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ng tính1" sheetId="1" r:id="rId4"/>
  </sheets>
  <definedNames/>
  <calcPr/>
</workbook>
</file>

<file path=xl/sharedStrings.xml><?xml version="1.0" encoding="utf-8"?>
<sst xmlns="http://schemas.openxmlformats.org/spreadsheetml/2006/main" count="52" uniqueCount="50">
  <si>
    <t>BẢNG THANH TOÁN TIỀN LƯƠNG TỔNG HỢP THEO THÁNG</t>
  </si>
  <si>
    <t>STT</t>
  </si>
  <si>
    <t>Họ và tên</t>
  </si>
  <si>
    <t>Chức 
vụ</t>
  </si>
  <si>
    <t>Lương
Chính</t>
  </si>
  <si>
    <t>Phụ cấp</t>
  </si>
  <si>
    <t>Tổng
Thu Nhập</t>
  </si>
  <si>
    <t>Ngày
công</t>
  </si>
  <si>
    <t>Tổng Lương
Thực Tế</t>
  </si>
  <si>
    <t>Lương
đóng BH</t>
  </si>
  <si>
    <t>Trích vào Chi phí Doanh nghiệp</t>
  </si>
  <si>
    <t>Trích vào Lương nhân viên</t>
  </si>
  <si>
    <t>Thuế 
TNCN</t>
  </si>
  <si>
    <t>Tạm
ứng</t>
  </si>
  <si>
    <t>Thực 
lĩnh</t>
  </si>
  <si>
    <t>Ghi Chú</t>
  </si>
  <si>
    <t>Trách nhiệm</t>
  </si>
  <si>
    <t>Ăn trưa</t>
  </si>
  <si>
    <t>Điện thoại</t>
  </si>
  <si>
    <t>Xăng xe</t>
  </si>
  <si>
    <t>KPCĐ
(2%)</t>
  </si>
  <si>
    <t>BHXH
(17%)</t>
  </si>
  <si>
    <t>BHYT
(3%)</t>
  </si>
  <si>
    <t>BHTN
(1%)</t>
  </si>
  <si>
    <t>Cộng
23%</t>
  </si>
  <si>
    <t>BHXH
(8%)</t>
  </si>
  <si>
    <t>BHYT
(1,5%)</t>
  </si>
  <si>
    <t>Cộng
10,5%</t>
  </si>
  <si>
    <t>A</t>
  </si>
  <si>
    <t xml:space="preserve">Bộ phận Quản lý </t>
  </si>
  <si>
    <t>Bùi Quang Bảo</t>
  </si>
  <si>
    <t>GĐ</t>
  </si>
  <si>
    <t>Cao Hồng Anh</t>
  </si>
  <si>
    <t>KT</t>
  </si>
  <si>
    <t>Lê Thị Thuỷ</t>
  </si>
  <si>
    <t>QL nhà hàng</t>
  </si>
  <si>
    <t>B</t>
  </si>
  <si>
    <t>Bộ phận Phục vụ</t>
  </si>
  <si>
    <t>Lê Văn Hoàng</t>
  </si>
  <si>
    <t>NV phục vụ</t>
  </si>
  <si>
    <t>Hoàng Văn Tân</t>
  </si>
  <si>
    <t>Đầu bếp</t>
  </si>
  <si>
    <t>Nguyễn Bích Ngọc</t>
  </si>
  <si>
    <t>Thu ngân</t>
  </si>
  <si>
    <t xml:space="preserve">Tổng A + B </t>
  </si>
  <si>
    <t>Người lập biểu</t>
  </si>
  <si>
    <t>Kế toán trưởng</t>
  </si>
  <si>
    <t>Giám đốc Công ty</t>
  </si>
  <si>
    <t>(Ký, họ tên)</t>
  </si>
  <si>
    <t>(Ký, họ tên, đóng dấu)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</si>
</sst>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_);_(* \(#,##0\);_(* &quot;-&quot;??_);_(@_)"/>
    <numFmt numFmtId="165" formatCode="00"/>
    <numFmt numFmtId="166" formatCode="&quot;Tháng &quot;mm &quot;năm &quot;yyyy"/>
    <numFmt numFmtId="167" formatCode="#,##0.0"/>
  </numFmts>
  <fonts count="15">
    <font>
      <sz val="10.0"/>
      <color rgb="FF000000"/>
      <name val="Arial"/>
      <scheme val="minor"/>
    </font>
    <font>
      <b/>
      <sz val="16.0"/>
      <color rgb="FFFF9900"/>
      <name val="Roboto"/>
    </font>
    <font>
      <sz val="11.0"/>
      <color theme="1"/>
      <name val="Calibri"/>
    </font>
    <font>
      <b/>
      <sz val="11.0"/>
      <color theme="1"/>
      <name val="Roboto"/>
    </font>
    <font>
      <b/>
      <color rgb="FFFFFFFF"/>
      <name val="Roboto"/>
    </font>
    <font>
      <b/>
      <sz val="9.0"/>
      <color rgb="FFFFFFFF"/>
      <name val="Roboto"/>
    </font>
    <font/>
    <font>
      <color rgb="FFFFFFFF"/>
      <name val="Roboto"/>
    </font>
    <font>
      <sz val="9.0"/>
      <color theme="1"/>
      <name val="Roboto"/>
    </font>
    <font>
      <color theme="1"/>
      <name val="Roboto"/>
    </font>
    <font>
      <b/>
      <color theme="1"/>
      <name val="Roboto"/>
    </font>
    <font>
      <b/>
      <sz val="9.0"/>
      <color theme="1"/>
      <name val="Roboto"/>
    </font>
    <font>
      <color theme="1"/>
      <name val="Arial"/>
      <scheme val="minor"/>
    </font>
    <font>
      <sz val="8.0"/>
      <color theme="1"/>
      <name val="Roboto"/>
    </font>
    <font>
      <i/>
      <color theme="1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E69138"/>
        <bgColor rgb="FFE69138"/>
      </patternFill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/>
    </xf>
    <xf borderId="0" fillId="0" fontId="2" numFmtId="165" xfId="0" applyFont="1" applyNumberFormat="1"/>
    <xf borderId="0" fillId="0" fontId="3" numFmtId="166" xfId="0" applyAlignment="1" applyFont="1" applyNumberFormat="1">
      <alignment horizontal="center"/>
    </xf>
    <xf borderId="0" fillId="0" fontId="2" numFmtId="0" xfId="0" applyFont="1"/>
    <xf borderId="1" fillId="0" fontId="2" numFmtId="0" xfId="0" applyAlignment="1" applyBorder="1" applyFont="1">
      <alignment vertical="bottom"/>
    </xf>
    <xf borderId="1" fillId="0" fontId="2" numFmtId="167" xfId="0" applyAlignment="1" applyBorder="1" applyFont="1" applyNumberFormat="1">
      <alignment vertical="bottom"/>
    </xf>
    <xf borderId="1" fillId="0" fontId="2" numFmtId="3" xfId="0" applyAlignment="1" applyBorder="1" applyFont="1" applyNumberFormat="1">
      <alignment vertical="bottom"/>
    </xf>
    <xf borderId="1" fillId="0" fontId="2" numFmtId="164" xfId="0" applyAlignment="1" applyBorder="1" applyFont="1" applyNumberFormat="1">
      <alignment vertical="bottom"/>
    </xf>
    <xf borderId="2" fillId="2" fontId="4" numFmtId="165" xfId="0" applyAlignment="1" applyBorder="1" applyFill="1" applyFont="1" applyNumberFormat="1">
      <alignment horizontal="center"/>
    </xf>
    <xf borderId="3" fillId="2" fontId="4" numFmtId="0" xfId="0" applyAlignment="1" applyBorder="1" applyFont="1">
      <alignment horizontal="center"/>
    </xf>
    <xf borderId="3" fillId="2" fontId="5" numFmtId="0" xfId="0" applyAlignment="1" applyBorder="1" applyFont="1">
      <alignment horizontal="center" shrinkToFit="0" wrapText="1"/>
    </xf>
    <xf borderId="3" fillId="2" fontId="4" numFmtId="3" xfId="0" applyAlignment="1" applyBorder="1" applyFont="1" applyNumberFormat="1">
      <alignment horizontal="center" shrinkToFit="0" wrapText="1"/>
    </xf>
    <xf borderId="1" fillId="2" fontId="4" numFmtId="3" xfId="0" applyAlignment="1" applyBorder="1" applyFont="1" applyNumberFormat="1">
      <alignment horizontal="center" shrinkToFit="0" wrapText="1"/>
    </xf>
    <xf borderId="1" fillId="0" fontId="6" numFmtId="0" xfId="0" applyBorder="1" applyFont="1"/>
    <xf borderId="4" fillId="0" fontId="6" numFmtId="0" xfId="0" applyBorder="1" applyFont="1"/>
    <xf borderId="1" fillId="2" fontId="4" numFmtId="3" xfId="0" applyAlignment="1" applyBorder="1" applyFont="1" applyNumberFormat="1">
      <alignment horizontal="center"/>
    </xf>
    <xf borderId="5" fillId="0" fontId="6" numFmtId="0" xfId="0" applyBorder="1" applyFont="1"/>
    <xf borderId="4" fillId="2" fontId="7" numFmtId="3" xfId="0" applyAlignment="1" applyBorder="1" applyFont="1" applyNumberFormat="1">
      <alignment horizontal="center" shrinkToFit="0" wrapText="1"/>
    </xf>
    <xf borderId="4" fillId="2" fontId="4" numFmtId="3" xfId="0" applyAlignment="1" applyBorder="1" applyFont="1" applyNumberFormat="1">
      <alignment horizontal="center" shrinkToFit="0" wrapText="1"/>
    </xf>
    <xf borderId="5" fillId="3" fontId="2" numFmtId="165" xfId="0" applyBorder="1" applyFill="1" applyFont="1" applyNumberFormat="1"/>
    <xf borderId="4" fillId="3" fontId="2" numFmtId="0" xfId="0" applyBorder="1" applyFont="1"/>
    <xf borderId="4" fillId="3" fontId="8" numFmtId="0" xfId="0" applyAlignment="1" applyBorder="1" applyFont="1">
      <alignment horizontal="center"/>
    </xf>
    <xf borderId="4" fillId="3" fontId="9" numFmtId="3" xfId="0" applyAlignment="1" applyBorder="1" applyFont="1" applyNumberFormat="1">
      <alignment horizontal="center" shrinkToFit="0" wrapText="1"/>
    </xf>
    <xf borderId="4" fillId="3" fontId="8" numFmtId="3" xfId="0" applyAlignment="1" applyBorder="1" applyFont="1" applyNumberFormat="1">
      <alignment horizontal="center"/>
    </xf>
    <xf borderId="4" fillId="3" fontId="2" numFmtId="3" xfId="0" applyBorder="1" applyFont="1" applyNumberFormat="1"/>
    <xf borderId="5" fillId="4" fontId="10" numFmtId="165" xfId="0" applyAlignment="1" applyBorder="1" applyFill="1" applyFont="1" applyNumberFormat="1">
      <alignment horizontal="center"/>
    </xf>
    <xf borderId="4" fillId="4" fontId="10" numFmtId="0" xfId="0" applyBorder="1" applyFont="1"/>
    <xf borderId="4" fillId="4" fontId="2" numFmtId="0" xfId="0" applyBorder="1" applyFont="1"/>
    <xf borderId="4" fillId="4" fontId="11" numFmtId="3" xfId="0" applyAlignment="1" applyBorder="1" applyFont="1" applyNumberFormat="1">
      <alignment horizontal="right"/>
    </xf>
    <xf borderId="0" fillId="3" fontId="12" numFmtId="0" xfId="0" applyFont="1"/>
    <xf borderId="5" fillId="0" fontId="9" numFmtId="165" xfId="0" applyAlignment="1" applyBorder="1" applyFont="1" applyNumberFormat="1">
      <alignment horizontal="center"/>
    </xf>
    <xf borderId="4" fillId="0" fontId="8" numFmtId="0" xfId="0" applyAlignment="1" applyBorder="1" applyFont="1">
      <alignment readingOrder="0"/>
    </xf>
    <xf borderId="4" fillId="0" fontId="8" numFmtId="0" xfId="0" applyAlignment="1" applyBorder="1" applyFont="1">
      <alignment horizontal="center"/>
    </xf>
    <xf borderId="4" fillId="0" fontId="9" numFmtId="3" xfId="0" applyAlignment="1" applyBorder="1" applyFont="1" applyNumberFormat="1">
      <alignment horizontal="right"/>
    </xf>
    <xf borderId="4" fillId="3" fontId="9" numFmtId="3" xfId="0" applyAlignment="1" applyBorder="1" applyFont="1" applyNumberFormat="1">
      <alignment horizontal="right"/>
    </xf>
    <xf borderId="4" fillId="0" fontId="13" numFmtId="0" xfId="0" applyAlignment="1" applyBorder="1" applyFont="1">
      <alignment horizontal="right"/>
    </xf>
    <xf borderId="4" fillId="0" fontId="11" numFmtId="3" xfId="0" applyAlignment="1" applyBorder="1" applyFont="1" applyNumberFormat="1">
      <alignment horizontal="right"/>
    </xf>
    <xf borderId="4" fillId="0" fontId="10" numFmtId="3" xfId="0" applyAlignment="1" applyBorder="1" applyFont="1" applyNumberFormat="1">
      <alignment horizontal="right"/>
    </xf>
    <xf borderId="4" fillId="0" fontId="8" numFmtId="0" xfId="0" applyBorder="1" applyFont="1"/>
    <xf borderId="5" fillId="0" fontId="2" numFmtId="0" xfId="0" applyBorder="1" applyFont="1"/>
    <xf borderId="4" fillId="0" fontId="2" numFmtId="0" xfId="0" applyBorder="1" applyFont="1"/>
    <xf borderId="4" fillId="0" fontId="2" numFmtId="3" xfId="0" applyBorder="1" applyFont="1" applyNumberFormat="1"/>
    <xf borderId="4" fillId="0" fontId="8" numFmtId="0" xfId="0" applyAlignment="1" applyBorder="1" applyFont="1">
      <alignment horizontal="center" readingOrder="0"/>
    </xf>
    <xf borderId="6" fillId="0" fontId="2" numFmtId="165" xfId="0" applyBorder="1" applyFont="1" applyNumberFormat="1"/>
    <xf borderId="6" fillId="0" fontId="2" numFmtId="0" xfId="0" applyBorder="1" applyFont="1"/>
    <xf borderId="6" fillId="0" fontId="2" numFmtId="3" xfId="0" applyBorder="1" applyFont="1" applyNumberFormat="1"/>
    <xf borderId="6" fillId="3" fontId="2" numFmtId="3" xfId="0" applyBorder="1" applyFont="1" applyNumberFormat="1"/>
    <xf borderId="0" fillId="0" fontId="10" numFmtId="3" xfId="0" applyAlignment="1" applyFont="1" applyNumberFormat="1">
      <alignment shrinkToFit="0" wrapText="0"/>
    </xf>
    <xf borderId="0" fillId="0" fontId="10" numFmtId="3" xfId="0" applyFont="1" applyNumberFormat="1"/>
    <xf borderId="0" fillId="0" fontId="10" numFmtId="3" xfId="0" applyAlignment="1" applyFont="1" applyNumberFormat="1">
      <alignment horizontal="right"/>
    </xf>
    <xf borderId="0" fillId="0" fontId="10" numFmtId="3" xfId="0" applyAlignment="1" applyFont="1" applyNumberFormat="1">
      <alignment horizontal="center"/>
    </xf>
    <xf borderId="0" fillId="0" fontId="14" numFmtId="3" xfId="0" applyAlignment="1" applyFont="1" applyNumberFormat="1">
      <alignment horizontal="right"/>
    </xf>
    <xf borderId="0" fillId="0" fontId="2" numFmtId="3" xfId="0" applyFont="1" applyNumberFormat="1"/>
    <xf borderId="0" fillId="0" fontId="14" numFmtId="3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5.25"/>
  </cols>
  <sheetData>
    <row r="1">
      <c r="A1" s="1" t="s">
        <v>0</v>
      </c>
    </row>
    <row r="2">
      <c r="F2" s="2"/>
      <c r="G2" s="2"/>
      <c r="H2" s="2"/>
      <c r="I2" s="2"/>
      <c r="J2" s="2"/>
      <c r="K2" s="3">
        <v>45170.0</v>
      </c>
      <c r="P2" s="2"/>
      <c r="Q2" s="2"/>
      <c r="R2" s="2"/>
      <c r="S2" s="2"/>
      <c r="T2" s="2"/>
      <c r="U2" s="4"/>
      <c r="V2" s="4"/>
      <c r="W2" s="4"/>
      <c r="X2" s="4"/>
      <c r="Y2" s="4"/>
    </row>
    <row r="3">
      <c r="A3" s="5"/>
      <c r="B3" s="5"/>
      <c r="C3" s="5"/>
      <c r="D3" s="6"/>
      <c r="E3" s="7"/>
      <c r="F3" s="8"/>
      <c r="G3" s="7"/>
      <c r="H3" s="8"/>
      <c r="I3" s="7"/>
      <c r="J3" s="7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>
      <c r="A4" s="9" t="s">
        <v>1</v>
      </c>
      <c r="B4" s="10" t="s">
        <v>2</v>
      </c>
      <c r="C4" s="11" t="s">
        <v>3</v>
      </c>
      <c r="D4" s="12" t="s">
        <v>4</v>
      </c>
      <c r="E4" s="13" t="s">
        <v>5</v>
      </c>
      <c r="F4" s="14"/>
      <c r="G4" s="14"/>
      <c r="H4" s="15"/>
      <c r="I4" s="12" t="s">
        <v>6</v>
      </c>
      <c r="J4" s="12" t="s">
        <v>7</v>
      </c>
      <c r="K4" s="12" t="s">
        <v>8</v>
      </c>
      <c r="L4" s="12" t="s">
        <v>9</v>
      </c>
      <c r="M4" s="16" t="s">
        <v>10</v>
      </c>
      <c r="N4" s="14"/>
      <c r="O4" s="14"/>
      <c r="P4" s="14"/>
      <c r="Q4" s="15"/>
      <c r="R4" s="16" t="s">
        <v>11</v>
      </c>
      <c r="S4" s="14"/>
      <c r="T4" s="14"/>
      <c r="U4" s="15"/>
      <c r="V4" s="12" t="s">
        <v>12</v>
      </c>
      <c r="W4" s="12" t="s">
        <v>13</v>
      </c>
      <c r="X4" s="12" t="s">
        <v>14</v>
      </c>
      <c r="Y4" s="12" t="s">
        <v>15</v>
      </c>
    </row>
    <row r="5">
      <c r="A5" s="17"/>
      <c r="B5" s="15"/>
      <c r="C5" s="15"/>
      <c r="D5" s="15"/>
      <c r="E5" s="18" t="s">
        <v>16</v>
      </c>
      <c r="F5" s="18" t="s">
        <v>17</v>
      </c>
      <c r="G5" s="18" t="s">
        <v>18</v>
      </c>
      <c r="H5" s="18" t="s">
        <v>19</v>
      </c>
      <c r="I5" s="15"/>
      <c r="J5" s="15"/>
      <c r="K5" s="15"/>
      <c r="L5" s="15"/>
      <c r="M5" s="18" t="s">
        <v>20</v>
      </c>
      <c r="N5" s="18" t="s">
        <v>21</v>
      </c>
      <c r="O5" s="18" t="s">
        <v>22</v>
      </c>
      <c r="P5" s="18" t="s">
        <v>23</v>
      </c>
      <c r="Q5" s="19" t="s">
        <v>24</v>
      </c>
      <c r="R5" s="18" t="s">
        <v>25</v>
      </c>
      <c r="S5" s="18" t="s">
        <v>26</v>
      </c>
      <c r="T5" s="18" t="s">
        <v>23</v>
      </c>
      <c r="U5" s="19" t="s">
        <v>27</v>
      </c>
      <c r="V5" s="15"/>
      <c r="W5" s="15"/>
      <c r="X5" s="15"/>
      <c r="Y5" s="15"/>
    </row>
    <row r="6">
      <c r="A6" s="20"/>
      <c r="B6" s="21"/>
      <c r="C6" s="22">
        <v>1.0</v>
      </c>
      <c r="D6" s="23">
        <v>2.0</v>
      </c>
      <c r="E6" s="24">
        <v>3.0</v>
      </c>
      <c r="F6" s="23">
        <v>4.0</v>
      </c>
      <c r="G6" s="24">
        <v>5.0</v>
      </c>
      <c r="H6" s="23">
        <v>6.0</v>
      </c>
      <c r="I6" s="23">
        <v>8.0</v>
      </c>
      <c r="J6" s="24">
        <v>9.0</v>
      </c>
      <c r="K6" s="23">
        <v>10.0</v>
      </c>
      <c r="L6" s="24">
        <v>11.0</v>
      </c>
      <c r="M6" s="24">
        <v>12.0</v>
      </c>
      <c r="N6" s="24">
        <v>13.0</v>
      </c>
      <c r="O6" s="24">
        <v>14.0</v>
      </c>
      <c r="P6" s="24">
        <v>15.0</v>
      </c>
      <c r="Q6" s="24">
        <v>16.0</v>
      </c>
      <c r="R6" s="24">
        <v>17.0</v>
      </c>
      <c r="S6" s="23">
        <v>18.0</v>
      </c>
      <c r="T6" s="24">
        <v>19.0</v>
      </c>
      <c r="U6" s="23">
        <v>20.0</v>
      </c>
      <c r="V6" s="24">
        <v>21.0</v>
      </c>
      <c r="W6" s="23">
        <v>22.0</v>
      </c>
      <c r="X6" s="24">
        <v>23.0</v>
      </c>
      <c r="Y6" s="25"/>
    </row>
    <row r="7">
      <c r="A7" s="26" t="s">
        <v>28</v>
      </c>
      <c r="B7" s="27" t="s">
        <v>29</v>
      </c>
      <c r="C7" s="28"/>
      <c r="D7" s="29">
        <f t="shared" ref="D7:X7" si="1">SUBTOTAL(9,D8:D10)</f>
        <v>20000000</v>
      </c>
      <c r="E7" s="29">
        <f t="shared" si="1"/>
        <v>4000000</v>
      </c>
      <c r="F7" s="29">
        <f t="shared" si="1"/>
        <v>2190000</v>
      </c>
      <c r="G7" s="29">
        <f t="shared" si="1"/>
        <v>4000000</v>
      </c>
      <c r="H7" s="29">
        <f t="shared" si="1"/>
        <v>4000000</v>
      </c>
      <c r="I7" s="29">
        <f t="shared" si="1"/>
        <v>34190000</v>
      </c>
      <c r="J7" s="29">
        <f t="shared" si="1"/>
        <v>76</v>
      </c>
      <c r="K7" s="29">
        <f t="shared" si="1"/>
        <v>33480000</v>
      </c>
      <c r="L7" s="29">
        <f t="shared" si="1"/>
        <v>24000000</v>
      </c>
      <c r="M7" s="29">
        <f t="shared" si="1"/>
        <v>480000</v>
      </c>
      <c r="N7" s="29">
        <f t="shared" si="1"/>
        <v>4080000</v>
      </c>
      <c r="O7" s="29">
        <f t="shared" si="1"/>
        <v>720000</v>
      </c>
      <c r="P7" s="29">
        <f t="shared" si="1"/>
        <v>240000</v>
      </c>
      <c r="Q7" s="29">
        <f t="shared" si="1"/>
        <v>5520000</v>
      </c>
      <c r="R7" s="29">
        <f t="shared" si="1"/>
        <v>1920000</v>
      </c>
      <c r="S7" s="29">
        <f t="shared" si="1"/>
        <v>360000</v>
      </c>
      <c r="T7" s="29">
        <f t="shared" si="1"/>
        <v>240000</v>
      </c>
      <c r="U7" s="29">
        <f t="shared" si="1"/>
        <v>2520000</v>
      </c>
      <c r="V7" s="29">
        <f t="shared" si="1"/>
        <v>0</v>
      </c>
      <c r="W7" s="29">
        <f t="shared" si="1"/>
        <v>0</v>
      </c>
      <c r="X7" s="29">
        <f t="shared" si="1"/>
        <v>30960000</v>
      </c>
      <c r="Y7" s="29"/>
      <c r="Z7" s="30"/>
    </row>
    <row r="8">
      <c r="A8" s="31">
        <v>1.0</v>
      </c>
      <c r="B8" s="32" t="s">
        <v>30</v>
      </c>
      <c r="C8" s="33" t="s">
        <v>31</v>
      </c>
      <c r="D8" s="34">
        <v>8000000.0</v>
      </c>
      <c r="E8" s="34">
        <v>3000000.0</v>
      </c>
      <c r="F8" s="34">
        <v>730000.0</v>
      </c>
      <c r="G8" s="34">
        <v>2000000.0</v>
      </c>
      <c r="H8" s="34">
        <v>2000000.0</v>
      </c>
      <c r="I8" s="35">
        <f t="shared" ref="I8:I10" si="2">D8+E8+F8+G8+H8</f>
        <v>15730000</v>
      </c>
      <c r="J8" s="36">
        <v>26.0</v>
      </c>
      <c r="K8" s="37">
        <f t="shared" ref="K8:K10" si="3">I8/26*J8</f>
        <v>15730000</v>
      </c>
      <c r="L8" s="37">
        <f t="shared" ref="L8:L10" si="4">D8+E8</f>
        <v>11000000</v>
      </c>
      <c r="M8" s="35">
        <f t="shared" ref="M8:M10" si="5">$L8*2%</f>
        <v>220000</v>
      </c>
      <c r="N8" s="35">
        <f t="shared" ref="N8:N10" si="6">$L8*17%</f>
        <v>1870000</v>
      </c>
      <c r="O8" s="35">
        <f t="shared" ref="O8:O10" si="7">$L8*3%</f>
        <v>330000</v>
      </c>
      <c r="P8" s="35">
        <f t="shared" ref="P8:P10" si="8">$L8*1%</f>
        <v>110000</v>
      </c>
      <c r="Q8" s="35">
        <f t="shared" ref="Q8:Q10" si="9">SUM(M8:P8)</f>
        <v>2530000</v>
      </c>
      <c r="R8" s="35">
        <f t="shared" ref="R8:R10" si="10">$L8*8%</f>
        <v>880000</v>
      </c>
      <c r="S8" s="35">
        <f t="shared" ref="S8:S10" si="11">$L8*1.5%</f>
        <v>165000</v>
      </c>
      <c r="T8" s="35">
        <f t="shared" ref="T8:T10" si="12">$L8*1%</f>
        <v>110000</v>
      </c>
      <c r="U8" s="35">
        <f t="shared" ref="U8:U10" si="13">SUM(R8:T8)</f>
        <v>1155000</v>
      </c>
      <c r="V8" s="34"/>
      <c r="W8" s="34"/>
      <c r="X8" s="38">
        <f t="shared" ref="X8:X10" si="14">K8-U8-V8-W8</f>
        <v>14575000</v>
      </c>
      <c r="Y8" s="34"/>
    </row>
    <row r="9">
      <c r="A9" s="31">
        <v>3.0</v>
      </c>
      <c r="B9" s="32" t="s">
        <v>32</v>
      </c>
      <c r="C9" s="33" t="s">
        <v>33</v>
      </c>
      <c r="D9" s="34">
        <v>7000000.0</v>
      </c>
      <c r="E9" s="34">
        <v>1000000.0</v>
      </c>
      <c r="F9" s="34">
        <v>730000.0</v>
      </c>
      <c r="G9" s="34">
        <v>2000000.0</v>
      </c>
      <c r="H9" s="34">
        <v>2000000.0</v>
      </c>
      <c r="I9" s="35">
        <f t="shared" si="2"/>
        <v>12730000</v>
      </c>
      <c r="J9" s="36">
        <v>25.0</v>
      </c>
      <c r="K9" s="37">
        <f t="shared" si="3"/>
        <v>12240384.62</v>
      </c>
      <c r="L9" s="37">
        <f t="shared" si="4"/>
        <v>8000000</v>
      </c>
      <c r="M9" s="35">
        <f t="shared" si="5"/>
        <v>160000</v>
      </c>
      <c r="N9" s="35">
        <f t="shared" si="6"/>
        <v>1360000</v>
      </c>
      <c r="O9" s="35">
        <f t="shared" si="7"/>
        <v>240000</v>
      </c>
      <c r="P9" s="35">
        <f t="shared" si="8"/>
        <v>80000</v>
      </c>
      <c r="Q9" s="35">
        <f t="shared" si="9"/>
        <v>1840000</v>
      </c>
      <c r="R9" s="35">
        <f t="shared" si="10"/>
        <v>640000</v>
      </c>
      <c r="S9" s="35">
        <f t="shared" si="11"/>
        <v>120000</v>
      </c>
      <c r="T9" s="35">
        <f t="shared" si="12"/>
        <v>80000</v>
      </c>
      <c r="U9" s="35">
        <f t="shared" si="13"/>
        <v>840000</v>
      </c>
      <c r="V9" s="34"/>
      <c r="W9" s="34"/>
      <c r="X9" s="38">
        <f t="shared" si="14"/>
        <v>11400384.62</v>
      </c>
      <c r="Y9" s="34"/>
    </row>
    <row r="10">
      <c r="A10" s="31">
        <v>5.0</v>
      </c>
      <c r="B10" s="39" t="s">
        <v>34</v>
      </c>
      <c r="C10" s="33" t="s">
        <v>35</v>
      </c>
      <c r="D10" s="34">
        <v>5000000.0</v>
      </c>
      <c r="E10" s="34"/>
      <c r="F10" s="34">
        <v>730000.0</v>
      </c>
      <c r="G10" s="34"/>
      <c r="H10" s="34"/>
      <c r="I10" s="35">
        <f t="shared" si="2"/>
        <v>5730000</v>
      </c>
      <c r="J10" s="36">
        <v>25.0</v>
      </c>
      <c r="K10" s="37">
        <f t="shared" si="3"/>
        <v>5509615.385</v>
      </c>
      <c r="L10" s="37">
        <f t="shared" si="4"/>
        <v>5000000</v>
      </c>
      <c r="M10" s="35">
        <f t="shared" si="5"/>
        <v>100000</v>
      </c>
      <c r="N10" s="35">
        <f t="shared" si="6"/>
        <v>850000</v>
      </c>
      <c r="O10" s="35">
        <f t="shared" si="7"/>
        <v>150000</v>
      </c>
      <c r="P10" s="35">
        <f t="shared" si="8"/>
        <v>50000</v>
      </c>
      <c r="Q10" s="35">
        <f t="shared" si="9"/>
        <v>1150000</v>
      </c>
      <c r="R10" s="35">
        <f t="shared" si="10"/>
        <v>400000</v>
      </c>
      <c r="S10" s="35">
        <f t="shared" si="11"/>
        <v>75000</v>
      </c>
      <c r="T10" s="35">
        <f t="shared" si="12"/>
        <v>50000</v>
      </c>
      <c r="U10" s="35">
        <f t="shared" si="13"/>
        <v>525000</v>
      </c>
      <c r="V10" s="34"/>
      <c r="W10" s="34"/>
      <c r="X10" s="38">
        <f t="shared" si="14"/>
        <v>4984615.385</v>
      </c>
      <c r="Y10" s="34"/>
    </row>
    <row r="11">
      <c r="A11" s="40"/>
      <c r="B11" s="41"/>
      <c r="C11" s="41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1"/>
    </row>
    <row r="12">
      <c r="A12" s="26" t="s">
        <v>36</v>
      </c>
      <c r="B12" s="27" t="s">
        <v>37</v>
      </c>
      <c r="C12" s="28"/>
      <c r="D12" s="29">
        <f>SUBTOTAL(9,D13:D15)</f>
        <v>17000000</v>
      </c>
      <c r="E12" s="29"/>
      <c r="F12" s="29">
        <f t="shared" ref="F12:X12" si="15">SUBTOTAL(9,F13:F15)</f>
        <v>2190000</v>
      </c>
      <c r="G12" s="29">
        <f t="shared" si="15"/>
        <v>3000000</v>
      </c>
      <c r="H12" s="29">
        <f t="shared" si="15"/>
        <v>3000000</v>
      </c>
      <c r="I12" s="29">
        <f t="shared" si="15"/>
        <v>25190000</v>
      </c>
      <c r="J12" s="29">
        <f t="shared" si="15"/>
        <v>58</v>
      </c>
      <c r="K12" s="29">
        <f t="shared" si="15"/>
        <v>18859230.77</v>
      </c>
      <c r="L12" s="29">
        <f t="shared" si="15"/>
        <v>17000000</v>
      </c>
      <c r="M12" s="29">
        <f t="shared" si="15"/>
        <v>340000</v>
      </c>
      <c r="N12" s="29">
        <f t="shared" si="15"/>
        <v>2890000</v>
      </c>
      <c r="O12" s="29">
        <f t="shared" si="15"/>
        <v>510000</v>
      </c>
      <c r="P12" s="29">
        <f t="shared" si="15"/>
        <v>170000</v>
      </c>
      <c r="Q12" s="29">
        <f t="shared" si="15"/>
        <v>3910000</v>
      </c>
      <c r="R12" s="29">
        <f t="shared" si="15"/>
        <v>1360000</v>
      </c>
      <c r="S12" s="29">
        <f t="shared" si="15"/>
        <v>255000</v>
      </c>
      <c r="T12" s="29">
        <f t="shared" si="15"/>
        <v>170000</v>
      </c>
      <c r="U12" s="29">
        <f t="shared" si="15"/>
        <v>1785000</v>
      </c>
      <c r="V12" s="29">
        <f t="shared" si="15"/>
        <v>0</v>
      </c>
      <c r="W12" s="29">
        <f t="shared" si="15"/>
        <v>0</v>
      </c>
      <c r="X12" s="29">
        <f t="shared" si="15"/>
        <v>12681153.85</v>
      </c>
      <c r="Y12" s="29"/>
      <c r="Z12" s="30"/>
    </row>
    <row r="13">
      <c r="A13" s="31">
        <v>7.0</v>
      </c>
      <c r="B13" s="32" t="s">
        <v>38</v>
      </c>
      <c r="C13" s="43" t="s">
        <v>39</v>
      </c>
      <c r="D13" s="34">
        <v>7000000.0</v>
      </c>
      <c r="E13" s="34"/>
      <c r="F13" s="34">
        <v>730000.0</v>
      </c>
      <c r="G13" s="34">
        <v>2000000.0</v>
      </c>
      <c r="H13" s="34">
        <v>2000000.0</v>
      </c>
      <c r="I13" s="35">
        <f t="shared" ref="I13:I15" si="16">D13+E13+F13+G13+H13</f>
        <v>11730000</v>
      </c>
      <c r="J13" s="36">
        <v>20.0</v>
      </c>
      <c r="K13" s="37">
        <f t="shared" ref="K13:K15" si="17">I13/26*J13</f>
        <v>9023076.923</v>
      </c>
      <c r="L13" s="37">
        <f t="shared" ref="L13:L15" si="18">D13+E13</f>
        <v>7000000</v>
      </c>
      <c r="M13" s="35">
        <f t="shared" ref="M13:M15" si="19">$L13*2%</f>
        <v>140000</v>
      </c>
      <c r="N13" s="35">
        <f t="shared" ref="N13:N15" si="20">$L13*17%</f>
        <v>1190000</v>
      </c>
      <c r="O13" s="35">
        <f t="shared" ref="O13:O15" si="21">$L13*3%</f>
        <v>210000</v>
      </c>
      <c r="P13" s="35">
        <f t="shared" ref="P13:P15" si="22">$L13*1%</f>
        <v>70000</v>
      </c>
      <c r="Q13" s="35">
        <f t="shared" ref="Q13:Q15" si="23">SUM(M13:P13)</f>
        <v>1610000</v>
      </c>
      <c r="R13" s="35">
        <f t="shared" ref="R13:R15" si="24">$L13*8%</f>
        <v>560000</v>
      </c>
      <c r="S13" s="35">
        <f t="shared" ref="S13:S15" si="25">$L13*1.5%</f>
        <v>105000</v>
      </c>
      <c r="T13" s="35">
        <f t="shared" ref="T13:T15" si="26">$L13*1%</f>
        <v>70000</v>
      </c>
      <c r="U13" s="35">
        <f t="shared" ref="U13:U15" si="27">SUM(R13:T13)</f>
        <v>735000</v>
      </c>
      <c r="V13" s="34"/>
      <c r="W13" s="34"/>
      <c r="X13" s="38">
        <f t="shared" ref="X13:X14" si="28">K13-U13-V13-W13</f>
        <v>8288076.923</v>
      </c>
      <c r="Y13" s="34"/>
    </row>
    <row r="14">
      <c r="A14" s="31">
        <v>8.0</v>
      </c>
      <c r="B14" s="32" t="s">
        <v>40</v>
      </c>
      <c r="C14" s="33" t="s">
        <v>41</v>
      </c>
      <c r="D14" s="34">
        <v>5000000.0</v>
      </c>
      <c r="E14" s="34"/>
      <c r="F14" s="34">
        <v>730000.0</v>
      </c>
      <c r="G14" s="34">
        <v>500000.0</v>
      </c>
      <c r="H14" s="34">
        <v>500000.0</v>
      </c>
      <c r="I14" s="35">
        <f t="shared" si="16"/>
        <v>6730000</v>
      </c>
      <c r="J14" s="36">
        <v>19.0</v>
      </c>
      <c r="K14" s="37">
        <f t="shared" si="17"/>
        <v>4918076.923</v>
      </c>
      <c r="L14" s="37">
        <f t="shared" si="18"/>
        <v>5000000</v>
      </c>
      <c r="M14" s="35">
        <f t="shared" si="19"/>
        <v>100000</v>
      </c>
      <c r="N14" s="35">
        <f t="shared" si="20"/>
        <v>850000</v>
      </c>
      <c r="O14" s="35">
        <f t="shared" si="21"/>
        <v>150000</v>
      </c>
      <c r="P14" s="35">
        <f t="shared" si="22"/>
        <v>50000</v>
      </c>
      <c r="Q14" s="35">
        <f t="shared" si="23"/>
        <v>1150000</v>
      </c>
      <c r="R14" s="35">
        <f t="shared" si="24"/>
        <v>400000</v>
      </c>
      <c r="S14" s="35">
        <f t="shared" si="25"/>
        <v>75000</v>
      </c>
      <c r="T14" s="35">
        <f t="shared" si="26"/>
        <v>50000</v>
      </c>
      <c r="U14" s="35">
        <f t="shared" si="27"/>
        <v>525000</v>
      </c>
      <c r="V14" s="34"/>
      <c r="W14" s="34"/>
      <c r="X14" s="38">
        <f t="shared" si="28"/>
        <v>4393076.923</v>
      </c>
      <c r="Y14" s="34"/>
    </row>
    <row r="15">
      <c r="A15" s="31"/>
      <c r="B15" s="32" t="s">
        <v>42</v>
      </c>
      <c r="C15" s="33" t="s">
        <v>43</v>
      </c>
      <c r="D15" s="34">
        <v>5000000.0</v>
      </c>
      <c r="E15" s="34"/>
      <c r="F15" s="34">
        <v>730000.0</v>
      </c>
      <c r="G15" s="34">
        <v>500000.0</v>
      </c>
      <c r="H15" s="34">
        <v>500000.0</v>
      </c>
      <c r="I15" s="35">
        <f t="shared" si="16"/>
        <v>6730000</v>
      </c>
      <c r="J15" s="36">
        <v>19.0</v>
      </c>
      <c r="K15" s="37">
        <f t="shared" si="17"/>
        <v>4918076.923</v>
      </c>
      <c r="L15" s="37">
        <f t="shared" si="18"/>
        <v>5000000</v>
      </c>
      <c r="M15" s="35">
        <f t="shared" si="19"/>
        <v>100000</v>
      </c>
      <c r="N15" s="35">
        <f t="shared" si="20"/>
        <v>850000</v>
      </c>
      <c r="O15" s="35">
        <f t="shared" si="21"/>
        <v>150000</v>
      </c>
      <c r="P15" s="35">
        <f t="shared" si="22"/>
        <v>50000</v>
      </c>
      <c r="Q15" s="35">
        <f t="shared" si="23"/>
        <v>1150000</v>
      </c>
      <c r="R15" s="35">
        <f t="shared" si="24"/>
        <v>400000</v>
      </c>
      <c r="S15" s="35">
        <f t="shared" si="25"/>
        <v>75000</v>
      </c>
      <c r="T15" s="35">
        <f t="shared" si="26"/>
        <v>50000</v>
      </c>
      <c r="U15" s="35">
        <f t="shared" si="27"/>
        <v>525000</v>
      </c>
      <c r="V15" s="34"/>
      <c r="W15" s="34"/>
      <c r="X15" s="34"/>
      <c r="Y15" s="34"/>
    </row>
    <row r="16">
      <c r="A16" s="31"/>
      <c r="B16" s="39"/>
      <c r="C16" s="33"/>
      <c r="D16" s="34"/>
      <c r="E16" s="34"/>
      <c r="F16" s="34"/>
      <c r="G16" s="34"/>
      <c r="H16" s="34"/>
      <c r="I16" s="35"/>
      <c r="J16" s="42"/>
      <c r="K16" s="38"/>
      <c r="L16" s="38"/>
      <c r="M16" s="34"/>
      <c r="N16" s="34"/>
      <c r="O16" s="34"/>
      <c r="P16" s="34"/>
      <c r="Q16" s="38"/>
      <c r="R16" s="34"/>
      <c r="S16" s="34"/>
      <c r="T16" s="34"/>
      <c r="U16" s="38"/>
      <c r="V16" s="34"/>
      <c r="W16" s="34"/>
      <c r="X16" s="34"/>
      <c r="Y16" s="34"/>
    </row>
    <row r="17">
      <c r="A17" s="31"/>
      <c r="B17" s="39"/>
      <c r="C17" s="33"/>
      <c r="D17" s="34"/>
      <c r="E17" s="34"/>
      <c r="F17" s="34"/>
      <c r="G17" s="34"/>
      <c r="H17" s="34"/>
      <c r="I17" s="35"/>
      <c r="J17" s="42"/>
      <c r="K17" s="38"/>
      <c r="L17" s="38"/>
      <c r="M17" s="34"/>
      <c r="N17" s="34"/>
      <c r="O17" s="34"/>
      <c r="P17" s="34"/>
      <c r="Q17" s="38"/>
      <c r="R17" s="34"/>
      <c r="S17" s="34"/>
      <c r="T17" s="34"/>
      <c r="U17" s="38"/>
      <c r="V17" s="34"/>
      <c r="W17" s="34"/>
      <c r="X17" s="34"/>
      <c r="Y17" s="34"/>
    </row>
    <row r="18">
      <c r="A18" s="26"/>
      <c r="B18" s="27" t="s">
        <v>44</v>
      </c>
      <c r="C18" s="28"/>
      <c r="D18" s="29">
        <f t="shared" ref="D18:X18" si="29">SUBTOTAL(9,D7:D15)</f>
        <v>37000000</v>
      </c>
      <c r="E18" s="29">
        <f t="shared" si="29"/>
        <v>4000000</v>
      </c>
      <c r="F18" s="29">
        <f t="shared" si="29"/>
        <v>4380000</v>
      </c>
      <c r="G18" s="29">
        <f t="shared" si="29"/>
        <v>7000000</v>
      </c>
      <c r="H18" s="29">
        <f t="shared" si="29"/>
        <v>7000000</v>
      </c>
      <c r="I18" s="29">
        <f t="shared" si="29"/>
        <v>59380000</v>
      </c>
      <c r="J18" s="29">
        <f t="shared" si="29"/>
        <v>134</v>
      </c>
      <c r="K18" s="29">
        <f t="shared" si="29"/>
        <v>52339230.77</v>
      </c>
      <c r="L18" s="29">
        <f t="shared" si="29"/>
        <v>41000000</v>
      </c>
      <c r="M18" s="29">
        <f t="shared" si="29"/>
        <v>820000</v>
      </c>
      <c r="N18" s="29">
        <f t="shared" si="29"/>
        <v>6970000</v>
      </c>
      <c r="O18" s="29">
        <f t="shared" si="29"/>
        <v>1230000</v>
      </c>
      <c r="P18" s="29">
        <f t="shared" si="29"/>
        <v>410000</v>
      </c>
      <c r="Q18" s="29">
        <f t="shared" si="29"/>
        <v>9430000</v>
      </c>
      <c r="R18" s="29">
        <f t="shared" si="29"/>
        <v>3280000</v>
      </c>
      <c r="S18" s="29">
        <f t="shared" si="29"/>
        <v>615000</v>
      </c>
      <c r="T18" s="29">
        <f t="shared" si="29"/>
        <v>410000</v>
      </c>
      <c r="U18" s="29">
        <f t="shared" si="29"/>
        <v>4305000</v>
      </c>
      <c r="V18" s="29">
        <f t="shared" si="29"/>
        <v>0</v>
      </c>
      <c r="W18" s="29">
        <f t="shared" si="29"/>
        <v>0</v>
      </c>
      <c r="X18" s="29">
        <f t="shared" si="29"/>
        <v>43641153.85</v>
      </c>
      <c r="Y18" s="29"/>
      <c r="Z18" s="30"/>
    </row>
    <row r="19">
      <c r="A19" s="44"/>
      <c r="B19" s="45"/>
      <c r="C19" s="45"/>
      <c r="D19" s="46"/>
      <c r="E19" s="46"/>
      <c r="F19" s="46"/>
      <c r="G19" s="46"/>
      <c r="H19" s="46"/>
      <c r="I19" s="47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>
      <c r="A20" s="2"/>
      <c r="B20" s="4"/>
      <c r="C20" s="4"/>
      <c r="D20" s="48" t="s">
        <v>45</v>
      </c>
      <c r="E20" s="49"/>
      <c r="F20" s="49"/>
      <c r="G20" s="49"/>
      <c r="H20" s="50" t="s">
        <v>46</v>
      </c>
      <c r="M20" s="51" t="s">
        <v>47</v>
      </c>
    </row>
    <row r="21">
      <c r="A21" s="2"/>
      <c r="B21" s="4"/>
      <c r="C21" s="4"/>
      <c r="D21" s="52" t="s">
        <v>48</v>
      </c>
      <c r="E21" s="52"/>
      <c r="F21" s="53"/>
      <c r="G21" s="53"/>
      <c r="H21" s="52" t="s">
        <v>48</v>
      </c>
      <c r="M21" s="54" t="s">
        <v>49</v>
      </c>
    </row>
  </sheetData>
  <mergeCells count="22">
    <mergeCell ref="E4:H4"/>
    <mergeCell ref="I4:I5"/>
    <mergeCell ref="J4:J5"/>
    <mergeCell ref="K4:K5"/>
    <mergeCell ref="H20:L20"/>
    <mergeCell ref="H21:L21"/>
    <mergeCell ref="L4:L5"/>
    <mergeCell ref="M4:Q4"/>
    <mergeCell ref="R4:U4"/>
    <mergeCell ref="V4:V5"/>
    <mergeCell ref="M20:Y20"/>
    <mergeCell ref="M21:Y21"/>
    <mergeCell ref="W4:W5"/>
    <mergeCell ref="X4:X5"/>
    <mergeCell ref="A1:Y1"/>
    <mergeCell ref="A2:E2"/>
    <mergeCell ref="K2:O2"/>
    <mergeCell ref="A4:A5"/>
    <mergeCell ref="B4:B5"/>
    <mergeCell ref="C4:C5"/>
    <mergeCell ref="D4:D5"/>
    <mergeCell ref="Y4:Y5"/>
  </mergeCells>
  <drawing r:id="rId1"/>
</worksheet>
</file>