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rang tính1" sheetId="1" r:id="rId4"/>
  </sheets>
  <definedNames/>
  <calcPr/>
</workbook>
</file>

<file path=xl/sharedStrings.xml><?xml version="1.0" encoding="utf-8"?>
<sst xmlns="http://schemas.openxmlformats.org/spreadsheetml/2006/main" count="52" uniqueCount="46">
  <si>
    <t>BẢNG THANH TOÁN LƯƠNG NHÂN VIÊN</t>
  </si>
  <si>
    <t>THÁNG</t>
  </si>
  <si>
    <t>NĂM</t>
  </si>
  <si>
    <t>STT</t>
  </si>
  <si>
    <t>HỌ VÀ TÊN</t>
  </si>
  <si>
    <t>CHỨC VỤ</t>
  </si>
  <si>
    <t>LƯƠNG CƠ BẢN</t>
  </si>
  <si>
    <t>NGÀY CÔNG THỰC TẾ</t>
  </si>
  <si>
    <t xml:space="preserve">LƯƠNG THỰC TẾ </t>
  </si>
  <si>
    <t>CP HỖ TRỢ + PC CHỨC VỤ</t>
  </si>
  <si>
    <t>TỔNG LƯƠNG</t>
  </si>
  <si>
    <t>CÁC KHOẢN TRỪ VÀO LƯƠNG</t>
  </si>
  <si>
    <t>THỰC 
NHẬN</t>
  </si>
  <si>
    <t>KÝ NHẬN</t>
  </si>
  <si>
    <t>PHỤ CẤP ĂN TRƯA</t>
  </si>
  <si>
    <t>PHỤ CẤP ĐIỆN THOẠI</t>
  </si>
  <si>
    <t>PHỤ CẤP TRÁCH NHIỆM</t>
  </si>
  <si>
    <t>BHXH
(8%)</t>
  </si>
  <si>
    <t>BHYT
(1,5%)</t>
  </si>
  <si>
    <t>CỘNG</t>
  </si>
  <si>
    <t>Ban Giám Đốc</t>
  </si>
  <si>
    <t>Nguyễn Văn A</t>
  </si>
  <si>
    <t>GĐ</t>
  </si>
  <si>
    <t>Trần Ngọc B</t>
  </si>
  <si>
    <t>PGĐ</t>
  </si>
  <si>
    <t>Bộ Phận Bếp</t>
  </si>
  <si>
    <t>Nguyễn Tuấn D</t>
  </si>
  <si>
    <t>NVKD</t>
  </si>
  <si>
    <t>Trần Văn E</t>
  </si>
  <si>
    <t>K.toán</t>
  </si>
  <si>
    <t>Huỳnh Thị G</t>
  </si>
  <si>
    <t>Dương Ngọc H</t>
  </si>
  <si>
    <t>NVLX</t>
  </si>
  <si>
    <t>Bộ Phận Phục Vụ</t>
  </si>
  <si>
    <t>Văn Bá H</t>
  </si>
  <si>
    <t>NVKT</t>
  </si>
  <si>
    <t>Trương thị K</t>
  </si>
  <si>
    <t>Bộ Phận Kế Toán</t>
  </si>
  <si>
    <t>Văn Bá N</t>
  </si>
  <si>
    <t>Trương Thị M</t>
  </si>
  <si>
    <t>Bộ Phận An Ninh</t>
  </si>
  <si>
    <t>Văn Bá L</t>
  </si>
  <si>
    <t>Trương thị X</t>
  </si>
  <si>
    <t>TỔNG CỘNG</t>
  </si>
  <si>
    <t>Người lập</t>
  </si>
  <si>
    <t xml:space="preserve">Công ty....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</si>
</sst>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(* #,##0_);_(* \(#,##0\);_(* &quot;-&quot;??_);_(@_)"/>
    <numFmt numFmtId="165" formatCode="#,##0.0"/>
    <numFmt numFmtId="166" formatCode="_(* #,##0_);_(* \(#,##0\);_(* &quot;-&quot;_);_(@_)"/>
  </numFmts>
  <fonts count="8">
    <font>
      <sz val="10.0"/>
      <color rgb="FF000000"/>
      <name val="Arial"/>
      <scheme val="minor"/>
    </font>
    <font>
      <b/>
      <sz val="16.0"/>
      <color rgb="FFFF9900"/>
      <name val="Roboto"/>
    </font>
    <font>
      <color theme="1"/>
      <name val="Calibri"/>
    </font>
    <font>
      <b/>
      <sz val="8.0"/>
      <color theme="1"/>
      <name val="Roboto"/>
    </font>
    <font>
      <b/>
      <sz val="8.0"/>
      <color rgb="FFFFFFFF"/>
      <name val="Roboto"/>
    </font>
    <font/>
    <font>
      <color theme="1"/>
      <name val="Arial"/>
      <scheme val="minor"/>
    </font>
    <font>
      <sz val="8.0"/>
      <color theme="1"/>
      <name val="Roboto"/>
    </font>
  </fonts>
  <fills count="6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E69138"/>
        <bgColor rgb="FFE69138"/>
      </patternFill>
    </fill>
    <fill>
      <patternFill patternType="solid">
        <fgColor rgb="FFFFFFFF"/>
        <bgColor rgb="FFFFFFFF"/>
      </patternFill>
    </fill>
    <fill>
      <patternFill patternType="solid">
        <fgColor rgb="FFF9CB9C"/>
        <bgColor rgb="FFF9CB9C"/>
      </patternFill>
    </fill>
  </fills>
  <borders count="7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50">
    <xf borderId="0" fillId="0" fontId="0" numFmtId="0" xfId="0" applyAlignment="1" applyFont="1">
      <alignment readingOrder="0" shrinkToFit="0" vertical="bottom" wrapText="0"/>
    </xf>
    <xf borderId="0" fillId="0" fontId="1" numFmtId="164" xfId="0" applyAlignment="1" applyFont="1" applyNumberFormat="1">
      <alignment horizontal="center"/>
    </xf>
    <xf borderId="0" fillId="0" fontId="2" numFmtId="165" xfId="0" applyFont="1" applyNumberFormat="1"/>
    <xf borderId="0" fillId="0" fontId="2" numFmtId="0" xfId="0" applyFont="1"/>
    <xf borderId="0" fillId="2" fontId="3" numFmtId="164" xfId="0" applyAlignment="1" applyFill="1" applyFont="1" applyNumberFormat="1">
      <alignment horizontal="center"/>
    </xf>
    <xf borderId="0" fillId="2" fontId="3" numFmtId="0" xfId="0" applyAlignment="1" applyFont="1">
      <alignment horizontal="center" readingOrder="0"/>
    </xf>
    <xf borderId="0" fillId="2" fontId="3" numFmtId="0" xfId="0" applyFont="1"/>
    <xf borderId="0" fillId="0" fontId="2" numFmtId="0" xfId="0" applyAlignment="1" applyFont="1">
      <alignment vertical="bottom"/>
    </xf>
    <xf borderId="0" fillId="0" fontId="2" numFmtId="164" xfId="0" applyFont="1" applyNumberFormat="1"/>
    <xf borderId="1" fillId="0" fontId="2" numFmtId="0" xfId="0" applyBorder="1" applyFont="1"/>
    <xf borderId="1" fillId="0" fontId="2" numFmtId="166" xfId="0" applyBorder="1" applyFont="1" applyNumberFormat="1"/>
    <xf borderId="1" fillId="0" fontId="2" numFmtId="164" xfId="0" applyBorder="1" applyFont="1" applyNumberFormat="1"/>
    <xf borderId="1" fillId="0" fontId="2" numFmtId="0" xfId="0" applyAlignment="1" applyBorder="1" applyFont="1">
      <alignment vertical="bottom"/>
    </xf>
    <xf borderId="2" fillId="3" fontId="4" numFmtId="0" xfId="0" applyAlignment="1" applyBorder="1" applyFill="1" applyFont="1">
      <alignment horizontal="center" shrinkToFit="0" wrapText="1"/>
    </xf>
    <xf borderId="3" fillId="3" fontId="4" numFmtId="0" xfId="0" applyAlignment="1" applyBorder="1" applyFont="1">
      <alignment horizontal="center" shrinkToFit="0" wrapText="1"/>
    </xf>
    <xf borderId="3" fillId="3" fontId="4" numFmtId="164" xfId="0" applyAlignment="1" applyBorder="1" applyFont="1" applyNumberFormat="1">
      <alignment horizontal="center" shrinkToFit="0" wrapText="1"/>
    </xf>
    <xf borderId="3" fillId="3" fontId="4" numFmtId="165" xfId="0" applyAlignment="1" applyBorder="1" applyFont="1" applyNumberFormat="1">
      <alignment horizontal="center" shrinkToFit="0" wrapText="1"/>
    </xf>
    <xf borderId="1" fillId="3" fontId="4" numFmtId="164" xfId="0" applyAlignment="1" applyBorder="1" applyFont="1" applyNumberFormat="1">
      <alignment horizontal="center" shrinkToFit="0" wrapText="1"/>
    </xf>
    <xf borderId="1" fillId="0" fontId="5" numFmtId="0" xfId="0" applyBorder="1" applyFont="1"/>
    <xf borderId="4" fillId="0" fontId="5" numFmtId="0" xfId="0" applyBorder="1" applyFont="1"/>
    <xf borderId="1" fillId="3" fontId="4" numFmtId="164" xfId="0" applyAlignment="1" applyBorder="1" applyFont="1" applyNumberFormat="1">
      <alignment horizontal="center"/>
    </xf>
    <xf borderId="3" fillId="3" fontId="4" numFmtId="0" xfId="0" applyAlignment="1" applyBorder="1" applyFont="1">
      <alignment horizontal="center"/>
    </xf>
    <xf borderId="0" fillId="4" fontId="6" numFmtId="0" xfId="0" applyFill="1" applyFont="1"/>
    <xf borderId="5" fillId="0" fontId="5" numFmtId="0" xfId="0" applyBorder="1" applyFont="1"/>
    <xf borderId="4" fillId="3" fontId="4" numFmtId="164" xfId="0" applyAlignment="1" applyBorder="1" applyFont="1" applyNumberFormat="1">
      <alignment horizontal="center" shrinkToFit="0" wrapText="1"/>
    </xf>
    <xf borderId="4" fillId="5" fontId="2" numFmtId="0" xfId="0" applyAlignment="1" applyBorder="1" applyFill="1" applyFont="1">
      <alignment vertical="bottom"/>
    </xf>
    <xf borderId="4" fillId="5" fontId="3" numFmtId="0" xfId="0" applyAlignment="1" applyBorder="1" applyFont="1">
      <alignment shrinkToFit="0" wrapText="1"/>
    </xf>
    <xf borderId="4" fillId="5" fontId="2" numFmtId="0" xfId="0" applyBorder="1" applyFont="1"/>
    <xf borderId="4" fillId="5" fontId="3" numFmtId="164" xfId="0" applyAlignment="1" applyBorder="1" applyFont="1" applyNumberFormat="1">
      <alignment horizontal="center" shrinkToFit="0" wrapText="1"/>
    </xf>
    <xf borderId="5" fillId="0" fontId="7" numFmtId="0" xfId="0" applyAlignment="1" applyBorder="1" applyFont="1">
      <alignment horizontal="center"/>
    </xf>
    <xf borderId="4" fillId="0" fontId="7" numFmtId="0" xfId="0" applyBorder="1" applyFont="1"/>
    <xf borderId="4" fillId="0" fontId="7" numFmtId="0" xfId="0" applyAlignment="1" applyBorder="1" applyFont="1">
      <alignment horizontal="center"/>
    </xf>
    <xf borderId="4" fillId="0" fontId="7" numFmtId="164" xfId="0" applyAlignment="1" applyBorder="1" applyFont="1" applyNumberFormat="1">
      <alignment horizontal="right"/>
    </xf>
    <xf borderId="4" fillId="0" fontId="7" numFmtId="164" xfId="0" applyAlignment="1" applyBorder="1" applyFont="1" applyNumberFormat="1">
      <alignment horizontal="center"/>
    </xf>
    <xf borderId="4" fillId="0" fontId="2" numFmtId="164" xfId="0" applyBorder="1" applyFont="1" applyNumberFormat="1"/>
    <xf borderId="4" fillId="4" fontId="3" numFmtId="164" xfId="0" applyAlignment="1" applyBorder="1" applyFont="1" applyNumberFormat="1">
      <alignment horizontal="center" shrinkToFit="0" wrapText="1"/>
    </xf>
    <xf borderId="4" fillId="0" fontId="2" numFmtId="0" xfId="0" applyAlignment="1" applyBorder="1" applyFont="1">
      <alignment vertical="bottom"/>
    </xf>
    <xf borderId="4" fillId="0" fontId="7" numFmtId="0" xfId="0" applyAlignment="1" applyBorder="1" applyFont="1">
      <alignment shrinkToFit="0" wrapText="1"/>
    </xf>
    <xf borderId="5" fillId="5" fontId="2" numFmtId="0" xfId="0" applyBorder="1" applyFont="1"/>
    <xf borderId="4" fillId="5" fontId="3" numFmtId="0" xfId="0" applyBorder="1" applyFont="1"/>
    <xf borderId="4" fillId="5" fontId="2" numFmtId="164" xfId="0" applyBorder="1" applyFont="1" applyNumberFormat="1"/>
    <xf borderId="4" fillId="0" fontId="7" numFmtId="0" xfId="0" applyAlignment="1" applyBorder="1" applyFont="1">
      <alignment readingOrder="0"/>
    </xf>
    <xf borderId="4" fillId="4" fontId="2" numFmtId="164" xfId="0" applyBorder="1" applyFont="1" applyNumberFormat="1"/>
    <xf borderId="4" fillId="0" fontId="7" numFmtId="0" xfId="0" applyAlignment="1" applyBorder="1" applyFont="1">
      <alignment horizontal="center" vertical="bottom"/>
    </xf>
    <xf borderId="4" fillId="0" fontId="7" numFmtId="164" xfId="0" applyAlignment="1" applyBorder="1" applyFont="1" applyNumberFormat="1">
      <alignment horizontal="right" vertical="bottom"/>
    </xf>
    <xf borderId="4" fillId="5" fontId="3" numFmtId="164" xfId="0" applyAlignment="1" applyBorder="1" applyFont="1" applyNumberFormat="1">
      <alignment horizontal="right"/>
    </xf>
    <xf borderId="4" fillId="5" fontId="3" numFmtId="164" xfId="0" applyAlignment="1" applyBorder="1" applyFont="1" applyNumberFormat="1">
      <alignment horizontal="center"/>
    </xf>
    <xf borderId="4" fillId="5" fontId="7" numFmtId="0" xfId="0" applyBorder="1" applyFont="1"/>
    <xf borderId="6" fillId="5" fontId="2" numFmtId="0" xfId="0" applyBorder="1" applyFont="1"/>
    <xf borderId="0" fillId="0" fontId="3" numFmtId="164" xfId="0" applyAlignment="1" applyFont="1" applyNumberFormat="1">
      <alignment shrinkToFit="0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</row>
    <row r="2">
      <c r="D2" s="2"/>
      <c r="E2" s="3"/>
      <c r="F2" s="4" t="s">
        <v>1</v>
      </c>
      <c r="G2" s="5">
        <v>6.0</v>
      </c>
      <c r="H2" s="4" t="s">
        <v>2</v>
      </c>
      <c r="I2" s="6">
        <v>2023.0</v>
      </c>
      <c r="J2" s="7"/>
      <c r="K2" s="8"/>
      <c r="L2" s="7"/>
      <c r="M2" s="7"/>
      <c r="N2" s="7"/>
      <c r="O2" s="7"/>
    </row>
    <row r="3">
      <c r="A3" s="9"/>
      <c r="B3" s="9"/>
      <c r="C3" s="9"/>
      <c r="D3" s="10"/>
      <c r="E3" s="11"/>
      <c r="F3" s="11"/>
      <c r="G3" s="11"/>
      <c r="H3" s="11"/>
      <c r="I3" s="11"/>
      <c r="J3" s="11"/>
      <c r="K3" s="11"/>
      <c r="L3" s="11"/>
      <c r="M3" s="11"/>
      <c r="N3" s="11"/>
      <c r="O3" s="12"/>
    </row>
    <row r="4">
      <c r="A4" s="13" t="s">
        <v>3</v>
      </c>
      <c r="B4" s="14" t="s">
        <v>4</v>
      </c>
      <c r="C4" s="14" t="s">
        <v>5</v>
      </c>
      <c r="D4" s="15" t="s">
        <v>6</v>
      </c>
      <c r="E4" s="16" t="s">
        <v>7</v>
      </c>
      <c r="F4" s="16" t="s">
        <v>8</v>
      </c>
      <c r="G4" s="17" t="s">
        <v>9</v>
      </c>
      <c r="H4" s="18"/>
      <c r="I4" s="19"/>
      <c r="J4" s="15" t="s">
        <v>10</v>
      </c>
      <c r="K4" s="20" t="s">
        <v>11</v>
      </c>
      <c r="L4" s="18"/>
      <c r="M4" s="19"/>
      <c r="N4" s="15" t="s">
        <v>12</v>
      </c>
      <c r="O4" s="21" t="s">
        <v>13</v>
      </c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>
      <c r="A5" s="23"/>
      <c r="B5" s="19"/>
      <c r="C5" s="19"/>
      <c r="D5" s="19"/>
      <c r="E5" s="19"/>
      <c r="F5" s="19"/>
      <c r="G5" s="24" t="s">
        <v>14</v>
      </c>
      <c r="H5" s="24" t="s">
        <v>15</v>
      </c>
      <c r="I5" s="24" t="s">
        <v>16</v>
      </c>
      <c r="J5" s="19"/>
      <c r="K5" s="24" t="s">
        <v>17</v>
      </c>
      <c r="L5" s="24" t="s">
        <v>18</v>
      </c>
      <c r="M5" s="24" t="s">
        <v>19</v>
      </c>
      <c r="N5" s="19"/>
      <c r="O5" s="19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>
      <c r="A6" s="25"/>
      <c r="B6" s="26" t="s">
        <v>20</v>
      </c>
      <c r="C6" s="27"/>
      <c r="D6" s="28">
        <f t="shared" ref="D6:L6" si="1">SUM(D7:D12)</f>
        <v>17060000</v>
      </c>
      <c r="E6" s="28">
        <f t="shared" si="1"/>
        <v>130</v>
      </c>
      <c r="F6" s="28">
        <f t="shared" si="1"/>
        <v>17742000</v>
      </c>
      <c r="G6" s="28">
        <f t="shared" si="1"/>
        <v>0</v>
      </c>
      <c r="H6" s="28">
        <f t="shared" si="1"/>
        <v>1960000</v>
      </c>
      <c r="I6" s="28">
        <f t="shared" si="1"/>
        <v>2800000</v>
      </c>
      <c r="J6" s="28">
        <f t="shared" si="1"/>
        <v>22502000</v>
      </c>
      <c r="K6" s="28">
        <f t="shared" si="1"/>
        <v>220800</v>
      </c>
      <c r="L6" s="28">
        <f t="shared" si="1"/>
        <v>41400</v>
      </c>
      <c r="M6" s="28">
        <f t="shared" ref="M6:M8" si="3">K6+L6</f>
        <v>262200</v>
      </c>
      <c r="N6" s="28">
        <f t="shared" ref="N6:O6" si="2">SUM(N7:N12)</f>
        <v>22239800</v>
      </c>
      <c r="O6" s="28">
        <f t="shared" si="2"/>
        <v>0</v>
      </c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>
      <c r="A7" s="29">
        <v>1.0</v>
      </c>
      <c r="B7" s="30" t="s">
        <v>21</v>
      </c>
      <c r="C7" s="31" t="s">
        <v>22</v>
      </c>
      <c r="D7" s="32">
        <v>5000000.0</v>
      </c>
      <c r="E7" s="31">
        <f t="shared" ref="E7:E8" si="4">IF($G$2=1,27,IF($G$2=2,24,IF($G$2=3,26,IF($G$2=4,26,IF($G$2=5,26,IF($G$2=6,26,IF($G$2=7,27,IF($G$2=8,26,0))))))))</f>
        <v>26</v>
      </c>
      <c r="F7" s="33">
        <f t="shared" ref="F7:F8" si="5">ROUND((D7/25)*E7,-3)</f>
        <v>5200000</v>
      </c>
      <c r="G7" s="34"/>
      <c r="H7" s="32">
        <v>500000.0</v>
      </c>
      <c r="I7" s="32">
        <v>1500000.0</v>
      </c>
      <c r="J7" s="32">
        <f t="shared" ref="J7:J8" si="6">ROUND(F7+H7+I7,-3)</f>
        <v>7200000</v>
      </c>
      <c r="K7" s="34"/>
      <c r="L7" s="34"/>
      <c r="M7" s="35">
        <f t="shared" si="3"/>
        <v>0</v>
      </c>
      <c r="N7" s="32">
        <f t="shared" ref="N7:N8" si="7">J7-M7</f>
        <v>7200000</v>
      </c>
      <c r="O7" s="36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</row>
    <row r="8">
      <c r="A8" s="29">
        <v>2.0</v>
      </c>
      <c r="B8" s="37" t="s">
        <v>23</v>
      </c>
      <c r="C8" s="31" t="s">
        <v>24</v>
      </c>
      <c r="D8" s="32">
        <v>4500000.0</v>
      </c>
      <c r="E8" s="31">
        <f t="shared" si="4"/>
        <v>26</v>
      </c>
      <c r="F8" s="33">
        <f t="shared" si="5"/>
        <v>4680000</v>
      </c>
      <c r="G8" s="34"/>
      <c r="H8" s="32">
        <v>500000.0</v>
      </c>
      <c r="I8" s="32">
        <v>1000000.0</v>
      </c>
      <c r="J8" s="32">
        <f t="shared" si="6"/>
        <v>6180000</v>
      </c>
      <c r="K8" s="34"/>
      <c r="L8" s="34"/>
      <c r="M8" s="35">
        <f t="shared" si="3"/>
        <v>0</v>
      </c>
      <c r="N8" s="32">
        <f t="shared" si="7"/>
        <v>6180000</v>
      </c>
      <c r="O8" s="36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  <row r="9">
      <c r="A9" s="38"/>
      <c r="B9" s="39" t="s">
        <v>25</v>
      </c>
      <c r="C9" s="27"/>
      <c r="D9" s="40"/>
      <c r="E9" s="27"/>
      <c r="F9" s="40"/>
      <c r="G9" s="40"/>
      <c r="H9" s="40"/>
      <c r="I9" s="40"/>
      <c r="J9" s="40"/>
      <c r="K9" s="40"/>
      <c r="L9" s="40"/>
      <c r="M9" s="40"/>
      <c r="N9" s="40"/>
      <c r="O9" s="25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>
      <c r="A10" s="29">
        <v>1.0</v>
      </c>
      <c r="B10" s="41" t="s">
        <v>26</v>
      </c>
      <c r="C10" s="31" t="s">
        <v>27</v>
      </c>
      <c r="D10" s="32">
        <v>2400000.0</v>
      </c>
      <c r="E10" s="31">
        <f t="shared" ref="E10:E13" si="8">IF($G$2=1,27,IF($G$2=2,24,IF($G$2=3,26,IF($G$2=4,26,IF($G$2=5,26,IF($G$2=6,26,IF($G$2=7,27,IF($G$2=8,26,0))))))))</f>
        <v>26</v>
      </c>
      <c r="F10" s="33">
        <f t="shared" ref="F10:F13" si="9">ROUND((D10/25)*E10,-3)</f>
        <v>2496000</v>
      </c>
      <c r="G10" s="34"/>
      <c r="H10" s="32">
        <v>320000.0</v>
      </c>
      <c r="I10" s="34"/>
      <c r="J10" s="32">
        <f t="shared" ref="J10:J13" si="10">ROUND(F10+H10+I10,-3)</f>
        <v>2816000</v>
      </c>
      <c r="K10" s="34"/>
      <c r="L10" s="34"/>
      <c r="M10" s="42"/>
      <c r="N10" s="32">
        <f t="shared" ref="N10:N13" si="11">J10-M10</f>
        <v>2816000</v>
      </c>
      <c r="O10" s="36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>
      <c r="A11" s="29">
        <v>2.0</v>
      </c>
      <c r="B11" s="41" t="s">
        <v>28</v>
      </c>
      <c r="C11" s="31" t="s">
        <v>29</v>
      </c>
      <c r="D11" s="32">
        <v>2400000.0</v>
      </c>
      <c r="E11" s="31">
        <f t="shared" si="8"/>
        <v>26</v>
      </c>
      <c r="F11" s="33">
        <f t="shared" si="9"/>
        <v>2496000</v>
      </c>
      <c r="G11" s="34"/>
      <c r="H11" s="32">
        <v>320000.0</v>
      </c>
      <c r="I11" s="34"/>
      <c r="J11" s="32">
        <f t="shared" si="10"/>
        <v>2816000</v>
      </c>
      <c r="K11" s="34"/>
      <c r="L11" s="34"/>
      <c r="M11" s="42"/>
      <c r="N11" s="32">
        <f t="shared" si="11"/>
        <v>2816000</v>
      </c>
      <c r="O11" s="36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>
      <c r="A12" s="29">
        <v>3.0</v>
      </c>
      <c r="B12" s="30" t="s">
        <v>30</v>
      </c>
      <c r="C12" s="31" t="s">
        <v>29</v>
      </c>
      <c r="D12" s="32">
        <v>2760000.0</v>
      </c>
      <c r="E12" s="31">
        <f t="shared" si="8"/>
        <v>26</v>
      </c>
      <c r="F12" s="33">
        <f t="shared" si="9"/>
        <v>2870000</v>
      </c>
      <c r="G12" s="34"/>
      <c r="H12" s="32">
        <v>320000.0</v>
      </c>
      <c r="I12" s="32">
        <v>300000.0</v>
      </c>
      <c r="J12" s="32">
        <f t="shared" si="10"/>
        <v>3490000</v>
      </c>
      <c r="K12" s="32">
        <f>D12*8%</f>
        <v>220800</v>
      </c>
      <c r="L12" s="32">
        <f>D12*1.5%</f>
        <v>41400</v>
      </c>
      <c r="M12" s="42">
        <f>K12+L12</f>
        <v>262200</v>
      </c>
      <c r="N12" s="32">
        <f t="shared" si="11"/>
        <v>3227800</v>
      </c>
      <c r="O12" s="36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>
      <c r="A13" s="29">
        <v>4.0</v>
      </c>
      <c r="B13" s="36" t="s">
        <v>31</v>
      </c>
      <c r="C13" s="43" t="s">
        <v>32</v>
      </c>
      <c r="D13" s="44">
        <v>2880000.0</v>
      </c>
      <c r="E13" s="31">
        <f t="shared" si="8"/>
        <v>26</v>
      </c>
      <c r="F13" s="33">
        <f t="shared" si="9"/>
        <v>2995000</v>
      </c>
      <c r="G13" s="36"/>
      <c r="H13" s="36"/>
      <c r="I13" s="36"/>
      <c r="J13" s="32">
        <f t="shared" si="10"/>
        <v>2995000</v>
      </c>
      <c r="K13" s="36"/>
      <c r="L13" s="36"/>
      <c r="M13" s="36"/>
      <c r="N13" s="32">
        <f t="shared" si="11"/>
        <v>2995000</v>
      </c>
      <c r="O13" s="36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>
      <c r="A14" s="38"/>
      <c r="B14" s="39" t="s">
        <v>33</v>
      </c>
      <c r="C14" s="27"/>
      <c r="D14" s="45">
        <f t="shared" ref="D14:O14" si="12">SUM(D15:D16)</f>
        <v>5760000</v>
      </c>
      <c r="E14" s="46">
        <f t="shared" si="12"/>
        <v>52</v>
      </c>
      <c r="F14" s="45">
        <f t="shared" si="12"/>
        <v>5990000</v>
      </c>
      <c r="G14" s="45">
        <f t="shared" si="12"/>
        <v>620000</v>
      </c>
      <c r="H14" s="45">
        <f t="shared" si="12"/>
        <v>0</v>
      </c>
      <c r="I14" s="45">
        <f t="shared" si="12"/>
        <v>500000</v>
      </c>
      <c r="J14" s="45">
        <f t="shared" si="12"/>
        <v>7110000</v>
      </c>
      <c r="K14" s="45">
        <f t="shared" si="12"/>
        <v>460800</v>
      </c>
      <c r="L14" s="45">
        <f t="shared" si="12"/>
        <v>86400</v>
      </c>
      <c r="M14" s="45">
        <f t="shared" si="12"/>
        <v>547200</v>
      </c>
      <c r="N14" s="45">
        <f t="shared" si="12"/>
        <v>6562800</v>
      </c>
      <c r="O14" s="45">
        <f t="shared" si="12"/>
        <v>0</v>
      </c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>
      <c r="A15" s="29">
        <v>1.0</v>
      </c>
      <c r="B15" s="41" t="s">
        <v>34</v>
      </c>
      <c r="C15" s="31" t="s">
        <v>35</v>
      </c>
      <c r="D15" s="32">
        <v>2880000.0</v>
      </c>
      <c r="E15" s="31">
        <f t="shared" ref="E15:E16" si="13">IF($G$2=1,27,IF($G$2=2,24,IF($G$2=3,26,IF($G$2=4,26,IF($G$2=5,26,IF($G$2=6,26,IF($G$2=7,27,IF($G$2=8,26,0))))))))</f>
        <v>26</v>
      </c>
      <c r="F15" s="33">
        <f t="shared" ref="F15:F16" si="14">ROUND(D15/25*E15,-3)</f>
        <v>2995000</v>
      </c>
      <c r="G15" s="32">
        <v>620000.0</v>
      </c>
      <c r="H15" s="34"/>
      <c r="I15" s="32">
        <v>500000.0</v>
      </c>
      <c r="J15" s="32">
        <f t="shared" ref="J15:J16" si="15">ROUND(F15+G15+I15,-3)</f>
        <v>4115000</v>
      </c>
      <c r="K15" s="32">
        <f t="shared" ref="K15:K16" si="16">D15*8%</f>
        <v>230400</v>
      </c>
      <c r="L15" s="32">
        <f t="shared" ref="L15:L16" si="17">D15*1.5%</f>
        <v>43200</v>
      </c>
      <c r="M15" s="32">
        <f t="shared" ref="M15:M16" si="18">K15+L15</f>
        <v>273600</v>
      </c>
      <c r="N15" s="32">
        <f t="shared" ref="N15:N16" si="19">J15-M15</f>
        <v>3841400</v>
      </c>
      <c r="O15" s="36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>
      <c r="A16" s="29">
        <v>2.0</v>
      </c>
      <c r="B16" s="30" t="s">
        <v>36</v>
      </c>
      <c r="C16" s="31" t="s">
        <v>35</v>
      </c>
      <c r="D16" s="32">
        <v>2880000.0</v>
      </c>
      <c r="E16" s="31">
        <f t="shared" si="13"/>
        <v>26</v>
      </c>
      <c r="F16" s="33">
        <f t="shared" si="14"/>
        <v>2995000</v>
      </c>
      <c r="G16" s="34"/>
      <c r="H16" s="34"/>
      <c r="I16" s="34"/>
      <c r="J16" s="32">
        <f t="shared" si="15"/>
        <v>2995000</v>
      </c>
      <c r="K16" s="32">
        <f t="shared" si="16"/>
        <v>230400</v>
      </c>
      <c r="L16" s="32">
        <f t="shared" si="17"/>
        <v>43200</v>
      </c>
      <c r="M16" s="32">
        <f t="shared" si="18"/>
        <v>273600</v>
      </c>
      <c r="N16" s="32">
        <f t="shared" si="19"/>
        <v>2721400</v>
      </c>
      <c r="O16" s="36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>
      <c r="A17" s="38"/>
      <c r="B17" s="47" t="s">
        <v>37</v>
      </c>
      <c r="C17" s="27"/>
      <c r="D17" s="40"/>
      <c r="E17" s="27"/>
      <c r="F17" s="40"/>
      <c r="G17" s="40"/>
      <c r="H17" s="40"/>
      <c r="I17" s="40"/>
      <c r="J17" s="40"/>
      <c r="K17" s="40"/>
      <c r="L17" s="40"/>
      <c r="M17" s="40"/>
      <c r="N17" s="40"/>
      <c r="O17" s="25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>
      <c r="A18" s="29">
        <v>1.0</v>
      </c>
      <c r="B18" s="41" t="s">
        <v>38</v>
      </c>
      <c r="C18" s="31" t="s">
        <v>35</v>
      </c>
      <c r="D18" s="32">
        <v>2880000.0</v>
      </c>
      <c r="E18" s="31">
        <f t="shared" ref="E18:E19" si="20">IF($G$2=1,27,IF($G$2=2,24,IF($G$2=3,26,IF($G$2=4,26,IF($G$2=5,26,IF($G$2=6,26,IF($G$2=7,27,IF($G$2=8,26,0))))))))</f>
        <v>26</v>
      </c>
      <c r="F18" s="33">
        <f t="shared" ref="F18:F19" si="21">ROUND(D18/25*E18,-3)</f>
        <v>2995000</v>
      </c>
      <c r="G18" s="32">
        <v>620000.0</v>
      </c>
      <c r="H18" s="34"/>
      <c r="I18" s="32">
        <v>500000.0</v>
      </c>
      <c r="J18" s="32">
        <f t="shared" ref="J18:J19" si="22">ROUND(F18+G18+I18,-3)</f>
        <v>4115000</v>
      </c>
      <c r="K18" s="32">
        <f t="shared" ref="K18:K19" si="23">D18*8%</f>
        <v>230400</v>
      </c>
      <c r="L18" s="32">
        <f t="shared" ref="L18:L19" si="24">D18*1.5%</f>
        <v>43200</v>
      </c>
      <c r="M18" s="32">
        <f t="shared" ref="M18:M19" si="25">K18+L18</f>
        <v>273600</v>
      </c>
      <c r="N18" s="32">
        <f t="shared" ref="N18:N19" si="26">J18-M18</f>
        <v>3841400</v>
      </c>
      <c r="O18" s="36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>
      <c r="A19" s="29">
        <v>2.0</v>
      </c>
      <c r="B19" s="41" t="s">
        <v>39</v>
      </c>
      <c r="C19" s="31" t="s">
        <v>35</v>
      </c>
      <c r="D19" s="32">
        <v>2880000.0</v>
      </c>
      <c r="E19" s="31">
        <f t="shared" si="20"/>
        <v>26</v>
      </c>
      <c r="F19" s="33">
        <f t="shared" si="21"/>
        <v>2995000</v>
      </c>
      <c r="G19" s="34"/>
      <c r="H19" s="34"/>
      <c r="I19" s="34"/>
      <c r="J19" s="32">
        <f t="shared" si="22"/>
        <v>2995000</v>
      </c>
      <c r="K19" s="32">
        <f t="shared" si="23"/>
        <v>230400</v>
      </c>
      <c r="L19" s="32">
        <f t="shared" si="24"/>
        <v>43200</v>
      </c>
      <c r="M19" s="32">
        <f t="shared" si="25"/>
        <v>273600</v>
      </c>
      <c r="N19" s="32">
        <f t="shared" si="26"/>
        <v>2721400</v>
      </c>
      <c r="O19" s="36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>
      <c r="A20" s="38"/>
      <c r="B20" s="47" t="s">
        <v>40</v>
      </c>
      <c r="C20" s="27"/>
      <c r="D20" s="40"/>
      <c r="E20" s="27"/>
      <c r="F20" s="40"/>
      <c r="G20" s="40"/>
      <c r="H20" s="40"/>
      <c r="I20" s="40"/>
      <c r="J20" s="40"/>
      <c r="K20" s="40"/>
      <c r="L20" s="40"/>
      <c r="M20" s="40"/>
      <c r="N20" s="40"/>
      <c r="O20" s="25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>
      <c r="A21" s="29">
        <v>1.0</v>
      </c>
      <c r="B21" s="41" t="s">
        <v>41</v>
      </c>
      <c r="C21" s="31" t="s">
        <v>35</v>
      </c>
      <c r="D21" s="32">
        <v>2880000.0</v>
      </c>
      <c r="E21" s="31">
        <f t="shared" ref="E21:E22" si="27">IF($G$2=1,27,IF($G$2=2,24,IF($G$2=3,26,IF($G$2=4,26,IF($G$2=5,26,IF($G$2=6,26,IF($G$2=7,27,IF($G$2=8,26,0))))))))</f>
        <v>26</v>
      </c>
      <c r="F21" s="33">
        <f t="shared" ref="F21:F22" si="28">ROUND(D21/25*E21,-3)</f>
        <v>2995000</v>
      </c>
      <c r="G21" s="32">
        <v>620000.0</v>
      </c>
      <c r="H21" s="34"/>
      <c r="I21" s="34"/>
      <c r="J21" s="32">
        <f t="shared" ref="J21:J22" si="29">ROUND(F21+G21+I21,-3)</f>
        <v>3615000</v>
      </c>
      <c r="K21" s="32">
        <f t="shared" ref="K21:K22" si="30">D21*8%</f>
        <v>230400</v>
      </c>
      <c r="L21" s="32">
        <f t="shared" ref="L21:L22" si="31">D21*1.5%</f>
        <v>43200</v>
      </c>
      <c r="M21" s="32">
        <f t="shared" ref="M21:M22" si="32">K21+L21</f>
        <v>273600</v>
      </c>
      <c r="N21" s="32">
        <f t="shared" ref="N21:N22" si="33">J21-M21</f>
        <v>3341400</v>
      </c>
      <c r="O21" s="36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>
      <c r="A22" s="29">
        <v>2.0</v>
      </c>
      <c r="B22" s="41" t="s">
        <v>42</v>
      </c>
      <c r="C22" s="31" t="s">
        <v>35</v>
      </c>
      <c r="D22" s="32">
        <v>2880000.0</v>
      </c>
      <c r="E22" s="31">
        <f t="shared" si="27"/>
        <v>26</v>
      </c>
      <c r="F22" s="33">
        <f t="shared" si="28"/>
        <v>2995000</v>
      </c>
      <c r="G22" s="34"/>
      <c r="H22" s="34"/>
      <c r="I22" s="34"/>
      <c r="J22" s="32">
        <f t="shared" si="29"/>
        <v>2995000</v>
      </c>
      <c r="K22" s="32">
        <f t="shared" si="30"/>
        <v>230400</v>
      </c>
      <c r="L22" s="32">
        <f t="shared" si="31"/>
        <v>43200</v>
      </c>
      <c r="M22" s="32">
        <f t="shared" si="32"/>
        <v>273600</v>
      </c>
      <c r="N22" s="32">
        <f t="shared" si="33"/>
        <v>2721400</v>
      </c>
      <c r="O22" s="36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>
      <c r="A23" s="48" t="s">
        <v>43</v>
      </c>
      <c r="B23" s="18"/>
      <c r="C23" s="19"/>
      <c r="D23" s="45">
        <f t="shared" ref="D23:O23" si="34">D6+D14</f>
        <v>22820000</v>
      </c>
      <c r="E23" s="46">
        <f t="shared" si="34"/>
        <v>182</v>
      </c>
      <c r="F23" s="45">
        <f t="shared" si="34"/>
        <v>23732000</v>
      </c>
      <c r="G23" s="45">
        <f t="shared" si="34"/>
        <v>620000</v>
      </c>
      <c r="H23" s="45">
        <f t="shared" si="34"/>
        <v>1960000</v>
      </c>
      <c r="I23" s="45">
        <f t="shared" si="34"/>
        <v>3300000</v>
      </c>
      <c r="J23" s="45">
        <f t="shared" si="34"/>
        <v>29612000</v>
      </c>
      <c r="K23" s="45">
        <f t="shared" si="34"/>
        <v>681600</v>
      </c>
      <c r="L23" s="45">
        <f t="shared" si="34"/>
        <v>127800</v>
      </c>
      <c r="M23" s="45">
        <f t="shared" si="34"/>
        <v>809400</v>
      </c>
      <c r="N23" s="45">
        <f t="shared" si="34"/>
        <v>28802600</v>
      </c>
      <c r="O23" s="45">
        <f t="shared" si="34"/>
        <v>0</v>
      </c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>
      <c r="A24" s="3"/>
      <c r="B24" s="3"/>
      <c r="C24" s="3"/>
      <c r="D24" s="2"/>
      <c r="E24" s="8"/>
      <c r="F24" s="8"/>
      <c r="G24" s="8"/>
      <c r="H24" s="8"/>
      <c r="I24" s="8"/>
      <c r="J24" s="8"/>
      <c r="K24" s="8"/>
      <c r="L24" s="8"/>
      <c r="M24" s="8"/>
      <c r="N24" s="8"/>
      <c r="O24" s="7"/>
    </row>
    <row r="25">
      <c r="A25" s="3"/>
      <c r="B25" s="3" t="s">
        <v>44</v>
      </c>
      <c r="C25" s="3"/>
      <c r="D25" s="2"/>
      <c r="E25" s="8"/>
      <c r="F25" s="8"/>
      <c r="G25" s="8"/>
      <c r="H25" s="8"/>
      <c r="I25" s="8"/>
      <c r="J25" s="8"/>
      <c r="K25" s="8"/>
      <c r="L25" s="49" t="s">
        <v>45</v>
      </c>
      <c r="M25" s="8"/>
      <c r="N25" s="3"/>
      <c r="O25" s="7"/>
    </row>
    <row r="26">
      <c r="A26" s="3"/>
      <c r="B26" s="3"/>
      <c r="C26" s="3"/>
      <c r="D26" s="2"/>
      <c r="E26" s="8"/>
      <c r="F26" s="8"/>
      <c r="G26" s="8"/>
      <c r="H26" s="8"/>
      <c r="I26" s="8"/>
      <c r="J26" s="8"/>
      <c r="K26" s="8"/>
      <c r="L26" s="8"/>
      <c r="M26" s="8"/>
      <c r="N26" s="3"/>
      <c r="O26" s="7"/>
    </row>
  </sheetData>
  <mergeCells count="14">
    <mergeCell ref="F4:F5"/>
    <mergeCell ref="G4:I4"/>
    <mergeCell ref="A23:C23"/>
    <mergeCell ref="J4:J5"/>
    <mergeCell ref="K4:M4"/>
    <mergeCell ref="N4:N5"/>
    <mergeCell ref="O4:O5"/>
    <mergeCell ref="A1:O1"/>
    <mergeCell ref="A2:C2"/>
    <mergeCell ref="A4:A5"/>
    <mergeCell ref="B4:B5"/>
    <mergeCell ref="C4:C5"/>
    <mergeCell ref="D4:D5"/>
    <mergeCell ref="E4:E5"/>
  </mergeCells>
  <dataValidations>
    <dataValidation type="list" allowBlank="1" showInputMessage="1" showErrorMessage="1" prompt="Nhấp và nhập một giá trị từ danh sách các mục" sqref="I2">
      <formula1>"2023,2024,2025"</formula1>
    </dataValidation>
    <dataValidation type="list" allowBlank="1" showInputMessage="1" showErrorMessage="1" prompt="Nhấp và nhập một giá trị từ danh sách các mục" sqref="G2">
      <formula1>"1,2,3,4,5,6,7,8,9,10,11,12"</formula1>
    </dataValidation>
  </dataValidations>
  <drawing r:id="rId1"/>
</worksheet>
</file>