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shboard" sheetId="1" state="visible" r:id="rId1"/>
    <sheet xmlns:r="http://schemas.openxmlformats.org/officeDocument/2006/relationships" name="Payroll" sheetId="2" state="visible" r:id="rId2"/>
    <sheet xmlns:r="http://schemas.openxmlformats.org/officeDocument/2006/relationships" name="Employees" sheetId="3" state="visible" r:id="rId3"/>
    <sheet xmlns:r="http://schemas.openxmlformats.org/officeDocument/2006/relationships" name="Settings" sheetId="4" state="visible" r:id="rId4"/>
    <sheet xmlns:r="http://schemas.openxmlformats.org/officeDocument/2006/relationships" name="Hướng dẫn" sheetId="5" state="visible" r:id="rId5"/>
  </sheets>
  <definedNames/>
  <calcPr calcId="124519" fullCalcOnLoad="1"/>
</workbook>
</file>

<file path=xl/styles.xml><?xml version="1.0" encoding="utf-8"?>
<styleSheet xmlns="http://schemas.openxmlformats.org/spreadsheetml/2006/main">
  <numFmts count="6">
    <numFmt numFmtId="164" formatCode="yyyy-mm-dd"/>
    <numFmt numFmtId="165" formatCode="dd/mm/yyyy"/>
    <numFmt numFmtId="166" formatCode="0.0%"/>
    <numFmt numFmtId="167" formatCode="0.0x"/>
    <numFmt numFmtId="168" formatCode="#,##0 &quot;₫&quot;"/>
    <numFmt numFmtId="169" formatCode="mm/yyyy"/>
  </numFmts>
  <fonts count="8">
    <font>
      <name val="Calibri"/>
      <family val="2"/>
      <color theme="1"/>
      <sz val="11"/>
      <scheme val="minor"/>
    </font>
    <font>
      <name val="Times New Roman"/>
      <b val="1"/>
      <sz val="16"/>
    </font>
    <font>
      <name val="Times New Roman"/>
      <color rgb="001F4E79"/>
      <sz val="11"/>
    </font>
    <font>
      <name val="Times New Roman"/>
      <b val="1"/>
      <sz val="11"/>
    </font>
    <font>
      <name val="Times New Roman"/>
      <b val="1"/>
      <color rgb="00FFFFFF"/>
      <sz val="11"/>
    </font>
    <font>
      <name val="Times New Roman"/>
      <sz val="11"/>
    </font>
    <font>
      <name val="Times New Roman"/>
      <b val="1"/>
      <color rgb="001F4E79"/>
      <sz val="12"/>
    </font>
    <font>
      <name val="Times New Roman"/>
      <b val="1"/>
      <sz val="14"/>
    </font>
  </fonts>
  <fills count="5">
    <fill>
      <patternFill/>
    </fill>
    <fill>
      <patternFill patternType="gray125"/>
    </fill>
    <fill>
      <patternFill patternType="solid">
        <fgColor rgb="00D9E1F2"/>
      </patternFill>
    </fill>
    <fill>
      <patternFill patternType="solid">
        <fgColor rgb="001F4E79"/>
      </patternFill>
    </fill>
    <fill>
      <patternFill patternType="solid">
        <fgColor rgb="00FFF2CC"/>
      </patternFill>
    </fill>
  </fills>
  <borders count="2">
    <border>
      <left/>
      <right/>
      <top/>
      <bottom/>
      <diagonal/>
    </border>
    <border>
      <left style="thin">
        <color rgb="00D0D0D0"/>
      </left>
      <right style="thin">
        <color rgb="00D0D0D0"/>
      </right>
      <top style="thin">
        <color rgb="00D0D0D0"/>
      </top>
      <bottom style="thin">
        <color rgb="00D0D0D0"/>
      </bottom>
    </border>
  </borders>
  <cellStyleXfs count="1">
    <xf numFmtId="0" fontId="0" fillId="0" borderId="0"/>
  </cellStyleXfs>
  <cellXfs count="28">
    <xf numFmtId="0" fontId="0" fillId="0" borderId="0" pivotButton="0" quotePrefix="0" xfId="0"/>
    <xf numFmtId="0" fontId="1" fillId="2" borderId="0" pivotButton="0" quotePrefix="0" xfId="0"/>
    <xf numFmtId="169" fontId="2" fillId="0" borderId="0" pivotButton="0" quotePrefix="0" xfId="0"/>
    <xf numFmtId="0" fontId="3" fillId="0" borderId="0" pivotButton="0" quotePrefix="0" xfId="0"/>
    <xf numFmtId="168" fontId="6" fillId="0" borderId="0" applyAlignment="1" pivotButton="0" quotePrefix="0" xfId="0">
      <alignment horizontal="right"/>
    </xf>
    <xf numFmtId="0" fontId="4" fillId="3" borderId="1" applyAlignment="1" pivotButton="0" quotePrefix="0" xfId="0">
      <alignment horizontal="center" vertical="center" wrapText="1"/>
    </xf>
    <xf numFmtId="0" fontId="0" fillId="0" borderId="1" applyAlignment="1" pivotButton="0" quotePrefix="0" xfId="0">
      <alignment vertical="center"/>
    </xf>
    <xf numFmtId="168" fontId="0" fillId="0" borderId="1" applyAlignment="1" pivotButton="0" quotePrefix="0" xfId="0">
      <alignment vertical="center"/>
    </xf>
    <xf numFmtId="1" fontId="6" fillId="0" borderId="0" applyAlignment="1" pivotButton="0" quotePrefix="0" xfId="0">
      <alignment horizontal="right"/>
    </xf>
    <xf numFmtId="0" fontId="5" fillId="0" borderId="1" applyAlignment="1" pivotButton="0" quotePrefix="0" xfId="0">
      <alignment vertical="center" wrapText="1"/>
    </xf>
    <xf numFmtId="0" fontId="2" fillId="4" borderId="1" applyAlignment="1" pivotButton="0" quotePrefix="0" xfId="0">
      <alignment vertical="center" wrapText="1"/>
    </xf>
    <xf numFmtId="168" fontId="5" fillId="0" borderId="1" applyAlignment="1" pivotButton="0" quotePrefix="0" xfId="0">
      <alignment vertical="center" wrapText="1"/>
    </xf>
    <xf numFmtId="168" fontId="2" fillId="4" borderId="1" applyAlignment="1" pivotButton="0" quotePrefix="0" xfId="0">
      <alignment vertical="center" wrapText="1"/>
    </xf>
    <xf numFmtId="2" fontId="2" fillId="4" borderId="1" applyAlignment="1" pivotButton="0" quotePrefix="0" xfId="0">
      <alignment vertical="center" wrapText="1"/>
    </xf>
    <xf numFmtId="2" fontId="5" fillId="0" borderId="1" applyAlignment="1" pivotButton="0" quotePrefix="0" xfId="0">
      <alignment vertical="center" wrapText="1"/>
    </xf>
    <xf numFmtId="0" fontId="2" fillId="0" borderId="1" applyAlignment="1" pivotButton="0" quotePrefix="0" xfId="0">
      <alignment vertical="center" wrapText="1"/>
    </xf>
    <xf numFmtId="165" fontId="2" fillId="0" borderId="1" applyAlignment="1" pivotButton="0" quotePrefix="0" xfId="0">
      <alignment vertical="center" wrapText="1"/>
    </xf>
    <xf numFmtId="168" fontId="2" fillId="0" borderId="1" applyAlignment="1" pivotButton="0" quotePrefix="0" xfId="0">
      <alignment vertical="center" wrapText="1"/>
    </xf>
    <xf numFmtId="165" fontId="5" fillId="0" borderId="1" applyAlignment="1" pivotButton="0" quotePrefix="0" xfId="0">
      <alignment vertical="center" wrapText="1"/>
    </xf>
    <xf numFmtId="165" fontId="2" fillId="0" borderId="0" pivotButton="0" quotePrefix="0" xfId="0"/>
    <xf numFmtId="0" fontId="2" fillId="0" borderId="0" pivotButton="0" quotePrefix="0" xfId="0"/>
    <xf numFmtId="166" fontId="2" fillId="0" borderId="0" pivotButton="0" quotePrefix="0" xfId="0"/>
    <xf numFmtId="167" fontId="2" fillId="0" borderId="0" pivotButton="0" quotePrefix="0" xfId="0"/>
    <xf numFmtId="168" fontId="2" fillId="0" borderId="0" pivotButton="0" quotePrefix="0" xfId="0"/>
    <xf numFmtId="168" fontId="2" fillId="0" borderId="1" applyAlignment="1" pivotButton="0" quotePrefix="0" xfId="0">
      <alignment vertical="center"/>
    </xf>
    <xf numFmtId="9" fontId="2" fillId="0" borderId="1" applyAlignment="1" pivotButton="0" quotePrefix="0" xfId="0">
      <alignment vertical="center"/>
    </xf>
    <xf numFmtId="0" fontId="7" fillId="2" borderId="0" pivotButton="0" quotePrefix="0" xfId="0"/>
    <xf numFmtId="0" fontId="5" fillId="0" borderId="0" applyAlignment="1" pivotButton="0" quotePrefix="0" xfId="0">
      <alignment vertical="top" wrapText="1"/>
    </xf>
  </cellXfs>
  <cellStyles count="1">
    <cellStyle name="Normal" xfId="0" builtinId="0" hidden="0"/>
  </cellStyles>
  <dxfs count="1">
    <dxf>
      <fill>
        <patternFill patternType="solid">
          <fgColor rgb="00F8CBAD"/>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Net theo phòng ban (Top 10 dòng)</a:t>
            </a:r>
          </a:p>
        </rich>
      </tx>
    </title>
    <plotArea>
      <barChart>
        <barDir val="col"/>
        <grouping val="clustered"/>
        <ser>
          <idx val="0"/>
          <order val="0"/>
          <tx>
            <strRef>
              <f>'Dashboard'!E5</f>
            </strRef>
          </tx>
          <spPr>
            <a:ln xmlns:a="http://schemas.openxmlformats.org/drawingml/2006/main">
              <a:prstDash val="solid"/>
            </a:ln>
          </spPr>
          <cat>
            <numRef>
              <f>'Dashboard'!$D$6:$D$15</f>
            </numRef>
          </cat>
          <val>
            <numRef>
              <f>'Dashboard'!$E$6:$E$15</f>
            </numRef>
          </val>
        </ser>
        <gapWidth val="150"/>
        <axId val="10"/>
        <axId val="100"/>
      </barChart>
      <catAx>
        <axId val="10"/>
        <scaling>
          <orientation val="minMax"/>
        </scaling>
        <axPos val="l"/>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VND</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3</col>
      <colOff>0</colOff>
      <row>16</row>
      <rowOff>0</rowOff>
    </from>
    <ext cx="648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Payroll" displayName="tblPayroll" ref="A4:Z305" headerRowCount="1">
  <autoFilter ref="A4:Z305"/>
  <tableColumns count="26">
    <tableColumn id="1" name="STT"/>
    <tableColumn id="2" name="Mã NV"/>
    <tableColumn id="3" name="Họ và tên"/>
    <tableColumn id="4" name="Phòng ban"/>
    <tableColumn id="5" name="Chức danh"/>
    <tableColumn id="6" name="Lương cơ bản"/>
    <tableColumn id="7" name="Phụ cấp"/>
    <tableColumn id="8" name="Thưởng"/>
    <tableColumn id="9" name="OT giờ thường"/>
    <tableColumn id="10" name="OT giờ cuối tuần"/>
    <tableColumn id="11" name="OT giờ lễ"/>
    <tableColumn id="12" name="Tiền OT"/>
    <tableColumn id="13" name="Tổng thu nhập (Gross)"/>
    <tableColumn id="14" name="Mức lương đóng BH"/>
    <tableColumn id="15" name="BHXH"/>
    <tableColumn id="16" name="BHYT"/>
    <tableColumn id="17" name="BHTN"/>
    <tableColumn id="18" name="Tổng BH (NLĐ)"/>
    <tableColumn id="19" name="Số NPT"/>
    <tableColumn id="20" name="Giảm trừ bản thân"/>
    <tableColumn id="21" name="Giảm trừ NPT"/>
    <tableColumn id="22" name="Thu nhập tính thuế"/>
    <tableColumn id="23" name="Thuế TNCN"/>
    <tableColumn id="24" name="Khấu trừ khác"/>
    <tableColumn id="25" name="Thực lĩnh (Net)"/>
    <tableColumn id="26" name="Ghi chú"/>
  </tableColumns>
  <tableStyleInfo name="TableStyleMedium9" showRowStripes="1" showColumnStripes="0"/>
</table>
</file>

<file path=xl/tables/table2.xml><?xml version="1.0" encoding="utf-8"?>
<table xmlns="http://schemas.openxmlformats.org/spreadsheetml/2006/main" id="2" name="tblEmployees" displayName="tblEmployees" ref="A2:K202" headerRowCount="1">
  <autoFilter ref="A2:K202"/>
  <tableColumns count="11">
    <tableColumn id="1" name="Mã NV"/>
    <tableColumn id="2" name="Họ và tên"/>
    <tableColumn id="3" name="Phòng ban"/>
    <tableColumn id="4" name="Chức danh"/>
    <tableColumn id="5" name="Ngày vào làm"/>
    <tableColumn id="6" name="Số tài khoản"/>
    <tableColumn id="7" name="Ngân hàng"/>
    <tableColumn id="8" name="Lương cơ bản"/>
    <tableColumn id="9" name="Mức lương đóng BH"/>
    <tableColumn id="10" name="Số NPT"/>
    <tableColumn id="11" name="Ghi chú"/>
  </tableColumns>
  <tableStyleInfo name="TableStyleMedium9"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_rels/sheet2.xml.rels><Relationships xmlns="http://schemas.openxmlformats.org/package/2006/relationships"><Relationship Type="http://schemas.openxmlformats.org/officeDocument/2006/relationships/table" Target="/xl/tables/table1.xml" Id="rId1"/></Relationships>
</file>

<file path=xl/worksheets/_rels/sheet3.xml.rels><Relationships xmlns="http://schemas.openxmlformats.org/package/2006/relationships"><Relationship Type="http://schemas.openxmlformats.org/officeDocument/2006/relationships/table" Target="/xl/tables/table2.xml" Id="rId1"/></Relationships>
</file>

<file path=xl/worksheets/sheet1.xml><?xml version="1.0" encoding="utf-8"?>
<worksheet xmlns="http://schemas.openxmlformats.org/spreadsheetml/2006/main">
  <sheetPr>
    <outlinePr summaryBelow="1" summaryRight="1"/>
    <pageSetUpPr/>
  </sheetPr>
  <dimension ref="A1:H15"/>
  <sheetViews>
    <sheetView showGridLines="0" workbookViewId="0">
      <selection activeCell="A1" sqref="A1"/>
    </sheetView>
  </sheetViews>
  <sheetFormatPr baseColWidth="8" defaultRowHeight="15"/>
  <cols>
    <col width="28" customWidth="1" min="1" max="1"/>
    <col width="18" customWidth="1" min="2" max="2"/>
    <col width="4" customWidth="1" min="3" max="3"/>
    <col width="18" customWidth="1" min="4" max="4"/>
    <col width="18" customWidth="1" min="5" max="5"/>
    <col width="10" customWidth="1" min="6" max="6"/>
    <col width="10" customWidth="1" min="7" max="7"/>
    <col width="10" customWidth="1" min="8" max="8"/>
  </cols>
  <sheetData>
    <row r="1">
      <c r="A1" s="1" t="inlineStr">
        <is>
          <t>DASHBOARD BẢNG LƯƠNG (NỘI BỘ)</t>
        </is>
      </c>
    </row>
    <row r="3">
      <c r="A3" t="inlineStr">
        <is>
          <t>Kỳ lương:</t>
        </is>
      </c>
      <c r="B3" s="2">
        <f>Settings!B3</f>
        <v/>
      </c>
    </row>
    <row r="4">
      <c r="D4" s="3" t="inlineStr">
        <is>
          <t>Tổng Net theo phòng ban</t>
        </is>
      </c>
    </row>
    <row r="5">
      <c r="A5" s="3" t="inlineStr">
        <is>
          <t>Tổng Gross</t>
        </is>
      </c>
      <c r="B5" s="4">
        <f>SUM(Payroll!$M$5:$M$305)</f>
        <v/>
      </c>
      <c r="D5" s="5" t="inlineStr">
        <is>
          <t>Phòng ban</t>
        </is>
      </c>
      <c r="E5" s="5" t="inlineStr">
        <is>
          <t>Net</t>
        </is>
      </c>
    </row>
    <row r="6">
      <c r="A6" s="3" t="inlineStr">
        <is>
          <t>Tổng BH (NLĐ)</t>
        </is>
      </c>
      <c r="B6" s="4">
        <f>SUM(Payroll!$R$5:$R$305)</f>
        <v/>
      </c>
      <c r="D6" s="6">
        <f>IFERROR(INDEX(Employees!$C$3:$C$202,1),"")</f>
        <v/>
      </c>
      <c r="E6" s="7">
        <f>IF($D6="","",SUMIFS(Payroll!$Y:$Y,Payroll!$D:$D,$D6))</f>
        <v/>
      </c>
    </row>
    <row r="7">
      <c r="A7" s="3" t="inlineStr">
        <is>
          <t>Tổng Thuế TNCN</t>
        </is>
      </c>
      <c r="B7" s="4">
        <f>SUM(Payroll!$W$5:$W$305)</f>
        <v/>
      </c>
      <c r="D7" s="6">
        <f>IFERROR(INDEX(Employees!$C$3:$C$202,2),"")</f>
        <v/>
      </c>
      <c r="E7" s="7">
        <f>IF($D7="","",SUMIFS(Payroll!$Y:$Y,Payroll!$D:$D,$D7))</f>
        <v/>
      </c>
    </row>
    <row r="8">
      <c r="A8" s="3" t="inlineStr">
        <is>
          <t>Tổng Thực lĩnh (Net)</t>
        </is>
      </c>
      <c r="B8" s="4">
        <f>SUM(Payroll!$Y$5:$Y$305)</f>
        <v/>
      </c>
      <c r="D8" s="6">
        <f>IFERROR(INDEX(Employees!$C$3:$C$202,3),"")</f>
        <v/>
      </c>
      <c r="E8" s="7">
        <f>IF($D8="","",SUMIFS(Payroll!$Y:$Y,Payroll!$D:$D,$D8))</f>
        <v/>
      </c>
    </row>
    <row r="9">
      <c r="A9" s="3" t="inlineStr">
        <is>
          <t>Số nhân viên</t>
        </is>
      </c>
      <c r="B9" s="8">
        <f>COUNTA(Payroll!$B$5:$B$305)</f>
        <v/>
      </c>
      <c r="D9" s="6">
        <f>IFERROR(INDEX(Employees!$C$3:$C$202,4),"")</f>
        <v/>
      </c>
      <c r="E9" s="7">
        <f>IF($D9="","",SUMIFS(Payroll!$Y:$Y,Payroll!$D:$D,$D9))</f>
        <v/>
      </c>
    </row>
    <row r="10">
      <c r="D10" s="6">
        <f>IFERROR(INDEX(Employees!$C$3:$C$202,5),"")</f>
        <v/>
      </c>
      <c r="E10" s="7">
        <f>IF($D10="","",SUMIFS(Payroll!$Y:$Y,Payroll!$D:$D,$D10))</f>
        <v/>
      </c>
    </row>
    <row r="11">
      <c r="D11" s="6">
        <f>IFERROR(INDEX(Employees!$C$3:$C$202,6),"")</f>
        <v/>
      </c>
      <c r="E11" s="7">
        <f>IF($D11="","",SUMIFS(Payroll!$Y:$Y,Payroll!$D:$D,$D11))</f>
        <v/>
      </c>
    </row>
    <row r="12">
      <c r="D12" s="6">
        <f>IFERROR(INDEX(Employees!$C$3:$C$202,7),"")</f>
        <v/>
      </c>
      <c r="E12" s="7">
        <f>IF($D12="","",SUMIFS(Payroll!$Y:$Y,Payroll!$D:$D,$D12))</f>
        <v/>
      </c>
    </row>
    <row r="13">
      <c r="D13" s="6">
        <f>IFERROR(INDEX(Employees!$C$3:$C$202,8),"")</f>
        <v/>
      </c>
      <c r="E13" s="7">
        <f>IF($D13="","",SUMIFS(Payroll!$Y:$Y,Payroll!$D:$D,$D13))</f>
        <v/>
      </c>
    </row>
    <row r="14">
      <c r="D14" s="6">
        <f>IFERROR(INDEX(Employees!$C$3:$C$202,9),"")</f>
        <v/>
      </c>
      <c r="E14" s="7">
        <f>IF($D14="","",SUMIFS(Payroll!$Y:$Y,Payroll!$D:$D,$D14))</f>
        <v/>
      </c>
    </row>
    <row r="15">
      <c r="D15" s="6">
        <f>IFERROR(INDEX(Employees!$C$3:$C$202,10),"")</f>
        <v/>
      </c>
      <c r="E15" s="7">
        <f>IF($D15="","",SUMIFS(Payroll!$Y:$Y,Payroll!$D:$D,$D15))</f>
        <v/>
      </c>
    </row>
  </sheetData>
  <mergeCells count="1">
    <mergeCell ref="A1:H1"/>
  </mergeCells>
  <pageMargins left="0.75" right="0.75" top="1" bottom="1" header="0.5" footer="0.5"/>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AA305"/>
  <sheetViews>
    <sheetView showGridLines="0" workbookViewId="0">
      <pane ySplit="4" topLeftCell="A5" activePane="bottomLeft" state="frozen"/>
      <selection pane="bottomLeft" activeCell="A1" sqref="A1"/>
    </sheetView>
  </sheetViews>
  <sheetFormatPr baseColWidth="8" defaultRowHeight="15"/>
  <cols>
    <col width="5" customWidth="1" min="1" max="1"/>
    <col width="10" customWidth="1" min="2" max="2"/>
    <col width="22" customWidth="1" min="3" max="3"/>
    <col width="16" customWidth="1" min="4" max="4"/>
    <col width="18" customWidth="1" min="5" max="5"/>
    <col width="16" customWidth="1" min="6" max="6"/>
    <col width="14" customWidth="1" min="7" max="7"/>
    <col width="12" customWidth="1" min="8" max="8"/>
    <col width="12" customWidth="1" min="9" max="9"/>
    <col width="14" customWidth="1" min="10" max="10"/>
    <col width="10" customWidth="1" min="11" max="11"/>
    <col width="14" customWidth="1" min="12" max="12"/>
    <col width="18" customWidth="1" min="13" max="13"/>
    <col width="18" customWidth="1" min="14" max="14"/>
    <col width="12" customWidth="1" min="15" max="15"/>
    <col width="12" customWidth="1" min="16" max="16"/>
    <col width="12" customWidth="1" min="17" max="17"/>
    <col width="14" customWidth="1" min="18" max="18"/>
    <col width="10" customWidth="1" min="19" max="19"/>
    <col width="16" customWidth="1" min="20" max="20"/>
    <col width="16" customWidth="1" min="21" max="21"/>
    <col width="18" customWidth="1" min="22" max="22"/>
    <col width="14" customWidth="1" min="23" max="23"/>
    <col width="14" customWidth="1" min="24" max="24"/>
    <col width="16" customWidth="1" min="25" max="25"/>
    <col width="22" customWidth="1" min="26" max="26"/>
  </cols>
  <sheetData>
    <row r="1">
      <c r="A1" s="1" t="inlineStr">
        <is>
          <t>BẢNG LƯƠNG THÁNG - NHÂN VIÊN HÀNH CHÍNH</t>
        </is>
      </c>
    </row>
    <row r="3">
      <c r="A3" t="inlineStr">
        <is>
          <t>Kỳ lương:</t>
        </is>
      </c>
      <c r="B3" s="2">
        <f>Settings!B3</f>
        <v/>
      </c>
    </row>
    <row r="4">
      <c r="A4" s="5" t="inlineStr">
        <is>
          <t>STT</t>
        </is>
      </c>
      <c r="B4" s="5" t="inlineStr">
        <is>
          <t>Mã NV</t>
        </is>
      </c>
      <c r="C4" s="5" t="inlineStr">
        <is>
          <t>Họ và tên</t>
        </is>
      </c>
      <c r="D4" s="5" t="inlineStr">
        <is>
          <t>Phòng ban</t>
        </is>
      </c>
      <c r="E4" s="5" t="inlineStr">
        <is>
          <t>Chức danh</t>
        </is>
      </c>
      <c r="F4" s="5" t="inlineStr">
        <is>
          <t>Lương cơ bản</t>
        </is>
      </c>
      <c r="G4" s="5" t="inlineStr">
        <is>
          <t>Phụ cấp</t>
        </is>
      </c>
      <c r="H4" s="5" t="inlineStr">
        <is>
          <t>Thưởng</t>
        </is>
      </c>
      <c r="I4" s="5" t="inlineStr">
        <is>
          <t>OT giờ thường</t>
        </is>
      </c>
      <c r="J4" s="5" t="inlineStr">
        <is>
          <t>OT giờ cuối tuần</t>
        </is>
      </c>
      <c r="K4" s="5" t="inlineStr">
        <is>
          <t>OT giờ lễ</t>
        </is>
      </c>
      <c r="L4" s="5" t="inlineStr">
        <is>
          <t>Tiền OT</t>
        </is>
      </c>
      <c r="M4" s="5" t="inlineStr">
        <is>
          <t>Tổng thu nhập (Gross)</t>
        </is>
      </c>
      <c r="N4" s="5" t="inlineStr">
        <is>
          <t>Mức lương đóng BH</t>
        </is>
      </c>
      <c r="O4" s="5" t="inlineStr">
        <is>
          <t>BHXH</t>
        </is>
      </c>
      <c r="P4" s="5" t="inlineStr">
        <is>
          <t>BHYT</t>
        </is>
      </c>
      <c r="Q4" s="5" t="inlineStr">
        <is>
          <t>BHTN</t>
        </is>
      </c>
      <c r="R4" s="5" t="inlineStr">
        <is>
          <t>Tổng BH (NLĐ)</t>
        </is>
      </c>
      <c r="S4" s="5" t="inlineStr">
        <is>
          <t>Số NPT</t>
        </is>
      </c>
      <c r="T4" s="5" t="inlineStr">
        <is>
          <t>Giảm trừ bản thân</t>
        </is>
      </c>
      <c r="U4" s="5" t="inlineStr">
        <is>
          <t>Giảm trừ NPT</t>
        </is>
      </c>
      <c r="V4" s="5" t="inlineStr">
        <is>
          <t>Thu nhập tính thuế</t>
        </is>
      </c>
      <c r="W4" s="5" t="inlineStr">
        <is>
          <t>Thuế TNCN</t>
        </is>
      </c>
      <c r="X4" s="5" t="inlineStr">
        <is>
          <t>Khấu trừ khác</t>
        </is>
      </c>
      <c r="Y4" s="5" t="inlineStr">
        <is>
          <t>Thực lĩnh (Net)</t>
        </is>
      </c>
      <c r="Z4" s="5" t="inlineStr">
        <is>
          <t>Ghi chú</t>
        </is>
      </c>
    </row>
    <row r="5">
      <c r="A5" s="9" t="n">
        <v>1</v>
      </c>
      <c r="B5" s="10" t="n"/>
      <c r="C5" s="9">
        <f>IF($B5="","",IFERROR(VLOOKUP($B5,Employees!$A:$K,2,FALSE),""))</f>
        <v/>
      </c>
      <c r="D5" s="9">
        <f>IF($B5="","",IFERROR(VLOOKUP($B5,Employees!$A:$K,3,FALSE),""))</f>
        <v/>
      </c>
      <c r="E5" s="9">
        <f>IF($B5="","",IFERROR(VLOOKUP($B5,Employees!$A:$K,4,FALSE),""))</f>
        <v/>
      </c>
      <c r="F5" s="11">
        <f>IF($B5="","",IFERROR(VLOOKUP($B5,Employees!$A:$K,8,FALSE),""))</f>
        <v/>
      </c>
      <c r="G5" s="12" t="n"/>
      <c r="H5" s="12" t="n"/>
      <c r="I5" s="13" t="n"/>
      <c r="J5" s="13" t="n"/>
      <c r="K5" s="13" t="n"/>
      <c r="L5" s="11">
        <f>IF($B5="","",ROUND((IFERROR($F5/26/8,0))*($I5*Settings!$E$7 + $J5*Settings!$E$8 + $K5*Settings!$E$9),0))</f>
        <v/>
      </c>
      <c r="M5" s="11">
        <f>IF($B5="","",ROUND($F5+$G5+$H5+$L5,0))</f>
        <v/>
      </c>
      <c r="N5" s="11">
        <f>IF($B5="","",IFERROR(VLOOKUP($B5,Employees!$A:$K,9,FALSE),""))</f>
        <v/>
      </c>
      <c r="O5" s="11">
        <f>IF($B5="","",ROUND($N5*Settings!$B$7,0))</f>
        <v/>
      </c>
      <c r="P5" s="11">
        <f>IF($B5="","",ROUND($N5*Settings!$B$8,0))</f>
        <v/>
      </c>
      <c r="Q5" s="11">
        <f>IF($B5="","",ROUND($N5*Settings!$B$9,0))</f>
        <v/>
      </c>
      <c r="R5" s="11">
        <f>IF($B5="","",$O5+$P5+$Q5)</f>
        <v/>
      </c>
      <c r="S5" s="9">
        <f>IF($B5="","",IFERROR(VLOOKUP($B5,Employees!$A:$K,10,FALSE),0))</f>
        <v/>
      </c>
      <c r="T5" s="11">
        <f>IF($B5="","",Settings!$B$12)</f>
        <v/>
      </c>
      <c r="U5" s="11">
        <f>IF($B5="","",$S5*Settings!$B$13)</f>
        <v/>
      </c>
      <c r="V5" s="11">
        <f>IF($B5="","",MAX(0,$M5-$R5-$T5-$U5))</f>
        <v/>
      </c>
      <c r="W5" s="11">
        <f>IF($B5="","",ROUND(MAX(0,$V5*VLOOKUP($V5,Settings!$D$13:$G$19,3,TRUE)-VLOOKUP($V5,Settings!$D$13:$G$19,4,TRUE)),0))</f>
        <v/>
      </c>
      <c r="X5" s="12" t="n"/>
      <c r="Y5" s="11">
        <f>IF($B5="","",ROUND($M5-$R5-$W5-$X5,0))</f>
        <v/>
      </c>
      <c r="Z5" s="10" t="n"/>
    </row>
    <row r="6">
      <c r="A6" s="9" t="n">
        <v>2</v>
      </c>
      <c r="B6" s="10" t="n"/>
      <c r="C6" s="9">
        <f>IF($B6="","",IFERROR(VLOOKUP($B6,Employees!$A:$K,2,FALSE),""))</f>
        <v/>
      </c>
      <c r="D6" s="9">
        <f>IF($B6="","",IFERROR(VLOOKUP($B6,Employees!$A:$K,3,FALSE),""))</f>
        <v/>
      </c>
      <c r="E6" s="9">
        <f>IF($B6="","",IFERROR(VLOOKUP($B6,Employees!$A:$K,4,FALSE),""))</f>
        <v/>
      </c>
      <c r="F6" s="11">
        <f>IF($B6="","",IFERROR(VLOOKUP($B6,Employees!$A:$K,8,FALSE),""))</f>
        <v/>
      </c>
      <c r="G6" s="12" t="n"/>
      <c r="H6" s="12" t="n"/>
      <c r="I6" s="13" t="n"/>
      <c r="J6" s="13" t="n"/>
      <c r="K6" s="13" t="n"/>
      <c r="L6" s="11">
        <f>IF($B6="","",ROUND((IFERROR($F6/26/8,0))*($I6*Settings!$E$7 + $J6*Settings!$E$8 + $K6*Settings!$E$9),0))</f>
        <v/>
      </c>
      <c r="M6" s="11">
        <f>IF($B6="","",ROUND($F6+$G6+$H6+$L6,0))</f>
        <v/>
      </c>
      <c r="N6" s="11">
        <f>IF($B6="","",IFERROR(VLOOKUP($B6,Employees!$A:$K,9,FALSE),""))</f>
        <v/>
      </c>
      <c r="O6" s="11">
        <f>IF($B6="","",ROUND($N6*Settings!$B$7,0))</f>
        <v/>
      </c>
      <c r="P6" s="11">
        <f>IF($B6="","",ROUND($N6*Settings!$B$8,0))</f>
        <v/>
      </c>
      <c r="Q6" s="11">
        <f>IF($B6="","",ROUND($N6*Settings!$B$9,0))</f>
        <v/>
      </c>
      <c r="R6" s="11">
        <f>IF($B6="","",$O6+$P6+$Q6)</f>
        <v/>
      </c>
      <c r="S6" s="9">
        <f>IF($B6="","",IFERROR(VLOOKUP($B6,Employees!$A:$K,10,FALSE),0))</f>
        <v/>
      </c>
      <c r="T6" s="11">
        <f>IF($B6="","",Settings!$B$12)</f>
        <v/>
      </c>
      <c r="U6" s="11">
        <f>IF($B6="","",$S6*Settings!$B$13)</f>
        <v/>
      </c>
      <c r="V6" s="11">
        <f>IF($B6="","",MAX(0,$M6-$R6-$T6-$U6))</f>
        <v/>
      </c>
      <c r="W6" s="11">
        <f>IF($B6="","",ROUND(MAX(0,$V6*VLOOKUP($V6,Settings!$D$13:$G$19,3,TRUE)-VLOOKUP($V6,Settings!$D$13:$G$19,4,TRUE)),0))</f>
        <v/>
      </c>
      <c r="X6" s="12" t="n"/>
      <c r="Y6" s="11">
        <f>IF($B6="","",ROUND($M6-$R6-$W6-$X6,0))</f>
        <v/>
      </c>
      <c r="Z6" s="10" t="n"/>
    </row>
    <row r="7">
      <c r="A7" s="9" t="n">
        <v>3</v>
      </c>
      <c r="B7" s="10" t="n"/>
      <c r="C7" s="9">
        <f>IF($B7="","",IFERROR(VLOOKUP($B7,Employees!$A:$K,2,FALSE),""))</f>
        <v/>
      </c>
      <c r="D7" s="9">
        <f>IF($B7="","",IFERROR(VLOOKUP($B7,Employees!$A:$K,3,FALSE),""))</f>
        <v/>
      </c>
      <c r="E7" s="9">
        <f>IF($B7="","",IFERROR(VLOOKUP($B7,Employees!$A:$K,4,FALSE),""))</f>
        <v/>
      </c>
      <c r="F7" s="11">
        <f>IF($B7="","",IFERROR(VLOOKUP($B7,Employees!$A:$K,8,FALSE),""))</f>
        <v/>
      </c>
      <c r="G7" s="12" t="n"/>
      <c r="H7" s="12" t="n"/>
      <c r="I7" s="13" t="n"/>
      <c r="J7" s="13" t="n"/>
      <c r="K7" s="13" t="n"/>
      <c r="L7" s="11">
        <f>IF($B7="","",ROUND((IFERROR($F7/26/8,0))*($I7*Settings!$E$7 + $J7*Settings!$E$8 + $K7*Settings!$E$9),0))</f>
        <v/>
      </c>
      <c r="M7" s="11">
        <f>IF($B7="","",ROUND($F7+$G7+$H7+$L7,0))</f>
        <v/>
      </c>
      <c r="N7" s="11">
        <f>IF($B7="","",IFERROR(VLOOKUP($B7,Employees!$A:$K,9,FALSE),""))</f>
        <v/>
      </c>
      <c r="O7" s="11">
        <f>IF($B7="","",ROUND($N7*Settings!$B$7,0))</f>
        <v/>
      </c>
      <c r="P7" s="11">
        <f>IF($B7="","",ROUND($N7*Settings!$B$8,0))</f>
        <v/>
      </c>
      <c r="Q7" s="11">
        <f>IF($B7="","",ROUND($N7*Settings!$B$9,0))</f>
        <v/>
      </c>
      <c r="R7" s="11">
        <f>IF($B7="","",$O7+$P7+$Q7)</f>
        <v/>
      </c>
      <c r="S7" s="9">
        <f>IF($B7="","",IFERROR(VLOOKUP($B7,Employees!$A:$K,10,FALSE),0))</f>
        <v/>
      </c>
      <c r="T7" s="11">
        <f>IF($B7="","",Settings!$B$12)</f>
        <v/>
      </c>
      <c r="U7" s="11">
        <f>IF($B7="","",$S7*Settings!$B$13)</f>
        <v/>
      </c>
      <c r="V7" s="11">
        <f>IF($B7="","",MAX(0,$M7-$R7-$T7-$U7))</f>
        <v/>
      </c>
      <c r="W7" s="11">
        <f>IF($B7="","",ROUND(MAX(0,$V7*VLOOKUP($V7,Settings!$D$13:$G$19,3,TRUE)-VLOOKUP($V7,Settings!$D$13:$G$19,4,TRUE)),0))</f>
        <v/>
      </c>
      <c r="X7" s="12" t="n"/>
      <c r="Y7" s="11">
        <f>IF($B7="","",ROUND($M7-$R7-$W7-$X7,0))</f>
        <v/>
      </c>
      <c r="Z7" s="10" t="n"/>
    </row>
    <row r="8">
      <c r="A8" s="9" t="n">
        <v>4</v>
      </c>
      <c r="B8" s="10" t="n"/>
      <c r="C8" s="9">
        <f>IF($B8="","",IFERROR(VLOOKUP($B8,Employees!$A:$K,2,FALSE),""))</f>
        <v/>
      </c>
      <c r="D8" s="9">
        <f>IF($B8="","",IFERROR(VLOOKUP($B8,Employees!$A:$K,3,FALSE),""))</f>
        <v/>
      </c>
      <c r="E8" s="9">
        <f>IF($B8="","",IFERROR(VLOOKUP($B8,Employees!$A:$K,4,FALSE),""))</f>
        <v/>
      </c>
      <c r="F8" s="11">
        <f>IF($B8="","",IFERROR(VLOOKUP($B8,Employees!$A:$K,8,FALSE),""))</f>
        <v/>
      </c>
      <c r="G8" s="12" t="n"/>
      <c r="H8" s="12" t="n"/>
      <c r="I8" s="13" t="n"/>
      <c r="J8" s="13" t="n"/>
      <c r="K8" s="13" t="n"/>
      <c r="L8" s="11">
        <f>IF($B8="","",ROUND((IFERROR($F8/26/8,0))*($I8*Settings!$E$7 + $J8*Settings!$E$8 + $K8*Settings!$E$9),0))</f>
        <v/>
      </c>
      <c r="M8" s="11">
        <f>IF($B8="","",ROUND($F8+$G8+$H8+$L8,0))</f>
        <v/>
      </c>
      <c r="N8" s="11">
        <f>IF($B8="","",IFERROR(VLOOKUP($B8,Employees!$A:$K,9,FALSE),""))</f>
        <v/>
      </c>
      <c r="O8" s="11">
        <f>IF($B8="","",ROUND($N8*Settings!$B$7,0))</f>
        <v/>
      </c>
      <c r="P8" s="11">
        <f>IF($B8="","",ROUND($N8*Settings!$B$8,0))</f>
        <v/>
      </c>
      <c r="Q8" s="11">
        <f>IF($B8="","",ROUND($N8*Settings!$B$9,0))</f>
        <v/>
      </c>
      <c r="R8" s="11">
        <f>IF($B8="","",$O8+$P8+$Q8)</f>
        <v/>
      </c>
      <c r="S8" s="9">
        <f>IF($B8="","",IFERROR(VLOOKUP($B8,Employees!$A:$K,10,FALSE),0))</f>
        <v/>
      </c>
      <c r="T8" s="11">
        <f>IF($B8="","",Settings!$B$12)</f>
        <v/>
      </c>
      <c r="U8" s="11">
        <f>IF($B8="","",$S8*Settings!$B$13)</f>
        <v/>
      </c>
      <c r="V8" s="11">
        <f>IF($B8="","",MAX(0,$M8-$R8-$T8-$U8))</f>
        <v/>
      </c>
      <c r="W8" s="11">
        <f>IF($B8="","",ROUND(MAX(0,$V8*VLOOKUP($V8,Settings!$D$13:$G$19,3,TRUE)-VLOOKUP($V8,Settings!$D$13:$G$19,4,TRUE)),0))</f>
        <v/>
      </c>
      <c r="X8" s="12" t="n"/>
      <c r="Y8" s="11">
        <f>IF($B8="","",ROUND($M8-$R8-$W8-$X8,0))</f>
        <v/>
      </c>
      <c r="Z8" s="10" t="n"/>
    </row>
    <row r="9">
      <c r="A9" s="9" t="n">
        <v>5</v>
      </c>
      <c r="B9" s="10" t="n"/>
      <c r="C9" s="9">
        <f>IF($B9="","",IFERROR(VLOOKUP($B9,Employees!$A:$K,2,FALSE),""))</f>
        <v/>
      </c>
      <c r="D9" s="9">
        <f>IF($B9="","",IFERROR(VLOOKUP($B9,Employees!$A:$K,3,FALSE),""))</f>
        <v/>
      </c>
      <c r="E9" s="9">
        <f>IF($B9="","",IFERROR(VLOOKUP($B9,Employees!$A:$K,4,FALSE),""))</f>
        <v/>
      </c>
      <c r="F9" s="11">
        <f>IF($B9="","",IFERROR(VLOOKUP($B9,Employees!$A:$K,8,FALSE),""))</f>
        <v/>
      </c>
      <c r="G9" s="12" t="n"/>
      <c r="H9" s="12" t="n"/>
      <c r="I9" s="13" t="n"/>
      <c r="J9" s="13" t="n"/>
      <c r="K9" s="13" t="n"/>
      <c r="L9" s="11">
        <f>IF($B9="","",ROUND((IFERROR($F9/26/8,0))*($I9*Settings!$E$7 + $J9*Settings!$E$8 + $K9*Settings!$E$9),0))</f>
        <v/>
      </c>
      <c r="M9" s="11">
        <f>IF($B9="","",ROUND($F9+$G9+$H9+$L9,0))</f>
        <v/>
      </c>
      <c r="N9" s="11">
        <f>IF($B9="","",IFERROR(VLOOKUP($B9,Employees!$A:$K,9,FALSE),""))</f>
        <v/>
      </c>
      <c r="O9" s="11">
        <f>IF($B9="","",ROUND($N9*Settings!$B$7,0))</f>
        <v/>
      </c>
      <c r="P9" s="11">
        <f>IF($B9="","",ROUND($N9*Settings!$B$8,0))</f>
        <v/>
      </c>
      <c r="Q9" s="11">
        <f>IF($B9="","",ROUND($N9*Settings!$B$9,0))</f>
        <v/>
      </c>
      <c r="R9" s="11">
        <f>IF($B9="","",$O9+$P9+$Q9)</f>
        <v/>
      </c>
      <c r="S9" s="9">
        <f>IF($B9="","",IFERROR(VLOOKUP($B9,Employees!$A:$K,10,FALSE),0))</f>
        <v/>
      </c>
      <c r="T9" s="11">
        <f>IF($B9="","",Settings!$B$12)</f>
        <v/>
      </c>
      <c r="U9" s="11">
        <f>IF($B9="","",$S9*Settings!$B$13)</f>
        <v/>
      </c>
      <c r="V9" s="11">
        <f>IF($B9="","",MAX(0,$M9-$R9-$T9-$U9))</f>
        <v/>
      </c>
      <c r="W9" s="11">
        <f>IF($B9="","",ROUND(MAX(0,$V9*VLOOKUP($V9,Settings!$D$13:$G$19,3,TRUE)-VLOOKUP($V9,Settings!$D$13:$G$19,4,TRUE)),0))</f>
        <v/>
      </c>
      <c r="X9" s="12" t="n"/>
      <c r="Y9" s="11">
        <f>IF($B9="","",ROUND($M9-$R9-$W9-$X9,0))</f>
        <v/>
      </c>
      <c r="Z9" s="10" t="n"/>
    </row>
    <row r="10">
      <c r="A10" s="9" t="n">
        <v>6</v>
      </c>
      <c r="B10" s="10" t="n"/>
      <c r="C10" s="9">
        <f>IF($B10="","",IFERROR(VLOOKUP($B10,Employees!$A:$K,2,FALSE),""))</f>
        <v/>
      </c>
      <c r="D10" s="9">
        <f>IF($B10="","",IFERROR(VLOOKUP($B10,Employees!$A:$K,3,FALSE),""))</f>
        <v/>
      </c>
      <c r="E10" s="9">
        <f>IF($B10="","",IFERROR(VLOOKUP($B10,Employees!$A:$K,4,FALSE),""))</f>
        <v/>
      </c>
      <c r="F10" s="11">
        <f>IF($B10="","",IFERROR(VLOOKUP($B10,Employees!$A:$K,8,FALSE),""))</f>
        <v/>
      </c>
      <c r="G10" s="12" t="n"/>
      <c r="H10" s="12" t="n"/>
      <c r="I10" s="13" t="n"/>
      <c r="J10" s="13" t="n"/>
      <c r="K10" s="13" t="n"/>
      <c r="L10" s="11">
        <f>IF($B10="","",ROUND((IFERROR($F10/26/8,0))*($I10*Settings!$E$7 + $J10*Settings!$E$8 + $K10*Settings!$E$9),0))</f>
        <v/>
      </c>
      <c r="M10" s="11">
        <f>IF($B10="","",ROUND($F10+$G10+$H10+$L10,0))</f>
        <v/>
      </c>
      <c r="N10" s="11">
        <f>IF($B10="","",IFERROR(VLOOKUP($B10,Employees!$A:$K,9,FALSE),""))</f>
        <v/>
      </c>
      <c r="O10" s="11">
        <f>IF($B10="","",ROUND($N10*Settings!$B$7,0))</f>
        <v/>
      </c>
      <c r="P10" s="11">
        <f>IF($B10="","",ROUND($N10*Settings!$B$8,0))</f>
        <v/>
      </c>
      <c r="Q10" s="11">
        <f>IF($B10="","",ROUND($N10*Settings!$B$9,0))</f>
        <v/>
      </c>
      <c r="R10" s="11">
        <f>IF($B10="","",$O10+$P10+$Q10)</f>
        <v/>
      </c>
      <c r="S10" s="9">
        <f>IF($B10="","",IFERROR(VLOOKUP($B10,Employees!$A:$K,10,FALSE),0))</f>
        <v/>
      </c>
      <c r="T10" s="11">
        <f>IF($B10="","",Settings!$B$12)</f>
        <v/>
      </c>
      <c r="U10" s="11">
        <f>IF($B10="","",$S10*Settings!$B$13)</f>
        <v/>
      </c>
      <c r="V10" s="11">
        <f>IF($B10="","",MAX(0,$M10-$R10-$T10-$U10))</f>
        <v/>
      </c>
      <c r="W10" s="11">
        <f>IF($B10="","",ROUND(MAX(0,$V10*VLOOKUP($V10,Settings!$D$13:$G$19,3,TRUE)-VLOOKUP($V10,Settings!$D$13:$G$19,4,TRUE)),0))</f>
        <v/>
      </c>
      <c r="X10" s="12" t="n"/>
      <c r="Y10" s="11">
        <f>IF($B10="","",ROUND($M10-$R10-$W10-$X10,0))</f>
        <v/>
      </c>
      <c r="Z10" s="10" t="n"/>
    </row>
    <row r="11">
      <c r="A11" s="9" t="n">
        <v>7</v>
      </c>
      <c r="B11" s="10" t="n"/>
      <c r="C11" s="9">
        <f>IF($B11="","",IFERROR(VLOOKUP($B11,Employees!$A:$K,2,FALSE),""))</f>
        <v/>
      </c>
      <c r="D11" s="9">
        <f>IF($B11="","",IFERROR(VLOOKUP($B11,Employees!$A:$K,3,FALSE),""))</f>
        <v/>
      </c>
      <c r="E11" s="9">
        <f>IF($B11="","",IFERROR(VLOOKUP($B11,Employees!$A:$K,4,FALSE),""))</f>
        <v/>
      </c>
      <c r="F11" s="11">
        <f>IF($B11="","",IFERROR(VLOOKUP($B11,Employees!$A:$K,8,FALSE),""))</f>
        <v/>
      </c>
      <c r="G11" s="12" t="n"/>
      <c r="H11" s="12" t="n"/>
      <c r="I11" s="13" t="n"/>
      <c r="J11" s="13" t="n"/>
      <c r="K11" s="13" t="n"/>
      <c r="L11" s="11">
        <f>IF($B11="","",ROUND((IFERROR($F11/26/8,0))*($I11*Settings!$E$7 + $J11*Settings!$E$8 + $K11*Settings!$E$9),0))</f>
        <v/>
      </c>
      <c r="M11" s="11">
        <f>IF($B11="","",ROUND($F11+$G11+$H11+$L11,0))</f>
        <v/>
      </c>
      <c r="N11" s="11">
        <f>IF($B11="","",IFERROR(VLOOKUP($B11,Employees!$A:$K,9,FALSE),""))</f>
        <v/>
      </c>
      <c r="O11" s="11">
        <f>IF($B11="","",ROUND($N11*Settings!$B$7,0))</f>
        <v/>
      </c>
      <c r="P11" s="11">
        <f>IF($B11="","",ROUND($N11*Settings!$B$8,0))</f>
        <v/>
      </c>
      <c r="Q11" s="11">
        <f>IF($B11="","",ROUND($N11*Settings!$B$9,0))</f>
        <v/>
      </c>
      <c r="R11" s="11">
        <f>IF($B11="","",$O11+$P11+$Q11)</f>
        <v/>
      </c>
      <c r="S11" s="9">
        <f>IF($B11="","",IFERROR(VLOOKUP($B11,Employees!$A:$K,10,FALSE),0))</f>
        <v/>
      </c>
      <c r="T11" s="11">
        <f>IF($B11="","",Settings!$B$12)</f>
        <v/>
      </c>
      <c r="U11" s="11">
        <f>IF($B11="","",$S11*Settings!$B$13)</f>
        <v/>
      </c>
      <c r="V11" s="11">
        <f>IF($B11="","",MAX(0,$M11-$R11-$T11-$U11))</f>
        <v/>
      </c>
      <c r="W11" s="11">
        <f>IF($B11="","",ROUND(MAX(0,$V11*VLOOKUP($V11,Settings!$D$13:$G$19,3,TRUE)-VLOOKUP($V11,Settings!$D$13:$G$19,4,TRUE)),0))</f>
        <v/>
      </c>
      <c r="X11" s="12" t="n"/>
      <c r="Y11" s="11">
        <f>IF($B11="","",ROUND($M11-$R11-$W11-$X11,0))</f>
        <v/>
      </c>
      <c r="Z11" s="10" t="n"/>
    </row>
    <row r="12">
      <c r="A12" s="9" t="n">
        <v>8</v>
      </c>
      <c r="B12" s="10" t="n"/>
      <c r="C12" s="9">
        <f>IF($B12="","",IFERROR(VLOOKUP($B12,Employees!$A:$K,2,FALSE),""))</f>
        <v/>
      </c>
      <c r="D12" s="9">
        <f>IF($B12="","",IFERROR(VLOOKUP($B12,Employees!$A:$K,3,FALSE),""))</f>
        <v/>
      </c>
      <c r="E12" s="9">
        <f>IF($B12="","",IFERROR(VLOOKUP($B12,Employees!$A:$K,4,FALSE),""))</f>
        <v/>
      </c>
      <c r="F12" s="11">
        <f>IF($B12="","",IFERROR(VLOOKUP($B12,Employees!$A:$K,8,FALSE),""))</f>
        <v/>
      </c>
      <c r="G12" s="12" t="n"/>
      <c r="H12" s="12" t="n"/>
      <c r="I12" s="13" t="n"/>
      <c r="J12" s="13" t="n"/>
      <c r="K12" s="13" t="n"/>
      <c r="L12" s="11">
        <f>IF($B12="","",ROUND((IFERROR($F12/26/8,0))*($I12*Settings!$E$7 + $J12*Settings!$E$8 + $K12*Settings!$E$9),0))</f>
        <v/>
      </c>
      <c r="M12" s="11">
        <f>IF($B12="","",ROUND($F12+$G12+$H12+$L12,0))</f>
        <v/>
      </c>
      <c r="N12" s="11">
        <f>IF($B12="","",IFERROR(VLOOKUP($B12,Employees!$A:$K,9,FALSE),""))</f>
        <v/>
      </c>
      <c r="O12" s="11">
        <f>IF($B12="","",ROUND($N12*Settings!$B$7,0))</f>
        <v/>
      </c>
      <c r="P12" s="11">
        <f>IF($B12="","",ROUND($N12*Settings!$B$8,0))</f>
        <v/>
      </c>
      <c r="Q12" s="11">
        <f>IF($B12="","",ROUND($N12*Settings!$B$9,0))</f>
        <v/>
      </c>
      <c r="R12" s="11">
        <f>IF($B12="","",$O12+$P12+$Q12)</f>
        <v/>
      </c>
      <c r="S12" s="9">
        <f>IF($B12="","",IFERROR(VLOOKUP($B12,Employees!$A:$K,10,FALSE),0))</f>
        <v/>
      </c>
      <c r="T12" s="11">
        <f>IF($B12="","",Settings!$B$12)</f>
        <v/>
      </c>
      <c r="U12" s="11">
        <f>IF($B12="","",$S12*Settings!$B$13)</f>
        <v/>
      </c>
      <c r="V12" s="11">
        <f>IF($B12="","",MAX(0,$M12-$R12-$T12-$U12))</f>
        <v/>
      </c>
      <c r="W12" s="11">
        <f>IF($B12="","",ROUND(MAX(0,$V12*VLOOKUP($V12,Settings!$D$13:$G$19,3,TRUE)-VLOOKUP($V12,Settings!$D$13:$G$19,4,TRUE)),0))</f>
        <v/>
      </c>
      <c r="X12" s="12" t="n"/>
      <c r="Y12" s="11">
        <f>IF($B12="","",ROUND($M12-$R12-$W12-$X12,0))</f>
        <v/>
      </c>
      <c r="Z12" s="10" t="n"/>
    </row>
    <row r="13">
      <c r="A13" s="9" t="n">
        <v>9</v>
      </c>
      <c r="B13" s="10" t="n"/>
      <c r="C13" s="9">
        <f>IF($B13="","",IFERROR(VLOOKUP($B13,Employees!$A:$K,2,FALSE),""))</f>
        <v/>
      </c>
      <c r="D13" s="9">
        <f>IF($B13="","",IFERROR(VLOOKUP($B13,Employees!$A:$K,3,FALSE),""))</f>
        <v/>
      </c>
      <c r="E13" s="9">
        <f>IF($B13="","",IFERROR(VLOOKUP($B13,Employees!$A:$K,4,FALSE),""))</f>
        <v/>
      </c>
      <c r="F13" s="11">
        <f>IF($B13="","",IFERROR(VLOOKUP($B13,Employees!$A:$K,8,FALSE),""))</f>
        <v/>
      </c>
      <c r="G13" s="12" t="n"/>
      <c r="H13" s="12" t="n"/>
      <c r="I13" s="13" t="n"/>
      <c r="J13" s="13" t="n"/>
      <c r="K13" s="13" t="n"/>
      <c r="L13" s="11">
        <f>IF($B13="","",ROUND((IFERROR($F13/26/8,0))*($I13*Settings!$E$7 + $J13*Settings!$E$8 + $K13*Settings!$E$9),0))</f>
        <v/>
      </c>
      <c r="M13" s="11">
        <f>IF($B13="","",ROUND($F13+$G13+$H13+$L13,0))</f>
        <v/>
      </c>
      <c r="N13" s="11">
        <f>IF($B13="","",IFERROR(VLOOKUP($B13,Employees!$A:$K,9,FALSE),""))</f>
        <v/>
      </c>
      <c r="O13" s="11">
        <f>IF($B13="","",ROUND($N13*Settings!$B$7,0))</f>
        <v/>
      </c>
      <c r="P13" s="11">
        <f>IF($B13="","",ROUND($N13*Settings!$B$8,0))</f>
        <v/>
      </c>
      <c r="Q13" s="11">
        <f>IF($B13="","",ROUND($N13*Settings!$B$9,0))</f>
        <v/>
      </c>
      <c r="R13" s="11">
        <f>IF($B13="","",$O13+$P13+$Q13)</f>
        <v/>
      </c>
      <c r="S13" s="9">
        <f>IF($B13="","",IFERROR(VLOOKUP($B13,Employees!$A:$K,10,FALSE),0))</f>
        <v/>
      </c>
      <c r="T13" s="11">
        <f>IF($B13="","",Settings!$B$12)</f>
        <v/>
      </c>
      <c r="U13" s="11">
        <f>IF($B13="","",$S13*Settings!$B$13)</f>
        <v/>
      </c>
      <c r="V13" s="11">
        <f>IF($B13="","",MAX(0,$M13-$R13-$T13-$U13))</f>
        <v/>
      </c>
      <c r="W13" s="11">
        <f>IF($B13="","",ROUND(MAX(0,$V13*VLOOKUP($V13,Settings!$D$13:$G$19,3,TRUE)-VLOOKUP($V13,Settings!$D$13:$G$19,4,TRUE)),0))</f>
        <v/>
      </c>
      <c r="X13" s="12" t="n"/>
      <c r="Y13" s="11">
        <f>IF($B13="","",ROUND($M13-$R13-$W13-$X13,0))</f>
        <v/>
      </c>
      <c r="Z13" s="10" t="n"/>
    </row>
    <row r="14">
      <c r="A14" s="9" t="n">
        <v>10</v>
      </c>
      <c r="B14" s="10" t="n"/>
      <c r="C14" s="9">
        <f>IF($B14="","",IFERROR(VLOOKUP($B14,Employees!$A:$K,2,FALSE),""))</f>
        <v/>
      </c>
      <c r="D14" s="9">
        <f>IF($B14="","",IFERROR(VLOOKUP($B14,Employees!$A:$K,3,FALSE),""))</f>
        <v/>
      </c>
      <c r="E14" s="9">
        <f>IF($B14="","",IFERROR(VLOOKUP($B14,Employees!$A:$K,4,FALSE),""))</f>
        <v/>
      </c>
      <c r="F14" s="11">
        <f>IF($B14="","",IFERROR(VLOOKUP($B14,Employees!$A:$K,8,FALSE),""))</f>
        <v/>
      </c>
      <c r="G14" s="12" t="n"/>
      <c r="H14" s="12" t="n"/>
      <c r="I14" s="13" t="n"/>
      <c r="J14" s="13" t="n"/>
      <c r="K14" s="13" t="n"/>
      <c r="L14" s="11">
        <f>IF($B14="","",ROUND((IFERROR($F14/26/8,0))*($I14*Settings!$E$7 + $J14*Settings!$E$8 + $K14*Settings!$E$9),0))</f>
        <v/>
      </c>
      <c r="M14" s="11">
        <f>IF($B14="","",ROUND($F14+$G14+$H14+$L14,0))</f>
        <v/>
      </c>
      <c r="N14" s="11">
        <f>IF($B14="","",IFERROR(VLOOKUP($B14,Employees!$A:$K,9,FALSE),""))</f>
        <v/>
      </c>
      <c r="O14" s="11">
        <f>IF($B14="","",ROUND($N14*Settings!$B$7,0))</f>
        <v/>
      </c>
      <c r="P14" s="11">
        <f>IF($B14="","",ROUND($N14*Settings!$B$8,0))</f>
        <v/>
      </c>
      <c r="Q14" s="11">
        <f>IF($B14="","",ROUND($N14*Settings!$B$9,0))</f>
        <v/>
      </c>
      <c r="R14" s="11">
        <f>IF($B14="","",$O14+$P14+$Q14)</f>
        <v/>
      </c>
      <c r="S14" s="9">
        <f>IF($B14="","",IFERROR(VLOOKUP($B14,Employees!$A:$K,10,FALSE),0))</f>
        <v/>
      </c>
      <c r="T14" s="11">
        <f>IF($B14="","",Settings!$B$12)</f>
        <v/>
      </c>
      <c r="U14" s="11">
        <f>IF($B14="","",$S14*Settings!$B$13)</f>
        <v/>
      </c>
      <c r="V14" s="11">
        <f>IF($B14="","",MAX(0,$M14-$R14-$T14-$U14))</f>
        <v/>
      </c>
      <c r="W14" s="11">
        <f>IF($B14="","",ROUND(MAX(0,$V14*VLOOKUP($V14,Settings!$D$13:$G$19,3,TRUE)-VLOOKUP($V14,Settings!$D$13:$G$19,4,TRUE)),0))</f>
        <v/>
      </c>
      <c r="X14" s="12" t="n"/>
      <c r="Y14" s="11">
        <f>IF($B14="","",ROUND($M14-$R14-$W14-$X14,0))</f>
        <v/>
      </c>
      <c r="Z14" s="10" t="n"/>
    </row>
    <row r="15">
      <c r="A15" s="9" t="n">
        <v>11</v>
      </c>
      <c r="B15" s="10" t="n"/>
      <c r="C15" s="9">
        <f>IF($B15="","",IFERROR(VLOOKUP($B15,Employees!$A:$K,2,FALSE),""))</f>
        <v/>
      </c>
      <c r="D15" s="9">
        <f>IF($B15="","",IFERROR(VLOOKUP($B15,Employees!$A:$K,3,FALSE),""))</f>
        <v/>
      </c>
      <c r="E15" s="9">
        <f>IF($B15="","",IFERROR(VLOOKUP($B15,Employees!$A:$K,4,FALSE),""))</f>
        <v/>
      </c>
      <c r="F15" s="11">
        <f>IF($B15="","",IFERROR(VLOOKUP($B15,Employees!$A:$K,8,FALSE),""))</f>
        <v/>
      </c>
      <c r="G15" s="12" t="n"/>
      <c r="H15" s="12" t="n"/>
      <c r="I15" s="13" t="n"/>
      <c r="J15" s="13" t="n"/>
      <c r="K15" s="13" t="n"/>
      <c r="L15" s="11">
        <f>IF($B15="","",ROUND((IFERROR($F15/26/8,0))*($I15*Settings!$E$7 + $J15*Settings!$E$8 + $K15*Settings!$E$9),0))</f>
        <v/>
      </c>
      <c r="M15" s="11">
        <f>IF($B15="","",ROUND($F15+$G15+$H15+$L15,0))</f>
        <v/>
      </c>
      <c r="N15" s="11">
        <f>IF($B15="","",IFERROR(VLOOKUP($B15,Employees!$A:$K,9,FALSE),""))</f>
        <v/>
      </c>
      <c r="O15" s="11">
        <f>IF($B15="","",ROUND($N15*Settings!$B$7,0))</f>
        <v/>
      </c>
      <c r="P15" s="11">
        <f>IF($B15="","",ROUND($N15*Settings!$B$8,0))</f>
        <v/>
      </c>
      <c r="Q15" s="11">
        <f>IF($B15="","",ROUND($N15*Settings!$B$9,0))</f>
        <v/>
      </c>
      <c r="R15" s="11">
        <f>IF($B15="","",$O15+$P15+$Q15)</f>
        <v/>
      </c>
      <c r="S15" s="9">
        <f>IF($B15="","",IFERROR(VLOOKUP($B15,Employees!$A:$K,10,FALSE),0))</f>
        <v/>
      </c>
      <c r="T15" s="11">
        <f>IF($B15="","",Settings!$B$12)</f>
        <v/>
      </c>
      <c r="U15" s="11">
        <f>IF($B15="","",$S15*Settings!$B$13)</f>
        <v/>
      </c>
      <c r="V15" s="11">
        <f>IF($B15="","",MAX(0,$M15-$R15-$T15-$U15))</f>
        <v/>
      </c>
      <c r="W15" s="11">
        <f>IF($B15="","",ROUND(MAX(0,$V15*VLOOKUP($V15,Settings!$D$13:$G$19,3,TRUE)-VLOOKUP($V15,Settings!$D$13:$G$19,4,TRUE)),0))</f>
        <v/>
      </c>
      <c r="X15" s="12" t="n"/>
      <c r="Y15" s="11">
        <f>IF($B15="","",ROUND($M15-$R15-$W15-$X15,0))</f>
        <v/>
      </c>
      <c r="Z15" s="10" t="n"/>
    </row>
    <row r="16">
      <c r="A16" s="9" t="n">
        <v>12</v>
      </c>
      <c r="B16" s="10" t="n"/>
      <c r="C16" s="9">
        <f>IF($B16="","",IFERROR(VLOOKUP($B16,Employees!$A:$K,2,FALSE),""))</f>
        <v/>
      </c>
      <c r="D16" s="9">
        <f>IF($B16="","",IFERROR(VLOOKUP($B16,Employees!$A:$K,3,FALSE),""))</f>
        <v/>
      </c>
      <c r="E16" s="9">
        <f>IF($B16="","",IFERROR(VLOOKUP($B16,Employees!$A:$K,4,FALSE),""))</f>
        <v/>
      </c>
      <c r="F16" s="11">
        <f>IF($B16="","",IFERROR(VLOOKUP($B16,Employees!$A:$K,8,FALSE),""))</f>
        <v/>
      </c>
      <c r="G16" s="12" t="n"/>
      <c r="H16" s="12" t="n"/>
      <c r="I16" s="13" t="n"/>
      <c r="J16" s="13" t="n"/>
      <c r="K16" s="13" t="n"/>
      <c r="L16" s="11">
        <f>IF($B16="","",ROUND((IFERROR($F16/26/8,0))*($I16*Settings!$E$7 + $J16*Settings!$E$8 + $K16*Settings!$E$9),0))</f>
        <v/>
      </c>
      <c r="M16" s="11">
        <f>IF($B16="","",ROUND($F16+$G16+$H16+$L16,0))</f>
        <v/>
      </c>
      <c r="N16" s="11">
        <f>IF($B16="","",IFERROR(VLOOKUP($B16,Employees!$A:$K,9,FALSE),""))</f>
        <v/>
      </c>
      <c r="O16" s="11">
        <f>IF($B16="","",ROUND($N16*Settings!$B$7,0))</f>
        <v/>
      </c>
      <c r="P16" s="11">
        <f>IF($B16="","",ROUND($N16*Settings!$B$8,0))</f>
        <v/>
      </c>
      <c r="Q16" s="11">
        <f>IF($B16="","",ROUND($N16*Settings!$B$9,0))</f>
        <v/>
      </c>
      <c r="R16" s="11">
        <f>IF($B16="","",$O16+$P16+$Q16)</f>
        <v/>
      </c>
      <c r="S16" s="9">
        <f>IF($B16="","",IFERROR(VLOOKUP($B16,Employees!$A:$K,10,FALSE),0))</f>
        <v/>
      </c>
      <c r="T16" s="11">
        <f>IF($B16="","",Settings!$B$12)</f>
        <v/>
      </c>
      <c r="U16" s="11">
        <f>IF($B16="","",$S16*Settings!$B$13)</f>
        <v/>
      </c>
      <c r="V16" s="11">
        <f>IF($B16="","",MAX(0,$M16-$R16-$T16-$U16))</f>
        <v/>
      </c>
      <c r="W16" s="11">
        <f>IF($B16="","",ROUND(MAX(0,$V16*VLOOKUP($V16,Settings!$D$13:$G$19,3,TRUE)-VLOOKUP($V16,Settings!$D$13:$G$19,4,TRUE)),0))</f>
        <v/>
      </c>
      <c r="X16" s="12" t="n"/>
      <c r="Y16" s="11">
        <f>IF($B16="","",ROUND($M16-$R16-$W16-$X16,0))</f>
        <v/>
      </c>
      <c r="Z16" s="10" t="n"/>
    </row>
    <row r="17">
      <c r="A17" s="9" t="n">
        <v>13</v>
      </c>
      <c r="B17" s="10" t="n"/>
      <c r="C17" s="9">
        <f>IF($B17="","",IFERROR(VLOOKUP($B17,Employees!$A:$K,2,FALSE),""))</f>
        <v/>
      </c>
      <c r="D17" s="9">
        <f>IF($B17="","",IFERROR(VLOOKUP($B17,Employees!$A:$K,3,FALSE),""))</f>
        <v/>
      </c>
      <c r="E17" s="9">
        <f>IF($B17="","",IFERROR(VLOOKUP($B17,Employees!$A:$K,4,FALSE),""))</f>
        <v/>
      </c>
      <c r="F17" s="11">
        <f>IF($B17="","",IFERROR(VLOOKUP($B17,Employees!$A:$K,8,FALSE),""))</f>
        <v/>
      </c>
      <c r="G17" s="12" t="n"/>
      <c r="H17" s="12" t="n"/>
      <c r="I17" s="13" t="n"/>
      <c r="J17" s="13" t="n"/>
      <c r="K17" s="13" t="n"/>
      <c r="L17" s="11">
        <f>IF($B17="","",ROUND((IFERROR($F17/26/8,0))*($I17*Settings!$E$7 + $J17*Settings!$E$8 + $K17*Settings!$E$9),0))</f>
        <v/>
      </c>
      <c r="M17" s="11">
        <f>IF($B17="","",ROUND($F17+$G17+$H17+$L17,0))</f>
        <v/>
      </c>
      <c r="N17" s="11">
        <f>IF($B17="","",IFERROR(VLOOKUP($B17,Employees!$A:$K,9,FALSE),""))</f>
        <v/>
      </c>
      <c r="O17" s="11">
        <f>IF($B17="","",ROUND($N17*Settings!$B$7,0))</f>
        <v/>
      </c>
      <c r="P17" s="11">
        <f>IF($B17="","",ROUND($N17*Settings!$B$8,0))</f>
        <v/>
      </c>
      <c r="Q17" s="11">
        <f>IF($B17="","",ROUND($N17*Settings!$B$9,0))</f>
        <v/>
      </c>
      <c r="R17" s="11">
        <f>IF($B17="","",$O17+$P17+$Q17)</f>
        <v/>
      </c>
      <c r="S17" s="9">
        <f>IF($B17="","",IFERROR(VLOOKUP($B17,Employees!$A:$K,10,FALSE),0))</f>
        <v/>
      </c>
      <c r="T17" s="11">
        <f>IF($B17="","",Settings!$B$12)</f>
        <v/>
      </c>
      <c r="U17" s="11">
        <f>IF($B17="","",$S17*Settings!$B$13)</f>
        <v/>
      </c>
      <c r="V17" s="11">
        <f>IF($B17="","",MAX(0,$M17-$R17-$T17-$U17))</f>
        <v/>
      </c>
      <c r="W17" s="11">
        <f>IF($B17="","",ROUND(MAX(0,$V17*VLOOKUP($V17,Settings!$D$13:$G$19,3,TRUE)-VLOOKUP($V17,Settings!$D$13:$G$19,4,TRUE)),0))</f>
        <v/>
      </c>
      <c r="X17" s="12" t="n"/>
      <c r="Y17" s="11">
        <f>IF($B17="","",ROUND($M17-$R17-$W17-$X17,0))</f>
        <v/>
      </c>
      <c r="Z17" s="10" t="n"/>
    </row>
    <row r="18">
      <c r="A18" s="9" t="n">
        <v>14</v>
      </c>
      <c r="B18" s="10" t="n"/>
      <c r="C18" s="9">
        <f>IF($B18="","",IFERROR(VLOOKUP($B18,Employees!$A:$K,2,FALSE),""))</f>
        <v/>
      </c>
      <c r="D18" s="9">
        <f>IF($B18="","",IFERROR(VLOOKUP($B18,Employees!$A:$K,3,FALSE),""))</f>
        <v/>
      </c>
      <c r="E18" s="9">
        <f>IF($B18="","",IFERROR(VLOOKUP($B18,Employees!$A:$K,4,FALSE),""))</f>
        <v/>
      </c>
      <c r="F18" s="11">
        <f>IF($B18="","",IFERROR(VLOOKUP($B18,Employees!$A:$K,8,FALSE),""))</f>
        <v/>
      </c>
      <c r="G18" s="12" t="n"/>
      <c r="H18" s="12" t="n"/>
      <c r="I18" s="13" t="n"/>
      <c r="J18" s="13" t="n"/>
      <c r="K18" s="13" t="n"/>
      <c r="L18" s="11">
        <f>IF($B18="","",ROUND((IFERROR($F18/26/8,0))*($I18*Settings!$E$7 + $J18*Settings!$E$8 + $K18*Settings!$E$9),0))</f>
        <v/>
      </c>
      <c r="M18" s="11">
        <f>IF($B18="","",ROUND($F18+$G18+$H18+$L18,0))</f>
        <v/>
      </c>
      <c r="N18" s="11">
        <f>IF($B18="","",IFERROR(VLOOKUP($B18,Employees!$A:$K,9,FALSE),""))</f>
        <v/>
      </c>
      <c r="O18" s="11">
        <f>IF($B18="","",ROUND($N18*Settings!$B$7,0))</f>
        <v/>
      </c>
      <c r="P18" s="11">
        <f>IF($B18="","",ROUND($N18*Settings!$B$8,0))</f>
        <v/>
      </c>
      <c r="Q18" s="11">
        <f>IF($B18="","",ROUND($N18*Settings!$B$9,0))</f>
        <v/>
      </c>
      <c r="R18" s="11">
        <f>IF($B18="","",$O18+$P18+$Q18)</f>
        <v/>
      </c>
      <c r="S18" s="9">
        <f>IF($B18="","",IFERROR(VLOOKUP($B18,Employees!$A:$K,10,FALSE),0))</f>
        <v/>
      </c>
      <c r="T18" s="11">
        <f>IF($B18="","",Settings!$B$12)</f>
        <v/>
      </c>
      <c r="U18" s="11">
        <f>IF($B18="","",$S18*Settings!$B$13)</f>
        <v/>
      </c>
      <c r="V18" s="11">
        <f>IF($B18="","",MAX(0,$M18-$R18-$T18-$U18))</f>
        <v/>
      </c>
      <c r="W18" s="11">
        <f>IF($B18="","",ROUND(MAX(0,$V18*VLOOKUP($V18,Settings!$D$13:$G$19,3,TRUE)-VLOOKUP($V18,Settings!$D$13:$G$19,4,TRUE)),0))</f>
        <v/>
      </c>
      <c r="X18" s="12" t="n"/>
      <c r="Y18" s="11">
        <f>IF($B18="","",ROUND($M18-$R18-$W18-$X18,0))</f>
        <v/>
      </c>
      <c r="Z18" s="10" t="n"/>
    </row>
    <row r="19">
      <c r="A19" s="9" t="n">
        <v>15</v>
      </c>
      <c r="B19" s="10" t="n"/>
      <c r="C19" s="9">
        <f>IF($B19="","",IFERROR(VLOOKUP($B19,Employees!$A:$K,2,FALSE),""))</f>
        <v/>
      </c>
      <c r="D19" s="9">
        <f>IF($B19="","",IFERROR(VLOOKUP($B19,Employees!$A:$K,3,FALSE),""))</f>
        <v/>
      </c>
      <c r="E19" s="9">
        <f>IF($B19="","",IFERROR(VLOOKUP($B19,Employees!$A:$K,4,FALSE),""))</f>
        <v/>
      </c>
      <c r="F19" s="11">
        <f>IF($B19="","",IFERROR(VLOOKUP($B19,Employees!$A:$K,8,FALSE),""))</f>
        <v/>
      </c>
      <c r="G19" s="12" t="n"/>
      <c r="H19" s="12" t="n"/>
      <c r="I19" s="13" t="n"/>
      <c r="J19" s="13" t="n"/>
      <c r="K19" s="13" t="n"/>
      <c r="L19" s="11">
        <f>IF($B19="","",ROUND((IFERROR($F19/26/8,0))*($I19*Settings!$E$7 + $J19*Settings!$E$8 + $K19*Settings!$E$9),0))</f>
        <v/>
      </c>
      <c r="M19" s="11">
        <f>IF($B19="","",ROUND($F19+$G19+$H19+$L19,0))</f>
        <v/>
      </c>
      <c r="N19" s="11">
        <f>IF($B19="","",IFERROR(VLOOKUP($B19,Employees!$A:$K,9,FALSE),""))</f>
        <v/>
      </c>
      <c r="O19" s="11">
        <f>IF($B19="","",ROUND($N19*Settings!$B$7,0))</f>
        <v/>
      </c>
      <c r="P19" s="11">
        <f>IF($B19="","",ROUND($N19*Settings!$B$8,0))</f>
        <v/>
      </c>
      <c r="Q19" s="11">
        <f>IF($B19="","",ROUND($N19*Settings!$B$9,0))</f>
        <v/>
      </c>
      <c r="R19" s="11">
        <f>IF($B19="","",$O19+$P19+$Q19)</f>
        <v/>
      </c>
      <c r="S19" s="9">
        <f>IF($B19="","",IFERROR(VLOOKUP($B19,Employees!$A:$K,10,FALSE),0))</f>
        <v/>
      </c>
      <c r="T19" s="11">
        <f>IF($B19="","",Settings!$B$12)</f>
        <v/>
      </c>
      <c r="U19" s="11">
        <f>IF($B19="","",$S19*Settings!$B$13)</f>
        <v/>
      </c>
      <c r="V19" s="11">
        <f>IF($B19="","",MAX(0,$M19-$R19-$T19-$U19))</f>
        <v/>
      </c>
      <c r="W19" s="11">
        <f>IF($B19="","",ROUND(MAX(0,$V19*VLOOKUP($V19,Settings!$D$13:$G$19,3,TRUE)-VLOOKUP($V19,Settings!$D$13:$G$19,4,TRUE)),0))</f>
        <v/>
      </c>
      <c r="X19" s="12" t="n"/>
      <c r="Y19" s="11">
        <f>IF($B19="","",ROUND($M19-$R19-$W19-$X19,0))</f>
        <v/>
      </c>
      <c r="Z19" s="10" t="n"/>
    </row>
    <row r="20">
      <c r="A20" s="9" t="n">
        <v>16</v>
      </c>
      <c r="B20" s="10" t="n"/>
      <c r="C20" s="9">
        <f>IF($B20="","",IFERROR(VLOOKUP($B20,Employees!$A:$K,2,FALSE),""))</f>
        <v/>
      </c>
      <c r="D20" s="9">
        <f>IF($B20="","",IFERROR(VLOOKUP($B20,Employees!$A:$K,3,FALSE),""))</f>
        <v/>
      </c>
      <c r="E20" s="9">
        <f>IF($B20="","",IFERROR(VLOOKUP($B20,Employees!$A:$K,4,FALSE),""))</f>
        <v/>
      </c>
      <c r="F20" s="11">
        <f>IF($B20="","",IFERROR(VLOOKUP($B20,Employees!$A:$K,8,FALSE),""))</f>
        <v/>
      </c>
      <c r="G20" s="12" t="n"/>
      <c r="H20" s="12" t="n"/>
      <c r="I20" s="13" t="n"/>
      <c r="J20" s="13" t="n"/>
      <c r="K20" s="13" t="n"/>
      <c r="L20" s="11">
        <f>IF($B20="","",ROUND((IFERROR($F20/26/8,0))*($I20*Settings!$E$7 + $J20*Settings!$E$8 + $K20*Settings!$E$9),0))</f>
        <v/>
      </c>
      <c r="M20" s="11">
        <f>IF($B20="","",ROUND($F20+$G20+$H20+$L20,0))</f>
        <v/>
      </c>
      <c r="N20" s="11">
        <f>IF($B20="","",IFERROR(VLOOKUP($B20,Employees!$A:$K,9,FALSE),""))</f>
        <v/>
      </c>
      <c r="O20" s="11">
        <f>IF($B20="","",ROUND($N20*Settings!$B$7,0))</f>
        <v/>
      </c>
      <c r="P20" s="11">
        <f>IF($B20="","",ROUND($N20*Settings!$B$8,0))</f>
        <v/>
      </c>
      <c r="Q20" s="11">
        <f>IF($B20="","",ROUND($N20*Settings!$B$9,0))</f>
        <v/>
      </c>
      <c r="R20" s="11">
        <f>IF($B20="","",$O20+$P20+$Q20)</f>
        <v/>
      </c>
      <c r="S20" s="9">
        <f>IF($B20="","",IFERROR(VLOOKUP($B20,Employees!$A:$K,10,FALSE),0))</f>
        <v/>
      </c>
      <c r="T20" s="11">
        <f>IF($B20="","",Settings!$B$12)</f>
        <v/>
      </c>
      <c r="U20" s="11">
        <f>IF($B20="","",$S20*Settings!$B$13)</f>
        <v/>
      </c>
      <c r="V20" s="11">
        <f>IF($B20="","",MAX(0,$M20-$R20-$T20-$U20))</f>
        <v/>
      </c>
      <c r="W20" s="11">
        <f>IF($B20="","",ROUND(MAX(0,$V20*VLOOKUP($V20,Settings!$D$13:$G$19,3,TRUE)-VLOOKUP($V20,Settings!$D$13:$G$19,4,TRUE)),0))</f>
        <v/>
      </c>
      <c r="X20" s="12" t="n"/>
      <c r="Y20" s="11">
        <f>IF($B20="","",ROUND($M20-$R20-$W20-$X20,0))</f>
        <v/>
      </c>
      <c r="Z20" s="10" t="n"/>
    </row>
    <row r="21">
      <c r="A21" s="9" t="n">
        <v>17</v>
      </c>
      <c r="B21" s="10" t="n"/>
      <c r="C21" s="9">
        <f>IF($B21="","",IFERROR(VLOOKUP($B21,Employees!$A:$K,2,FALSE),""))</f>
        <v/>
      </c>
      <c r="D21" s="9">
        <f>IF($B21="","",IFERROR(VLOOKUP($B21,Employees!$A:$K,3,FALSE),""))</f>
        <v/>
      </c>
      <c r="E21" s="9">
        <f>IF($B21="","",IFERROR(VLOOKUP($B21,Employees!$A:$K,4,FALSE),""))</f>
        <v/>
      </c>
      <c r="F21" s="11">
        <f>IF($B21="","",IFERROR(VLOOKUP($B21,Employees!$A:$K,8,FALSE),""))</f>
        <v/>
      </c>
      <c r="G21" s="12" t="n"/>
      <c r="H21" s="12" t="n"/>
      <c r="I21" s="13" t="n"/>
      <c r="J21" s="13" t="n"/>
      <c r="K21" s="13" t="n"/>
      <c r="L21" s="11">
        <f>IF($B21="","",ROUND((IFERROR($F21/26/8,0))*($I21*Settings!$E$7 + $J21*Settings!$E$8 + $K21*Settings!$E$9),0))</f>
        <v/>
      </c>
      <c r="M21" s="11">
        <f>IF($B21="","",ROUND($F21+$G21+$H21+$L21,0))</f>
        <v/>
      </c>
      <c r="N21" s="11">
        <f>IF($B21="","",IFERROR(VLOOKUP($B21,Employees!$A:$K,9,FALSE),""))</f>
        <v/>
      </c>
      <c r="O21" s="11">
        <f>IF($B21="","",ROUND($N21*Settings!$B$7,0))</f>
        <v/>
      </c>
      <c r="P21" s="11">
        <f>IF($B21="","",ROUND($N21*Settings!$B$8,0))</f>
        <v/>
      </c>
      <c r="Q21" s="11">
        <f>IF($B21="","",ROUND($N21*Settings!$B$9,0))</f>
        <v/>
      </c>
      <c r="R21" s="11">
        <f>IF($B21="","",$O21+$P21+$Q21)</f>
        <v/>
      </c>
      <c r="S21" s="9">
        <f>IF($B21="","",IFERROR(VLOOKUP($B21,Employees!$A:$K,10,FALSE),0))</f>
        <v/>
      </c>
      <c r="T21" s="11">
        <f>IF($B21="","",Settings!$B$12)</f>
        <v/>
      </c>
      <c r="U21" s="11">
        <f>IF($B21="","",$S21*Settings!$B$13)</f>
        <v/>
      </c>
      <c r="V21" s="11">
        <f>IF($B21="","",MAX(0,$M21-$R21-$T21-$U21))</f>
        <v/>
      </c>
      <c r="W21" s="11">
        <f>IF($B21="","",ROUND(MAX(0,$V21*VLOOKUP($V21,Settings!$D$13:$G$19,3,TRUE)-VLOOKUP($V21,Settings!$D$13:$G$19,4,TRUE)),0))</f>
        <v/>
      </c>
      <c r="X21" s="12" t="n"/>
      <c r="Y21" s="11">
        <f>IF($B21="","",ROUND($M21-$R21-$W21-$X21,0))</f>
        <v/>
      </c>
      <c r="Z21" s="10" t="n"/>
    </row>
    <row r="22">
      <c r="A22" s="9" t="n">
        <v>18</v>
      </c>
      <c r="B22" s="10" t="n"/>
      <c r="C22" s="9">
        <f>IF($B22="","",IFERROR(VLOOKUP($B22,Employees!$A:$K,2,FALSE),""))</f>
        <v/>
      </c>
      <c r="D22" s="9">
        <f>IF($B22="","",IFERROR(VLOOKUP($B22,Employees!$A:$K,3,FALSE),""))</f>
        <v/>
      </c>
      <c r="E22" s="9">
        <f>IF($B22="","",IFERROR(VLOOKUP($B22,Employees!$A:$K,4,FALSE),""))</f>
        <v/>
      </c>
      <c r="F22" s="11">
        <f>IF($B22="","",IFERROR(VLOOKUP($B22,Employees!$A:$K,8,FALSE),""))</f>
        <v/>
      </c>
      <c r="G22" s="12" t="n"/>
      <c r="H22" s="12" t="n"/>
      <c r="I22" s="13" t="n"/>
      <c r="J22" s="13" t="n"/>
      <c r="K22" s="13" t="n"/>
      <c r="L22" s="11">
        <f>IF($B22="","",ROUND((IFERROR($F22/26/8,0))*($I22*Settings!$E$7 + $J22*Settings!$E$8 + $K22*Settings!$E$9),0))</f>
        <v/>
      </c>
      <c r="M22" s="11">
        <f>IF($B22="","",ROUND($F22+$G22+$H22+$L22,0))</f>
        <v/>
      </c>
      <c r="N22" s="11">
        <f>IF($B22="","",IFERROR(VLOOKUP($B22,Employees!$A:$K,9,FALSE),""))</f>
        <v/>
      </c>
      <c r="O22" s="11">
        <f>IF($B22="","",ROUND($N22*Settings!$B$7,0))</f>
        <v/>
      </c>
      <c r="P22" s="11">
        <f>IF($B22="","",ROUND($N22*Settings!$B$8,0))</f>
        <v/>
      </c>
      <c r="Q22" s="11">
        <f>IF($B22="","",ROUND($N22*Settings!$B$9,0))</f>
        <v/>
      </c>
      <c r="R22" s="11">
        <f>IF($B22="","",$O22+$P22+$Q22)</f>
        <v/>
      </c>
      <c r="S22" s="9">
        <f>IF($B22="","",IFERROR(VLOOKUP($B22,Employees!$A:$K,10,FALSE),0))</f>
        <v/>
      </c>
      <c r="T22" s="11">
        <f>IF($B22="","",Settings!$B$12)</f>
        <v/>
      </c>
      <c r="U22" s="11">
        <f>IF($B22="","",$S22*Settings!$B$13)</f>
        <v/>
      </c>
      <c r="V22" s="11">
        <f>IF($B22="","",MAX(0,$M22-$R22-$T22-$U22))</f>
        <v/>
      </c>
      <c r="W22" s="11">
        <f>IF($B22="","",ROUND(MAX(0,$V22*VLOOKUP($V22,Settings!$D$13:$G$19,3,TRUE)-VLOOKUP($V22,Settings!$D$13:$G$19,4,TRUE)),0))</f>
        <v/>
      </c>
      <c r="X22" s="12" t="n"/>
      <c r="Y22" s="11">
        <f>IF($B22="","",ROUND($M22-$R22-$W22-$X22,0))</f>
        <v/>
      </c>
      <c r="Z22" s="10" t="n"/>
    </row>
    <row r="23">
      <c r="A23" s="9" t="n">
        <v>19</v>
      </c>
      <c r="B23" s="10" t="n"/>
      <c r="C23" s="9">
        <f>IF($B23="","",IFERROR(VLOOKUP($B23,Employees!$A:$K,2,FALSE),""))</f>
        <v/>
      </c>
      <c r="D23" s="9">
        <f>IF($B23="","",IFERROR(VLOOKUP($B23,Employees!$A:$K,3,FALSE),""))</f>
        <v/>
      </c>
      <c r="E23" s="9">
        <f>IF($B23="","",IFERROR(VLOOKUP($B23,Employees!$A:$K,4,FALSE),""))</f>
        <v/>
      </c>
      <c r="F23" s="11">
        <f>IF($B23="","",IFERROR(VLOOKUP($B23,Employees!$A:$K,8,FALSE),""))</f>
        <v/>
      </c>
      <c r="G23" s="12" t="n"/>
      <c r="H23" s="12" t="n"/>
      <c r="I23" s="13" t="n"/>
      <c r="J23" s="13" t="n"/>
      <c r="K23" s="13" t="n"/>
      <c r="L23" s="11">
        <f>IF($B23="","",ROUND((IFERROR($F23/26/8,0))*($I23*Settings!$E$7 + $J23*Settings!$E$8 + $K23*Settings!$E$9),0))</f>
        <v/>
      </c>
      <c r="M23" s="11">
        <f>IF($B23="","",ROUND($F23+$G23+$H23+$L23,0))</f>
        <v/>
      </c>
      <c r="N23" s="11">
        <f>IF($B23="","",IFERROR(VLOOKUP($B23,Employees!$A:$K,9,FALSE),""))</f>
        <v/>
      </c>
      <c r="O23" s="11">
        <f>IF($B23="","",ROUND($N23*Settings!$B$7,0))</f>
        <v/>
      </c>
      <c r="P23" s="11">
        <f>IF($B23="","",ROUND($N23*Settings!$B$8,0))</f>
        <v/>
      </c>
      <c r="Q23" s="11">
        <f>IF($B23="","",ROUND($N23*Settings!$B$9,0))</f>
        <v/>
      </c>
      <c r="R23" s="11">
        <f>IF($B23="","",$O23+$P23+$Q23)</f>
        <v/>
      </c>
      <c r="S23" s="9">
        <f>IF($B23="","",IFERROR(VLOOKUP($B23,Employees!$A:$K,10,FALSE),0))</f>
        <v/>
      </c>
      <c r="T23" s="11">
        <f>IF($B23="","",Settings!$B$12)</f>
        <v/>
      </c>
      <c r="U23" s="11">
        <f>IF($B23="","",$S23*Settings!$B$13)</f>
        <v/>
      </c>
      <c r="V23" s="11">
        <f>IF($B23="","",MAX(0,$M23-$R23-$T23-$U23))</f>
        <v/>
      </c>
      <c r="W23" s="11">
        <f>IF($B23="","",ROUND(MAX(0,$V23*VLOOKUP($V23,Settings!$D$13:$G$19,3,TRUE)-VLOOKUP($V23,Settings!$D$13:$G$19,4,TRUE)),0))</f>
        <v/>
      </c>
      <c r="X23" s="12" t="n"/>
      <c r="Y23" s="11">
        <f>IF($B23="","",ROUND($M23-$R23-$W23-$X23,0))</f>
        <v/>
      </c>
      <c r="Z23" s="10" t="n"/>
    </row>
    <row r="24">
      <c r="A24" s="9" t="n">
        <v>20</v>
      </c>
      <c r="B24" s="10" t="n"/>
      <c r="C24" s="9">
        <f>IF($B24="","",IFERROR(VLOOKUP($B24,Employees!$A:$K,2,FALSE),""))</f>
        <v/>
      </c>
      <c r="D24" s="9">
        <f>IF($B24="","",IFERROR(VLOOKUP($B24,Employees!$A:$K,3,FALSE),""))</f>
        <v/>
      </c>
      <c r="E24" s="9">
        <f>IF($B24="","",IFERROR(VLOOKUP($B24,Employees!$A:$K,4,FALSE),""))</f>
        <v/>
      </c>
      <c r="F24" s="11">
        <f>IF($B24="","",IFERROR(VLOOKUP($B24,Employees!$A:$K,8,FALSE),""))</f>
        <v/>
      </c>
      <c r="G24" s="12" t="n"/>
      <c r="H24" s="12" t="n"/>
      <c r="I24" s="13" t="n"/>
      <c r="J24" s="13" t="n"/>
      <c r="K24" s="13" t="n"/>
      <c r="L24" s="11">
        <f>IF($B24="","",ROUND((IFERROR($F24/26/8,0))*($I24*Settings!$E$7 + $J24*Settings!$E$8 + $K24*Settings!$E$9),0))</f>
        <v/>
      </c>
      <c r="M24" s="11">
        <f>IF($B24="","",ROUND($F24+$G24+$H24+$L24,0))</f>
        <v/>
      </c>
      <c r="N24" s="11">
        <f>IF($B24="","",IFERROR(VLOOKUP($B24,Employees!$A:$K,9,FALSE),""))</f>
        <v/>
      </c>
      <c r="O24" s="11">
        <f>IF($B24="","",ROUND($N24*Settings!$B$7,0))</f>
        <v/>
      </c>
      <c r="P24" s="11">
        <f>IF($B24="","",ROUND($N24*Settings!$B$8,0))</f>
        <v/>
      </c>
      <c r="Q24" s="11">
        <f>IF($B24="","",ROUND($N24*Settings!$B$9,0))</f>
        <v/>
      </c>
      <c r="R24" s="11">
        <f>IF($B24="","",$O24+$P24+$Q24)</f>
        <v/>
      </c>
      <c r="S24" s="9">
        <f>IF($B24="","",IFERROR(VLOOKUP($B24,Employees!$A:$K,10,FALSE),0))</f>
        <v/>
      </c>
      <c r="T24" s="11">
        <f>IF($B24="","",Settings!$B$12)</f>
        <v/>
      </c>
      <c r="U24" s="11">
        <f>IF($B24="","",$S24*Settings!$B$13)</f>
        <v/>
      </c>
      <c r="V24" s="11">
        <f>IF($B24="","",MAX(0,$M24-$R24-$T24-$U24))</f>
        <v/>
      </c>
      <c r="W24" s="11">
        <f>IF($B24="","",ROUND(MAX(0,$V24*VLOOKUP($V24,Settings!$D$13:$G$19,3,TRUE)-VLOOKUP($V24,Settings!$D$13:$G$19,4,TRUE)),0))</f>
        <v/>
      </c>
      <c r="X24" s="12" t="n"/>
      <c r="Y24" s="11">
        <f>IF($B24="","",ROUND($M24-$R24-$W24-$X24,0))</f>
        <v/>
      </c>
      <c r="Z24" s="10" t="n"/>
    </row>
    <row r="25">
      <c r="A25" s="9" t="n">
        <v>21</v>
      </c>
      <c r="B25" s="9" t="n"/>
      <c r="C25" s="9">
        <f>IF($B25="","",IFERROR(VLOOKUP($B25,Employees!$A:$K,2,FALSE),""))</f>
        <v/>
      </c>
      <c r="D25" s="9">
        <f>IF($B25="","",IFERROR(VLOOKUP($B25,Employees!$A:$K,3,FALSE),""))</f>
        <v/>
      </c>
      <c r="E25" s="9">
        <f>IF($B25="","",IFERROR(VLOOKUP($B25,Employees!$A:$K,4,FALSE),""))</f>
        <v/>
      </c>
      <c r="F25" s="11">
        <f>IF($B25="","",IFERROR(VLOOKUP($B25,Employees!$A:$K,8,FALSE),""))</f>
        <v/>
      </c>
      <c r="G25" s="11" t="n"/>
      <c r="H25" s="11" t="n"/>
      <c r="I25" s="14" t="n"/>
      <c r="J25" s="14" t="n"/>
      <c r="K25" s="14" t="n"/>
      <c r="L25" s="11">
        <f>IF($B25="","",ROUND((IFERROR($F25/26/8,0))*($I25*Settings!$E$7 + $J25*Settings!$E$8 + $K25*Settings!$E$9),0))</f>
        <v/>
      </c>
      <c r="M25" s="11">
        <f>IF($B25="","",ROUND($F25+$G25+$H25+$L25,0))</f>
        <v/>
      </c>
      <c r="N25" s="11">
        <f>IF($B25="","",IFERROR(VLOOKUP($B25,Employees!$A:$K,9,FALSE),""))</f>
        <v/>
      </c>
      <c r="O25" s="11">
        <f>IF($B25="","",ROUND($N25*Settings!$B$7,0))</f>
        <v/>
      </c>
      <c r="P25" s="11">
        <f>IF($B25="","",ROUND($N25*Settings!$B$8,0))</f>
        <v/>
      </c>
      <c r="Q25" s="11">
        <f>IF($B25="","",ROUND($N25*Settings!$B$9,0))</f>
        <v/>
      </c>
      <c r="R25" s="11">
        <f>IF($B25="","",$O25+$P25+$Q25)</f>
        <v/>
      </c>
      <c r="S25" s="9">
        <f>IF($B25="","",IFERROR(VLOOKUP($B25,Employees!$A:$K,10,FALSE),0))</f>
        <v/>
      </c>
      <c r="T25" s="11">
        <f>IF($B25="","",Settings!$B$12)</f>
        <v/>
      </c>
      <c r="U25" s="11">
        <f>IF($B25="","",$S25*Settings!$B$13)</f>
        <v/>
      </c>
      <c r="V25" s="11">
        <f>IF($B25="","",MAX(0,$M25-$R25-$T25-$U25))</f>
        <v/>
      </c>
      <c r="W25" s="11">
        <f>IF($B25="","",ROUND(MAX(0,$V25*VLOOKUP($V25,Settings!$D$13:$G$19,3,TRUE)-VLOOKUP($V25,Settings!$D$13:$G$19,4,TRUE)),0))</f>
        <v/>
      </c>
      <c r="X25" s="11" t="n"/>
      <c r="Y25" s="11">
        <f>IF($B25="","",ROUND($M25-$R25-$W25-$X25,0))</f>
        <v/>
      </c>
      <c r="Z25" s="9" t="n"/>
    </row>
    <row r="26">
      <c r="A26" s="9" t="n">
        <v>22</v>
      </c>
      <c r="B26" s="9" t="n"/>
      <c r="C26" s="9">
        <f>IF($B26="","",IFERROR(VLOOKUP($B26,Employees!$A:$K,2,FALSE),""))</f>
        <v/>
      </c>
      <c r="D26" s="9">
        <f>IF($B26="","",IFERROR(VLOOKUP($B26,Employees!$A:$K,3,FALSE),""))</f>
        <v/>
      </c>
      <c r="E26" s="9">
        <f>IF($B26="","",IFERROR(VLOOKUP($B26,Employees!$A:$K,4,FALSE),""))</f>
        <v/>
      </c>
      <c r="F26" s="11">
        <f>IF($B26="","",IFERROR(VLOOKUP($B26,Employees!$A:$K,8,FALSE),""))</f>
        <v/>
      </c>
      <c r="G26" s="11" t="n"/>
      <c r="H26" s="11" t="n"/>
      <c r="I26" s="14" t="n"/>
      <c r="J26" s="14" t="n"/>
      <c r="K26" s="14" t="n"/>
      <c r="L26" s="11">
        <f>IF($B26="","",ROUND((IFERROR($F26/26/8,0))*($I26*Settings!$E$7 + $J26*Settings!$E$8 + $K26*Settings!$E$9),0))</f>
        <v/>
      </c>
      <c r="M26" s="11">
        <f>IF($B26="","",ROUND($F26+$G26+$H26+$L26,0))</f>
        <v/>
      </c>
      <c r="N26" s="11">
        <f>IF($B26="","",IFERROR(VLOOKUP($B26,Employees!$A:$K,9,FALSE),""))</f>
        <v/>
      </c>
      <c r="O26" s="11">
        <f>IF($B26="","",ROUND($N26*Settings!$B$7,0))</f>
        <v/>
      </c>
      <c r="P26" s="11">
        <f>IF($B26="","",ROUND($N26*Settings!$B$8,0))</f>
        <v/>
      </c>
      <c r="Q26" s="11">
        <f>IF($B26="","",ROUND($N26*Settings!$B$9,0))</f>
        <v/>
      </c>
      <c r="R26" s="11">
        <f>IF($B26="","",$O26+$P26+$Q26)</f>
        <v/>
      </c>
      <c r="S26" s="9">
        <f>IF($B26="","",IFERROR(VLOOKUP($B26,Employees!$A:$K,10,FALSE),0))</f>
        <v/>
      </c>
      <c r="T26" s="11">
        <f>IF($B26="","",Settings!$B$12)</f>
        <v/>
      </c>
      <c r="U26" s="11">
        <f>IF($B26="","",$S26*Settings!$B$13)</f>
        <v/>
      </c>
      <c r="V26" s="11">
        <f>IF($B26="","",MAX(0,$M26-$R26-$T26-$U26))</f>
        <v/>
      </c>
      <c r="W26" s="11">
        <f>IF($B26="","",ROUND(MAX(0,$V26*VLOOKUP($V26,Settings!$D$13:$G$19,3,TRUE)-VLOOKUP($V26,Settings!$D$13:$G$19,4,TRUE)),0))</f>
        <v/>
      </c>
      <c r="X26" s="11" t="n"/>
      <c r="Y26" s="11">
        <f>IF($B26="","",ROUND($M26-$R26-$W26-$X26,0))</f>
        <v/>
      </c>
      <c r="Z26" s="9" t="n"/>
    </row>
    <row r="27">
      <c r="A27" s="9" t="n">
        <v>23</v>
      </c>
      <c r="B27" s="9" t="n"/>
      <c r="C27" s="9">
        <f>IF($B27="","",IFERROR(VLOOKUP($B27,Employees!$A:$K,2,FALSE),""))</f>
        <v/>
      </c>
      <c r="D27" s="9">
        <f>IF($B27="","",IFERROR(VLOOKUP($B27,Employees!$A:$K,3,FALSE),""))</f>
        <v/>
      </c>
      <c r="E27" s="9">
        <f>IF($B27="","",IFERROR(VLOOKUP($B27,Employees!$A:$K,4,FALSE),""))</f>
        <v/>
      </c>
      <c r="F27" s="11">
        <f>IF($B27="","",IFERROR(VLOOKUP($B27,Employees!$A:$K,8,FALSE),""))</f>
        <v/>
      </c>
      <c r="G27" s="11" t="n"/>
      <c r="H27" s="11" t="n"/>
      <c r="I27" s="14" t="n"/>
      <c r="J27" s="14" t="n"/>
      <c r="K27" s="14" t="n"/>
      <c r="L27" s="11">
        <f>IF($B27="","",ROUND((IFERROR($F27/26/8,0))*($I27*Settings!$E$7 + $J27*Settings!$E$8 + $K27*Settings!$E$9),0))</f>
        <v/>
      </c>
      <c r="M27" s="11">
        <f>IF($B27="","",ROUND($F27+$G27+$H27+$L27,0))</f>
        <v/>
      </c>
      <c r="N27" s="11">
        <f>IF($B27="","",IFERROR(VLOOKUP($B27,Employees!$A:$K,9,FALSE),""))</f>
        <v/>
      </c>
      <c r="O27" s="11">
        <f>IF($B27="","",ROUND($N27*Settings!$B$7,0))</f>
        <v/>
      </c>
      <c r="P27" s="11">
        <f>IF($B27="","",ROUND($N27*Settings!$B$8,0))</f>
        <v/>
      </c>
      <c r="Q27" s="11">
        <f>IF($B27="","",ROUND($N27*Settings!$B$9,0))</f>
        <v/>
      </c>
      <c r="R27" s="11">
        <f>IF($B27="","",$O27+$P27+$Q27)</f>
        <v/>
      </c>
      <c r="S27" s="9">
        <f>IF($B27="","",IFERROR(VLOOKUP($B27,Employees!$A:$K,10,FALSE),0))</f>
        <v/>
      </c>
      <c r="T27" s="11">
        <f>IF($B27="","",Settings!$B$12)</f>
        <v/>
      </c>
      <c r="U27" s="11">
        <f>IF($B27="","",$S27*Settings!$B$13)</f>
        <v/>
      </c>
      <c r="V27" s="11">
        <f>IF($B27="","",MAX(0,$M27-$R27-$T27-$U27))</f>
        <v/>
      </c>
      <c r="W27" s="11">
        <f>IF($B27="","",ROUND(MAX(0,$V27*VLOOKUP($V27,Settings!$D$13:$G$19,3,TRUE)-VLOOKUP($V27,Settings!$D$13:$G$19,4,TRUE)),0))</f>
        <v/>
      </c>
      <c r="X27" s="11" t="n"/>
      <c r="Y27" s="11">
        <f>IF($B27="","",ROUND($M27-$R27-$W27-$X27,0))</f>
        <v/>
      </c>
      <c r="Z27" s="9" t="n"/>
    </row>
    <row r="28">
      <c r="A28" s="9" t="n">
        <v>24</v>
      </c>
      <c r="B28" s="9" t="n"/>
      <c r="C28" s="9">
        <f>IF($B28="","",IFERROR(VLOOKUP($B28,Employees!$A:$K,2,FALSE),""))</f>
        <v/>
      </c>
      <c r="D28" s="9">
        <f>IF($B28="","",IFERROR(VLOOKUP($B28,Employees!$A:$K,3,FALSE),""))</f>
        <v/>
      </c>
      <c r="E28" s="9">
        <f>IF($B28="","",IFERROR(VLOOKUP($B28,Employees!$A:$K,4,FALSE),""))</f>
        <v/>
      </c>
      <c r="F28" s="11">
        <f>IF($B28="","",IFERROR(VLOOKUP($B28,Employees!$A:$K,8,FALSE),""))</f>
        <v/>
      </c>
      <c r="G28" s="11" t="n"/>
      <c r="H28" s="11" t="n"/>
      <c r="I28" s="14" t="n"/>
      <c r="J28" s="14" t="n"/>
      <c r="K28" s="14" t="n"/>
      <c r="L28" s="11">
        <f>IF($B28="","",ROUND((IFERROR($F28/26/8,0))*($I28*Settings!$E$7 + $J28*Settings!$E$8 + $K28*Settings!$E$9),0))</f>
        <v/>
      </c>
      <c r="M28" s="11">
        <f>IF($B28="","",ROUND($F28+$G28+$H28+$L28,0))</f>
        <v/>
      </c>
      <c r="N28" s="11">
        <f>IF($B28="","",IFERROR(VLOOKUP($B28,Employees!$A:$K,9,FALSE),""))</f>
        <v/>
      </c>
      <c r="O28" s="11">
        <f>IF($B28="","",ROUND($N28*Settings!$B$7,0))</f>
        <v/>
      </c>
      <c r="P28" s="11">
        <f>IF($B28="","",ROUND($N28*Settings!$B$8,0))</f>
        <v/>
      </c>
      <c r="Q28" s="11">
        <f>IF($B28="","",ROUND($N28*Settings!$B$9,0))</f>
        <v/>
      </c>
      <c r="R28" s="11">
        <f>IF($B28="","",$O28+$P28+$Q28)</f>
        <v/>
      </c>
      <c r="S28" s="9">
        <f>IF($B28="","",IFERROR(VLOOKUP($B28,Employees!$A:$K,10,FALSE),0))</f>
        <v/>
      </c>
      <c r="T28" s="11">
        <f>IF($B28="","",Settings!$B$12)</f>
        <v/>
      </c>
      <c r="U28" s="11">
        <f>IF($B28="","",$S28*Settings!$B$13)</f>
        <v/>
      </c>
      <c r="V28" s="11">
        <f>IF($B28="","",MAX(0,$M28-$R28-$T28-$U28))</f>
        <v/>
      </c>
      <c r="W28" s="11">
        <f>IF($B28="","",ROUND(MAX(0,$V28*VLOOKUP($V28,Settings!$D$13:$G$19,3,TRUE)-VLOOKUP($V28,Settings!$D$13:$G$19,4,TRUE)),0))</f>
        <v/>
      </c>
      <c r="X28" s="11" t="n"/>
      <c r="Y28" s="11">
        <f>IF($B28="","",ROUND($M28-$R28-$W28-$X28,0))</f>
        <v/>
      </c>
      <c r="Z28" s="9" t="n"/>
    </row>
    <row r="29">
      <c r="A29" s="9" t="n">
        <v>25</v>
      </c>
      <c r="B29" s="9" t="n"/>
      <c r="C29" s="9">
        <f>IF($B29="","",IFERROR(VLOOKUP($B29,Employees!$A:$K,2,FALSE),""))</f>
        <v/>
      </c>
      <c r="D29" s="9">
        <f>IF($B29="","",IFERROR(VLOOKUP($B29,Employees!$A:$K,3,FALSE),""))</f>
        <v/>
      </c>
      <c r="E29" s="9">
        <f>IF($B29="","",IFERROR(VLOOKUP($B29,Employees!$A:$K,4,FALSE),""))</f>
        <v/>
      </c>
      <c r="F29" s="11">
        <f>IF($B29="","",IFERROR(VLOOKUP($B29,Employees!$A:$K,8,FALSE),""))</f>
        <v/>
      </c>
      <c r="G29" s="11" t="n"/>
      <c r="H29" s="11" t="n"/>
      <c r="I29" s="14" t="n"/>
      <c r="J29" s="14" t="n"/>
      <c r="K29" s="14" t="n"/>
      <c r="L29" s="11">
        <f>IF($B29="","",ROUND((IFERROR($F29/26/8,0))*($I29*Settings!$E$7 + $J29*Settings!$E$8 + $K29*Settings!$E$9),0))</f>
        <v/>
      </c>
      <c r="M29" s="11">
        <f>IF($B29="","",ROUND($F29+$G29+$H29+$L29,0))</f>
        <v/>
      </c>
      <c r="N29" s="11">
        <f>IF($B29="","",IFERROR(VLOOKUP($B29,Employees!$A:$K,9,FALSE),""))</f>
        <v/>
      </c>
      <c r="O29" s="11">
        <f>IF($B29="","",ROUND($N29*Settings!$B$7,0))</f>
        <v/>
      </c>
      <c r="P29" s="11">
        <f>IF($B29="","",ROUND($N29*Settings!$B$8,0))</f>
        <v/>
      </c>
      <c r="Q29" s="11">
        <f>IF($B29="","",ROUND($N29*Settings!$B$9,0))</f>
        <v/>
      </c>
      <c r="R29" s="11">
        <f>IF($B29="","",$O29+$P29+$Q29)</f>
        <v/>
      </c>
      <c r="S29" s="9">
        <f>IF($B29="","",IFERROR(VLOOKUP($B29,Employees!$A:$K,10,FALSE),0))</f>
        <v/>
      </c>
      <c r="T29" s="11">
        <f>IF($B29="","",Settings!$B$12)</f>
        <v/>
      </c>
      <c r="U29" s="11">
        <f>IF($B29="","",$S29*Settings!$B$13)</f>
        <v/>
      </c>
      <c r="V29" s="11">
        <f>IF($B29="","",MAX(0,$M29-$R29-$T29-$U29))</f>
        <v/>
      </c>
      <c r="W29" s="11">
        <f>IF($B29="","",ROUND(MAX(0,$V29*VLOOKUP($V29,Settings!$D$13:$G$19,3,TRUE)-VLOOKUP($V29,Settings!$D$13:$G$19,4,TRUE)),0))</f>
        <v/>
      </c>
      <c r="X29" s="11" t="n"/>
      <c r="Y29" s="11">
        <f>IF($B29="","",ROUND($M29-$R29-$W29-$X29,0))</f>
        <v/>
      </c>
      <c r="Z29" s="9" t="n"/>
    </row>
    <row r="30">
      <c r="A30" s="9" t="n">
        <v>26</v>
      </c>
      <c r="B30" s="9" t="n"/>
      <c r="C30" s="9">
        <f>IF($B30="","",IFERROR(VLOOKUP($B30,Employees!$A:$K,2,FALSE),""))</f>
        <v/>
      </c>
      <c r="D30" s="9">
        <f>IF($B30="","",IFERROR(VLOOKUP($B30,Employees!$A:$K,3,FALSE),""))</f>
        <v/>
      </c>
      <c r="E30" s="9">
        <f>IF($B30="","",IFERROR(VLOOKUP($B30,Employees!$A:$K,4,FALSE),""))</f>
        <v/>
      </c>
      <c r="F30" s="11">
        <f>IF($B30="","",IFERROR(VLOOKUP($B30,Employees!$A:$K,8,FALSE),""))</f>
        <v/>
      </c>
      <c r="G30" s="11" t="n"/>
      <c r="H30" s="11" t="n"/>
      <c r="I30" s="14" t="n"/>
      <c r="J30" s="14" t="n"/>
      <c r="K30" s="14" t="n"/>
      <c r="L30" s="11">
        <f>IF($B30="","",ROUND((IFERROR($F30/26/8,0))*($I30*Settings!$E$7 + $J30*Settings!$E$8 + $K30*Settings!$E$9),0))</f>
        <v/>
      </c>
      <c r="M30" s="11">
        <f>IF($B30="","",ROUND($F30+$G30+$H30+$L30,0))</f>
        <v/>
      </c>
      <c r="N30" s="11">
        <f>IF($B30="","",IFERROR(VLOOKUP($B30,Employees!$A:$K,9,FALSE),""))</f>
        <v/>
      </c>
      <c r="O30" s="11">
        <f>IF($B30="","",ROUND($N30*Settings!$B$7,0))</f>
        <v/>
      </c>
      <c r="P30" s="11">
        <f>IF($B30="","",ROUND($N30*Settings!$B$8,0))</f>
        <v/>
      </c>
      <c r="Q30" s="11">
        <f>IF($B30="","",ROUND($N30*Settings!$B$9,0))</f>
        <v/>
      </c>
      <c r="R30" s="11">
        <f>IF($B30="","",$O30+$P30+$Q30)</f>
        <v/>
      </c>
      <c r="S30" s="9">
        <f>IF($B30="","",IFERROR(VLOOKUP($B30,Employees!$A:$K,10,FALSE),0))</f>
        <v/>
      </c>
      <c r="T30" s="11">
        <f>IF($B30="","",Settings!$B$12)</f>
        <v/>
      </c>
      <c r="U30" s="11">
        <f>IF($B30="","",$S30*Settings!$B$13)</f>
        <v/>
      </c>
      <c r="V30" s="11">
        <f>IF($B30="","",MAX(0,$M30-$R30-$T30-$U30))</f>
        <v/>
      </c>
      <c r="W30" s="11">
        <f>IF($B30="","",ROUND(MAX(0,$V30*VLOOKUP($V30,Settings!$D$13:$G$19,3,TRUE)-VLOOKUP($V30,Settings!$D$13:$G$19,4,TRUE)),0))</f>
        <v/>
      </c>
      <c r="X30" s="11" t="n"/>
      <c r="Y30" s="11">
        <f>IF($B30="","",ROUND($M30-$R30-$W30-$X30,0))</f>
        <v/>
      </c>
      <c r="Z30" s="9" t="n"/>
    </row>
    <row r="31">
      <c r="A31" s="9" t="n">
        <v>27</v>
      </c>
      <c r="B31" s="9" t="n"/>
      <c r="C31" s="9">
        <f>IF($B31="","",IFERROR(VLOOKUP($B31,Employees!$A:$K,2,FALSE),""))</f>
        <v/>
      </c>
      <c r="D31" s="9">
        <f>IF($B31="","",IFERROR(VLOOKUP($B31,Employees!$A:$K,3,FALSE),""))</f>
        <v/>
      </c>
      <c r="E31" s="9">
        <f>IF($B31="","",IFERROR(VLOOKUP($B31,Employees!$A:$K,4,FALSE),""))</f>
        <v/>
      </c>
      <c r="F31" s="11">
        <f>IF($B31="","",IFERROR(VLOOKUP($B31,Employees!$A:$K,8,FALSE),""))</f>
        <v/>
      </c>
      <c r="G31" s="11" t="n"/>
      <c r="H31" s="11" t="n"/>
      <c r="I31" s="14" t="n"/>
      <c r="J31" s="14" t="n"/>
      <c r="K31" s="14" t="n"/>
      <c r="L31" s="11">
        <f>IF($B31="","",ROUND((IFERROR($F31/26/8,0))*($I31*Settings!$E$7 + $J31*Settings!$E$8 + $K31*Settings!$E$9),0))</f>
        <v/>
      </c>
      <c r="M31" s="11">
        <f>IF($B31="","",ROUND($F31+$G31+$H31+$L31,0))</f>
        <v/>
      </c>
      <c r="N31" s="11">
        <f>IF($B31="","",IFERROR(VLOOKUP($B31,Employees!$A:$K,9,FALSE),""))</f>
        <v/>
      </c>
      <c r="O31" s="11">
        <f>IF($B31="","",ROUND($N31*Settings!$B$7,0))</f>
        <v/>
      </c>
      <c r="P31" s="11">
        <f>IF($B31="","",ROUND($N31*Settings!$B$8,0))</f>
        <v/>
      </c>
      <c r="Q31" s="11">
        <f>IF($B31="","",ROUND($N31*Settings!$B$9,0))</f>
        <v/>
      </c>
      <c r="R31" s="11">
        <f>IF($B31="","",$O31+$P31+$Q31)</f>
        <v/>
      </c>
      <c r="S31" s="9">
        <f>IF($B31="","",IFERROR(VLOOKUP($B31,Employees!$A:$K,10,FALSE),0))</f>
        <v/>
      </c>
      <c r="T31" s="11">
        <f>IF($B31="","",Settings!$B$12)</f>
        <v/>
      </c>
      <c r="U31" s="11">
        <f>IF($B31="","",$S31*Settings!$B$13)</f>
        <v/>
      </c>
      <c r="V31" s="11">
        <f>IF($B31="","",MAX(0,$M31-$R31-$T31-$U31))</f>
        <v/>
      </c>
      <c r="W31" s="11">
        <f>IF($B31="","",ROUND(MAX(0,$V31*VLOOKUP($V31,Settings!$D$13:$G$19,3,TRUE)-VLOOKUP($V31,Settings!$D$13:$G$19,4,TRUE)),0))</f>
        <v/>
      </c>
      <c r="X31" s="11" t="n"/>
      <c r="Y31" s="11">
        <f>IF($B31="","",ROUND($M31-$R31-$W31-$X31,0))</f>
        <v/>
      </c>
      <c r="Z31" s="9" t="n"/>
    </row>
    <row r="32">
      <c r="A32" s="9" t="n">
        <v>28</v>
      </c>
      <c r="B32" s="9" t="n"/>
      <c r="C32" s="9">
        <f>IF($B32="","",IFERROR(VLOOKUP($B32,Employees!$A:$K,2,FALSE),""))</f>
        <v/>
      </c>
      <c r="D32" s="9">
        <f>IF($B32="","",IFERROR(VLOOKUP($B32,Employees!$A:$K,3,FALSE),""))</f>
        <v/>
      </c>
      <c r="E32" s="9">
        <f>IF($B32="","",IFERROR(VLOOKUP($B32,Employees!$A:$K,4,FALSE),""))</f>
        <v/>
      </c>
      <c r="F32" s="11">
        <f>IF($B32="","",IFERROR(VLOOKUP($B32,Employees!$A:$K,8,FALSE),""))</f>
        <v/>
      </c>
      <c r="G32" s="11" t="n"/>
      <c r="H32" s="11" t="n"/>
      <c r="I32" s="14" t="n"/>
      <c r="J32" s="14" t="n"/>
      <c r="K32" s="14" t="n"/>
      <c r="L32" s="11">
        <f>IF($B32="","",ROUND((IFERROR($F32/26/8,0))*($I32*Settings!$E$7 + $J32*Settings!$E$8 + $K32*Settings!$E$9),0))</f>
        <v/>
      </c>
      <c r="M32" s="11">
        <f>IF($B32="","",ROUND($F32+$G32+$H32+$L32,0))</f>
        <v/>
      </c>
      <c r="N32" s="11">
        <f>IF($B32="","",IFERROR(VLOOKUP($B32,Employees!$A:$K,9,FALSE),""))</f>
        <v/>
      </c>
      <c r="O32" s="11">
        <f>IF($B32="","",ROUND($N32*Settings!$B$7,0))</f>
        <v/>
      </c>
      <c r="P32" s="11">
        <f>IF($B32="","",ROUND($N32*Settings!$B$8,0))</f>
        <v/>
      </c>
      <c r="Q32" s="11">
        <f>IF($B32="","",ROUND($N32*Settings!$B$9,0))</f>
        <v/>
      </c>
      <c r="R32" s="11">
        <f>IF($B32="","",$O32+$P32+$Q32)</f>
        <v/>
      </c>
      <c r="S32" s="9">
        <f>IF($B32="","",IFERROR(VLOOKUP($B32,Employees!$A:$K,10,FALSE),0))</f>
        <v/>
      </c>
      <c r="T32" s="11">
        <f>IF($B32="","",Settings!$B$12)</f>
        <v/>
      </c>
      <c r="U32" s="11">
        <f>IF($B32="","",$S32*Settings!$B$13)</f>
        <v/>
      </c>
      <c r="V32" s="11">
        <f>IF($B32="","",MAX(0,$M32-$R32-$T32-$U32))</f>
        <v/>
      </c>
      <c r="W32" s="11">
        <f>IF($B32="","",ROUND(MAX(0,$V32*VLOOKUP($V32,Settings!$D$13:$G$19,3,TRUE)-VLOOKUP($V32,Settings!$D$13:$G$19,4,TRUE)),0))</f>
        <v/>
      </c>
      <c r="X32" s="11" t="n"/>
      <c r="Y32" s="11">
        <f>IF($B32="","",ROUND($M32-$R32-$W32-$X32,0))</f>
        <v/>
      </c>
      <c r="Z32" s="9" t="n"/>
    </row>
    <row r="33">
      <c r="A33" s="9" t="n">
        <v>29</v>
      </c>
      <c r="B33" s="9" t="n"/>
      <c r="C33" s="9">
        <f>IF($B33="","",IFERROR(VLOOKUP($B33,Employees!$A:$K,2,FALSE),""))</f>
        <v/>
      </c>
      <c r="D33" s="9">
        <f>IF($B33="","",IFERROR(VLOOKUP($B33,Employees!$A:$K,3,FALSE),""))</f>
        <v/>
      </c>
      <c r="E33" s="9">
        <f>IF($B33="","",IFERROR(VLOOKUP($B33,Employees!$A:$K,4,FALSE),""))</f>
        <v/>
      </c>
      <c r="F33" s="11">
        <f>IF($B33="","",IFERROR(VLOOKUP($B33,Employees!$A:$K,8,FALSE),""))</f>
        <v/>
      </c>
      <c r="G33" s="11" t="n"/>
      <c r="H33" s="11" t="n"/>
      <c r="I33" s="14" t="n"/>
      <c r="J33" s="14" t="n"/>
      <c r="K33" s="14" t="n"/>
      <c r="L33" s="11">
        <f>IF($B33="","",ROUND((IFERROR($F33/26/8,0))*($I33*Settings!$E$7 + $J33*Settings!$E$8 + $K33*Settings!$E$9),0))</f>
        <v/>
      </c>
      <c r="M33" s="11">
        <f>IF($B33="","",ROUND($F33+$G33+$H33+$L33,0))</f>
        <v/>
      </c>
      <c r="N33" s="11">
        <f>IF($B33="","",IFERROR(VLOOKUP($B33,Employees!$A:$K,9,FALSE),""))</f>
        <v/>
      </c>
      <c r="O33" s="11">
        <f>IF($B33="","",ROUND($N33*Settings!$B$7,0))</f>
        <v/>
      </c>
      <c r="P33" s="11">
        <f>IF($B33="","",ROUND($N33*Settings!$B$8,0))</f>
        <v/>
      </c>
      <c r="Q33" s="11">
        <f>IF($B33="","",ROUND($N33*Settings!$B$9,0))</f>
        <v/>
      </c>
      <c r="R33" s="11">
        <f>IF($B33="","",$O33+$P33+$Q33)</f>
        <v/>
      </c>
      <c r="S33" s="9">
        <f>IF($B33="","",IFERROR(VLOOKUP($B33,Employees!$A:$K,10,FALSE),0))</f>
        <v/>
      </c>
      <c r="T33" s="11">
        <f>IF($B33="","",Settings!$B$12)</f>
        <v/>
      </c>
      <c r="U33" s="11">
        <f>IF($B33="","",$S33*Settings!$B$13)</f>
        <v/>
      </c>
      <c r="V33" s="11">
        <f>IF($B33="","",MAX(0,$M33-$R33-$T33-$U33))</f>
        <v/>
      </c>
      <c r="W33" s="11">
        <f>IF($B33="","",ROUND(MAX(0,$V33*VLOOKUP($V33,Settings!$D$13:$G$19,3,TRUE)-VLOOKUP($V33,Settings!$D$13:$G$19,4,TRUE)),0))</f>
        <v/>
      </c>
      <c r="X33" s="11" t="n"/>
      <c r="Y33" s="11">
        <f>IF($B33="","",ROUND($M33-$R33-$W33-$X33,0))</f>
        <v/>
      </c>
      <c r="Z33" s="9" t="n"/>
    </row>
    <row r="34">
      <c r="A34" s="9" t="n">
        <v>30</v>
      </c>
      <c r="B34" s="9" t="n"/>
      <c r="C34" s="9">
        <f>IF($B34="","",IFERROR(VLOOKUP($B34,Employees!$A:$K,2,FALSE),""))</f>
        <v/>
      </c>
      <c r="D34" s="9">
        <f>IF($B34="","",IFERROR(VLOOKUP($B34,Employees!$A:$K,3,FALSE),""))</f>
        <v/>
      </c>
      <c r="E34" s="9">
        <f>IF($B34="","",IFERROR(VLOOKUP($B34,Employees!$A:$K,4,FALSE),""))</f>
        <v/>
      </c>
      <c r="F34" s="11">
        <f>IF($B34="","",IFERROR(VLOOKUP($B34,Employees!$A:$K,8,FALSE),""))</f>
        <v/>
      </c>
      <c r="G34" s="11" t="n"/>
      <c r="H34" s="11" t="n"/>
      <c r="I34" s="14" t="n"/>
      <c r="J34" s="14" t="n"/>
      <c r="K34" s="14" t="n"/>
      <c r="L34" s="11">
        <f>IF($B34="","",ROUND((IFERROR($F34/26/8,0))*($I34*Settings!$E$7 + $J34*Settings!$E$8 + $K34*Settings!$E$9),0))</f>
        <v/>
      </c>
      <c r="M34" s="11">
        <f>IF($B34="","",ROUND($F34+$G34+$H34+$L34,0))</f>
        <v/>
      </c>
      <c r="N34" s="11">
        <f>IF($B34="","",IFERROR(VLOOKUP($B34,Employees!$A:$K,9,FALSE),""))</f>
        <v/>
      </c>
      <c r="O34" s="11">
        <f>IF($B34="","",ROUND($N34*Settings!$B$7,0))</f>
        <v/>
      </c>
      <c r="P34" s="11">
        <f>IF($B34="","",ROUND($N34*Settings!$B$8,0))</f>
        <v/>
      </c>
      <c r="Q34" s="11">
        <f>IF($B34="","",ROUND($N34*Settings!$B$9,0))</f>
        <v/>
      </c>
      <c r="R34" s="11">
        <f>IF($B34="","",$O34+$P34+$Q34)</f>
        <v/>
      </c>
      <c r="S34" s="9">
        <f>IF($B34="","",IFERROR(VLOOKUP($B34,Employees!$A:$K,10,FALSE),0))</f>
        <v/>
      </c>
      <c r="T34" s="11">
        <f>IF($B34="","",Settings!$B$12)</f>
        <v/>
      </c>
      <c r="U34" s="11">
        <f>IF($B34="","",$S34*Settings!$B$13)</f>
        <v/>
      </c>
      <c r="V34" s="11">
        <f>IF($B34="","",MAX(0,$M34-$R34-$T34-$U34))</f>
        <v/>
      </c>
      <c r="W34" s="11">
        <f>IF($B34="","",ROUND(MAX(0,$V34*VLOOKUP($V34,Settings!$D$13:$G$19,3,TRUE)-VLOOKUP($V34,Settings!$D$13:$G$19,4,TRUE)),0))</f>
        <v/>
      </c>
      <c r="X34" s="11" t="n"/>
      <c r="Y34" s="11">
        <f>IF($B34="","",ROUND($M34-$R34-$W34-$X34,0))</f>
        <v/>
      </c>
      <c r="Z34" s="9" t="n"/>
    </row>
    <row r="35">
      <c r="A35" s="9" t="n">
        <v>31</v>
      </c>
      <c r="B35" s="9" t="n"/>
      <c r="C35" s="9">
        <f>IF($B35="","",IFERROR(VLOOKUP($B35,Employees!$A:$K,2,FALSE),""))</f>
        <v/>
      </c>
      <c r="D35" s="9">
        <f>IF($B35="","",IFERROR(VLOOKUP($B35,Employees!$A:$K,3,FALSE),""))</f>
        <v/>
      </c>
      <c r="E35" s="9">
        <f>IF($B35="","",IFERROR(VLOOKUP($B35,Employees!$A:$K,4,FALSE),""))</f>
        <v/>
      </c>
      <c r="F35" s="11">
        <f>IF($B35="","",IFERROR(VLOOKUP($B35,Employees!$A:$K,8,FALSE),""))</f>
        <v/>
      </c>
      <c r="G35" s="11" t="n"/>
      <c r="H35" s="11" t="n"/>
      <c r="I35" s="14" t="n"/>
      <c r="J35" s="14" t="n"/>
      <c r="K35" s="14" t="n"/>
      <c r="L35" s="11">
        <f>IF($B35="","",ROUND((IFERROR($F35/26/8,0))*($I35*Settings!$E$7 + $J35*Settings!$E$8 + $K35*Settings!$E$9),0))</f>
        <v/>
      </c>
      <c r="M35" s="11">
        <f>IF($B35="","",ROUND($F35+$G35+$H35+$L35,0))</f>
        <v/>
      </c>
      <c r="N35" s="11">
        <f>IF($B35="","",IFERROR(VLOOKUP($B35,Employees!$A:$K,9,FALSE),""))</f>
        <v/>
      </c>
      <c r="O35" s="11">
        <f>IF($B35="","",ROUND($N35*Settings!$B$7,0))</f>
        <v/>
      </c>
      <c r="P35" s="11">
        <f>IF($B35="","",ROUND($N35*Settings!$B$8,0))</f>
        <v/>
      </c>
      <c r="Q35" s="11">
        <f>IF($B35="","",ROUND($N35*Settings!$B$9,0))</f>
        <v/>
      </c>
      <c r="R35" s="11">
        <f>IF($B35="","",$O35+$P35+$Q35)</f>
        <v/>
      </c>
      <c r="S35" s="9">
        <f>IF($B35="","",IFERROR(VLOOKUP($B35,Employees!$A:$K,10,FALSE),0))</f>
        <v/>
      </c>
      <c r="T35" s="11">
        <f>IF($B35="","",Settings!$B$12)</f>
        <v/>
      </c>
      <c r="U35" s="11">
        <f>IF($B35="","",$S35*Settings!$B$13)</f>
        <v/>
      </c>
      <c r="V35" s="11">
        <f>IF($B35="","",MAX(0,$M35-$R35-$T35-$U35))</f>
        <v/>
      </c>
      <c r="W35" s="11">
        <f>IF($B35="","",ROUND(MAX(0,$V35*VLOOKUP($V35,Settings!$D$13:$G$19,3,TRUE)-VLOOKUP($V35,Settings!$D$13:$G$19,4,TRUE)),0))</f>
        <v/>
      </c>
      <c r="X35" s="11" t="n"/>
      <c r="Y35" s="11">
        <f>IF($B35="","",ROUND($M35-$R35-$W35-$X35,0))</f>
        <v/>
      </c>
      <c r="Z35" s="9" t="n"/>
    </row>
    <row r="36">
      <c r="A36" s="9" t="n">
        <v>32</v>
      </c>
      <c r="B36" s="9" t="n"/>
      <c r="C36" s="9">
        <f>IF($B36="","",IFERROR(VLOOKUP($B36,Employees!$A:$K,2,FALSE),""))</f>
        <v/>
      </c>
      <c r="D36" s="9">
        <f>IF($B36="","",IFERROR(VLOOKUP($B36,Employees!$A:$K,3,FALSE),""))</f>
        <v/>
      </c>
      <c r="E36" s="9">
        <f>IF($B36="","",IFERROR(VLOOKUP($B36,Employees!$A:$K,4,FALSE),""))</f>
        <v/>
      </c>
      <c r="F36" s="11">
        <f>IF($B36="","",IFERROR(VLOOKUP($B36,Employees!$A:$K,8,FALSE),""))</f>
        <v/>
      </c>
      <c r="G36" s="11" t="n"/>
      <c r="H36" s="11" t="n"/>
      <c r="I36" s="14" t="n"/>
      <c r="J36" s="14" t="n"/>
      <c r="K36" s="14" t="n"/>
      <c r="L36" s="11">
        <f>IF($B36="","",ROUND((IFERROR($F36/26/8,0))*($I36*Settings!$E$7 + $J36*Settings!$E$8 + $K36*Settings!$E$9),0))</f>
        <v/>
      </c>
      <c r="M36" s="11">
        <f>IF($B36="","",ROUND($F36+$G36+$H36+$L36,0))</f>
        <v/>
      </c>
      <c r="N36" s="11">
        <f>IF($B36="","",IFERROR(VLOOKUP($B36,Employees!$A:$K,9,FALSE),""))</f>
        <v/>
      </c>
      <c r="O36" s="11">
        <f>IF($B36="","",ROUND($N36*Settings!$B$7,0))</f>
        <v/>
      </c>
      <c r="P36" s="11">
        <f>IF($B36="","",ROUND($N36*Settings!$B$8,0))</f>
        <v/>
      </c>
      <c r="Q36" s="11">
        <f>IF($B36="","",ROUND($N36*Settings!$B$9,0))</f>
        <v/>
      </c>
      <c r="R36" s="11">
        <f>IF($B36="","",$O36+$P36+$Q36)</f>
        <v/>
      </c>
      <c r="S36" s="9">
        <f>IF($B36="","",IFERROR(VLOOKUP($B36,Employees!$A:$K,10,FALSE),0))</f>
        <v/>
      </c>
      <c r="T36" s="11">
        <f>IF($B36="","",Settings!$B$12)</f>
        <v/>
      </c>
      <c r="U36" s="11">
        <f>IF($B36="","",$S36*Settings!$B$13)</f>
        <v/>
      </c>
      <c r="V36" s="11">
        <f>IF($B36="","",MAX(0,$M36-$R36-$T36-$U36))</f>
        <v/>
      </c>
      <c r="W36" s="11">
        <f>IF($B36="","",ROUND(MAX(0,$V36*VLOOKUP($V36,Settings!$D$13:$G$19,3,TRUE)-VLOOKUP($V36,Settings!$D$13:$G$19,4,TRUE)),0))</f>
        <v/>
      </c>
      <c r="X36" s="11" t="n"/>
      <c r="Y36" s="11">
        <f>IF($B36="","",ROUND($M36-$R36-$W36-$X36,0))</f>
        <v/>
      </c>
      <c r="Z36" s="9" t="n"/>
    </row>
    <row r="37">
      <c r="A37" s="9" t="n">
        <v>33</v>
      </c>
      <c r="B37" s="9" t="n"/>
      <c r="C37" s="9">
        <f>IF($B37="","",IFERROR(VLOOKUP($B37,Employees!$A:$K,2,FALSE),""))</f>
        <v/>
      </c>
      <c r="D37" s="9">
        <f>IF($B37="","",IFERROR(VLOOKUP($B37,Employees!$A:$K,3,FALSE),""))</f>
        <v/>
      </c>
      <c r="E37" s="9">
        <f>IF($B37="","",IFERROR(VLOOKUP($B37,Employees!$A:$K,4,FALSE),""))</f>
        <v/>
      </c>
      <c r="F37" s="11">
        <f>IF($B37="","",IFERROR(VLOOKUP($B37,Employees!$A:$K,8,FALSE),""))</f>
        <v/>
      </c>
      <c r="G37" s="11" t="n"/>
      <c r="H37" s="11" t="n"/>
      <c r="I37" s="14" t="n"/>
      <c r="J37" s="14" t="n"/>
      <c r="K37" s="14" t="n"/>
      <c r="L37" s="11">
        <f>IF($B37="","",ROUND((IFERROR($F37/26/8,0))*($I37*Settings!$E$7 + $J37*Settings!$E$8 + $K37*Settings!$E$9),0))</f>
        <v/>
      </c>
      <c r="M37" s="11">
        <f>IF($B37="","",ROUND($F37+$G37+$H37+$L37,0))</f>
        <v/>
      </c>
      <c r="N37" s="11">
        <f>IF($B37="","",IFERROR(VLOOKUP($B37,Employees!$A:$K,9,FALSE),""))</f>
        <v/>
      </c>
      <c r="O37" s="11">
        <f>IF($B37="","",ROUND($N37*Settings!$B$7,0))</f>
        <v/>
      </c>
      <c r="P37" s="11">
        <f>IF($B37="","",ROUND($N37*Settings!$B$8,0))</f>
        <v/>
      </c>
      <c r="Q37" s="11">
        <f>IF($B37="","",ROUND($N37*Settings!$B$9,0))</f>
        <v/>
      </c>
      <c r="R37" s="11">
        <f>IF($B37="","",$O37+$P37+$Q37)</f>
        <v/>
      </c>
      <c r="S37" s="9">
        <f>IF($B37="","",IFERROR(VLOOKUP($B37,Employees!$A:$K,10,FALSE),0))</f>
        <v/>
      </c>
      <c r="T37" s="11">
        <f>IF($B37="","",Settings!$B$12)</f>
        <v/>
      </c>
      <c r="U37" s="11">
        <f>IF($B37="","",$S37*Settings!$B$13)</f>
        <v/>
      </c>
      <c r="V37" s="11">
        <f>IF($B37="","",MAX(0,$M37-$R37-$T37-$U37))</f>
        <v/>
      </c>
      <c r="W37" s="11">
        <f>IF($B37="","",ROUND(MAX(0,$V37*VLOOKUP($V37,Settings!$D$13:$G$19,3,TRUE)-VLOOKUP($V37,Settings!$D$13:$G$19,4,TRUE)),0))</f>
        <v/>
      </c>
      <c r="X37" s="11" t="n"/>
      <c r="Y37" s="11">
        <f>IF($B37="","",ROUND($M37-$R37-$W37-$X37,0))</f>
        <v/>
      </c>
      <c r="Z37" s="9" t="n"/>
    </row>
    <row r="38">
      <c r="A38" s="9" t="n">
        <v>34</v>
      </c>
      <c r="B38" s="9" t="n"/>
      <c r="C38" s="9">
        <f>IF($B38="","",IFERROR(VLOOKUP($B38,Employees!$A:$K,2,FALSE),""))</f>
        <v/>
      </c>
      <c r="D38" s="9">
        <f>IF($B38="","",IFERROR(VLOOKUP($B38,Employees!$A:$K,3,FALSE),""))</f>
        <v/>
      </c>
      <c r="E38" s="9">
        <f>IF($B38="","",IFERROR(VLOOKUP($B38,Employees!$A:$K,4,FALSE),""))</f>
        <v/>
      </c>
      <c r="F38" s="11">
        <f>IF($B38="","",IFERROR(VLOOKUP($B38,Employees!$A:$K,8,FALSE),""))</f>
        <v/>
      </c>
      <c r="G38" s="11" t="n"/>
      <c r="H38" s="11" t="n"/>
      <c r="I38" s="14" t="n"/>
      <c r="J38" s="14" t="n"/>
      <c r="K38" s="14" t="n"/>
      <c r="L38" s="11">
        <f>IF($B38="","",ROUND((IFERROR($F38/26/8,0))*($I38*Settings!$E$7 + $J38*Settings!$E$8 + $K38*Settings!$E$9),0))</f>
        <v/>
      </c>
      <c r="M38" s="11">
        <f>IF($B38="","",ROUND($F38+$G38+$H38+$L38,0))</f>
        <v/>
      </c>
      <c r="N38" s="11">
        <f>IF($B38="","",IFERROR(VLOOKUP($B38,Employees!$A:$K,9,FALSE),""))</f>
        <v/>
      </c>
      <c r="O38" s="11">
        <f>IF($B38="","",ROUND($N38*Settings!$B$7,0))</f>
        <v/>
      </c>
      <c r="P38" s="11">
        <f>IF($B38="","",ROUND($N38*Settings!$B$8,0))</f>
        <v/>
      </c>
      <c r="Q38" s="11">
        <f>IF($B38="","",ROUND($N38*Settings!$B$9,0))</f>
        <v/>
      </c>
      <c r="R38" s="11">
        <f>IF($B38="","",$O38+$P38+$Q38)</f>
        <v/>
      </c>
      <c r="S38" s="9">
        <f>IF($B38="","",IFERROR(VLOOKUP($B38,Employees!$A:$K,10,FALSE),0))</f>
        <v/>
      </c>
      <c r="T38" s="11">
        <f>IF($B38="","",Settings!$B$12)</f>
        <v/>
      </c>
      <c r="U38" s="11">
        <f>IF($B38="","",$S38*Settings!$B$13)</f>
        <v/>
      </c>
      <c r="V38" s="11">
        <f>IF($B38="","",MAX(0,$M38-$R38-$T38-$U38))</f>
        <v/>
      </c>
      <c r="W38" s="11">
        <f>IF($B38="","",ROUND(MAX(0,$V38*VLOOKUP($V38,Settings!$D$13:$G$19,3,TRUE)-VLOOKUP($V38,Settings!$D$13:$G$19,4,TRUE)),0))</f>
        <v/>
      </c>
      <c r="X38" s="11" t="n"/>
      <c r="Y38" s="11">
        <f>IF($B38="","",ROUND($M38-$R38-$W38-$X38,0))</f>
        <v/>
      </c>
      <c r="Z38" s="9" t="n"/>
    </row>
    <row r="39">
      <c r="A39" s="9" t="n">
        <v>35</v>
      </c>
      <c r="B39" s="9" t="n"/>
      <c r="C39" s="9">
        <f>IF($B39="","",IFERROR(VLOOKUP($B39,Employees!$A:$K,2,FALSE),""))</f>
        <v/>
      </c>
      <c r="D39" s="9">
        <f>IF($B39="","",IFERROR(VLOOKUP($B39,Employees!$A:$K,3,FALSE),""))</f>
        <v/>
      </c>
      <c r="E39" s="9">
        <f>IF($B39="","",IFERROR(VLOOKUP($B39,Employees!$A:$K,4,FALSE),""))</f>
        <v/>
      </c>
      <c r="F39" s="11">
        <f>IF($B39="","",IFERROR(VLOOKUP($B39,Employees!$A:$K,8,FALSE),""))</f>
        <v/>
      </c>
      <c r="G39" s="11" t="n"/>
      <c r="H39" s="11" t="n"/>
      <c r="I39" s="14" t="n"/>
      <c r="J39" s="14" t="n"/>
      <c r="K39" s="14" t="n"/>
      <c r="L39" s="11">
        <f>IF($B39="","",ROUND((IFERROR($F39/26/8,0))*($I39*Settings!$E$7 + $J39*Settings!$E$8 + $K39*Settings!$E$9),0))</f>
        <v/>
      </c>
      <c r="M39" s="11">
        <f>IF($B39="","",ROUND($F39+$G39+$H39+$L39,0))</f>
        <v/>
      </c>
      <c r="N39" s="11">
        <f>IF($B39="","",IFERROR(VLOOKUP($B39,Employees!$A:$K,9,FALSE),""))</f>
        <v/>
      </c>
      <c r="O39" s="11">
        <f>IF($B39="","",ROUND($N39*Settings!$B$7,0))</f>
        <v/>
      </c>
      <c r="P39" s="11">
        <f>IF($B39="","",ROUND($N39*Settings!$B$8,0))</f>
        <v/>
      </c>
      <c r="Q39" s="11">
        <f>IF($B39="","",ROUND($N39*Settings!$B$9,0))</f>
        <v/>
      </c>
      <c r="R39" s="11">
        <f>IF($B39="","",$O39+$P39+$Q39)</f>
        <v/>
      </c>
      <c r="S39" s="9">
        <f>IF($B39="","",IFERROR(VLOOKUP($B39,Employees!$A:$K,10,FALSE),0))</f>
        <v/>
      </c>
      <c r="T39" s="11">
        <f>IF($B39="","",Settings!$B$12)</f>
        <v/>
      </c>
      <c r="U39" s="11">
        <f>IF($B39="","",$S39*Settings!$B$13)</f>
        <v/>
      </c>
      <c r="V39" s="11">
        <f>IF($B39="","",MAX(0,$M39-$R39-$T39-$U39))</f>
        <v/>
      </c>
      <c r="W39" s="11">
        <f>IF($B39="","",ROUND(MAX(0,$V39*VLOOKUP($V39,Settings!$D$13:$G$19,3,TRUE)-VLOOKUP($V39,Settings!$D$13:$G$19,4,TRUE)),0))</f>
        <v/>
      </c>
      <c r="X39" s="11" t="n"/>
      <c r="Y39" s="11">
        <f>IF($B39="","",ROUND($M39-$R39-$W39-$X39,0))</f>
        <v/>
      </c>
      <c r="Z39" s="9" t="n"/>
    </row>
    <row r="40">
      <c r="A40" s="9" t="n">
        <v>36</v>
      </c>
      <c r="B40" s="9" t="n"/>
      <c r="C40" s="9">
        <f>IF($B40="","",IFERROR(VLOOKUP($B40,Employees!$A:$K,2,FALSE),""))</f>
        <v/>
      </c>
      <c r="D40" s="9">
        <f>IF($B40="","",IFERROR(VLOOKUP($B40,Employees!$A:$K,3,FALSE),""))</f>
        <v/>
      </c>
      <c r="E40" s="9">
        <f>IF($B40="","",IFERROR(VLOOKUP($B40,Employees!$A:$K,4,FALSE),""))</f>
        <v/>
      </c>
      <c r="F40" s="11">
        <f>IF($B40="","",IFERROR(VLOOKUP($B40,Employees!$A:$K,8,FALSE),""))</f>
        <v/>
      </c>
      <c r="G40" s="11" t="n"/>
      <c r="H40" s="11" t="n"/>
      <c r="I40" s="14" t="n"/>
      <c r="J40" s="14" t="n"/>
      <c r="K40" s="14" t="n"/>
      <c r="L40" s="11">
        <f>IF($B40="","",ROUND((IFERROR($F40/26/8,0))*($I40*Settings!$E$7 + $J40*Settings!$E$8 + $K40*Settings!$E$9),0))</f>
        <v/>
      </c>
      <c r="M40" s="11">
        <f>IF($B40="","",ROUND($F40+$G40+$H40+$L40,0))</f>
        <v/>
      </c>
      <c r="N40" s="11">
        <f>IF($B40="","",IFERROR(VLOOKUP($B40,Employees!$A:$K,9,FALSE),""))</f>
        <v/>
      </c>
      <c r="O40" s="11">
        <f>IF($B40="","",ROUND($N40*Settings!$B$7,0))</f>
        <v/>
      </c>
      <c r="P40" s="11">
        <f>IF($B40="","",ROUND($N40*Settings!$B$8,0))</f>
        <v/>
      </c>
      <c r="Q40" s="11">
        <f>IF($B40="","",ROUND($N40*Settings!$B$9,0))</f>
        <v/>
      </c>
      <c r="R40" s="11">
        <f>IF($B40="","",$O40+$P40+$Q40)</f>
        <v/>
      </c>
      <c r="S40" s="9">
        <f>IF($B40="","",IFERROR(VLOOKUP($B40,Employees!$A:$K,10,FALSE),0))</f>
        <v/>
      </c>
      <c r="T40" s="11">
        <f>IF($B40="","",Settings!$B$12)</f>
        <v/>
      </c>
      <c r="U40" s="11">
        <f>IF($B40="","",$S40*Settings!$B$13)</f>
        <v/>
      </c>
      <c r="V40" s="11">
        <f>IF($B40="","",MAX(0,$M40-$R40-$T40-$U40))</f>
        <v/>
      </c>
      <c r="W40" s="11">
        <f>IF($B40="","",ROUND(MAX(0,$V40*VLOOKUP($V40,Settings!$D$13:$G$19,3,TRUE)-VLOOKUP($V40,Settings!$D$13:$G$19,4,TRUE)),0))</f>
        <v/>
      </c>
      <c r="X40" s="11" t="n"/>
      <c r="Y40" s="11">
        <f>IF($B40="","",ROUND($M40-$R40-$W40-$X40,0))</f>
        <v/>
      </c>
      <c r="Z40" s="9" t="n"/>
    </row>
    <row r="41">
      <c r="A41" s="9" t="n">
        <v>37</v>
      </c>
      <c r="B41" s="9" t="n"/>
      <c r="C41" s="9">
        <f>IF($B41="","",IFERROR(VLOOKUP($B41,Employees!$A:$K,2,FALSE),""))</f>
        <v/>
      </c>
      <c r="D41" s="9">
        <f>IF($B41="","",IFERROR(VLOOKUP($B41,Employees!$A:$K,3,FALSE),""))</f>
        <v/>
      </c>
      <c r="E41" s="9">
        <f>IF($B41="","",IFERROR(VLOOKUP($B41,Employees!$A:$K,4,FALSE),""))</f>
        <v/>
      </c>
      <c r="F41" s="11">
        <f>IF($B41="","",IFERROR(VLOOKUP($B41,Employees!$A:$K,8,FALSE),""))</f>
        <v/>
      </c>
      <c r="G41" s="11" t="n"/>
      <c r="H41" s="11" t="n"/>
      <c r="I41" s="14" t="n"/>
      <c r="J41" s="14" t="n"/>
      <c r="K41" s="14" t="n"/>
      <c r="L41" s="11">
        <f>IF($B41="","",ROUND((IFERROR($F41/26/8,0))*($I41*Settings!$E$7 + $J41*Settings!$E$8 + $K41*Settings!$E$9),0))</f>
        <v/>
      </c>
      <c r="M41" s="11">
        <f>IF($B41="","",ROUND($F41+$G41+$H41+$L41,0))</f>
        <v/>
      </c>
      <c r="N41" s="11">
        <f>IF($B41="","",IFERROR(VLOOKUP($B41,Employees!$A:$K,9,FALSE),""))</f>
        <v/>
      </c>
      <c r="O41" s="11">
        <f>IF($B41="","",ROUND($N41*Settings!$B$7,0))</f>
        <v/>
      </c>
      <c r="P41" s="11">
        <f>IF($B41="","",ROUND($N41*Settings!$B$8,0))</f>
        <v/>
      </c>
      <c r="Q41" s="11">
        <f>IF($B41="","",ROUND($N41*Settings!$B$9,0))</f>
        <v/>
      </c>
      <c r="R41" s="11">
        <f>IF($B41="","",$O41+$P41+$Q41)</f>
        <v/>
      </c>
      <c r="S41" s="9">
        <f>IF($B41="","",IFERROR(VLOOKUP($B41,Employees!$A:$K,10,FALSE),0))</f>
        <v/>
      </c>
      <c r="T41" s="11">
        <f>IF($B41="","",Settings!$B$12)</f>
        <v/>
      </c>
      <c r="U41" s="11">
        <f>IF($B41="","",$S41*Settings!$B$13)</f>
        <v/>
      </c>
      <c r="V41" s="11">
        <f>IF($B41="","",MAX(0,$M41-$R41-$T41-$U41))</f>
        <v/>
      </c>
      <c r="W41" s="11">
        <f>IF($B41="","",ROUND(MAX(0,$V41*VLOOKUP($V41,Settings!$D$13:$G$19,3,TRUE)-VLOOKUP($V41,Settings!$D$13:$G$19,4,TRUE)),0))</f>
        <v/>
      </c>
      <c r="X41" s="11" t="n"/>
      <c r="Y41" s="11">
        <f>IF($B41="","",ROUND($M41-$R41-$W41-$X41,0))</f>
        <v/>
      </c>
      <c r="Z41" s="9" t="n"/>
    </row>
    <row r="42">
      <c r="A42" s="9" t="n">
        <v>38</v>
      </c>
      <c r="B42" s="9" t="n"/>
      <c r="C42" s="9">
        <f>IF($B42="","",IFERROR(VLOOKUP($B42,Employees!$A:$K,2,FALSE),""))</f>
        <v/>
      </c>
      <c r="D42" s="9">
        <f>IF($B42="","",IFERROR(VLOOKUP($B42,Employees!$A:$K,3,FALSE),""))</f>
        <v/>
      </c>
      <c r="E42" s="9">
        <f>IF($B42="","",IFERROR(VLOOKUP($B42,Employees!$A:$K,4,FALSE),""))</f>
        <v/>
      </c>
      <c r="F42" s="11">
        <f>IF($B42="","",IFERROR(VLOOKUP($B42,Employees!$A:$K,8,FALSE),""))</f>
        <v/>
      </c>
      <c r="G42" s="11" t="n"/>
      <c r="H42" s="11" t="n"/>
      <c r="I42" s="14" t="n"/>
      <c r="J42" s="14" t="n"/>
      <c r="K42" s="14" t="n"/>
      <c r="L42" s="11">
        <f>IF($B42="","",ROUND((IFERROR($F42/26/8,0))*($I42*Settings!$E$7 + $J42*Settings!$E$8 + $K42*Settings!$E$9),0))</f>
        <v/>
      </c>
      <c r="M42" s="11">
        <f>IF($B42="","",ROUND($F42+$G42+$H42+$L42,0))</f>
        <v/>
      </c>
      <c r="N42" s="11">
        <f>IF($B42="","",IFERROR(VLOOKUP($B42,Employees!$A:$K,9,FALSE),""))</f>
        <v/>
      </c>
      <c r="O42" s="11">
        <f>IF($B42="","",ROUND($N42*Settings!$B$7,0))</f>
        <v/>
      </c>
      <c r="P42" s="11">
        <f>IF($B42="","",ROUND($N42*Settings!$B$8,0))</f>
        <v/>
      </c>
      <c r="Q42" s="11">
        <f>IF($B42="","",ROUND($N42*Settings!$B$9,0))</f>
        <v/>
      </c>
      <c r="R42" s="11">
        <f>IF($B42="","",$O42+$P42+$Q42)</f>
        <v/>
      </c>
      <c r="S42" s="9">
        <f>IF($B42="","",IFERROR(VLOOKUP($B42,Employees!$A:$K,10,FALSE),0))</f>
        <v/>
      </c>
      <c r="T42" s="11">
        <f>IF($B42="","",Settings!$B$12)</f>
        <v/>
      </c>
      <c r="U42" s="11">
        <f>IF($B42="","",$S42*Settings!$B$13)</f>
        <v/>
      </c>
      <c r="V42" s="11">
        <f>IF($B42="","",MAX(0,$M42-$R42-$T42-$U42))</f>
        <v/>
      </c>
      <c r="W42" s="11">
        <f>IF($B42="","",ROUND(MAX(0,$V42*VLOOKUP($V42,Settings!$D$13:$G$19,3,TRUE)-VLOOKUP($V42,Settings!$D$13:$G$19,4,TRUE)),0))</f>
        <v/>
      </c>
      <c r="X42" s="11" t="n"/>
      <c r="Y42" s="11">
        <f>IF($B42="","",ROUND($M42-$R42-$W42-$X42,0))</f>
        <v/>
      </c>
      <c r="Z42" s="9" t="n"/>
    </row>
    <row r="43">
      <c r="A43" s="9" t="n">
        <v>39</v>
      </c>
      <c r="B43" s="9" t="n"/>
      <c r="C43" s="9">
        <f>IF($B43="","",IFERROR(VLOOKUP($B43,Employees!$A:$K,2,FALSE),""))</f>
        <v/>
      </c>
      <c r="D43" s="9">
        <f>IF($B43="","",IFERROR(VLOOKUP($B43,Employees!$A:$K,3,FALSE),""))</f>
        <v/>
      </c>
      <c r="E43" s="9">
        <f>IF($B43="","",IFERROR(VLOOKUP($B43,Employees!$A:$K,4,FALSE),""))</f>
        <v/>
      </c>
      <c r="F43" s="11">
        <f>IF($B43="","",IFERROR(VLOOKUP($B43,Employees!$A:$K,8,FALSE),""))</f>
        <v/>
      </c>
      <c r="G43" s="11" t="n"/>
      <c r="H43" s="11" t="n"/>
      <c r="I43" s="14" t="n"/>
      <c r="J43" s="14" t="n"/>
      <c r="K43" s="14" t="n"/>
      <c r="L43" s="11">
        <f>IF($B43="","",ROUND((IFERROR($F43/26/8,0))*($I43*Settings!$E$7 + $J43*Settings!$E$8 + $K43*Settings!$E$9),0))</f>
        <v/>
      </c>
      <c r="M43" s="11">
        <f>IF($B43="","",ROUND($F43+$G43+$H43+$L43,0))</f>
        <v/>
      </c>
      <c r="N43" s="11">
        <f>IF($B43="","",IFERROR(VLOOKUP($B43,Employees!$A:$K,9,FALSE),""))</f>
        <v/>
      </c>
      <c r="O43" s="11">
        <f>IF($B43="","",ROUND($N43*Settings!$B$7,0))</f>
        <v/>
      </c>
      <c r="P43" s="11">
        <f>IF($B43="","",ROUND($N43*Settings!$B$8,0))</f>
        <v/>
      </c>
      <c r="Q43" s="11">
        <f>IF($B43="","",ROUND($N43*Settings!$B$9,0))</f>
        <v/>
      </c>
      <c r="R43" s="11">
        <f>IF($B43="","",$O43+$P43+$Q43)</f>
        <v/>
      </c>
      <c r="S43" s="9">
        <f>IF($B43="","",IFERROR(VLOOKUP($B43,Employees!$A:$K,10,FALSE),0))</f>
        <v/>
      </c>
      <c r="T43" s="11">
        <f>IF($B43="","",Settings!$B$12)</f>
        <v/>
      </c>
      <c r="U43" s="11">
        <f>IF($B43="","",$S43*Settings!$B$13)</f>
        <v/>
      </c>
      <c r="V43" s="11">
        <f>IF($B43="","",MAX(0,$M43-$R43-$T43-$U43))</f>
        <v/>
      </c>
      <c r="W43" s="11">
        <f>IF($B43="","",ROUND(MAX(0,$V43*VLOOKUP($V43,Settings!$D$13:$G$19,3,TRUE)-VLOOKUP($V43,Settings!$D$13:$G$19,4,TRUE)),0))</f>
        <v/>
      </c>
      <c r="X43" s="11" t="n"/>
      <c r="Y43" s="11">
        <f>IF($B43="","",ROUND($M43-$R43-$W43-$X43,0))</f>
        <v/>
      </c>
      <c r="Z43" s="9" t="n"/>
    </row>
    <row r="44">
      <c r="A44" s="9" t="n">
        <v>40</v>
      </c>
      <c r="B44" s="9" t="n"/>
      <c r="C44" s="9">
        <f>IF($B44="","",IFERROR(VLOOKUP($B44,Employees!$A:$K,2,FALSE),""))</f>
        <v/>
      </c>
      <c r="D44" s="9">
        <f>IF($B44="","",IFERROR(VLOOKUP($B44,Employees!$A:$K,3,FALSE),""))</f>
        <v/>
      </c>
      <c r="E44" s="9">
        <f>IF($B44="","",IFERROR(VLOOKUP($B44,Employees!$A:$K,4,FALSE),""))</f>
        <v/>
      </c>
      <c r="F44" s="11">
        <f>IF($B44="","",IFERROR(VLOOKUP($B44,Employees!$A:$K,8,FALSE),""))</f>
        <v/>
      </c>
      <c r="G44" s="11" t="n"/>
      <c r="H44" s="11" t="n"/>
      <c r="I44" s="14" t="n"/>
      <c r="J44" s="14" t="n"/>
      <c r="K44" s="14" t="n"/>
      <c r="L44" s="11">
        <f>IF($B44="","",ROUND((IFERROR($F44/26/8,0))*($I44*Settings!$E$7 + $J44*Settings!$E$8 + $K44*Settings!$E$9),0))</f>
        <v/>
      </c>
      <c r="M44" s="11">
        <f>IF($B44="","",ROUND($F44+$G44+$H44+$L44,0))</f>
        <v/>
      </c>
      <c r="N44" s="11">
        <f>IF($B44="","",IFERROR(VLOOKUP($B44,Employees!$A:$K,9,FALSE),""))</f>
        <v/>
      </c>
      <c r="O44" s="11">
        <f>IF($B44="","",ROUND($N44*Settings!$B$7,0))</f>
        <v/>
      </c>
      <c r="P44" s="11">
        <f>IF($B44="","",ROUND($N44*Settings!$B$8,0))</f>
        <v/>
      </c>
      <c r="Q44" s="11">
        <f>IF($B44="","",ROUND($N44*Settings!$B$9,0))</f>
        <v/>
      </c>
      <c r="R44" s="11">
        <f>IF($B44="","",$O44+$P44+$Q44)</f>
        <v/>
      </c>
      <c r="S44" s="9">
        <f>IF($B44="","",IFERROR(VLOOKUP($B44,Employees!$A:$K,10,FALSE),0))</f>
        <v/>
      </c>
      <c r="T44" s="11">
        <f>IF($B44="","",Settings!$B$12)</f>
        <v/>
      </c>
      <c r="U44" s="11">
        <f>IF($B44="","",$S44*Settings!$B$13)</f>
        <v/>
      </c>
      <c r="V44" s="11">
        <f>IF($B44="","",MAX(0,$M44-$R44-$T44-$U44))</f>
        <v/>
      </c>
      <c r="W44" s="11">
        <f>IF($B44="","",ROUND(MAX(0,$V44*VLOOKUP($V44,Settings!$D$13:$G$19,3,TRUE)-VLOOKUP($V44,Settings!$D$13:$G$19,4,TRUE)),0))</f>
        <v/>
      </c>
      <c r="X44" s="11" t="n"/>
      <c r="Y44" s="11">
        <f>IF($B44="","",ROUND($M44-$R44-$W44-$X44,0))</f>
        <v/>
      </c>
      <c r="Z44" s="9" t="n"/>
    </row>
    <row r="45">
      <c r="A45" s="9" t="n">
        <v>41</v>
      </c>
      <c r="B45" s="9" t="n"/>
      <c r="C45" s="9">
        <f>IF($B45="","",IFERROR(VLOOKUP($B45,Employees!$A:$K,2,FALSE),""))</f>
        <v/>
      </c>
      <c r="D45" s="9">
        <f>IF($B45="","",IFERROR(VLOOKUP($B45,Employees!$A:$K,3,FALSE),""))</f>
        <v/>
      </c>
      <c r="E45" s="9">
        <f>IF($B45="","",IFERROR(VLOOKUP($B45,Employees!$A:$K,4,FALSE),""))</f>
        <v/>
      </c>
      <c r="F45" s="11">
        <f>IF($B45="","",IFERROR(VLOOKUP($B45,Employees!$A:$K,8,FALSE),""))</f>
        <v/>
      </c>
      <c r="G45" s="11" t="n"/>
      <c r="H45" s="11" t="n"/>
      <c r="I45" s="14" t="n"/>
      <c r="J45" s="14" t="n"/>
      <c r="K45" s="14" t="n"/>
      <c r="L45" s="11">
        <f>IF($B45="","",ROUND((IFERROR($F45/26/8,0))*($I45*Settings!$E$7 + $J45*Settings!$E$8 + $K45*Settings!$E$9),0))</f>
        <v/>
      </c>
      <c r="M45" s="11">
        <f>IF($B45="","",ROUND($F45+$G45+$H45+$L45,0))</f>
        <v/>
      </c>
      <c r="N45" s="11">
        <f>IF($B45="","",IFERROR(VLOOKUP($B45,Employees!$A:$K,9,FALSE),""))</f>
        <v/>
      </c>
      <c r="O45" s="11">
        <f>IF($B45="","",ROUND($N45*Settings!$B$7,0))</f>
        <v/>
      </c>
      <c r="P45" s="11">
        <f>IF($B45="","",ROUND($N45*Settings!$B$8,0))</f>
        <v/>
      </c>
      <c r="Q45" s="11">
        <f>IF($B45="","",ROUND($N45*Settings!$B$9,0))</f>
        <v/>
      </c>
      <c r="R45" s="11">
        <f>IF($B45="","",$O45+$P45+$Q45)</f>
        <v/>
      </c>
      <c r="S45" s="9">
        <f>IF($B45="","",IFERROR(VLOOKUP($B45,Employees!$A:$K,10,FALSE),0))</f>
        <v/>
      </c>
      <c r="T45" s="11">
        <f>IF($B45="","",Settings!$B$12)</f>
        <v/>
      </c>
      <c r="U45" s="11">
        <f>IF($B45="","",$S45*Settings!$B$13)</f>
        <v/>
      </c>
      <c r="V45" s="11">
        <f>IF($B45="","",MAX(0,$M45-$R45-$T45-$U45))</f>
        <v/>
      </c>
      <c r="W45" s="11">
        <f>IF($B45="","",ROUND(MAX(0,$V45*VLOOKUP($V45,Settings!$D$13:$G$19,3,TRUE)-VLOOKUP($V45,Settings!$D$13:$G$19,4,TRUE)),0))</f>
        <v/>
      </c>
      <c r="X45" s="11" t="n"/>
      <c r="Y45" s="11">
        <f>IF($B45="","",ROUND($M45-$R45-$W45-$X45,0))</f>
        <v/>
      </c>
      <c r="Z45" s="9" t="n"/>
    </row>
    <row r="46">
      <c r="A46" s="9" t="n">
        <v>42</v>
      </c>
      <c r="B46" s="9" t="n"/>
      <c r="C46" s="9">
        <f>IF($B46="","",IFERROR(VLOOKUP($B46,Employees!$A:$K,2,FALSE),""))</f>
        <v/>
      </c>
      <c r="D46" s="9">
        <f>IF($B46="","",IFERROR(VLOOKUP($B46,Employees!$A:$K,3,FALSE),""))</f>
        <v/>
      </c>
      <c r="E46" s="9">
        <f>IF($B46="","",IFERROR(VLOOKUP($B46,Employees!$A:$K,4,FALSE),""))</f>
        <v/>
      </c>
      <c r="F46" s="11">
        <f>IF($B46="","",IFERROR(VLOOKUP($B46,Employees!$A:$K,8,FALSE),""))</f>
        <v/>
      </c>
      <c r="G46" s="11" t="n"/>
      <c r="H46" s="11" t="n"/>
      <c r="I46" s="14" t="n"/>
      <c r="J46" s="14" t="n"/>
      <c r="K46" s="14" t="n"/>
      <c r="L46" s="11">
        <f>IF($B46="","",ROUND((IFERROR($F46/26/8,0))*($I46*Settings!$E$7 + $J46*Settings!$E$8 + $K46*Settings!$E$9),0))</f>
        <v/>
      </c>
      <c r="M46" s="11">
        <f>IF($B46="","",ROUND($F46+$G46+$H46+$L46,0))</f>
        <v/>
      </c>
      <c r="N46" s="11">
        <f>IF($B46="","",IFERROR(VLOOKUP($B46,Employees!$A:$K,9,FALSE),""))</f>
        <v/>
      </c>
      <c r="O46" s="11">
        <f>IF($B46="","",ROUND($N46*Settings!$B$7,0))</f>
        <v/>
      </c>
      <c r="P46" s="11">
        <f>IF($B46="","",ROUND($N46*Settings!$B$8,0))</f>
        <v/>
      </c>
      <c r="Q46" s="11">
        <f>IF($B46="","",ROUND($N46*Settings!$B$9,0))</f>
        <v/>
      </c>
      <c r="R46" s="11">
        <f>IF($B46="","",$O46+$P46+$Q46)</f>
        <v/>
      </c>
      <c r="S46" s="9">
        <f>IF($B46="","",IFERROR(VLOOKUP($B46,Employees!$A:$K,10,FALSE),0))</f>
        <v/>
      </c>
      <c r="T46" s="11">
        <f>IF($B46="","",Settings!$B$12)</f>
        <v/>
      </c>
      <c r="U46" s="11">
        <f>IF($B46="","",$S46*Settings!$B$13)</f>
        <v/>
      </c>
      <c r="V46" s="11">
        <f>IF($B46="","",MAX(0,$M46-$R46-$T46-$U46))</f>
        <v/>
      </c>
      <c r="W46" s="11">
        <f>IF($B46="","",ROUND(MAX(0,$V46*VLOOKUP($V46,Settings!$D$13:$G$19,3,TRUE)-VLOOKUP($V46,Settings!$D$13:$G$19,4,TRUE)),0))</f>
        <v/>
      </c>
      <c r="X46" s="11" t="n"/>
      <c r="Y46" s="11">
        <f>IF($B46="","",ROUND($M46-$R46-$W46-$X46,0))</f>
        <v/>
      </c>
      <c r="Z46" s="9" t="n"/>
    </row>
    <row r="47">
      <c r="A47" s="9" t="n">
        <v>43</v>
      </c>
      <c r="B47" s="9" t="n"/>
      <c r="C47" s="9">
        <f>IF($B47="","",IFERROR(VLOOKUP($B47,Employees!$A:$K,2,FALSE),""))</f>
        <v/>
      </c>
      <c r="D47" s="9">
        <f>IF($B47="","",IFERROR(VLOOKUP($B47,Employees!$A:$K,3,FALSE),""))</f>
        <v/>
      </c>
      <c r="E47" s="9">
        <f>IF($B47="","",IFERROR(VLOOKUP($B47,Employees!$A:$K,4,FALSE),""))</f>
        <v/>
      </c>
      <c r="F47" s="11">
        <f>IF($B47="","",IFERROR(VLOOKUP($B47,Employees!$A:$K,8,FALSE),""))</f>
        <v/>
      </c>
      <c r="G47" s="11" t="n"/>
      <c r="H47" s="11" t="n"/>
      <c r="I47" s="14" t="n"/>
      <c r="J47" s="14" t="n"/>
      <c r="K47" s="14" t="n"/>
      <c r="L47" s="11">
        <f>IF($B47="","",ROUND((IFERROR($F47/26/8,0))*($I47*Settings!$E$7 + $J47*Settings!$E$8 + $K47*Settings!$E$9),0))</f>
        <v/>
      </c>
      <c r="M47" s="11">
        <f>IF($B47="","",ROUND($F47+$G47+$H47+$L47,0))</f>
        <v/>
      </c>
      <c r="N47" s="11">
        <f>IF($B47="","",IFERROR(VLOOKUP($B47,Employees!$A:$K,9,FALSE),""))</f>
        <v/>
      </c>
      <c r="O47" s="11">
        <f>IF($B47="","",ROUND($N47*Settings!$B$7,0))</f>
        <v/>
      </c>
      <c r="P47" s="11">
        <f>IF($B47="","",ROUND($N47*Settings!$B$8,0))</f>
        <v/>
      </c>
      <c r="Q47" s="11">
        <f>IF($B47="","",ROUND($N47*Settings!$B$9,0))</f>
        <v/>
      </c>
      <c r="R47" s="11">
        <f>IF($B47="","",$O47+$P47+$Q47)</f>
        <v/>
      </c>
      <c r="S47" s="9">
        <f>IF($B47="","",IFERROR(VLOOKUP($B47,Employees!$A:$K,10,FALSE),0))</f>
        <v/>
      </c>
      <c r="T47" s="11">
        <f>IF($B47="","",Settings!$B$12)</f>
        <v/>
      </c>
      <c r="U47" s="11">
        <f>IF($B47="","",$S47*Settings!$B$13)</f>
        <v/>
      </c>
      <c r="V47" s="11">
        <f>IF($B47="","",MAX(0,$M47-$R47-$T47-$U47))</f>
        <v/>
      </c>
      <c r="W47" s="11">
        <f>IF($B47="","",ROUND(MAX(0,$V47*VLOOKUP($V47,Settings!$D$13:$G$19,3,TRUE)-VLOOKUP($V47,Settings!$D$13:$G$19,4,TRUE)),0))</f>
        <v/>
      </c>
      <c r="X47" s="11" t="n"/>
      <c r="Y47" s="11">
        <f>IF($B47="","",ROUND($M47-$R47-$W47-$X47,0))</f>
        <v/>
      </c>
      <c r="Z47" s="9" t="n"/>
    </row>
    <row r="48">
      <c r="A48" s="9" t="n">
        <v>44</v>
      </c>
      <c r="B48" s="9" t="n"/>
      <c r="C48" s="9">
        <f>IF($B48="","",IFERROR(VLOOKUP($B48,Employees!$A:$K,2,FALSE),""))</f>
        <v/>
      </c>
      <c r="D48" s="9">
        <f>IF($B48="","",IFERROR(VLOOKUP($B48,Employees!$A:$K,3,FALSE),""))</f>
        <v/>
      </c>
      <c r="E48" s="9">
        <f>IF($B48="","",IFERROR(VLOOKUP($B48,Employees!$A:$K,4,FALSE),""))</f>
        <v/>
      </c>
      <c r="F48" s="11">
        <f>IF($B48="","",IFERROR(VLOOKUP($B48,Employees!$A:$K,8,FALSE),""))</f>
        <v/>
      </c>
      <c r="G48" s="11" t="n"/>
      <c r="H48" s="11" t="n"/>
      <c r="I48" s="14" t="n"/>
      <c r="J48" s="14" t="n"/>
      <c r="K48" s="14" t="n"/>
      <c r="L48" s="11">
        <f>IF($B48="","",ROUND((IFERROR($F48/26/8,0))*($I48*Settings!$E$7 + $J48*Settings!$E$8 + $K48*Settings!$E$9),0))</f>
        <v/>
      </c>
      <c r="M48" s="11">
        <f>IF($B48="","",ROUND($F48+$G48+$H48+$L48,0))</f>
        <v/>
      </c>
      <c r="N48" s="11">
        <f>IF($B48="","",IFERROR(VLOOKUP($B48,Employees!$A:$K,9,FALSE),""))</f>
        <v/>
      </c>
      <c r="O48" s="11">
        <f>IF($B48="","",ROUND($N48*Settings!$B$7,0))</f>
        <v/>
      </c>
      <c r="P48" s="11">
        <f>IF($B48="","",ROUND($N48*Settings!$B$8,0))</f>
        <v/>
      </c>
      <c r="Q48" s="11">
        <f>IF($B48="","",ROUND($N48*Settings!$B$9,0))</f>
        <v/>
      </c>
      <c r="R48" s="11">
        <f>IF($B48="","",$O48+$P48+$Q48)</f>
        <v/>
      </c>
      <c r="S48" s="9">
        <f>IF($B48="","",IFERROR(VLOOKUP($B48,Employees!$A:$K,10,FALSE),0))</f>
        <v/>
      </c>
      <c r="T48" s="11">
        <f>IF($B48="","",Settings!$B$12)</f>
        <v/>
      </c>
      <c r="U48" s="11">
        <f>IF($B48="","",$S48*Settings!$B$13)</f>
        <v/>
      </c>
      <c r="V48" s="11">
        <f>IF($B48="","",MAX(0,$M48-$R48-$T48-$U48))</f>
        <v/>
      </c>
      <c r="W48" s="11">
        <f>IF($B48="","",ROUND(MAX(0,$V48*VLOOKUP($V48,Settings!$D$13:$G$19,3,TRUE)-VLOOKUP($V48,Settings!$D$13:$G$19,4,TRUE)),0))</f>
        <v/>
      </c>
      <c r="X48" s="11" t="n"/>
      <c r="Y48" s="11">
        <f>IF($B48="","",ROUND($M48-$R48-$W48-$X48,0))</f>
        <v/>
      </c>
      <c r="Z48" s="9" t="n"/>
    </row>
    <row r="49">
      <c r="A49" s="9" t="n">
        <v>45</v>
      </c>
      <c r="B49" s="9" t="n"/>
      <c r="C49" s="9">
        <f>IF($B49="","",IFERROR(VLOOKUP($B49,Employees!$A:$K,2,FALSE),""))</f>
        <v/>
      </c>
      <c r="D49" s="9">
        <f>IF($B49="","",IFERROR(VLOOKUP($B49,Employees!$A:$K,3,FALSE),""))</f>
        <v/>
      </c>
      <c r="E49" s="9">
        <f>IF($B49="","",IFERROR(VLOOKUP($B49,Employees!$A:$K,4,FALSE),""))</f>
        <v/>
      </c>
      <c r="F49" s="11">
        <f>IF($B49="","",IFERROR(VLOOKUP($B49,Employees!$A:$K,8,FALSE),""))</f>
        <v/>
      </c>
      <c r="G49" s="11" t="n"/>
      <c r="H49" s="11" t="n"/>
      <c r="I49" s="14" t="n"/>
      <c r="J49" s="14" t="n"/>
      <c r="K49" s="14" t="n"/>
      <c r="L49" s="11">
        <f>IF($B49="","",ROUND((IFERROR($F49/26/8,0))*($I49*Settings!$E$7 + $J49*Settings!$E$8 + $K49*Settings!$E$9),0))</f>
        <v/>
      </c>
      <c r="M49" s="11">
        <f>IF($B49="","",ROUND($F49+$G49+$H49+$L49,0))</f>
        <v/>
      </c>
      <c r="N49" s="11">
        <f>IF($B49="","",IFERROR(VLOOKUP($B49,Employees!$A:$K,9,FALSE),""))</f>
        <v/>
      </c>
      <c r="O49" s="11">
        <f>IF($B49="","",ROUND($N49*Settings!$B$7,0))</f>
        <v/>
      </c>
      <c r="P49" s="11">
        <f>IF($B49="","",ROUND($N49*Settings!$B$8,0))</f>
        <v/>
      </c>
      <c r="Q49" s="11">
        <f>IF($B49="","",ROUND($N49*Settings!$B$9,0))</f>
        <v/>
      </c>
      <c r="R49" s="11">
        <f>IF($B49="","",$O49+$P49+$Q49)</f>
        <v/>
      </c>
      <c r="S49" s="9">
        <f>IF($B49="","",IFERROR(VLOOKUP($B49,Employees!$A:$K,10,FALSE),0))</f>
        <v/>
      </c>
      <c r="T49" s="11">
        <f>IF($B49="","",Settings!$B$12)</f>
        <v/>
      </c>
      <c r="U49" s="11">
        <f>IF($B49="","",$S49*Settings!$B$13)</f>
        <v/>
      </c>
      <c r="V49" s="11">
        <f>IF($B49="","",MAX(0,$M49-$R49-$T49-$U49))</f>
        <v/>
      </c>
      <c r="W49" s="11">
        <f>IF($B49="","",ROUND(MAX(0,$V49*VLOOKUP($V49,Settings!$D$13:$G$19,3,TRUE)-VLOOKUP($V49,Settings!$D$13:$G$19,4,TRUE)),0))</f>
        <v/>
      </c>
      <c r="X49" s="11" t="n"/>
      <c r="Y49" s="11">
        <f>IF($B49="","",ROUND($M49-$R49-$W49-$X49,0))</f>
        <v/>
      </c>
      <c r="Z49" s="9" t="n"/>
    </row>
    <row r="50">
      <c r="A50" s="9" t="n">
        <v>46</v>
      </c>
      <c r="B50" s="9" t="n"/>
      <c r="C50" s="9">
        <f>IF($B50="","",IFERROR(VLOOKUP($B50,Employees!$A:$K,2,FALSE),""))</f>
        <v/>
      </c>
      <c r="D50" s="9">
        <f>IF($B50="","",IFERROR(VLOOKUP($B50,Employees!$A:$K,3,FALSE),""))</f>
        <v/>
      </c>
      <c r="E50" s="9">
        <f>IF($B50="","",IFERROR(VLOOKUP($B50,Employees!$A:$K,4,FALSE),""))</f>
        <v/>
      </c>
      <c r="F50" s="11">
        <f>IF($B50="","",IFERROR(VLOOKUP($B50,Employees!$A:$K,8,FALSE),""))</f>
        <v/>
      </c>
      <c r="G50" s="11" t="n"/>
      <c r="H50" s="11" t="n"/>
      <c r="I50" s="14" t="n"/>
      <c r="J50" s="14" t="n"/>
      <c r="K50" s="14" t="n"/>
      <c r="L50" s="11">
        <f>IF($B50="","",ROUND((IFERROR($F50/26/8,0))*($I50*Settings!$E$7 + $J50*Settings!$E$8 + $K50*Settings!$E$9),0))</f>
        <v/>
      </c>
      <c r="M50" s="11">
        <f>IF($B50="","",ROUND($F50+$G50+$H50+$L50,0))</f>
        <v/>
      </c>
      <c r="N50" s="11">
        <f>IF($B50="","",IFERROR(VLOOKUP($B50,Employees!$A:$K,9,FALSE),""))</f>
        <v/>
      </c>
      <c r="O50" s="11">
        <f>IF($B50="","",ROUND($N50*Settings!$B$7,0))</f>
        <v/>
      </c>
      <c r="P50" s="11">
        <f>IF($B50="","",ROUND($N50*Settings!$B$8,0))</f>
        <v/>
      </c>
      <c r="Q50" s="11">
        <f>IF($B50="","",ROUND($N50*Settings!$B$9,0))</f>
        <v/>
      </c>
      <c r="R50" s="11">
        <f>IF($B50="","",$O50+$P50+$Q50)</f>
        <v/>
      </c>
      <c r="S50" s="9">
        <f>IF($B50="","",IFERROR(VLOOKUP($B50,Employees!$A:$K,10,FALSE),0))</f>
        <v/>
      </c>
      <c r="T50" s="11">
        <f>IF($B50="","",Settings!$B$12)</f>
        <v/>
      </c>
      <c r="U50" s="11">
        <f>IF($B50="","",$S50*Settings!$B$13)</f>
        <v/>
      </c>
      <c r="V50" s="11">
        <f>IF($B50="","",MAX(0,$M50-$R50-$T50-$U50))</f>
        <v/>
      </c>
      <c r="W50" s="11">
        <f>IF($B50="","",ROUND(MAX(0,$V50*VLOOKUP($V50,Settings!$D$13:$G$19,3,TRUE)-VLOOKUP($V50,Settings!$D$13:$G$19,4,TRUE)),0))</f>
        <v/>
      </c>
      <c r="X50" s="11" t="n"/>
      <c r="Y50" s="11">
        <f>IF($B50="","",ROUND($M50-$R50-$W50-$X50,0))</f>
        <v/>
      </c>
      <c r="Z50" s="9" t="n"/>
    </row>
    <row r="51">
      <c r="A51" s="9" t="n">
        <v>47</v>
      </c>
      <c r="B51" s="9" t="n"/>
      <c r="C51" s="9">
        <f>IF($B51="","",IFERROR(VLOOKUP($B51,Employees!$A:$K,2,FALSE),""))</f>
        <v/>
      </c>
      <c r="D51" s="9">
        <f>IF($B51="","",IFERROR(VLOOKUP($B51,Employees!$A:$K,3,FALSE),""))</f>
        <v/>
      </c>
      <c r="E51" s="9">
        <f>IF($B51="","",IFERROR(VLOOKUP($B51,Employees!$A:$K,4,FALSE),""))</f>
        <v/>
      </c>
      <c r="F51" s="11">
        <f>IF($B51="","",IFERROR(VLOOKUP($B51,Employees!$A:$K,8,FALSE),""))</f>
        <v/>
      </c>
      <c r="G51" s="11" t="n"/>
      <c r="H51" s="11" t="n"/>
      <c r="I51" s="14" t="n"/>
      <c r="J51" s="14" t="n"/>
      <c r="K51" s="14" t="n"/>
      <c r="L51" s="11">
        <f>IF($B51="","",ROUND((IFERROR($F51/26/8,0))*($I51*Settings!$E$7 + $J51*Settings!$E$8 + $K51*Settings!$E$9),0))</f>
        <v/>
      </c>
      <c r="M51" s="11">
        <f>IF($B51="","",ROUND($F51+$G51+$H51+$L51,0))</f>
        <v/>
      </c>
      <c r="N51" s="11">
        <f>IF($B51="","",IFERROR(VLOOKUP($B51,Employees!$A:$K,9,FALSE),""))</f>
        <v/>
      </c>
      <c r="O51" s="11">
        <f>IF($B51="","",ROUND($N51*Settings!$B$7,0))</f>
        <v/>
      </c>
      <c r="P51" s="11">
        <f>IF($B51="","",ROUND($N51*Settings!$B$8,0))</f>
        <v/>
      </c>
      <c r="Q51" s="11">
        <f>IF($B51="","",ROUND($N51*Settings!$B$9,0))</f>
        <v/>
      </c>
      <c r="R51" s="11">
        <f>IF($B51="","",$O51+$P51+$Q51)</f>
        <v/>
      </c>
      <c r="S51" s="9">
        <f>IF($B51="","",IFERROR(VLOOKUP($B51,Employees!$A:$K,10,FALSE),0))</f>
        <v/>
      </c>
      <c r="T51" s="11">
        <f>IF($B51="","",Settings!$B$12)</f>
        <v/>
      </c>
      <c r="U51" s="11">
        <f>IF($B51="","",$S51*Settings!$B$13)</f>
        <v/>
      </c>
      <c r="V51" s="11">
        <f>IF($B51="","",MAX(0,$M51-$R51-$T51-$U51))</f>
        <v/>
      </c>
      <c r="W51" s="11">
        <f>IF($B51="","",ROUND(MAX(0,$V51*VLOOKUP($V51,Settings!$D$13:$G$19,3,TRUE)-VLOOKUP($V51,Settings!$D$13:$G$19,4,TRUE)),0))</f>
        <v/>
      </c>
      <c r="X51" s="11" t="n"/>
      <c r="Y51" s="11">
        <f>IF($B51="","",ROUND($M51-$R51-$W51-$X51,0))</f>
        <v/>
      </c>
      <c r="Z51" s="9" t="n"/>
    </row>
    <row r="52">
      <c r="A52" s="9" t="n">
        <v>48</v>
      </c>
      <c r="B52" s="9" t="n"/>
      <c r="C52" s="9">
        <f>IF($B52="","",IFERROR(VLOOKUP($B52,Employees!$A:$K,2,FALSE),""))</f>
        <v/>
      </c>
      <c r="D52" s="9">
        <f>IF($B52="","",IFERROR(VLOOKUP($B52,Employees!$A:$K,3,FALSE),""))</f>
        <v/>
      </c>
      <c r="E52" s="9">
        <f>IF($B52="","",IFERROR(VLOOKUP($B52,Employees!$A:$K,4,FALSE),""))</f>
        <v/>
      </c>
      <c r="F52" s="11">
        <f>IF($B52="","",IFERROR(VLOOKUP($B52,Employees!$A:$K,8,FALSE),""))</f>
        <v/>
      </c>
      <c r="G52" s="11" t="n"/>
      <c r="H52" s="11" t="n"/>
      <c r="I52" s="14" t="n"/>
      <c r="J52" s="14" t="n"/>
      <c r="K52" s="14" t="n"/>
      <c r="L52" s="11">
        <f>IF($B52="","",ROUND((IFERROR($F52/26/8,0))*($I52*Settings!$E$7 + $J52*Settings!$E$8 + $K52*Settings!$E$9),0))</f>
        <v/>
      </c>
      <c r="M52" s="11">
        <f>IF($B52="","",ROUND($F52+$G52+$H52+$L52,0))</f>
        <v/>
      </c>
      <c r="N52" s="11">
        <f>IF($B52="","",IFERROR(VLOOKUP($B52,Employees!$A:$K,9,FALSE),""))</f>
        <v/>
      </c>
      <c r="O52" s="11">
        <f>IF($B52="","",ROUND($N52*Settings!$B$7,0))</f>
        <v/>
      </c>
      <c r="P52" s="11">
        <f>IF($B52="","",ROUND($N52*Settings!$B$8,0))</f>
        <v/>
      </c>
      <c r="Q52" s="11">
        <f>IF($B52="","",ROUND($N52*Settings!$B$9,0))</f>
        <v/>
      </c>
      <c r="R52" s="11">
        <f>IF($B52="","",$O52+$P52+$Q52)</f>
        <v/>
      </c>
      <c r="S52" s="9">
        <f>IF($B52="","",IFERROR(VLOOKUP($B52,Employees!$A:$K,10,FALSE),0))</f>
        <v/>
      </c>
      <c r="T52" s="11">
        <f>IF($B52="","",Settings!$B$12)</f>
        <v/>
      </c>
      <c r="U52" s="11">
        <f>IF($B52="","",$S52*Settings!$B$13)</f>
        <v/>
      </c>
      <c r="V52" s="11">
        <f>IF($B52="","",MAX(0,$M52-$R52-$T52-$U52))</f>
        <v/>
      </c>
      <c r="W52" s="11">
        <f>IF($B52="","",ROUND(MAX(0,$V52*VLOOKUP($V52,Settings!$D$13:$G$19,3,TRUE)-VLOOKUP($V52,Settings!$D$13:$G$19,4,TRUE)),0))</f>
        <v/>
      </c>
      <c r="X52" s="11" t="n"/>
      <c r="Y52" s="11">
        <f>IF($B52="","",ROUND($M52-$R52-$W52-$X52,0))</f>
        <v/>
      </c>
      <c r="Z52" s="9" t="n"/>
    </row>
    <row r="53">
      <c r="A53" s="9" t="n">
        <v>49</v>
      </c>
      <c r="B53" s="9" t="n"/>
      <c r="C53" s="9">
        <f>IF($B53="","",IFERROR(VLOOKUP($B53,Employees!$A:$K,2,FALSE),""))</f>
        <v/>
      </c>
      <c r="D53" s="9">
        <f>IF($B53="","",IFERROR(VLOOKUP($B53,Employees!$A:$K,3,FALSE),""))</f>
        <v/>
      </c>
      <c r="E53" s="9">
        <f>IF($B53="","",IFERROR(VLOOKUP($B53,Employees!$A:$K,4,FALSE),""))</f>
        <v/>
      </c>
      <c r="F53" s="11">
        <f>IF($B53="","",IFERROR(VLOOKUP($B53,Employees!$A:$K,8,FALSE),""))</f>
        <v/>
      </c>
      <c r="G53" s="11" t="n"/>
      <c r="H53" s="11" t="n"/>
      <c r="I53" s="14" t="n"/>
      <c r="J53" s="14" t="n"/>
      <c r="K53" s="14" t="n"/>
      <c r="L53" s="11">
        <f>IF($B53="","",ROUND((IFERROR($F53/26/8,0))*($I53*Settings!$E$7 + $J53*Settings!$E$8 + $K53*Settings!$E$9),0))</f>
        <v/>
      </c>
      <c r="M53" s="11">
        <f>IF($B53="","",ROUND($F53+$G53+$H53+$L53,0))</f>
        <v/>
      </c>
      <c r="N53" s="11">
        <f>IF($B53="","",IFERROR(VLOOKUP($B53,Employees!$A:$K,9,FALSE),""))</f>
        <v/>
      </c>
      <c r="O53" s="11">
        <f>IF($B53="","",ROUND($N53*Settings!$B$7,0))</f>
        <v/>
      </c>
      <c r="P53" s="11">
        <f>IF($B53="","",ROUND($N53*Settings!$B$8,0))</f>
        <v/>
      </c>
      <c r="Q53" s="11">
        <f>IF($B53="","",ROUND($N53*Settings!$B$9,0))</f>
        <v/>
      </c>
      <c r="R53" s="11">
        <f>IF($B53="","",$O53+$P53+$Q53)</f>
        <v/>
      </c>
      <c r="S53" s="9">
        <f>IF($B53="","",IFERROR(VLOOKUP($B53,Employees!$A:$K,10,FALSE),0))</f>
        <v/>
      </c>
      <c r="T53" s="11">
        <f>IF($B53="","",Settings!$B$12)</f>
        <v/>
      </c>
      <c r="U53" s="11">
        <f>IF($B53="","",$S53*Settings!$B$13)</f>
        <v/>
      </c>
      <c r="V53" s="11">
        <f>IF($B53="","",MAX(0,$M53-$R53-$T53-$U53))</f>
        <v/>
      </c>
      <c r="W53" s="11">
        <f>IF($B53="","",ROUND(MAX(0,$V53*VLOOKUP($V53,Settings!$D$13:$G$19,3,TRUE)-VLOOKUP($V53,Settings!$D$13:$G$19,4,TRUE)),0))</f>
        <v/>
      </c>
      <c r="X53" s="11" t="n"/>
      <c r="Y53" s="11">
        <f>IF($B53="","",ROUND($M53-$R53-$W53-$X53,0))</f>
        <v/>
      </c>
      <c r="Z53" s="9" t="n"/>
    </row>
    <row r="54">
      <c r="A54" s="9" t="n">
        <v>50</v>
      </c>
      <c r="B54" s="9" t="n"/>
      <c r="C54" s="9">
        <f>IF($B54="","",IFERROR(VLOOKUP($B54,Employees!$A:$K,2,FALSE),""))</f>
        <v/>
      </c>
      <c r="D54" s="9">
        <f>IF($B54="","",IFERROR(VLOOKUP($B54,Employees!$A:$K,3,FALSE),""))</f>
        <v/>
      </c>
      <c r="E54" s="9">
        <f>IF($B54="","",IFERROR(VLOOKUP($B54,Employees!$A:$K,4,FALSE),""))</f>
        <v/>
      </c>
      <c r="F54" s="11">
        <f>IF($B54="","",IFERROR(VLOOKUP($B54,Employees!$A:$K,8,FALSE),""))</f>
        <v/>
      </c>
      <c r="G54" s="11" t="n"/>
      <c r="H54" s="11" t="n"/>
      <c r="I54" s="14" t="n"/>
      <c r="J54" s="14" t="n"/>
      <c r="K54" s="14" t="n"/>
      <c r="L54" s="11">
        <f>IF($B54="","",ROUND((IFERROR($F54/26/8,0))*($I54*Settings!$E$7 + $J54*Settings!$E$8 + $K54*Settings!$E$9),0))</f>
        <v/>
      </c>
      <c r="M54" s="11">
        <f>IF($B54="","",ROUND($F54+$G54+$H54+$L54,0))</f>
        <v/>
      </c>
      <c r="N54" s="11">
        <f>IF($B54="","",IFERROR(VLOOKUP($B54,Employees!$A:$K,9,FALSE),""))</f>
        <v/>
      </c>
      <c r="O54" s="11">
        <f>IF($B54="","",ROUND($N54*Settings!$B$7,0))</f>
        <v/>
      </c>
      <c r="P54" s="11">
        <f>IF($B54="","",ROUND($N54*Settings!$B$8,0))</f>
        <v/>
      </c>
      <c r="Q54" s="11">
        <f>IF($B54="","",ROUND($N54*Settings!$B$9,0))</f>
        <v/>
      </c>
      <c r="R54" s="11">
        <f>IF($B54="","",$O54+$P54+$Q54)</f>
        <v/>
      </c>
      <c r="S54" s="9">
        <f>IF($B54="","",IFERROR(VLOOKUP($B54,Employees!$A:$K,10,FALSE),0))</f>
        <v/>
      </c>
      <c r="T54" s="11">
        <f>IF($B54="","",Settings!$B$12)</f>
        <v/>
      </c>
      <c r="U54" s="11">
        <f>IF($B54="","",$S54*Settings!$B$13)</f>
        <v/>
      </c>
      <c r="V54" s="11">
        <f>IF($B54="","",MAX(0,$M54-$R54-$T54-$U54))</f>
        <v/>
      </c>
      <c r="W54" s="11">
        <f>IF($B54="","",ROUND(MAX(0,$V54*VLOOKUP($V54,Settings!$D$13:$G$19,3,TRUE)-VLOOKUP($V54,Settings!$D$13:$G$19,4,TRUE)),0))</f>
        <v/>
      </c>
      <c r="X54" s="11" t="n"/>
      <c r="Y54" s="11">
        <f>IF($B54="","",ROUND($M54-$R54-$W54-$X54,0))</f>
        <v/>
      </c>
      <c r="Z54" s="9" t="n"/>
    </row>
    <row r="55">
      <c r="A55" s="9" t="n">
        <v>51</v>
      </c>
      <c r="B55" s="9" t="n"/>
      <c r="C55" s="9">
        <f>IF($B55="","",IFERROR(VLOOKUP($B55,Employees!$A:$K,2,FALSE),""))</f>
        <v/>
      </c>
      <c r="D55" s="9">
        <f>IF($B55="","",IFERROR(VLOOKUP($B55,Employees!$A:$K,3,FALSE),""))</f>
        <v/>
      </c>
      <c r="E55" s="9">
        <f>IF($B55="","",IFERROR(VLOOKUP($B55,Employees!$A:$K,4,FALSE),""))</f>
        <v/>
      </c>
      <c r="F55" s="11">
        <f>IF($B55="","",IFERROR(VLOOKUP($B55,Employees!$A:$K,8,FALSE),""))</f>
        <v/>
      </c>
      <c r="G55" s="11" t="n"/>
      <c r="H55" s="11" t="n"/>
      <c r="I55" s="14" t="n"/>
      <c r="J55" s="14" t="n"/>
      <c r="K55" s="14" t="n"/>
      <c r="L55" s="11">
        <f>IF($B55="","",ROUND((IFERROR($F55/26/8,0))*($I55*Settings!$E$7 + $J55*Settings!$E$8 + $K55*Settings!$E$9),0))</f>
        <v/>
      </c>
      <c r="M55" s="11">
        <f>IF($B55="","",ROUND($F55+$G55+$H55+$L55,0))</f>
        <v/>
      </c>
      <c r="N55" s="11">
        <f>IF($B55="","",IFERROR(VLOOKUP($B55,Employees!$A:$K,9,FALSE),""))</f>
        <v/>
      </c>
      <c r="O55" s="11">
        <f>IF($B55="","",ROUND($N55*Settings!$B$7,0))</f>
        <v/>
      </c>
      <c r="P55" s="11">
        <f>IF($B55="","",ROUND($N55*Settings!$B$8,0))</f>
        <v/>
      </c>
      <c r="Q55" s="11">
        <f>IF($B55="","",ROUND($N55*Settings!$B$9,0))</f>
        <v/>
      </c>
      <c r="R55" s="11">
        <f>IF($B55="","",$O55+$P55+$Q55)</f>
        <v/>
      </c>
      <c r="S55" s="9">
        <f>IF($B55="","",IFERROR(VLOOKUP($B55,Employees!$A:$K,10,FALSE),0))</f>
        <v/>
      </c>
      <c r="T55" s="11">
        <f>IF($B55="","",Settings!$B$12)</f>
        <v/>
      </c>
      <c r="U55" s="11">
        <f>IF($B55="","",$S55*Settings!$B$13)</f>
        <v/>
      </c>
      <c r="V55" s="11">
        <f>IF($B55="","",MAX(0,$M55-$R55-$T55-$U55))</f>
        <v/>
      </c>
      <c r="W55" s="11">
        <f>IF($B55="","",ROUND(MAX(0,$V55*VLOOKUP($V55,Settings!$D$13:$G$19,3,TRUE)-VLOOKUP($V55,Settings!$D$13:$G$19,4,TRUE)),0))</f>
        <v/>
      </c>
      <c r="X55" s="11" t="n"/>
      <c r="Y55" s="11">
        <f>IF($B55="","",ROUND($M55-$R55-$W55-$X55,0))</f>
        <v/>
      </c>
      <c r="Z55" s="9" t="n"/>
    </row>
    <row r="56">
      <c r="A56" s="9" t="n">
        <v>52</v>
      </c>
      <c r="B56" s="9" t="n"/>
      <c r="C56" s="9">
        <f>IF($B56="","",IFERROR(VLOOKUP($B56,Employees!$A:$K,2,FALSE),""))</f>
        <v/>
      </c>
      <c r="D56" s="9">
        <f>IF($B56="","",IFERROR(VLOOKUP($B56,Employees!$A:$K,3,FALSE),""))</f>
        <v/>
      </c>
      <c r="E56" s="9">
        <f>IF($B56="","",IFERROR(VLOOKUP($B56,Employees!$A:$K,4,FALSE),""))</f>
        <v/>
      </c>
      <c r="F56" s="11">
        <f>IF($B56="","",IFERROR(VLOOKUP($B56,Employees!$A:$K,8,FALSE),""))</f>
        <v/>
      </c>
      <c r="G56" s="11" t="n"/>
      <c r="H56" s="11" t="n"/>
      <c r="I56" s="14" t="n"/>
      <c r="J56" s="14" t="n"/>
      <c r="K56" s="14" t="n"/>
      <c r="L56" s="11">
        <f>IF($B56="","",ROUND((IFERROR($F56/26/8,0))*($I56*Settings!$E$7 + $J56*Settings!$E$8 + $K56*Settings!$E$9),0))</f>
        <v/>
      </c>
      <c r="M56" s="11">
        <f>IF($B56="","",ROUND($F56+$G56+$H56+$L56,0))</f>
        <v/>
      </c>
      <c r="N56" s="11">
        <f>IF($B56="","",IFERROR(VLOOKUP($B56,Employees!$A:$K,9,FALSE),""))</f>
        <v/>
      </c>
      <c r="O56" s="11">
        <f>IF($B56="","",ROUND($N56*Settings!$B$7,0))</f>
        <v/>
      </c>
      <c r="P56" s="11">
        <f>IF($B56="","",ROUND($N56*Settings!$B$8,0))</f>
        <v/>
      </c>
      <c r="Q56" s="11">
        <f>IF($B56="","",ROUND($N56*Settings!$B$9,0))</f>
        <v/>
      </c>
      <c r="R56" s="11">
        <f>IF($B56="","",$O56+$P56+$Q56)</f>
        <v/>
      </c>
      <c r="S56" s="9">
        <f>IF($B56="","",IFERROR(VLOOKUP($B56,Employees!$A:$K,10,FALSE),0))</f>
        <v/>
      </c>
      <c r="T56" s="11">
        <f>IF($B56="","",Settings!$B$12)</f>
        <v/>
      </c>
      <c r="U56" s="11">
        <f>IF($B56="","",$S56*Settings!$B$13)</f>
        <v/>
      </c>
      <c r="V56" s="11">
        <f>IF($B56="","",MAX(0,$M56-$R56-$T56-$U56))</f>
        <v/>
      </c>
      <c r="W56" s="11">
        <f>IF($B56="","",ROUND(MAX(0,$V56*VLOOKUP($V56,Settings!$D$13:$G$19,3,TRUE)-VLOOKUP($V56,Settings!$D$13:$G$19,4,TRUE)),0))</f>
        <v/>
      </c>
      <c r="X56" s="11" t="n"/>
      <c r="Y56" s="11">
        <f>IF($B56="","",ROUND($M56-$R56-$W56-$X56,0))</f>
        <v/>
      </c>
      <c r="Z56" s="9" t="n"/>
    </row>
    <row r="57">
      <c r="A57" s="9" t="n">
        <v>53</v>
      </c>
      <c r="B57" s="9" t="n"/>
      <c r="C57" s="9">
        <f>IF($B57="","",IFERROR(VLOOKUP($B57,Employees!$A:$K,2,FALSE),""))</f>
        <v/>
      </c>
      <c r="D57" s="9">
        <f>IF($B57="","",IFERROR(VLOOKUP($B57,Employees!$A:$K,3,FALSE),""))</f>
        <v/>
      </c>
      <c r="E57" s="9">
        <f>IF($B57="","",IFERROR(VLOOKUP($B57,Employees!$A:$K,4,FALSE),""))</f>
        <v/>
      </c>
      <c r="F57" s="11">
        <f>IF($B57="","",IFERROR(VLOOKUP($B57,Employees!$A:$K,8,FALSE),""))</f>
        <v/>
      </c>
      <c r="G57" s="11" t="n"/>
      <c r="H57" s="11" t="n"/>
      <c r="I57" s="14" t="n"/>
      <c r="J57" s="14" t="n"/>
      <c r="K57" s="14" t="n"/>
      <c r="L57" s="11">
        <f>IF($B57="","",ROUND((IFERROR($F57/26/8,0))*($I57*Settings!$E$7 + $J57*Settings!$E$8 + $K57*Settings!$E$9),0))</f>
        <v/>
      </c>
      <c r="M57" s="11">
        <f>IF($B57="","",ROUND($F57+$G57+$H57+$L57,0))</f>
        <v/>
      </c>
      <c r="N57" s="11">
        <f>IF($B57="","",IFERROR(VLOOKUP($B57,Employees!$A:$K,9,FALSE),""))</f>
        <v/>
      </c>
      <c r="O57" s="11">
        <f>IF($B57="","",ROUND($N57*Settings!$B$7,0))</f>
        <v/>
      </c>
      <c r="P57" s="11">
        <f>IF($B57="","",ROUND($N57*Settings!$B$8,0))</f>
        <v/>
      </c>
      <c r="Q57" s="11">
        <f>IF($B57="","",ROUND($N57*Settings!$B$9,0))</f>
        <v/>
      </c>
      <c r="R57" s="11">
        <f>IF($B57="","",$O57+$P57+$Q57)</f>
        <v/>
      </c>
      <c r="S57" s="9">
        <f>IF($B57="","",IFERROR(VLOOKUP($B57,Employees!$A:$K,10,FALSE),0))</f>
        <v/>
      </c>
      <c r="T57" s="11">
        <f>IF($B57="","",Settings!$B$12)</f>
        <v/>
      </c>
      <c r="U57" s="11">
        <f>IF($B57="","",$S57*Settings!$B$13)</f>
        <v/>
      </c>
      <c r="V57" s="11">
        <f>IF($B57="","",MAX(0,$M57-$R57-$T57-$U57))</f>
        <v/>
      </c>
      <c r="W57" s="11">
        <f>IF($B57="","",ROUND(MAX(0,$V57*VLOOKUP($V57,Settings!$D$13:$G$19,3,TRUE)-VLOOKUP($V57,Settings!$D$13:$G$19,4,TRUE)),0))</f>
        <v/>
      </c>
      <c r="X57" s="11" t="n"/>
      <c r="Y57" s="11">
        <f>IF($B57="","",ROUND($M57-$R57-$W57-$X57,0))</f>
        <v/>
      </c>
      <c r="Z57" s="9" t="n"/>
    </row>
    <row r="58">
      <c r="A58" s="9" t="n">
        <v>54</v>
      </c>
      <c r="B58" s="9" t="n"/>
      <c r="C58" s="9">
        <f>IF($B58="","",IFERROR(VLOOKUP($B58,Employees!$A:$K,2,FALSE),""))</f>
        <v/>
      </c>
      <c r="D58" s="9">
        <f>IF($B58="","",IFERROR(VLOOKUP($B58,Employees!$A:$K,3,FALSE),""))</f>
        <v/>
      </c>
      <c r="E58" s="9">
        <f>IF($B58="","",IFERROR(VLOOKUP($B58,Employees!$A:$K,4,FALSE),""))</f>
        <v/>
      </c>
      <c r="F58" s="11">
        <f>IF($B58="","",IFERROR(VLOOKUP($B58,Employees!$A:$K,8,FALSE),""))</f>
        <v/>
      </c>
      <c r="G58" s="11" t="n"/>
      <c r="H58" s="11" t="n"/>
      <c r="I58" s="14" t="n"/>
      <c r="J58" s="14" t="n"/>
      <c r="K58" s="14" t="n"/>
      <c r="L58" s="11">
        <f>IF($B58="","",ROUND((IFERROR($F58/26/8,0))*($I58*Settings!$E$7 + $J58*Settings!$E$8 + $K58*Settings!$E$9),0))</f>
        <v/>
      </c>
      <c r="M58" s="11">
        <f>IF($B58="","",ROUND($F58+$G58+$H58+$L58,0))</f>
        <v/>
      </c>
      <c r="N58" s="11">
        <f>IF($B58="","",IFERROR(VLOOKUP($B58,Employees!$A:$K,9,FALSE),""))</f>
        <v/>
      </c>
      <c r="O58" s="11">
        <f>IF($B58="","",ROUND($N58*Settings!$B$7,0))</f>
        <v/>
      </c>
      <c r="P58" s="11">
        <f>IF($B58="","",ROUND($N58*Settings!$B$8,0))</f>
        <v/>
      </c>
      <c r="Q58" s="11">
        <f>IF($B58="","",ROUND($N58*Settings!$B$9,0))</f>
        <v/>
      </c>
      <c r="R58" s="11">
        <f>IF($B58="","",$O58+$P58+$Q58)</f>
        <v/>
      </c>
      <c r="S58" s="9">
        <f>IF($B58="","",IFERROR(VLOOKUP($B58,Employees!$A:$K,10,FALSE),0))</f>
        <v/>
      </c>
      <c r="T58" s="11">
        <f>IF($B58="","",Settings!$B$12)</f>
        <v/>
      </c>
      <c r="U58" s="11">
        <f>IF($B58="","",$S58*Settings!$B$13)</f>
        <v/>
      </c>
      <c r="V58" s="11">
        <f>IF($B58="","",MAX(0,$M58-$R58-$T58-$U58))</f>
        <v/>
      </c>
      <c r="W58" s="11">
        <f>IF($B58="","",ROUND(MAX(0,$V58*VLOOKUP($V58,Settings!$D$13:$G$19,3,TRUE)-VLOOKUP($V58,Settings!$D$13:$G$19,4,TRUE)),0))</f>
        <v/>
      </c>
      <c r="X58" s="11" t="n"/>
      <c r="Y58" s="11">
        <f>IF($B58="","",ROUND($M58-$R58-$W58-$X58,0))</f>
        <v/>
      </c>
      <c r="Z58" s="9" t="n"/>
    </row>
    <row r="59">
      <c r="A59" s="9" t="n">
        <v>55</v>
      </c>
      <c r="B59" s="9" t="n"/>
      <c r="C59" s="9">
        <f>IF($B59="","",IFERROR(VLOOKUP($B59,Employees!$A:$K,2,FALSE),""))</f>
        <v/>
      </c>
      <c r="D59" s="9">
        <f>IF($B59="","",IFERROR(VLOOKUP($B59,Employees!$A:$K,3,FALSE),""))</f>
        <v/>
      </c>
      <c r="E59" s="9">
        <f>IF($B59="","",IFERROR(VLOOKUP($B59,Employees!$A:$K,4,FALSE),""))</f>
        <v/>
      </c>
      <c r="F59" s="11">
        <f>IF($B59="","",IFERROR(VLOOKUP($B59,Employees!$A:$K,8,FALSE),""))</f>
        <v/>
      </c>
      <c r="G59" s="11" t="n"/>
      <c r="H59" s="11" t="n"/>
      <c r="I59" s="14" t="n"/>
      <c r="J59" s="14" t="n"/>
      <c r="K59" s="14" t="n"/>
      <c r="L59" s="11">
        <f>IF($B59="","",ROUND((IFERROR($F59/26/8,0))*($I59*Settings!$E$7 + $J59*Settings!$E$8 + $K59*Settings!$E$9),0))</f>
        <v/>
      </c>
      <c r="M59" s="11">
        <f>IF($B59="","",ROUND($F59+$G59+$H59+$L59,0))</f>
        <v/>
      </c>
      <c r="N59" s="11">
        <f>IF($B59="","",IFERROR(VLOOKUP($B59,Employees!$A:$K,9,FALSE),""))</f>
        <v/>
      </c>
      <c r="O59" s="11">
        <f>IF($B59="","",ROUND($N59*Settings!$B$7,0))</f>
        <v/>
      </c>
      <c r="P59" s="11">
        <f>IF($B59="","",ROUND($N59*Settings!$B$8,0))</f>
        <v/>
      </c>
      <c r="Q59" s="11">
        <f>IF($B59="","",ROUND($N59*Settings!$B$9,0))</f>
        <v/>
      </c>
      <c r="R59" s="11">
        <f>IF($B59="","",$O59+$P59+$Q59)</f>
        <v/>
      </c>
      <c r="S59" s="9">
        <f>IF($B59="","",IFERROR(VLOOKUP($B59,Employees!$A:$K,10,FALSE),0))</f>
        <v/>
      </c>
      <c r="T59" s="11">
        <f>IF($B59="","",Settings!$B$12)</f>
        <v/>
      </c>
      <c r="U59" s="11">
        <f>IF($B59="","",$S59*Settings!$B$13)</f>
        <v/>
      </c>
      <c r="V59" s="11">
        <f>IF($B59="","",MAX(0,$M59-$R59-$T59-$U59))</f>
        <v/>
      </c>
      <c r="W59" s="11">
        <f>IF($B59="","",ROUND(MAX(0,$V59*VLOOKUP($V59,Settings!$D$13:$G$19,3,TRUE)-VLOOKUP($V59,Settings!$D$13:$G$19,4,TRUE)),0))</f>
        <v/>
      </c>
      <c r="X59" s="11" t="n"/>
      <c r="Y59" s="11">
        <f>IF($B59="","",ROUND($M59-$R59-$W59-$X59,0))</f>
        <v/>
      </c>
      <c r="Z59" s="9" t="n"/>
    </row>
    <row r="60">
      <c r="A60" s="9" t="n">
        <v>56</v>
      </c>
      <c r="B60" s="9" t="n"/>
      <c r="C60" s="9">
        <f>IF($B60="","",IFERROR(VLOOKUP($B60,Employees!$A:$K,2,FALSE),""))</f>
        <v/>
      </c>
      <c r="D60" s="9">
        <f>IF($B60="","",IFERROR(VLOOKUP($B60,Employees!$A:$K,3,FALSE),""))</f>
        <v/>
      </c>
      <c r="E60" s="9">
        <f>IF($B60="","",IFERROR(VLOOKUP($B60,Employees!$A:$K,4,FALSE),""))</f>
        <v/>
      </c>
      <c r="F60" s="11">
        <f>IF($B60="","",IFERROR(VLOOKUP($B60,Employees!$A:$K,8,FALSE),""))</f>
        <v/>
      </c>
      <c r="G60" s="11" t="n"/>
      <c r="H60" s="11" t="n"/>
      <c r="I60" s="14" t="n"/>
      <c r="J60" s="14" t="n"/>
      <c r="K60" s="14" t="n"/>
      <c r="L60" s="11">
        <f>IF($B60="","",ROUND((IFERROR($F60/26/8,0))*($I60*Settings!$E$7 + $J60*Settings!$E$8 + $K60*Settings!$E$9),0))</f>
        <v/>
      </c>
      <c r="M60" s="11">
        <f>IF($B60="","",ROUND($F60+$G60+$H60+$L60,0))</f>
        <v/>
      </c>
      <c r="N60" s="11">
        <f>IF($B60="","",IFERROR(VLOOKUP($B60,Employees!$A:$K,9,FALSE),""))</f>
        <v/>
      </c>
      <c r="O60" s="11">
        <f>IF($B60="","",ROUND($N60*Settings!$B$7,0))</f>
        <v/>
      </c>
      <c r="P60" s="11">
        <f>IF($B60="","",ROUND($N60*Settings!$B$8,0))</f>
        <v/>
      </c>
      <c r="Q60" s="11">
        <f>IF($B60="","",ROUND($N60*Settings!$B$9,0))</f>
        <v/>
      </c>
      <c r="R60" s="11">
        <f>IF($B60="","",$O60+$P60+$Q60)</f>
        <v/>
      </c>
      <c r="S60" s="9">
        <f>IF($B60="","",IFERROR(VLOOKUP($B60,Employees!$A:$K,10,FALSE),0))</f>
        <v/>
      </c>
      <c r="T60" s="11">
        <f>IF($B60="","",Settings!$B$12)</f>
        <v/>
      </c>
      <c r="U60" s="11">
        <f>IF($B60="","",$S60*Settings!$B$13)</f>
        <v/>
      </c>
      <c r="V60" s="11">
        <f>IF($B60="","",MAX(0,$M60-$R60-$T60-$U60))</f>
        <v/>
      </c>
      <c r="W60" s="11">
        <f>IF($B60="","",ROUND(MAX(0,$V60*VLOOKUP($V60,Settings!$D$13:$G$19,3,TRUE)-VLOOKUP($V60,Settings!$D$13:$G$19,4,TRUE)),0))</f>
        <v/>
      </c>
      <c r="X60" s="11" t="n"/>
      <c r="Y60" s="11">
        <f>IF($B60="","",ROUND($M60-$R60-$W60-$X60,0))</f>
        <v/>
      </c>
      <c r="Z60" s="9" t="n"/>
    </row>
    <row r="61">
      <c r="A61" s="9" t="n">
        <v>57</v>
      </c>
      <c r="B61" s="9" t="n"/>
      <c r="C61" s="9">
        <f>IF($B61="","",IFERROR(VLOOKUP($B61,Employees!$A:$K,2,FALSE),""))</f>
        <v/>
      </c>
      <c r="D61" s="9">
        <f>IF($B61="","",IFERROR(VLOOKUP($B61,Employees!$A:$K,3,FALSE),""))</f>
        <v/>
      </c>
      <c r="E61" s="9">
        <f>IF($B61="","",IFERROR(VLOOKUP($B61,Employees!$A:$K,4,FALSE),""))</f>
        <v/>
      </c>
      <c r="F61" s="11">
        <f>IF($B61="","",IFERROR(VLOOKUP($B61,Employees!$A:$K,8,FALSE),""))</f>
        <v/>
      </c>
      <c r="G61" s="11" t="n"/>
      <c r="H61" s="11" t="n"/>
      <c r="I61" s="14" t="n"/>
      <c r="J61" s="14" t="n"/>
      <c r="K61" s="14" t="n"/>
      <c r="L61" s="11">
        <f>IF($B61="","",ROUND((IFERROR($F61/26/8,0))*($I61*Settings!$E$7 + $J61*Settings!$E$8 + $K61*Settings!$E$9),0))</f>
        <v/>
      </c>
      <c r="M61" s="11">
        <f>IF($B61="","",ROUND($F61+$G61+$H61+$L61,0))</f>
        <v/>
      </c>
      <c r="N61" s="11">
        <f>IF($B61="","",IFERROR(VLOOKUP($B61,Employees!$A:$K,9,FALSE),""))</f>
        <v/>
      </c>
      <c r="O61" s="11">
        <f>IF($B61="","",ROUND($N61*Settings!$B$7,0))</f>
        <v/>
      </c>
      <c r="P61" s="11">
        <f>IF($B61="","",ROUND($N61*Settings!$B$8,0))</f>
        <v/>
      </c>
      <c r="Q61" s="11">
        <f>IF($B61="","",ROUND($N61*Settings!$B$9,0))</f>
        <v/>
      </c>
      <c r="R61" s="11">
        <f>IF($B61="","",$O61+$P61+$Q61)</f>
        <v/>
      </c>
      <c r="S61" s="9">
        <f>IF($B61="","",IFERROR(VLOOKUP($B61,Employees!$A:$K,10,FALSE),0))</f>
        <v/>
      </c>
      <c r="T61" s="11">
        <f>IF($B61="","",Settings!$B$12)</f>
        <v/>
      </c>
      <c r="U61" s="11">
        <f>IF($B61="","",$S61*Settings!$B$13)</f>
        <v/>
      </c>
      <c r="V61" s="11">
        <f>IF($B61="","",MAX(0,$M61-$R61-$T61-$U61))</f>
        <v/>
      </c>
      <c r="W61" s="11">
        <f>IF($B61="","",ROUND(MAX(0,$V61*VLOOKUP($V61,Settings!$D$13:$G$19,3,TRUE)-VLOOKUP($V61,Settings!$D$13:$G$19,4,TRUE)),0))</f>
        <v/>
      </c>
      <c r="X61" s="11" t="n"/>
      <c r="Y61" s="11">
        <f>IF($B61="","",ROUND($M61-$R61-$W61-$X61,0))</f>
        <v/>
      </c>
      <c r="Z61" s="9" t="n"/>
    </row>
    <row r="62">
      <c r="A62" s="9" t="n">
        <v>58</v>
      </c>
      <c r="B62" s="9" t="n"/>
      <c r="C62" s="9">
        <f>IF($B62="","",IFERROR(VLOOKUP($B62,Employees!$A:$K,2,FALSE),""))</f>
        <v/>
      </c>
      <c r="D62" s="9">
        <f>IF($B62="","",IFERROR(VLOOKUP($B62,Employees!$A:$K,3,FALSE),""))</f>
        <v/>
      </c>
      <c r="E62" s="9">
        <f>IF($B62="","",IFERROR(VLOOKUP($B62,Employees!$A:$K,4,FALSE),""))</f>
        <v/>
      </c>
      <c r="F62" s="11">
        <f>IF($B62="","",IFERROR(VLOOKUP($B62,Employees!$A:$K,8,FALSE),""))</f>
        <v/>
      </c>
      <c r="G62" s="11" t="n"/>
      <c r="H62" s="11" t="n"/>
      <c r="I62" s="14" t="n"/>
      <c r="J62" s="14" t="n"/>
      <c r="K62" s="14" t="n"/>
      <c r="L62" s="11">
        <f>IF($B62="","",ROUND((IFERROR($F62/26/8,0))*($I62*Settings!$E$7 + $J62*Settings!$E$8 + $K62*Settings!$E$9),0))</f>
        <v/>
      </c>
      <c r="M62" s="11">
        <f>IF($B62="","",ROUND($F62+$G62+$H62+$L62,0))</f>
        <v/>
      </c>
      <c r="N62" s="11">
        <f>IF($B62="","",IFERROR(VLOOKUP($B62,Employees!$A:$K,9,FALSE),""))</f>
        <v/>
      </c>
      <c r="O62" s="11">
        <f>IF($B62="","",ROUND($N62*Settings!$B$7,0))</f>
        <v/>
      </c>
      <c r="P62" s="11">
        <f>IF($B62="","",ROUND($N62*Settings!$B$8,0))</f>
        <v/>
      </c>
      <c r="Q62" s="11">
        <f>IF($B62="","",ROUND($N62*Settings!$B$9,0))</f>
        <v/>
      </c>
      <c r="R62" s="11">
        <f>IF($B62="","",$O62+$P62+$Q62)</f>
        <v/>
      </c>
      <c r="S62" s="9">
        <f>IF($B62="","",IFERROR(VLOOKUP($B62,Employees!$A:$K,10,FALSE),0))</f>
        <v/>
      </c>
      <c r="T62" s="11">
        <f>IF($B62="","",Settings!$B$12)</f>
        <v/>
      </c>
      <c r="U62" s="11">
        <f>IF($B62="","",$S62*Settings!$B$13)</f>
        <v/>
      </c>
      <c r="V62" s="11">
        <f>IF($B62="","",MAX(0,$M62-$R62-$T62-$U62))</f>
        <v/>
      </c>
      <c r="W62" s="11">
        <f>IF($B62="","",ROUND(MAX(0,$V62*VLOOKUP($V62,Settings!$D$13:$G$19,3,TRUE)-VLOOKUP($V62,Settings!$D$13:$G$19,4,TRUE)),0))</f>
        <v/>
      </c>
      <c r="X62" s="11" t="n"/>
      <c r="Y62" s="11">
        <f>IF($B62="","",ROUND($M62-$R62-$W62-$X62,0))</f>
        <v/>
      </c>
      <c r="Z62" s="9" t="n"/>
    </row>
    <row r="63">
      <c r="A63" s="9" t="n">
        <v>59</v>
      </c>
      <c r="B63" s="9" t="n"/>
      <c r="C63" s="9">
        <f>IF($B63="","",IFERROR(VLOOKUP($B63,Employees!$A:$K,2,FALSE),""))</f>
        <v/>
      </c>
      <c r="D63" s="9">
        <f>IF($B63="","",IFERROR(VLOOKUP($B63,Employees!$A:$K,3,FALSE),""))</f>
        <v/>
      </c>
      <c r="E63" s="9">
        <f>IF($B63="","",IFERROR(VLOOKUP($B63,Employees!$A:$K,4,FALSE),""))</f>
        <v/>
      </c>
      <c r="F63" s="11">
        <f>IF($B63="","",IFERROR(VLOOKUP($B63,Employees!$A:$K,8,FALSE),""))</f>
        <v/>
      </c>
      <c r="G63" s="11" t="n"/>
      <c r="H63" s="11" t="n"/>
      <c r="I63" s="14" t="n"/>
      <c r="J63" s="14" t="n"/>
      <c r="K63" s="14" t="n"/>
      <c r="L63" s="11">
        <f>IF($B63="","",ROUND((IFERROR($F63/26/8,0))*($I63*Settings!$E$7 + $J63*Settings!$E$8 + $K63*Settings!$E$9),0))</f>
        <v/>
      </c>
      <c r="M63" s="11">
        <f>IF($B63="","",ROUND($F63+$G63+$H63+$L63,0))</f>
        <v/>
      </c>
      <c r="N63" s="11">
        <f>IF($B63="","",IFERROR(VLOOKUP($B63,Employees!$A:$K,9,FALSE),""))</f>
        <v/>
      </c>
      <c r="O63" s="11">
        <f>IF($B63="","",ROUND($N63*Settings!$B$7,0))</f>
        <v/>
      </c>
      <c r="P63" s="11">
        <f>IF($B63="","",ROUND($N63*Settings!$B$8,0))</f>
        <v/>
      </c>
      <c r="Q63" s="11">
        <f>IF($B63="","",ROUND($N63*Settings!$B$9,0))</f>
        <v/>
      </c>
      <c r="R63" s="11">
        <f>IF($B63="","",$O63+$P63+$Q63)</f>
        <v/>
      </c>
      <c r="S63" s="9">
        <f>IF($B63="","",IFERROR(VLOOKUP($B63,Employees!$A:$K,10,FALSE),0))</f>
        <v/>
      </c>
      <c r="T63" s="11">
        <f>IF($B63="","",Settings!$B$12)</f>
        <v/>
      </c>
      <c r="U63" s="11">
        <f>IF($B63="","",$S63*Settings!$B$13)</f>
        <v/>
      </c>
      <c r="V63" s="11">
        <f>IF($B63="","",MAX(0,$M63-$R63-$T63-$U63))</f>
        <v/>
      </c>
      <c r="W63" s="11">
        <f>IF($B63="","",ROUND(MAX(0,$V63*VLOOKUP($V63,Settings!$D$13:$G$19,3,TRUE)-VLOOKUP($V63,Settings!$D$13:$G$19,4,TRUE)),0))</f>
        <v/>
      </c>
      <c r="X63" s="11" t="n"/>
      <c r="Y63" s="11">
        <f>IF($B63="","",ROUND($M63-$R63-$W63-$X63,0))</f>
        <v/>
      </c>
      <c r="Z63" s="9" t="n"/>
    </row>
    <row r="64">
      <c r="A64" s="9" t="n">
        <v>60</v>
      </c>
      <c r="B64" s="9" t="n"/>
      <c r="C64" s="9">
        <f>IF($B64="","",IFERROR(VLOOKUP($B64,Employees!$A:$K,2,FALSE),""))</f>
        <v/>
      </c>
      <c r="D64" s="9">
        <f>IF($B64="","",IFERROR(VLOOKUP($B64,Employees!$A:$K,3,FALSE),""))</f>
        <v/>
      </c>
      <c r="E64" s="9">
        <f>IF($B64="","",IFERROR(VLOOKUP($B64,Employees!$A:$K,4,FALSE),""))</f>
        <v/>
      </c>
      <c r="F64" s="11">
        <f>IF($B64="","",IFERROR(VLOOKUP($B64,Employees!$A:$K,8,FALSE),""))</f>
        <v/>
      </c>
      <c r="G64" s="11" t="n"/>
      <c r="H64" s="11" t="n"/>
      <c r="I64" s="14" t="n"/>
      <c r="J64" s="14" t="n"/>
      <c r="K64" s="14" t="n"/>
      <c r="L64" s="11">
        <f>IF($B64="","",ROUND((IFERROR($F64/26/8,0))*($I64*Settings!$E$7 + $J64*Settings!$E$8 + $K64*Settings!$E$9),0))</f>
        <v/>
      </c>
      <c r="M64" s="11">
        <f>IF($B64="","",ROUND($F64+$G64+$H64+$L64,0))</f>
        <v/>
      </c>
      <c r="N64" s="11">
        <f>IF($B64="","",IFERROR(VLOOKUP($B64,Employees!$A:$K,9,FALSE),""))</f>
        <v/>
      </c>
      <c r="O64" s="11">
        <f>IF($B64="","",ROUND($N64*Settings!$B$7,0))</f>
        <v/>
      </c>
      <c r="P64" s="11">
        <f>IF($B64="","",ROUND($N64*Settings!$B$8,0))</f>
        <v/>
      </c>
      <c r="Q64" s="11">
        <f>IF($B64="","",ROUND($N64*Settings!$B$9,0))</f>
        <v/>
      </c>
      <c r="R64" s="11">
        <f>IF($B64="","",$O64+$P64+$Q64)</f>
        <v/>
      </c>
      <c r="S64" s="9">
        <f>IF($B64="","",IFERROR(VLOOKUP($B64,Employees!$A:$K,10,FALSE),0))</f>
        <v/>
      </c>
      <c r="T64" s="11">
        <f>IF($B64="","",Settings!$B$12)</f>
        <v/>
      </c>
      <c r="U64" s="11">
        <f>IF($B64="","",$S64*Settings!$B$13)</f>
        <v/>
      </c>
      <c r="V64" s="11">
        <f>IF($B64="","",MAX(0,$M64-$R64-$T64-$U64))</f>
        <v/>
      </c>
      <c r="W64" s="11">
        <f>IF($B64="","",ROUND(MAX(0,$V64*VLOOKUP($V64,Settings!$D$13:$G$19,3,TRUE)-VLOOKUP($V64,Settings!$D$13:$G$19,4,TRUE)),0))</f>
        <v/>
      </c>
      <c r="X64" s="11" t="n"/>
      <c r="Y64" s="11">
        <f>IF($B64="","",ROUND($M64-$R64-$W64-$X64,0))</f>
        <v/>
      </c>
      <c r="Z64" s="9" t="n"/>
    </row>
    <row r="65">
      <c r="A65" s="9" t="n">
        <v>61</v>
      </c>
      <c r="B65" s="9" t="n"/>
      <c r="C65" s="9">
        <f>IF($B65="","",IFERROR(VLOOKUP($B65,Employees!$A:$K,2,FALSE),""))</f>
        <v/>
      </c>
      <c r="D65" s="9">
        <f>IF($B65="","",IFERROR(VLOOKUP($B65,Employees!$A:$K,3,FALSE),""))</f>
        <v/>
      </c>
      <c r="E65" s="9">
        <f>IF($B65="","",IFERROR(VLOOKUP($B65,Employees!$A:$K,4,FALSE),""))</f>
        <v/>
      </c>
      <c r="F65" s="11">
        <f>IF($B65="","",IFERROR(VLOOKUP($B65,Employees!$A:$K,8,FALSE),""))</f>
        <v/>
      </c>
      <c r="G65" s="11" t="n"/>
      <c r="H65" s="11" t="n"/>
      <c r="I65" s="14" t="n"/>
      <c r="J65" s="14" t="n"/>
      <c r="K65" s="14" t="n"/>
      <c r="L65" s="11">
        <f>IF($B65="","",ROUND((IFERROR($F65/26/8,0))*($I65*Settings!$E$7 + $J65*Settings!$E$8 + $K65*Settings!$E$9),0))</f>
        <v/>
      </c>
      <c r="M65" s="11">
        <f>IF($B65="","",ROUND($F65+$G65+$H65+$L65,0))</f>
        <v/>
      </c>
      <c r="N65" s="11">
        <f>IF($B65="","",IFERROR(VLOOKUP($B65,Employees!$A:$K,9,FALSE),""))</f>
        <v/>
      </c>
      <c r="O65" s="11">
        <f>IF($B65="","",ROUND($N65*Settings!$B$7,0))</f>
        <v/>
      </c>
      <c r="P65" s="11">
        <f>IF($B65="","",ROUND($N65*Settings!$B$8,0))</f>
        <v/>
      </c>
      <c r="Q65" s="11">
        <f>IF($B65="","",ROUND($N65*Settings!$B$9,0))</f>
        <v/>
      </c>
      <c r="R65" s="11">
        <f>IF($B65="","",$O65+$P65+$Q65)</f>
        <v/>
      </c>
      <c r="S65" s="9">
        <f>IF($B65="","",IFERROR(VLOOKUP($B65,Employees!$A:$K,10,FALSE),0))</f>
        <v/>
      </c>
      <c r="T65" s="11">
        <f>IF($B65="","",Settings!$B$12)</f>
        <v/>
      </c>
      <c r="U65" s="11">
        <f>IF($B65="","",$S65*Settings!$B$13)</f>
        <v/>
      </c>
      <c r="V65" s="11">
        <f>IF($B65="","",MAX(0,$M65-$R65-$T65-$U65))</f>
        <v/>
      </c>
      <c r="W65" s="11">
        <f>IF($B65="","",ROUND(MAX(0,$V65*VLOOKUP($V65,Settings!$D$13:$G$19,3,TRUE)-VLOOKUP($V65,Settings!$D$13:$G$19,4,TRUE)),0))</f>
        <v/>
      </c>
      <c r="X65" s="11" t="n"/>
      <c r="Y65" s="11">
        <f>IF($B65="","",ROUND($M65-$R65-$W65-$X65,0))</f>
        <v/>
      </c>
      <c r="Z65" s="9" t="n"/>
    </row>
    <row r="66">
      <c r="A66" s="9" t="n">
        <v>62</v>
      </c>
      <c r="B66" s="9" t="n"/>
      <c r="C66" s="9">
        <f>IF($B66="","",IFERROR(VLOOKUP($B66,Employees!$A:$K,2,FALSE),""))</f>
        <v/>
      </c>
      <c r="D66" s="9">
        <f>IF($B66="","",IFERROR(VLOOKUP($B66,Employees!$A:$K,3,FALSE),""))</f>
        <v/>
      </c>
      <c r="E66" s="9">
        <f>IF($B66="","",IFERROR(VLOOKUP($B66,Employees!$A:$K,4,FALSE),""))</f>
        <v/>
      </c>
      <c r="F66" s="11">
        <f>IF($B66="","",IFERROR(VLOOKUP($B66,Employees!$A:$K,8,FALSE),""))</f>
        <v/>
      </c>
      <c r="G66" s="11" t="n"/>
      <c r="H66" s="11" t="n"/>
      <c r="I66" s="14" t="n"/>
      <c r="J66" s="14" t="n"/>
      <c r="K66" s="14" t="n"/>
      <c r="L66" s="11">
        <f>IF($B66="","",ROUND((IFERROR($F66/26/8,0))*($I66*Settings!$E$7 + $J66*Settings!$E$8 + $K66*Settings!$E$9),0))</f>
        <v/>
      </c>
      <c r="M66" s="11">
        <f>IF($B66="","",ROUND($F66+$G66+$H66+$L66,0))</f>
        <v/>
      </c>
      <c r="N66" s="11">
        <f>IF($B66="","",IFERROR(VLOOKUP($B66,Employees!$A:$K,9,FALSE),""))</f>
        <v/>
      </c>
      <c r="O66" s="11">
        <f>IF($B66="","",ROUND($N66*Settings!$B$7,0))</f>
        <v/>
      </c>
      <c r="P66" s="11">
        <f>IF($B66="","",ROUND($N66*Settings!$B$8,0))</f>
        <v/>
      </c>
      <c r="Q66" s="11">
        <f>IF($B66="","",ROUND($N66*Settings!$B$9,0))</f>
        <v/>
      </c>
      <c r="R66" s="11">
        <f>IF($B66="","",$O66+$P66+$Q66)</f>
        <v/>
      </c>
      <c r="S66" s="9">
        <f>IF($B66="","",IFERROR(VLOOKUP($B66,Employees!$A:$K,10,FALSE),0))</f>
        <v/>
      </c>
      <c r="T66" s="11">
        <f>IF($B66="","",Settings!$B$12)</f>
        <v/>
      </c>
      <c r="U66" s="11">
        <f>IF($B66="","",$S66*Settings!$B$13)</f>
        <v/>
      </c>
      <c r="V66" s="11">
        <f>IF($B66="","",MAX(0,$M66-$R66-$T66-$U66))</f>
        <v/>
      </c>
      <c r="W66" s="11">
        <f>IF($B66="","",ROUND(MAX(0,$V66*VLOOKUP($V66,Settings!$D$13:$G$19,3,TRUE)-VLOOKUP($V66,Settings!$D$13:$G$19,4,TRUE)),0))</f>
        <v/>
      </c>
      <c r="X66" s="11" t="n"/>
      <c r="Y66" s="11">
        <f>IF($B66="","",ROUND($M66-$R66-$W66-$X66,0))</f>
        <v/>
      </c>
      <c r="Z66" s="9" t="n"/>
    </row>
    <row r="67">
      <c r="A67" s="9" t="n">
        <v>63</v>
      </c>
      <c r="B67" s="9" t="n"/>
      <c r="C67" s="9">
        <f>IF($B67="","",IFERROR(VLOOKUP($B67,Employees!$A:$K,2,FALSE),""))</f>
        <v/>
      </c>
      <c r="D67" s="9">
        <f>IF($B67="","",IFERROR(VLOOKUP($B67,Employees!$A:$K,3,FALSE),""))</f>
        <v/>
      </c>
      <c r="E67" s="9">
        <f>IF($B67="","",IFERROR(VLOOKUP($B67,Employees!$A:$K,4,FALSE),""))</f>
        <v/>
      </c>
      <c r="F67" s="11">
        <f>IF($B67="","",IFERROR(VLOOKUP($B67,Employees!$A:$K,8,FALSE),""))</f>
        <v/>
      </c>
      <c r="G67" s="11" t="n"/>
      <c r="H67" s="11" t="n"/>
      <c r="I67" s="14" t="n"/>
      <c r="J67" s="14" t="n"/>
      <c r="K67" s="14" t="n"/>
      <c r="L67" s="11">
        <f>IF($B67="","",ROUND((IFERROR($F67/26/8,0))*($I67*Settings!$E$7 + $J67*Settings!$E$8 + $K67*Settings!$E$9),0))</f>
        <v/>
      </c>
      <c r="M67" s="11">
        <f>IF($B67="","",ROUND($F67+$G67+$H67+$L67,0))</f>
        <v/>
      </c>
      <c r="N67" s="11">
        <f>IF($B67="","",IFERROR(VLOOKUP($B67,Employees!$A:$K,9,FALSE),""))</f>
        <v/>
      </c>
      <c r="O67" s="11">
        <f>IF($B67="","",ROUND($N67*Settings!$B$7,0))</f>
        <v/>
      </c>
      <c r="P67" s="11">
        <f>IF($B67="","",ROUND($N67*Settings!$B$8,0))</f>
        <v/>
      </c>
      <c r="Q67" s="11">
        <f>IF($B67="","",ROUND($N67*Settings!$B$9,0))</f>
        <v/>
      </c>
      <c r="R67" s="11">
        <f>IF($B67="","",$O67+$P67+$Q67)</f>
        <v/>
      </c>
      <c r="S67" s="9">
        <f>IF($B67="","",IFERROR(VLOOKUP($B67,Employees!$A:$K,10,FALSE),0))</f>
        <v/>
      </c>
      <c r="T67" s="11">
        <f>IF($B67="","",Settings!$B$12)</f>
        <v/>
      </c>
      <c r="U67" s="11">
        <f>IF($B67="","",$S67*Settings!$B$13)</f>
        <v/>
      </c>
      <c r="V67" s="11">
        <f>IF($B67="","",MAX(0,$M67-$R67-$T67-$U67))</f>
        <v/>
      </c>
      <c r="W67" s="11">
        <f>IF($B67="","",ROUND(MAX(0,$V67*VLOOKUP($V67,Settings!$D$13:$G$19,3,TRUE)-VLOOKUP($V67,Settings!$D$13:$G$19,4,TRUE)),0))</f>
        <v/>
      </c>
      <c r="X67" s="11" t="n"/>
      <c r="Y67" s="11">
        <f>IF($B67="","",ROUND($M67-$R67-$W67-$X67,0))</f>
        <v/>
      </c>
      <c r="Z67" s="9" t="n"/>
    </row>
    <row r="68">
      <c r="A68" s="9" t="n">
        <v>64</v>
      </c>
      <c r="B68" s="9" t="n"/>
      <c r="C68" s="9">
        <f>IF($B68="","",IFERROR(VLOOKUP($B68,Employees!$A:$K,2,FALSE),""))</f>
        <v/>
      </c>
      <c r="D68" s="9">
        <f>IF($B68="","",IFERROR(VLOOKUP($B68,Employees!$A:$K,3,FALSE),""))</f>
        <v/>
      </c>
      <c r="E68" s="9">
        <f>IF($B68="","",IFERROR(VLOOKUP($B68,Employees!$A:$K,4,FALSE),""))</f>
        <v/>
      </c>
      <c r="F68" s="11">
        <f>IF($B68="","",IFERROR(VLOOKUP($B68,Employees!$A:$K,8,FALSE),""))</f>
        <v/>
      </c>
      <c r="G68" s="11" t="n"/>
      <c r="H68" s="11" t="n"/>
      <c r="I68" s="14" t="n"/>
      <c r="J68" s="14" t="n"/>
      <c r="K68" s="14" t="n"/>
      <c r="L68" s="11">
        <f>IF($B68="","",ROUND((IFERROR($F68/26/8,0))*($I68*Settings!$E$7 + $J68*Settings!$E$8 + $K68*Settings!$E$9),0))</f>
        <v/>
      </c>
      <c r="M68" s="11">
        <f>IF($B68="","",ROUND($F68+$G68+$H68+$L68,0))</f>
        <v/>
      </c>
      <c r="N68" s="11">
        <f>IF($B68="","",IFERROR(VLOOKUP($B68,Employees!$A:$K,9,FALSE),""))</f>
        <v/>
      </c>
      <c r="O68" s="11">
        <f>IF($B68="","",ROUND($N68*Settings!$B$7,0))</f>
        <v/>
      </c>
      <c r="P68" s="11">
        <f>IF($B68="","",ROUND($N68*Settings!$B$8,0))</f>
        <v/>
      </c>
      <c r="Q68" s="11">
        <f>IF($B68="","",ROUND($N68*Settings!$B$9,0))</f>
        <v/>
      </c>
      <c r="R68" s="11">
        <f>IF($B68="","",$O68+$P68+$Q68)</f>
        <v/>
      </c>
      <c r="S68" s="9">
        <f>IF($B68="","",IFERROR(VLOOKUP($B68,Employees!$A:$K,10,FALSE),0))</f>
        <v/>
      </c>
      <c r="T68" s="11">
        <f>IF($B68="","",Settings!$B$12)</f>
        <v/>
      </c>
      <c r="U68" s="11">
        <f>IF($B68="","",$S68*Settings!$B$13)</f>
        <v/>
      </c>
      <c r="V68" s="11">
        <f>IF($B68="","",MAX(0,$M68-$R68-$T68-$U68))</f>
        <v/>
      </c>
      <c r="W68" s="11">
        <f>IF($B68="","",ROUND(MAX(0,$V68*VLOOKUP($V68,Settings!$D$13:$G$19,3,TRUE)-VLOOKUP($V68,Settings!$D$13:$G$19,4,TRUE)),0))</f>
        <v/>
      </c>
      <c r="X68" s="11" t="n"/>
      <c r="Y68" s="11">
        <f>IF($B68="","",ROUND($M68-$R68-$W68-$X68,0))</f>
        <v/>
      </c>
      <c r="Z68" s="9" t="n"/>
    </row>
    <row r="69">
      <c r="A69" s="9" t="n">
        <v>65</v>
      </c>
      <c r="B69" s="9" t="n"/>
      <c r="C69" s="9">
        <f>IF($B69="","",IFERROR(VLOOKUP($B69,Employees!$A:$K,2,FALSE),""))</f>
        <v/>
      </c>
      <c r="D69" s="9">
        <f>IF($B69="","",IFERROR(VLOOKUP($B69,Employees!$A:$K,3,FALSE),""))</f>
        <v/>
      </c>
      <c r="E69" s="9">
        <f>IF($B69="","",IFERROR(VLOOKUP($B69,Employees!$A:$K,4,FALSE),""))</f>
        <v/>
      </c>
      <c r="F69" s="11">
        <f>IF($B69="","",IFERROR(VLOOKUP($B69,Employees!$A:$K,8,FALSE),""))</f>
        <v/>
      </c>
      <c r="G69" s="11" t="n"/>
      <c r="H69" s="11" t="n"/>
      <c r="I69" s="14" t="n"/>
      <c r="J69" s="14" t="n"/>
      <c r="K69" s="14" t="n"/>
      <c r="L69" s="11">
        <f>IF($B69="","",ROUND((IFERROR($F69/26/8,0))*($I69*Settings!$E$7 + $J69*Settings!$E$8 + $K69*Settings!$E$9),0))</f>
        <v/>
      </c>
      <c r="M69" s="11">
        <f>IF($B69="","",ROUND($F69+$G69+$H69+$L69,0))</f>
        <v/>
      </c>
      <c r="N69" s="11">
        <f>IF($B69="","",IFERROR(VLOOKUP($B69,Employees!$A:$K,9,FALSE),""))</f>
        <v/>
      </c>
      <c r="O69" s="11">
        <f>IF($B69="","",ROUND($N69*Settings!$B$7,0))</f>
        <v/>
      </c>
      <c r="P69" s="11">
        <f>IF($B69="","",ROUND($N69*Settings!$B$8,0))</f>
        <v/>
      </c>
      <c r="Q69" s="11">
        <f>IF($B69="","",ROUND($N69*Settings!$B$9,0))</f>
        <v/>
      </c>
      <c r="R69" s="11">
        <f>IF($B69="","",$O69+$P69+$Q69)</f>
        <v/>
      </c>
      <c r="S69" s="9">
        <f>IF($B69="","",IFERROR(VLOOKUP($B69,Employees!$A:$K,10,FALSE),0))</f>
        <v/>
      </c>
      <c r="T69" s="11">
        <f>IF($B69="","",Settings!$B$12)</f>
        <v/>
      </c>
      <c r="U69" s="11">
        <f>IF($B69="","",$S69*Settings!$B$13)</f>
        <v/>
      </c>
      <c r="V69" s="11">
        <f>IF($B69="","",MAX(0,$M69-$R69-$T69-$U69))</f>
        <v/>
      </c>
      <c r="W69" s="11">
        <f>IF($B69="","",ROUND(MAX(0,$V69*VLOOKUP($V69,Settings!$D$13:$G$19,3,TRUE)-VLOOKUP($V69,Settings!$D$13:$G$19,4,TRUE)),0))</f>
        <v/>
      </c>
      <c r="X69" s="11" t="n"/>
      <c r="Y69" s="11">
        <f>IF($B69="","",ROUND($M69-$R69-$W69-$X69,0))</f>
        <v/>
      </c>
      <c r="Z69" s="9" t="n"/>
    </row>
    <row r="70">
      <c r="A70" s="9" t="n">
        <v>66</v>
      </c>
      <c r="B70" s="9" t="n"/>
      <c r="C70" s="9">
        <f>IF($B70="","",IFERROR(VLOOKUP($B70,Employees!$A:$K,2,FALSE),""))</f>
        <v/>
      </c>
      <c r="D70" s="9">
        <f>IF($B70="","",IFERROR(VLOOKUP($B70,Employees!$A:$K,3,FALSE),""))</f>
        <v/>
      </c>
      <c r="E70" s="9">
        <f>IF($B70="","",IFERROR(VLOOKUP($B70,Employees!$A:$K,4,FALSE),""))</f>
        <v/>
      </c>
      <c r="F70" s="11">
        <f>IF($B70="","",IFERROR(VLOOKUP($B70,Employees!$A:$K,8,FALSE),""))</f>
        <v/>
      </c>
      <c r="G70" s="11" t="n"/>
      <c r="H70" s="11" t="n"/>
      <c r="I70" s="14" t="n"/>
      <c r="J70" s="14" t="n"/>
      <c r="K70" s="14" t="n"/>
      <c r="L70" s="11">
        <f>IF($B70="","",ROUND((IFERROR($F70/26/8,0))*($I70*Settings!$E$7 + $J70*Settings!$E$8 + $K70*Settings!$E$9),0))</f>
        <v/>
      </c>
      <c r="M70" s="11">
        <f>IF($B70="","",ROUND($F70+$G70+$H70+$L70,0))</f>
        <v/>
      </c>
      <c r="N70" s="11">
        <f>IF($B70="","",IFERROR(VLOOKUP($B70,Employees!$A:$K,9,FALSE),""))</f>
        <v/>
      </c>
      <c r="O70" s="11">
        <f>IF($B70="","",ROUND($N70*Settings!$B$7,0))</f>
        <v/>
      </c>
      <c r="P70" s="11">
        <f>IF($B70="","",ROUND($N70*Settings!$B$8,0))</f>
        <v/>
      </c>
      <c r="Q70" s="11">
        <f>IF($B70="","",ROUND($N70*Settings!$B$9,0))</f>
        <v/>
      </c>
      <c r="R70" s="11">
        <f>IF($B70="","",$O70+$P70+$Q70)</f>
        <v/>
      </c>
      <c r="S70" s="9">
        <f>IF($B70="","",IFERROR(VLOOKUP($B70,Employees!$A:$K,10,FALSE),0))</f>
        <v/>
      </c>
      <c r="T70" s="11">
        <f>IF($B70="","",Settings!$B$12)</f>
        <v/>
      </c>
      <c r="U70" s="11">
        <f>IF($B70="","",$S70*Settings!$B$13)</f>
        <v/>
      </c>
      <c r="V70" s="11">
        <f>IF($B70="","",MAX(0,$M70-$R70-$T70-$U70))</f>
        <v/>
      </c>
      <c r="W70" s="11">
        <f>IF($B70="","",ROUND(MAX(0,$V70*VLOOKUP($V70,Settings!$D$13:$G$19,3,TRUE)-VLOOKUP($V70,Settings!$D$13:$G$19,4,TRUE)),0))</f>
        <v/>
      </c>
      <c r="X70" s="11" t="n"/>
      <c r="Y70" s="11">
        <f>IF($B70="","",ROUND($M70-$R70-$W70-$X70,0))</f>
        <v/>
      </c>
      <c r="Z70" s="9" t="n"/>
    </row>
    <row r="71">
      <c r="A71" s="9" t="n">
        <v>67</v>
      </c>
      <c r="B71" s="9" t="n"/>
      <c r="C71" s="9">
        <f>IF($B71="","",IFERROR(VLOOKUP($B71,Employees!$A:$K,2,FALSE),""))</f>
        <v/>
      </c>
      <c r="D71" s="9">
        <f>IF($B71="","",IFERROR(VLOOKUP($B71,Employees!$A:$K,3,FALSE),""))</f>
        <v/>
      </c>
      <c r="E71" s="9">
        <f>IF($B71="","",IFERROR(VLOOKUP($B71,Employees!$A:$K,4,FALSE),""))</f>
        <v/>
      </c>
      <c r="F71" s="11">
        <f>IF($B71="","",IFERROR(VLOOKUP($B71,Employees!$A:$K,8,FALSE),""))</f>
        <v/>
      </c>
      <c r="G71" s="11" t="n"/>
      <c r="H71" s="11" t="n"/>
      <c r="I71" s="14" t="n"/>
      <c r="J71" s="14" t="n"/>
      <c r="K71" s="14" t="n"/>
      <c r="L71" s="11">
        <f>IF($B71="","",ROUND((IFERROR($F71/26/8,0))*($I71*Settings!$E$7 + $J71*Settings!$E$8 + $K71*Settings!$E$9),0))</f>
        <v/>
      </c>
      <c r="M71" s="11">
        <f>IF($B71="","",ROUND($F71+$G71+$H71+$L71,0))</f>
        <v/>
      </c>
      <c r="N71" s="11">
        <f>IF($B71="","",IFERROR(VLOOKUP($B71,Employees!$A:$K,9,FALSE),""))</f>
        <v/>
      </c>
      <c r="O71" s="11">
        <f>IF($B71="","",ROUND($N71*Settings!$B$7,0))</f>
        <v/>
      </c>
      <c r="P71" s="11">
        <f>IF($B71="","",ROUND($N71*Settings!$B$8,0))</f>
        <v/>
      </c>
      <c r="Q71" s="11">
        <f>IF($B71="","",ROUND($N71*Settings!$B$9,0))</f>
        <v/>
      </c>
      <c r="R71" s="11">
        <f>IF($B71="","",$O71+$P71+$Q71)</f>
        <v/>
      </c>
      <c r="S71" s="9">
        <f>IF($B71="","",IFERROR(VLOOKUP($B71,Employees!$A:$K,10,FALSE),0))</f>
        <v/>
      </c>
      <c r="T71" s="11">
        <f>IF($B71="","",Settings!$B$12)</f>
        <v/>
      </c>
      <c r="U71" s="11">
        <f>IF($B71="","",$S71*Settings!$B$13)</f>
        <v/>
      </c>
      <c r="V71" s="11">
        <f>IF($B71="","",MAX(0,$M71-$R71-$T71-$U71))</f>
        <v/>
      </c>
      <c r="W71" s="11">
        <f>IF($B71="","",ROUND(MAX(0,$V71*VLOOKUP($V71,Settings!$D$13:$G$19,3,TRUE)-VLOOKUP($V71,Settings!$D$13:$G$19,4,TRUE)),0))</f>
        <v/>
      </c>
      <c r="X71" s="11" t="n"/>
      <c r="Y71" s="11">
        <f>IF($B71="","",ROUND($M71-$R71-$W71-$X71,0))</f>
        <v/>
      </c>
      <c r="Z71" s="9" t="n"/>
    </row>
    <row r="72">
      <c r="A72" s="9" t="n">
        <v>68</v>
      </c>
      <c r="B72" s="9" t="n"/>
      <c r="C72" s="9">
        <f>IF($B72="","",IFERROR(VLOOKUP($B72,Employees!$A:$K,2,FALSE),""))</f>
        <v/>
      </c>
      <c r="D72" s="9">
        <f>IF($B72="","",IFERROR(VLOOKUP($B72,Employees!$A:$K,3,FALSE),""))</f>
        <v/>
      </c>
      <c r="E72" s="9">
        <f>IF($B72="","",IFERROR(VLOOKUP($B72,Employees!$A:$K,4,FALSE),""))</f>
        <v/>
      </c>
      <c r="F72" s="11">
        <f>IF($B72="","",IFERROR(VLOOKUP($B72,Employees!$A:$K,8,FALSE),""))</f>
        <v/>
      </c>
      <c r="G72" s="11" t="n"/>
      <c r="H72" s="11" t="n"/>
      <c r="I72" s="14" t="n"/>
      <c r="J72" s="14" t="n"/>
      <c r="K72" s="14" t="n"/>
      <c r="L72" s="11">
        <f>IF($B72="","",ROUND((IFERROR($F72/26/8,0))*($I72*Settings!$E$7 + $J72*Settings!$E$8 + $K72*Settings!$E$9),0))</f>
        <v/>
      </c>
      <c r="M72" s="11">
        <f>IF($B72="","",ROUND($F72+$G72+$H72+$L72,0))</f>
        <v/>
      </c>
      <c r="N72" s="11">
        <f>IF($B72="","",IFERROR(VLOOKUP($B72,Employees!$A:$K,9,FALSE),""))</f>
        <v/>
      </c>
      <c r="O72" s="11">
        <f>IF($B72="","",ROUND($N72*Settings!$B$7,0))</f>
        <v/>
      </c>
      <c r="P72" s="11">
        <f>IF($B72="","",ROUND($N72*Settings!$B$8,0))</f>
        <v/>
      </c>
      <c r="Q72" s="11">
        <f>IF($B72="","",ROUND($N72*Settings!$B$9,0))</f>
        <v/>
      </c>
      <c r="R72" s="11">
        <f>IF($B72="","",$O72+$P72+$Q72)</f>
        <v/>
      </c>
      <c r="S72" s="9">
        <f>IF($B72="","",IFERROR(VLOOKUP($B72,Employees!$A:$K,10,FALSE),0))</f>
        <v/>
      </c>
      <c r="T72" s="11">
        <f>IF($B72="","",Settings!$B$12)</f>
        <v/>
      </c>
      <c r="U72" s="11">
        <f>IF($B72="","",$S72*Settings!$B$13)</f>
        <v/>
      </c>
      <c r="V72" s="11">
        <f>IF($B72="","",MAX(0,$M72-$R72-$T72-$U72))</f>
        <v/>
      </c>
      <c r="W72" s="11">
        <f>IF($B72="","",ROUND(MAX(0,$V72*VLOOKUP($V72,Settings!$D$13:$G$19,3,TRUE)-VLOOKUP($V72,Settings!$D$13:$G$19,4,TRUE)),0))</f>
        <v/>
      </c>
      <c r="X72" s="11" t="n"/>
      <c r="Y72" s="11">
        <f>IF($B72="","",ROUND($M72-$R72-$W72-$X72,0))</f>
        <v/>
      </c>
      <c r="Z72" s="9" t="n"/>
    </row>
    <row r="73">
      <c r="A73" s="9" t="n">
        <v>69</v>
      </c>
      <c r="B73" s="9" t="n"/>
      <c r="C73" s="9">
        <f>IF($B73="","",IFERROR(VLOOKUP($B73,Employees!$A:$K,2,FALSE),""))</f>
        <v/>
      </c>
      <c r="D73" s="9">
        <f>IF($B73="","",IFERROR(VLOOKUP($B73,Employees!$A:$K,3,FALSE),""))</f>
        <v/>
      </c>
      <c r="E73" s="9">
        <f>IF($B73="","",IFERROR(VLOOKUP($B73,Employees!$A:$K,4,FALSE),""))</f>
        <v/>
      </c>
      <c r="F73" s="11">
        <f>IF($B73="","",IFERROR(VLOOKUP($B73,Employees!$A:$K,8,FALSE),""))</f>
        <v/>
      </c>
      <c r="G73" s="11" t="n"/>
      <c r="H73" s="11" t="n"/>
      <c r="I73" s="14" t="n"/>
      <c r="J73" s="14" t="n"/>
      <c r="K73" s="14" t="n"/>
      <c r="L73" s="11">
        <f>IF($B73="","",ROUND((IFERROR($F73/26/8,0))*($I73*Settings!$E$7 + $J73*Settings!$E$8 + $K73*Settings!$E$9),0))</f>
        <v/>
      </c>
      <c r="M73" s="11">
        <f>IF($B73="","",ROUND($F73+$G73+$H73+$L73,0))</f>
        <v/>
      </c>
      <c r="N73" s="11">
        <f>IF($B73="","",IFERROR(VLOOKUP($B73,Employees!$A:$K,9,FALSE),""))</f>
        <v/>
      </c>
      <c r="O73" s="11">
        <f>IF($B73="","",ROUND($N73*Settings!$B$7,0))</f>
        <v/>
      </c>
      <c r="P73" s="11">
        <f>IF($B73="","",ROUND($N73*Settings!$B$8,0))</f>
        <v/>
      </c>
      <c r="Q73" s="11">
        <f>IF($B73="","",ROUND($N73*Settings!$B$9,0))</f>
        <v/>
      </c>
      <c r="R73" s="11">
        <f>IF($B73="","",$O73+$P73+$Q73)</f>
        <v/>
      </c>
      <c r="S73" s="9">
        <f>IF($B73="","",IFERROR(VLOOKUP($B73,Employees!$A:$K,10,FALSE),0))</f>
        <v/>
      </c>
      <c r="T73" s="11">
        <f>IF($B73="","",Settings!$B$12)</f>
        <v/>
      </c>
      <c r="U73" s="11">
        <f>IF($B73="","",$S73*Settings!$B$13)</f>
        <v/>
      </c>
      <c r="V73" s="11">
        <f>IF($B73="","",MAX(0,$M73-$R73-$T73-$U73))</f>
        <v/>
      </c>
      <c r="W73" s="11">
        <f>IF($B73="","",ROUND(MAX(0,$V73*VLOOKUP($V73,Settings!$D$13:$G$19,3,TRUE)-VLOOKUP($V73,Settings!$D$13:$G$19,4,TRUE)),0))</f>
        <v/>
      </c>
      <c r="X73" s="11" t="n"/>
      <c r="Y73" s="11">
        <f>IF($B73="","",ROUND($M73-$R73-$W73-$X73,0))</f>
        <v/>
      </c>
      <c r="Z73" s="9" t="n"/>
    </row>
    <row r="74">
      <c r="A74" s="9" t="n">
        <v>70</v>
      </c>
      <c r="B74" s="9" t="n"/>
      <c r="C74" s="9">
        <f>IF($B74="","",IFERROR(VLOOKUP($B74,Employees!$A:$K,2,FALSE),""))</f>
        <v/>
      </c>
      <c r="D74" s="9">
        <f>IF($B74="","",IFERROR(VLOOKUP($B74,Employees!$A:$K,3,FALSE),""))</f>
        <v/>
      </c>
      <c r="E74" s="9">
        <f>IF($B74="","",IFERROR(VLOOKUP($B74,Employees!$A:$K,4,FALSE),""))</f>
        <v/>
      </c>
      <c r="F74" s="11">
        <f>IF($B74="","",IFERROR(VLOOKUP($B74,Employees!$A:$K,8,FALSE),""))</f>
        <v/>
      </c>
      <c r="G74" s="11" t="n"/>
      <c r="H74" s="11" t="n"/>
      <c r="I74" s="14" t="n"/>
      <c r="J74" s="14" t="n"/>
      <c r="K74" s="14" t="n"/>
      <c r="L74" s="11">
        <f>IF($B74="","",ROUND((IFERROR($F74/26/8,0))*($I74*Settings!$E$7 + $J74*Settings!$E$8 + $K74*Settings!$E$9),0))</f>
        <v/>
      </c>
      <c r="M74" s="11">
        <f>IF($B74="","",ROUND($F74+$G74+$H74+$L74,0))</f>
        <v/>
      </c>
      <c r="N74" s="11">
        <f>IF($B74="","",IFERROR(VLOOKUP($B74,Employees!$A:$K,9,FALSE),""))</f>
        <v/>
      </c>
      <c r="O74" s="11">
        <f>IF($B74="","",ROUND($N74*Settings!$B$7,0))</f>
        <v/>
      </c>
      <c r="P74" s="11">
        <f>IF($B74="","",ROUND($N74*Settings!$B$8,0))</f>
        <v/>
      </c>
      <c r="Q74" s="11">
        <f>IF($B74="","",ROUND($N74*Settings!$B$9,0))</f>
        <v/>
      </c>
      <c r="R74" s="11">
        <f>IF($B74="","",$O74+$P74+$Q74)</f>
        <v/>
      </c>
      <c r="S74" s="9">
        <f>IF($B74="","",IFERROR(VLOOKUP($B74,Employees!$A:$K,10,FALSE),0))</f>
        <v/>
      </c>
      <c r="T74" s="11">
        <f>IF($B74="","",Settings!$B$12)</f>
        <v/>
      </c>
      <c r="U74" s="11">
        <f>IF($B74="","",$S74*Settings!$B$13)</f>
        <v/>
      </c>
      <c r="V74" s="11">
        <f>IF($B74="","",MAX(0,$M74-$R74-$T74-$U74))</f>
        <v/>
      </c>
      <c r="W74" s="11">
        <f>IF($B74="","",ROUND(MAX(0,$V74*VLOOKUP($V74,Settings!$D$13:$G$19,3,TRUE)-VLOOKUP($V74,Settings!$D$13:$G$19,4,TRUE)),0))</f>
        <v/>
      </c>
      <c r="X74" s="11" t="n"/>
      <c r="Y74" s="11">
        <f>IF($B74="","",ROUND($M74-$R74-$W74-$X74,0))</f>
        <v/>
      </c>
      <c r="Z74" s="9" t="n"/>
    </row>
    <row r="75">
      <c r="A75" s="9" t="n">
        <v>71</v>
      </c>
      <c r="B75" s="9" t="n"/>
      <c r="C75" s="9">
        <f>IF($B75="","",IFERROR(VLOOKUP($B75,Employees!$A:$K,2,FALSE),""))</f>
        <v/>
      </c>
      <c r="D75" s="9">
        <f>IF($B75="","",IFERROR(VLOOKUP($B75,Employees!$A:$K,3,FALSE),""))</f>
        <v/>
      </c>
      <c r="E75" s="9">
        <f>IF($B75="","",IFERROR(VLOOKUP($B75,Employees!$A:$K,4,FALSE),""))</f>
        <v/>
      </c>
      <c r="F75" s="11">
        <f>IF($B75="","",IFERROR(VLOOKUP($B75,Employees!$A:$K,8,FALSE),""))</f>
        <v/>
      </c>
      <c r="G75" s="11" t="n"/>
      <c r="H75" s="11" t="n"/>
      <c r="I75" s="14" t="n"/>
      <c r="J75" s="14" t="n"/>
      <c r="K75" s="14" t="n"/>
      <c r="L75" s="11">
        <f>IF($B75="","",ROUND((IFERROR($F75/26/8,0))*($I75*Settings!$E$7 + $J75*Settings!$E$8 + $K75*Settings!$E$9),0))</f>
        <v/>
      </c>
      <c r="M75" s="11">
        <f>IF($B75="","",ROUND($F75+$G75+$H75+$L75,0))</f>
        <v/>
      </c>
      <c r="N75" s="11">
        <f>IF($B75="","",IFERROR(VLOOKUP($B75,Employees!$A:$K,9,FALSE),""))</f>
        <v/>
      </c>
      <c r="O75" s="11">
        <f>IF($B75="","",ROUND($N75*Settings!$B$7,0))</f>
        <v/>
      </c>
      <c r="P75" s="11">
        <f>IF($B75="","",ROUND($N75*Settings!$B$8,0))</f>
        <v/>
      </c>
      <c r="Q75" s="11">
        <f>IF($B75="","",ROUND($N75*Settings!$B$9,0))</f>
        <v/>
      </c>
      <c r="R75" s="11">
        <f>IF($B75="","",$O75+$P75+$Q75)</f>
        <v/>
      </c>
      <c r="S75" s="9">
        <f>IF($B75="","",IFERROR(VLOOKUP($B75,Employees!$A:$K,10,FALSE),0))</f>
        <v/>
      </c>
      <c r="T75" s="11">
        <f>IF($B75="","",Settings!$B$12)</f>
        <v/>
      </c>
      <c r="U75" s="11">
        <f>IF($B75="","",$S75*Settings!$B$13)</f>
        <v/>
      </c>
      <c r="V75" s="11">
        <f>IF($B75="","",MAX(0,$M75-$R75-$T75-$U75))</f>
        <v/>
      </c>
      <c r="W75" s="11">
        <f>IF($B75="","",ROUND(MAX(0,$V75*VLOOKUP($V75,Settings!$D$13:$G$19,3,TRUE)-VLOOKUP($V75,Settings!$D$13:$G$19,4,TRUE)),0))</f>
        <v/>
      </c>
      <c r="X75" s="11" t="n"/>
      <c r="Y75" s="11">
        <f>IF($B75="","",ROUND($M75-$R75-$W75-$X75,0))</f>
        <v/>
      </c>
      <c r="Z75" s="9" t="n"/>
    </row>
    <row r="76">
      <c r="A76" s="9" t="n">
        <v>72</v>
      </c>
      <c r="B76" s="9" t="n"/>
      <c r="C76" s="9">
        <f>IF($B76="","",IFERROR(VLOOKUP($B76,Employees!$A:$K,2,FALSE),""))</f>
        <v/>
      </c>
      <c r="D76" s="9">
        <f>IF($B76="","",IFERROR(VLOOKUP($B76,Employees!$A:$K,3,FALSE),""))</f>
        <v/>
      </c>
      <c r="E76" s="9">
        <f>IF($B76="","",IFERROR(VLOOKUP($B76,Employees!$A:$K,4,FALSE),""))</f>
        <v/>
      </c>
      <c r="F76" s="11">
        <f>IF($B76="","",IFERROR(VLOOKUP($B76,Employees!$A:$K,8,FALSE),""))</f>
        <v/>
      </c>
      <c r="G76" s="11" t="n"/>
      <c r="H76" s="11" t="n"/>
      <c r="I76" s="14" t="n"/>
      <c r="J76" s="14" t="n"/>
      <c r="K76" s="14" t="n"/>
      <c r="L76" s="11">
        <f>IF($B76="","",ROUND((IFERROR($F76/26/8,0))*($I76*Settings!$E$7 + $J76*Settings!$E$8 + $K76*Settings!$E$9),0))</f>
        <v/>
      </c>
      <c r="M76" s="11">
        <f>IF($B76="","",ROUND($F76+$G76+$H76+$L76,0))</f>
        <v/>
      </c>
      <c r="N76" s="11">
        <f>IF($B76="","",IFERROR(VLOOKUP($B76,Employees!$A:$K,9,FALSE),""))</f>
        <v/>
      </c>
      <c r="O76" s="11">
        <f>IF($B76="","",ROUND($N76*Settings!$B$7,0))</f>
        <v/>
      </c>
      <c r="P76" s="11">
        <f>IF($B76="","",ROUND($N76*Settings!$B$8,0))</f>
        <v/>
      </c>
      <c r="Q76" s="11">
        <f>IF($B76="","",ROUND($N76*Settings!$B$9,0))</f>
        <v/>
      </c>
      <c r="R76" s="11">
        <f>IF($B76="","",$O76+$P76+$Q76)</f>
        <v/>
      </c>
      <c r="S76" s="9">
        <f>IF($B76="","",IFERROR(VLOOKUP($B76,Employees!$A:$K,10,FALSE),0))</f>
        <v/>
      </c>
      <c r="T76" s="11">
        <f>IF($B76="","",Settings!$B$12)</f>
        <v/>
      </c>
      <c r="U76" s="11">
        <f>IF($B76="","",$S76*Settings!$B$13)</f>
        <v/>
      </c>
      <c r="V76" s="11">
        <f>IF($B76="","",MAX(0,$M76-$R76-$T76-$U76))</f>
        <v/>
      </c>
      <c r="W76" s="11">
        <f>IF($B76="","",ROUND(MAX(0,$V76*VLOOKUP($V76,Settings!$D$13:$G$19,3,TRUE)-VLOOKUP($V76,Settings!$D$13:$G$19,4,TRUE)),0))</f>
        <v/>
      </c>
      <c r="X76" s="11" t="n"/>
      <c r="Y76" s="11">
        <f>IF($B76="","",ROUND($M76-$R76-$W76-$X76,0))</f>
        <v/>
      </c>
      <c r="Z76" s="9" t="n"/>
    </row>
    <row r="77">
      <c r="A77" s="9" t="n">
        <v>73</v>
      </c>
      <c r="B77" s="9" t="n"/>
      <c r="C77" s="9">
        <f>IF($B77="","",IFERROR(VLOOKUP($B77,Employees!$A:$K,2,FALSE),""))</f>
        <v/>
      </c>
      <c r="D77" s="9">
        <f>IF($B77="","",IFERROR(VLOOKUP($B77,Employees!$A:$K,3,FALSE),""))</f>
        <v/>
      </c>
      <c r="E77" s="9">
        <f>IF($B77="","",IFERROR(VLOOKUP($B77,Employees!$A:$K,4,FALSE),""))</f>
        <v/>
      </c>
      <c r="F77" s="11">
        <f>IF($B77="","",IFERROR(VLOOKUP($B77,Employees!$A:$K,8,FALSE),""))</f>
        <v/>
      </c>
      <c r="G77" s="11" t="n"/>
      <c r="H77" s="11" t="n"/>
      <c r="I77" s="14" t="n"/>
      <c r="J77" s="14" t="n"/>
      <c r="K77" s="14" t="n"/>
      <c r="L77" s="11">
        <f>IF($B77="","",ROUND((IFERROR($F77/26/8,0))*($I77*Settings!$E$7 + $J77*Settings!$E$8 + $K77*Settings!$E$9),0))</f>
        <v/>
      </c>
      <c r="M77" s="11">
        <f>IF($B77="","",ROUND($F77+$G77+$H77+$L77,0))</f>
        <v/>
      </c>
      <c r="N77" s="11">
        <f>IF($B77="","",IFERROR(VLOOKUP($B77,Employees!$A:$K,9,FALSE),""))</f>
        <v/>
      </c>
      <c r="O77" s="11">
        <f>IF($B77="","",ROUND($N77*Settings!$B$7,0))</f>
        <v/>
      </c>
      <c r="P77" s="11">
        <f>IF($B77="","",ROUND($N77*Settings!$B$8,0))</f>
        <v/>
      </c>
      <c r="Q77" s="11">
        <f>IF($B77="","",ROUND($N77*Settings!$B$9,0))</f>
        <v/>
      </c>
      <c r="R77" s="11">
        <f>IF($B77="","",$O77+$P77+$Q77)</f>
        <v/>
      </c>
      <c r="S77" s="9">
        <f>IF($B77="","",IFERROR(VLOOKUP($B77,Employees!$A:$K,10,FALSE),0))</f>
        <v/>
      </c>
      <c r="T77" s="11">
        <f>IF($B77="","",Settings!$B$12)</f>
        <v/>
      </c>
      <c r="U77" s="11">
        <f>IF($B77="","",$S77*Settings!$B$13)</f>
        <v/>
      </c>
      <c r="V77" s="11">
        <f>IF($B77="","",MAX(0,$M77-$R77-$T77-$U77))</f>
        <v/>
      </c>
      <c r="W77" s="11">
        <f>IF($B77="","",ROUND(MAX(0,$V77*VLOOKUP($V77,Settings!$D$13:$G$19,3,TRUE)-VLOOKUP($V77,Settings!$D$13:$G$19,4,TRUE)),0))</f>
        <v/>
      </c>
      <c r="X77" s="11" t="n"/>
      <c r="Y77" s="11">
        <f>IF($B77="","",ROUND($M77-$R77-$W77-$X77,0))</f>
        <v/>
      </c>
      <c r="Z77" s="9" t="n"/>
    </row>
    <row r="78">
      <c r="A78" s="9" t="n">
        <v>74</v>
      </c>
      <c r="B78" s="9" t="n"/>
      <c r="C78" s="9">
        <f>IF($B78="","",IFERROR(VLOOKUP($B78,Employees!$A:$K,2,FALSE),""))</f>
        <v/>
      </c>
      <c r="D78" s="9">
        <f>IF($B78="","",IFERROR(VLOOKUP($B78,Employees!$A:$K,3,FALSE),""))</f>
        <v/>
      </c>
      <c r="E78" s="9">
        <f>IF($B78="","",IFERROR(VLOOKUP($B78,Employees!$A:$K,4,FALSE),""))</f>
        <v/>
      </c>
      <c r="F78" s="11">
        <f>IF($B78="","",IFERROR(VLOOKUP($B78,Employees!$A:$K,8,FALSE),""))</f>
        <v/>
      </c>
      <c r="G78" s="11" t="n"/>
      <c r="H78" s="11" t="n"/>
      <c r="I78" s="14" t="n"/>
      <c r="J78" s="14" t="n"/>
      <c r="K78" s="14" t="n"/>
      <c r="L78" s="11">
        <f>IF($B78="","",ROUND((IFERROR($F78/26/8,0))*($I78*Settings!$E$7 + $J78*Settings!$E$8 + $K78*Settings!$E$9),0))</f>
        <v/>
      </c>
      <c r="M78" s="11">
        <f>IF($B78="","",ROUND($F78+$G78+$H78+$L78,0))</f>
        <v/>
      </c>
      <c r="N78" s="11">
        <f>IF($B78="","",IFERROR(VLOOKUP($B78,Employees!$A:$K,9,FALSE),""))</f>
        <v/>
      </c>
      <c r="O78" s="11">
        <f>IF($B78="","",ROUND($N78*Settings!$B$7,0))</f>
        <v/>
      </c>
      <c r="P78" s="11">
        <f>IF($B78="","",ROUND($N78*Settings!$B$8,0))</f>
        <v/>
      </c>
      <c r="Q78" s="11">
        <f>IF($B78="","",ROUND($N78*Settings!$B$9,0))</f>
        <v/>
      </c>
      <c r="R78" s="11">
        <f>IF($B78="","",$O78+$P78+$Q78)</f>
        <v/>
      </c>
      <c r="S78" s="9">
        <f>IF($B78="","",IFERROR(VLOOKUP($B78,Employees!$A:$K,10,FALSE),0))</f>
        <v/>
      </c>
      <c r="T78" s="11">
        <f>IF($B78="","",Settings!$B$12)</f>
        <v/>
      </c>
      <c r="U78" s="11">
        <f>IF($B78="","",$S78*Settings!$B$13)</f>
        <v/>
      </c>
      <c r="V78" s="11">
        <f>IF($B78="","",MAX(0,$M78-$R78-$T78-$U78))</f>
        <v/>
      </c>
      <c r="W78" s="11">
        <f>IF($B78="","",ROUND(MAX(0,$V78*VLOOKUP($V78,Settings!$D$13:$G$19,3,TRUE)-VLOOKUP($V78,Settings!$D$13:$G$19,4,TRUE)),0))</f>
        <v/>
      </c>
      <c r="X78" s="11" t="n"/>
      <c r="Y78" s="11">
        <f>IF($B78="","",ROUND($M78-$R78-$W78-$X78,0))</f>
        <v/>
      </c>
      <c r="Z78" s="9" t="n"/>
    </row>
    <row r="79">
      <c r="A79" s="9" t="n">
        <v>75</v>
      </c>
      <c r="B79" s="9" t="n"/>
      <c r="C79" s="9">
        <f>IF($B79="","",IFERROR(VLOOKUP($B79,Employees!$A:$K,2,FALSE),""))</f>
        <v/>
      </c>
      <c r="D79" s="9">
        <f>IF($B79="","",IFERROR(VLOOKUP($B79,Employees!$A:$K,3,FALSE),""))</f>
        <v/>
      </c>
      <c r="E79" s="9">
        <f>IF($B79="","",IFERROR(VLOOKUP($B79,Employees!$A:$K,4,FALSE),""))</f>
        <v/>
      </c>
      <c r="F79" s="11">
        <f>IF($B79="","",IFERROR(VLOOKUP($B79,Employees!$A:$K,8,FALSE),""))</f>
        <v/>
      </c>
      <c r="G79" s="11" t="n"/>
      <c r="H79" s="11" t="n"/>
      <c r="I79" s="14" t="n"/>
      <c r="J79" s="14" t="n"/>
      <c r="K79" s="14" t="n"/>
      <c r="L79" s="11">
        <f>IF($B79="","",ROUND((IFERROR($F79/26/8,0))*($I79*Settings!$E$7 + $J79*Settings!$E$8 + $K79*Settings!$E$9),0))</f>
        <v/>
      </c>
      <c r="M79" s="11">
        <f>IF($B79="","",ROUND($F79+$G79+$H79+$L79,0))</f>
        <v/>
      </c>
      <c r="N79" s="11">
        <f>IF($B79="","",IFERROR(VLOOKUP($B79,Employees!$A:$K,9,FALSE),""))</f>
        <v/>
      </c>
      <c r="O79" s="11">
        <f>IF($B79="","",ROUND($N79*Settings!$B$7,0))</f>
        <v/>
      </c>
      <c r="P79" s="11">
        <f>IF($B79="","",ROUND($N79*Settings!$B$8,0))</f>
        <v/>
      </c>
      <c r="Q79" s="11">
        <f>IF($B79="","",ROUND($N79*Settings!$B$9,0))</f>
        <v/>
      </c>
      <c r="R79" s="11">
        <f>IF($B79="","",$O79+$P79+$Q79)</f>
        <v/>
      </c>
      <c r="S79" s="9">
        <f>IF($B79="","",IFERROR(VLOOKUP($B79,Employees!$A:$K,10,FALSE),0))</f>
        <v/>
      </c>
      <c r="T79" s="11">
        <f>IF($B79="","",Settings!$B$12)</f>
        <v/>
      </c>
      <c r="U79" s="11">
        <f>IF($B79="","",$S79*Settings!$B$13)</f>
        <v/>
      </c>
      <c r="V79" s="11">
        <f>IF($B79="","",MAX(0,$M79-$R79-$T79-$U79))</f>
        <v/>
      </c>
      <c r="W79" s="11">
        <f>IF($B79="","",ROUND(MAX(0,$V79*VLOOKUP($V79,Settings!$D$13:$G$19,3,TRUE)-VLOOKUP($V79,Settings!$D$13:$G$19,4,TRUE)),0))</f>
        <v/>
      </c>
      <c r="X79" s="11" t="n"/>
      <c r="Y79" s="11">
        <f>IF($B79="","",ROUND($M79-$R79-$W79-$X79,0))</f>
        <v/>
      </c>
      <c r="Z79" s="9" t="n"/>
    </row>
    <row r="80">
      <c r="A80" s="9" t="n">
        <v>76</v>
      </c>
      <c r="B80" s="9" t="n"/>
      <c r="C80" s="9">
        <f>IF($B80="","",IFERROR(VLOOKUP($B80,Employees!$A:$K,2,FALSE),""))</f>
        <v/>
      </c>
      <c r="D80" s="9">
        <f>IF($B80="","",IFERROR(VLOOKUP($B80,Employees!$A:$K,3,FALSE),""))</f>
        <v/>
      </c>
      <c r="E80" s="9">
        <f>IF($B80="","",IFERROR(VLOOKUP($B80,Employees!$A:$K,4,FALSE),""))</f>
        <v/>
      </c>
      <c r="F80" s="11">
        <f>IF($B80="","",IFERROR(VLOOKUP($B80,Employees!$A:$K,8,FALSE),""))</f>
        <v/>
      </c>
      <c r="G80" s="11" t="n"/>
      <c r="H80" s="11" t="n"/>
      <c r="I80" s="14" t="n"/>
      <c r="J80" s="14" t="n"/>
      <c r="K80" s="14" t="n"/>
      <c r="L80" s="11">
        <f>IF($B80="","",ROUND((IFERROR($F80/26/8,0))*($I80*Settings!$E$7 + $J80*Settings!$E$8 + $K80*Settings!$E$9),0))</f>
        <v/>
      </c>
      <c r="M80" s="11">
        <f>IF($B80="","",ROUND($F80+$G80+$H80+$L80,0))</f>
        <v/>
      </c>
      <c r="N80" s="11">
        <f>IF($B80="","",IFERROR(VLOOKUP($B80,Employees!$A:$K,9,FALSE),""))</f>
        <v/>
      </c>
      <c r="O80" s="11">
        <f>IF($B80="","",ROUND($N80*Settings!$B$7,0))</f>
        <v/>
      </c>
      <c r="P80" s="11">
        <f>IF($B80="","",ROUND($N80*Settings!$B$8,0))</f>
        <v/>
      </c>
      <c r="Q80" s="11">
        <f>IF($B80="","",ROUND($N80*Settings!$B$9,0))</f>
        <v/>
      </c>
      <c r="R80" s="11">
        <f>IF($B80="","",$O80+$P80+$Q80)</f>
        <v/>
      </c>
      <c r="S80" s="9">
        <f>IF($B80="","",IFERROR(VLOOKUP($B80,Employees!$A:$K,10,FALSE),0))</f>
        <v/>
      </c>
      <c r="T80" s="11">
        <f>IF($B80="","",Settings!$B$12)</f>
        <v/>
      </c>
      <c r="U80" s="11">
        <f>IF($B80="","",$S80*Settings!$B$13)</f>
        <v/>
      </c>
      <c r="V80" s="11">
        <f>IF($B80="","",MAX(0,$M80-$R80-$T80-$U80))</f>
        <v/>
      </c>
      <c r="W80" s="11">
        <f>IF($B80="","",ROUND(MAX(0,$V80*VLOOKUP($V80,Settings!$D$13:$G$19,3,TRUE)-VLOOKUP($V80,Settings!$D$13:$G$19,4,TRUE)),0))</f>
        <v/>
      </c>
      <c r="X80" s="11" t="n"/>
      <c r="Y80" s="11">
        <f>IF($B80="","",ROUND($M80-$R80-$W80-$X80,0))</f>
        <v/>
      </c>
      <c r="Z80" s="9" t="n"/>
    </row>
    <row r="81">
      <c r="A81" s="9" t="n">
        <v>77</v>
      </c>
      <c r="B81" s="9" t="n"/>
      <c r="C81" s="9">
        <f>IF($B81="","",IFERROR(VLOOKUP($B81,Employees!$A:$K,2,FALSE),""))</f>
        <v/>
      </c>
      <c r="D81" s="9">
        <f>IF($B81="","",IFERROR(VLOOKUP($B81,Employees!$A:$K,3,FALSE),""))</f>
        <v/>
      </c>
      <c r="E81" s="9">
        <f>IF($B81="","",IFERROR(VLOOKUP($B81,Employees!$A:$K,4,FALSE),""))</f>
        <v/>
      </c>
      <c r="F81" s="11">
        <f>IF($B81="","",IFERROR(VLOOKUP($B81,Employees!$A:$K,8,FALSE),""))</f>
        <v/>
      </c>
      <c r="G81" s="11" t="n"/>
      <c r="H81" s="11" t="n"/>
      <c r="I81" s="14" t="n"/>
      <c r="J81" s="14" t="n"/>
      <c r="K81" s="14" t="n"/>
      <c r="L81" s="11">
        <f>IF($B81="","",ROUND((IFERROR($F81/26/8,0))*($I81*Settings!$E$7 + $J81*Settings!$E$8 + $K81*Settings!$E$9),0))</f>
        <v/>
      </c>
      <c r="M81" s="11">
        <f>IF($B81="","",ROUND($F81+$G81+$H81+$L81,0))</f>
        <v/>
      </c>
      <c r="N81" s="11">
        <f>IF($B81="","",IFERROR(VLOOKUP($B81,Employees!$A:$K,9,FALSE),""))</f>
        <v/>
      </c>
      <c r="O81" s="11">
        <f>IF($B81="","",ROUND($N81*Settings!$B$7,0))</f>
        <v/>
      </c>
      <c r="P81" s="11">
        <f>IF($B81="","",ROUND($N81*Settings!$B$8,0))</f>
        <v/>
      </c>
      <c r="Q81" s="11">
        <f>IF($B81="","",ROUND($N81*Settings!$B$9,0))</f>
        <v/>
      </c>
      <c r="R81" s="11">
        <f>IF($B81="","",$O81+$P81+$Q81)</f>
        <v/>
      </c>
      <c r="S81" s="9">
        <f>IF($B81="","",IFERROR(VLOOKUP($B81,Employees!$A:$K,10,FALSE),0))</f>
        <v/>
      </c>
      <c r="T81" s="11">
        <f>IF($B81="","",Settings!$B$12)</f>
        <v/>
      </c>
      <c r="U81" s="11">
        <f>IF($B81="","",$S81*Settings!$B$13)</f>
        <v/>
      </c>
      <c r="V81" s="11">
        <f>IF($B81="","",MAX(0,$M81-$R81-$T81-$U81))</f>
        <v/>
      </c>
      <c r="W81" s="11">
        <f>IF($B81="","",ROUND(MAX(0,$V81*VLOOKUP($V81,Settings!$D$13:$G$19,3,TRUE)-VLOOKUP($V81,Settings!$D$13:$G$19,4,TRUE)),0))</f>
        <v/>
      </c>
      <c r="X81" s="11" t="n"/>
      <c r="Y81" s="11">
        <f>IF($B81="","",ROUND($M81-$R81-$W81-$X81,0))</f>
        <v/>
      </c>
      <c r="Z81" s="9" t="n"/>
    </row>
    <row r="82">
      <c r="A82" s="9" t="n">
        <v>78</v>
      </c>
      <c r="B82" s="9" t="n"/>
      <c r="C82" s="9">
        <f>IF($B82="","",IFERROR(VLOOKUP($B82,Employees!$A:$K,2,FALSE),""))</f>
        <v/>
      </c>
      <c r="D82" s="9">
        <f>IF($B82="","",IFERROR(VLOOKUP($B82,Employees!$A:$K,3,FALSE),""))</f>
        <v/>
      </c>
      <c r="E82" s="9">
        <f>IF($B82="","",IFERROR(VLOOKUP($B82,Employees!$A:$K,4,FALSE),""))</f>
        <v/>
      </c>
      <c r="F82" s="11">
        <f>IF($B82="","",IFERROR(VLOOKUP($B82,Employees!$A:$K,8,FALSE),""))</f>
        <v/>
      </c>
      <c r="G82" s="11" t="n"/>
      <c r="H82" s="11" t="n"/>
      <c r="I82" s="14" t="n"/>
      <c r="J82" s="14" t="n"/>
      <c r="K82" s="14" t="n"/>
      <c r="L82" s="11">
        <f>IF($B82="","",ROUND((IFERROR($F82/26/8,0))*($I82*Settings!$E$7 + $J82*Settings!$E$8 + $K82*Settings!$E$9),0))</f>
        <v/>
      </c>
      <c r="M82" s="11">
        <f>IF($B82="","",ROUND($F82+$G82+$H82+$L82,0))</f>
        <v/>
      </c>
      <c r="N82" s="11">
        <f>IF($B82="","",IFERROR(VLOOKUP($B82,Employees!$A:$K,9,FALSE),""))</f>
        <v/>
      </c>
      <c r="O82" s="11">
        <f>IF($B82="","",ROUND($N82*Settings!$B$7,0))</f>
        <v/>
      </c>
      <c r="P82" s="11">
        <f>IF($B82="","",ROUND($N82*Settings!$B$8,0))</f>
        <v/>
      </c>
      <c r="Q82" s="11">
        <f>IF($B82="","",ROUND($N82*Settings!$B$9,0))</f>
        <v/>
      </c>
      <c r="R82" s="11">
        <f>IF($B82="","",$O82+$P82+$Q82)</f>
        <v/>
      </c>
      <c r="S82" s="9">
        <f>IF($B82="","",IFERROR(VLOOKUP($B82,Employees!$A:$K,10,FALSE),0))</f>
        <v/>
      </c>
      <c r="T82" s="11">
        <f>IF($B82="","",Settings!$B$12)</f>
        <v/>
      </c>
      <c r="U82" s="11">
        <f>IF($B82="","",$S82*Settings!$B$13)</f>
        <v/>
      </c>
      <c r="V82" s="11">
        <f>IF($B82="","",MAX(0,$M82-$R82-$T82-$U82))</f>
        <v/>
      </c>
      <c r="W82" s="11">
        <f>IF($B82="","",ROUND(MAX(0,$V82*VLOOKUP($V82,Settings!$D$13:$G$19,3,TRUE)-VLOOKUP($V82,Settings!$D$13:$G$19,4,TRUE)),0))</f>
        <v/>
      </c>
      <c r="X82" s="11" t="n"/>
      <c r="Y82" s="11">
        <f>IF($B82="","",ROUND($M82-$R82-$W82-$X82,0))</f>
        <v/>
      </c>
      <c r="Z82" s="9" t="n"/>
    </row>
    <row r="83">
      <c r="A83" s="9" t="n">
        <v>79</v>
      </c>
      <c r="B83" s="9" t="n"/>
      <c r="C83" s="9">
        <f>IF($B83="","",IFERROR(VLOOKUP($B83,Employees!$A:$K,2,FALSE),""))</f>
        <v/>
      </c>
      <c r="D83" s="9">
        <f>IF($B83="","",IFERROR(VLOOKUP($B83,Employees!$A:$K,3,FALSE),""))</f>
        <v/>
      </c>
      <c r="E83" s="9">
        <f>IF($B83="","",IFERROR(VLOOKUP($B83,Employees!$A:$K,4,FALSE),""))</f>
        <v/>
      </c>
      <c r="F83" s="11">
        <f>IF($B83="","",IFERROR(VLOOKUP($B83,Employees!$A:$K,8,FALSE),""))</f>
        <v/>
      </c>
      <c r="G83" s="11" t="n"/>
      <c r="H83" s="11" t="n"/>
      <c r="I83" s="14" t="n"/>
      <c r="J83" s="14" t="n"/>
      <c r="K83" s="14" t="n"/>
      <c r="L83" s="11">
        <f>IF($B83="","",ROUND((IFERROR($F83/26/8,0))*($I83*Settings!$E$7 + $J83*Settings!$E$8 + $K83*Settings!$E$9),0))</f>
        <v/>
      </c>
      <c r="M83" s="11">
        <f>IF($B83="","",ROUND($F83+$G83+$H83+$L83,0))</f>
        <v/>
      </c>
      <c r="N83" s="11">
        <f>IF($B83="","",IFERROR(VLOOKUP($B83,Employees!$A:$K,9,FALSE),""))</f>
        <v/>
      </c>
      <c r="O83" s="11">
        <f>IF($B83="","",ROUND($N83*Settings!$B$7,0))</f>
        <v/>
      </c>
      <c r="P83" s="11">
        <f>IF($B83="","",ROUND($N83*Settings!$B$8,0))</f>
        <v/>
      </c>
      <c r="Q83" s="11">
        <f>IF($B83="","",ROUND($N83*Settings!$B$9,0))</f>
        <v/>
      </c>
      <c r="R83" s="11">
        <f>IF($B83="","",$O83+$P83+$Q83)</f>
        <v/>
      </c>
      <c r="S83" s="9">
        <f>IF($B83="","",IFERROR(VLOOKUP($B83,Employees!$A:$K,10,FALSE),0))</f>
        <v/>
      </c>
      <c r="T83" s="11">
        <f>IF($B83="","",Settings!$B$12)</f>
        <v/>
      </c>
      <c r="U83" s="11">
        <f>IF($B83="","",$S83*Settings!$B$13)</f>
        <v/>
      </c>
      <c r="V83" s="11">
        <f>IF($B83="","",MAX(0,$M83-$R83-$T83-$U83))</f>
        <v/>
      </c>
      <c r="W83" s="11">
        <f>IF($B83="","",ROUND(MAX(0,$V83*VLOOKUP($V83,Settings!$D$13:$G$19,3,TRUE)-VLOOKUP($V83,Settings!$D$13:$G$19,4,TRUE)),0))</f>
        <v/>
      </c>
      <c r="X83" s="11" t="n"/>
      <c r="Y83" s="11">
        <f>IF($B83="","",ROUND($M83-$R83-$W83-$X83,0))</f>
        <v/>
      </c>
      <c r="Z83" s="9" t="n"/>
    </row>
    <row r="84">
      <c r="A84" s="9" t="n">
        <v>80</v>
      </c>
      <c r="B84" s="9" t="n"/>
      <c r="C84" s="9">
        <f>IF($B84="","",IFERROR(VLOOKUP($B84,Employees!$A:$K,2,FALSE),""))</f>
        <v/>
      </c>
      <c r="D84" s="9">
        <f>IF($B84="","",IFERROR(VLOOKUP($B84,Employees!$A:$K,3,FALSE),""))</f>
        <v/>
      </c>
      <c r="E84" s="9">
        <f>IF($B84="","",IFERROR(VLOOKUP($B84,Employees!$A:$K,4,FALSE),""))</f>
        <v/>
      </c>
      <c r="F84" s="11">
        <f>IF($B84="","",IFERROR(VLOOKUP($B84,Employees!$A:$K,8,FALSE),""))</f>
        <v/>
      </c>
      <c r="G84" s="11" t="n"/>
      <c r="H84" s="11" t="n"/>
      <c r="I84" s="14" t="n"/>
      <c r="J84" s="14" t="n"/>
      <c r="K84" s="14" t="n"/>
      <c r="L84" s="11">
        <f>IF($B84="","",ROUND((IFERROR($F84/26/8,0))*($I84*Settings!$E$7 + $J84*Settings!$E$8 + $K84*Settings!$E$9),0))</f>
        <v/>
      </c>
      <c r="M84" s="11">
        <f>IF($B84="","",ROUND($F84+$G84+$H84+$L84,0))</f>
        <v/>
      </c>
      <c r="N84" s="11">
        <f>IF($B84="","",IFERROR(VLOOKUP($B84,Employees!$A:$K,9,FALSE),""))</f>
        <v/>
      </c>
      <c r="O84" s="11">
        <f>IF($B84="","",ROUND($N84*Settings!$B$7,0))</f>
        <v/>
      </c>
      <c r="P84" s="11">
        <f>IF($B84="","",ROUND($N84*Settings!$B$8,0))</f>
        <v/>
      </c>
      <c r="Q84" s="11">
        <f>IF($B84="","",ROUND($N84*Settings!$B$9,0))</f>
        <v/>
      </c>
      <c r="R84" s="11">
        <f>IF($B84="","",$O84+$P84+$Q84)</f>
        <v/>
      </c>
      <c r="S84" s="9">
        <f>IF($B84="","",IFERROR(VLOOKUP($B84,Employees!$A:$K,10,FALSE),0))</f>
        <v/>
      </c>
      <c r="T84" s="11">
        <f>IF($B84="","",Settings!$B$12)</f>
        <v/>
      </c>
      <c r="U84" s="11">
        <f>IF($B84="","",$S84*Settings!$B$13)</f>
        <v/>
      </c>
      <c r="V84" s="11">
        <f>IF($B84="","",MAX(0,$M84-$R84-$T84-$U84))</f>
        <v/>
      </c>
      <c r="W84" s="11">
        <f>IF($B84="","",ROUND(MAX(0,$V84*VLOOKUP($V84,Settings!$D$13:$G$19,3,TRUE)-VLOOKUP($V84,Settings!$D$13:$G$19,4,TRUE)),0))</f>
        <v/>
      </c>
      <c r="X84" s="11" t="n"/>
      <c r="Y84" s="11">
        <f>IF($B84="","",ROUND($M84-$R84-$W84-$X84,0))</f>
        <v/>
      </c>
      <c r="Z84" s="9" t="n"/>
    </row>
    <row r="85">
      <c r="A85" s="9" t="n">
        <v>81</v>
      </c>
      <c r="B85" s="9" t="n"/>
      <c r="C85" s="9">
        <f>IF($B85="","",IFERROR(VLOOKUP($B85,Employees!$A:$K,2,FALSE),""))</f>
        <v/>
      </c>
      <c r="D85" s="9">
        <f>IF($B85="","",IFERROR(VLOOKUP($B85,Employees!$A:$K,3,FALSE),""))</f>
        <v/>
      </c>
      <c r="E85" s="9">
        <f>IF($B85="","",IFERROR(VLOOKUP($B85,Employees!$A:$K,4,FALSE),""))</f>
        <v/>
      </c>
      <c r="F85" s="11">
        <f>IF($B85="","",IFERROR(VLOOKUP($B85,Employees!$A:$K,8,FALSE),""))</f>
        <v/>
      </c>
      <c r="G85" s="11" t="n"/>
      <c r="H85" s="11" t="n"/>
      <c r="I85" s="14" t="n"/>
      <c r="J85" s="14" t="n"/>
      <c r="K85" s="14" t="n"/>
      <c r="L85" s="11">
        <f>IF($B85="","",ROUND((IFERROR($F85/26/8,0))*($I85*Settings!$E$7 + $J85*Settings!$E$8 + $K85*Settings!$E$9),0))</f>
        <v/>
      </c>
      <c r="M85" s="11">
        <f>IF($B85="","",ROUND($F85+$G85+$H85+$L85,0))</f>
        <v/>
      </c>
      <c r="N85" s="11">
        <f>IF($B85="","",IFERROR(VLOOKUP($B85,Employees!$A:$K,9,FALSE),""))</f>
        <v/>
      </c>
      <c r="O85" s="11">
        <f>IF($B85="","",ROUND($N85*Settings!$B$7,0))</f>
        <v/>
      </c>
      <c r="P85" s="11">
        <f>IF($B85="","",ROUND($N85*Settings!$B$8,0))</f>
        <v/>
      </c>
      <c r="Q85" s="11">
        <f>IF($B85="","",ROUND($N85*Settings!$B$9,0))</f>
        <v/>
      </c>
      <c r="R85" s="11">
        <f>IF($B85="","",$O85+$P85+$Q85)</f>
        <v/>
      </c>
      <c r="S85" s="9">
        <f>IF($B85="","",IFERROR(VLOOKUP($B85,Employees!$A:$K,10,FALSE),0))</f>
        <v/>
      </c>
      <c r="T85" s="11">
        <f>IF($B85="","",Settings!$B$12)</f>
        <v/>
      </c>
      <c r="U85" s="11">
        <f>IF($B85="","",$S85*Settings!$B$13)</f>
        <v/>
      </c>
      <c r="V85" s="11">
        <f>IF($B85="","",MAX(0,$M85-$R85-$T85-$U85))</f>
        <v/>
      </c>
      <c r="W85" s="11">
        <f>IF($B85="","",ROUND(MAX(0,$V85*VLOOKUP($V85,Settings!$D$13:$G$19,3,TRUE)-VLOOKUP($V85,Settings!$D$13:$G$19,4,TRUE)),0))</f>
        <v/>
      </c>
      <c r="X85" s="11" t="n"/>
      <c r="Y85" s="11">
        <f>IF($B85="","",ROUND($M85-$R85-$W85-$X85,0))</f>
        <v/>
      </c>
      <c r="Z85" s="9" t="n"/>
    </row>
    <row r="86">
      <c r="A86" s="9" t="n">
        <v>82</v>
      </c>
      <c r="B86" s="9" t="n"/>
      <c r="C86" s="9">
        <f>IF($B86="","",IFERROR(VLOOKUP($B86,Employees!$A:$K,2,FALSE),""))</f>
        <v/>
      </c>
      <c r="D86" s="9">
        <f>IF($B86="","",IFERROR(VLOOKUP($B86,Employees!$A:$K,3,FALSE),""))</f>
        <v/>
      </c>
      <c r="E86" s="9">
        <f>IF($B86="","",IFERROR(VLOOKUP($B86,Employees!$A:$K,4,FALSE),""))</f>
        <v/>
      </c>
      <c r="F86" s="11">
        <f>IF($B86="","",IFERROR(VLOOKUP($B86,Employees!$A:$K,8,FALSE),""))</f>
        <v/>
      </c>
      <c r="G86" s="11" t="n"/>
      <c r="H86" s="11" t="n"/>
      <c r="I86" s="14" t="n"/>
      <c r="J86" s="14" t="n"/>
      <c r="K86" s="14" t="n"/>
      <c r="L86" s="11">
        <f>IF($B86="","",ROUND((IFERROR($F86/26/8,0))*($I86*Settings!$E$7 + $J86*Settings!$E$8 + $K86*Settings!$E$9),0))</f>
        <v/>
      </c>
      <c r="M86" s="11">
        <f>IF($B86="","",ROUND($F86+$G86+$H86+$L86,0))</f>
        <v/>
      </c>
      <c r="N86" s="11">
        <f>IF($B86="","",IFERROR(VLOOKUP($B86,Employees!$A:$K,9,FALSE),""))</f>
        <v/>
      </c>
      <c r="O86" s="11">
        <f>IF($B86="","",ROUND($N86*Settings!$B$7,0))</f>
        <v/>
      </c>
      <c r="P86" s="11">
        <f>IF($B86="","",ROUND($N86*Settings!$B$8,0))</f>
        <v/>
      </c>
      <c r="Q86" s="11">
        <f>IF($B86="","",ROUND($N86*Settings!$B$9,0))</f>
        <v/>
      </c>
      <c r="R86" s="11">
        <f>IF($B86="","",$O86+$P86+$Q86)</f>
        <v/>
      </c>
      <c r="S86" s="9">
        <f>IF($B86="","",IFERROR(VLOOKUP($B86,Employees!$A:$K,10,FALSE),0))</f>
        <v/>
      </c>
      <c r="T86" s="11">
        <f>IF($B86="","",Settings!$B$12)</f>
        <v/>
      </c>
      <c r="U86" s="11">
        <f>IF($B86="","",$S86*Settings!$B$13)</f>
        <v/>
      </c>
      <c r="V86" s="11">
        <f>IF($B86="","",MAX(0,$M86-$R86-$T86-$U86))</f>
        <v/>
      </c>
      <c r="W86" s="11">
        <f>IF($B86="","",ROUND(MAX(0,$V86*VLOOKUP($V86,Settings!$D$13:$G$19,3,TRUE)-VLOOKUP($V86,Settings!$D$13:$G$19,4,TRUE)),0))</f>
        <v/>
      </c>
      <c r="X86" s="11" t="n"/>
      <c r="Y86" s="11">
        <f>IF($B86="","",ROUND($M86-$R86-$W86-$X86,0))</f>
        <v/>
      </c>
      <c r="Z86" s="9" t="n"/>
    </row>
    <row r="87">
      <c r="A87" s="9" t="n">
        <v>83</v>
      </c>
      <c r="B87" s="9" t="n"/>
      <c r="C87" s="9">
        <f>IF($B87="","",IFERROR(VLOOKUP($B87,Employees!$A:$K,2,FALSE),""))</f>
        <v/>
      </c>
      <c r="D87" s="9">
        <f>IF($B87="","",IFERROR(VLOOKUP($B87,Employees!$A:$K,3,FALSE),""))</f>
        <v/>
      </c>
      <c r="E87" s="9">
        <f>IF($B87="","",IFERROR(VLOOKUP($B87,Employees!$A:$K,4,FALSE),""))</f>
        <v/>
      </c>
      <c r="F87" s="11">
        <f>IF($B87="","",IFERROR(VLOOKUP($B87,Employees!$A:$K,8,FALSE),""))</f>
        <v/>
      </c>
      <c r="G87" s="11" t="n"/>
      <c r="H87" s="11" t="n"/>
      <c r="I87" s="14" t="n"/>
      <c r="J87" s="14" t="n"/>
      <c r="K87" s="14" t="n"/>
      <c r="L87" s="11">
        <f>IF($B87="","",ROUND((IFERROR($F87/26/8,0))*($I87*Settings!$E$7 + $J87*Settings!$E$8 + $K87*Settings!$E$9),0))</f>
        <v/>
      </c>
      <c r="M87" s="11">
        <f>IF($B87="","",ROUND($F87+$G87+$H87+$L87,0))</f>
        <v/>
      </c>
      <c r="N87" s="11">
        <f>IF($B87="","",IFERROR(VLOOKUP($B87,Employees!$A:$K,9,FALSE),""))</f>
        <v/>
      </c>
      <c r="O87" s="11">
        <f>IF($B87="","",ROUND($N87*Settings!$B$7,0))</f>
        <v/>
      </c>
      <c r="P87" s="11">
        <f>IF($B87="","",ROUND($N87*Settings!$B$8,0))</f>
        <v/>
      </c>
      <c r="Q87" s="11">
        <f>IF($B87="","",ROUND($N87*Settings!$B$9,0))</f>
        <v/>
      </c>
      <c r="R87" s="11">
        <f>IF($B87="","",$O87+$P87+$Q87)</f>
        <v/>
      </c>
      <c r="S87" s="9">
        <f>IF($B87="","",IFERROR(VLOOKUP($B87,Employees!$A:$K,10,FALSE),0))</f>
        <v/>
      </c>
      <c r="T87" s="11">
        <f>IF($B87="","",Settings!$B$12)</f>
        <v/>
      </c>
      <c r="U87" s="11">
        <f>IF($B87="","",$S87*Settings!$B$13)</f>
        <v/>
      </c>
      <c r="V87" s="11">
        <f>IF($B87="","",MAX(0,$M87-$R87-$T87-$U87))</f>
        <v/>
      </c>
      <c r="W87" s="11">
        <f>IF($B87="","",ROUND(MAX(0,$V87*VLOOKUP($V87,Settings!$D$13:$G$19,3,TRUE)-VLOOKUP($V87,Settings!$D$13:$G$19,4,TRUE)),0))</f>
        <v/>
      </c>
      <c r="X87" s="11" t="n"/>
      <c r="Y87" s="11">
        <f>IF($B87="","",ROUND($M87-$R87-$W87-$X87,0))</f>
        <v/>
      </c>
      <c r="Z87" s="9" t="n"/>
    </row>
    <row r="88">
      <c r="A88" s="9" t="n">
        <v>84</v>
      </c>
      <c r="B88" s="9" t="n"/>
      <c r="C88" s="9">
        <f>IF($B88="","",IFERROR(VLOOKUP($B88,Employees!$A:$K,2,FALSE),""))</f>
        <v/>
      </c>
      <c r="D88" s="9">
        <f>IF($B88="","",IFERROR(VLOOKUP($B88,Employees!$A:$K,3,FALSE),""))</f>
        <v/>
      </c>
      <c r="E88" s="9">
        <f>IF($B88="","",IFERROR(VLOOKUP($B88,Employees!$A:$K,4,FALSE),""))</f>
        <v/>
      </c>
      <c r="F88" s="11">
        <f>IF($B88="","",IFERROR(VLOOKUP($B88,Employees!$A:$K,8,FALSE),""))</f>
        <v/>
      </c>
      <c r="G88" s="11" t="n"/>
      <c r="H88" s="11" t="n"/>
      <c r="I88" s="14" t="n"/>
      <c r="J88" s="14" t="n"/>
      <c r="K88" s="14" t="n"/>
      <c r="L88" s="11">
        <f>IF($B88="","",ROUND((IFERROR($F88/26/8,0))*($I88*Settings!$E$7 + $J88*Settings!$E$8 + $K88*Settings!$E$9),0))</f>
        <v/>
      </c>
      <c r="M88" s="11">
        <f>IF($B88="","",ROUND($F88+$G88+$H88+$L88,0))</f>
        <v/>
      </c>
      <c r="N88" s="11">
        <f>IF($B88="","",IFERROR(VLOOKUP($B88,Employees!$A:$K,9,FALSE),""))</f>
        <v/>
      </c>
      <c r="O88" s="11">
        <f>IF($B88="","",ROUND($N88*Settings!$B$7,0))</f>
        <v/>
      </c>
      <c r="P88" s="11">
        <f>IF($B88="","",ROUND($N88*Settings!$B$8,0))</f>
        <v/>
      </c>
      <c r="Q88" s="11">
        <f>IF($B88="","",ROUND($N88*Settings!$B$9,0))</f>
        <v/>
      </c>
      <c r="R88" s="11">
        <f>IF($B88="","",$O88+$P88+$Q88)</f>
        <v/>
      </c>
      <c r="S88" s="9">
        <f>IF($B88="","",IFERROR(VLOOKUP($B88,Employees!$A:$K,10,FALSE),0))</f>
        <v/>
      </c>
      <c r="T88" s="11">
        <f>IF($B88="","",Settings!$B$12)</f>
        <v/>
      </c>
      <c r="U88" s="11">
        <f>IF($B88="","",$S88*Settings!$B$13)</f>
        <v/>
      </c>
      <c r="V88" s="11">
        <f>IF($B88="","",MAX(0,$M88-$R88-$T88-$U88))</f>
        <v/>
      </c>
      <c r="W88" s="11">
        <f>IF($B88="","",ROUND(MAX(0,$V88*VLOOKUP($V88,Settings!$D$13:$G$19,3,TRUE)-VLOOKUP($V88,Settings!$D$13:$G$19,4,TRUE)),0))</f>
        <v/>
      </c>
      <c r="X88" s="11" t="n"/>
      <c r="Y88" s="11">
        <f>IF($B88="","",ROUND($M88-$R88-$W88-$X88,0))</f>
        <v/>
      </c>
      <c r="Z88" s="9" t="n"/>
    </row>
    <row r="89">
      <c r="A89" s="9" t="n">
        <v>85</v>
      </c>
      <c r="B89" s="9" t="n"/>
      <c r="C89" s="9">
        <f>IF($B89="","",IFERROR(VLOOKUP($B89,Employees!$A:$K,2,FALSE),""))</f>
        <v/>
      </c>
      <c r="D89" s="9">
        <f>IF($B89="","",IFERROR(VLOOKUP($B89,Employees!$A:$K,3,FALSE),""))</f>
        <v/>
      </c>
      <c r="E89" s="9">
        <f>IF($B89="","",IFERROR(VLOOKUP($B89,Employees!$A:$K,4,FALSE),""))</f>
        <v/>
      </c>
      <c r="F89" s="11">
        <f>IF($B89="","",IFERROR(VLOOKUP($B89,Employees!$A:$K,8,FALSE),""))</f>
        <v/>
      </c>
      <c r="G89" s="11" t="n"/>
      <c r="H89" s="11" t="n"/>
      <c r="I89" s="14" t="n"/>
      <c r="J89" s="14" t="n"/>
      <c r="K89" s="14" t="n"/>
      <c r="L89" s="11">
        <f>IF($B89="","",ROUND((IFERROR($F89/26/8,0))*($I89*Settings!$E$7 + $J89*Settings!$E$8 + $K89*Settings!$E$9),0))</f>
        <v/>
      </c>
      <c r="M89" s="11">
        <f>IF($B89="","",ROUND($F89+$G89+$H89+$L89,0))</f>
        <v/>
      </c>
      <c r="N89" s="11">
        <f>IF($B89="","",IFERROR(VLOOKUP($B89,Employees!$A:$K,9,FALSE),""))</f>
        <v/>
      </c>
      <c r="O89" s="11">
        <f>IF($B89="","",ROUND($N89*Settings!$B$7,0))</f>
        <v/>
      </c>
      <c r="P89" s="11">
        <f>IF($B89="","",ROUND($N89*Settings!$B$8,0))</f>
        <v/>
      </c>
      <c r="Q89" s="11">
        <f>IF($B89="","",ROUND($N89*Settings!$B$9,0))</f>
        <v/>
      </c>
      <c r="R89" s="11">
        <f>IF($B89="","",$O89+$P89+$Q89)</f>
        <v/>
      </c>
      <c r="S89" s="9">
        <f>IF($B89="","",IFERROR(VLOOKUP($B89,Employees!$A:$K,10,FALSE),0))</f>
        <v/>
      </c>
      <c r="T89" s="11">
        <f>IF($B89="","",Settings!$B$12)</f>
        <v/>
      </c>
      <c r="U89" s="11">
        <f>IF($B89="","",$S89*Settings!$B$13)</f>
        <v/>
      </c>
      <c r="V89" s="11">
        <f>IF($B89="","",MAX(0,$M89-$R89-$T89-$U89))</f>
        <v/>
      </c>
      <c r="W89" s="11">
        <f>IF($B89="","",ROUND(MAX(0,$V89*VLOOKUP($V89,Settings!$D$13:$G$19,3,TRUE)-VLOOKUP($V89,Settings!$D$13:$G$19,4,TRUE)),0))</f>
        <v/>
      </c>
      <c r="X89" s="11" t="n"/>
      <c r="Y89" s="11">
        <f>IF($B89="","",ROUND($M89-$R89-$W89-$X89,0))</f>
        <v/>
      </c>
      <c r="Z89" s="9" t="n"/>
    </row>
    <row r="90">
      <c r="A90" s="9" t="n">
        <v>86</v>
      </c>
      <c r="B90" s="9" t="n"/>
      <c r="C90" s="9">
        <f>IF($B90="","",IFERROR(VLOOKUP($B90,Employees!$A:$K,2,FALSE),""))</f>
        <v/>
      </c>
      <c r="D90" s="9">
        <f>IF($B90="","",IFERROR(VLOOKUP($B90,Employees!$A:$K,3,FALSE),""))</f>
        <v/>
      </c>
      <c r="E90" s="9">
        <f>IF($B90="","",IFERROR(VLOOKUP($B90,Employees!$A:$K,4,FALSE),""))</f>
        <v/>
      </c>
      <c r="F90" s="11">
        <f>IF($B90="","",IFERROR(VLOOKUP($B90,Employees!$A:$K,8,FALSE),""))</f>
        <v/>
      </c>
      <c r="G90" s="11" t="n"/>
      <c r="H90" s="11" t="n"/>
      <c r="I90" s="14" t="n"/>
      <c r="J90" s="14" t="n"/>
      <c r="K90" s="14" t="n"/>
      <c r="L90" s="11">
        <f>IF($B90="","",ROUND((IFERROR($F90/26/8,0))*($I90*Settings!$E$7 + $J90*Settings!$E$8 + $K90*Settings!$E$9),0))</f>
        <v/>
      </c>
      <c r="M90" s="11">
        <f>IF($B90="","",ROUND($F90+$G90+$H90+$L90,0))</f>
        <v/>
      </c>
      <c r="N90" s="11">
        <f>IF($B90="","",IFERROR(VLOOKUP($B90,Employees!$A:$K,9,FALSE),""))</f>
        <v/>
      </c>
      <c r="O90" s="11">
        <f>IF($B90="","",ROUND($N90*Settings!$B$7,0))</f>
        <v/>
      </c>
      <c r="P90" s="11">
        <f>IF($B90="","",ROUND($N90*Settings!$B$8,0))</f>
        <v/>
      </c>
      <c r="Q90" s="11">
        <f>IF($B90="","",ROUND($N90*Settings!$B$9,0))</f>
        <v/>
      </c>
      <c r="R90" s="11">
        <f>IF($B90="","",$O90+$P90+$Q90)</f>
        <v/>
      </c>
      <c r="S90" s="9">
        <f>IF($B90="","",IFERROR(VLOOKUP($B90,Employees!$A:$K,10,FALSE),0))</f>
        <v/>
      </c>
      <c r="T90" s="11">
        <f>IF($B90="","",Settings!$B$12)</f>
        <v/>
      </c>
      <c r="U90" s="11">
        <f>IF($B90="","",$S90*Settings!$B$13)</f>
        <v/>
      </c>
      <c r="V90" s="11">
        <f>IF($B90="","",MAX(0,$M90-$R90-$T90-$U90))</f>
        <v/>
      </c>
      <c r="W90" s="11">
        <f>IF($B90="","",ROUND(MAX(0,$V90*VLOOKUP($V90,Settings!$D$13:$G$19,3,TRUE)-VLOOKUP($V90,Settings!$D$13:$G$19,4,TRUE)),0))</f>
        <v/>
      </c>
      <c r="X90" s="11" t="n"/>
      <c r="Y90" s="11">
        <f>IF($B90="","",ROUND($M90-$R90-$W90-$X90,0))</f>
        <v/>
      </c>
      <c r="Z90" s="9" t="n"/>
    </row>
    <row r="91">
      <c r="A91" s="9" t="n">
        <v>87</v>
      </c>
      <c r="B91" s="9" t="n"/>
      <c r="C91" s="9">
        <f>IF($B91="","",IFERROR(VLOOKUP($B91,Employees!$A:$K,2,FALSE),""))</f>
        <v/>
      </c>
      <c r="D91" s="9">
        <f>IF($B91="","",IFERROR(VLOOKUP($B91,Employees!$A:$K,3,FALSE),""))</f>
        <v/>
      </c>
      <c r="E91" s="9">
        <f>IF($B91="","",IFERROR(VLOOKUP($B91,Employees!$A:$K,4,FALSE),""))</f>
        <v/>
      </c>
      <c r="F91" s="11">
        <f>IF($B91="","",IFERROR(VLOOKUP($B91,Employees!$A:$K,8,FALSE),""))</f>
        <v/>
      </c>
      <c r="G91" s="11" t="n"/>
      <c r="H91" s="11" t="n"/>
      <c r="I91" s="14" t="n"/>
      <c r="J91" s="14" t="n"/>
      <c r="K91" s="14" t="n"/>
      <c r="L91" s="11">
        <f>IF($B91="","",ROUND((IFERROR($F91/26/8,0))*($I91*Settings!$E$7 + $J91*Settings!$E$8 + $K91*Settings!$E$9),0))</f>
        <v/>
      </c>
      <c r="M91" s="11">
        <f>IF($B91="","",ROUND($F91+$G91+$H91+$L91,0))</f>
        <v/>
      </c>
      <c r="N91" s="11">
        <f>IF($B91="","",IFERROR(VLOOKUP($B91,Employees!$A:$K,9,FALSE),""))</f>
        <v/>
      </c>
      <c r="O91" s="11">
        <f>IF($B91="","",ROUND($N91*Settings!$B$7,0))</f>
        <v/>
      </c>
      <c r="P91" s="11">
        <f>IF($B91="","",ROUND($N91*Settings!$B$8,0))</f>
        <v/>
      </c>
      <c r="Q91" s="11">
        <f>IF($B91="","",ROUND($N91*Settings!$B$9,0))</f>
        <v/>
      </c>
      <c r="R91" s="11">
        <f>IF($B91="","",$O91+$P91+$Q91)</f>
        <v/>
      </c>
      <c r="S91" s="9">
        <f>IF($B91="","",IFERROR(VLOOKUP($B91,Employees!$A:$K,10,FALSE),0))</f>
        <v/>
      </c>
      <c r="T91" s="11">
        <f>IF($B91="","",Settings!$B$12)</f>
        <v/>
      </c>
      <c r="U91" s="11">
        <f>IF($B91="","",$S91*Settings!$B$13)</f>
        <v/>
      </c>
      <c r="V91" s="11">
        <f>IF($B91="","",MAX(0,$M91-$R91-$T91-$U91))</f>
        <v/>
      </c>
      <c r="W91" s="11">
        <f>IF($B91="","",ROUND(MAX(0,$V91*VLOOKUP($V91,Settings!$D$13:$G$19,3,TRUE)-VLOOKUP($V91,Settings!$D$13:$G$19,4,TRUE)),0))</f>
        <v/>
      </c>
      <c r="X91" s="11" t="n"/>
      <c r="Y91" s="11">
        <f>IF($B91="","",ROUND($M91-$R91-$W91-$X91,0))</f>
        <v/>
      </c>
      <c r="Z91" s="9" t="n"/>
    </row>
    <row r="92">
      <c r="A92" s="9" t="n">
        <v>88</v>
      </c>
      <c r="B92" s="9" t="n"/>
      <c r="C92" s="9">
        <f>IF($B92="","",IFERROR(VLOOKUP($B92,Employees!$A:$K,2,FALSE),""))</f>
        <v/>
      </c>
      <c r="D92" s="9">
        <f>IF($B92="","",IFERROR(VLOOKUP($B92,Employees!$A:$K,3,FALSE),""))</f>
        <v/>
      </c>
      <c r="E92" s="9">
        <f>IF($B92="","",IFERROR(VLOOKUP($B92,Employees!$A:$K,4,FALSE),""))</f>
        <v/>
      </c>
      <c r="F92" s="11">
        <f>IF($B92="","",IFERROR(VLOOKUP($B92,Employees!$A:$K,8,FALSE),""))</f>
        <v/>
      </c>
      <c r="G92" s="11" t="n"/>
      <c r="H92" s="11" t="n"/>
      <c r="I92" s="14" t="n"/>
      <c r="J92" s="14" t="n"/>
      <c r="K92" s="14" t="n"/>
      <c r="L92" s="11">
        <f>IF($B92="","",ROUND((IFERROR($F92/26/8,0))*($I92*Settings!$E$7 + $J92*Settings!$E$8 + $K92*Settings!$E$9),0))</f>
        <v/>
      </c>
      <c r="M92" s="11">
        <f>IF($B92="","",ROUND($F92+$G92+$H92+$L92,0))</f>
        <v/>
      </c>
      <c r="N92" s="11">
        <f>IF($B92="","",IFERROR(VLOOKUP($B92,Employees!$A:$K,9,FALSE),""))</f>
        <v/>
      </c>
      <c r="O92" s="11">
        <f>IF($B92="","",ROUND($N92*Settings!$B$7,0))</f>
        <v/>
      </c>
      <c r="P92" s="11">
        <f>IF($B92="","",ROUND($N92*Settings!$B$8,0))</f>
        <v/>
      </c>
      <c r="Q92" s="11">
        <f>IF($B92="","",ROUND($N92*Settings!$B$9,0))</f>
        <v/>
      </c>
      <c r="R92" s="11">
        <f>IF($B92="","",$O92+$P92+$Q92)</f>
        <v/>
      </c>
      <c r="S92" s="9">
        <f>IF($B92="","",IFERROR(VLOOKUP($B92,Employees!$A:$K,10,FALSE),0))</f>
        <v/>
      </c>
      <c r="T92" s="11">
        <f>IF($B92="","",Settings!$B$12)</f>
        <v/>
      </c>
      <c r="U92" s="11">
        <f>IF($B92="","",$S92*Settings!$B$13)</f>
        <v/>
      </c>
      <c r="V92" s="11">
        <f>IF($B92="","",MAX(0,$M92-$R92-$T92-$U92))</f>
        <v/>
      </c>
      <c r="W92" s="11">
        <f>IF($B92="","",ROUND(MAX(0,$V92*VLOOKUP($V92,Settings!$D$13:$G$19,3,TRUE)-VLOOKUP($V92,Settings!$D$13:$G$19,4,TRUE)),0))</f>
        <v/>
      </c>
      <c r="X92" s="11" t="n"/>
      <c r="Y92" s="11">
        <f>IF($B92="","",ROUND($M92-$R92-$W92-$X92,0))</f>
        <v/>
      </c>
      <c r="Z92" s="9" t="n"/>
    </row>
    <row r="93">
      <c r="A93" s="9" t="n">
        <v>89</v>
      </c>
      <c r="B93" s="9" t="n"/>
      <c r="C93" s="9">
        <f>IF($B93="","",IFERROR(VLOOKUP($B93,Employees!$A:$K,2,FALSE),""))</f>
        <v/>
      </c>
      <c r="D93" s="9">
        <f>IF($B93="","",IFERROR(VLOOKUP($B93,Employees!$A:$K,3,FALSE),""))</f>
        <v/>
      </c>
      <c r="E93" s="9">
        <f>IF($B93="","",IFERROR(VLOOKUP($B93,Employees!$A:$K,4,FALSE),""))</f>
        <v/>
      </c>
      <c r="F93" s="11">
        <f>IF($B93="","",IFERROR(VLOOKUP($B93,Employees!$A:$K,8,FALSE),""))</f>
        <v/>
      </c>
      <c r="G93" s="11" t="n"/>
      <c r="H93" s="11" t="n"/>
      <c r="I93" s="14" t="n"/>
      <c r="J93" s="14" t="n"/>
      <c r="K93" s="14" t="n"/>
      <c r="L93" s="11">
        <f>IF($B93="","",ROUND((IFERROR($F93/26/8,0))*($I93*Settings!$E$7 + $J93*Settings!$E$8 + $K93*Settings!$E$9),0))</f>
        <v/>
      </c>
      <c r="M93" s="11">
        <f>IF($B93="","",ROUND($F93+$G93+$H93+$L93,0))</f>
        <v/>
      </c>
      <c r="N93" s="11">
        <f>IF($B93="","",IFERROR(VLOOKUP($B93,Employees!$A:$K,9,FALSE),""))</f>
        <v/>
      </c>
      <c r="O93" s="11">
        <f>IF($B93="","",ROUND($N93*Settings!$B$7,0))</f>
        <v/>
      </c>
      <c r="P93" s="11">
        <f>IF($B93="","",ROUND($N93*Settings!$B$8,0))</f>
        <v/>
      </c>
      <c r="Q93" s="11">
        <f>IF($B93="","",ROUND($N93*Settings!$B$9,0))</f>
        <v/>
      </c>
      <c r="R93" s="11">
        <f>IF($B93="","",$O93+$P93+$Q93)</f>
        <v/>
      </c>
      <c r="S93" s="9">
        <f>IF($B93="","",IFERROR(VLOOKUP($B93,Employees!$A:$K,10,FALSE),0))</f>
        <v/>
      </c>
      <c r="T93" s="11">
        <f>IF($B93="","",Settings!$B$12)</f>
        <v/>
      </c>
      <c r="U93" s="11">
        <f>IF($B93="","",$S93*Settings!$B$13)</f>
        <v/>
      </c>
      <c r="V93" s="11">
        <f>IF($B93="","",MAX(0,$M93-$R93-$T93-$U93))</f>
        <v/>
      </c>
      <c r="W93" s="11">
        <f>IF($B93="","",ROUND(MAX(0,$V93*VLOOKUP($V93,Settings!$D$13:$G$19,3,TRUE)-VLOOKUP($V93,Settings!$D$13:$G$19,4,TRUE)),0))</f>
        <v/>
      </c>
      <c r="X93" s="11" t="n"/>
      <c r="Y93" s="11">
        <f>IF($B93="","",ROUND($M93-$R93-$W93-$X93,0))</f>
        <v/>
      </c>
      <c r="Z93" s="9" t="n"/>
    </row>
    <row r="94">
      <c r="A94" s="9" t="n">
        <v>90</v>
      </c>
      <c r="B94" s="9" t="n"/>
      <c r="C94" s="9">
        <f>IF($B94="","",IFERROR(VLOOKUP($B94,Employees!$A:$K,2,FALSE),""))</f>
        <v/>
      </c>
      <c r="D94" s="9">
        <f>IF($B94="","",IFERROR(VLOOKUP($B94,Employees!$A:$K,3,FALSE),""))</f>
        <v/>
      </c>
      <c r="E94" s="9">
        <f>IF($B94="","",IFERROR(VLOOKUP($B94,Employees!$A:$K,4,FALSE),""))</f>
        <v/>
      </c>
      <c r="F94" s="11">
        <f>IF($B94="","",IFERROR(VLOOKUP($B94,Employees!$A:$K,8,FALSE),""))</f>
        <v/>
      </c>
      <c r="G94" s="11" t="n"/>
      <c r="H94" s="11" t="n"/>
      <c r="I94" s="14" t="n"/>
      <c r="J94" s="14" t="n"/>
      <c r="K94" s="14" t="n"/>
      <c r="L94" s="11">
        <f>IF($B94="","",ROUND((IFERROR($F94/26/8,0))*($I94*Settings!$E$7 + $J94*Settings!$E$8 + $K94*Settings!$E$9),0))</f>
        <v/>
      </c>
      <c r="M94" s="11">
        <f>IF($B94="","",ROUND($F94+$G94+$H94+$L94,0))</f>
        <v/>
      </c>
      <c r="N94" s="11">
        <f>IF($B94="","",IFERROR(VLOOKUP($B94,Employees!$A:$K,9,FALSE),""))</f>
        <v/>
      </c>
      <c r="O94" s="11">
        <f>IF($B94="","",ROUND($N94*Settings!$B$7,0))</f>
        <v/>
      </c>
      <c r="P94" s="11">
        <f>IF($B94="","",ROUND($N94*Settings!$B$8,0))</f>
        <v/>
      </c>
      <c r="Q94" s="11">
        <f>IF($B94="","",ROUND($N94*Settings!$B$9,0))</f>
        <v/>
      </c>
      <c r="R94" s="11">
        <f>IF($B94="","",$O94+$P94+$Q94)</f>
        <v/>
      </c>
      <c r="S94" s="9">
        <f>IF($B94="","",IFERROR(VLOOKUP($B94,Employees!$A:$K,10,FALSE),0))</f>
        <v/>
      </c>
      <c r="T94" s="11">
        <f>IF($B94="","",Settings!$B$12)</f>
        <v/>
      </c>
      <c r="U94" s="11">
        <f>IF($B94="","",$S94*Settings!$B$13)</f>
        <v/>
      </c>
      <c r="V94" s="11">
        <f>IF($B94="","",MAX(0,$M94-$R94-$T94-$U94))</f>
        <v/>
      </c>
      <c r="W94" s="11">
        <f>IF($B94="","",ROUND(MAX(0,$V94*VLOOKUP($V94,Settings!$D$13:$G$19,3,TRUE)-VLOOKUP($V94,Settings!$D$13:$G$19,4,TRUE)),0))</f>
        <v/>
      </c>
      <c r="X94" s="11" t="n"/>
      <c r="Y94" s="11">
        <f>IF($B94="","",ROUND($M94-$R94-$W94-$X94,0))</f>
        <v/>
      </c>
      <c r="Z94" s="9" t="n"/>
    </row>
    <row r="95">
      <c r="A95" s="9" t="n">
        <v>91</v>
      </c>
      <c r="B95" s="9" t="n"/>
      <c r="C95" s="9">
        <f>IF($B95="","",IFERROR(VLOOKUP($B95,Employees!$A:$K,2,FALSE),""))</f>
        <v/>
      </c>
      <c r="D95" s="9">
        <f>IF($B95="","",IFERROR(VLOOKUP($B95,Employees!$A:$K,3,FALSE),""))</f>
        <v/>
      </c>
      <c r="E95" s="9">
        <f>IF($B95="","",IFERROR(VLOOKUP($B95,Employees!$A:$K,4,FALSE),""))</f>
        <v/>
      </c>
      <c r="F95" s="11">
        <f>IF($B95="","",IFERROR(VLOOKUP($B95,Employees!$A:$K,8,FALSE),""))</f>
        <v/>
      </c>
      <c r="G95" s="11" t="n"/>
      <c r="H95" s="11" t="n"/>
      <c r="I95" s="14" t="n"/>
      <c r="J95" s="14" t="n"/>
      <c r="K95" s="14" t="n"/>
      <c r="L95" s="11">
        <f>IF($B95="","",ROUND((IFERROR($F95/26/8,0))*($I95*Settings!$E$7 + $J95*Settings!$E$8 + $K95*Settings!$E$9),0))</f>
        <v/>
      </c>
      <c r="M95" s="11">
        <f>IF($B95="","",ROUND($F95+$G95+$H95+$L95,0))</f>
        <v/>
      </c>
      <c r="N95" s="11">
        <f>IF($B95="","",IFERROR(VLOOKUP($B95,Employees!$A:$K,9,FALSE),""))</f>
        <v/>
      </c>
      <c r="O95" s="11">
        <f>IF($B95="","",ROUND($N95*Settings!$B$7,0))</f>
        <v/>
      </c>
      <c r="P95" s="11">
        <f>IF($B95="","",ROUND($N95*Settings!$B$8,0))</f>
        <v/>
      </c>
      <c r="Q95" s="11">
        <f>IF($B95="","",ROUND($N95*Settings!$B$9,0))</f>
        <v/>
      </c>
      <c r="R95" s="11">
        <f>IF($B95="","",$O95+$P95+$Q95)</f>
        <v/>
      </c>
      <c r="S95" s="9">
        <f>IF($B95="","",IFERROR(VLOOKUP($B95,Employees!$A:$K,10,FALSE),0))</f>
        <v/>
      </c>
      <c r="T95" s="11">
        <f>IF($B95="","",Settings!$B$12)</f>
        <v/>
      </c>
      <c r="U95" s="11">
        <f>IF($B95="","",$S95*Settings!$B$13)</f>
        <v/>
      </c>
      <c r="V95" s="11">
        <f>IF($B95="","",MAX(0,$M95-$R95-$T95-$U95))</f>
        <v/>
      </c>
      <c r="W95" s="11">
        <f>IF($B95="","",ROUND(MAX(0,$V95*VLOOKUP($V95,Settings!$D$13:$G$19,3,TRUE)-VLOOKUP($V95,Settings!$D$13:$G$19,4,TRUE)),0))</f>
        <v/>
      </c>
      <c r="X95" s="11" t="n"/>
      <c r="Y95" s="11">
        <f>IF($B95="","",ROUND($M95-$R95-$W95-$X95,0))</f>
        <v/>
      </c>
      <c r="Z95" s="9" t="n"/>
    </row>
    <row r="96">
      <c r="A96" s="9" t="n">
        <v>92</v>
      </c>
      <c r="B96" s="9" t="n"/>
      <c r="C96" s="9">
        <f>IF($B96="","",IFERROR(VLOOKUP($B96,Employees!$A:$K,2,FALSE),""))</f>
        <v/>
      </c>
      <c r="D96" s="9">
        <f>IF($B96="","",IFERROR(VLOOKUP($B96,Employees!$A:$K,3,FALSE),""))</f>
        <v/>
      </c>
      <c r="E96" s="9">
        <f>IF($B96="","",IFERROR(VLOOKUP($B96,Employees!$A:$K,4,FALSE),""))</f>
        <v/>
      </c>
      <c r="F96" s="11">
        <f>IF($B96="","",IFERROR(VLOOKUP($B96,Employees!$A:$K,8,FALSE),""))</f>
        <v/>
      </c>
      <c r="G96" s="11" t="n"/>
      <c r="H96" s="11" t="n"/>
      <c r="I96" s="14" t="n"/>
      <c r="J96" s="14" t="n"/>
      <c r="K96" s="14" t="n"/>
      <c r="L96" s="11">
        <f>IF($B96="","",ROUND((IFERROR($F96/26/8,0))*($I96*Settings!$E$7 + $J96*Settings!$E$8 + $K96*Settings!$E$9),0))</f>
        <v/>
      </c>
      <c r="M96" s="11">
        <f>IF($B96="","",ROUND($F96+$G96+$H96+$L96,0))</f>
        <v/>
      </c>
      <c r="N96" s="11">
        <f>IF($B96="","",IFERROR(VLOOKUP($B96,Employees!$A:$K,9,FALSE),""))</f>
        <v/>
      </c>
      <c r="O96" s="11">
        <f>IF($B96="","",ROUND($N96*Settings!$B$7,0))</f>
        <v/>
      </c>
      <c r="P96" s="11">
        <f>IF($B96="","",ROUND($N96*Settings!$B$8,0))</f>
        <v/>
      </c>
      <c r="Q96" s="11">
        <f>IF($B96="","",ROUND($N96*Settings!$B$9,0))</f>
        <v/>
      </c>
      <c r="R96" s="11">
        <f>IF($B96="","",$O96+$P96+$Q96)</f>
        <v/>
      </c>
      <c r="S96" s="9">
        <f>IF($B96="","",IFERROR(VLOOKUP($B96,Employees!$A:$K,10,FALSE),0))</f>
        <v/>
      </c>
      <c r="T96" s="11">
        <f>IF($B96="","",Settings!$B$12)</f>
        <v/>
      </c>
      <c r="U96" s="11">
        <f>IF($B96="","",$S96*Settings!$B$13)</f>
        <v/>
      </c>
      <c r="V96" s="11">
        <f>IF($B96="","",MAX(0,$M96-$R96-$T96-$U96))</f>
        <v/>
      </c>
      <c r="W96" s="11">
        <f>IF($B96="","",ROUND(MAX(0,$V96*VLOOKUP($V96,Settings!$D$13:$G$19,3,TRUE)-VLOOKUP($V96,Settings!$D$13:$G$19,4,TRUE)),0))</f>
        <v/>
      </c>
      <c r="X96" s="11" t="n"/>
      <c r="Y96" s="11">
        <f>IF($B96="","",ROUND($M96-$R96-$W96-$X96,0))</f>
        <v/>
      </c>
      <c r="Z96" s="9" t="n"/>
    </row>
    <row r="97">
      <c r="A97" s="9" t="n">
        <v>93</v>
      </c>
      <c r="B97" s="9" t="n"/>
      <c r="C97" s="9">
        <f>IF($B97="","",IFERROR(VLOOKUP($B97,Employees!$A:$K,2,FALSE),""))</f>
        <v/>
      </c>
      <c r="D97" s="9">
        <f>IF($B97="","",IFERROR(VLOOKUP($B97,Employees!$A:$K,3,FALSE),""))</f>
        <v/>
      </c>
      <c r="E97" s="9">
        <f>IF($B97="","",IFERROR(VLOOKUP($B97,Employees!$A:$K,4,FALSE),""))</f>
        <v/>
      </c>
      <c r="F97" s="11">
        <f>IF($B97="","",IFERROR(VLOOKUP($B97,Employees!$A:$K,8,FALSE),""))</f>
        <v/>
      </c>
      <c r="G97" s="11" t="n"/>
      <c r="H97" s="11" t="n"/>
      <c r="I97" s="14" t="n"/>
      <c r="J97" s="14" t="n"/>
      <c r="K97" s="14" t="n"/>
      <c r="L97" s="11">
        <f>IF($B97="","",ROUND((IFERROR($F97/26/8,0))*($I97*Settings!$E$7 + $J97*Settings!$E$8 + $K97*Settings!$E$9),0))</f>
        <v/>
      </c>
      <c r="M97" s="11">
        <f>IF($B97="","",ROUND($F97+$G97+$H97+$L97,0))</f>
        <v/>
      </c>
      <c r="N97" s="11">
        <f>IF($B97="","",IFERROR(VLOOKUP($B97,Employees!$A:$K,9,FALSE),""))</f>
        <v/>
      </c>
      <c r="O97" s="11">
        <f>IF($B97="","",ROUND($N97*Settings!$B$7,0))</f>
        <v/>
      </c>
      <c r="P97" s="11">
        <f>IF($B97="","",ROUND($N97*Settings!$B$8,0))</f>
        <v/>
      </c>
      <c r="Q97" s="11">
        <f>IF($B97="","",ROUND($N97*Settings!$B$9,0))</f>
        <v/>
      </c>
      <c r="R97" s="11">
        <f>IF($B97="","",$O97+$P97+$Q97)</f>
        <v/>
      </c>
      <c r="S97" s="9">
        <f>IF($B97="","",IFERROR(VLOOKUP($B97,Employees!$A:$K,10,FALSE),0))</f>
        <v/>
      </c>
      <c r="T97" s="11">
        <f>IF($B97="","",Settings!$B$12)</f>
        <v/>
      </c>
      <c r="U97" s="11">
        <f>IF($B97="","",$S97*Settings!$B$13)</f>
        <v/>
      </c>
      <c r="V97" s="11">
        <f>IF($B97="","",MAX(0,$M97-$R97-$T97-$U97))</f>
        <v/>
      </c>
      <c r="W97" s="11">
        <f>IF($B97="","",ROUND(MAX(0,$V97*VLOOKUP($V97,Settings!$D$13:$G$19,3,TRUE)-VLOOKUP($V97,Settings!$D$13:$G$19,4,TRUE)),0))</f>
        <v/>
      </c>
      <c r="X97" s="11" t="n"/>
      <c r="Y97" s="11">
        <f>IF($B97="","",ROUND($M97-$R97-$W97-$X97,0))</f>
        <v/>
      </c>
      <c r="Z97" s="9" t="n"/>
    </row>
    <row r="98">
      <c r="A98" s="9" t="n">
        <v>94</v>
      </c>
      <c r="B98" s="9" t="n"/>
      <c r="C98" s="9">
        <f>IF($B98="","",IFERROR(VLOOKUP($B98,Employees!$A:$K,2,FALSE),""))</f>
        <v/>
      </c>
      <c r="D98" s="9">
        <f>IF($B98="","",IFERROR(VLOOKUP($B98,Employees!$A:$K,3,FALSE),""))</f>
        <v/>
      </c>
      <c r="E98" s="9">
        <f>IF($B98="","",IFERROR(VLOOKUP($B98,Employees!$A:$K,4,FALSE),""))</f>
        <v/>
      </c>
      <c r="F98" s="11">
        <f>IF($B98="","",IFERROR(VLOOKUP($B98,Employees!$A:$K,8,FALSE),""))</f>
        <v/>
      </c>
      <c r="G98" s="11" t="n"/>
      <c r="H98" s="11" t="n"/>
      <c r="I98" s="14" t="n"/>
      <c r="J98" s="14" t="n"/>
      <c r="K98" s="14" t="n"/>
      <c r="L98" s="11">
        <f>IF($B98="","",ROUND((IFERROR($F98/26/8,0))*($I98*Settings!$E$7 + $J98*Settings!$E$8 + $K98*Settings!$E$9),0))</f>
        <v/>
      </c>
      <c r="M98" s="11">
        <f>IF($B98="","",ROUND($F98+$G98+$H98+$L98,0))</f>
        <v/>
      </c>
      <c r="N98" s="11">
        <f>IF($B98="","",IFERROR(VLOOKUP($B98,Employees!$A:$K,9,FALSE),""))</f>
        <v/>
      </c>
      <c r="O98" s="11">
        <f>IF($B98="","",ROUND($N98*Settings!$B$7,0))</f>
        <v/>
      </c>
      <c r="P98" s="11">
        <f>IF($B98="","",ROUND($N98*Settings!$B$8,0))</f>
        <v/>
      </c>
      <c r="Q98" s="11">
        <f>IF($B98="","",ROUND($N98*Settings!$B$9,0))</f>
        <v/>
      </c>
      <c r="R98" s="11">
        <f>IF($B98="","",$O98+$P98+$Q98)</f>
        <v/>
      </c>
      <c r="S98" s="9">
        <f>IF($B98="","",IFERROR(VLOOKUP($B98,Employees!$A:$K,10,FALSE),0))</f>
        <v/>
      </c>
      <c r="T98" s="11">
        <f>IF($B98="","",Settings!$B$12)</f>
        <v/>
      </c>
      <c r="U98" s="11">
        <f>IF($B98="","",$S98*Settings!$B$13)</f>
        <v/>
      </c>
      <c r="V98" s="11">
        <f>IF($B98="","",MAX(0,$M98-$R98-$T98-$U98))</f>
        <v/>
      </c>
      <c r="W98" s="11">
        <f>IF($B98="","",ROUND(MAX(0,$V98*VLOOKUP($V98,Settings!$D$13:$G$19,3,TRUE)-VLOOKUP($V98,Settings!$D$13:$G$19,4,TRUE)),0))</f>
        <v/>
      </c>
      <c r="X98" s="11" t="n"/>
      <c r="Y98" s="11">
        <f>IF($B98="","",ROUND($M98-$R98-$W98-$X98,0))</f>
        <v/>
      </c>
      <c r="Z98" s="9" t="n"/>
    </row>
    <row r="99">
      <c r="A99" s="9" t="n">
        <v>95</v>
      </c>
      <c r="B99" s="9" t="n"/>
      <c r="C99" s="9">
        <f>IF($B99="","",IFERROR(VLOOKUP($B99,Employees!$A:$K,2,FALSE),""))</f>
        <v/>
      </c>
      <c r="D99" s="9">
        <f>IF($B99="","",IFERROR(VLOOKUP($B99,Employees!$A:$K,3,FALSE),""))</f>
        <v/>
      </c>
      <c r="E99" s="9">
        <f>IF($B99="","",IFERROR(VLOOKUP($B99,Employees!$A:$K,4,FALSE),""))</f>
        <v/>
      </c>
      <c r="F99" s="11">
        <f>IF($B99="","",IFERROR(VLOOKUP($B99,Employees!$A:$K,8,FALSE),""))</f>
        <v/>
      </c>
      <c r="G99" s="11" t="n"/>
      <c r="H99" s="11" t="n"/>
      <c r="I99" s="14" t="n"/>
      <c r="J99" s="14" t="n"/>
      <c r="K99" s="14" t="n"/>
      <c r="L99" s="11">
        <f>IF($B99="","",ROUND((IFERROR($F99/26/8,0))*($I99*Settings!$E$7 + $J99*Settings!$E$8 + $K99*Settings!$E$9),0))</f>
        <v/>
      </c>
      <c r="M99" s="11">
        <f>IF($B99="","",ROUND($F99+$G99+$H99+$L99,0))</f>
        <v/>
      </c>
      <c r="N99" s="11">
        <f>IF($B99="","",IFERROR(VLOOKUP($B99,Employees!$A:$K,9,FALSE),""))</f>
        <v/>
      </c>
      <c r="O99" s="11">
        <f>IF($B99="","",ROUND($N99*Settings!$B$7,0))</f>
        <v/>
      </c>
      <c r="P99" s="11">
        <f>IF($B99="","",ROUND($N99*Settings!$B$8,0))</f>
        <v/>
      </c>
      <c r="Q99" s="11">
        <f>IF($B99="","",ROUND($N99*Settings!$B$9,0))</f>
        <v/>
      </c>
      <c r="R99" s="11">
        <f>IF($B99="","",$O99+$P99+$Q99)</f>
        <v/>
      </c>
      <c r="S99" s="9">
        <f>IF($B99="","",IFERROR(VLOOKUP($B99,Employees!$A:$K,10,FALSE),0))</f>
        <v/>
      </c>
      <c r="T99" s="11">
        <f>IF($B99="","",Settings!$B$12)</f>
        <v/>
      </c>
      <c r="U99" s="11">
        <f>IF($B99="","",$S99*Settings!$B$13)</f>
        <v/>
      </c>
      <c r="V99" s="11">
        <f>IF($B99="","",MAX(0,$M99-$R99-$T99-$U99))</f>
        <v/>
      </c>
      <c r="W99" s="11">
        <f>IF($B99="","",ROUND(MAX(0,$V99*VLOOKUP($V99,Settings!$D$13:$G$19,3,TRUE)-VLOOKUP($V99,Settings!$D$13:$G$19,4,TRUE)),0))</f>
        <v/>
      </c>
      <c r="X99" s="11" t="n"/>
      <c r="Y99" s="11">
        <f>IF($B99="","",ROUND($M99-$R99-$W99-$X99,0))</f>
        <v/>
      </c>
      <c r="Z99" s="9" t="n"/>
    </row>
    <row r="100">
      <c r="A100" s="9" t="n">
        <v>96</v>
      </c>
      <c r="B100" s="9" t="n"/>
      <c r="C100" s="9">
        <f>IF($B100="","",IFERROR(VLOOKUP($B100,Employees!$A:$K,2,FALSE),""))</f>
        <v/>
      </c>
      <c r="D100" s="9">
        <f>IF($B100="","",IFERROR(VLOOKUP($B100,Employees!$A:$K,3,FALSE),""))</f>
        <v/>
      </c>
      <c r="E100" s="9">
        <f>IF($B100="","",IFERROR(VLOOKUP($B100,Employees!$A:$K,4,FALSE),""))</f>
        <v/>
      </c>
      <c r="F100" s="11">
        <f>IF($B100="","",IFERROR(VLOOKUP($B100,Employees!$A:$K,8,FALSE),""))</f>
        <v/>
      </c>
      <c r="G100" s="11" t="n"/>
      <c r="H100" s="11" t="n"/>
      <c r="I100" s="14" t="n"/>
      <c r="J100" s="14" t="n"/>
      <c r="K100" s="14" t="n"/>
      <c r="L100" s="11">
        <f>IF($B100="","",ROUND((IFERROR($F100/26/8,0))*($I100*Settings!$E$7 + $J100*Settings!$E$8 + $K100*Settings!$E$9),0))</f>
        <v/>
      </c>
      <c r="M100" s="11">
        <f>IF($B100="","",ROUND($F100+$G100+$H100+$L100,0))</f>
        <v/>
      </c>
      <c r="N100" s="11">
        <f>IF($B100="","",IFERROR(VLOOKUP($B100,Employees!$A:$K,9,FALSE),""))</f>
        <v/>
      </c>
      <c r="O100" s="11">
        <f>IF($B100="","",ROUND($N100*Settings!$B$7,0))</f>
        <v/>
      </c>
      <c r="P100" s="11">
        <f>IF($B100="","",ROUND($N100*Settings!$B$8,0))</f>
        <v/>
      </c>
      <c r="Q100" s="11">
        <f>IF($B100="","",ROUND($N100*Settings!$B$9,0))</f>
        <v/>
      </c>
      <c r="R100" s="11">
        <f>IF($B100="","",$O100+$P100+$Q100)</f>
        <v/>
      </c>
      <c r="S100" s="9">
        <f>IF($B100="","",IFERROR(VLOOKUP($B100,Employees!$A:$K,10,FALSE),0))</f>
        <v/>
      </c>
      <c r="T100" s="11">
        <f>IF($B100="","",Settings!$B$12)</f>
        <v/>
      </c>
      <c r="U100" s="11">
        <f>IF($B100="","",$S100*Settings!$B$13)</f>
        <v/>
      </c>
      <c r="V100" s="11">
        <f>IF($B100="","",MAX(0,$M100-$R100-$T100-$U100))</f>
        <v/>
      </c>
      <c r="W100" s="11">
        <f>IF($B100="","",ROUND(MAX(0,$V100*VLOOKUP($V100,Settings!$D$13:$G$19,3,TRUE)-VLOOKUP($V100,Settings!$D$13:$G$19,4,TRUE)),0))</f>
        <v/>
      </c>
      <c r="X100" s="11" t="n"/>
      <c r="Y100" s="11">
        <f>IF($B100="","",ROUND($M100-$R100-$W100-$X100,0))</f>
        <v/>
      </c>
      <c r="Z100" s="9" t="n"/>
    </row>
    <row r="101">
      <c r="A101" s="9" t="n">
        <v>97</v>
      </c>
      <c r="B101" s="9" t="n"/>
      <c r="C101" s="9">
        <f>IF($B101="","",IFERROR(VLOOKUP($B101,Employees!$A:$K,2,FALSE),""))</f>
        <v/>
      </c>
      <c r="D101" s="9">
        <f>IF($B101="","",IFERROR(VLOOKUP($B101,Employees!$A:$K,3,FALSE),""))</f>
        <v/>
      </c>
      <c r="E101" s="9">
        <f>IF($B101="","",IFERROR(VLOOKUP($B101,Employees!$A:$K,4,FALSE),""))</f>
        <v/>
      </c>
      <c r="F101" s="11">
        <f>IF($B101="","",IFERROR(VLOOKUP($B101,Employees!$A:$K,8,FALSE),""))</f>
        <v/>
      </c>
      <c r="G101" s="11" t="n"/>
      <c r="H101" s="11" t="n"/>
      <c r="I101" s="14" t="n"/>
      <c r="J101" s="14" t="n"/>
      <c r="K101" s="14" t="n"/>
      <c r="L101" s="11">
        <f>IF($B101="","",ROUND((IFERROR($F101/26/8,0))*($I101*Settings!$E$7 + $J101*Settings!$E$8 + $K101*Settings!$E$9),0))</f>
        <v/>
      </c>
      <c r="M101" s="11">
        <f>IF($B101="","",ROUND($F101+$G101+$H101+$L101,0))</f>
        <v/>
      </c>
      <c r="N101" s="11">
        <f>IF($B101="","",IFERROR(VLOOKUP($B101,Employees!$A:$K,9,FALSE),""))</f>
        <v/>
      </c>
      <c r="O101" s="11">
        <f>IF($B101="","",ROUND($N101*Settings!$B$7,0))</f>
        <v/>
      </c>
      <c r="P101" s="11">
        <f>IF($B101="","",ROUND($N101*Settings!$B$8,0))</f>
        <v/>
      </c>
      <c r="Q101" s="11">
        <f>IF($B101="","",ROUND($N101*Settings!$B$9,0))</f>
        <v/>
      </c>
      <c r="R101" s="11">
        <f>IF($B101="","",$O101+$P101+$Q101)</f>
        <v/>
      </c>
      <c r="S101" s="9">
        <f>IF($B101="","",IFERROR(VLOOKUP($B101,Employees!$A:$K,10,FALSE),0))</f>
        <v/>
      </c>
      <c r="T101" s="11">
        <f>IF($B101="","",Settings!$B$12)</f>
        <v/>
      </c>
      <c r="U101" s="11">
        <f>IF($B101="","",$S101*Settings!$B$13)</f>
        <v/>
      </c>
      <c r="V101" s="11">
        <f>IF($B101="","",MAX(0,$M101-$R101-$T101-$U101))</f>
        <v/>
      </c>
      <c r="W101" s="11">
        <f>IF($B101="","",ROUND(MAX(0,$V101*VLOOKUP($V101,Settings!$D$13:$G$19,3,TRUE)-VLOOKUP($V101,Settings!$D$13:$G$19,4,TRUE)),0))</f>
        <v/>
      </c>
      <c r="X101" s="11" t="n"/>
      <c r="Y101" s="11">
        <f>IF($B101="","",ROUND($M101-$R101-$W101-$X101,0))</f>
        <v/>
      </c>
      <c r="Z101" s="9" t="n"/>
    </row>
    <row r="102">
      <c r="A102" s="9" t="n">
        <v>98</v>
      </c>
      <c r="B102" s="9" t="n"/>
      <c r="C102" s="9">
        <f>IF($B102="","",IFERROR(VLOOKUP($B102,Employees!$A:$K,2,FALSE),""))</f>
        <v/>
      </c>
      <c r="D102" s="9">
        <f>IF($B102="","",IFERROR(VLOOKUP($B102,Employees!$A:$K,3,FALSE),""))</f>
        <v/>
      </c>
      <c r="E102" s="9">
        <f>IF($B102="","",IFERROR(VLOOKUP($B102,Employees!$A:$K,4,FALSE),""))</f>
        <v/>
      </c>
      <c r="F102" s="11">
        <f>IF($B102="","",IFERROR(VLOOKUP($B102,Employees!$A:$K,8,FALSE),""))</f>
        <v/>
      </c>
      <c r="G102" s="11" t="n"/>
      <c r="H102" s="11" t="n"/>
      <c r="I102" s="14" t="n"/>
      <c r="J102" s="14" t="n"/>
      <c r="K102" s="14" t="n"/>
      <c r="L102" s="11">
        <f>IF($B102="","",ROUND((IFERROR($F102/26/8,0))*($I102*Settings!$E$7 + $J102*Settings!$E$8 + $K102*Settings!$E$9),0))</f>
        <v/>
      </c>
      <c r="M102" s="11">
        <f>IF($B102="","",ROUND($F102+$G102+$H102+$L102,0))</f>
        <v/>
      </c>
      <c r="N102" s="11">
        <f>IF($B102="","",IFERROR(VLOOKUP($B102,Employees!$A:$K,9,FALSE),""))</f>
        <v/>
      </c>
      <c r="O102" s="11">
        <f>IF($B102="","",ROUND($N102*Settings!$B$7,0))</f>
        <v/>
      </c>
      <c r="P102" s="11">
        <f>IF($B102="","",ROUND($N102*Settings!$B$8,0))</f>
        <v/>
      </c>
      <c r="Q102" s="11">
        <f>IF($B102="","",ROUND($N102*Settings!$B$9,0))</f>
        <v/>
      </c>
      <c r="R102" s="11">
        <f>IF($B102="","",$O102+$P102+$Q102)</f>
        <v/>
      </c>
      <c r="S102" s="9">
        <f>IF($B102="","",IFERROR(VLOOKUP($B102,Employees!$A:$K,10,FALSE),0))</f>
        <v/>
      </c>
      <c r="T102" s="11">
        <f>IF($B102="","",Settings!$B$12)</f>
        <v/>
      </c>
      <c r="U102" s="11">
        <f>IF($B102="","",$S102*Settings!$B$13)</f>
        <v/>
      </c>
      <c r="V102" s="11">
        <f>IF($B102="","",MAX(0,$M102-$R102-$T102-$U102))</f>
        <v/>
      </c>
      <c r="W102" s="11">
        <f>IF($B102="","",ROUND(MAX(0,$V102*VLOOKUP($V102,Settings!$D$13:$G$19,3,TRUE)-VLOOKUP($V102,Settings!$D$13:$G$19,4,TRUE)),0))</f>
        <v/>
      </c>
      <c r="X102" s="11" t="n"/>
      <c r="Y102" s="11">
        <f>IF($B102="","",ROUND($M102-$R102-$W102-$X102,0))</f>
        <v/>
      </c>
      <c r="Z102" s="9" t="n"/>
    </row>
    <row r="103">
      <c r="A103" s="9" t="n">
        <v>99</v>
      </c>
      <c r="B103" s="9" t="n"/>
      <c r="C103" s="9">
        <f>IF($B103="","",IFERROR(VLOOKUP($B103,Employees!$A:$K,2,FALSE),""))</f>
        <v/>
      </c>
      <c r="D103" s="9">
        <f>IF($B103="","",IFERROR(VLOOKUP($B103,Employees!$A:$K,3,FALSE),""))</f>
        <v/>
      </c>
      <c r="E103" s="9">
        <f>IF($B103="","",IFERROR(VLOOKUP($B103,Employees!$A:$K,4,FALSE),""))</f>
        <v/>
      </c>
      <c r="F103" s="11">
        <f>IF($B103="","",IFERROR(VLOOKUP($B103,Employees!$A:$K,8,FALSE),""))</f>
        <v/>
      </c>
      <c r="G103" s="11" t="n"/>
      <c r="H103" s="11" t="n"/>
      <c r="I103" s="14" t="n"/>
      <c r="J103" s="14" t="n"/>
      <c r="K103" s="14" t="n"/>
      <c r="L103" s="11">
        <f>IF($B103="","",ROUND((IFERROR($F103/26/8,0))*($I103*Settings!$E$7 + $J103*Settings!$E$8 + $K103*Settings!$E$9),0))</f>
        <v/>
      </c>
      <c r="M103" s="11">
        <f>IF($B103="","",ROUND($F103+$G103+$H103+$L103,0))</f>
        <v/>
      </c>
      <c r="N103" s="11">
        <f>IF($B103="","",IFERROR(VLOOKUP($B103,Employees!$A:$K,9,FALSE),""))</f>
        <v/>
      </c>
      <c r="O103" s="11">
        <f>IF($B103="","",ROUND($N103*Settings!$B$7,0))</f>
        <v/>
      </c>
      <c r="P103" s="11">
        <f>IF($B103="","",ROUND($N103*Settings!$B$8,0))</f>
        <v/>
      </c>
      <c r="Q103" s="11">
        <f>IF($B103="","",ROUND($N103*Settings!$B$9,0))</f>
        <v/>
      </c>
      <c r="R103" s="11">
        <f>IF($B103="","",$O103+$P103+$Q103)</f>
        <v/>
      </c>
      <c r="S103" s="9">
        <f>IF($B103="","",IFERROR(VLOOKUP($B103,Employees!$A:$K,10,FALSE),0))</f>
        <v/>
      </c>
      <c r="T103" s="11">
        <f>IF($B103="","",Settings!$B$12)</f>
        <v/>
      </c>
      <c r="U103" s="11">
        <f>IF($B103="","",$S103*Settings!$B$13)</f>
        <v/>
      </c>
      <c r="V103" s="11">
        <f>IF($B103="","",MAX(0,$M103-$R103-$T103-$U103))</f>
        <v/>
      </c>
      <c r="W103" s="11">
        <f>IF($B103="","",ROUND(MAX(0,$V103*VLOOKUP($V103,Settings!$D$13:$G$19,3,TRUE)-VLOOKUP($V103,Settings!$D$13:$G$19,4,TRUE)),0))</f>
        <v/>
      </c>
      <c r="X103" s="11" t="n"/>
      <c r="Y103" s="11">
        <f>IF($B103="","",ROUND($M103-$R103-$W103-$X103,0))</f>
        <v/>
      </c>
      <c r="Z103" s="9" t="n"/>
    </row>
    <row r="104">
      <c r="A104" s="9" t="n">
        <v>100</v>
      </c>
      <c r="B104" s="9" t="n"/>
      <c r="C104" s="9">
        <f>IF($B104="","",IFERROR(VLOOKUP($B104,Employees!$A:$K,2,FALSE),""))</f>
        <v/>
      </c>
      <c r="D104" s="9">
        <f>IF($B104="","",IFERROR(VLOOKUP($B104,Employees!$A:$K,3,FALSE),""))</f>
        <v/>
      </c>
      <c r="E104" s="9">
        <f>IF($B104="","",IFERROR(VLOOKUP($B104,Employees!$A:$K,4,FALSE),""))</f>
        <v/>
      </c>
      <c r="F104" s="11">
        <f>IF($B104="","",IFERROR(VLOOKUP($B104,Employees!$A:$K,8,FALSE),""))</f>
        <v/>
      </c>
      <c r="G104" s="11" t="n"/>
      <c r="H104" s="11" t="n"/>
      <c r="I104" s="14" t="n"/>
      <c r="J104" s="14" t="n"/>
      <c r="K104" s="14" t="n"/>
      <c r="L104" s="11">
        <f>IF($B104="","",ROUND((IFERROR($F104/26/8,0))*($I104*Settings!$E$7 + $J104*Settings!$E$8 + $K104*Settings!$E$9),0))</f>
        <v/>
      </c>
      <c r="M104" s="11">
        <f>IF($B104="","",ROUND($F104+$G104+$H104+$L104,0))</f>
        <v/>
      </c>
      <c r="N104" s="11">
        <f>IF($B104="","",IFERROR(VLOOKUP($B104,Employees!$A:$K,9,FALSE),""))</f>
        <v/>
      </c>
      <c r="O104" s="11">
        <f>IF($B104="","",ROUND($N104*Settings!$B$7,0))</f>
        <v/>
      </c>
      <c r="P104" s="11">
        <f>IF($B104="","",ROUND($N104*Settings!$B$8,0))</f>
        <v/>
      </c>
      <c r="Q104" s="11">
        <f>IF($B104="","",ROUND($N104*Settings!$B$9,0))</f>
        <v/>
      </c>
      <c r="R104" s="11">
        <f>IF($B104="","",$O104+$P104+$Q104)</f>
        <v/>
      </c>
      <c r="S104" s="9">
        <f>IF($B104="","",IFERROR(VLOOKUP($B104,Employees!$A:$K,10,FALSE),0))</f>
        <v/>
      </c>
      <c r="T104" s="11">
        <f>IF($B104="","",Settings!$B$12)</f>
        <v/>
      </c>
      <c r="U104" s="11">
        <f>IF($B104="","",$S104*Settings!$B$13)</f>
        <v/>
      </c>
      <c r="V104" s="11">
        <f>IF($B104="","",MAX(0,$M104-$R104-$T104-$U104))</f>
        <v/>
      </c>
      <c r="W104" s="11">
        <f>IF($B104="","",ROUND(MAX(0,$V104*VLOOKUP($V104,Settings!$D$13:$G$19,3,TRUE)-VLOOKUP($V104,Settings!$D$13:$G$19,4,TRUE)),0))</f>
        <v/>
      </c>
      <c r="X104" s="11" t="n"/>
      <c r="Y104" s="11">
        <f>IF($B104="","",ROUND($M104-$R104-$W104-$X104,0))</f>
        <v/>
      </c>
      <c r="Z104" s="9" t="n"/>
    </row>
    <row r="105">
      <c r="A105" s="9" t="n">
        <v>101</v>
      </c>
      <c r="B105" s="9" t="n"/>
      <c r="C105" s="9">
        <f>IF($B105="","",IFERROR(VLOOKUP($B105,Employees!$A:$K,2,FALSE),""))</f>
        <v/>
      </c>
      <c r="D105" s="9">
        <f>IF($B105="","",IFERROR(VLOOKUP($B105,Employees!$A:$K,3,FALSE),""))</f>
        <v/>
      </c>
      <c r="E105" s="9">
        <f>IF($B105="","",IFERROR(VLOOKUP($B105,Employees!$A:$K,4,FALSE),""))</f>
        <v/>
      </c>
      <c r="F105" s="11">
        <f>IF($B105="","",IFERROR(VLOOKUP($B105,Employees!$A:$K,8,FALSE),""))</f>
        <v/>
      </c>
      <c r="G105" s="11" t="n"/>
      <c r="H105" s="11" t="n"/>
      <c r="I105" s="14" t="n"/>
      <c r="J105" s="14" t="n"/>
      <c r="K105" s="14" t="n"/>
      <c r="L105" s="11">
        <f>IF($B105="","",ROUND((IFERROR($F105/26/8,0))*($I105*Settings!$E$7 + $J105*Settings!$E$8 + $K105*Settings!$E$9),0))</f>
        <v/>
      </c>
      <c r="M105" s="11">
        <f>IF($B105="","",ROUND($F105+$G105+$H105+$L105,0))</f>
        <v/>
      </c>
      <c r="N105" s="11">
        <f>IF($B105="","",IFERROR(VLOOKUP($B105,Employees!$A:$K,9,FALSE),""))</f>
        <v/>
      </c>
      <c r="O105" s="11">
        <f>IF($B105="","",ROUND($N105*Settings!$B$7,0))</f>
        <v/>
      </c>
      <c r="P105" s="11">
        <f>IF($B105="","",ROUND($N105*Settings!$B$8,0))</f>
        <v/>
      </c>
      <c r="Q105" s="11">
        <f>IF($B105="","",ROUND($N105*Settings!$B$9,0))</f>
        <v/>
      </c>
      <c r="R105" s="11">
        <f>IF($B105="","",$O105+$P105+$Q105)</f>
        <v/>
      </c>
      <c r="S105" s="9">
        <f>IF($B105="","",IFERROR(VLOOKUP($B105,Employees!$A:$K,10,FALSE),0))</f>
        <v/>
      </c>
      <c r="T105" s="11">
        <f>IF($B105="","",Settings!$B$12)</f>
        <v/>
      </c>
      <c r="U105" s="11">
        <f>IF($B105="","",$S105*Settings!$B$13)</f>
        <v/>
      </c>
      <c r="V105" s="11">
        <f>IF($B105="","",MAX(0,$M105-$R105-$T105-$U105))</f>
        <v/>
      </c>
      <c r="W105" s="11">
        <f>IF($B105="","",ROUND(MAX(0,$V105*VLOOKUP($V105,Settings!$D$13:$G$19,3,TRUE)-VLOOKUP($V105,Settings!$D$13:$G$19,4,TRUE)),0))</f>
        <v/>
      </c>
      <c r="X105" s="11" t="n"/>
      <c r="Y105" s="11">
        <f>IF($B105="","",ROUND($M105-$R105-$W105-$X105,0))</f>
        <v/>
      </c>
      <c r="Z105" s="9" t="n"/>
    </row>
    <row r="106">
      <c r="A106" s="9" t="n">
        <v>102</v>
      </c>
      <c r="B106" s="9" t="n"/>
      <c r="C106" s="9">
        <f>IF($B106="","",IFERROR(VLOOKUP($B106,Employees!$A:$K,2,FALSE),""))</f>
        <v/>
      </c>
      <c r="D106" s="9">
        <f>IF($B106="","",IFERROR(VLOOKUP($B106,Employees!$A:$K,3,FALSE),""))</f>
        <v/>
      </c>
      <c r="E106" s="9">
        <f>IF($B106="","",IFERROR(VLOOKUP($B106,Employees!$A:$K,4,FALSE),""))</f>
        <v/>
      </c>
      <c r="F106" s="11">
        <f>IF($B106="","",IFERROR(VLOOKUP($B106,Employees!$A:$K,8,FALSE),""))</f>
        <v/>
      </c>
      <c r="G106" s="11" t="n"/>
      <c r="H106" s="11" t="n"/>
      <c r="I106" s="14" t="n"/>
      <c r="J106" s="14" t="n"/>
      <c r="K106" s="14" t="n"/>
      <c r="L106" s="11">
        <f>IF($B106="","",ROUND((IFERROR($F106/26/8,0))*($I106*Settings!$E$7 + $J106*Settings!$E$8 + $K106*Settings!$E$9),0))</f>
        <v/>
      </c>
      <c r="M106" s="11">
        <f>IF($B106="","",ROUND($F106+$G106+$H106+$L106,0))</f>
        <v/>
      </c>
      <c r="N106" s="11">
        <f>IF($B106="","",IFERROR(VLOOKUP($B106,Employees!$A:$K,9,FALSE),""))</f>
        <v/>
      </c>
      <c r="O106" s="11">
        <f>IF($B106="","",ROUND($N106*Settings!$B$7,0))</f>
        <v/>
      </c>
      <c r="P106" s="11">
        <f>IF($B106="","",ROUND($N106*Settings!$B$8,0))</f>
        <v/>
      </c>
      <c r="Q106" s="11">
        <f>IF($B106="","",ROUND($N106*Settings!$B$9,0))</f>
        <v/>
      </c>
      <c r="R106" s="11">
        <f>IF($B106="","",$O106+$P106+$Q106)</f>
        <v/>
      </c>
      <c r="S106" s="9">
        <f>IF($B106="","",IFERROR(VLOOKUP($B106,Employees!$A:$K,10,FALSE),0))</f>
        <v/>
      </c>
      <c r="T106" s="11">
        <f>IF($B106="","",Settings!$B$12)</f>
        <v/>
      </c>
      <c r="U106" s="11">
        <f>IF($B106="","",$S106*Settings!$B$13)</f>
        <v/>
      </c>
      <c r="V106" s="11">
        <f>IF($B106="","",MAX(0,$M106-$R106-$T106-$U106))</f>
        <v/>
      </c>
      <c r="W106" s="11">
        <f>IF($B106="","",ROUND(MAX(0,$V106*VLOOKUP($V106,Settings!$D$13:$G$19,3,TRUE)-VLOOKUP($V106,Settings!$D$13:$G$19,4,TRUE)),0))</f>
        <v/>
      </c>
      <c r="X106" s="11" t="n"/>
      <c r="Y106" s="11">
        <f>IF($B106="","",ROUND($M106-$R106-$W106-$X106,0))</f>
        <v/>
      </c>
      <c r="Z106" s="9" t="n"/>
    </row>
    <row r="107">
      <c r="A107" s="9" t="n">
        <v>103</v>
      </c>
      <c r="B107" s="9" t="n"/>
      <c r="C107" s="9">
        <f>IF($B107="","",IFERROR(VLOOKUP($B107,Employees!$A:$K,2,FALSE),""))</f>
        <v/>
      </c>
      <c r="D107" s="9">
        <f>IF($B107="","",IFERROR(VLOOKUP($B107,Employees!$A:$K,3,FALSE),""))</f>
        <v/>
      </c>
      <c r="E107" s="9">
        <f>IF($B107="","",IFERROR(VLOOKUP($B107,Employees!$A:$K,4,FALSE),""))</f>
        <v/>
      </c>
      <c r="F107" s="11">
        <f>IF($B107="","",IFERROR(VLOOKUP($B107,Employees!$A:$K,8,FALSE),""))</f>
        <v/>
      </c>
      <c r="G107" s="11" t="n"/>
      <c r="H107" s="11" t="n"/>
      <c r="I107" s="14" t="n"/>
      <c r="J107" s="14" t="n"/>
      <c r="K107" s="14" t="n"/>
      <c r="L107" s="11">
        <f>IF($B107="","",ROUND((IFERROR($F107/26/8,0))*($I107*Settings!$E$7 + $J107*Settings!$E$8 + $K107*Settings!$E$9),0))</f>
        <v/>
      </c>
      <c r="M107" s="11">
        <f>IF($B107="","",ROUND($F107+$G107+$H107+$L107,0))</f>
        <v/>
      </c>
      <c r="N107" s="11">
        <f>IF($B107="","",IFERROR(VLOOKUP($B107,Employees!$A:$K,9,FALSE),""))</f>
        <v/>
      </c>
      <c r="O107" s="11">
        <f>IF($B107="","",ROUND($N107*Settings!$B$7,0))</f>
        <v/>
      </c>
      <c r="P107" s="11">
        <f>IF($B107="","",ROUND($N107*Settings!$B$8,0))</f>
        <v/>
      </c>
      <c r="Q107" s="11">
        <f>IF($B107="","",ROUND($N107*Settings!$B$9,0))</f>
        <v/>
      </c>
      <c r="R107" s="11">
        <f>IF($B107="","",$O107+$P107+$Q107)</f>
        <v/>
      </c>
      <c r="S107" s="9">
        <f>IF($B107="","",IFERROR(VLOOKUP($B107,Employees!$A:$K,10,FALSE),0))</f>
        <v/>
      </c>
      <c r="T107" s="11">
        <f>IF($B107="","",Settings!$B$12)</f>
        <v/>
      </c>
      <c r="U107" s="11">
        <f>IF($B107="","",$S107*Settings!$B$13)</f>
        <v/>
      </c>
      <c r="V107" s="11">
        <f>IF($B107="","",MAX(0,$M107-$R107-$T107-$U107))</f>
        <v/>
      </c>
      <c r="W107" s="11">
        <f>IF($B107="","",ROUND(MAX(0,$V107*VLOOKUP($V107,Settings!$D$13:$G$19,3,TRUE)-VLOOKUP($V107,Settings!$D$13:$G$19,4,TRUE)),0))</f>
        <v/>
      </c>
      <c r="X107" s="11" t="n"/>
      <c r="Y107" s="11">
        <f>IF($B107="","",ROUND($M107-$R107-$W107-$X107,0))</f>
        <v/>
      </c>
      <c r="Z107" s="9" t="n"/>
    </row>
    <row r="108">
      <c r="A108" s="9" t="n">
        <v>104</v>
      </c>
      <c r="B108" s="9" t="n"/>
      <c r="C108" s="9">
        <f>IF($B108="","",IFERROR(VLOOKUP($B108,Employees!$A:$K,2,FALSE),""))</f>
        <v/>
      </c>
      <c r="D108" s="9">
        <f>IF($B108="","",IFERROR(VLOOKUP($B108,Employees!$A:$K,3,FALSE),""))</f>
        <v/>
      </c>
      <c r="E108" s="9">
        <f>IF($B108="","",IFERROR(VLOOKUP($B108,Employees!$A:$K,4,FALSE),""))</f>
        <v/>
      </c>
      <c r="F108" s="11">
        <f>IF($B108="","",IFERROR(VLOOKUP($B108,Employees!$A:$K,8,FALSE),""))</f>
        <v/>
      </c>
      <c r="G108" s="11" t="n"/>
      <c r="H108" s="11" t="n"/>
      <c r="I108" s="14" t="n"/>
      <c r="J108" s="14" t="n"/>
      <c r="K108" s="14" t="n"/>
      <c r="L108" s="11">
        <f>IF($B108="","",ROUND((IFERROR($F108/26/8,0))*($I108*Settings!$E$7 + $J108*Settings!$E$8 + $K108*Settings!$E$9),0))</f>
        <v/>
      </c>
      <c r="M108" s="11">
        <f>IF($B108="","",ROUND($F108+$G108+$H108+$L108,0))</f>
        <v/>
      </c>
      <c r="N108" s="11">
        <f>IF($B108="","",IFERROR(VLOOKUP($B108,Employees!$A:$K,9,FALSE),""))</f>
        <v/>
      </c>
      <c r="O108" s="11">
        <f>IF($B108="","",ROUND($N108*Settings!$B$7,0))</f>
        <v/>
      </c>
      <c r="P108" s="11">
        <f>IF($B108="","",ROUND($N108*Settings!$B$8,0))</f>
        <v/>
      </c>
      <c r="Q108" s="11">
        <f>IF($B108="","",ROUND($N108*Settings!$B$9,0))</f>
        <v/>
      </c>
      <c r="R108" s="11">
        <f>IF($B108="","",$O108+$P108+$Q108)</f>
        <v/>
      </c>
      <c r="S108" s="9">
        <f>IF($B108="","",IFERROR(VLOOKUP($B108,Employees!$A:$K,10,FALSE),0))</f>
        <v/>
      </c>
      <c r="T108" s="11">
        <f>IF($B108="","",Settings!$B$12)</f>
        <v/>
      </c>
      <c r="U108" s="11">
        <f>IF($B108="","",$S108*Settings!$B$13)</f>
        <v/>
      </c>
      <c r="V108" s="11">
        <f>IF($B108="","",MAX(0,$M108-$R108-$T108-$U108))</f>
        <v/>
      </c>
      <c r="W108" s="11">
        <f>IF($B108="","",ROUND(MAX(0,$V108*VLOOKUP($V108,Settings!$D$13:$G$19,3,TRUE)-VLOOKUP($V108,Settings!$D$13:$G$19,4,TRUE)),0))</f>
        <v/>
      </c>
      <c r="X108" s="11" t="n"/>
      <c r="Y108" s="11">
        <f>IF($B108="","",ROUND($M108-$R108-$W108-$X108,0))</f>
        <v/>
      </c>
      <c r="Z108" s="9" t="n"/>
    </row>
    <row r="109">
      <c r="A109" s="9" t="n">
        <v>105</v>
      </c>
      <c r="B109" s="9" t="n"/>
      <c r="C109" s="9">
        <f>IF($B109="","",IFERROR(VLOOKUP($B109,Employees!$A:$K,2,FALSE),""))</f>
        <v/>
      </c>
      <c r="D109" s="9">
        <f>IF($B109="","",IFERROR(VLOOKUP($B109,Employees!$A:$K,3,FALSE),""))</f>
        <v/>
      </c>
      <c r="E109" s="9">
        <f>IF($B109="","",IFERROR(VLOOKUP($B109,Employees!$A:$K,4,FALSE),""))</f>
        <v/>
      </c>
      <c r="F109" s="11">
        <f>IF($B109="","",IFERROR(VLOOKUP($B109,Employees!$A:$K,8,FALSE),""))</f>
        <v/>
      </c>
      <c r="G109" s="11" t="n"/>
      <c r="H109" s="11" t="n"/>
      <c r="I109" s="14" t="n"/>
      <c r="J109" s="14" t="n"/>
      <c r="K109" s="14" t="n"/>
      <c r="L109" s="11">
        <f>IF($B109="","",ROUND((IFERROR($F109/26/8,0))*($I109*Settings!$E$7 + $J109*Settings!$E$8 + $K109*Settings!$E$9),0))</f>
        <v/>
      </c>
      <c r="M109" s="11">
        <f>IF($B109="","",ROUND($F109+$G109+$H109+$L109,0))</f>
        <v/>
      </c>
      <c r="N109" s="11">
        <f>IF($B109="","",IFERROR(VLOOKUP($B109,Employees!$A:$K,9,FALSE),""))</f>
        <v/>
      </c>
      <c r="O109" s="11">
        <f>IF($B109="","",ROUND($N109*Settings!$B$7,0))</f>
        <v/>
      </c>
      <c r="P109" s="11">
        <f>IF($B109="","",ROUND($N109*Settings!$B$8,0))</f>
        <v/>
      </c>
      <c r="Q109" s="11">
        <f>IF($B109="","",ROUND($N109*Settings!$B$9,0))</f>
        <v/>
      </c>
      <c r="R109" s="11">
        <f>IF($B109="","",$O109+$P109+$Q109)</f>
        <v/>
      </c>
      <c r="S109" s="9">
        <f>IF($B109="","",IFERROR(VLOOKUP($B109,Employees!$A:$K,10,FALSE),0))</f>
        <v/>
      </c>
      <c r="T109" s="11">
        <f>IF($B109="","",Settings!$B$12)</f>
        <v/>
      </c>
      <c r="U109" s="11">
        <f>IF($B109="","",$S109*Settings!$B$13)</f>
        <v/>
      </c>
      <c r="V109" s="11">
        <f>IF($B109="","",MAX(0,$M109-$R109-$T109-$U109))</f>
        <v/>
      </c>
      <c r="W109" s="11">
        <f>IF($B109="","",ROUND(MAX(0,$V109*VLOOKUP($V109,Settings!$D$13:$G$19,3,TRUE)-VLOOKUP($V109,Settings!$D$13:$G$19,4,TRUE)),0))</f>
        <v/>
      </c>
      <c r="X109" s="11" t="n"/>
      <c r="Y109" s="11">
        <f>IF($B109="","",ROUND($M109-$R109-$W109-$X109,0))</f>
        <v/>
      </c>
      <c r="Z109" s="9" t="n"/>
    </row>
    <row r="110">
      <c r="A110" s="9" t="n">
        <v>106</v>
      </c>
      <c r="B110" s="9" t="n"/>
      <c r="C110" s="9">
        <f>IF($B110="","",IFERROR(VLOOKUP($B110,Employees!$A:$K,2,FALSE),""))</f>
        <v/>
      </c>
      <c r="D110" s="9">
        <f>IF($B110="","",IFERROR(VLOOKUP($B110,Employees!$A:$K,3,FALSE),""))</f>
        <v/>
      </c>
      <c r="E110" s="9">
        <f>IF($B110="","",IFERROR(VLOOKUP($B110,Employees!$A:$K,4,FALSE),""))</f>
        <v/>
      </c>
      <c r="F110" s="11">
        <f>IF($B110="","",IFERROR(VLOOKUP($B110,Employees!$A:$K,8,FALSE),""))</f>
        <v/>
      </c>
      <c r="G110" s="11" t="n"/>
      <c r="H110" s="11" t="n"/>
      <c r="I110" s="14" t="n"/>
      <c r="J110" s="14" t="n"/>
      <c r="K110" s="14" t="n"/>
      <c r="L110" s="11">
        <f>IF($B110="","",ROUND((IFERROR($F110/26/8,0))*($I110*Settings!$E$7 + $J110*Settings!$E$8 + $K110*Settings!$E$9),0))</f>
        <v/>
      </c>
      <c r="M110" s="11">
        <f>IF($B110="","",ROUND($F110+$G110+$H110+$L110,0))</f>
        <v/>
      </c>
      <c r="N110" s="11">
        <f>IF($B110="","",IFERROR(VLOOKUP($B110,Employees!$A:$K,9,FALSE),""))</f>
        <v/>
      </c>
      <c r="O110" s="11">
        <f>IF($B110="","",ROUND($N110*Settings!$B$7,0))</f>
        <v/>
      </c>
      <c r="P110" s="11">
        <f>IF($B110="","",ROUND($N110*Settings!$B$8,0))</f>
        <v/>
      </c>
      <c r="Q110" s="11">
        <f>IF($B110="","",ROUND($N110*Settings!$B$9,0))</f>
        <v/>
      </c>
      <c r="R110" s="11">
        <f>IF($B110="","",$O110+$P110+$Q110)</f>
        <v/>
      </c>
      <c r="S110" s="9">
        <f>IF($B110="","",IFERROR(VLOOKUP($B110,Employees!$A:$K,10,FALSE),0))</f>
        <v/>
      </c>
      <c r="T110" s="11">
        <f>IF($B110="","",Settings!$B$12)</f>
        <v/>
      </c>
      <c r="U110" s="11">
        <f>IF($B110="","",$S110*Settings!$B$13)</f>
        <v/>
      </c>
      <c r="V110" s="11">
        <f>IF($B110="","",MAX(0,$M110-$R110-$T110-$U110))</f>
        <v/>
      </c>
      <c r="W110" s="11">
        <f>IF($B110="","",ROUND(MAX(0,$V110*VLOOKUP($V110,Settings!$D$13:$G$19,3,TRUE)-VLOOKUP($V110,Settings!$D$13:$G$19,4,TRUE)),0))</f>
        <v/>
      </c>
      <c r="X110" s="11" t="n"/>
      <c r="Y110" s="11">
        <f>IF($B110="","",ROUND($M110-$R110-$W110-$X110,0))</f>
        <v/>
      </c>
      <c r="Z110" s="9" t="n"/>
    </row>
    <row r="111">
      <c r="A111" s="9" t="n">
        <v>107</v>
      </c>
      <c r="B111" s="9" t="n"/>
      <c r="C111" s="9">
        <f>IF($B111="","",IFERROR(VLOOKUP($B111,Employees!$A:$K,2,FALSE),""))</f>
        <v/>
      </c>
      <c r="D111" s="9">
        <f>IF($B111="","",IFERROR(VLOOKUP($B111,Employees!$A:$K,3,FALSE),""))</f>
        <v/>
      </c>
      <c r="E111" s="9">
        <f>IF($B111="","",IFERROR(VLOOKUP($B111,Employees!$A:$K,4,FALSE),""))</f>
        <v/>
      </c>
      <c r="F111" s="11">
        <f>IF($B111="","",IFERROR(VLOOKUP($B111,Employees!$A:$K,8,FALSE),""))</f>
        <v/>
      </c>
      <c r="G111" s="11" t="n"/>
      <c r="H111" s="11" t="n"/>
      <c r="I111" s="14" t="n"/>
      <c r="J111" s="14" t="n"/>
      <c r="K111" s="14" t="n"/>
      <c r="L111" s="11">
        <f>IF($B111="","",ROUND((IFERROR($F111/26/8,0))*($I111*Settings!$E$7 + $J111*Settings!$E$8 + $K111*Settings!$E$9),0))</f>
        <v/>
      </c>
      <c r="M111" s="11">
        <f>IF($B111="","",ROUND($F111+$G111+$H111+$L111,0))</f>
        <v/>
      </c>
      <c r="N111" s="11">
        <f>IF($B111="","",IFERROR(VLOOKUP($B111,Employees!$A:$K,9,FALSE),""))</f>
        <v/>
      </c>
      <c r="O111" s="11">
        <f>IF($B111="","",ROUND($N111*Settings!$B$7,0))</f>
        <v/>
      </c>
      <c r="P111" s="11">
        <f>IF($B111="","",ROUND($N111*Settings!$B$8,0))</f>
        <v/>
      </c>
      <c r="Q111" s="11">
        <f>IF($B111="","",ROUND($N111*Settings!$B$9,0))</f>
        <v/>
      </c>
      <c r="R111" s="11">
        <f>IF($B111="","",$O111+$P111+$Q111)</f>
        <v/>
      </c>
      <c r="S111" s="9">
        <f>IF($B111="","",IFERROR(VLOOKUP($B111,Employees!$A:$K,10,FALSE),0))</f>
        <v/>
      </c>
      <c r="T111" s="11">
        <f>IF($B111="","",Settings!$B$12)</f>
        <v/>
      </c>
      <c r="U111" s="11">
        <f>IF($B111="","",$S111*Settings!$B$13)</f>
        <v/>
      </c>
      <c r="V111" s="11">
        <f>IF($B111="","",MAX(0,$M111-$R111-$T111-$U111))</f>
        <v/>
      </c>
      <c r="W111" s="11">
        <f>IF($B111="","",ROUND(MAX(0,$V111*VLOOKUP($V111,Settings!$D$13:$G$19,3,TRUE)-VLOOKUP($V111,Settings!$D$13:$G$19,4,TRUE)),0))</f>
        <v/>
      </c>
      <c r="X111" s="11" t="n"/>
      <c r="Y111" s="11">
        <f>IF($B111="","",ROUND($M111-$R111-$W111-$X111,0))</f>
        <v/>
      </c>
      <c r="Z111" s="9" t="n"/>
    </row>
    <row r="112">
      <c r="A112" s="9" t="n">
        <v>108</v>
      </c>
      <c r="B112" s="9" t="n"/>
      <c r="C112" s="9">
        <f>IF($B112="","",IFERROR(VLOOKUP($B112,Employees!$A:$K,2,FALSE),""))</f>
        <v/>
      </c>
      <c r="D112" s="9">
        <f>IF($B112="","",IFERROR(VLOOKUP($B112,Employees!$A:$K,3,FALSE),""))</f>
        <v/>
      </c>
      <c r="E112" s="9">
        <f>IF($B112="","",IFERROR(VLOOKUP($B112,Employees!$A:$K,4,FALSE),""))</f>
        <v/>
      </c>
      <c r="F112" s="11">
        <f>IF($B112="","",IFERROR(VLOOKUP($B112,Employees!$A:$K,8,FALSE),""))</f>
        <v/>
      </c>
      <c r="G112" s="11" t="n"/>
      <c r="H112" s="11" t="n"/>
      <c r="I112" s="14" t="n"/>
      <c r="J112" s="14" t="n"/>
      <c r="K112" s="14" t="n"/>
      <c r="L112" s="11">
        <f>IF($B112="","",ROUND((IFERROR($F112/26/8,0))*($I112*Settings!$E$7 + $J112*Settings!$E$8 + $K112*Settings!$E$9),0))</f>
        <v/>
      </c>
      <c r="M112" s="11">
        <f>IF($B112="","",ROUND($F112+$G112+$H112+$L112,0))</f>
        <v/>
      </c>
      <c r="N112" s="11">
        <f>IF($B112="","",IFERROR(VLOOKUP($B112,Employees!$A:$K,9,FALSE),""))</f>
        <v/>
      </c>
      <c r="O112" s="11">
        <f>IF($B112="","",ROUND($N112*Settings!$B$7,0))</f>
        <v/>
      </c>
      <c r="P112" s="11">
        <f>IF($B112="","",ROUND($N112*Settings!$B$8,0))</f>
        <v/>
      </c>
      <c r="Q112" s="11">
        <f>IF($B112="","",ROUND($N112*Settings!$B$9,0))</f>
        <v/>
      </c>
      <c r="R112" s="11">
        <f>IF($B112="","",$O112+$P112+$Q112)</f>
        <v/>
      </c>
      <c r="S112" s="9">
        <f>IF($B112="","",IFERROR(VLOOKUP($B112,Employees!$A:$K,10,FALSE),0))</f>
        <v/>
      </c>
      <c r="T112" s="11">
        <f>IF($B112="","",Settings!$B$12)</f>
        <v/>
      </c>
      <c r="U112" s="11">
        <f>IF($B112="","",$S112*Settings!$B$13)</f>
        <v/>
      </c>
      <c r="V112" s="11">
        <f>IF($B112="","",MAX(0,$M112-$R112-$T112-$U112))</f>
        <v/>
      </c>
      <c r="W112" s="11">
        <f>IF($B112="","",ROUND(MAX(0,$V112*VLOOKUP($V112,Settings!$D$13:$G$19,3,TRUE)-VLOOKUP($V112,Settings!$D$13:$G$19,4,TRUE)),0))</f>
        <v/>
      </c>
      <c r="X112" s="11" t="n"/>
      <c r="Y112" s="11">
        <f>IF($B112="","",ROUND($M112-$R112-$W112-$X112,0))</f>
        <v/>
      </c>
      <c r="Z112" s="9" t="n"/>
    </row>
    <row r="113">
      <c r="A113" s="9" t="n">
        <v>109</v>
      </c>
      <c r="B113" s="9" t="n"/>
      <c r="C113" s="9">
        <f>IF($B113="","",IFERROR(VLOOKUP($B113,Employees!$A:$K,2,FALSE),""))</f>
        <v/>
      </c>
      <c r="D113" s="9">
        <f>IF($B113="","",IFERROR(VLOOKUP($B113,Employees!$A:$K,3,FALSE),""))</f>
        <v/>
      </c>
      <c r="E113" s="9">
        <f>IF($B113="","",IFERROR(VLOOKUP($B113,Employees!$A:$K,4,FALSE),""))</f>
        <v/>
      </c>
      <c r="F113" s="11">
        <f>IF($B113="","",IFERROR(VLOOKUP($B113,Employees!$A:$K,8,FALSE),""))</f>
        <v/>
      </c>
      <c r="G113" s="11" t="n"/>
      <c r="H113" s="11" t="n"/>
      <c r="I113" s="14" t="n"/>
      <c r="J113" s="14" t="n"/>
      <c r="K113" s="14" t="n"/>
      <c r="L113" s="11">
        <f>IF($B113="","",ROUND((IFERROR($F113/26/8,0))*($I113*Settings!$E$7 + $J113*Settings!$E$8 + $K113*Settings!$E$9),0))</f>
        <v/>
      </c>
      <c r="M113" s="11">
        <f>IF($B113="","",ROUND($F113+$G113+$H113+$L113,0))</f>
        <v/>
      </c>
      <c r="N113" s="11">
        <f>IF($B113="","",IFERROR(VLOOKUP($B113,Employees!$A:$K,9,FALSE),""))</f>
        <v/>
      </c>
      <c r="O113" s="11">
        <f>IF($B113="","",ROUND($N113*Settings!$B$7,0))</f>
        <v/>
      </c>
      <c r="P113" s="11">
        <f>IF($B113="","",ROUND($N113*Settings!$B$8,0))</f>
        <v/>
      </c>
      <c r="Q113" s="11">
        <f>IF($B113="","",ROUND($N113*Settings!$B$9,0))</f>
        <v/>
      </c>
      <c r="R113" s="11">
        <f>IF($B113="","",$O113+$P113+$Q113)</f>
        <v/>
      </c>
      <c r="S113" s="9">
        <f>IF($B113="","",IFERROR(VLOOKUP($B113,Employees!$A:$K,10,FALSE),0))</f>
        <v/>
      </c>
      <c r="T113" s="11">
        <f>IF($B113="","",Settings!$B$12)</f>
        <v/>
      </c>
      <c r="U113" s="11">
        <f>IF($B113="","",$S113*Settings!$B$13)</f>
        <v/>
      </c>
      <c r="V113" s="11">
        <f>IF($B113="","",MAX(0,$M113-$R113-$T113-$U113))</f>
        <v/>
      </c>
      <c r="W113" s="11">
        <f>IF($B113="","",ROUND(MAX(0,$V113*VLOOKUP($V113,Settings!$D$13:$G$19,3,TRUE)-VLOOKUP($V113,Settings!$D$13:$G$19,4,TRUE)),0))</f>
        <v/>
      </c>
      <c r="X113" s="11" t="n"/>
      <c r="Y113" s="11">
        <f>IF($B113="","",ROUND($M113-$R113-$W113-$X113,0))</f>
        <v/>
      </c>
      <c r="Z113" s="9" t="n"/>
    </row>
    <row r="114">
      <c r="A114" s="9" t="n">
        <v>110</v>
      </c>
      <c r="B114" s="9" t="n"/>
      <c r="C114" s="9">
        <f>IF($B114="","",IFERROR(VLOOKUP($B114,Employees!$A:$K,2,FALSE),""))</f>
        <v/>
      </c>
      <c r="D114" s="9">
        <f>IF($B114="","",IFERROR(VLOOKUP($B114,Employees!$A:$K,3,FALSE),""))</f>
        <v/>
      </c>
      <c r="E114" s="9">
        <f>IF($B114="","",IFERROR(VLOOKUP($B114,Employees!$A:$K,4,FALSE),""))</f>
        <v/>
      </c>
      <c r="F114" s="11">
        <f>IF($B114="","",IFERROR(VLOOKUP($B114,Employees!$A:$K,8,FALSE),""))</f>
        <v/>
      </c>
      <c r="G114" s="11" t="n"/>
      <c r="H114" s="11" t="n"/>
      <c r="I114" s="14" t="n"/>
      <c r="J114" s="14" t="n"/>
      <c r="K114" s="14" t="n"/>
      <c r="L114" s="11">
        <f>IF($B114="","",ROUND((IFERROR($F114/26/8,0))*($I114*Settings!$E$7 + $J114*Settings!$E$8 + $K114*Settings!$E$9),0))</f>
        <v/>
      </c>
      <c r="M114" s="11">
        <f>IF($B114="","",ROUND($F114+$G114+$H114+$L114,0))</f>
        <v/>
      </c>
      <c r="N114" s="11">
        <f>IF($B114="","",IFERROR(VLOOKUP($B114,Employees!$A:$K,9,FALSE),""))</f>
        <v/>
      </c>
      <c r="O114" s="11">
        <f>IF($B114="","",ROUND($N114*Settings!$B$7,0))</f>
        <v/>
      </c>
      <c r="P114" s="11">
        <f>IF($B114="","",ROUND($N114*Settings!$B$8,0))</f>
        <v/>
      </c>
      <c r="Q114" s="11">
        <f>IF($B114="","",ROUND($N114*Settings!$B$9,0))</f>
        <v/>
      </c>
      <c r="R114" s="11">
        <f>IF($B114="","",$O114+$P114+$Q114)</f>
        <v/>
      </c>
      <c r="S114" s="9">
        <f>IF($B114="","",IFERROR(VLOOKUP($B114,Employees!$A:$K,10,FALSE),0))</f>
        <v/>
      </c>
      <c r="T114" s="11">
        <f>IF($B114="","",Settings!$B$12)</f>
        <v/>
      </c>
      <c r="U114" s="11">
        <f>IF($B114="","",$S114*Settings!$B$13)</f>
        <v/>
      </c>
      <c r="V114" s="11">
        <f>IF($B114="","",MAX(0,$M114-$R114-$T114-$U114))</f>
        <v/>
      </c>
      <c r="W114" s="11">
        <f>IF($B114="","",ROUND(MAX(0,$V114*VLOOKUP($V114,Settings!$D$13:$G$19,3,TRUE)-VLOOKUP($V114,Settings!$D$13:$G$19,4,TRUE)),0))</f>
        <v/>
      </c>
      <c r="X114" s="11" t="n"/>
      <c r="Y114" s="11">
        <f>IF($B114="","",ROUND($M114-$R114-$W114-$X114,0))</f>
        <v/>
      </c>
      <c r="Z114" s="9" t="n"/>
    </row>
    <row r="115">
      <c r="A115" s="9" t="n">
        <v>111</v>
      </c>
      <c r="B115" s="9" t="n"/>
      <c r="C115" s="9">
        <f>IF($B115="","",IFERROR(VLOOKUP($B115,Employees!$A:$K,2,FALSE),""))</f>
        <v/>
      </c>
      <c r="D115" s="9">
        <f>IF($B115="","",IFERROR(VLOOKUP($B115,Employees!$A:$K,3,FALSE),""))</f>
        <v/>
      </c>
      <c r="E115" s="9">
        <f>IF($B115="","",IFERROR(VLOOKUP($B115,Employees!$A:$K,4,FALSE),""))</f>
        <v/>
      </c>
      <c r="F115" s="11">
        <f>IF($B115="","",IFERROR(VLOOKUP($B115,Employees!$A:$K,8,FALSE),""))</f>
        <v/>
      </c>
      <c r="G115" s="11" t="n"/>
      <c r="H115" s="11" t="n"/>
      <c r="I115" s="14" t="n"/>
      <c r="J115" s="14" t="n"/>
      <c r="K115" s="14" t="n"/>
      <c r="L115" s="11">
        <f>IF($B115="","",ROUND((IFERROR($F115/26/8,0))*($I115*Settings!$E$7 + $J115*Settings!$E$8 + $K115*Settings!$E$9),0))</f>
        <v/>
      </c>
      <c r="M115" s="11">
        <f>IF($B115="","",ROUND($F115+$G115+$H115+$L115,0))</f>
        <v/>
      </c>
      <c r="N115" s="11">
        <f>IF($B115="","",IFERROR(VLOOKUP($B115,Employees!$A:$K,9,FALSE),""))</f>
        <v/>
      </c>
      <c r="O115" s="11">
        <f>IF($B115="","",ROUND($N115*Settings!$B$7,0))</f>
        <v/>
      </c>
      <c r="P115" s="11">
        <f>IF($B115="","",ROUND($N115*Settings!$B$8,0))</f>
        <v/>
      </c>
      <c r="Q115" s="11">
        <f>IF($B115="","",ROUND($N115*Settings!$B$9,0))</f>
        <v/>
      </c>
      <c r="R115" s="11">
        <f>IF($B115="","",$O115+$P115+$Q115)</f>
        <v/>
      </c>
      <c r="S115" s="9">
        <f>IF($B115="","",IFERROR(VLOOKUP($B115,Employees!$A:$K,10,FALSE),0))</f>
        <v/>
      </c>
      <c r="T115" s="11">
        <f>IF($B115="","",Settings!$B$12)</f>
        <v/>
      </c>
      <c r="U115" s="11">
        <f>IF($B115="","",$S115*Settings!$B$13)</f>
        <v/>
      </c>
      <c r="V115" s="11">
        <f>IF($B115="","",MAX(0,$M115-$R115-$T115-$U115))</f>
        <v/>
      </c>
      <c r="W115" s="11">
        <f>IF($B115="","",ROUND(MAX(0,$V115*VLOOKUP($V115,Settings!$D$13:$G$19,3,TRUE)-VLOOKUP($V115,Settings!$D$13:$G$19,4,TRUE)),0))</f>
        <v/>
      </c>
      <c r="X115" s="11" t="n"/>
      <c r="Y115" s="11">
        <f>IF($B115="","",ROUND($M115-$R115-$W115-$X115,0))</f>
        <v/>
      </c>
      <c r="Z115" s="9" t="n"/>
    </row>
    <row r="116">
      <c r="A116" s="9" t="n">
        <v>112</v>
      </c>
      <c r="B116" s="9" t="n"/>
      <c r="C116" s="9">
        <f>IF($B116="","",IFERROR(VLOOKUP($B116,Employees!$A:$K,2,FALSE),""))</f>
        <v/>
      </c>
      <c r="D116" s="9">
        <f>IF($B116="","",IFERROR(VLOOKUP($B116,Employees!$A:$K,3,FALSE),""))</f>
        <v/>
      </c>
      <c r="E116" s="9">
        <f>IF($B116="","",IFERROR(VLOOKUP($B116,Employees!$A:$K,4,FALSE),""))</f>
        <v/>
      </c>
      <c r="F116" s="11">
        <f>IF($B116="","",IFERROR(VLOOKUP($B116,Employees!$A:$K,8,FALSE),""))</f>
        <v/>
      </c>
      <c r="G116" s="11" t="n"/>
      <c r="H116" s="11" t="n"/>
      <c r="I116" s="14" t="n"/>
      <c r="J116" s="14" t="n"/>
      <c r="K116" s="14" t="n"/>
      <c r="L116" s="11">
        <f>IF($B116="","",ROUND((IFERROR($F116/26/8,0))*($I116*Settings!$E$7 + $J116*Settings!$E$8 + $K116*Settings!$E$9),0))</f>
        <v/>
      </c>
      <c r="M116" s="11">
        <f>IF($B116="","",ROUND($F116+$G116+$H116+$L116,0))</f>
        <v/>
      </c>
      <c r="N116" s="11">
        <f>IF($B116="","",IFERROR(VLOOKUP($B116,Employees!$A:$K,9,FALSE),""))</f>
        <v/>
      </c>
      <c r="O116" s="11">
        <f>IF($B116="","",ROUND($N116*Settings!$B$7,0))</f>
        <v/>
      </c>
      <c r="P116" s="11">
        <f>IF($B116="","",ROUND($N116*Settings!$B$8,0))</f>
        <v/>
      </c>
      <c r="Q116" s="11">
        <f>IF($B116="","",ROUND($N116*Settings!$B$9,0))</f>
        <v/>
      </c>
      <c r="R116" s="11">
        <f>IF($B116="","",$O116+$P116+$Q116)</f>
        <v/>
      </c>
      <c r="S116" s="9">
        <f>IF($B116="","",IFERROR(VLOOKUP($B116,Employees!$A:$K,10,FALSE),0))</f>
        <v/>
      </c>
      <c r="T116" s="11">
        <f>IF($B116="","",Settings!$B$12)</f>
        <v/>
      </c>
      <c r="U116" s="11">
        <f>IF($B116="","",$S116*Settings!$B$13)</f>
        <v/>
      </c>
      <c r="V116" s="11">
        <f>IF($B116="","",MAX(0,$M116-$R116-$T116-$U116))</f>
        <v/>
      </c>
      <c r="W116" s="11">
        <f>IF($B116="","",ROUND(MAX(0,$V116*VLOOKUP($V116,Settings!$D$13:$G$19,3,TRUE)-VLOOKUP($V116,Settings!$D$13:$G$19,4,TRUE)),0))</f>
        <v/>
      </c>
      <c r="X116" s="11" t="n"/>
      <c r="Y116" s="11">
        <f>IF($B116="","",ROUND($M116-$R116-$W116-$X116,0))</f>
        <v/>
      </c>
      <c r="Z116" s="9" t="n"/>
    </row>
    <row r="117">
      <c r="A117" s="9" t="n">
        <v>113</v>
      </c>
      <c r="B117" s="9" t="n"/>
      <c r="C117" s="9">
        <f>IF($B117="","",IFERROR(VLOOKUP($B117,Employees!$A:$K,2,FALSE),""))</f>
        <v/>
      </c>
      <c r="D117" s="9">
        <f>IF($B117="","",IFERROR(VLOOKUP($B117,Employees!$A:$K,3,FALSE),""))</f>
        <v/>
      </c>
      <c r="E117" s="9">
        <f>IF($B117="","",IFERROR(VLOOKUP($B117,Employees!$A:$K,4,FALSE),""))</f>
        <v/>
      </c>
      <c r="F117" s="11">
        <f>IF($B117="","",IFERROR(VLOOKUP($B117,Employees!$A:$K,8,FALSE),""))</f>
        <v/>
      </c>
      <c r="G117" s="11" t="n"/>
      <c r="H117" s="11" t="n"/>
      <c r="I117" s="14" t="n"/>
      <c r="J117" s="14" t="n"/>
      <c r="K117" s="14" t="n"/>
      <c r="L117" s="11">
        <f>IF($B117="","",ROUND((IFERROR($F117/26/8,0))*($I117*Settings!$E$7 + $J117*Settings!$E$8 + $K117*Settings!$E$9),0))</f>
        <v/>
      </c>
      <c r="M117" s="11">
        <f>IF($B117="","",ROUND($F117+$G117+$H117+$L117,0))</f>
        <v/>
      </c>
      <c r="N117" s="11">
        <f>IF($B117="","",IFERROR(VLOOKUP($B117,Employees!$A:$K,9,FALSE),""))</f>
        <v/>
      </c>
      <c r="O117" s="11">
        <f>IF($B117="","",ROUND($N117*Settings!$B$7,0))</f>
        <v/>
      </c>
      <c r="P117" s="11">
        <f>IF($B117="","",ROUND($N117*Settings!$B$8,0))</f>
        <v/>
      </c>
      <c r="Q117" s="11">
        <f>IF($B117="","",ROUND($N117*Settings!$B$9,0))</f>
        <v/>
      </c>
      <c r="R117" s="11">
        <f>IF($B117="","",$O117+$P117+$Q117)</f>
        <v/>
      </c>
      <c r="S117" s="9">
        <f>IF($B117="","",IFERROR(VLOOKUP($B117,Employees!$A:$K,10,FALSE),0))</f>
        <v/>
      </c>
      <c r="T117" s="11">
        <f>IF($B117="","",Settings!$B$12)</f>
        <v/>
      </c>
      <c r="U117" s="11">
        <f>IF($B117="","",$S117*Settings!$B$13)</f>
        <v/>
      </c>
      <c r="V117" s="11">
        <f>IF($B117="","",MAX(0,$M117-$R117-$T117-$U117))</f>
        <v/>
      </c>
      <c r="W117" s="11">
        <f>IF($B117="","",ROUND(MAX(0,$V117*VLOOKUP($V117,Settings!$D$13:$G$19,3,TRUE)-VLOOKUP($V117,Settings!$D$13:$G$19,4,TRUE)),0))</f>
        <v/>
      </c>
      <c r="X117" s="11" t="n"/>
      <c r="Y117" s="11">
        <f>IF($B117="","",ROUND($M117-$R117-$W117-$X117,0))</f>
        <v/>
      </c>
      <c r="Z117" s="9" t="n"/>
    </row>
    <row r="118">
      <c r="A118" s="9" t="n">
        <v>114</v>
      </c>
      <c r="B118" s="9" t="n"/>
      <c r="C118" s="9">
        <f>IF($B118="","",IFERROR(VLOOKUP($B118,Employees!$A:$K,2,FALSE),""))</f>
        <v/>
      </c>
      <c r="D118" s="9">
        <f>IF($B118="","",IFERROR(VLOOKUP($B118,Employees!$A:$K,3,FALSE),""))</f>
        <v/>
      </c>
      <c r="E118" s="9">
        <f>IF($B118="","",IFERROR(VLOOKUP($B118,Employees!$A:$K,4,FALSE),""))</f>
        <v/>
      </c>
      <c r="F118" s="11">
        <f>IF($B118="","",IFERROR(VLOOKUP($B118,Employees!$A:$K,8,FALSE),""))</f>
        <v/>
      </c>
      <c r="G118" s="11" t="n"/>
      <c r="H118" s="11" t="n"/>
      <c r="I118" s="14" t="n"/>
      <c r="J118" s="14" t="n"/>
      <c r="K118" s="14" t="n"/>
      <c r="L118" s="11">
        <f>IF($B118="","",ROUND((IFERROR($F118/26/8,0))*($I118*Settings!$E$7 + $J118*Settings!$E$8 + $K118*Settings!$E$9),0))</f>
        <v/>
      </c>
      <c r="M118" s="11">
        <f>IF($B118="","",ROUND($F118+$G118+$H118+$L118,0))</f>
        <v/>
      </c>
      <c r="N118" s="11">
        <f>IF($B118="","",IFERROR(VLOOKUP($B118,Employees!$A:$K,9,FALSE),""))</f>
        <v/>
      </c>
      <c r="O118" s="11">
        <f>IF($B118="","",ROUND($N118*Settings!$B$7,0))</f>
        <v/>
      </c>
      <c r="P118" s="11">
        <f>IF($B118="","",ROUND($N118*Settings!$B$8,0))</f>
        <v/>
      </c>
      <c r="Q118" s="11">
        <f>IF($B118="","",ROUND($N118*Settings!$B$9,0))</f>
        <v/>
      </c>
      <c r="R118" s="11">
        <f>IF($B118="","",$O118+$P118+$Q118)</f>
        <v/>
      </c>
      <c r="S118" s="9">
        <f>IF($B118="","",IFERROR(VLOOKUP($B118,Employees!$A:$K,10,FALSE),0))</f>
        <v/>
      </c>
      <c r="T118" s="11">
        <f>IF($B118="","",Settings!$B$12)</f>
        <v/>
      </c>
      <c r="U118" s="11">
        <f>IF($B118="","",$S118*Settings!$B$13)</f>
        <v/>
      </c>
      <c r="V118" s="11">
        <f>IF($B118="","",MAX(0,$M118-$R118-$T118-$U118))</f>
        <v/>
      </c>
      <c r="W118" s="11">
        <f>IF($B118="","",ROUND(MAX(0,$V118*VLOOKUP($V118,Settings!$D$13:$G$19,3,TRUE)-VLOOKUP($V118,Settings!$D$13:$G$19,4,TRUE)),0))</f>
        <v/>
      </c>
      <c r="X118" s="11" t="n"/>
      <c r="Y118" s="11">
        <f>IF($B118="","",ROUND($M118-$R118-$W118-$X118,0))</f>
        <v/>
      </c>
      <c r="Z118" s="9" t="n"/>
    </row>
    <row r="119">
      <c r="A119" s="9" t="n">
        <v>115</v>
      </c>
      <c r="B119" s="9" t="n"/>
      <c r="C119" s="9">
        <f>IF($B119="","",IFERROR(VLOOKUP($B119,Employees!$A:$K,2,FALSE),""))</f>
        <v/>
      </c>
      <c r="D119" s="9">
        <f>IF($B119="","",IFERROR(VLOOKUP($B119,Employees!$A:$K,3,FALSE),""))</f>
        <v/>
      </c>
      <c r="E119" s="9">
        <f>IF($B119="","",IFERROR(VLOOKUP($B119,Employees!$A:$K,4,FALSE),""))</f>
        <v/>
      </c>
      <c r="F119" s="11">
        <f>IF($B119="","",IFERROR(VLOOKUP($B119,Employees!$A:$K,8,FALSE),""))</f>
        <v/>
      </c>
      <c r="G119" s="11" t="n"/>
      <c r="H119" s="11" t="n"/>
      <c r="I119" s="14" t="n"/>
      <c r="J119" s="14" t="n"/>
      <c r="K119" s="14" t="n"/>
      <c r="L119" s="11">
        <f>IF($B119="","",ROUND((IFERROR($F119/26/8,0))*($I119*Settings!$E$7 + $J119*Settings!$E$8 + $K119*Settings!$E$9),0))</f>
        <v/>
      </c>
      <c r="M119" s="11">
        <f>IF($B119="","",ROUND($F119+$G119+$H119+$L119,0))</f>
        <v/>
      </c>
      <c r="N119" s="11">
        <f>IF($B119="","",IFERROR(VLOOKUP($B119,Employees!$A:$K,9,FALSE),""))</f>
        <v/>
      </c>
      <c r="O119" s="11">
        <f>IF($B119="","",ROUND($N119*Settings!$B$7,0))</f>
        <v/>
      </c>
      <c r="P119" s="11">
        <f>IF($B119="","",ROUND($N119*Settings!$B$8,0))</f>
        <v/>
      </c>
      <c r="Q119" s="11">
        <f>IF($B119="","",ROUND($N119*Settings!$B$9,0))</f>
        <v/>
      </c>
      <c r="R119" s="11">
        <f>IF($B119="","",$O119+$P119+$Q119)</f>
        <v/>
      </c>
      <c r="S119" s="9">
        <f>IF($B119="","",IFERROR(VLOOKUP($B119,Employees!$A:$K,10,FALSE),0))</f>
        <v/>
      </c>
      <c r="T119" s="11">
        <f>IF($B119="","",Settings!$B$12)</f>
        <v/>
      </c>
      <c r="U119" s="11">
        <f>IF($B119="","",$S119*Settings!$B$13)</f>
        <v/>
      </c>
      <c r="V119" s="11">
        <f>IF($B119="","",MAX(0,$M119-$R119-$T119-$U119))</f>
        <v/>
      </c>
      <c r="W119" s="11">
        <f>IF($B119="","",ROUND(MAX(0,$V119*VLOOKUP($V119,Settings!$D$13:$G$19,3,TRUE)-VLOOKUP($V119,Settings!$D$13:$G$19,4,TRUE)),0))</f>
        <v/>
      </c>
      <c r="X119" s="11" t="n"/>
      <c r="Y119" s="11">
        <f>IF($B119="","",ROUND($M119-$R119-$W119-$X119,0))</f>
        <v/>
      </c>
      <c r="Z119" s="9" t="n"/>
    </row>
    <row r="120">
      <c r="A120" s="9" t="n">
        <v>116</v>
      </c>
      <c r="B120" s="9" t="n"/>
      <c r="C120" s="9">
        <f>IF($B120="","",IFERROR(VLOOKUP($B120,Employees!$A:$K,2,FALSE),""))</f>
        <v/>
      </c>
      <c r="D120" s="9">
        <f>IF($B120="","",IFERROR(VLOOKUP($B120,Employees!$A:$K,3,FALSE),""))</f>
        <v/>
      </c>
      <c r="E120" s="9">
        <f>IF($B120="","",IFERROR(VLOOKUP($B120,Employees!$A:$K,4,FALSE),""))</f>
        <v/>
      </c>
      <c r="F120" s="11">
        <f>IF($B120="","",IFERROR(VLOOKUP($B120,Employees!$A:$K,8,FALSE),""))</f>
        <v/>
      </c>
      <c r="G120" s="11" t="n"/>
      <c r="H120" s="11" t="n"/>
      <c r="I120" s="14" t="n"/>
      <c r="J120" s="14" t="n"/>
      <c r="K120" s="14" t="n"/>
      <c r="L120" s="11">
        <f>IF($B120="","",ROUND((IFERROR($F120/26/8,0))*($I120*Settings!$E$7 + $J120*Settings!$E$8 + $K120*Settings!$E$9),0))</f>
        <v/>
      </c>
      <c r="M120" s="11">
        <f>IF($B120="","",ROUND($F120+$G120+$H120+$L120,0))</f>
        <v/>
      </c>
      <c r="N120" s="11">
        <f>IF($B120="","",IFERROR(VLOOKUP($B120,Employees!$A:$K,9,FALSE),""))</f>
        <v/>
      </c>
      <c r="O120" s="11">
        <f>IF($B120="","",ROUND($N120*Settings!$B$7,0))</f>
        <v/>
      </c>
      <c r="P120" s="11">
        <f>IF($B120="","",ROUND($N120*Settings!$B$8,0))</f>
        <v/>
      </c>
      <c r="Q120" s="11">
        <f>IF($B120="","",ROUND($N120*Settings!$B$9,0))</f>
        <v/>
      </c>
      <c r="R120" s="11">
        <f>IF($B120="","",$O120+$P120+$Q120)</f>
        <v/>
      </c>
      <c r="S120" s="9">
        <f>IF($B120="","",IFERROR(VLOOKUP($B120,Employees!$A:$K,10,FALSE),0))</f>
        <v/>
      </c>
      <c r="T120" s="11">
        <f>IF($B120="","",Settings!$B$12)</f>
        <v/>
      </c>
      <c r="U120" s="11">
        <f>IF($B120="","",$S120*Settings!$B$13)</f>
        <v/>
      </c>
      <c r="V120" s="11">
        <f>IF($B120="","",MAX(0,$M120-$R120-$T120-$U120))</f>
        <v/>
      </c>
      <c r="W120" s="11">
        <f>IF($B120="","",ROUND(MAX(0,$V120*VLOOKUP($V120,Settings!$D$13:$G$19,3,TRUE)-VLOOKUP($V120,Settings!$D$13:$G$19,4,TRUE)),0))</f>
        <v/>
      </c>
      <c r="X120" s="11" t="n"/>
      <c r="Y120" s="11">
        <f>IF($B120="","",ROUND($M120-$R120-$W120-$X120,0))</f>
        <v/>
      </c>
      <c r="Z120" s="9" t="n"/>
    </row>
    <row r="121">
      <c r="A121" s="9" t="n">
        <v>117</v>
      </c>
      <c r="B121" s="9" t="n"/>
      <c r="C121" s="9">
        <f>IF($B121="","",IFERROR(VLOOKUP($B121,Employees!$A:$K,2,FALSE),""))</f>
        <v/>
      </c>
      <c r="D121" s="9">
        <f>IF($B121="","",IFERROR(VLOOKUP($B121,Employees!$A:$K,3,FALSE),""))</f>
        <v/>
      </c>
      <c r="E121" s="9">
        <f>IF($B121="","",IFERROR(VLOOKUP($B121,Employees!$A:$K,4,FALSE),""))</f>
        <v/>
      </c>
      <c r="F121" s="11">
        <f>IF($B121="","",IFERROR(VLOOKUP($B121,Employees!$A:$K,8,FALSE),""))</f>
        <v/>
      </c>
      <c r="G121" s="11" t="n"/>
      <c r="H121" s="11" t="n"/>
      <c r="I121" s="14" t="n"/>
      <c r="J121" s="14" t="n"/>
      <c r="K121" s="14" t="n"/>
      <c r="L121" s="11">
        <f>IF($B121="","",ROUND((IFERROR($F121/26/8,0))*($I121*Settings!$E$7 + $J121*Settings!$E$8 + $K121*Settings!$E$9),0))</f>
        <v/>
      </c>
      <c r="M121" s="11">
        <f>IF($B121="","",ROUND($F121+$G121+$H121+$L121,0))</f>
        <v/>
      </c>
      <c r="N121" s="11">
        <f>IF($B121="","",IFERROR(VLOOKUP($B121,Employees!$A:$K,9,FALSE),""))</f>
        <v/>
      </c>
      <c r="O121" s="11">
        <f>IF($B121="","",ROUND($N121*Settings!$B$7,0))</f>
        <v/>
      </c>
      <c r="P121" s="11">
        <f>IF($B121="","",ROUND($N121*Settings!$B$8,0))</f>
        <v/>
      </c>
      <c r="Q121" s="11">
        <f>IF($B121="","",ROUND($N121*Settings!$B$9,0))</f>
        <v/>
      </c>
      <c r="R121" s="11">
        <f>IF($B121="","",$O121+$P121+$Q121)</f>
        <v/>
      </c>
      <c r="S121" s="9">
        <f>IF($B121="","",IFERROR(VLOOKUP($B121,Employees!$A:$K,10,FALSE),0))</f>
        <v/>
      </c>
      <c r="T121" s="11">
        <f>IF($B121="","",Settings!$B$12)</f>
        <v/>
      </c>
      <c r="U121" s="11">
        <f>IF($B121="","",$S121*Settings!$B$13)</f>
        <v/>
      </c>
      <c r="V121" s="11">
        <f>IF($B121="","",MAX(0,$M121-$R121-$T121-$U121))</f>
        <v/>
      </c>
      <c r="W121" s="11">
        <f>IF($B121="","",ROUND(MAX(0,$V121*VLOOKUP($V121,Settings!$D$13:$G$19,3,TRUE)-VLOOKUP($V121,Settings!$D$13:$G$19,4,TRUE)),0))</f>
        <v/>
      </c>
      <c r="X121" s="11" t="n"/>
      <c r="Y121" s="11">
        <f>IF($B121="","",ROUND($M121-$R121-$W121-$X121,0))</f>
        <v/>
      </c>
      <c r="Z121" s="9" t="n"/>
    </row>
    <row r="122">
      <c r="A122" s="9" t="n">
        <v>118</v>
      </c>
      <c r="B122" s="9" t="n"/>
      <c r="C122" s="9">
        <f>IF($B122="","",IFERROR(VLOOKUP($B122,Employees!$A:$K,2,FALSE),""))</f>
        <v/>
      </c>
      <c r="D122" s="9">
        <f>IF($B122="","",IFERROR(VLOOKUP($B122,Employees!$A:$K,3,FALSE),""))</f>
        <v/>
      </c>
      <c r="E122" s="9">
        <f>IF($B122="","",IFERROR(VLOOKUP($B122,Employees!$A:$K,4,FALSE),""))</f>
        <v/>
      </c>
      <c r="F122" s="11">
        <f>IF($B122="","",IFERROR(VLOOKUP($B122,Employees!$A:$K,8,FALSE),""))</f>
        <v/>
      </c>
      <c r="G122" s="11" t="n"/>
      <c r="H122" s="11" t="n"/>
      <c r="I122" s="14" t="n"/>
      <c r="J122" s="14" t="n"/>
      <c r="K122" s="14" t="n"/>
      <c r="L122" s="11">
        <f>IF($B122="","",ROUND((IFERROR($F122/26/8,0))*($I122*Settings!$E$7 + $J122*Settings!$E$8 + $K122*Settings!$E$9),0))</f>
        <v/>
      </c>
      <c r="M122" s="11">
        <f>IF($B122="","",ROUND($F122+$G122+$H122+$L122,0))</f>
        <v/>
      </c>
      <c r="N122" s="11">
        <f>IF($B122="","",IFERROR(VLOOKUP($B122,Employees!$A:$K,9,FALSE),""))</f>
        <v/>
      </c>
      <c r="O122" s="11">
        <f>IF($B122="","",ROUND($N122*Settings!$B$7,0))</f>
        <v/>
      </c>
      <c r="P122" s="11">
        <f>IF($B122="","",ROUND($N122*Settings!$B$8,0))</f>
        <v/>
      </c>
      <c r="Q122" s="11">
        <f>IF($B122="","",ROUND($N122*Settings!$B$9,0))</f>
        <v/>
      </c>
      <c r="R122" s="11">
        <f>IF($B122="","",$O122+$P122+$Q122)</f>
        <v/>
      </c>
      <c r="S122" s="9">
        <f>IF($B122="","",IFERROR(VLOOKUP($B122,Employees!$A:$K,10,FALSE),0))</f>
        <v/>
      </c>
      <c r="T122" s="11">
        <f>IF($B122="","",Settings!$B$12)</f>
        <v/>
      </c>
      <c r="U122" s="11">
        <f>IF($B122="","",$S122*Settings!$B$13)</f>
        <v/>
      </c>
      <c r="V122" s="11">
        <f>IF($B122="","",MAX(0,$M122-$R122-$T122-$U122))</f>
        <v/>
      </c>
      <c r="W122" s="11">
        <f>IF($B122="","",ROUND(MAX(0,$V122*VLOOKUP($V122,Settings!$D$13:$G$19,3,TRUE)-VLOOKUP($V122,Settings!$D$13:$G$19,4,TRUE)),0))</f>
        <v/>
      </c>
      <c r="X122" s="11" t="n"/>
      <c r="Y122" s="11">
        <f>IF($B122="","",ROUND($M122-$R122-$W122-$X122,0))</f>
        <v/>
      </c>
      <c r="Z122" s="9" t="n"/>
    </row>
    <row r="123">
      <c r="A123" s="9" t="n">
        <v>119</v>
      </c>
      <c r="B123" s="9" t="n"/>
      <c r="C123" s="9">
        <f>IF($B123="","",IFERROR(VLOOKUP($B123,Employees!$A:$K,2,FALSE),""))</f>
        <v/>
      </c>
      <c r="D123" s="9">
        <f>IF($B123="","",IFERROR(VLOOKUP($B123,Employees!$A:$K,3,FALSE),""))</f>
        <v/>
      </c>
      <c r="E123" s="9">
        <f>IF($B123="","",IFERROR(VLOOKUP($B123,Employees!$A:$K,4,FALSE),""))</f>
        <v/>
      </c>
      <c r="F123" s="11">
        <f>IF($B123="","",IFERROR(VLOOKUP($B123,Employees!$A:$K,8,FALSE),""))</f>
        <v/>
      </c>
      <c r="G123" s="11" t="n"/>
      <c r="H123" s="11" t="n"/>
      <c r="I123" s="14" t="n"/>
      <c r="J123" s="14" t="n"/>
      <c r="K123" s="14" t="n"/>
      <c r="L123" s="11">
        <f>IF($B123="","",ROUND((IFERROR($F123/26/8,0))*($I123*Settings!$E$7 + $J123*Settings!$E$8 + $K123*Settings!$E$9),0))</f>
        <v/>
      </c>
      <c r="M123" s="11">
        <f>IF($B123="","",ROUND($F123+$G123+$H123+$L123,0))</f>
        <v/>
      </c>
      <c r="N123" s="11">
        <f>IF($B123="","",IFERROR(VLOOKUP($B123,Employees!$A:$K,9,FALSE),""))</f>
        <v/>
      </c>
      <c r="O123" s="11">
        <f>IF($B123="","",ROUND($N123*Settings!$B$7,0))</f>
        <v/>
      </c>
      <c r="P123" s="11">
        <f>IF($B123="","",ROUND($N123*Settings!$B$8,0))</f>
        <v/>
      </c>
      <c r="Q123" s="11">
        <f>IF($B123="","",ROUND($N123*Settings!$B$9,0))</f>
        <v/>
      </c>
      <c r="R123" s="11">
        <f>IF($B123="","",$O123+$P123+$Q123)</f>
        <v/>
      </c>
      <c r="S123" s="9">
        <f>IF($B123="","",IFERROR(VLOOKUP($B123,Employees!$A:$K,10,FALSE),0))</f>
        <v/>
      </c>
      <c r="T123" s="11">
        <f>IF($B123="","",Settings!$B$12)</f>
        <v/>
      </c>
      <c r="U123" s="11">
        <f>IF($B123="","",$S123*Settings!$B$13)</f>
        <v/>
      </c>
      <c r="V123" s="11">
        <f>IF($B123="","",MAX(0,$M123-$R123-$T123-$U123))</f>
        <v/>
      </c>
      <c r="W123" s="11">
        <f>IF($B123="","",ROUND(MAX(0,$V123*VLOOKUP($V123,Settings!$D$13:$G$19,3,TRUE)-VLOOKUP($V123,Settings!$D$13:$G$19,4,TRUE)),0))</f>
        <v/>
      </c>
      <c r="X123" s="11" t="n"/>
      <c r="Y123" s="11">
        <f>IF($B123="","",ROUND($M123-$R123-$W123-$X123,0))</f>
        <v/>
      </c>
      <c r="Z123" s="9" t="n"/>
    </row>
    <row r="124">
      <c r="A124" s="9" t="n">
        <v>120</v>
      </c>
      <c r="B124" s="9" t="n"/>
      <c r="C124" s="9">
        <f>IF($B124="","",IFERROR(VLOOKUP($B124,Employees!$A:$K,2,FALSE),""))</f>
        <v/>
      </c>
      <c r="D124" s="9">
        <f>IF($B124="","",IFERROR(VLOOKUP($B124,Employees!$A:$K,3,FALSE),""))</f>
        <v/>
      </c>
      <c r="E124" s="9">
        <f>IF($B124="","",IFERROR(VLOOKUP($B124,Employees!$A:$K,4,FALSE),""))</f>
        <v/>
      </c>
      <c r="F124" s="11">
        <f>IF($B124="","",IFERROR(VLOOKUP($B124,Employees!$A:$K,8,FALSE),""))</f>
        <v/>
      </c>
      <c r="G124" s="11" t="n"/>
      <c r="H124" s="11" t="n"/>
      <c r="I124" s="14" t="n"/>
      <c r="J124" s="14" t="n"/>
      <c r="K124" s="14" t="n"/>
      <c r="L124" s="11">
        <f>IF($B124="","",ROUND((IFERROR($F124/26/8,0))*($I124*Settings!$E$7 + $J124*Settings!$E$8 + $K124*Settings!$E$9),0))</f>
        <v/>
      </c>
      <c r="M124" s="11">
        <f>IF($B124="","",ROUND($F124+$G124+$H124+$L124,0))</f>
        <v/>
      </c>
      <c r="N124" s="11">
        <f>IF($B124="","",IFERROR(VLOOKUP($B124,Employees!$A:$K,9,FALSE),""))</f>
        <v/>
      </c>
      <c r="O124" s="11">
        <f>IF($B124="","",ROUND($N124*Settings!$B$7,0))</f>
        <v/>
      </c>
      <c r="P124" s="11">
        <f>IF($B124="","",ROUND($N124*Settings!$B$8,0))</f>
        <v/>
      </c>
      <c r="Q124" s="11">
        <f>IF($B124="","",ROUND($N124*Settings!$B$9,0))</f>
        <v/>
      </c>
      <c r="R124" s="11">
        <f>IF($B124="","",$O124+$P124+$Q124)</f>
        <v/>
      </c>
      <c r="S124" s="9">
        <f>IF($B124="","",IFERROR(VLOOKUP($B124,Employees!$A:$K,10,FALSE),0))</f>
        <v/>
      </c>
      <c r="T124" s="11">
        <f>IF($B124="","",Settings!$B$12)</f>
        <v/>
      </c>
      <c r="U124" s="11">
        <f>IF($B124="","",$S124*Settings!$B$13)</f>
        <v/>
      </c>
      <c r="V124" s="11">
        <f>IF($B124="","",MAX(0,$M124-$R124-$T124-$U124))</f>
        <v/>
      </c>
      <c r="W124" s="11">
        <f>IF($B124="","",ROUND(MAX(0,$V124*VLOOKUP($V124,Settings!$D$13:$G$19,3,TRUE)-VLOOKUP($V124,Settings!$D$13:$G$19,4,TRUE)),0))</f>
        <v/>
      </c>
      <c r="X124" s="11" t="n"/>
      <c r="Y124" s="11">
        <f>IF($B124="","",ROUND($M124-$R124-$W124-$X124,0))</f>
        <v/>
      </c>
      <c r="Z124" s="9" t="n"/>
    </row>
    <row r="125">
      <c r="A125" s="9" t="n">
        <v>121</v>
      </c>
      <c r="B125" s="9" t="n"/>
      <c r="C125" s="9">
        <f>IF($B125="","",IFERROR(VLOOKUP($B125,Employees!$A:$K,2,FALSE),""))</f>
        <v/>
      </c>
      <c r="D125" s="9">
        <f>IF($B125="","",IFERROR(VLOOKUP($B125,Employees!$A:$K,3,FALSE),""))</f>
        <v/>
      </c>
      <c r="E125" s="9">
        <f>IF($B125="","",IFERROR(VLOOKUP($B125,Employees!$A:$K,4,FALSE),""))</f>
        <v/>
      </c>
      <c r="F125" s="11">
        <f>IF($B125="","",IFERROR(VLOOKUP($B125,Employees!$A:$K,8,FALSE),""))</f>
        <v/>
      </c>
      <c r="G125" s="11" t="n"/>
      <c r="H125" s="11" t="n"/>
      <c r="I125" s="14" t="n"/>
      <c r="J125" s="14" t="n"/>
      <c r="K125" s="14" t="n"/>
      <c r="L125" s="11">
        <f>IF($B125="","",ROUND((IFERROR($F125/26/8,0))*($I125*Settings!$E$7 + $J125*Settings!$E$8 + $K125*Settings!$E$9),0))</f>
        <v/>
      </c>
      <c r="M125" s="11">
        <f>IF($B125="","",ROUND($F125+$G125+$H125+$L125,0))</f>
        <v/>
      </c>
      <c r="N125" s="11">
        <f>IF($B125="","",IFERROR(VLOOKUP($B125,Employees!$A:$K,9,FALSE),""))</f>
        <v/>
      </c>
      <c r="O125" s="11">
        <f>IF($B125="","",ROUND($N125*Settings!$B$7,0))</f>
        <v/>
      </c>
      <c r="P125" s="11">
        <f>IF($B125="","",ROUND($N125*Settings!$B$8,0))</f>
        <v/>
      </c>
      <c r="Q125" s="11">
        <f>IF($B125="","",ROUND($N125*Settings!$B$9,0))</f>
        <v/>
      </c>
      <c r="R125" s="11">
        <f>IF($B125="","",$O125+$P125+$Q125)</f>
        <v/>
      </c>
      <c r="S125" s="9">
        <f>IF($B125="","",IFERROR(VLOOKUP($B125,Employees!$A:$K,10,FALSE),0))</f>
        <v/>
      </c>
      <c r="T125" s="11">
        <f>IF($B125="","",Settings!$B$12)</f>
        <v/>
      </c>
      <c r="U125" s="11">
        <f>IF($B125="","",$S125*Settings!$B$13)</f>
        <v/>
      </c>
      <c r="V125" s="11">
        <f>IF($B125="","",MAX(0,$M125-$R125-$T125-$U125))</f>
        <v/>
      </c>
      <c r="W125" s="11">
        <f>IF($B125="","",ROUND(MAX(0,$V125*VLOOKUP($V125,Settings!$D$13:$G$19,3,TRUE)-VLOOKUP($V125,Settings!$D$13:$G$19,4,TRUE)),0))</f>
        <v/>
      </c>
      <c r="X125" s="11" t="n"/>
      <c r="Y125" s="11">
        <f>IF($B125="","",ROUND($M125-$R125-$W125-$X125,0))</f>
        <v/>
      </c>
      <c r="Z125" s="9" t="n"/>
    </row>
    <row r="126">
      <c r="A126" s="9" t="n">
        <v>122</v>
      </c>
      <c r="B126" s="9" t="n"/>
      <c r="C126" s="9">
        <f>IF($B126="","",IFERROR(VLOOKUP($B126,Employees!$A:$K,2,FALSE),""))</f>
        <v/>
      </c>
      <c r="D126" s="9">
        <f>IF($B126="","",IFERROR(VLOOKUP($B126,Employees!$A:$K,3,FALSE),""))</f>
        <v/>
      </c>
      <c r="E126" s="9">
        <f>IF($B126="","",IFERROR(VLOOKUP($B126,Employees!$A:$K,4,FALSE),""))</f>
        <v/>
      </c>
      <c r="F126" s="11">
        <f>IF($B126="","",IFERROR(VLOOKUP($B126,Employees!$A:$K,8,FALSE),""))</f>
        <v/>
      </c>
      <c r="G126" s="11" t="n"/>
      <c r="H126" s="11" t="n"/>
      <c r="I126" s="14" t="n"/>
      <c r="J126" s="14" t="n"/>
      <c r="K126" s="14" t="n"/>
      <c r="L126" s="11">
        <f>IF($B126="","",ROUND((IFERROR($F126/26/8,0))*($I126*Settings!$E$7 + $J126*Settings!$E$8 + $K126*Settings!$E$9),0))</f>
        <v/>
      </c>
      <c r="M126" s="11">
        <f>IF($B126="","",ROUND($F126+$G126+$H126+$L126,0))</f>
        <v/>
      </c>
      <c r="N126" s="11">
        <f>IF($B126="","",IFERROR(VLOOKUP($B126,Employees!$A:$K,9,FALSE),""))</f>
        <v/>
      </c>
      <c r="O126" s="11">
        <f>IF($B126="","",ROUND($N126*Settings!$B$7,0))</f>
        <v/>
      </c>
      <c r="P126" s="11">
        <f>IF($B126="","",ROUND($N126*Settings!$B$8,0))</f>
        <v/>
      </c>
      <c r="Q126" s="11">
        <f>IF($B126="","",ROUND($N126*Settings!$B$9,0))</f>
        <v/>
      </c>
      <c r="R126" s="11">
        <f>IF($B126="","",$O126+$P126+$Q126)</f>
        <v/>
      </c>
      <c r="S126" s="9">
        <f>IF($B126="","",IFERROR(VLOOKUP($B126,Employees!$A:$K,10,FALSE),0))</f>
        <v/>
      </c>
      <c r="T126" s="11">
        <f>IF($B126="","",Settings!$B$12)</f>
        <v/>
      </c>
      <c r="U126" s="11">
        <f>IF($B126="","",$S126*Settings!$B$13)</f>
        <v/>
      </c>
      <c r="V126" s="11">
        <f>IF($B126="","",MAX(0,$M126-$R126-$T126-$U126))</f>
        <v/>
      </c>
      <c r="W126" s="11">
        <f>IF($B126="","",ROUND(MAX(0,$V126*VLOOKUP($V126,Settings!$D$13:$G$19,3,TRUE)-VLOOKUP($V126,Settings!$D$13:$G$19,4,TRUE)),0))</f>
        <v/>
      </c>
      <c r="X126" s="11" t="n"/>
      <c r="Y126" s="11">
        <f>IF($B126="","",ROUND($M126-$R126-$W126-$X126,0))</f>
        <v/>
      </c>
      <c r="Z126" s="9" t="n"/>
    </row>
    <row r="127">
      <c r="A127" s="9" t="n">
        <v>123</v>
      </c>
      <c r="B127" s="9" t="n"/>
      <c r="C127" s="9">
        <f>IF($B127="","",IFERROR(VLOOKUP($B127,Employees!$A:$K,2,FALSE),""))</f>
        <v/>
      </c>
      <c r="D127" s="9">
        <f>IF($B127="","",IFERROR(VLOOKUP($B127,Employees!$A:$K,3,FALSE),""))</f>
        <v/>
      </c>
      <c r="E127" s="9">
        <f>IF($B127="","",IFERROR(VLOOKUP($B127,Employees!$A:$K,4,FALSE),""))</f>
        <v/>
      </c>
      <c r="F127" s="11">
        <f>IF($B127="","",IFERROR(VLOOKUP($B127,Employees!$A:$K,8,FALSE),""))</f>
        <v/>
      </c>
      <c r="G127" s="11" t="n"/>
      <c r="H127" s="11" t="n"/>
      <c r="I127" s="14" t="n"/>
      <c r="J127" s="14" t="n"/>
      <c r="K127" s="14" t="n"/>
      <c r="L127" s="11">
        <f>IF($B127="","",ROUND((IFERROR($F127/26/8,0))*($I127*Settings!$E$7 + $J127*Settings!$E$8 + $K127*Settings!$E$9),0))</f>
        <v/>
      </c>
      <c r="M127" s="11">
        <f>IF($B127="","",ROUND($F127+$G127+$H127+$L127,0))</f>
        <v/>
      </c>
      <c r="N127" s="11">
        <f>IF($B127="","",IFERROR(VLOOKUP($B127,Employees!$A:$K,9,FALSE),""))</f>
        <v/>
      </c>
      <c r="O127" s="11">
        <f>IF($B127="","",ROUND($N127*Settings!$B$7,0))</f>
        <v/>
      </c>
      <c r="P127" s="11">
        <f>IF($B127="","",ROUND($N127*Settings!$B$8,0))</f>
        <v/>
      </c>
      <c r="Q127" s="11">
        <f>IF($B127="","",ROUND($N127*Settings!$B$9,0))</f>
        <v/>
      </c>
      <c r="R127" s="11">
        <f>IF($B127="","",$O127+$P127+$Q127)</f>
        <v/>
      </c>
      <c r="S127" s="9">
        <f>IF($B127="","",IFERROR(VLOOKUP($B127,Employees!$A:$K,10,FALSE),0))</f>
        <v/>
      </c>
      <c r="T127" s="11">
        <f>IF($B127="","",Settings!$B$12)</f>
        <v/>
      </c>
      <c r="U127" s="11">
        <f>IF($B127="","",$S127*Settings!$B$13)</f>
        <v/>
      </c>
      <c r="V127" s="11">
        <f>IF($B127="","",MAX(0,$M127-$R127-$T127-$U127))</f>
        <v/>
      </c>
      <c r="W127" s="11">
        <f>IF($B127="","",ROUND(MAX(0,$V127*VLOOKUP($V127,Settings!$D$13:$G$19,3,TRUE)-VLOOKUP($V127,Settings!$D$13:$G$19,4,TRUE)),0))</f>
        <v/>
      </c>
      <c r="X127" s="11" t="n"/>
      <c r="Y127" s="11">
        <f>IF($B127="","",ROUND($M127-$R127-$W127-$X127,0))</f>
        <v/>
      </c>
      <c r="Z127" s="9" t="n"/>
    </row>
    <row r="128">
      <c r="A128" s="9" t="n">
        <v>124</v>
      </c>
      <c r="B128" s="9" t="n"/>
      <c r="C128" s="9">
        <f>IF($B128="","",IFERROR(VLOOKUP($B128,Employees!$A:$K,2,FALSE),""))</f>
        <v/>
      </c>
      <c r="D128" s="9">
        <f>IF($B128="","",IFERROR(VLOOKUP($B128,Employees!$A:$K,3,FALSE),""))</f>
        <v/>
      </c>
      <c r="E128" s="9">
        <f>IF($B128="","",IFERROR(VLOOKUP($B128,Employees!$A:$K,4,FALSE),""))</f>
        <v/>
      </c>
      <c r="F128" s="11">
        <f>IF($B128="","",IFERROR(VLOOKUP($B128,Employees!$A:$K,8,FALSE),""))</f>
        <v/>
      </c>
      <c r="G128" s="11" t="n"/>
      <c r="H128" s="11" t="n"/>
      <c r="I128" s="14" t="n"/>
      <c r="J128" s="14" t="n"/>
      <c r="K128" s="14" t="n"/>
      <c r="L128" s="11">
        <f>IF($B128="","",ROUND((IFERROR($F128/26/8,0))*($I128*Settings!$E$7 + $J128*Settings!$E$8 + $K128*Settings!$E$9),0))</f>
        <v/>
      </c>
      <c r="M128" s="11">
        <f>IF($B128="","",ROUND($F128+$G128+$H128+$L128,0))</f>
        <v/>
      </c>
      <c r="N128" s="11">
        <f>IF($B128="","",IFERROR(VLOOKUP($B128,Employees!$A:$K,9,FALSE),""))</f>
        <v/>
      </c>
      <c r="O128" s="11">
        <f>IF($B128="","",ROUND($N128*Settings!$B$7,0))</f>
        <v/>
      </c>
      <c r="P128" s="11">
        <f>IF($B128="","",ROUND($N128*Settings!$B$8,0))</f>
        <v/>
      </c>
      <c r="Q128" s="11">
        <f>IF($B128="","",ROUND($N128*Settings!$B$9,0))</f>
        <v/>
      </c>
      <c r="R128" s="11">
        <f>IF($B128="","",$O128+$P128+$Q128)</f>
        <v/>
      </c>
      <c r="S128" s="9">
        <f>IF($B128="","",IFERROR(VLOOKUP($B128,Employees!$A:$K,10,FALSE),0))</f>
        <v/>
      </c>
      <c r="T128" s="11">
        <f>IF($B128="","",Settings!$B$12)</f>
        <v/>
      </c>
      <c r="U128" s="11">
        <f>IF($B128="","",$S128*Settings!$B$13)</f>
        <v/>
      </c>
      <c r="V128" s="11">
        <f>IF($B128="","",MAX(0,$M128-$R128-$T128-$U128))</f>
        <v/>
      </c>
      <c r="W128" s="11">
        <f>IF($B128="","",ROUND(MAX(0,$V128*VLOOKUP($V128,Settings!$D$13:$G$19,3,TRUE)-VLOOKUP($V128,Settings!$D$13:$G$19,4,TRUE)),0))</f>
        <v/>
      </c>
      <c r="X128" s="11" t="n"/>
      <c r="Y128" s="11">
        <f>IF($B128="","",ROUND($M128-$R128-$W128-$X128,0))</f>
        <v/>
      </c>
      <c r="Z128" s="9" t="n"/>
    </row>
    <row r="129">
      <c r="A129" s="9" t="n">
        <v>125</v>
      </c>
      <c r="B129" s="9" t="n"/>
      <c r="C129" s="9">
        <f>IF($B129="","",IFERROR(VLOOKUP($B129,Employees!$A:$K,2,FALSE),""))</f>
        <v/>
      </c>
      <c r="D129" s="9">
        <f>IF($B129="","",IFERROR(VLOOKUP($B129,Employees!$A:$K,3,FALSE),""))</f>
        <v/>
      </c>
      <c r="E129" s="9">
        <f>IF($B129="","",IFERROR(VLOOKUP($B129,Employees!$A:$K,4,FALSE),""))</f>
        <v/>
      </c>
      <c r="F129" s="11">
        <f>IF($B129="","",IFERROR(VLOOKUP($B129,Employees!$A:$K,8,FALSE),""))</f>
        <v/>
      </c>
      <c r="G129" s="11" t="n"/>
      <c r="H129" s="11" t="n"/>
      <c r="I129" s="14" t="n"/>
      <c r="J129" s="14" t="n"/>
      <c r="K129" s="14" t="n"/>
      <c r="L129" s="11">
        <f>IF($B129="","",ROUND((IFERROR($F129/26/8,0))*($I129*Settings!$E$7 + $J129*Settings!$E$8 + $K129*Settings!$E$9),0))</f>
        <v/>
      </c>
      <c r="M129" s="11">
        <f>IF($B129="","",ROUND($F129+$G129+$H129+$L129,0))</f>
        <v/>
      </c>
      <c r="N129" s="11">
        <f>IF($B129="","",IFERROR(VLOOKUP($B129,Employees!$A:$K,9,FALSE),""))</f>
        <v/>
      </c>
      <c r="O129" s="11">
        <f>IF($B129="","",ROUND($N129*Settings!$B$7,0))</f>
        <v/>
      </c>
      <c r="P129" s="11">
        <f>IF($B129="","",ROUND($N129*Settings!$B$8,0))</f>
        <v/>
      </c>
      <c r="Q129" s="11">
        <f>IF($B129="","",ROUND($N129*Settings!$B$9,0))</f>
        <v/>
      </c>
      <c r="R129" s="11">
        <f>IF($B129="","",$O129+$P129+$Q129)</f>
        <v/>
      </c>
      <c r="S129" s="9">
        <f>IF($B129="","",IFERROR(VLOOKUP($B129,Employees!$A:$K,10,FALSE),0))</f>
        <v/>
      </c>
      <c r="T129" s="11">
        <f>IF($B129="","",Settings!$B$12)</f>
        <v/>
      </c>
      <c r="U129" s="11">
        <f>IF($B129="","",$S129*Settings!$B$13)</f>
        <v/>
      </c>
      <c r="V129" s="11">
        <f>IF($B129="","",MAX(0,$M129-$R129-$T129-$U129))</f>
        <v/>
      </c>
      <c r="W129" s="11">
        <f>IF($B129="","",ROUND(MAX(0,$V129*VLOOKUP($V129,Settings!$D$13:$G$19,3,TRUE)-VLOOKUP($V129,Settings!$D$13:$G$19,4,TRUE)),0))</f>
        <v/>
      </c>
      <c r="X129" s="11" t="n"/>
      <c r="Y129" s="11">
        <f>IF($B129="","",ROUND($M129-$R129-$W129-$X129,0))</f>
        <v/>
      </c>
      <c r="Z129" s="9" t="n"/>
    </row>
    <row r="130">
      <c r="A130" s="9" t="n">
        <v>126</v>
      </c>
      <c r="B130" s="9" t="n"/>
      <c r="C130" s="9">
        <f>IF($B130="","",IFERROR(VLOOKUP($B130,Employees!$A:$K,2,FALSE),""))</f>
        <v/>
      </c>
      <c r="D130" s="9">
        <f>IF($B130="","",IFERROR(VLOOKUP($B130,Employees!$A:$K,3,FALSE),""))</f>
        <v/>
      </c>
      <c r="E130" s="9">
        <f>IF($B130="","",IFERROR(VLOOKUP($B130,Employees!$A:$K,4,FALSE),""))</f>
        <v/>
      </c>
      <c r="F130" s="11">
        <f>IF($B130="","",IFERROR(VLOOKUP($B130,Employees!$A:$K,8,FALSE),""))</f>
        <v/>
      </c>
      <c r="G130" s="11" t="n"/>
      <c r="H130" s="11" t="n"/>
      <c r="I130" s="14" t="n"/>
      <c r="J130" s="14" t="n"/>
      <c r="K130" s="14" t="n"/>
      <c r="L130" s="11">
        <f>IF($B130="","",ROUND((IFERROR($F130/26/8,0))*($I130*Settings!$E$7 + $J130*Settings!$E$8 + $K130*Settings!$E$9),0))</f>
        <v/>
      </c>
      <c r="M130" s="11">
        <f>IF($B130="","",ROUND($F130+$G130+$H130+$L130,0))</f>
        <v/>
      </c>
      <c r="N130" s="11">
        <f>IF($B130="","",IFERROR(VLOOKUP($B130,Employees!$A:$K,9,FALSE),""))</f>
        <v/>
      </c>
      <c r="O130" s="11">
        <f>IF($B130="","",ROUND($N130*Settings!$B$7,0))</f>
        <v/>
      </c>
      <c r="P130" s="11">
        <f>IF($B130="","",ROUND($N130*Settings!$B$8,0))</f>
        <v/>
      </c>
      <c r="Q130" s="11">
        <f>IF($B130="","",ROUND($N130*Settings!$B$9,0))</f>
        <v/>
      </c>
      <c r="R130" s="11">
        <f>IF($B130="","",$O130+$P130+$Q130)</f>
        <v/>
      </c>
      <c r="S130" s="9">
        <f>IF($B130="","",IFERROR(VLOOKUP($B130,Employees!$A:$K,10,FALSE),0))</f>
        <v/>
      </c>
      <c r="T130" s="11">
        <f>IF($B130="","",Settings!$B$12)</f>
        <v/>
      </c>
      <c r="U130" s="11">
        <f>IF($B130="","",$S130*Settings!$B$13)</f>
        <v/>
      </c>
      <c r="V130" s="11">
        <f>IF($B130="","",MAX(0,$M130-$R130-$T130-$U130))</f>
        <v/>
      </c>
      <c r="W130" s="11">
        <f>IF($B130="","",ROUND(MAX(0,$V130*VLOOKUP($V130,Settings!$D$13:$G$19,3,TRUE)-VLOOKUP($V130,Settings!$D$13:$G$19,4,TRUE)),0))</f>
        <v/>
      </c>
      <c r="X130" s="11" t="n"/>
      <c r="Y130" s="11">
        <f>IF($B130="","",ROUND($M130-$R130-$W130-$X130,0))</f>
        <v/>
      </c>
      <c r="Z130" s="9" t="n"/>
    </row>
    <row r="131">
      <c r="A131" s="9" t="n">
        <v>127</v>
      </c>
      <c r="B131" s="9" t="n"/>
      <c r="C131" s="9">
        <f>IF($B131="","",IFERROR(VLOOKUP($B131,Employees!$A:$K,2,FALSE),""))</f>
        <v/>
      </c>
      <c r="D131" s="9">
        <f>IF($B131="","",IFERROR(VLOOKUP($B131,Employees!$A:$K,3,FALSE),""))</f>
        <v/>
      </c>
      <c r="E131" s="9">
        <f>IF($B131="","",IFERROR(VLOOKUP($B131,Employees!$A:$K,4,FALSE),""))</f>
        <v/>
      </c>
      <c r="F131" s="11">
        <f>IF($B131="","",IFERROR(VLOOKUP($B131,Employees!$A:$K,8,FALSE),""))</f>
        <v/>
      </c>
      <c r="G131" s="11" t="n"/>
      <c r="H131" s="11" t="n"/>
      <c r="I131" s="14" t="n"/>
      <c r="J131" s="14" t="n"/>
      <c r="K131" s="14" t="n"/>
      <c r="L131" s="11">
        <f>IF($B131="","",ROUND((IFERROR($F131/26/8,0))*($I131*Settings!$E$7 + $J131*Settings!$E$8 + $K131*Settings!$E$9),0))</f>
        <v/>
      </c>
      <c r="M131" s="11">
        <f>IF($B131="","",ROUND($F131+$G131+$H131+$L131,0))</f>
        <v/>
      </c>
      <c r="N131" s="11">
        <f>IF($B131="","",IFERROR(VLOOKUP($B131,Employees!$A:$K,9,FALSE),""))</f>
        <v/>
      </c>
      <c r="O131" s="11">
        <f>IF($B131="","",ROUND($N131*Settings!$B$7,0))</f>
        <v/>
      </c>
      <c r="P131" s="11">
        <f>IF($B131="","",ROUND($N131*Settings!$B$8,0))</f>
        <v/>
      </c>
      <c r="Q131" s="11">
        <f>IF($B131="","",ROUND($N131*Settings!$B$9,0))</f>
        <v/>
      </c>
      <c r="R131" s="11">
        <f>IF($B131="","",$O131+$P131+$Q131)</f>
        <v/>
      </c>
      <c r="S131" s="9">
        <f>IF($B131="","",IFERROR(VLOOKUP($B131,Employees!$A:$K,10,FALSE),0))</f>
        <v/>
      </c>
      <c r="T131" s="11">
        <f>IF($B131="","",Settings!$B$12)</f>
        <v/>
      </c>
      <c r="U131" s="11">
        <f>IF($B131="","",$S131*Settings!$B$13)</f>
        <v/>
      </c>
      <c r="V131" s="11">
        <f>IF($B131="","",MAX(0,$M131-$R131-$T131-$U131))</f>
        <v/>
      </c>
      <c r="W131" s="11">
        <f>IF($B131="","",ROUND(MAX(0,$V131*VLOOKUP($V131,Settings!$D$13:$G$19,3,TRUE)-VLOOKUP($V131,Settings!$D$13:$G$19,4,TRUE)),0))</f>
        <v/>
      </c>
      <c r="X131" s="11" t="n"/>
      <c r="Y131" s="11">
        <f>IF($B131="","",ROUND($M131-$R131-$W131-$X131,0))</f>
        <v/>
      </c>
      <c r="Z131" s="9" t="n"/>
    </row>
    <row r="132">
      <c r="A132" s="9" t="n">
        <v>128</v>
      </c>
      <c r="B132" s="9" t="n"/>
      <c r="C132" s="9">
        <f>IF($B132="","",IFERROR(VLOOKUP($B132,Employees!$A:$K,2,FALSE),""))</f>
        <v/>
      </c>
      <c r="D132" s="9">
        <f>IF($B132="","",IFERROR(VLOOKUP($B132,Employees!$A:$K,3,FALSE),""))</f>
        <v/>
      </c>
      <c r="E132" s="9">
        <f>IF($B132="","",IFERROR(VLOOKUP($B132,Employees!$A:$K,4,FALSE),""))</f>
        <v/>
      </c>
      <c r="F132" s="11">
        <f>IF($B132="","",IFERROR(VLOOKUP($B132,Employees!$A:$K,8,FALSE),""))</f>
        <v/>
      </c>
      <c r="G132" s="11" t="n"/>
      <c r="H132" s="11" t="n"/>
      <c r="I132" s="14" t="n"/>
      <c r="J132" s="14" t="n"/>
      <c r="K132" s="14" t="n"/>
      <c r="L132" s="11">
        <f>IF($B132="","",ROUND((IFERROR($F132/26/8,0))*($I132*Settings!$E$7 + $J132*Settings!$E$8 + $K132*Settings!$E$9),0))</f>
        <v/>
      </c>
      <c r="M132" s="11">
        <f>IF($B132="","",ROUND($F132+$G132+$H132+$L132,0))</f>
        <v/>
      </c>
      <c r="N132" s="11">
        <f>IF($B132="","",IFERROR(VLOOKUP($B132,Employees!$A:$K,9,FALSE),""))</f>
        <v/>
      </c>
      <c r="O132" s="11">
        <f>IF($B132="","",ROUND($N132*Settings!$B$7,0))</f>
        <v/>
      </c>
      <c r="P132" s="11">
        <f>IF($B132="","",ROUND($N132*Settings!$B$8,0))</f>
        <v/>
      </c>
      <c r="Q132" s="11">
        <f>IF($B132="","",ROUND($N132*Settings!$B$9,0))</f>
        <v/>
      </c>
      <c r="R132" s="11">
        <f>IF($B132="","",$O132+$P132+$Q132)</f>
        <v/>
      </c>
      <c r="S132" s="9">
        <f>IF($B132="","",IFERROR(VLOOKUP($B132,Employees!$A:$K,10,FALSE),0))</f>
        <v/>
      </c>
      <c r="T132" s="11">
        <f>IF($B132="","",Settings!$B$12)</f>
        <v/>
      </c>
      <c r="U132" s="11">
        <f>IF($B132="","",$S132*Settings!$B$13)</f>
        <v/>
      </c>
      <c r="V132" s="11">
        <f>IF($B132="","",MAX(0,$M132-$R132-$T132-$U132))</f>
        <v/>
      </c>
      <c r="W132" s="11">
        <f>IF($B132="","",ROUND(MAX(0,$V132*VLOOKUP($V132,Settings!$D$13:$G$19,3,TRUE)-VLOOKUP($V132,Settings!$D$13:$G$19,4,TRUE)),0))</f>
        <v/>
      </c>
      <c r="X132" s="11" t="n"/>
      <c r="Y132" s="11">
        <f>IF($B132="","",ROUND($M132-$R132-$W132-$X132,0))</f>
        <v/>
      </c>
      <c r="Z132" s="9" t="n"/>
    </row>
    <row r="133">
      <c r="A133" s="9" t="n">
        <v>129</v>
      </c>
      <c r="B133" s="9" t="n"/>
      <c r="C133" s="9">
        <f>IF($B133="","",IFERROR(VLOOKUP($B133,Employees!$A:$K,2,FALSE),""))</f>
        <v/>
      </c>
      <c r="D133" s="9">
        <f>IF($B133="","",IFERROR(VLOOKUP($B133,Employees!$A:$K,3,FALSE),""))</f>
        <v/>
      </c>
      <c r="E133" s="9">
        <f>IF($B133="","",IFERROR(VLOOKUP($B133,Employees!$A:$K,4,FALSE),""))</f>
        <v/>
      </c>
      <c r="F133" s="11">
        <f>IF($B133="","",IFERROR(VLOOKUP($B133,Employees!$A:$K,8,FALSE),""))</f>
        <v/>
      </c>
      <c r="G133" s="11" t="n"/>
      <c r="H133" s="11" t="n"/>
      <c r="I133" s="14" t="n"/>
      <c r="J133" s="14" t="n"/>
      <c r="K133" s="14" t="n"/>
      <c r="L133" s="11">
        <f>IF($B133="","",ROUND((IFERROR($F133/26/8,0))*($I133*Settings!$E$7 + $J133*Settings!$E$8 + $K133*Settings!$E$9),0))</f>
        <v/>
      </c>
      <c r="M133" s="11">
        <f>IF($B133="","",ROUND($F133+$G133+$H133+$L133,0))</f>
        <v/>
      </c>
      <c r="N133" s="11">
        <f>IF($B133="","",IFERROR(VLOOKUP($B133,Employees!$A:$K,9,FALSE),""))</f>
        <v/>
      </c>
      <c r="O133" s="11">
        <f>IF($B133="","",ROUND($N133*Settings!$B$7,0))</f>
        <v/>
      </c>
      <c r="P133" s="11">
        <f>IF($B133="","",ROUND($N133*Settings!$B$8,0))</f>
        <v/>
      </c>
      <c r="Q133" s="11">
        <f>IF($B133="","",ROUND($N133*Settings!$B$9,0))</f>
        <v/>
      </c>
      <c r="R133" s="11">
        <f>IF($B133="","",$O133+$P133+$Q133)</f>
        <v/>
      </c>
      <c r="S133" s="9">
        <f>IF($B133="","",IFERROR(VLOOKUP($B133,Employees!$A:$K,10,FALSE),0))</f>
        <v/>
      </c>
      <c r="T133" s="11">
        <f>IF($B133="","",Settings!$B$12)</f>
        <v/>
      </c>
      <c r="U133" s="11">
        <f>IF($B133="","",$S133*Settings!$B$13)</f>
        <v/>
      </c>
      <c r="V133" s="11">
        <f>IF($B133="","",MAX(0,$M133-$R133-$T133-$U133))</f>
        <v/>
      </c>
      <c r="W133" s="11">
        <f>IF($B133="","",ROUND(MAX(0,$V133*VLOOKUP($V133,Settings!$D$13:$G$19,3,TRUE)-VLOOKUP($V133,Settings!$D$13:$G$19,4,TRUE)),0))</f>
        <v/>
      </c>
      <c r="X133" s="11" t="n"/>
      <c r="Y133" s="11">
        <f>IF($B133="","",ROUND($M133-$R133-$W133-$X133,0))</f>
        <v/>
      </c>
      <c r="Z133" s="9" t="n"/>
    </row>
    <row r="134">
      <c r="A134" s="9" t="n">
        <v>130</v>
      </c>
      <c r="B134" s="9" t="n"/>
      <c r="C134" s="9">
        <f>IF($B134="","",IFERROR(VLOOKUP($B134,Employees!$A:$K,2,FALSE),""))</f>
        <v/>
      </c>
      <c r="D134" s="9">
        <f>IF($B134="","",IFERROR(VLOOKUP($B134,Employees!$A:$K,3,FALSE),""))</f>
        <v/>
      </c>
      <c r="E134" s="9">
        <f>IF($B134="","",IFERROR(VLOOKUP($B134,Employees!$A:$K,4,FALSE),""))</f>
        <v/>
      </c>
      <c r="F134" s="11">
        <f>IF($B134="","",IFERROR(VLOOKUP($B134,Employees!$A:$K,8,FALSE),""))</f>
        <v/>
      </c>
      <c r="G134" s="11" t="n"/>
      <c r="H134" s="11" t="n"/>
      <c r="I134" s="14" t="n"/>
      <c r="J134" s="14" t="n"/>
      <c r="K134" s="14" t="n"/>
      <c r="L134" s="11">
        <f>IF($B134="","",ROUND((IFERROR($F134/26/8,0))*($I134*Settings!$E$7 + $J134*Settings!$E$8 + $K134*Settings!$E$9),0))</f>
        <v/>
      </c>
      <c r="M134" s="11">
        <f>IF($B134="","",ROUND($F134+$G134+$H134+$L134,0))</f>
        <v/>
      </c>
      <c r="N134" s="11">
        <f>IF($B134="","",IFERROR(VLOOKUP($B134,Employees!$A:$K,9,FALSE),""))</f>
        <v/>
      </c>
      <c r="O134" s="11">
        <f>IF($B134="","",ROUND($N134*Settings!$B$7,0))</f>
        <v/>
      </c>
      <c r="P134" s="11">
        <f>IF($B134="","",ROUND($N134*Settings!$B$8,0))</f>
        <v/>
      </c>
      <c r="Q134" s="11">
        <f>IF($B134="","",ROUND($N134*Settings!$B$9,0))</f>
        <v/>
      </c>
      <c r="R134" s="11">
        <f>IF($B134="","",$O134+$P134+$Q134)</f>
        <v/>
      </c>
      <c r="S134" s="9">
        <f>IF($B134="","",IFERROR(VLOOKUP($B134,Employees!$A:$K,10,FALSE),0))</f>
        <v/>
      </c>
      <c r="T134" s="11">
        <f>IF($B134="","",Settings!$B$12)</f>
        <v/>
      </c>
      <c r="U134" s="11">
        <f>IF($B134="","",$S134*Settings!$B$13)</f>
        <v/>
      </c>
      <c r="V134" s="11">
        <f>IF($B134="","",MAX(0,$M134-$R134-$T134-$U134))</f>
        <v/>
      </c>
      <c r="W134" s="11">
        <f>IF($B134="","",ROUND(MAX(0,$V134*VLOOKUP($V134,Settings!$D$13:$G$19,3,TRUE)-VLOOKUP($V134,Settings!$D$13:$G$19,4,TRUE)),0))</f>
        <v/>
      </c>
      <c r="X134" s="11" t="n"/>
      <c r="Y134" s="11">
        <f>IF($B134="","",ROUND($M134-$R134-$W134-$X134,0))</f>
        <v/>
      </c>
      <c r="Z134" s="9" t="n"/>
    </row>
    <row r="135">
      <c r="A135" s="9" t="n">
        <v>131</v>
      </c>
      <c r="B135" s="9" t="n"/>
      <c r="C135" s="9">
        <f>IF($B135="","",IFERROR(VLOOKUP($B135,Employees!$A:$K,2,FALSE),""))</f>
        <v/>
      </c>
      <c r="D135" s="9">
        <f>IF($B135="","",IFERROR(VLOOKUP($B135,Employees!$A:$K,3,FALSE),""))</f>
        <v/>
      </c>
      <c r="E135" s="9">
        <f>IF($B135="","",IFERROR(VLOOKUP($B135,Employees!$A:$K,4,FALSE),""))</f>
        <v/>
      </c>
      <c r="F135" s="11">
        <f>IF($B135="","",IFERROR(VLOOKUP($B135,Employees!$A:$K,8,FALSE),""))</f>
        <v/>
      </c>
      <c r="G135" s="11" t="n"/>
      <c r="H135" s="11" t="n"/>
      <c r="I135" s="14" t="n"/>
      <c r="J135" s="14" t="n"/>
      <c r="K135" s="14" t="n"/>
      <c r="L135" s="11">
        <f>IF($B135="","",ROUND((IFERROR($F135/26/8,0))*($I135*Settings!$E$7 + $J135*Settings!$E$8 + $K135*Settings!$E$9),0))</f>
        <v/>
      </c>
      <c r="M135" s="11">
        <f>IF($B135="","",ROUND($F135+$G135+$H135+$L135,0))</f>
        <v/>
      </c>
      <c r="N135" s="11">
        <f>IF($B135="","",IFERROR(VLOOKUP($B135,Employees!$A:$K,9,FALSE),""))</f>
        <v/>
      </c>
      <c r="O135" s="11">
        <f>IF($B135="","",ROUND($N135*Settings!$B$7,0))</f>
        <v/>
      </c>
      <c r="P135" s="11">
        <f>IF($B135="","",ROUND($N135*Settings!$B$8,0))</f>
        <v/>
      </c>
      <c r="Q135" s="11">
        <f>IF($B135="","",ROUND($N135*Settings!$B$9,0))</f>
        <v/>
      </c>
      <c r="R135" s="11">
        <f>IF($B135="","",$O135+$P135+$Q135)</f>
        <v/>
      </c>
      <c r="S135" s="9">
        <f>IF($B135="","",IFERROR(VLOOKUP($B135,Employees!$A:$K,10,FALSE),0))</f>
        <v/>
      </c>
      <c r="T135" s="11">
        <f>IF($B135="","",Settings!$B$12)</f>
        <v/>
      </c>
      <c r="U135" s="11">
        <f>IF($B135="","",$S135*Settings!$B$13)</f>
        <v/>
      </c>
      <c r="V135" s="11">
        <f>IF($B135="","",MAX(0,$M135-$R135-$T135-$U135))</f>
        <v/>
      </c>
      <c r="W135" s="11">
        <f>IF($B135="","",ROUND(MAX(0,$V135*VLOOKUP($V135,Settings!$D$13:$G$19,3,TRUE)-VLOOKUP($V135,Settings!$D$13:$G$19,4,TRUE)),0))</f>
        <v/>
      </c>
      <c r="X135" s="11" t="n"/>
      <c r="Y135" s="11">
        <f>IF($B135="","",ROUND($M135-$R135-$W135-$X135,0))</f>
        <v/>
      </c>
      <c r="Z135" s="9" t="n"/>
    </row>
    <row r="136">
      <c r="A136" s="9" t="n">
        <v>132</v>
      </c>
      <c r="B136" s="9" t="n"/>
      <c r="C136" s="9">
        <f>IF($B136="","",IFERROR(VLOOKUP($B136,Employees!$A:$K,2,FALSE),""))</f>
        <v/>
      </c>
      <c r="D136" s="9">
        <f>IF($B136="","",IFERROR(VLOOKUP($B136,Employees!$A:$K,3,FALSE),""))</f>
        <v/>
      </c>
      <c r="E136" s="9">
        <f>IF($B136="","",IFERROR(VLOOKUP($B136,Employees!$A:$K,4,FALSE),""))</f>
        <v/>
      </c>
      <c r="F136" s="11">
        <f>IF($B136="","",IFERROR(VLOOKUP($B136,Employees!$A:$K,8,FALSE),""))</f>
        <v/>
      </c>
      <c r="G136" s="11" t="n"/>
      <c r="H136" s="11" t="n"/>
      <c r="I136" s="14" t="n"/>
      <c r="J136" s="14" t="n"/>
      <c r="K136" s="14" t="n"/>
      <c r="L136" s="11">
        <f>IF($B136="","",ROUND((IFERROR($F136/26/8,0))*($I136*Settings!$E$7 + $J136*Settings!$E$8 + $K136*Settings!$E$9),0))</f>
        <v/>
      </c>
      <c r="M136" s="11">
        <f>IF($B136="","",ROUND($F136+$G136+$H136+$L136,0))</f>
        <v/>
      </c>
      <c r="N136" s="11">
        <f>IF($B136="","",IFERROR(VLOOKUP($B136,Employees!$A:$K,9,FALSE),""))</f>
        <v/>
      </c>
      <c r="O136" s="11">
        <f>IF($B136="","",ROUND($N136*Settings!$B$7,0))</f>
        <v/>
      </c>
      <c r="P136" s="11">
        <f>IF($B136="","",ROUND($N136*Settings!$B$8,0))</f>
        <v/>
      </c>
      <c r="Q136" s="11">
        <f>IF($B136="","",ROUND($N136*Settings!$B$9,0))</f>
        <v/>
      </c>
      <c r="R136" s="11">
        <f>IF($B136="","",$O136+$P136+$Q136)</f>
        <v/>
      </c>
      <c r="S136" s="9">
        <f>IF($B136="","",IFERROR(VLOOKUP($B136,Employees!$A:$K,10,FALSE),0))</f>
        <v/>
      </c>
      <c r="T136" s="11">
        <f>IF($B136="","",Settings!$B$12)</f>
        <v/>
      </c>
      <c r="U136" s="11">
        <f>IF($B136="","",$S136*Settings!$B$13)</f>
        <v/>
      </c>
      <c r="V136" s="11">
        <f>IF($B136="","",MAX(0,$M136-$R136-$T136-$U136))</f>
        <v/>
      </c>
      <c r="W136" s="11">
        <f>IF($B136="","",ROUND(MAX(0,$V136*VLOOKUP($V136,Settings!$D$13:$G$19,3,TRUE)-VLOOKUP($V136,Settings!$D$13:$G$19,4,TRUE)),0))</f>
        <v/>
      </c>
      <c r="X136" s="11" t="n"/>
      <c r="Y136" s="11">
        <f>IF($B136="","",ROUND($M136-$R136-$W136-$X136,0))</f>
        <v/>
      </c>
      <c r="Z136" s="9" t="n"/>
    </row>
    <row r="137">
      <c r="A137" s="9" t="n">
        <v>133</v>
      </c>
      <c r="B137" s="9" t="n"/>
      <c r="C137" s="9">
        <f>IF($B137="","",IFERROR(VLOOKUP($B137,Employees!$A:$K,2,FALSE),""))</f>
        <v/>
      </c>
      <c r="D137" s="9">
        <f>IF($B137="","",IFERROR(VLOOKUP($B137,Employees!$A:$K,3,FALSE),""))</f>
        <v/>
      </c>
      <c r="E137" s="9">
        <f>IF($B137="","",IFERROR(VLOOKUP($B137,Employees!$A:$K,4,FALSE),""))</f>
        <v/>
      </c>
      <c r="F137" s="11">
        <f>IF($B137="","",IFERROR(VLOOKUP($B137,Employees!$A:$K,8,FALSE),""))</f>
        <v/>
      </c>
      <c r="G137" s="11" t="n"/>
      <c r="H137" s="11" t="n"/>
      <c r="I137" s="14" t="n"/>
      <c r="J137" s="14" t="n"/>
      <c r="K137" s="14" t="n"/>
      <c r="L137" s="11">
        <f>IF($B137="","",ROUND((IFERROR($F137/26/8,0))*($I137*Settings!$E$7 + $J137*Settings!$E$8 + $K137*Settings!$E$9),0))</f>
        <v/>
      </c>
      <c r="M137" s="11">
        <f>IF($B137="","",ROUND($F137+$G137+$H137+$L137,0))</f>
        <v/>
      </c>
      <c r="N137" s="11">
        <f>IF($B137="","",IFERROR(VLOOKUP($B137,Employees!$A:$K,9,FALSE),""))</f>
        <v/>
      </c>
      <c r="O137" s="11">
        <f>IF($B137="","",ROUND($N137*Settings!$B$7,0))</f>
        <v/>
      </c>
      <c r="P137" s="11">
        <f>IF($B137="","",ROUND($N137*Settings!$B$8,0))</f>
        <v/>
      </c>
      <c r="Q137" s="11">
        <f>IF($B137="","",ROUND($N137*Settings!$B$9,0))</f>
        <v/>
      </c>
      <c r="R137" s="11">
        <f>IF($B137="","",$O137+$P137+$Q137)</f>
        <v/>
      </c>
      <c r="S137" s="9">
        <f>IF($B137="","",IFERROR(VLOOKUP($B137,Employees!$A:$K,10,FALSE),0))</f>
        <v/>
      </c>
      <c r="T137" s="11">
        <f>IF($B137="","",Settings!$B$12)</f>
        <v/>
      </c>
      <c r="U137" s="11">
        <f>IF($B137="","",$S137*Settings!$B$13)</f>
        <v/>
      </c>
      <c r="V137" s="11">
        <f>IF($B137="","",MAX(0,$M137-$R137-$T137-$U137))</f>
        <v/>
      </c>
      <c r="W137" s="11">
        <f>IF($B137="","",ROUND(MAX(0,$V137*VLOOKUP($V137,Settings!$D$13:$G$19,3,TRUE)-VLOOKUP($V137,Settings!$D$13:$G$19,4,TRUE)),0))</f>
        <v/>
      </c>
      <c r="X137" s="11" t="n"/>
      <c r="Y137" s="11">
        <f>IF($B137="","",ROUND($M137-$R137-$W137-$X137,0))</f>
        <v/>
      </c>
      <c r="Z137" s="9" t="n"/>
    </row>
    <row r="138">
      <c r="A138" s="9" t="n">
        <v>134</v>
      </c>
      <c r="B138" s="9" t="n"/>
      <c r="C138" s="9">
        <f>IF($B138="","",IFERROR(VLOOKUP($B138,Employees!$A:$K,2,FALSE),""))</f>
        <v/>
      </c>
      <c r="D138" s="9">
        <f>IF($B138="","",IFERROR(VLOOKUP($B138,Employees!$A:$K,3,FALSE),""))</f>
        <v/>
      </c>
      <c r="E138" s="9">
        <f>IF($B138="","",IFERROR(VLOOKUP($B138,Employees!$A:$K,4,FALSE),""))</f>
        <v/>
      </c>
      <c r="F138" s="11">
        <f>IF($B138="","",IFERROR(VLOOKUP($B138,Employees!$A:$K,8,FALSE),""))</f>
        <v/>
      </c>
      <c r="G138" s="11" t="n"/>
      <c r="H138" s="11" t="n"/>
      <c r="I138" s="14" t="n"/>
      <c r="J138" s="14" t="n"/>
      <c r="K138" s="14" t="n"/>
      <c r="L138" s="11">
        <f>IF($B138="","",ROUND((IFERROR($F138/26/8,0))*($I138*Settings!$E$7 + $J138*Settings!$E$8 + $K138*Settings!$E$9),0))</f>
        <v/>
      </c>
      <c r="M138" s="11">
        <f>IF($B138="","",ROUND($F138+$G138+$H138+$L138,0))</f>
        <v/>
      </c>
      <c r="N138" s="11">
        <f>IF($B138="","",IFERROR(VLOOKUP($B138,Employees!$A:$K,9,FALSE),""))</f>
        <v/>
      </c>
      <c r="O138" s="11">
        <f>IF($B138="","",ROUND($N138*Settings!$B$7,0))</f>
        <v/>
      </c>
      <c r="P138" s="11">
        <f>IF($B138="","",ROUND($N138*Settings!$B$8,0))</f>
        <v/>
      </c>
      <c r="Q138" s="11">
        <f>IF($B138="","",ROUND($N138*Settings!$B$9,0))</f>
        <v/>
      </c>
      <c r="R138" s="11">
        <f>IF($B138="","",$O138+$P138+$Q138)</f>
        <v/>
      </c>
      <c r="S138" s="9">
        <f>IF($B138="","",IFERROR(VLOOKUP($B138,Employees!$A:$K,10,FALSE),0))</f>
        <v/>
      </c>
      <c r="T138" s="11">
        <f>IF($B138="","",Settings!$B$12)</f>
        <v/>
      </c>
      <c r="U138" s="11">
        <f>IF($B138="","",$S138*Settings!$B$13)</f>
        <v/>
      </c>
      <c r="V138" s="11">
        <f>IF($B138="","",MAX(0,$M138-$R138-$T138-$U138))</f>
        <v/>
      </c>
      <c r="W138" s="11">
        <f>IF($B138="","",ROUND(MAX(0,$V138*VLOOKUP($V138,Settings!$D$13:$G$19,3,TRUE)-VLOOKUP($V138,Settings!$D$13:$G$19,4,TRUE)),0))</f>
        <v/>
      </c>
      <c r="X138" s="11" t="n"/>
      <c r="Y138" s="11">
        <f>IF($B138="","",ROUND($M138-$R138-$W138-$X138,0))</f>
        <v/>
      </c>
      <c r="Z138" s="9" t="n"/>
    </row>
    <row r="139">
      <c r="A139" s="9" t="n">
        <v>135</v>
      </c>
      <c r="B139" s="9" t="n"/>
      <c r="C139" s="9">
        <f>IF($B139="","",IFERROR(VLOOKUP($B139,Employees!$A:$K,2,FALSE),""))</f>
        <v/>
      </c>
      <c r="D139" s="9">
        <f>IF($B139="","",IFERROR(VLOOKUP($B139,Employees!$A:$K,3,FALSE),""))</f>
        <v/>
      </c>
      <c r="E139" s="9">
        <f>IF($B139="","",IFERROR(VLOOKUP($B139,Employees!$A:$K,4,FALSE),""))</f>
        <v/>
      </c>
      <c r="F139" s="11">
        <f>IF($B139="","",IFERROR(VLOOKUP($B139,Employees!$A:$K,8,FALSE),""))</f>
        <v/>
      </c>
      <c r="G139" s="11" t="n"/>
      <c r="H139" s="11" t="n"/>
      <c r="I139" s="14" t="n"/>
      <c r="J139" s="14" t="n"/>
      <c r="K139" s="14" t="n"/>
      <c r="L139" s="11">
        <f>IF($B139="","",ROUND((IFERROR($F139/26/8,0))*($I139*Settings!$E$7 + $J139*Settings!$E$8 + $K139*Settings!$E$9),0))</f>
        <v/>
      </c>
      <c r="M139" s="11">
        <f>IF($B139="","",ROUND($F139+$G139+$H139+$L139,0))</f>
        <v/>
      </c>
      <c r="N139" s="11">
        <f>IF($B139="","",IFERROR(VLOOKUP($B139,Employees!$A:$K,9,FALSE),""))</f>
        <v/>
      </c>
      <c r="O139" s="11">
        <f>IF($B139="","",ROUND($N139*Settings!$B$7,0))</f>
        <v/>
      </c>
      <c r="P139" s="11">
        <f>IF($B139="","",ROUND($N139*Settings!$B$8,0))</f>
        <v/>
      </c>
      <c r="Q139" s="11">
        <f>IF($B139="","",ROUND($N139*Settings!$B$9,0))</f>
        <v/>
      </c>
      <c r="R139" s="11">
        <f>IF($B139="","",$O139+$P139+$Q139)</f>
        <v/>
      </c>
      <c r="S139" s="9">
        <f>IF($B139="","",IFERROR(VLOOKUP($B139,Employees!$A:$K,10,FALSE),0))</f>
        <v/>
      </c>
      <c r="T139" s="11">
        <f>IF($B139="","",Settings!$B$12)</f>
        <v/>
      </c>
      <c r="U139" s="11">
        <f>IF($B139="","",$S139*Settings!$B$13)</f>
        <v/>
      </c>
      <c r="V139" s="11">
        <f>IF($B139="","",MAX(0,$M139-$R139-$T139-$U139))</f>
        <v/>
      </c>
      <c r="W139" s="11">
        <f>IF($B139="","",ROUND(MAX(0,$V139*VLOOKUP($V139,Settings!$D$13:$G$19,3,TRUE)-VLOOKUP($V139,Settings!$D$13:$G$19,4,TRUE)),0))</f>
        <v/>
      </c>
      <c r="X139" s="11" t="n"/>
      <c r="Y139" s="11">
        <f>IF($B139="","",ROUND($M139-$R139-$W139-$X139,0))</f>
        <v/>
      </c>
      <c r="Z139" s="9" t="n"/>
    </row>
    <row r="140">
      <c r="A140" s="9" t="n">
        <v>136</v>
      </c>
      <c r="B140" s="9" t="n"/>
      <c r="C140" s="9">
        <f>IF($B140="","",IFERROR(VLOOKUP($B140,Employees!$A:$K,2,FALSE),""))</f>
        <v/>
      </c>
      <c r="D140" s="9">
        <f>IF($B140="","",IFERROR(VLOOKUP($B140,Employees!$A:$K,3,FALSE),""))</f>
        <v/>
      </c>
      <c r="E140" s="9">
        <f>IF($B140="","",IFERROR(VLOOKUP($B140,Employees!$A:$K,4,FALSE),""))</f>
        <v/>
      </c>
      <c r="F140" s="11">
        <f>IF($B140="","",IFERROR(VLOOKUP($B140,Employees!$A:$K,8,FALSE),""))</f>
        <v/>
      </c>
      <c r="G140" s="11" t="n"/>
      <c r="H140" s="11" t="n"/>
      <c r="I140" s="14" t="n"/>
      <c r="J140" s="14" t="n"/>
      <c r="K140" s="14" t="n"/>
      <c r="L140" s="11">
        <f>IF($B140="","",ROUND((IFERROR($F140/26/8,0))*($I140*Settings!$E$7 + $J140*Settings!$E$8 + $K140*Settings!$E$9),0))</f>
        <v/>
      </c>
      <c r="M140" s="11">
        <f>IF($B140="","",ROUND($F140+$G140+$H140+$L140,0))</f>
        <v/>
      </c>
      <c r="N140" s="11">
        <f>IF($B140="","",IFERROR(VLOOKUP($B140,Employees!$A:$K,9,FALSE),""))</f>
        <v/>
      </c>
      <c r="O140" s="11">
        <f>IF($B140="","",ROUND($N140*Settings!$B$7,0))</f>
        <v/>
      </c>
      <c r="P140" s="11">
        <f>IF($B140="","",ROUND($N140*Settings!$B$8,0))</f>
        <v/>
      </c>
      <c r="Q140" s="11">
        <f>IF($B140="","",ROUND($N140*Settings!$B$9,0))</f>
        <v/>
      </c>
      <c r="R140" s="11">
        <f>IF($B140="","",$O140+$P140+$Q140)</f>
        <v/>
      </c>
      <c r="S140" s="9">
        <f>IF($B140="","",IFERROR(VLOOKUP($B140,Employees!$A:$K,10,FALSE),0))</f>
        <v/>
      </c>
      <c r="T140" s="11">
        <f>IF($B140="","",Settings!$B$12)</f>
        <v/>
      </c>
      <c r="U140" s="11">
        <f>IF($B140="","",$S140*Settings!$B$13)</f>
        <v/>
      </c>
      <c r="V140" s="11">
        <f>IF($B140="","",MAX(0,$M140-$R140-$T140-$U140))</f>
        <v/>
      </c>
      <c r="W140" s="11">
        <f>IF($B140="","",ROUND(MAX(0,$V140*VLOOKUP($V140,Settings!$D$13:$G$19,3,TRUE)-VLOOKUP($V140,Settings!$D$13:$G$19,4,TRUE)),0))</f>
        <v/>
      </c>
      <c r="X140" s="11" t="n"/>
      <c r="Y140" s="11">
        <f>IF($B140="","",ROUND($M140-$R140-$W140-$X140,0))</f>
        <v/>
      </c>
      <c r="Z140" s="9" t="n"/>
    </row>
    <row r="141">
      <c r="A141" s="9" t="n">
        <v>137</v>
      </c>
      <c r="B141" s="9" t="n"/>
      <c r="C141" s="9">
        <f>IF($B141="","",IFERROR(VLOOKUP($B141,Employees!$A:$K,2,FALSE),""))</f>
        <v/>
      </c>
      <c r="D141" s="9">
        <f>IF($B141="","",IFERROR(VLOOKUP($B141,Employees!$A:$K,3,FALSE),""))</f>
        <v/>
      </c>
      <c r="E141" s="9">
        <f>IF($B141="","",IFERROR(VLOOKUP($B141,Employees!$A:$K,4,FALSE),""))</f>
        <v/>
      </c>
      <c r="F141" s="11">
        <f>IF($B141="","",IFERROR(VLOOKUP($B141,Employees!$A:$K,8,FALSE),""))</f>
        <v/>
      </c>
      <c r="G141" s="11" t="n"/>
      <c r="H141" s="11" t="n"/>
      <c r="I141" s="14" t="n"/>
      <c r="J141" s="14" t="n"/>
      <c r="K141" s="14" t="n"/>
      <c r="L141" s="11">
        <f>IF($B141="","",ROUND((IFERROR($F141/26/8,0))*($I141*Settings!$E$7 + $J141*Settings!$E$8 + $K141*Settings!$E$9),0))</f>
        <v/>
      </c>
      <c r="M141" s="11">
        <f>IF($B141="","",ROUND($F141+$G141+$H141+$L141,0))</f>
        <v/>
      </c>
      <c r="N141" s="11">
        <f>IF($B141="","",IFERROR(VLOOKUP($B141,Employees!$A:$K,9,FALSE),""))</f>
        <v/>
      </c>
      <c r="O141" s="11">
        <f>IF($B141="","",ROUND($N141*Settings!$B$7,0))</f>
        <v/>
      </c>
      <c r="P141" s="11">
        <f>IF($B141="","",ROUND($N141*Settings!$B$8,0))</f>
        <v/>
      </c>
      <c r="Q141" s="11">
        <f>IF($B141="","",ROUND($N141*Settings!$B$9,0))</f>
        <v/>
      </c>
      <c r="R141" s="11">
        <f>IF($B141="","",$O141+$P141+$Q141)</f>
        <v/>
      </c>
      <c r="S141" s="9">
        <f>IF($B141="","",IFERROR(VLOOKUP($B141,Employees!$A:$K,10,FALSE),0))</f>
        <v/>
      </c>
      <c r="T141" s="11">
        <f>IF($B141="","",Settings!$B$12)</f>
        <v/>
      </c>
      <c r="U141" s="11">
        <f>IF($B141="","",$S141*Settings!$B$13)</f>
        <v/>
      </c>
      <c r="V141" s="11">
        <f>IF($B141="","",MAX(0,$M141-$R141-$T141-$U141))</f>
        <v/>
      </c>
      <c r="W141" s="11">
        <f>IF($B141="","",ROUND(MAX(0,$V141*VLOOKUP($V141,Settings!$D$13:$G$19,3,TRUE)-VLOOKUP($V141,Settings!$D$13:$G$19,4,TRUE)),0))</f>
        <v/>
      </c>
      <c r="X141" s="11" t="n"/>
      <c r="Y141" s="11">
        <f>IF($B141="","",ROUND($M141-$R141-$W141-$X141,0))</f>
        <v/>
      </c>
      <c r="Z141" s="9" t="n"/>
    </row>
    <row r="142">
      <c r="A142" s="9" t="n">
        <v>138</v>
      </c>
      <c r="B142" s="9" t="n"/>
      <c r="C142" s="9">
        <f>IF($B142="","",IFERROR(VLOOKUP($B142,Employees!$A:$K,2,FALSE),""))</f>
        <v/>
      </c>
      <c r="D142" s="9">
        <f>IF($B142="","",IFERROR(VLOOKUP($B142,Employees!$A:$K,3,FALSE),""))</f>
        <v/>
      </c>
      <c r="E142" s="9">
        <f>IF($B142="","",IFERROR(VLOOKUP($B142,Employees!$A:$K,4,FALSE),""))</f>
        <v/>
      </c>
      <c r="F142" s="11">
        <f>IF($B142="","",IFERROR(VLOOKUP($B142,Employees!$A:$K,8,FALSE),""))</f>
        <v/>
      </c>
      <c r="G142" s="11" t="n"/>
      <c r="H142" s="11" t="n"/>
      <c r="I142" s="14" t="n"/>
      <c r="J142" s="14" t="n"/>
      <c r="K142" s="14" t="n"/>
      <c r="L142" s="11">
        <f>IF($B142="","",ROUND((IFERROR($F142/26/8,0))*($I142*Settings!$E$7 + $J142*Settings!$E$8 + $K142*Settings!$E$9),0))</f>
        <v/>
      </c>
      <c r="M142" s="11">
        <f>IF($B142="","",ROUND($F142+$G142+$H142+$L142,0))</f>
        <v/>
      </c>
      <c r="N142" s="11">
        <f>IF($B142="","",IFERROR(VLOOKUP($B142,Employees!$A:$K,9,FALSE),""))</f>
        <v/>
      </c>
      <c r="O142" s="11">
        <f>IF($B142="","",ROUND($N142*Settings!$B$7,0))</f>
        <v/>
      </c>
      <c r="P142" s="11">
        <f>IF($B142="","",ROUND($N142*Settings!$B$8,0))</f>
        <v/>
      </c>
      <c r="Q142" s="11">
        <f>IF($B142="","",ROUND($N142*Settings!$B$9,0))</f>
        <v/>
      </c>
      <c r="R142" s="11">
        <f>IF($B142="","",$O142+$P142+$Q142)</f>
        <v/>
      </c>
      <c r="S142" s="9">
        <f>IF($B142="","",IFERROR(VLOOKUP($B142,Employees!$A:$K,10,FALSE),0))</f>
        <v/>
      </c>
      <c r="T142" s="11">
        <f>IF($B142="","",Settings!$B$12)</f>
        <v/>
      </c>
      <c r="U142" s="11">
        <f>IF($B142="","",$S142*Settings!$B$13)</f>
        <v/>
      </c>
      <c r="V142" s="11">
        <f>IF($B142="","",MAX(0,$M142-$R142-$T142-$U142))</f>
        <v/>
      </c>
      <c r="W142" s="11">
        <f>IF($B142="","",ROUND(MAX(0,$V142*VLOOKUP($V142,Settings!$D$13:$G$19,3,TRUE)-VLOOKUP($V142,Settings!$D$13:$G$19,4,TRUE)),0))</f>
        <v/>
      </c>
      <c r="X142" s="11" t="n"/>
      <c r="Y142" s="11">
        <f>IF($B142="","",ROUND($M142-$R142-$W142-$X142,0))</f>
        <v/>
      </c>
      <c r="Z142" s="9" t="n"/>
    </row>
    <row r="143">
      <c r="A143" s="9" t="n">
        <v>139</v>
      </c>
      <c r="B143" s="9" t="n"/>
      <c r="C143" s="9">
        <f>IF($B143="","",IFERROR(VLOOKUP($B143,Employees!$A:$K,2,FALSE),""))</f>
        <v/>
      </c>
      <c r="D143" s="9">
        <f>IF($B143="","",IFERROR(VLOOKUP($B143,Employees!$A:$K,3,FALSE),""))</f>
        <v/>
      </c>
      <c r="E143" s="9">
        <f>IF($B143="","",IFERROR(VLOOKUP($B143,Employees!$A:$K,4,FALSE),""))</f>
        <v/>
      </c>
      <c r="F143" s="11">
        <f>IF($B143="","",IFERROR(VLOOKUP($B143,Employees!$A:$K,8,FALSE),""))</f>
        <v/>
      </c>
      <c r="G143" s="11" t="n"/>
      <c r="H143" s="11" t="n"/>
      <c r="I143" s="14" t="n"/>
      <c r="J143" s="14" t="n"/>
      <c r="K143" s="14" t="n"/>
      <c r="L143" s="11">
        <f>IF($B143="","",ROUND((IFERROR($F143/26/8,0))*($I143*Settings!$E$7 + $J143*Settings!$E$8 + $K143*Settings!$E$9),0))</f>
        <v/>
      </c>
      <c r="M143" s="11">
        <f>IF($B143="","",ROUND($F143+$G143+$H143+$L143,0))</f>
        <v/>
      </c>
      <c r="N143" s="11">
        <f>IF($B143="","",IFERROR(VLOOKUP($B143,Employees!$A:$K,9,FALSE),""))</f>
        <v/>
      </c>
      <c r="O143" s="11">
        <f>IF($B143="","",ROUND($N143*Settings!$B$7,0))</f>
        <v/>
      </c>
      <c r="P143" s="11">
        <f>IF($B143="","",ROUND($N143*Settings!$B$8,0))</f>
        <v/>
      </c>
      <c r="Q143" s="11">
        <f>IF($B143="","",ROUND($N143*Settings!$B$9,0))</f>
        <v/>
      </c>
      <c r="R143" s="11">
        <f>IF($B143="","",$O143+$P143+$Q143)</f>
        <v/>
      </c>
      <c r="S143" s="9">
        <f>IF($B143="","",IFERROR(VLOOKUP($B143,Employees!$A:$K,10,FALSE),0))</f>
        <v/>
      </c>
      <c r="T143" s="11">
        <f>IF($B143="","",Settings!$B$12)</f>
        <v/>
      </c>
      <c r="U143" s="11">
        <f>IF($B143="","",$S143*Settings!$B$13)</f>
        <v/>
      </c>
      <c r="V143" s="11">
        <f>IF($B143="","",MAX(0,$M143-$R143-$T143-$U143))</f>
        <v/>
      </c>
      <c r="W143" s="11">
        <f>IF($B143="","",ROUND(MAX(0,$V143*VLOOKUP($V143,Settings!$D$13:$G$19,3,TRUE)-VLOOKUP($V143,Settings!$D$13:$G$19,4,TRUE)),0))</f>
        <v/>
      </c>
      <c r="X143" s="11" t="n"/>
      <c r="Y143" s="11">
        <f>IF($B143="","",ROUND($M143-$R143-$W143-$X143,0))</f>
        <v/>
      </c>
      <c r="Z143" s="9" t="n"/>
    </row>
    <row r="144">
      <c r="A144" s="9" t="n">
        <v>140</v>
      </c>
      <c r="B144" s="9" t="n"/>
      <c r="C144" s="9">
        <f>IF($B144="","",IFERROR(VLOOKUP($B144,Employees!$A:$K,2,FALSE),""))</f>
        <v/>
      </c>
      <c r="D144" s="9">
        <f>IF($B144="","",IFERROR(VLOOKUP($B144,Employees!$A:$K,3,FALSE),""))</f>
        <v/>
      </c>
      <c r="E144" s="9">
        <f>IF($B144="","",IFERROR(VLOOKUP($B144,Employees!$A:$K,4,FALSE),""))</f>
        <v/>
      </c>
      <c r="F144" s="11">
        <f>IF($B144="","",IFERROR(VLOOKUP($B144,Employees!$A:$K,8,FALSE),""))</f>
        <v/>
      </c>
      <c r="G144" s="11" t="n"/>
      <c r="H144" s="11" t="n"/>
      <c r="I144" s="14" t="n"/>
      <c r="J144" s="14" t="n"/>
      <c r="K144" s="14" t="n"/>
      <c r="L144" s="11">
        <f>IF($B144="","",ROUND((IFERROR($F144/26/8,0))*($I144*Settings!$E$7 + $J144*Settings!$E$8 + $K144*Settings!$E$9),0))</f>
        <v/>
      </c>
      <c r="M144" s="11">
        <f>IF($B144="","",ROUND($F144+$G144+$H144+$L144,0))</f>
        <v/>
      </c>
      <c r="N144" s="11">
        <f>IF($B144="","",IFERROR(VLOOKUP($B144,Employees!$A:$K,9,FALSE),""))</f>
        <v/>
      </c>
      <c r="O144" s="11">
        <f>IF($B144="","",ROUND($N144*Settings!$B$7,0))</f>
        <v/>
      </c>
      <c r="P144" s="11">
        <f>IF($B144="","",ROUND($N144*Settings!$B$8,0))</f>
        <v/>
      </c>
      <c r="Q144" s="11">
        <f>IF($B144="","",ROUND($N144*Settings!$B$9,0))</f>
        <v/>
      </c>
      <c r="R144" s="11">
        <f>IF($B144="","",$O144+$P144+$Q144)</f>
        <v/>
      </c>
      <c r="S144" s="9">
        <f>IF($B144="","",IFERROR(VLOOKUP($B144,Employees!$A:$K,10,FALSE),0))</f>
        <v/>
      </c>
      <c r="T144" s="11">
        <f>IF($B144="","",Settings!$B$12)</f>
        <v/>
      </c>
      <c r="U144" s="11">
        <f>IF($B144="","",$S144*Settings!$B$13)</f>
        <v/>
      </c>
      <c r="V144" s="11">
        <f>IF($B144="","",MAX(0,$M144-$R144-$T144-$U144))</f>
        <v/>
      </c>
      <c r="W144" s="11">
        <f>IF($B144="","",ROUND(MAX(0,$V144*VLOOKUP($V144,Settings!$D$13:$G$19,3,TRUE)-VLOOKUP($V144,Settings!$D$13:$G$19,4,TRUE)),0))</f>
        <v/>
      </c>
      <c r="X144" s="11" t="n"/>
      <c r="Y144" s="11">
        <f>IF($B144="","",ROUND($M144-$R144-$W144-$X144,0))</f>
        <v/>
      </c>
      <c r="Z144" s="9" t="n"/>
    </row>
    <row r="145">
      <c r="A145" s="9" t="n">
        <v>141</v>
      </c>
      <c r="B145" s="9" t="n"/>
      <c r="C145" s="9">
        <f>IF($B145="","",IFERROR(VLOOKUP($B145,Employees!$A:$K,2,FALSE),""))</f>
        <v/>
      </c>
      <c r="D145" s="9">
        <f>IF($B145="","",IFERROR(VLOOKUP($B145,Employees!$A:$K,3,FALSE),""))</f>
        <v/>
      </c>
      <c r="E145" s="9">
        <f>IF($B145="","",IFERROR(VLOOKUP($B145,Employees!$A:$K,4,FALSE),""))</f>
        <v/>
      </c>
      <c r="F145" s="11">
        <f>IF($B145="","",IFERROR(VLOOKUP($B145,Employees!$A:$K,8,FALSE),""))</f>
        <v/>
      </c>
      <c r="G145" s="11" t="n"/>
      <c r="H145" s="11" t="n"/>
      <c r="I145" s="14" t="n"/>
      <c r="J145" s="14" t="n"/>
      <c r="K145" s="14" t="n"/>
      <c r="L145" s="11">
        <f>IF($B145="","",ROUND((IFERROR($F145/26/8,0))*($I145*Settings!$E$7 + $J145*Settings!$E$8 + $K145*Settings!$E$9),0))</f>
        <v/>
      </c>
      <c r="M145" s="11">
        <f>IF($B145="","",ROUND($F145+$G145+$H145+$L145,0))</f>
        <v/>
      </c>
      <c r="N145" s="11">
        <f>IF($B145="","",IFERROR(VLOOKUP($B145,Employees!$A:$K,9,FALSE),""))</f>
        <v/>
      </c>
      <c r="O145" s="11">
        <f>IF($B145="","",ROUND($N145*Settings!$B$7,0))</f>
        <v/>
      </c>
      <c r="P145" s="11">
        <f>IF($B145="","",ROUND($N145*Settings!$B$8,0))</f>
        <v/>
      </c>
      <c r="Q145" s="11">
        <f>IF($B145="","",ROUND($N145*Settings!$B$9,0))</f>
        <v/>
      </c>
      <c r="R145" s="11">
        <f>IF($B145="","",$O145+$P145+$Q145)</f>
        <v/>
      </c>
      <c r="S145" s="9">
        <f>IF($B145="","",IFERROR(VLOOKUP($B145,Employees!$A:$K,10,FALSE),0))</f>
        <v/>
      </c>
      <c r="T145" s="11">
        <f>IF($B145="","",Settings!$B$12)</f>
        <v/>
      </c>
      <c r="U145" s="11">
        <f>IF($B145="","",$S145*Settings!$B$13)</f>
        <v/>
      </c>
      <c r="V145" s="11">
        <f>IF($B145="","",MAX(0,$M145-$R145-$T145-$U145))</f>
        <v/>
      </c>
      <c r="W145" s="11">
        <f>IF($B145="","",ROUND(MAX(0,$V145*VLOOKUP($V145,Settings!$D$13:$G$19,3,TRUE)-VLOOKUP($V145,Settings!$D$13:$G$19,4,TRUE)),0))</f>
        <v/>
      </c>
      <c r="X145" s="11" t="n"/>
      <c r="Y145" s="11">
        <f>IF($B145="","",ROUND($M145-$R145-$W145-$X145,0))</f>
        <v/>
      </c>
      <c r="Z145" s="9" t="n"/>
    </row>
    <row r="146">
      <c r="A146" s="9" t="n">
        <v>142</v>
      </c>
      <c r="B146" s="9" t="n"/>
      <c r="C146" s="9">
        <f>IF($B146="","",IFERROR(VLOOKUP($B146,Employees!$A:$K,2,FALSE),""))</f>
        <v/>
      </c>
      <c r="D146" s="9">
        <f>IF($B146="","",IFERROR(VLOOKUP($B146,Employees!$A:$K,3,FALSE),""))</f>
        <v/>
      </c>
      <c r="E146" s="9">
        <f>IF($B146="","",IFERROR(VLOOKUP($B146,Employees!$A:$K,4,FALSE),""))</f>
        <v/>
      </c>
      <c r="F146" s="11">
        <f>IF($B146="","",IFERROR(VLOOKUP($B146,Employees!$A:$K,8,FALSE),""))</f>
        <v/>
      </c>
      <c r="G146" s="11" t="n"/>
      <c r="H146" s="11" t="n"/>
      <c r="I146" s="14" t="n"/>
      <c r="J146" s="14" t="n"/>
      <c r="K146" s="14" t="n"/>
      <c r="L146" s="11">
        <f>IF($B146="","",ROUND((IFERROR($F146/26/8,0))*($I146*Settings!$E$7 + $J146*Settings!$E$8 + $K146*Settings!$E$9),0))</f>
        <v/>
      </c>
      <c r="M146" s="11">
        <f>IF($B146="","",ROUND($F146+$G146+$H146+$L146,0))</f>
        <v/>
      </c>
      <c r="N146" s="11">
        <f>IF($B146="","",IFERROR(VLOOKUP($B146,Employees!$A:$K,9,FALSE),""))</f>
        <v/>
      </c>
      <c r="O146" s="11">
        <f>IF($B146="","",ROUND($N146*Settings!$B$7,0))</f>
        <v/>
      </c>
      <c r="P146" s="11">
        <f>IF($B146="","",ROUND($N146*Settings!$B$8,0))</f>
        <v/>
      </c>
      <c r="Q146" s="11">
        <f>IF($B146="","",ROUND($N146*Settings!$B$9,0))</f>
        <v/>
      </c>
      <c r="R146" s="11">
        <f>IF($B146="","",$O146+$P146+$Q146)</f>
        <v/>
      </c>
      <c r="S146" s="9">
        <f>IF($B146="","",IFERROR(VLOOKUP($B146,Employees!$A:$K,10,FALSE),0))</f>
        <v/>
      </c>
      <c r="T146" s="11">
        <f>IF($B146="","",Settings!$B$12)</f>
        <v/>
      </c>
      <c r="U146" s="11">
        <f>IF($B146="","",$S146*Settings!$B$13)</f>
        <v/>
      </c>
      <c r="V146" s="11">
        <f>IF($B146="","",MAX(0,$M146-$R146-$T146-$U146))</f>
        <v/>
      </c>
      <c r="W146" s="11">
        <f>IF($B146="","",ROUND(MAX(0,$V146*VLOOKUP($V146,Settings!$D$13:$G$19,3,TRUE)-VLOOKUP($V146,Settings!$D$13:$G$19,4,TRUE)),0))</f>
        <v/>
      </c>
      <c r="X146" s="11" t="n"/>
      <c r="Y146" s="11">
        <f>IF($B146="","",ROUND($M146-$R146-$W146-$X146,0))</f>
        <v/>
      </c>
      <c r="Z146" s="9" t="n"/>
    </row>
    <row r="147">
      <c r="A147" s="9" t="n">
        <v>143</v>
      </c>
      <c r="B147" s="9" t="n"/>
      <c r="C147" s="9">
        <f>IF($B147="","",IFERROR(VLOOKUP($B147,Employees!$A:$K,2,FALSE),""))</f>
        <v/>
      </c>
      <c r="D147" s="9">
        <f>IF($B147="","",IFERROR(VLOOKUP($B147,Employees!$A:$K,3,FALSE),""))</f>
        <v/>
      </c>
      <c r="E147" s="9">
        <f>IF($B147="","",IFERROR(VLOOKUP($B147,Employees!$A:$K,4,FALSE),""))</f>
        <v/>
      </c>
      <c r="F147" s="11">
        <f>IF($B147="","",IFERROR(VLOOKUP($B147,Employees!$A:$K,8,FALSE),""))</f>
        <v/>
      </c>
      <c r="G147" s="11" t="n"/>
      <c r="H147" s="11" t="n"/>
      <c r="I147" s="14" t="n"/>
      <c r="J147" s="14" t="n"/>
      <c r="K147" s="14" t="n"/>
      <c r="L147" s="11">
        <f>IF($B147="","",ROUND((IFERROR($F147/26/8,0))*($I147*Settings!$E$7 + $J147*Settings!$E$8 + $K147*Settings!$E$9),0))</f>
        <v/>
      </c>
      <c r="M147" s="11">
        <f>IF($B147="","",ROUND($F147+$G147+$H147+$L147,0))</f>
        <v/>
      </c>
      <c r="N147" s="11">
        <f>IF($B147="","",IFERROR(VLOOKUP($B147,Employees!$A:$K,9,FALSE),""))</f>
        <v/>
      </c>
      <c r="O147" s="11">
        <f>IF($B147="","",ROUND($N147*Settings!$B$7,0))</f>
        <v/>
      </c>
      <c r="P147" s="11">
        <f>IF($B147="","",ROUND($N147*Settings!$B$8,0))</f>
        <v/>
      </c>
      <c r="Q147" s="11">
        <f>IF($B147="","",ROUND($N147*Settings!$B$9,0))</f>
        <v/>
      </c>
      <c r="R147" s="11">
        <f>IF($B147="","",$O147+$P147+$Q147)</f>
        <v/>
      </c>
      <c r="S147" s="9">
        <f>IF($B147="","",IFERROR(VLOOKUP($B147,Employees!$A:$K,10,FALSE),0))</f>
        <v/>
      </c>
      <c r="T147" s="11">
        <f>IF($B147="","",Settings!$B$12)</f>
        <v/>
      </c>
      <c r="U147" s="11">
        <f>IF($B147="","",$S147*Settings!$B$13)</f>
        <v/>
      </c>
      <c r="V147" s="11">
        <f>IF($B147="","",MAX(0,$M147-$R147-$T147-$U147))</f>
        <v/>
      </c>
      <c r="W147" s="11">
        <f>IF($B147="","",ROUND(MAX(0,$V147*VLOOKUP($V147,Settings!$D$13:$G$19,3,TRUE)-VLOOKUP($V147,Settings!$D$13:$G$19,4,TRUE)),0))</f>
        <v/>
      </c>
      <c r="X147" s="11" t="n"/>
      <c r="Y147" s="11">
        <f>IF($B147="","",ROUND($M147-$R147-$W147-$X147,0))</f>
        <v/>
      </c>
      <c r="Z147" s="9" t="n"/>
    </row>
    <row r="148">
      <c r="A148" s="9" t="n">
        <v>144</v>
      </c>
      <c r="B148" s="9" t="n"/>
      <c r="C148" s="9">
        <f>IF($B148="","",IFERROR(VLOOKUP($B148,Employees!$A:$K,2,FALSE),""))</f>
        <v/>
      </c>
      <c r="D148" s="9">
        <f>IF($B148="","",IFERROR(VLOOKUP($B148,Employees!$A:$K,3,FALSE),""))</f>
        <v/>
      </c>
      <c r="E148" s="9">
        <f>IF($B148="","",IFERROR(VLOOKUP($B148,Employees!$A:$K,4,FALSE),""))</f>
        <v/>
      </c>
      <c r="F148" s="11">
        <f>IF($B148="","",IFERROR(VLOOKUP($B148,Employees!$A:$K,8,FALSE),""))</f>
        <v/>
      </c>
      <c r="G148" s="11" t="n"/>
      <c r="H148" s="11" t="n"/>
      <c r="I148" s="14" t="n"/>
      <c r="J148" s="14" t="n"/>
      <c r="K148" s="14" t="n"/>
      <c r="L148" s="11">
        <f>IF($B148="","",ROUND((IFERROR($F148/26/8,0))*($I148*Settings!$E$7 + $J148*Settings!$E$8 + $K148*Settings!$E$9),0))</f>
        <v/>
      </c>
      <c r="M148" s="11">
        <f>IF($B148="","",ROUND($F148+$G148+$H148+$L148,0))</f>
        <v/>
      </c>
      <c r="N148" s="11">
        <f>IF($B148="","",IFERROR(VLOOKUP($B148,Employees!$A:$K,9,FALSE),""))</f>
        <v/>
      </c>
      <c r="O148" s="11">
        <f>IF($B148="","",ROUND($N148*Settings!$B$7,0))</f>
        <v/>
      </c>
      <c r="P148" s="11">
        <f>IF($B148="","",ROUND($N148*Settings!$B$8,0))</f>
        <v/>
      </c>
      <c r="Q148" s="11">
        <f>IF($B148="","",ROUND($N148*Settings!$B$9,0))</f>
        <v/>
      </c>
      <c r="R148" s="11">
        <f>IF($B148="","",$O148+$P148+$Q148)</f>
        <v/>
      </c>
      <c r="S148" s="9">
        <f>IF($B148="","",IFERROR(VLOOKUP($B148,Employees!$A:$K,10,FALSE),0))</f>
        <v/>
      </c>
      <c r="T148" s="11">
        <f>IF($B148="","",Settings!$B$12)</f>
        <v/>
      </c>
      <c r="U148" s="11">
        <f>IF($B148="","",$S148*Settings!$B$13)</f>
        <v/>
      </c>
      <c r="V148" s="11">
        <f>IF($B148="","",MAX(0,$M148-$R148-$T148-$U148))</f>
        <v/>
      </c>
      <c r="W148" s="11">
        <f>IF($B148="","",ROUND(MAX(0,$V148*VLOOKUP($V148,Settings!$D$13:$G$19,3,TRUE)-VLOOKUP($V148,Settings!$D$13:$G$19,4,TRUE)),0))</f>
        <v/>
      </c>
      <c r="X148" s="11" t="n"/>
      <c r="Y148" s="11">
        <f>IF($B148="","",ROUND($M148-$R148-$W148-$X148,0))</f>
        <v/>
      </c>
      <c r="Z148" s="9" t="n"/>
    </row>
    <row r="149">
      <c r="A149" s="9" t="n">
        <v>145</v>
      </c>
      <c r="B149" s="9" t="n"/>
      <c r="C149" s="9">
        <f>IF($B149="","",IFERROR(VLOOKUP($B149,Employees!$A:$K,2,FALSE),""))</f>
        <v/>
      </c>
      <c r="D149" s="9">
        <f>IF($B149="","",IFERROR(VLOOKUP($B149,Employees!$A:$K,3,FALSE),""))</f>
        <v/>
      </c>
      <c r="E149" s="9">
        <f>IF($B149="","",IFERROR(VLOOKUP($B149,Employees!$A:$K,4,FALSE),""))</f>
        <v/>
      </c>
      <c r="F149" s="11">
        <f>IF($B149="","",IFERROR(VLOOKUP($B149,Employees!$A:$K,8,FALSE),""))</f>
        <v/>
      </c>
      <c r="G149" s="11" t="n"/>
      <c r="H149" s="11" t="n"/>
      <c r="I149" s="14" t="n"/>
      <c r="J149" s="14" t="n"/>
      <c r="K149" s="14" t="n"/>
      <c r="L149" s="11">
        <f>IF($B149="","",ROUND((IFERROR($F149/26/8,0))*($I149*Settings!$E$7 + $J149*Settings!$E$8 + $K149*Settings!$E$9),0))</f>
        <v/>
      </c>
      <c r="M149" s="11">
        <f>IF($B149="","",ROUND($F149+$G149+$H149+$L149,0))</f>
        <v/>
      </c>
      <c r="N149" s="11">
        <f>IF($B149="","",IFERROR(VLOOKUP($B149,Employees!$A:$K,9,FALSE),""))</f>
        <v/>
      </c>
      <c r="O149" s="11">
        <f>IF($B149="","",ROUND($N149*Settings!$B$7,0))</f>
        <v/>
      </c>
      <c r="P149" s="11">
        <f>IF($B149="","",ROUND($N149*Settings!$B$8,0))</f>
        <v/>
      </c>
      <c r="Q149" s="11">
        <f>IF($B149="","",ROUND($N149*Settings!$B$9,0))</f>
        <v/>
      </c>
      <c r="R149" s="11">
        <f>IF($B149="","",$O149+$P149+$Q149)</f>
        <v/>
      </c>
      <c r="S149" s="9">
        <f>IF($B149="","",IFERROR(VLOOKUP($B149,Employees!$A:$K,10,FALSE),0))</f>
        <v/>
      </c>
      <c r="T149" s="11">
        <f>IF($B149="","",Settings!$B$12)</f>
        <v/>
      </c>
      <c r="U149" s="11">
        <f>IF($B149="","",$S149*Settings!$B$13)</f>
        <v/>
      </c>
      <c r="V149" s="11">
        <f>IF($B149="","",MAX(0,$M149-$R149-$T149-$U149))</f>
        <v/>
      </c>
      <c r="W149" s="11">
        <f>IF($B149="","",ROUND(MAX(0,$V149*VLOOKUP($V149,Settings!$D$13:$G$19,3,TRUE)-VLOOKUP($V149,Settings!$D$13:$G$19,4,TRUE)),0))</f>
        <v/>
      </c>
      <c r="X149" s="11" t="n"/>
      <c r="Y149" s="11">
        <f>IF($B149="","",ROUND($M149-$R149-$W149-$X149,0))</f>
        <v/>
      </c>
      <c r="Z149" s="9" t="n"/>
    </row>
    <row r="150">
      <c r="A150" s="9" t="n">
        <v>146</v>
      </c>
      <c r="B150" s="9" t="n"/>
      <c r="C150" s="9">
        <f>IF($B150="","",IFERROR(VLOOKUP($B150,Employees!$A:$K,2,FALSE),""))</f>
        <v/>
      </c>
      <c r="D150" s="9">
        <f>IF($B150="","",IFERROR(VLOOKUP($B150,Employees!$A:$K,3,FALSE),""))</f>
        <v/>
      </c>
      <c r="E150" s="9">
        <f>IF($B150="","",IFERROR(VLOOKUP($B150,Employees!$A:$K,4,FALSE),""))</f>
        <v/>
      </c>
      <c r="F150" s="11">
        <f>IF($B150="","",IFERROR(VLOOKUP($B150,Employees!$A:$K,8,FALSE),""))</f>
        <v/>
      </c>
      <c r="G150" s="11" t="n"/>
      <c r="H150" s="11" t="n"/>
      <c r="I150" s="14" t="n"/>
      <c r="J150" s="14" t="n"/>
      <c r="K150" s="14" t="n"/>
      <c r="L150" s="11">
        <f>IF($B150="","",ROUND((IFERROR($F150/26/8,0))*($I150*Settings!$E$7 + $J150*Settings!$E$8 + $K150*Settings!$E$9),0))</f>
        <v/>
      </c>
      <c r="M150" s="11">
        <f>IF($B150="","",ROUND($F150+$G150+$H150+$L150,0))</f>
        <v/>
      </c>
      <c r="N150" s="11">
        <f>IF($B150="","",IFERROR(VLOOKUP($B150,Employees!$A:$K,9,FALSE),""))</f>
        <v/>
      </c>
      <c r="O150" s="11">
        <f>IF($B150="","",ROUND($N150*Settings!$B$7,0))</f>
        <v/>
      </c>
      <c r="P150" s="11">
        <f>IF($B150="","",ROUND($N150*Settings!$B$8,0))</f>
        <v/>
      </c>
      <c r="Q150" s="11">
        <f>IF($B150="","",ROUND($N150*Settings!$B$9,0))</f>
        <v/>
      </c>
      <c r="R150" s="11">
        <f>IF($B150="","",$O150+$P150+$Q150)</f>
        <v/>
      </c>
      <c r="S150" s="9">
        <f>IF($B150="","",IFERROR(VLOOKUP($B150,Employees!$A:$K,10,FALSE),0))</f>
        <v/>
      </c>
      <c r="T150" s="11">
        <f>IF($B150="","",Settings!$B$12)</f>
        <v/>
      </c>
      <c r="U150" s="11">
        <f>IF($B150="","",$S150*Settings!$B$13)</f>
        <v/>
      </c>
      <c r="V150" s="11">
        <f>IF($B150="","",MAX(0,$M150-$R150-$T150-$U150))</f>
        <v/>
      </c>
      <c r="W150" s="11">
        <f>IF($B150="","",ROUND(MAX(0,$V150*VLOOKUP($V150,Settings!$D$13:$G$19,3,TRUE)-VLOOKUP($V150,Settings!$D$13:$G$19,4,TRUE)),0))</f>
        <v/>
      </c>
      <c r="X150" s="11" t="n"/>
      <c r="Y150" s="11">
        <f>IF($B150="","",ROUND($M150-$R150-$W150-$X150,0))</f>
        <v/>
      </c>
      <c r="Z150" s="9" t="n"/>
    </row>
    <row r="151">
      <c r="A151" s="9" t="n">
        <v>147</v>
      </c>
      <c r="B151" s="9" t="n"/>
      <c r="C151" s="9">
        <f>IF($B151="","",IFERROR(VLOOKUP($B151,Employees!$A:$K,2,FALSE),""))</f>
        <v/>
      </c>
      <c r="D151" s="9">
        <f>IF($B151="","",IFERROR(VLOOKUP($B151,Employees!$A:$K,3,FALSE),""))</f>
        <v/>
      </c>
      <c r="E151" s="9">
        <f>IF($B151="","",IFERROR(VLOOKUP($B151,Employees!$A:$K,4,FALSE),""))</f>
        <v/>
      </c>
      <c r="F151" s="11">
        <f>IF($B151="","",IFERROR(VLOOKUP($B151,Employees!$A:$K,8,FALSE),""))</f>
        <v/>
      </c>
      <c r="G151" s="11" t="n"/>
      <c r="H151" s="11" t="n"/>
      <c r="I151" s="14" t="n"/>
      <c r="J151" s="14" t="n"/>
      <c r="K151" s="14" t="n"/>
      <c r="L151" s="11">
        <f>IF($B151="","",ROUND((IFERROR($F151/26/8,0))*($I151*Settings!$E$7 + $J151*Settings!$E$8 + $K151*Settings!$E$9),0))</f>
        <v/>
      </c>
      <c r="M151" s="11">
        <f>IF($B151="","",ROUND($F151+$G151+$H151+$L151,0))</f>
        <v/>
      </c>
      <c r="N151" s="11">
        <f>IF($B151="","",IFERROR(VLOOKUP($B151,Employees!$A:$K,9,FALSE),""))</f>
        <v/>
      </c>
      <c r="O151" s="11">
        <f>IF($B151="","",ROUND($N151*Settings!$B$7,0))</f>
        <v/>
      </c>
      <c r="P151" s="11">
        <f>IF($B151="","",ROUND($N151*Settings!$B$8,0))</f>
        <v/>
      </c>
      <c r="Q151" s="11">
        <f>IF($B151="","",ROUND($N151*Settings!$B$9,0))</f>
        <v/>
      </c>
      <c r="R151" s="11">
        <f>IF($B151="","",$O151+$P151+$Q151)</f>
        <v/>
      </c>
      <c r="S151" s="9">
        <f>IF($B151="","",IFERROR(VLOOKUP($B151,Employees!$A:$K,10,FALSE),0))</f>
        <v/>
      </c>
      <c r="T151" s="11">
        <f>IF($B151="","",Settings!$B$12)</f>
        <v/>
      </c>
      <c r="U151" s="11">
        <f>IF($B151="","",$S151*Settings!$B$13)</f>
        <v/>
      </c>
      <c r="V151" s="11">
        <f>IF($B151="","",MAX(0,$M151-$R151-$T151-$U151))</f>
        <v/>
      </c>
      <c r="W151" s="11">
        <f>IF($B151="","",ROUND(MAX(0,$V151*VLOOKUP($V151,Settings!$D$13:$G$19,3,TRUE)-VLOOKUP($V151,Settings!$D$13:$G$19,4,TRUE)),0))</f>
        <v/>
      </c>
      <c r="X151" s="11" t="n"/>
      <c r="Y151" s="11">
        <f>IF($B151="","",ROUND($M151-$R151-$W151-$X151,0))</f>
        <v/>
      </c>
      <c r="Z151" s="9" t="n"/>
    </row>
    <row r="152">
      <c r="A152" s="9" t="n">
        <v>148</v>
      </c>
      <c r="B152" s="9" t="n"/>
      <c r="C152" s="9">
        <f>IF($B152="","",IFERROR(VLOOKUP($B152,Employees!$A:$K,2,FALSE),""))</f>
        <v/>
      </c>
      <c r="D152" s="9">
        <f>IF($B152="","",IFERROR(VLOOKUP($B152,Employees!$A:$K,3,FALSE),""))</f>
        <v/>
      </c>
      <c r="E152" s="9">
        <f>IF($B152="","",IFERROR(VLOOKUP($B152,Employees!$A:$K,4,FALSE),""))</f>
        <v/>
      </c>
      <c r="F152" s="11">
        <f>IF($B152="","",IFERROR(VLOOKUP($B152,Employees!$A:$K,8,FALSE),""))</f>
        <v/>
      </c>
      <c r="G152" s="11" t="n"/>
      <c r="H152" s="11" t="n"/>
      <c r="I152" s="14" t="n"/>
      <c r="J152" s="14" t="n"/>
      <c r="K152" s="14" t="n"/>
      <c r="L152" s="11">
        <f>IF($B152="","",ROUND((IFERROR($F152/26/8,0))*($I152*Settings!$E$7 + $J152*Settings!$E$8 + $K152*Settings!$E$9),0))</f>
        <v/>
      </c>
      <c r="M152" s="11">
        <f>IF($B152="","",ROUND($F152+$G152+$H152+$L152,0))</f>
        <v/>
      </c>
      <c r="N152" s="11">
        <f>IF($B152="","",IFERROR(VLOOKUP($B152,Employees!$A:$K,9,FALSE),""))</f>
        <v/>
      </c>
      <c r="O152" s="11">
        <f>IF($B152="","",ROUND($N152*Settings!$B$7,0))</f>
        <v/>
      </c>
      <c r="P152" s="11">
        <f>IF($B152="","",ROUND($N152*Settings!$B$8,0))</f>
        <v/>
      </c>
      <c r="Q152" s="11">
        <f>IF($B152="","",ROUND($N152*Settings!$B$9,0))</f>
        <v/>
      </c>
      <c r="R152" s="11">
        <f>IF($B152="","",$O152+$P152+$Q152)</f>
        <v/>
      </c>
      <c r="S152" s="9">
        <f>IF($B152="","",IFERROR(VLOOKUP($B152,Employees!$A:$K,10,FALSE),0))</f>
        <v/>
      </c>
      <c r="T152" s="11">
        <f>IF($B152="","",Settings!$B$12)</f>
        <v/>
      </c>
      <c r="U152" s="11">
        <f>IF($B152="","",$S152*Settings!$B$13)</f>
        <v/>
      </c>
      <c r="V152" s="11">
        <f>IF($B152="","",MAX(0,$M152-$R152-$T152-$U152))</f>
        <v/>
      </c>
      <c r="W152" s="11">
        <f>IF($B152="","",ROUND(MAX(0,$V152*VLOOKUP($V152,Settings!$D$13:$G$19,3,TRUE)-VLOOKUP($V152,Settings!$D$13:$G$19,4,TRUE)),0))</f>
        <v/>
      </c>
      <c r="X152" s="11" t="n"/>
      <c r="Y152" s="11">
        <f>IF($B152="","",ROUND($M152-$R152-$W152-$X152,0))</f>
        <v/>
      </c>
      <c r="Z152" s="9" t="n"/>
    </row>
    <row r="153">
      <c r="A153" s="9" t="n">
        <v>149</v>
      </c>
      <c r="B153" s="9" t="n"/>
      <c r="C153" s="9">
        <f>IF($B153="","",IFERROR(VLOOKUP($B153,Employees!$A:$K,2,FALSE),""))</f>
        <v/>
      </c>
      <c r="D153" s="9">
        <f>IF($B153="","",IFERROR(VLOOKUP($B153,Employees!$A:$K,3,FALSE),""))</f>
        <v/>
      </c>
      <c r="E153" s="9">
        <f>IF($B153="","",IFERROR(VLOOKUP($B153,Employees!$A:$K,4,FALSE),""))</f>
        <v/>
      </c>
      <c r="F153" s="11">
        <f>IF($B153="","",IFERROR(VLOOKUP($B153,Employees!$A:$K,8,FALSE),""))</f>
        <v/>
      </c>
      <c r="G153" s="11" t="n"/>
      <c r="H153" s="11" t="n"/>
      <c r="I153" s="14" t="n"/>
      <c r="J153" s="14" t="n"/>
      <c r="K153" s="14" t="n"/>
      <c r="L153" s="11">
        <f>IF($B153="","",ROUND((IFERROR($F153/26/8,0))*($I153*Settings!$E$7 + $J153*Settings!$E$8 + $K153*Settings!$E$9),0))</f>
        <v/>
      </c>
      <c r="M153" s="11">
        <f>IF($B153="","",ROUND($F153+$G153+$H153+$L153,0))</f>
        <v/>
      </c>
      <c r="N153" s="11">
        <f>IF($B153="","",IFERROR(VLOOKUP($B153,Employees!$A:$K,9,FALSE),""))</f>
        <v/>
      </c>
      <c r="O153" s="11">
        <f>IF($B153="","",ROUND($N153*Settings!$B$7,0))</f>
        <v/>
      </c>
      <c r="P153" s="11">
        <f>IF($B153="","",ROUND($N153*Settings!$B$8,0))</f>
        <v/>
      </c>
      <c r="Q153" s="11">
        <f>IF($B153="","",ROUND($N153*Settings!$B$9,0))</f>
        <v/>
      </c>
      <c r="R153" s="11">
        <f>IF($B153="","",$O153+$P153+$Q153)</f>
        <v/>
      </c>
      <c r="S153" s="9">
        <f>IF($B153="","",IFERROR(VLOOKUP($B153,Employees!$A:$K,10,FALSE),0))</f>
        <v/>
      </c>
      <c r="T153" s="11">
        <f>IF($B153="","",Settings!$B$12)</f>
        <v/>
      </c>
      <c r="U153" s="11">
        <f>IF($B153="","",$S153*Settings!$B$13)</f>
        <v/>
      </c>
      <c r="V153" s="11">
        <f>IF($B153="","",MAX(0,$M153-$R153-$T153-$U153))</f>
        <v/>
      </c>
      <c r="W153" s="11">
        <f>IF($B153="","",ROUND(MAX(0,$V153*VLOOKUP($V153,Settings!$D$13:$G$19,3,TRUE)-VLOOKUP($V153,Settings!$D$13:$G$19,4,TRUE)),0))</f>
        <v/>
      </c>
      <c r="X153" s="11" t="n"/>
      <c r="Y153" s="11">
        <f>IF($B153="","",ROUND($M153-$R153-$W153-$X153,0))</f>
        <v/>
      </c>
      <c r="Z153" s="9" t="n"/>
    </row>
    <row r="154">
      <c r="A154" s="9" t="n">
        <v>150</v>
      </c>
      <c r="B154" s="9" t="n"/>
      <c r="C154" s="9">
        <f>IF($B154="","",IFERROR(VLOOKUP($B154,Employees!$A:$K,2,FALSE),""))</f>
        <v/>
      </c>
      <c r="D154" s="9">
        <f>IF($B154="","",IFERROR(VLOOKUP($B154,Employees!$A:$K,3,FALSE),""))</f>
        <v/>
      </c>
      <c r="E154" s="9">
        <f>IF($B154="","",IFERROR(VLOOKUP($B154,Employees!$A:$K,4,FALSE),""))</f>
        <v/>
      </c>
      <c r="F154" s="11">
        <f>IF($B154="","",IFERROR(VLOOKUP($B154,Employees!$A:$K,8,FALSE),""))</f>
        <v/>
      </c>
      <c r="G154" s="11" t="n"/>
      <c r="H154" s="11" t="n"/>
      <c r="I154" s="14" t="n"/>
      <c r="J154" s="14" t="n"/>
      <c r="K154" s="14" t="n"/>
      <c r="L154" s="11">
        <f>IF($B154="","",ROUND((IFERROR($F154/26/8,0))*($I154*Settings!$E$7 + $J154*Settings!$E$8 + $K154*Settings!$E$9),0))</f>
        <v/>
      </c>
      <c r="M154" s="11">
        <f>IF($B154="","",ROUND($F154+$G154+$H154+$L154,0))</f>
        <v/>
      </c>
      <c r="N154" s="11">
        <f>IF($B154="","",IFERROR(VLOOKUP($B154,Employees!$A:$K,9,FALSE),""))</f>
        <v/>
      </c>
      <c r="O154" s="11">
        <f>IF($B154="","",ROUND($N154*Settings!$B$7,0))</f>
        <v/>
      </c>
      <c r="P154" s="11">
        <f>IF($B154="","",ROUND($N154*Settings!$B$8,0))</f>
        <v/>
      </c>
      <c r="Q154" s="11">
        <f>IF($B154="","",ROUND($N154*Settings!$B$9,0))</f>
        <v/>
      </c>
      <c r="R154" s="11">
        <f>IF($B154="","",$O154+$P154+$Q154)</f>
        <v/>
      </c>
      <c r="S154" s="9">
        <f>IF($B154="","",IFERROR(VLOOKUP($B154,Employees!$A:$K,10,FALSE),0))</f>
        <v/>
      </c>
      <c r="T154" s="11">
        <f>IF($B154="","",Settings!$B$12)</f>
        <v/>
      </c>
      <c r="U154" s="11">
        <f>IF($B154="","",$S154*Settings!$B$13)</f>
        <v/>
      </c>
      <c r="V154" s="11">
        <f>IF($B154="","",MAX(0,$M154-$R154-$T154-$U154))</f>
        <v/>
      </c>
      <c r="W154" s="11">
        <f>IF($B154="","",ROUND(MAX(0,$V154*VLOOKUP($V154,Settings!$D$13:$G$19,3,TRUE)-VLOOKUP($V154,Settings!$D$13:$G$19,4,TRUE)),0))</f>
        <v/>
      </c>
      <c r="X154" s="11" t="n"/>
      <c r="Y154" s="11">
        <f>IF($B154="","",ROUND($M154-$R154-$W154-$X154,0))</f>
        <v/>
      </c>
      <c r="Z154" s="9" t="n"/>
    </row>
    <row r="155">
      <c r="A155" s="9" t="n">
        <v>151</v>
      </c>
      <c r="B155" s="9" t="n"/>
      <c r="C155" s="9">
        <f>IF($B155="","",IFERROR(VLOOKUP($B155,Employees!$A:$K,2,FALSE),""))</f>
        <v/>
      </c>
      <c r="D155" s="9">
        <f>IF($B155="","",IFERROR(VLOOKUP($B155,Employees!$A:$K,3,FALSE),""))</f>
        <v/>
      </c>
      <c r="E155" s="9">
        <f>IF($B155="","",IFERROR(VLOOKUP($B155,Employees!$A:$K,4,FALSE),""))</f>
        <v/>
      </c>
      <c r="F155" s="11">
        <f>IF($B155="","",IFERROR(VLOOKUP($B155,Employees!$A:$K,8,FALSE),""))</f>
        <v/>
      </c>
      <c r="G155" s="11" t="n"/>
      <c r="H155" s="11" t="n"/>
      <c r="I155" s="14" t="n"/>
      <c r="J155" s="14" t="n"/>
      <c r="K155" s="14" t="n"/>
      <c r="L155" s="11">
        <f>IF($B155="","",ROUND((IFERROR($F155/26/8,0))*($I155*Settings!$E$7 + $J155*Settings!$E$8 + $K155*Settings!$E$9),0))</f>
        <v/>
      </c>
      <c r="M155" s="11">
        <f>IF($B155="","",ROUND($F155+$G155+$H155+$L155,0))</f>
        <v/>
      </c>
      <c r="N155" s="11">
        <f>IF($B155="","",IFERROR(VLOOKUP($B155,Employees!$A:$K,9,FALSE),""))</f>
        <v/>
      </c>
      <c r="O155" s="11">
        <f>IF($B155="","",ROUND($N155*Settings!$B$7,0))</f>
        <v/>
      </c>
      <c r="P155" s="11">
        <f>IF($B155="","",ROUND($N155*Settings!$B$8,0))</f>
        <v/>
      </c>
      <c r="Q155" s="11">
        <f>IF($B155="","",ROUND($N155*Settings!$B$9,0))</f>
        <v/>
      </c>
      <c r="R155" s="11">
        <f>IF($B155="","",$O155+$P155+$Q155)</f>
        <v/>
      </c>
      <c r="S155" s="9">
        <f>IF($B155="","",IFERROR(VLOOKUP($B155,Employees!$A:$K,10,FALSE),0))</f>
        <v/>
      </c>
      <c r="T155" s="11">
        <f>IF($B155="","",Settings!$B$12)</f>
        <v/>
      </c>
      <c r="U155" s="11">
        <f>IF($B155="","",$S155*Settings!$B$13)</f>
        <v/>
      </c>
      <c r="V155" s="11">
        <f>IF($B155="","",MAX(0,$M155-$R155-$T155-$U155))</f>
        <v/>
      </c>
      <c r="W155" s="11">
        <f>IF($B155="","",ROUND(MAX(0,$V155*VLOOKUP($V155,Settings!$D$13:$G$19,3,TRUE)-VLOOKUP($V155,Settings!$D$13:$G$19,4,TRUE)),0))</f>
        <v/>
      </c>
      <c r="X155" s="11" t="n"/>
      <c r="Y155" s="11">
        <f>IF($B155="","",ROUND($M155-$R155-$W155-$X155,0))</f>
        <v/>
      </c>
      <c r="Z155" s="9" t="n"/>
    </row>
    <row r="156">
      <c r="A156" s="9" t="n">
        <v>152</v>
      </c>
      <c r="B156" s="9" t="n"/>
      <c r="C156" s="9">
        <f>IF($B156="","",IFERROR(VLOOKUP($B156,Employees!$A:$K,2,FALSE),""))</f>
        <v/>
      </c>
      <c r="D156" s="9">
        <f>IF($B156="","",IFERROR(VLOOKUP($B156,Employees!$A:$K,3,FALSE),""))</f>
        <v/>
      </c>
      <c r="E156" s="9">
        <f>IF($B156="","",IFERROR(VLOOKUP($B156,Employees!$A:$K,4,FALSE),""))</f>
        <v/>
      </c>
      <c r="F156" s="11">
        <f>IF($B156="","",IFERROR(VLOOKUP($B156,Employees!$A:$K,8,FALSE),""))</f>
        <v/>
      </c>
      <c r="G156" s="11" t="n"/>
      <c r="H156" s="11" t="n"/>
      <c r="I156" s="14" t="n"/>
      <c r="J156" s="14" t="n"/>
      <c r="K156" s="14" t="n"/>
      <c r="L156" s="11">
        <f>IF($B156="","",ROUND((IFERROR($F156/26/8,0))*($I156*Settings!$E$7 + $J156*Settings!$E$8 + $K156*Settings!$E$9),0))</f>
        <v/>
      </c>
      <c r="M156" s="11">
        <f>IF($B156="","",ROUND($F156+$G156+$H156+$L156,0))</f>
        <v/>
      </c>
      <c r="N156" s="11">
        <f>IF($B156="","",IFERROR(VLOOKUP($B156,Employees!$A:$K,9,FALSE),""))</f>
        <v/>
      </c>
      <c r="O156" s="11">
        <f>IF($B156="","",ROUND($N156*Settings!$B$7,0))</f>
        <v/>
      </c>
      <c r="P156" s="11">
        <f>IF($B156="","",ROUND($N156*Settings!$B$8,0))</f>
        <v/>
      </c>
      <c r="Q156" s="11">
        <f>IF($B156="","",ROUND($N156*Settings!$B$9,0))</f>
        <v/>
      </c>
      <c r="R156" s="11">
        <f>IF($B156="","",$O156+$P156+$Q156)</f>
        <v/>
      </c>
      <c r="S156" s="9">
        <f>IF($B156="","",IFERROR(VLOOKUP($B156,Employees!$A:$K,10,FALSE),0))</f>
        <v/>
      </c>
      <c r="T156" s="11">
        <f>IF($B156="","",Settings!$B$12)</f>
        <v/>
      </c>
      <c r="U156" s="11">
        <f>IF($B156="","",$S156*Settings!$B$13)</f>
        <v/>
      </c>
      <c r="V156" s="11">
        <f>IF($B156="","",MAX(0,$M156-$R156-$T156-$U156))</f>
        <v/>
      </c>
      <c r="W156" s="11">
        <f>IF($B156="","",ROUND(MAX(0,$V156*VLOOKUP($V156,Settings!$D$13:$G$19,3,TRUE)-VLOOKUP($V156,Settings!$D$13:$G$19,4,TRUE)),0))</f>
        <v/>
      </c>
      <c r="X156" s="11" t="n"/>
      <c r="Y156" s="11">
        <f>IF($B156="","",ROUND($M156-$R156-$W156-$X156,0))</f>
        <v/>
      </c>
      <c r="Z156" s="9" t="n"/>
    </row>
    <row r="157">
      <c r="A157" s="9" t="n">
        <v>153</v>
      </c>
      <c r="B157" s="9" t="n"/>
      <c r="C157" s="9">
        <f>IF($B157="","",IFERROR(VLOOKUP($B157,Employees!$A:$K,2,FALSE),""))</f>
        <v/>
      </c>
      <c r="D157" s="9">
        <f>IF($B157="","",IFERROR(VLOOKUP($B157,Employees!$A:$K,3,FALSE),""))</f>
        <v/>
      </c>
      <c r="E157" s="9">
        <f>IF($B157="","",IFERROR(VLOOKUP($B157,Employees!$A:$K,4,FALSE),""))</f>
        <v/>
      </c>
      <c r="F157" s="11">
        <f>IF($B157="","",IFERROR(VLOOKUP($B157,Employees!$A:$K,8,FALSE),""))</f>
        <v/>
      </c>
      <c r="G157" s="11" t="n"/>
      <c r="H157" s="11" t="n"/>
      <c r="I157" s="14" t="n"/>
      <c r="J157" s="14" t="n"/>
      <c r="K157" s="14" t="n"/>
      <c r="L157" s="11">
        <f>IF($B157="","",ROUND((IFERROR($F157/26/8,0))*($I157*Settings!$E$7 + $J157*Settings!$E$8 + $K157*Settings!$E$9),0))</f>
        <v/>
      </c>
      <c r="M157" s="11">
        <f>IF($B157="","",ROUND($F157+$G157+$H157+$L157,0))</f>
        <v/>
      </c>
      <c r="N157" s="11">
        <f>IF($B157="","",IFERROR(VLOOKUP($B157,Employees!$A:$K,9,FALSE),""))</f>
        <v/>
      </c>
      <c r="O157" s="11">
        <f>IF($B157="","",ROUND($N157*Settings!$B$7,0))</f>
        <v/>
      </c>
      <c r="P157" s="11">
        <f>IF($B157="","",ROUND($N157*Settings!$B$8,0))</f>
        <v/>
      </c>
      <c r="Q157" s="11">
        <f>IF($B157="","",ROUND($N157*Settings!$B$9,0))</f>
        <v/>
      </c>
      <c r="R157" s="11">
        <f>IF($B157="","",$O157+$P157+$Q157)</f>
        <v/>
      </c>
      <c r="S157" s="9">
        <f>IF($B157="","",IFERROR(VLOOKUP($B157,Employees!$A:$K,10,FALSE),0))</f>
        <v/>
      </c>
      <c r="T157" s="11">
        <f>IF($B157="","",Settings!$B$12)</f>
        <v/>
      </c>
      <c r="U157" s="11">
        <f>IF($B157="","",$S157*Settings!$B$13)</f>
        <v/>
      </c>
      <c r="V157" s="11">
        <f>IF($B157="","",MAX(0,$M157-$R157-$T157-$U157))</f>
        <v/>
      </c>
      <c r="W157" s="11">
        <f>IF($B157="","",ROUND(MAX(0,$V157*VLOOKUP($V157,Settings!$D$13:$G$19,3,TRUE)-VLOOKUP($V157,Settings!$D$13:$G$19,4,TRUE)),0))</f>
        <v/>
      </c>
      <c r="X157" s="11" t="n"/>
      <c r="Y157" s="11">
        <f>IF($B157="","",ROUND($M157-$R157-$W157-$X157,0))</f>
        <v/>
      </c>
      <c r="Z157" s="9" t="n"/>
    </row>
    <row r="158">
      <c r="A158" s="9" t="n">
        <v>154</v>
      </c>
      <c r="B158" s="9" t="n"/>
      <c r="C158" s="9">
        <f>IF($B158="","",IFERROR(VLOOKUP($B158,Employees!$A:$K,2,FALSE),""))</f>
        <v/>
      </c>
      <c r="D158" s="9">
        <f>IF($B158="","",IFERROR(VLOOKUP($B158,Employees!$A:$K,3,FALSE),""))</f>
        <v/>
      </c>
      <c r="E158" s="9">
        <f>IF($B158="","",IFERROR(VLOOKUP($B158,Employees!$A:$K,4,FALSE),""))</f>
        <v/>
      </c>
      <c r="F158" s="11">
        <f>IF($B158="","",IFERROR(VLOOKUP($B158,Employees!$A:$K,8,FALSE),""))</f>
        <v/>
      </c>
      <c r="G158" s="11" t="n"/>
      <c r="H158" s="11" t="n"/>
      <c r="I158" s="14" t="n"/>
      <c r="J158" s="14" t="n"/>
      <c r="K158" s="14" t="n"/>
      <c r="L158" s="11">
        <f>IF($B158="","",ROUND((IFERROR($F158/26/8,0))*($I158*Settings!$E$7 + $J158*Settings!$E$8 + $K158*Settings!$E$9),0))</f>
        <v/>
      </c>
      <c r="M158" s="11">
        <f>IF($B158="","",ROUND($F158+$G158+$H158+$L158,0))</f>
        <v/>
      </c>
      <c r="N158" s="11">
        <f>IF($B158="","",IFERROR(VLOOKUP($B158,Employees!$A:$K,9,FALSE),""))</f>
        <v/>
      </c>
      <c r="O158" s="11">
        <f>IF($B158="","",ROUND($N158*Settings!$B$7,0))</f>
        <v/>
      </c>
      <c r="P158" s="11">
        <f>IF($B158="","",ROUND($N158*Settings!$B$8,0))</f>
        <v/>
      </c>
      <c r="Q158" s="11">
        <f>IF($B158="","",ROUND($N158*Settings!$B$9,0))</f>
        <v/>
      </c>
      <c r="R158" s="11">
        <f>IF($B158="","",$O158+$P158+$Q158)</f>
        <v/>
      </c>
      <c r="S158" s="9">
        <f>IF($B158="","",IFERROR(VLOOKUP($B158,Employees!$A:$K,10,FALSE),0))</f>
        <v/>
      </c>
      <c r="T158" s="11">
        <f>IF($B158="","",Settings!$B$12)</f>
        <v/>
      </c>
      <c r="U158" s="11">
        <f>IF($B158="","",$S158*Settings!$B$13)</f>
        <v/>
      </c>
      <c r="V158" s="11">
        <f>IF($B158="","",MAX(0,$M158-$R158-$T158-$U158))</f>
        <v/>
      </c>
      <c r="W158" s="11">
        <f>IF($B158="","",ROUND(MAX(0,$V158*VLOOKUP($V158,Settings!$D$13:$G$19,3,TRUE)-VLOOKUP($V158,Settings!$D$13:$G$19,4,TRUE)),0))</f>
        <v/>
      </c>
      <c r="X158" s="11" t="n"/>
      <c r="Y158" s="11">
        <f>IF($B158="","",ROUND($M158-$R158-$W158-$X158,0))</f>
        <v/>
      </c>
      <c r="Z158" s="9" t="n"/>
    </row>
    <row r="159">
      <c r="A159" s="9" t="n">
        <v>155</v>
      </c>
      <c r="B159" s="9" t="n"/>
      <c r="C159" s="9">
        <f>IF($B159="","",IFERROR(VLOOKUP($B159,Employees!$A:$K,2,FALSE),""))</f>
        <v/>
      </c>
      <c r="D159" s="9">
        <f>IF($B159="","",IFERROR(VLOOKUP($B159,Employees!$A:$K,3,FALSE),""))</f>
        <v/>
      </c>
      <c r="E159" s="9">
        <f>IF($B159="","",IFERROR(VLOOKUP($B159,Employees!$A:$K,4,FALSE),""))</f>
        <v/>
      </c>
      <c r="F159" s="11">
        <f>IF($B159="","",IFERROR(VLOOKUP($B159,Employees!$A:$K,8,FALSE),""))</f>
        <v/>
      </c>
      <c r="G159" s="11" t="n"/>
      <c r="H159" s="11" t="n"/>
      <c r="I159" s="14" t="n"/>
      <c r="J159" s="14" t="n"/>
      <c r="K159" s="14" t="n"/>
      <c r="L159" s="11">
        <f>IF($B159="","",ROUND((IFERROR($F159/26/8,0))*($I159*Settings!$E$7 + $J159*Settings!$E$8 + $K159*Settings!$E$9),0))</f>
        <v/>
      </c>
      <c r="M159" s="11">
        <f>IF($B159="","",ROUND($F159+$G159+$H159+$L159,0))</f>
        <v/>
      </c>
      <c r="N159" s="11">
        <f>IF($B159="","",IFERROR(VLOOKUP($B159,Employees!$A:$K,9,FALSE),""))</f>
        <v/>
      </c>
      <c r="O159" s="11">
        <f>IF($B159="","",ROUND($N159*Settings!$B$7,0))</f>
        <v/>
      </c>
      <c r="P159" s="11">
        <f>IF($B159="","",ROUND($N159*Settings!$B$8,0))</f>
        <v/>
      </c>
      <c r="Q159" s="11">
        <f>IF($B159="","",ROUND($N159*Settings!$B$9,0))</f>
        <v/>
      </c>
      <c r="R159" s="11">
        <f>IF($B159="","",$O159+$P159+$Q159)</f>
        <v/>
      </c>
      <c r="S159" s="9">
        <f>IF($B159="","",IFERROR(VLOOKUP($B159,Employees!$A:$K,10,FALSE),0))</f>
        <v/>
      </c>
      <c r="T159" s="11">
        <f>IF($B159="","",Settings!$B$12)</f>
        <v/>
      </c>
      <c r="U159" s="11">
        <f>IF($B159="","",$S159*Settings!$B$13)</f>
        <v/>
      </c>
      <c r="V159" s="11">
        <f>IF($B159="","",MAX(0,$M159-$R159-$T159-$U159))</f>
        <v/>
      </c>
      <c r="W159" s="11">
        <f>IF($B159="","",ROUND(MAX(0,$V159*VLOOKUP($V159,Settings!$D$13:$G$19,3,TRUE)-VLOOKUP($V159,Settings!$D$13:$G$19,4,TRUE)),0))</f>
        <v/>
      </c>
      <c r="X159" s="11" t="n"/>
      <c r="Y159" s="11">
        <f>IF($B159="","",ROUND($M159-$R159-$W159-$X159,0))</f>
        <v/>
      </c>
      <c r="Z159" s="9" t="n"/>
    </row>
    <row r="160">
      <c r="A160" s="9" t="n">
        <v>156</v>
      </c>
      <c r="B160" s="9" t="n"/>
      <c r="C160" s="9">
        <f>IF($B160="","",IFERROR(VLOOKUP($B160,Employees!$A:$K,2,FALSE),""))</f>
        <v/>
      </c>
      <c r="D160" s="9">
        <f>IF($B160="","",IFERROR(VLOOKUP($B160,Employees!$A:$K,3,FALSE),""))</f>
        <v/>
      </c>
      <c r="E160" s="9">
        <f>IF($B160="","",IFERROR(VLOOKUP($B160,Employees!$A:$K,4,FALSE),""))</f>
        <v/>
      </c>
      <c r="F160" s="11">
        <f>IF($B160="","",IFERROR(VLOOKUP($B160,Employees!$A:$K,8,FALSE),""))</f>
        <v/>
      </c>
      <c r="G160" s="11" t="n"/>
      <c r="H160" s="11" t="n"/>
      <c r="I160" s="14" t="n"/>
      <c r="J160" s="14" t="n"/>
      <c r="K160" s="14" t="n"/>
      <c r="L160" s="11">
        <f>IF($B160="","",ROUND((IFERROR($F160/26/8,0))*($I160*Settings!$E$7 + $J160*Settings!$E$8 + $K160*Settings!$E$9),0))</f>
        <v/>
      </c>
      <c r="M160" s="11">
        <f>IF($B160="","",ROUND($F160+$G160+$H160+$L160,0))</f>
        <v/>
      </c>
      <c r="N160" s="11">
        <f>IF($B160="","",IFERROR(VLOOKUP($B160,Employees!$A:$K,9,FALSE),""))</f>
        <v/>
      </c>
      <c r="O160" s="11">
        <f>IF($B160="","",ROUND($N160*Settings!$B$7,0))</f>
        <v/>
      </c>
      <c r="P160" s="11">
        <f>IF($B160="","",ROUND($N160*Settings!$B$8,0))</f>
        <v/>
      </c>
      <c r="Q160" s="11">
        <f>IF($B160="","",ROUND($N160*Settings!$B$9,0))</f>
        <v/>
      </c>
      <c r="R160" s="11">
        <f>IF($B160="","",$O160+$P160+$Q160)</f>
        <v/>
      </c>
      <c r="S160" s="9">
        <f>IF($B160="","",IFERROR(VLOOKUP($B160,Employees!$A:$K,10,FALSE),0))</f>
        <v/>
      </c>
      <c r="T160" s="11">
        <f>IF($B160="","",Settings!$B$12)</f>
        <v/>
      </c>
      <c r="U160" s="11">
        <f>IF($B160="","",$S160*Settings!$B$13)</f>
        <v/>
      </c>
      <c r="V160" s="11">
        <f>IF($B160="","",MAX(0,$M160-$R160-$T160-$U160))</f>
        <v/>
      </c>
      <c r="W160" s="11">
        <f>IF($B160="","",ROUND(MAX(0,$V160*VLOOKUP($V160,Settings!$D$13:$G$19,3,TRUE)-VLOOKUP($V160,Settings!$D$13:$G$19,4,TRUE)),0))</f>
        <v/>
      </c>
      <c r="X160" s="11" t="n"/>
      <c r="Y160" s="11">
        <f>IF($B160="","",ROUND($M160-$R160-$W160-$X160,0))</f>
        <v/>
      </c>
      <c r="Z160" s="9" t="n"/>
    </row>
    <row r="161">
      <c r="A161" s="9" t="n">
        <v>157</v>
      </c>
      <c r="B161" s="9" t="n"/>
      <c r="C161" s="9">
        <f>IF($B161="","",IFERROR(VLOOKUP($B161,Employees!$A:$K,2,FALSE),""))</f>
        <v/>
      </c>
      <c r="D161" s="9">
        <f>IF($B161="","",IFERROR(VLOOKUP($B161,Employees!$A:$K,3,FALSE),""))</f>
        <v/>
      </c>
      <c r="E161" s="9">
        <f>IF($B161="","",IFERROR(VLOOKUP($B161,Employees!$A:$K,4,FALSE),""))</f>
        <v/>
      </c>
      <c r="F161" s="11">
        <f>IF($B161="","",IFERROR(VLOOKUP($B161,Employees!$A:$K,8,FALSE),""))</f>
        <v/>
      </c>
      <c r="G161" s="11" t="n"/>
      <c r="H161" s="11" t="n"/>
      <c r="I161" s="14" t="n"/>
      <c r="J161" s="14" t="n"/>
      <c r="K161" s="14" t="n"/>
      <c r="L161" s="11">
        <f>IF($B161="","",ROUND((IFERROR($F161/26/8,0))*($I161*Settings!$E$7 + $J161*Settings!$E$8 + $K161*Settings!$E$9),0))</f>
        <v/>
      </c>
      <c r="M161" s="11">
        <f>IF($B161="","",ROUND($F161+$G161+$H161+$L161,0))</f>
        <v/>
      </c>
      <c r="N161" s="11">
        <f>IF($B161="","",IFERROR(VLOOKUP($B161,Employees!$A:$K,9,FALSE),""))</f>
        <v/>
      </c>
      <c r="O161" s="11">
        <f>IF($B161="","",ROUND($N161*Settings!$B$7,0))</f>
        <v/>
      </c>
      <c r="P161" s="11">
        <f>IF($B161="","",ROUND($N161*Settings!$B$8,0))</f>
        <v/>
      </c>
      <c r="Q161" s="11">
        <f>IF($B161="","",ROUND($N161*Settings!$B$9,0))</f>
        <v/>
      </c>
      <c r="R161" s="11">
        <f>IF($B161="","",$O161+$P161+$Q161)</f>
        <v/>
      </c>
      <c r="S161" s="9">
        <f>IF($B161="","",IFERROR(VLOOKUP($B161,Employees!$A:$K,10,FALSE),0))</f>
        <v/>
      </c>
      <c r="T161" s="11">
        <f>IF($B161="","",Settings!$B$12)</f>
        <v/>
      </c>
      <c r="U161" s="11">
        <f>IF($B161="","",$S161*Settings!$B$13)</f>
        <v/>
      </c>
      <c r="V161" s="11">
        <f>IF($B161="","",MAX(0,$M161-$R161-$T161-$U161))</f>
        <v/>
      </c>
      <c r="W161" s="11">
        <f>IF($B161="","",ROUND(MAX(0,$V161*VLOOKUP($V161,Settings!$D$13:$G$19,3,TRUE)-VLOOKUP($V161,Settings!$D$13:$G$19,4,TRUE)),0))</f>
        <v/>
      </c>
      <c r="X161" s="11" t="n"/>
      <c r="Y161" s="11">
        <f>IF($B161="","",ROUND($M161-$R161-$W161-$X161,0))</f>
        <v/>
      </c>
      <c r="Z161" s="9" t="n"/>
    </row>
    <row r="162">
      <c r="A162" s="9" t="n">
        <v>158</v>
      </c>
      <c r="B162" s="9" t="n"/>
      <c r="C162" s="9">
        <f>IF($B162="","",IFERROR(VLOOKUP($B162,Employees!$A:$K,2,FALSE),""))</f>
        <v/>
      </c>
      <c r="D162" s="9">
        <f>IF($B162="","",IFERROR(VLOOKUP($B162,Employees!$A:$K,3,FALSE),""))</f>
        <v/>
      </c>
      <c r="E162" s="9">
        <f>IF($B162="","",IFERROR(VLOOKUP($B162,Employees!$A:$K,4,FALSE),""))</f>
        <v/>
      </c>
      <c r="F162" s="11">
        <f>IF($B162="","",IFERROR(VLOOKUP($B162,Employees!$A:$K,8,FALSE),""))</f>
        <v/>
      </c>
      <c r="G162" s="11" t="n"/>
      <c r="H162" s="11" t="n"/>
      <c r="I162" s="14" t="n"/>
      <c r="J162" s="14" t="n"/>
      <c r="K162" s="14" t="n"/>
      <c r="L162" s="11">
        <f>IF($B162="","",ROUND((IFERROR($F162/26/8,0))*($I162*Settings!$E$7 + $J162*Settings!$E$8 + $K162*Settings!$E$9),0))</f>
        <v/>
      </c>
      <c r="M162" s="11">
        <f>IF($B162="","",ROUND($F162+$G162+$H162+$L162,0))</f>
        <v/>
      </c>
      <c r="N162" s="11">
        <f>IF($B162="","",IFERROR(VLOOKUP($B162,Employees!$A:$K,9,FALSE),""))</f>
        <v/>
      </c>
      <c r="O162" s="11">
        <f>IF($B162="","",ROUND($N162*Settings!$B$7,0))</f>
        <v/>
      </c>
      <c r="P162" s="11">
        <f>IF($B162="","",ROUND($N162*Settings!$B$8,0))</f>
        <v/>
      </c>
      <c r="Q162" s="11">
        <f>IF($B162="","",ROUND($N162*Settings!$B$9,0))</f>
        <v/>
      </c>
      <c r="R162" s="11">
        <f>IF($B162="","",$O162+$P162+$Q162)</f>
        <v/>
      </c>
      <c r="S162" s="9">
        <f>IF($B162="","",IFERROR(VLOOKUP($B162,Employees!$A:$K,10,FALSE),0))</f>
        <v/>
      </c>
      <c r="T162" s="11">
        <f>IF($B162="","",Settings!$B$12)</f>
        <v/>
      </c>
      <c r="U162" s="11">
        <f>IF($B162="","",$S162*Settings!$B$13)</f>
        <v/>
      </c>
      <c r="V162" s="11">
        <f>IF($B162="","",MAX(0,$M162-$R162-$T162-$U162))</f>
        <v/>
      </c>
      <c r="W162" s="11">
        <f>IF($B162="","",ROUND(MAX(0,$V162*VLOOKUP($V162,Settings!$D$13:$G$19,3,TRUE)-VLOOKUP($V162,Settings!$D$13:$G$19,4,TRUE)),0))</f>
        <v/>
      </c>
      <c r="X162" s="11" t="n"/>
      <c r="Y162" s="11">
        <f>IF($B162="","",ROUND($M162-$R162-$W162-$X162,0))</f>
        <v/>
      </c>
      <c r="Z162" s="9" t="n"/>
    </row>
    <row r="163">
      <c r="A163" s="9" t="n">
        <v>159</v>
      </c>
      <c r="B163" s="9" t="n"/>
      <c r="C163" s="9">
        <f>IF($B163="","",IFERROR(VLOOKUP($B163,Employees!$A:$K,2,FALSE),""))</f>
        <v/>
      </c>
      <c r="D163" s="9">
        <f>IF($B163="","",IFERROR(VLOOKUP($B163,Employees!$A:$K,3,FALSE),""))</f>
        <v/>
      </c>
      <c r="E163" s="9">
        <f>IF($B163="","",IFERROR(VLOOKUP($B163,Employees!$A:$K,4,FALSE),""))</f>
        <v/>
      </c>
      <c r="F163" s="11">
        <f>IF($B163="","",IFERROR(VLOOKUP($B163,Employees!$A:$K,8,FALSE),""))</f>
        <v/>
      </c>
      <c r="G163" s="11" t="n"/>
      <c r="H163" s="11" t="n"/>
      <c r="I163" s="14" t="n"/>
      <c r="J163" s="14" t="n"/>
      <c r="K163" s="14" t="n"/>
      <c r="L163" s="11">
        <f>IF($B163="","",ROUND((IFERROR($F163/26/8,0))*($I163*Settings!$E$7 + $J163*Settings!$E$8 + $K163*Settings!$E$9),0))</f>
        <v/>
      </c>
      <c r="M163" s="11">
        <f>IF($B163="","",ROUND($F163+$G163+$H163+$L163,0))</f>
        <v/>
      </c>
      <c r="N163" s="11">
        <f>IF($B163="","",IFERROR(VLOOKUP($B163,Employees!$A:$K,9,FALSE),""))</f>
        <v/>
      </c>
      <c r="O163" s="11">
        <f>IF($B163="","",ROUND($N163*Settings!$B$7,0))</f>
        <v/>
      </c>
      <c r="P163" s="11">
        <f>IF($B163="","",ROUND($N163*Settings!$B$8,0))</f>
        <v/>
      </c>
      <c r="Q163" s="11">
        <f>IF($B163="","",ROUND($N163*Settings!$B$9,0))</f>
        <v/>
      </c>
      <c r="R163" s="11">
        <f>IF($B163="","",$O163+$P163+$Q163)</f>
        <v/>
      </c>
      <c r="S163" s="9">
        <f>IF($B163="","",IFERROR(VLOOKUP($B163,Employees!$A:$K,10,FALSE),0))</f>
        <v/>
      </c>
      <c r="T163" s="11">
        <f>IF($B163="","",Settings!$B$12)</f>
        <v/>
      </c>
      <c r="U163" s="11">
        <f>IF($B163="","",$S163*Settings!$B$13)</f>
        <v/>
      </c>
      <c r="V163" s="11">
        <f>IF($B163="","",MAX(0,$M163-$R163-$T163-$U163))</f>
        <v/>
      </c>
      <c r="W163" s="11">
        <f>IF($B163="","",ROUND(MAX(0,$V163*VLOOKUP($V163,Settings!$D$13:$G$19,3,TRUE)-VLOOKUP($V163,Settings!$D$13:$G$19,4,TRUE)),0))</f>
        <v/>
      </c>
      <c r="X163" s="11" t="n"/>
      <c r="Y163" s="11">
        <f>IF($B163="","",ROUND($M163-$R163-$W163-$X163,0))</f>
        <v/>
      </c>
      <c r="Z163" s="9" t="n"/>
    </row>
    <row r="164">
      <c r="A164" s="9" t="n">
        <v>160</v>
      </c>
      <c r="B164" s="9" t="n"/>
      <c r="C164" s="9">
        <f>IF($B164="","",IFERROR(VLOOKUP($B164,Employees!$A:$K,2,FALSE),""))</f>
        <v/>
      </c>
      <c r="D164" s="9">
        <f>IF($B164="","",IFERROR(VLOOKUP($B164,Employees!$A:$K,3,FALSE),""))</f>
        <v/>
      </c>
      <c r="E164" s="9">
        <f>IF($B164="","",IFERROR(VLOOKUP($B164,Employees!$A:$K,4,FALSE),""))</f>
        <v/>
      </c>
      <c r="F164" s="11">
        <f>IF($B164="","",IFERROR(VLOOKUP($B164,Employees!$A:$K,8,FALSE),""))</f>
        <v/>
      </c>
      <c r="G164" s="11" t="n"/>
      <c r="H164" s="11" t="n"/>
      <c r="I164" s="14" t="n"/>
      <c r="J164" s="14" t="n"/>
      <c r="K164" s="14" t="n"/>
      <c r="L164" s="11">
        <f>IF($B164="","",ROUND((IFERROR($F164/26/8,0))*($I164*Settings!$E$7 + $J164*Settings!$E$8 + $K164*Settings!$E$9),0))</f>
        <v/>
      </c>
      <c r="M164" s="11">
        <f>IF($B164="","",ROUND($F164+$G164+$H164+$L164,0))</f>
        <v/>
      </c>
      <c r="N164" s="11">
        <f>IF($B164="","",IFERROR(VLOOKUP($B164,Employees!$A:$K,9,FALSE),""))</f>
        <v/>
      </c>
      <c r="O164" s="11">
        <f>IF($B164="","",ROUND($N164*Settings!$B$7,0))</f>
        <v/>
      </c>
      <c r="P164" s="11">
        <f>IF($B164="","",ROUND($N164*Settings!$B$8,0))</f>
        <v/>
      </c>
      <c r="Q164" s="11">
        <f>IF($B164="","",ROUND($N164*Settings!$B$9,0))</f>
        <v/>
      </c>
      <c r="R164" s="11">
        <f>IF($B164="","",$O164+$P164+$Q164)</f>
        <v/>
      </c>
      <c r="S164" s="9">
        <f>IF($B164="","",IFERROR(VLOOKUP($B164,Employees!$A:$K,10,FALSE),0))</f>
        <v/>
      </c>
      <c r="T164" s="11">
        <f>IF($B164="","",Settings!$B$12)</f>
        <v/>
      </c>
      <c r="U164" s="11">
        <f>IF($B164="","",$S164*Settings!$B$13)</f>
        <v/>
      </c>
      <c r="V164" s="11">
        <f>IF($B164="","",MAX(0,$M164-$R164-$T164-$U164))</f>
        <v/>
      </c>
      <c r="W164" s="11">
        <f>IF($B164="","",ROUND(MAX(0,$V164*VLOOKUP($V164,Settings!$D$13:$G$19,3,TRUE)-VLOOKUP($V164,Settings!$D$13:$G$19,4,TRUE)),0))</f>
        <v/>
      </c>
      <c r="X164" s="11" t="n"/>
      <c r="Y164" s="11">
        <f>IF($B164="","",ROUND($M164-$R164-$W164-$X164,0))</f>
        <v/>
      </c>
      <c r="Z164" s="9" t="n"/>
    </row>
    <row r="165">
      <c r="A165" s="9" t="n">
        <v>161</v>
      </c>
      <c r="B165" s="9" t="n"/>
      <c r="C165" s="9">
        <f>IF($B165="","",IFERROR(VLOOKUP($B165,Employees!$A:$K,2,FALSE),""))</f>
        <v/>
      </c>
      <c r="D165" s="9">
        <f>IF($B165="","",IFERROR(VLOOKUP($B165,Employees!$A:$K,3,FALSE),""))</f>
        <v/>
      </c>
      <c r="E165" s="9">
        <f>IF($B165="","",IFERROR(VLOOKUP($B165,Employees!$A:$K,4,FALSE),""))</f>
        <v/>
      </c>
      <c r="F165" s="11">
        <f>IF($B165="","",IFERROR(VLOOKUP($B165,Employees!$A:$K,8,FALSE),""))</f>
        <v/>
      </c>
      <c r="G165" s="11" t="n"/>
      <c r="H165" s="11" t="n"/>
      <c r="I165" s="14" t="n"/>
      <c r="J165" s="14" t="n"/>
      <c r="K165" s="14" t="n"/>
      <c r="L165" s="11">
        <f>IF($B165="","",ROUND((IFERROR($F165/26/8,0))*($I165*Settings!$E$7 + $J165*Settings!$E$8 + $K165*Settings!$E$9),0))</f>
        <v/>
      </c>
      <c r="M165" s="11">
        <f>IF($B165="","",ROUND($F165+$G165+$H165+$L165,0))</f>
        <v/>
      </c>
      <c r="N165" s="11">
        <f>IF($B165="","",IFERROR(VLOOKUP($B165,Employees!$A:$K,9,FALSE),""))</f>
        <v/>
      </c>
      <c r="O165" s="11">
        <f>IF($B165="","",ROUND($N165*Settings!$B$7,0))</f>
        <v/>
      </c>
      <c r="P165" s="11">
        <f>IF($B165="","",ROUND($N165*Settings!$B$8,0))</f>
        <v/>
      </c>
      <c r="Q165" s="11">
        <f>IF($B165="","",ROUND($N165*Settings!$B$9,0))</f>
        <v/>
      </c>
      <c r="R165" s="11">
        <f>IF($B165="","",$O165+$P165+$Q165)</f>
        <v/>
      </c>
      <c r="S165" s="9">
        <f>IF($B165="","",IFERROR(VLOOKUP($B165,Employees!$A:$K,10,FALSE),0))</f>
        <v/>
      </c>
      <c r="T165" s="11">
        <f>IF($B165="","",Settings!$B$12)</f>
        <v/>
      </c>
      <c r="U165" s="11">
        <f>IF($B165="","",$S165*Settings!$B$13)</f>
        <v/>
      </c>
      <c r="V165" s="11">
        <f>IF($B165="","",MAX(0,$M165-$R165-$T165-$U165))</f>
        <v/>
      </c>
      <c r="W165" s="11">
        <f>IF($B165="","",ROUND(MAX(0,$V165*VLOOKUP($V165,Settings!$D$13:$G$19,3,TRUE)-VLOOKUP($V165,Settings!$D$13:$G$19,4,TRUE)),0))</f>
        <v/>
      </c>
      <c r="X165" s="11" t="n"/>
      <c r="Y165" s="11">
        <f>IF($B165="","",ROUND($M165-$R165-$W165-$X165,0))</f>
        <v/>
      </c>
      <c r="Z165" s="9" t="n"/>
    </row>
    <row r="166">
      <c r="A166" s="9" t="n">
        <v>162</v>
      </c>
      <c r="B166" s="9" t="n"/>
      <c r="C166" s="9">
        <f>IF($B166="","",IFERROR(VLOOKUP($B166,Employees!$A:$K,2,FALSE),""))</f>
        <v/>
      </c>
      <c r="D166" s="9">
        <f>IF($B166="","",IFERROR(VLOOKUP($B166,Employees!$A:$K,3,FALSE),""))</f>
        <v/>
      </c>
      <c r="E166" s="9">
        <f>IF($B166="","",IFERROR(VLOOKUP($B166,Employees!$A:$K,4,FALSE),""))</f>
        <v/>
      </c>
      <c r="F166" s="11">
        <f>IF($B166="","",IFERROR(VLOOKUP($B166,Employees!$A:$K,8,FALSE),""))</f>
        <v/>
      </c>
      <c r="G166" s="11" t="n"/>
      <c r="H166" s="11" t="n"/>
      <c r="I166" s="14" t="n"/>
      <c r="J166" s="14" t="n"/>
      <c r="K166" s="14" t="n"/>
      <c r="L166" s="11">
        <f>IF($B166="","",ROUND((IFERROR($F166/26/8,0))*($I166*Settings!$E$7 + $J166*Settings!$E$8 + $K166*Settings!$E$9),0))</f>
        <v/>
      </c>
      <c r="M166" s="11">
        <f>IF($B166="","",ROUND($F166+$G166+$H166+$L166,0))</f>
        <v/>
      </c>
      <c r="N166" s="11">
        <f>IF($B166="","",IFERROR(VLOOKUP($B166,Employees!$A:$K,9,FALSE),""))</f>
        <v/>
      </c>
      <c r="O166" s="11">
        <f>IF($B166="","",ROUND($N166*Settings!$B$7,0))</f>
        <v/>
      </c>
      <c r="P166" s="11">
        <f>IF($B166="","",ROUND($N166*Settings!$B$8,0))</f>
        <v/>
      </c>
      <c r="Q166" s="11">
        <f>IF($B166="","",ROUND($N166*Settings!$B$9,0))</f>
        <v/>
      </c>
      <c r="R166" s="11">
        <f>IF($B166="","",$O166+$P166+$Q166)</f>
        <v/>
      </c>
      <c r="S166" s="9">
        <f>IF($B166="","",IFERROR(VLOOKUP($B166,Employees!$A:$K,10,FALSE),0))</f>
        <v/>
      </c>
      <c r="T166" s="11">
        <f>IF($B166="","",Settings!$B$12)</f>
        <v/>
      </c>
      <c r="U166" s="11">
        <f>IF($B166="","",$S166*Settings!$B$13)</f>
        <v/>
      </c>
      <c r="V166" s="11">
        <f>IF($B166="","",MAX(0,$M166-$R166-$T166-$U166))</f>
        <v/>
      </c>
      <c r="W166" s="11">
        <f>IF($B166="","",ROUND(MAX(0,$V166*VLOOKUP($V166,Settings!$D$13:$G$19,3,TRUE)-VLOOKUP($V166,Settings!$D$13:$G$19,4,TRUE)),0))</f>
        <v/>
      </c>
      <c r="X166" s="11" t="n"/>
      <c r="Y166" s="11">
        <f>IF($B166="","",ROUND($M166-$R166-$W166-$X166,0))</f>
        <v/>
      </c>
      <c r="Z166" s="9" t="n"/>
    </row>
    <row r="167">
      <c r="A167" s="9" t="n">
        <v>163</v>
      </c>
      <c r="B167" s="9" t="n"/>
      <c r="C167" s="9">
        <f>IF($B167="","",IFERROR(VLOOKUP($B167,Employees!$A:$K,2,FALSE),""))</f>
        <v/>
      </c>
      <c r="D167" s="9">
        <f>IF($B167="","",IFERROR(VLOOKUP($B167,Employees!$A:$K,3,FALSE),""))</f>
        <v/>
      </c>
      <c r="E167" s="9">
        <f>IF($B167="","",IFERROR(VLOOKUP($B167,Employees!$A:$K,4,FALSE),""))</f>
        <v/>
      </c>
      <c r="F167" s="11">
        <f>IF($B167="","",IFERROR(VLOOKUP($B167,Employees!$A:$K,8,FALSE),""))</f>
        <v/>
      </c>
      <c r="G167" s="11" t="n"/>
      <c r="H167" s="11" t="n"/>
      <c r="I167" s="14" t="n"/>
      <c r="J167" s="14" t="n"/>
      <c r="K167" s="14" t="n"/>
      <c r="L167" s="11">
        <f>IF($B167="","",ROUND((IFERROR($F167/26/8,0))*($I167*Settings!$E$7 + $J167*Settings!$E$8 + $K167*Settings!$E$9),0))</f>
        <v/>
      </c>
      <c r="M167" s="11">
        <f>IF($B167="","",ROUND($F167+$G167+$H167+$L167,0))</f>
        <v/>
      </c>
      <c r="N167" s="11">
        <f>IF($B167="","",IFERROR(VLOOKUP($B167,Employees!$A:$K,9,FALSE),""))</f>
        <v/>
      </c>
      <c r="O167" s="11">
        <f>IF($B167="","",ROUND($N167*Settings!$B$7,0))</f>
        <v/>
      </c>
      <c r="P167" s="11">
        <f>IF($B167="","",ROUND($N167*Settings!$B$8,0))</f>
        <v/>
      </c>
      <c r="Q167" s="11">
        <f>IF($B167="","",ROUND($N167*Settings!$B$9,0))</f>
        <v/>
      </c>
      <c r="R167" s="11">
        <f>IF($B167="","",$O167+$P167+$Q167)</f>
        <v/>
      </c>
      <c r="S167" s="9">
        <f>IF($B167="","",IFERROR(VLOOKUP($B167,Employees!$A:$K,10,FALSE),0))</f>
        <v/>
      </c>
      <c r="T167" s="11">
        <f>IF($B167="","",Settings!$B$12)</f>
        <v/>
      </c>
      <c r="U167" s="11">
        <f>IF($B167="","",$S167*Settings!$B$13)</f>
        <v/>
      </c>
      <c r="V167" s="11">
        <f>IF($B167="","",MAX(0,$M167-$R167-$T167-$U167))</f>
        <v/>
      </c>
      <c r="W167" s="11">
        <f>IF($B167="","",ROUND(MAX(0,$V167*VLOOKUP($V167,Settings!$D$13:$G$19,3,TRUE)-VLOOKUP($V167,Settings!$D$13:$G$19,4,TRUE)),0))</f>
        <v/>
      </c>
      <c r="X167" s="11" t="n"/>
      <c r="Y167" s="11">
        <f>IF($B167="","",ROUND($M167-$R167-$W167-$X167,0))</f>
        <v/>
      </c>
      <c r="Z167" s="9" t="n"/>
    </row>
    <row r="168">
      <c r="A168" s="9" t="n">
        <v>164</v>
      </c>
      <c r="B168" s="9" t="n"/>
      <c r="C168" s="9">
        <f>IF($B168="","",IFERROR(VLOOKUP($B168,Employees!$A:$K,2,FALSE),""))</f>
        <v/>
      </c>
      <c r="D168" s="9">
        <f>IF($B168="","",IFERROR(VLOOKUP($B168,Employees!$A:$K,3,FALSE),""))</f>
        <v/>
      </c>
      <c r="E168" s="9">
        <f>IF($B168="","",IFERROR(VLOOKUP($B168,Employees!$A:$K,4,FALSE),""))</f>
        <v/>
      </c>
      <c r="F168" s="11">
        <f>IF($B168="","",IFERROR(VLOOKUP($B168,Employees!$A:$K,8,FALSE),""))</f>
        <v/>
      </c>
      <c r="G168" s="11" t="n"/>
      <c r="H168" s="11" t="n"/>
      <c r="I168" s="14" t="n"/>
      <c r="J168" s="14" t="n"/>
      <c r="K168" s="14" t="n"/>
      <c r="L168" s="11">
        <f>IF($B168="","",ROUND((IFERROR($F168/26/8,0))*($I168*Settings!$E$7 + $J168*Settings!$E$8 + $K168*Settings!$E$9),0))</f>
        <v/>
      </c>
      <c r="M168" s="11">
        <f>IF($B168="","",ROUND($F168+$G168+$H168+$L168,0))</f>
        <v/>
      </c>
      <c r="N168" s="11">
        <f>IF($B168="","",IFERROR(VLOOKUP($B168,Employees!$A:$K,9,FALSE),""))</f>
        <v/>
      </c>
      <c r="O168" s="11">
        <f>IF($B168="","",ROUND($N168*Settings!$B$7,0))</f>
        <v/>
      </c>
      <c r="P168" s="11">
        <f>IF($B168="","",ROUND($N168*Settings!$B$8,0))</f>
        <v/>
      </c>
      <c r="Q168" s="11">
        <f>IF($B168="","",ROUND($N168*Settings!$B$9,0))</f>
        <v/>
      </c>
      <c r="R168" s="11">
        <f>IF($B168="","",$O168+$P168+$Q168)</f>
        <v/>
      </c>
      <c r="S168" s="9">
        <f>IF($B168="","",IFERROR(VLOOKUP($B168,Employees!$A:$K,10,FALSE),0))</f>
        <v/>
      </c>
      <c r="T168" s="11">
        <f>IF($B168="","",Settings!$B$12)</f>
        <v/>
      </c>
      <c r="U168" s="11">
        <f>IF($B168="","",$S168*Settings!$B$13)</f>
        <v/>
      </c>
      <c r="V168" s="11">
        <f>IF($B168="","",MAX(0,$M168-$R168-$T168-$U168))</f>
        <v/>
      </c>
      <c r="W168" s="11">
        <f>IF($B168="","",ROUND(MAX(0,$V168*VLOOKUP($V168,Settings!$D$13:$G$19,3,TRUE)-VLOOKUP($V168,Settings!$D$13:$G$19,4,TRUE)),0))</f>
        <v/>
      </c>
      <c r="X168" s="11" t="n"/>
      <c r="Y168" s="11">
        <f>IF($B168="","",ROUND($M168-$R168-$W168-$X168,0))</f>
        <v/>
      </c>
      <c r="Z168" s="9" t="n"/>
    </row>
    <row r="169">
      <c r="A169" s="9" t="n">
        <v>165</v>
      </c>
      <c r="B169" s="9" t="n"/>
      <c r="C169" s="9">
        <f>IF($B169="","",IFERROR(VLOOKUP($B169,Employees!$A:$K,2,FALSE),""))</f>
        <v/>
      </c>
      <c r="D169" s="9">
        <f>IF($B169="","",IFERROR(VLOOKUP($B169,Employees!$A:$K,3,FALSE),""))</f>
        <v/>
      </c>
      <c r="E169" s="9">
        <f>IF($B169="","",IFERROR(VLOOKUP($B169,Employees!$A:$K,4,FALSE),""))</f>
        <v/>
      </c>
      <c r="F169" s="11">
        <f>IF($B169="","",IFERROR(VLOOKUP($B169,Employees!$A:$K,8,FALSE),""))</f>
        <v/>
      </c>
      <c r="G169" s="11" t="n"/>
      <c r="H169" s="11" t="n"/>
      <c r="I169" s="14" t="n"/>
      <c r="J169" s="14" t="n"/>
      <c r="K169" s="14" t="n"/>
      <c r="L169" s="11">
        <f>IF($B169="","",ROUND((IFERROR($F169/26/8,0))*($I169*Settings!$E$7 + $J169*Settings!$E$8 + $K169*Settings!$E$9),0))</f>
        <v/>
      </c>
      <c r="M169" s="11">
        <f>IF($B169="","",ROUND($F169+$G169+$H169+$L169,0))</f>
        <v/>
      </c>
      <c r="N169" s="11">
        <f>IF($B169="","",IFERROR(VLOOKUP($B169,Employees!$A:$K,9,FALSE),""))</f>
        <v/>
      </c>
      <c r="O169" s="11">
        <f>IF($B169="","",ROUND($N169*Settings!$B$7,0))</f>
        <v/>
      </c>
      <c r="P169" s="11">
        <f>IF($B169="","",ROUND($N169*Settings!$B$8,0))</f>
        <v/>
      </c>
      <c r="Q169" s="11">
        <f>IF($B169="","",ROUND($N169*Settings!$B$9,0))</f>
        <v/>
      </c>
      <c r="R169" s="11">
        <f>IF($B169="","",$O169+$P169+$Q169)</f>
        <v/>
      </c>
      <c r="S169" s="9">
        <f>IF($B169="","",IFERROR(VLOOKUP($B169,Employees!$A:$K,10,FALSE),0))</f>
        <v/>
      </c>
      <c r="T169" s="11">
        <f>IF($B169="","",Settings!$B$12)</f>
        <v/>
      </c>
      <c r="U169" s="11">
        <f>IF($B169="","",$S169*Settings!$B$13)</f>
        <v/>
      </c>
      <c r="V169" s="11">
        <f>IF($B169="","",MAX(0,$M169-$R169-$T169-$U169))</f>
        <v/>
      </c>
      <c r="W169" s="11">
        <f>IF($B169="","",ROUND(MAX(0,$V169*VLOOKUP($V169,Settings!$D$13:$G$19,3,TRUE)-VLOOKUP($V169,Settings!$D$13:$G$19,4,TRUE)),0))</f>
        <v/>
      </c>
      <c r="X169" s="11" t="n"/>
      <c r="Y169" s="11">
        <f>IF($B169="","",ROUND($M169-$R169-$W169-$X169,0))</f>
        <v/>
      </c>
      <c r="Z169" s="9" t="n"/>
    </row>
    <row r="170">
      <c r="A170" s="9" t="n">
        <v>166</v>
      </c>
      <c r="B170" s="9" t="n"/>
      <c r="C170" s="9">
        <f>IF($B170="","",IFERROR(VLOOKUP($B170,Employees!$A:$K,2,FALSE),""))</f>
        <v/>
      </c>
      <c r="D170" s="9">
        <f>IF($B170="","",IFERROR(VLOOKUP($B170,Employees!$A:$K,3,FALSE),""))</f>
        <v/>
      </c>
      <c r="E170" s="9">
        <f>IF($B170="","",IFERROR(VLOOKUP($B170,Employees!$A:$K,4,FALSE),""))</f>
        <v/>
      </c>
      <c r="F170" s="11">
        <f>IF($B170="","",IFERROR(VLOOKUP($B170,Employees!$A:$K,8,FALSE),""))</f>
        <v/>
      </c>
      <c r="G170" s="11" t="n"/>
      <c r="H170" s="11" t="n"/>
      <c r="I170" s="14" t="n"/>
      <c r="J170" s="14" t="n"/>
      <c r="K170" s="14" t="n"/>
      <c r="L170" s="11">
        <f>IF($B170="","",ROUND((IFERROR($F170/26/8,0))*($I170*Settings!$E$7 + $J170*Settings!$E$8 + $K170*Settings!$E$9),0))</f>
        <v/>
      </c>
      <c r="M170" s="11">
        <f>IF($B170="","",ROUND($F170+$G170+$H170+$L170,0))</f>
        <v/>
      </c>
      <c r="N170" s="11">
        <f>IF($B170="","",IFERROR(VLOOKUP($B170,Employees!$A:$K,9,FALSE),""))</f>
        <v/>
      </c>
      <c r="O170" s="11">
        <f>IF($B170="","",ROUND($N170*Settings!$B$7,0))</f>
        <v/>
      </c>
      <c r="P170" s="11">
        <f>IF($B170="","",ROUND($N170*Settings!$B$8,0))</f>
        <v/>
      </c>
      <c r="Q170" s="11">
        <f>IF($B170="","",ROUND($N170*Settings!$B$9,0))</f>
        <v/>
      </c>
      <c r="R170" s="11">
        <f>IF($B170="","",$O170+$P170+$Q170)</f>
        <v/>
      </c>
      <c r="S170" s="9">
        <f>IF($B170="","",IFERROR(VLOOKUP($B170,Employees!$A:$K,10,FALSE),0))</f>
        <v/>
      </c>
      <c r="T170" s="11">
        <f>IF($B170="","",Settings!$B$12)</f>
        <v/>
      </c>
      <c r="U170" s="11">
        <f>IF($B170="","",$S170*Settings!$B$13)</f>
        <v/>
      </c>
      <c r="V170" s="11">
        <f>IF($B170="","",MAX(0,$M170-$R170-$T170-$U170))</f>
        <v/>
      </c>
      <c r="W170" s="11">
        <f>IF($B170="","",ROUND(MAX(0,$V170*VLOOKUP($V170,Settings!$D$13:$G$19,3,TRUE)-VLOOKUP($V170,Settings!$D$13:$G$19,4,TRUE)),0))</f>
        <v/>
      </c>
      <c r="X170" s="11" t="n"/>
      <c r="Y170" s="11">
        <f>IF($B170="","",ROUND($M170-$R170-$W170-$X170,0))</f>
        <v/>
      </c>
      <c r="Z170" s="9" t="n"/>
    </row>
    <row r="171">
      <c r="A171" s="9" t="n">
        <v>167</v>
      </c>
      <c r="B171" s="9" t="n"/>
      <c r="C171" s="9">
        <f>IF($B171="","",IFERROR(VLOOKUP($B171,Employees!$A:$K,2,FALSE),""))</f>
        <v/>
      </c>
      <c r="D171" s="9">
        <f>IF($B171="","",IFERROR(VLOOKUP($B171,Employees!$A:$K,3,FALSE),""))</f>
        <v/>
      </c>
      <c r="E171" s="9">
        <f>IF($B171="","",IFERROR(VLOOKUP($B171,Employees!$A:$K,4,FALSE),""))</f>
        <v/>
      </c>
      <c r="F171" s="11">
        <f>IF($B171="","",IFERROR(VLOOKUP($B171,Employees!$A:$K,8,FALSE),""))</f>
        <v/>
      </c>
      <c r="G171" s="11" t="n"/>
      <c r="H171" s="11" t="n"/>
      <c r="I171" s="14" t="n"/>
      <c r="J171" s="14" t="n"/>
      <c r="K171" s="14" t="n"/>
      <c r="L171" s="11">
        <f>IF($B171="","",ROUND((IFERROR($F171/26/8,0))*($I171*Settings!$E$7 + $J171*Settings!$E$8 + $K171*Settings!$E$9),0))</f>
        <v/>
      </c>
      <c r="M171" s="11">
        <f>IF($B171="","",ROUND($F171+$G171+$H171+$L171,0))</f>
        <v/>
      </c>
      <c r="N171" s="11">
        <f>IF($B171="","",IFERROR(VLOOKUP($B171,Employees!$A:$K,9,FALSE),""))</f>
        <v/>
      </c>
      <c r="O171" s="11">
        <f>IF($B171="","",ROUND($N171*Settings!$B$7,0))</f>
        <v/>
      </c>
      <c r="P171" s="11">
        <f>IF($B171="","",ROUND($N171*Settings!$B$8,0))</f>
        <v/>
      </c>
      <c r="Q171" s="11">
        <f>IF($B171="","",ROUND($N171*Settings!$B$9,0))</f>
        <v/>
      </c>
      <c r="R171" s="11">
        <f>IF($B171="","",$O171+$P171+$Q171)</f>
        <v/>
      </c>
      <c r="S171" s="9">
        <f>IF($B171="","",IFERROR(VLOOKUP($B171,Employees!$A:$K,10,FALSE),0))</f>
        <v/>
      </c>
      <c r="T171" s="11">
        <f>IF($B171="","",Settings!$B$12)</f>
        <v/>
      </c>
      <c r="U171" s="11">
        <f>IF($B171="","",$S171*Settings!$B$13)</f>
        <v/>
      </c>
      <c r="V171" s="11">
        <f>IF($B171="","",MAX(0,$M171-$R171-$T171-$U171))</f>
        <v/>
      </c>
      <c r="W171" s="11">
        <f>IF($B171="","",ROUND(MAX(0,$V171*VLOOKUP($V171,Settings!$D$13:$G$19,3,TRUE)-VLOOKUP($V171,Settings!$D$13:$G$19,4,TRUE)),0))</f>
        <v/>
      </c>
      <c r="X171" s="11" t="n"/>
      <c r="Y171" s="11">
        <f>IF($B171="","",ROUND($M171-$R171-$W171-$X171,0))</f>
        <v/>
      </c>
      <c r="Z171" s="9" t="n"/>
    </row>
    <row r="172">
      <c r="A172" s="9" t="n">
        <v>168</v>
      </c>
      <c r="B172" s="9" t="n"/>
      <c r="C172" s="9">
        <f>IF($B172="","",IFERROR(VLOOKUP($B172,Employees!$A:$K,2,FALSE),""))</f>
        <v/>
      </c>
      <c r="D172" s="9">
        <f>IF($B172="","",IFERROR(VLOOKUP($B172,Employees!$A:$K,3,FALSE),""))</f>
        <v/>
      </c>
      <c r="E172" s="9">
        <f>IF($B172="","",IFERROR(VLOOKUP($B172,Employees!$A:$K,4,FALSE),""))</f>
        <v/>
      </c>
      <c r="F172" s="11">
        <f>IF($B172="","",IFERROR(VLOOKUP($B172,Employees!$A:$K,8,FALSE),""))</f>
        <v/>
      </c>
      <c r="G172" s="11" t="n"/>
      <c r="H172" s="11" t="n"/>
      <c r="I172" s="14" t="n"/>
      <c r="J172" s="14" t="n"/>
      <c r="K172" s="14" t="n"/>
      <c r="L172" s="11">
        <f>IF($B172="","",ROUND((IFERROR($F172/26/8,0))*($I172*Settings!$E$7 + $J172*Settings!$E$8 + $K172*Settings!$E$9),0))</f>
        <v/>
      </c>
      <c r="M172" s="11">
        <f>IF($B172="","",ROUND($F172+$G172+$H172+$L172,0))</f>
        <v/>
      </c>
      <c r="N172" s="11">
        <f>IF($B172="","",IFERROR(VLOOKUP($B172,Employees!$A:$K,9,FALSE),""))</f>
        <v/>
      </c>
      <c r="O172" s="11">
        <f>IF($B172="","",ROUND($N172*Settings!$B$7,0))</f>
        <v/>
      </c>
      <c r="P172" s="11">
        <f>IF($B172="","",ROUND($N172*Settings!$B$8,0))</f>
        <v/>
      </c>
      <c r="Q172" s="11">
        <f>IF($B172="","",ROUND($N172*Settings!$B$9,0))</f>
        <v/>
      </c>
      <c r="R172" s="11">
        <f>IF($B172="","",$O172+$P172+$Q172)</f>
        <v/>
      </c>
      <c r="S172" s="9">
        <f>IF($B172="","",IFERROR(VLOOKUP($B172,Employees!$A:$K,10,FALSE),0))</f>
        <v/>
      </c>
      <c r="T172" s="11">
        <f>IF($B172="","",Settings!$B$12)</f>
        <v/>
      </c>
      <c r="U172" s="11">
        <f>IF($B172="","",$S172*Settings!$B$13)</f>
        <v/>
      </c>
      <c r="V172" s="11">
        <f>IF($B172="","",MAX(0,$M172-$R172-$T172-$U172))</f>
        <v/>
      </c>
      <c r="W172" s="11">
        <f>IF($B172="","",ROUND(MAX(0,$V172*VLOOKUP($V172,Settings!$D$13:$G$19,3,TRUE)-VLOOKUP($V172,Settings!$D$13:$G$19,4,TRUE)),0))</f>
        <v/>
      </c>
      <c r="X172" s="11" t="n"/>
      <c r="Y172" s="11">
        <f>IF($B172="","",ROUND($M172-$R172-$W172-$X172,0))</f>
        <v/>
      </c>
      <c r="Z172" s="9" t="n"/>
    </row>
    <row r="173">
      <c r="A173" s="9" t="n">
        <v>169</v>
      </c>
      <c r="B173" s="9" t="n"/>
      <c r="C173" s="9">
        <f>IF($B173="","",IFERROR(VLOOKUP($B173,Employees!$A:$K,2,FALSE),""))</f>
        <v/>
      </c>
      <c r="D173" s="9">
        <f>IF($B173="","",IFERROR(VLOOKUP($B173,Employees!$A:$K,3,FALSE),""))</f>
        <v/>
      </c>
      <c r="E173" s="9">
        <f>IF($B173="","",IFERROR(VLOOKUP($B173,Employees!$A:$K,4,FALSE),""))</f>
        <v/>
      </c>
      <c r="F173" s="11">
        <f>IF($B173="","",IFERROR(VLOOKUP($B173,Employees!$A:$K,8,FALSE),""))</f>
        <v/>
      </c>
      <c r="G173" s="11" t="n"/>
      <c r="H173" s="11" t="n"/>
      <c r="I173" s="14" t="n"/>
      <c r="J173" s="14" t="n"/>
      <c r="K173" s="14" t="n"/>
      <c r="L173" s="11">
        <f>IF($B173="","",ROUND((IFERROR($F173/26/8,0))*($I173*Settings!$E$7 + $J173*Settings!$E$8 + $K173*Settings!$E$9),0))</f>
        <v/>
      </c>
      <c r="M173" s="11">
        <f>IF($B173="","",ROUND($F173+$G173+$H173+$L173,0))</f>
        <v/>
      </c>
      <c r="N173" s="11">
        <f>IF($B173="","",IFERROR(VLOOKUP($B173,Employees!$A:$K,9,FALSE),""))</f>
        <v/>
      </c>
      <c r="O173" s="11">
        <f>IF($B173="","",ROUND($N173*Settings!$B$7,0))</f>
        <v/>
      </c>
      <c r="P173" s="11">
        <f>IF($B173="","",ROUND($N173*Settings!$B$8,0))</f>
        <v/>
      </c>
      <c r="Q173" s="11">
        <f>IF($B173="","",ROUND($N173*Settings!$B$9,0))</f>
        <v/>
      </c>
      <c r="R173" s="11">
        <f>IF($B173="","",$O173+$P173+$Q173)</f>
        <v/>
      </c>
      <c r="S173" s="9">
        <f>IF($B173="","",IFERROR(VLOOKUP($B173,Employees!$A:$K,10,FALSE),0))</f>
        <v/>
      </c>
      <c r="T173" s="11">
        <f>IF($B173="","",Settings!$B$12)</f>
        <v/>
      </c>
      <c r="U173" s="11">
        <f>IF($B173="","",$S173*Settings!$B$13)</f>
        <v/>
      </c>
      <c r="V173" s="11">
        <f>IF($B173="","",MAX(0,$M173-$R173-$T173-$U173))</f>
        <v/>
      </c>
      <c r="W173" s="11">
        <f>IF($B173="","",ROUND(MAX(0,$V173*VLOOKUP($V173,Settings!$D$13:$G$19,3,TRUE)-VLOOKUP($V173,Settings!$D$13:$G$19,4,TRUE)),0))</f>
        <v/>
      </c>
      <c r="X173" s="11" t="n"/>
      <c r="Y173" s="11">
        <f>IF($B173="","",ROUND($M173-$R173-$W173-$X173,0))</f>
        <v/>
      </c>
      <c r="Z173" s="9" t="n"/>
    </row>
    <row r="174">
      <c r="A174" s="9" t="n">
        <v>170</v>
      </c>
      <c r="B174" s="9" t="n"/>
      <c r="C174" s="9">
        <f>IF($B174="","",IFERROR(VLOOKUP($B174,Employees!$A:$K,2,FALSE),""))</f>
        <v/>
      </c>
      <c r="D174" s="9">
        <f>IF($B174="","",IFERROR(VLOOKUP($B174,Employees!$A:$K,3,FALSE),""))</f>
        <v/>
      </c>
      <c r="E174" s="9">
        <f>IF($B174="","",IFERROR(VLOOKUP($B174,Employees!$A:$K,4,FALSE),""))</f>
        <v/>
      </c>
      <c r="F174" s="11">
        <f>IF($B174="","",IFERROR(VLOOKUP($B174,Employees!$A:$K,8,FALSE),""))</f>
        <v/>
      </c>
      <c r="G174" s="11" t="n"/>
      <c r="H174" s="11" t="n"/>
      <c r="I174" s="14" t="n"/>
      <c r="J174" s="14" t="n"/>
      <c r="K174" s="14" t="n"/>
      <c r="L174" s="11">
        <f>IF($B174="","",ROUND((IFERROR($F174/26/8,0))*($I174*Settings!$E$7 + $J174*Settings!$E$8 + $K174*Settings!$E$9),0))</f>
        <v/>
      </c>
      <c r="M174" s="11">
        <f>IF($B174="","",ROUND($F174+$G174+$H174+$L174,0))</f>
        <v/>
      </c>
      <c r="N174" s="11">
        <f>IF($B174="","",IFERROR(VLOOKUP($B174,Employees!$A:$K,9,FALSE),""))</f>
        <v/>
      </c>
      <c r="O174" s="11">
        <f>IF($B174="","",ROUND($N174*Settings!$B$7,0))</f>
        <v/>
      </c>
      <c r="P174" s="11">
        <f>IF($B174="","",ROUND($N174*Settings!$B$8,0))</f>
        <v/>
      </c>
      <c r="Q174" s="11">
        <f>IF($B174="","",ROUND($N174*Settings!$B$9,0))</f>
        <v/>
      </c>
      <c r="R174" s="11">
        <f>IF($B174="","",$O174+$P174+$Q174)</f>
        <v/>
      </c>
      <c r="S174" s="9">
        <f>IF($B174="","",IFERROR(VLOOKUP($B174,Employees!$A:$K,10,FALSE),0))</f>
        <v/>
      </c>
      <c r="T174" s="11">
        <f>IF($B174="","",Settings!$B$12)</f>
        <v/>
      </c>
      <c r="U174" s="11">
        <f>IF($B174="","",$S174*Settings!$B$13)</f>
        <v/>
      </c>
      <c r="V174" s="11">
        <f>IF($B174="","",MAX(0,$M174-$R174-$T174-$U174))</f>
        <v/>
      </c>
      <c r="W174" s="11">
        <f>IF($B174="","",ROUND(MAX(0,$V174*VLOOKUP($V174,Settings!$D$13:$G$19,3,TRUE)-VLOOKUP($V174,Settings!$D$13:$G$19,4,TRUE)),0))</f>
        <v/>
      </c>
      <c r="X174" s="11" t="n"/>
      <c r="Y174" s="11">
        <f>IF($B174="","",ROUND($M174-$R174-$W174-$X174,0))</f>
        <v/>
      </c>
      <c r="Z174" s="9" t="n"/>
    </row>
    <row r="175">
      <c r="A175" s="9" t="n">
        <v>171</v>
      </c>
      <c r="B175" s="9" t="n"/>
      <c r="C175" s="9">
        <f>IF($B175="","",IFERROR(VLOOKUP($B175,Employees!$A:$K,2,FALSE),""))</f>
        <v/>
      </c>
      <c r="D175" s="9">
        <f>IF($B175="","",IFERROR(VLOOKUP($B175,Employees!$A:$K,3,FALSE),""))</f>
        <v/>
      </c>
      <c r="E175" s="9">
        <f>IF($B175="","",IFERROR(VLOOKUP($B175,Employees!$A:$K,4,FALSE),""))</f>
        <v/>
      </c>
      <c r="F175" s="11">
        <f>IF($B175="","",IFERROR(VLOOKUP($B175,Employees!$A:$K,8,FALSE),""))</f>
        <v/>
      </c>
      <c r="G175" s="11" t="n"/>
      <c r="H175" s="11" t="n"/>
      <c r="I175" s="14" t="n"/>
      <c r="J175" s="14" t="n"/>
      <c r="K175" s="14" t="n"/>
      <c r="L175" s="11">
        <f>IF($B175="","",ROUND((IFERROR($F175/26/8,0))*($I175*Settings!$E$7 + $J175*Settings!$E$8 + $K175*Settings!$E$9),0))</f>
        <v/>
      </c>
      <c r="M175" s="11">
        <f>IF($B175="","",ROUND($F175+$G175+$H175+$L175,0))</f>
        <v/>
      </c>
      <c r="N175" s="11">
        <f>IF($B175="","",IFERROR(VLOOKUP($B175,Employees!$A:$K,9,FALSE),""))</f>
        <v/>
      </c>
      <c r="O175" s="11">
        <f>IF($B175="","",ROUND($N175*Settings!$B$7,0))</f>
        <v/>
      </c>
      <c r="P175" s="11">
        <f>IF($B175="","",ROUND($N175*Settings!$B$8,0))</f>
        <v/>
      </c>
      <c r="Q175" s="11">
        <f>IF($B175="","",ROUND($N175*Settings!$B$9,0))</f>
        <v/>
      </c>
      <c r="R175" s="11">
        <f>IF($B175="","",$O175+$P175+$Q175)</f>
        <v/>
      </c>
      <c r="S175" s="9">
        <f>IF($B175="","",IFERROR(VLOOKUP($B175,Employees!$A:$K,10,FALSE),0))</f>
        <v/>
      </c>
      <c r="T175" s="11">
        <f>IF($B175="","",Settings!$B$12)</f>
        <v/>
      </c>
      <c r="U175" s="11">
        <f>IF($B175="","",$S175*Settings!$B$13)</f>
        <v/>
      </c>
      <c r="V175" s="11">
        <f>IF($B175="","",MAX(0,$M175-$R175-$T175-$U175))</f>
        <v/>
      </c>
      <c r="W175" s="11">
        <f>IF($B175="","",ROUND(MAX(0,$V175*VLOOKUP($V175,Settings!$D$13:$G$19,3,TRUE)-VLOOKUP($V175,Settings!$D$13:$G$19,4,TRUE)),0))</f>
        <v/>
      </c>
      <c r="X175" s="11" t="n"/>
      <c r="Y175" s="11">
        <f>IF($B175="","",ROUND($M175-$R175-$W175-$X175,0))</f>
        <v/>
      </c>
      <c r="Z175" s="9" t="n"/>
    </row>
    <row r="176">
      <c r="A176" s="9" t="n">
        <v>172</v>
      </c>
      <c r="B176" s="9" t="n"/>
      <c r="C176" s="9">
        <f>IF($B176="","",IFERROR(VLOOKUP($B176,Employees!$A:$K,2,FALSE),""))</f>
        <v/>
      </c>
      <c r="D176" s="9">
        <f>IF($B176="","",IFERROR(VLOOKUP($B176,Employees!$A:$K,3,FALSE),""))</f>
        <v/>
      </c>
      <c r="E176" s="9">
        <f>IF($B176="","",IFERROR(VLOOKUP($B176,Employees!$A:$K,4,FALSE),""))</f>
        <v/>
      </c>
      <c r="F176" s="11">
        <f>IF($B176="","",IFERROR(VLOOKUP($B176,Employees!$A:$K,8,FALSE),""))</f>
        <v/>
      </c>
      <c r="G176" s="11" t="n"/>
      <c r="H176" s="11" t="n"/>
      <c r="I176" s="14" t="n"/>
      <c r="J176" s="14" t="n"/>
      <c r="K176" s="14" t="n"/>
      <c r="L176" s="11">
        <f>IF($B176="","",ROUND((IFERROR($F176/26/8,0))*($I176*Settings!$E$7 + $J176*Settings!$E$8 + $K176*Settings!$E$9),0))</f>
        <v/>
      </c>
      <c r="M176" s="11">
        <f>IF($B176="","",ROUND($F176+$G176+$H176+$L176,0))</f>
        <v/>
      </c>
      <c r="N176" s="11">
        <f>IF($B176="","",IFERROR(VLOOKUP($B176,Employees!$A:$K,9,FALSE),""))</f>
        <v/>
      </c>
      <c r="O176" s="11">
        <f>IF($B176="","",ROUND($N176*Settings!$B$7,0))</f>
        <v/>
      </c>
      <c r="P176" s="11">
        <f>IF($B176="","",ROUND($N176*Settings!$B$8,0))</f>
        <v/>
      </c>
      <c r="Q176" s="11">
        <f>IF($B176="","",ROUND($N176*Settings!$B$9,0))</f>
        <v/>
      </c>
      <c r="R176" s="11">
        <f>IF($B176="","",$O176+$P176+$Q176)</f>
        <v/>
      </c>
      <c r="S176" s="9">
        <f>IF($B176="","",IFERROR(VLOOKUP($B176,Employees!$A:$K,10,FALSE),0))</f>
        <v/>
      </c>
      <c r="T176" s="11">
        <f>IF($B176="","",Settings!$B$12)</f>
        <v/>
      </c>
      <c r="U176" s="11">
        <f>IF($B176="","",$S176*Settings!$B$13)</f>
        <v/>
      </c>
      <c r="V176" s="11">
        <f>IF($B176="","",MAX(0,$M176-$R176-$T176-$U176))</f>
        <v/>
      </c>
      <c r="W176" s="11">
        <f>IF($B176="","",ROUND(MAX(0,$V176*VLOOKUP($V176,Settings!$D$13:$G$19,3,TRUE)-VLOOKUP($V176,Settings!$D$13:$G$19,4,TRUE)),0))</f>
        <v/>
      </c>
      <c r="X176" s="11" t="n"/>
      <c r="Y176" s="11">
        <f>IF($B176="","",ROUND($M176-$R176-$W176-$X176,0))</f>
        <v/>
      </c>
      <c r="Z176" s="9" t="n"/>
    </row>
    <row r="177">
      <c r="A177" s="9" t="n">
        <v>173</v>
      </c>
      <c r="B177" s="9" t="n"/>
      <c r="C177" s="9">
        <f>IF($B177="","",IFERROR(VLOOKUP($B177,Employees!$A:$K,2,FALSE),""))</f>
        <v/>
      </c>
      <c r="D177" s="9">
        <f>IF($B177="","",IFERROR(VLOOKUP($B177,Employees!$A:$K,3,FALSE),""))</f>
        <v/>
      </c>
      <c r="E177" s="9">
        <f>IF($B177="","",IFERROR(VLOOKUP($B177,Employees!$A:$K,4,FALSE),""))</f>
        <v/>
      </c>
      <c r="F177" s="11">
        <f>IF($B177="","",IFERROR(VLOOKUP($B177,Employees!$A:$K,8,FALSE),""))</f>
        <v/>
      </c>
      <c r="G177" s="11" t="n"/>
      <c r="H177" s="11" t="n"/>
      <c r="I177" s="14" t="n"/>
      <c r="J177" s="14" t="n"/>
      <c r="K177" s="14" t="n"/>
      <c r="L177" s="11">
        <f>IF($B177="","",ROUND((IFERROR($F177/26/8,0))*($I177*Settings!$E$7 + $J177*Settings!$E$8 + $K177*Settings!$E$9),0))</f>
        <v/>
      </c>
      <c r="M177" s="11">
        <f>IF($B177="","",ROUND($F177+$G177+$H177+$L177,0))</f>
        <v/>
      </c>
      <c r="N177" s="11">
        <f>IF($B177="","",IFERROR(VLOOKUP($B177,Employees!$A:$K,9,FALSE),""))</f>
        <v/>
      </c>
      <c r="O177" s="11">
        <f>IF($B177="","",ROUND($N177*Settings!$B$7,0))</f>
        <v/>
      </c>
      <c r="P177" s="11">
        <f>IF($B177="","",ROUND($N177*Settings!$B$8,0))</f>
        <v/>
      </c>
      <c r="Q177" s="11">
        <f>IF($B177="","",ROUND($N177*Settings!$B$9,0))</f>
        <v/>
      </c>
      <c r="R177" s="11">
        <f>IF($B177="","",$O177+$P177+$Q177)</f>
        <v/>
      </c>
      <c r="S177" s="9">
        <f>IF($B177="","",IFERROR(VLOOKUP($B177,Employees!$A:$K,10,FALSE),0))</f>
        <v/>
      </c>
      <c r="T177" s="11">
        <f>IF($B177="","",Settings!$B$12)</f>
        <v/>
      </c>
      <c r="U177" s="11">
        <f>IF($B177="","",$S177*Settings!$B$13)</f>
        <v/>
      </c>
      <c r="V177" s="11">
        <f>IF($B177="","",MAX(0,$M177-$R177-$T177-$U177))</f>
        <v/>
      </c>
      <c r="W177" s="11">
        <f>IF($B177="","",ROUND(MAX(0,$V177*VLOOKUP($V177,Settings!$D$13:$G$19,3,TRUE)-VLOOKUP($V177,Settings!$D$13:$G$19,4,TRUE)),0))</f>
        <v/>
      </c>
      <c r="X177" s="11" t="n"/>
      <c r="Y177" s="11">
        <f>IF($B177="","",ROUND($M177-$R177-$W177-$X177,0))</f>
        <v/>
      </c>
      <c r="Z177" s="9" t="n"/>
    </row>
    <row r="178">
      <c r="A178" s="9" t="n">
        <v>174</v>
      </c>
      <c r="B178" s="9" t="n"/>
      <c r="C178" s="9">
        <f>IF($B178="","",IFERROR(VLOOKUP($B178,Employees!$A:$K,2,FALSE),""))</f>
        <v/>
      </c>
      <c r="D178" s="9">
        <f>IF($B178="","",IFERROR(VLOOKUP($B178,Employees!$A:$K,3,FALSE),""))</f>
        <v/>
      </c>
      <c r="E178" s="9">
        <f>IF($B178="","",IFERROR(VLOOKUP($B178,Employees!$A:$K,4,FALSE),""))</f>
        <v/>
      </c>
      <c r="F178" s="11">
        <f>IF($B178="","",IFERROR(VLOOKUP($B178,Employees!$A:$K,8,FALSE),""))</f>
        <v/>
      </c>
      <c r="G178" s="11" t="n"/>
      <c r="H178" s="11" t="n"/>
      <c r="I178" s="14" t="n"/>
      <c r="J178" s="14" t="n"/>
      <c r="K178" s="14" t="n"/>
      <c r="L178" s="11">
        <f>IF($B178="","",ROUND((IFERROR($F178/26/8,0))*($I178*Settings!$E$7 + $J178*Settings!$E$8 + $K178*Settings!$E$9),0))</f>
        <v/>
      </c>
      <c r="M178" s="11">
        <f>IF($B178="","",ROUND($F178+$G178+$H178+$L178,0))</f>
        <v/>
      </c>
      <c r="N178" s="11">
        <f>IF($B178="","",IFERROR(VLOOKUP($B178,Employees!$A:$K,9,FALSE),""))</f>
        <v/>
      </c>
      <c r="O178" s="11">
        <f>IF($B178="","",ROUND($N178*Settings!$B$7,0))</f>
        <v/>
      </c>
      <c r="P178" s="11">
        <f>IF($B178="","",ROUND($N178*Settings!$B$8,0))</f>
        <v/>
      </c>
      <c r="Q178" s="11">
        <f>IF($B178="","",ROUND($N178*Settings!$B$9,0))</f>
        <v/>
      </c>
      <c r="R178" s="11">
        <f>IF($B178="","",$O178+$P178+$Q178)</f>
        <v/>
      </c>
      <c r="S178" s="9">
        <f>IF($B178="","",IFERROR(VLOOKUP($B178,Employees!$A:$K,10,FALSE),0))</f>
        <v/>
      </c>
      <c r="T178" s="11">
        <f>IF($B178="","",Settings!$B$12)</f>
        <v/>
      </c>
      <c r="U178" s="11">
        <f>IF($B178="","",$S178*Settings!$B$13)</f>
        <v/>
      </c>
      <c r="V178" s="11">
        <f>IF($B178="","",MAX(0,$M178-$R178-$T178-$U178))</f>
        <v/>
      </c>
      <c r="W178" s="11">
        <f>IF($B178="","",ROUND(MAX(0,$V178*VLOOKUP($V178,Settings!$D$13:$G$19,3,TRUE)-VLOOKUP($V178,Settings!$D$13:$G$19,4,TRUE)),0))</f>
        <v/>
      </c>
      <c r="X178" s="11" t="n"/>
      <c r="Y178" s="11">
        <f>IF($B178="","",ROUND($M178-$R178-$W178-$X178,0))</f>
        <v/>
      </c>
      <c r="Z178" s="9" t="n"/>
    </row>
    <row r="179">
      <c r="A179" s="9" t="n">
        <v>175</v>
      </c>
      <c r="B179" s="9" t="n"/>
      <c r="C179" s="9">
        <f>IF($B179="","",IFERROR(VLOOKUP($B179,Employees!$A:$K,2,FALSE),""))</f>
        <v/>
      </c>
      <c r="D179" s="9">
        <f>IF($B179="","",IFERROR(VLOOKUP($B179,Employees!$A:$K,3,FALSE),""))</f>
        <v/>
      </c>
      <c r="E179" s="9">
        <f>IF($B179="","",IFERROR(VLOOKUP($B179,Employees!$A:$K,4,FALSE),""))</f>
        <v/>
      </c>
      <c r="F179" s="11">
        <f>IF($B179="","",IFERROR(VLOOKUP($B179,Employees!$A:$K,8,FALSE),""))</f>
        <v/>
      </c>
      <c r="G179" s="11" t="n"/>
      <c r="H179" s="11" t="n"/>
      <c r="I179" s="14" t="n"/>
      <c r="J179" s="14" t="n"/>
      <c r="K179" s="14" t="n"/>
      <c r="L179" s="11">
        <f>IF($B179="","",ROUND((IFERROR($F179/26/8,0))*($I179*Settings!$E$7 + $J179*Settings!$E$8 + $K179*Settings!$E$9),0))</f>
        <v/>
      </c>
      <c r="M179" s="11">
        <f>IF($B179="","",ROUND($F179+$G179+$H179+$L179,0))</f>
        <v/>
      </c>
      <c r="N179" s="11">
        <f>IF($B179="","",IFERROR(VLOOKUP($B179,Employees!$A:$K,9,FALSE),""))</f>
        <v/>
      </c>
      <c r="O179" s="11">
        <f>IF($B179="","",ROUND($N179*Settings!$B$7,0))</f>
        <v/>
      </c>
      <c r="P179" s="11">
        <f>IF($B179="","",ROUND($N179*Settings!$B$8,0))</f>
        <v/>
      </c>
      <c r="Q179" s="11">
        <f>IF($B179="","",ROUND($N179*Settings!$B$9,0))</f>
        <v/>
      </c>
      <c r="R179" s="11">
        <f>IF($B179="","",$O179+$P179+$Q179)</f>
        <v/>
      </c>
      <c r="S179" s="9">
        <f>IF($B179="","",IFERROR(VLOOKUP($B179,Employees!$A:$K,10,FALSE),0))</f>
        <v/>
      </c>
      <c r="T179" s="11">
        <f>IF($B179="","",Settings!$B$12)</f>
        <v/>
      </c>
      <c r="U179" s="11">
        <f>IF($B179="","",$S179*Settings!$B$13)</f>
        <v/>
      </c>
      <c r="V179" s="11">
        <f>IF($B179="","",MAX(0,$M179-$R179-$T179-$U179))</f>
        <v/>
      </c>
      <c r="W179" s="11">
        <f>IF($B179="","",ROUND(MAX(0,$V179*VLOOKUP($V179,Settings!$D$13:$G$19,3,TRUE)-VLOOKUP($V179,Settings!$D$13:$G$19,4,TRUE)),0))</f>
        <v/>
      </c>
      <c r="X179" s="11" t="n"/>
      <c r="Y179" s="11">
        <f>IF($B179="","",ROUND($M179-$R179-$W179-$X179,0))</f>
        <v/>
      </c>
      <c r="Z179" s="9" t="n"/>
    </row>
    <row r="180">
      <c r="A180" s="9" t="n">
        <v>176</v>
      </c>
      <c r="B180" s="9" t="n"/>
      <c r="C180" s="9">
        <f>IF($B180="","",IFERROR(VLOOKUP($B180,Employees!$A:$K,2,FALSE),""))</f>
        <v/>
      </c>
      <c r="D180" s="9">
        <f>IF($B180="","",IFERROR(VLOOKUP($B180,Employees!$A:$K,3,FALSE),""))</f>
        <v/>
      </c>
      <c r="E180" s="9">
        <f>IF($B180="","",IFERROR(VLOOKUP($B180,Employees!$A:$K,4,FALSE),""))</f>
        <v/>
      </c>
      <c r="F180" s="11">
        <f>IF($B180="","",IFERROR(VLOOKUP($B180,Employees!$A:$K,8,FALSE),""))</f>
        <v/>
      </c>
      <c r="G180" s="11" t="n"/>
      <c r="H180" s="11" t="n"/>
      <c r="I180" s="14" t="n"/>
      <c r="J180" s="14" t="n"/>
      <c r="K180" s="14" t="n"/>
      <c r="L180" s="11">
        <f>IF($B180="","",ROUND((IFERROR($F180/26/8,0))*($I180*Settings!$E$7 + $J180*Settings!$E$8 + $K180*Settings!$E$9),0))</f>
        <v/>
      </c>
      <c r="M180" s="11">
        <f>IF($B180="","",ROUND($F180+$G180+$H180+$L180,0))</f>
        <v/>
      </c>
      <c r="N180" s="11">
        <f>IF($B180="","",IFERROR(VLOOKUP($B180,Employees!$A:$K,9,FALSE),""))</f>
        <v/>
      </c>
      <c r="O180" s="11">
        <f>IF($B180="","",ROUND($N180*Settings!$B$7,0))</f>
        <v/>
      </c>
      <c r="P180" s="11">
        <f>IF($B180="","",ROUND($N180*Settings!$B$8,0))</f>
        <v/>
      </c>
      <c r="Q180" s="11">
        <f>IF($B180="","",ROUND($N180*Settings!$B$9,0))</f>
        <v/>
      </c>
      <c r="R180" s="11">
        <f>IF($B180="","",$O180+$P180+$Q180)</f>
        <v/>
      </c>
      <c r="S180" s="9">
        <f>IF($B180="","",IFERROR(VLOOKUP($B180,Employees!$A:$K,10,FALSE),0))</f>
        <v/>
      </c>
      <c r="T180" s="11">
        <f>IF($B180="","",Settings!$B$12)</f>
        <v/>
      </c>
      <c r="U180" s="11">
        <f>IF($B180="","",$S180*Settings!$B$13)</f>
        <v/>
      </c>
      <c r="V180" s="11">
        <f>IF($B180="","",MAX(0,$M180-$R180-$T180-$U180))</f>
        <v/>
      </c>
      <c r="W180" s="11">
        <f>IF($B180="","",ROUND(MAX(0,$V180*VLOOKUP($V180,Settings!$D$13:$G$19,3,TRUE)-VLOOKUP($V180,Settings!$D$13:$G$19,4,TRUE)),0))</f>
        <v/>
      </c>
      <c r="X180" s="11" t="n"/>
      <c r="Y180" s="11">
        <f>IF($B180="","",ROUND($M180-$R180-$W180-$X180,0))</f>
        <v/>
      </c>
      <c r="Z180" s="9" t="n"/>
    </row>
    <row r="181">
      <c r="A181" s="9" t="n">
        <v>177</v>
      </c>
      <c r="B181" s="9" t="n"/>
      <c r="C181" s="9">
        <f>IF($B181="","",IFERROR(VLOOKUP($B181,Employees!$A:$K,2,FALSE),""))</f>
        <v/>
      </c>
      <c r="D181" s="9">
        <f>IF($B181="","",IFERROR(VLOOKUP($B181,Employees!$A:$K,3,FALSE),""))</f>
        <v/>
      </c>
      <c r="E181" s="9">
        <f>IF($B181="","",IFERROR(VLOOKUP($B181,Employees!$A:$K,4,FALSE),""))</f>
        <v/>
      </c>
      <c r="F181" s="11">
        <f>IF($B181="","",IFERROR(VLOOKUP($B181,Employees!$A:$K,8,FALSE),""))</f>
        <v/>
      </c>
      <c r="G181" s="11" t="n"/>
      <c r="H181" s="11" t="n"/>
      <c r="I181" s="14" t="n"/>
      <c r="J181" s="14" t="n"/>
      <c r="K181" s="14" t="n"/>
      <c r="L181" s="11">
        <f>IF($B181="","",ROUND((IFERROR($F181/26/8,0))*($I181*Settings!$E$7 + $J181*Settings!$E$8 + $K181*Settings!$E$9),0))</f>
        <v/>
      </c>
      <c r="M181" s="11">
        <f>IF($B181="","",ROUND($F181+$G181+$H181+$L181,0))</f>
        <v/>
      </c>
      <c r="N181" s="11">
        <f>IF($B181="","",IFERROR(VLOOKUP($B181,Employees!$A:$K,9,FALSE),""))</f>
        <v/>
      </c>
      <c r="O181" s="11">
        <f>IF($B181="","",ROUND($N181*Settings!$B$7,0))</f>
        <v/>
      </c>
      <c r="P181" s="11">
        <f>IF($B181="","",ROUND($N181*Settings!$B$8,0))</f>
        <v/>
      </c>
      <c r="Q181" s="11">
        <f>IF($B181="","",ROUND($N181*Settings!$B$9,0))</f>
        <v/>
      </c>
      <c r="R181" s="11">
        <f>IF($B181="","",$O181+$P181+$Q181)</f>
        <v/>
      </c>
      <c r="S181" s="9">
        <f>IF($B181="","",IFERROR(VLOOKUP($B181,Employees!$A:$K,10,FALSE),0))</f>
        <v/>
      </c>
      <c r="T181" s="11">
        <f>IF($B181="","",Settings!$B$12)</f>
        <v/>
      </c>
      <c r="U181" s="11">
        <f>IF($B181="","",$S181*Settings!$B$13)</f>
        <v/>
      </c>
      <c r="V181" s="11">
        <f>IF($B181="","",MAX(0,$M181-$R181-$T181-$U181))</f>
        <v/>
      </c>
      <c r="W181" s="11">
        <f>IF($B181="","",ROUND(MAX(0,$V181*VLOOKUP($V181,Settings!$D$13:$G$19,3,TRUE)-VLOOKUP($V181,Settings!$D$13:$G$19,4,TRUE)),0))</f>
        <v/>
      </c>
      <c r="X181" s="11" t="n"/>
      <c r="Y181" s="11">
        <f>IF($B181="","",ROUND($M181-$R181-$W181-$X181,0))</f>
        <v/>
      </c>
      <c r="Z181" s="9" t="n"/>
    </row>
    <row r="182">
      <c r="A182" s="9" t="n">
        <v>178</v>
      </c>
      <c r="B182" s="9" t="n"/>
      <c r="C182" s="9">
        <f>IF($B182="","",IFERROR(VLOOKUP($B182,Employees!$A:$K,2,FALSE),""))</f>
        <v/>
      </c>
      <c r="D182" s="9">
        <f>IF($B182="","",IFERROR(VLOOKUP($B182,Employees!$A:$K,3,FALSE),""))</f>
        <v/>
      </c>
      <c r="E182" s="9">
        <f>IF($B182="","",IFERROR(VLOOKUP($B182,Employees!$A:$K,4,FALSE),""))</f>
        <v/>
      </c>
      <c r="F182" s="11">
        <f>IF($B182="","",IFERROR(VLOOKUP($B182,Employees!$A:$K,8,FALSE),""))</f>
        <v/>
      </c>
      <c r="G182" s="11" t="n"/>
      <c r="H182" s="11" t="n"/>
      <c r="I182" s="14" t="n"/>
      <c r="J182" s="14" t="n"/>
      <c r="K182" s="14" t="n"/>
      <c r="L182" s="11">
        <f>IF($B182="","",ROUND((IFERROR($F182/26/8,0))*($I182*Settings!$E$7 + $J182*Settings!$E$8 + $K182*Settings!$E$9),0))</f>
        <v/>
      </c>
      <c r="M182" s="11">
        <f>IF($B182="","",ROUND($F182+$G182+$H182+$L182,0))</f>
        <v/>
      </c>
      <c r="N182" s="11">
        <f>IF($B182="","",IFERROR(VLOOKUP($B182,Employees!$A:$K,9,FALSE),""))</f>
        <v/>
      </c>
      <c r="O182" s="11">
        <f>IF($B182="","",ROUND($N182*Settings!$B$7,0))</f>
        <v/>
      </c>
      <c r="P182" s="11">
        <f>IF($B182="","",ROUND($N182*Settings!$B$8,0))</f>
        <v/>
      </c>
      <c r="Q182" s="11">
        <f>IF($B182="","",ROUND($N182*Settings!$B$9,0))</f>
        <v/>
      </c>
      <c r="R182" s="11">
        <f>IF($B182="","",$O182+$P182+$Q182)</f>
        <v/>
      </c>
      <c r="S182" s="9">
        <f>IF($B182="","",IFERROR(VLOOKUP($B182,Employees!$A:$K,10,FALSE),0))</f>
        <v/>
      </c>
      <c r="T182" s="11">
        <f>IF($B182="","",Settings!$B$12)</f>
        <v/>
      </c>
      <c r="U182" s="11">
        <f>IF($B182="","",$S182*Settings!$B$13)</f>
        <v/>
      </c>
      <c r="V182" s="11">
        <f>IF($B182="","",MAX(0,$M182-$R182-$T182-$U182))</f>
        <v/>
      </c>
      <c r="W182" s="11">
        <f>IF($B182="","",ROUND(MAX(0,$V182*VLOOKUP($V182,Settings!$D$13:$G$19,3,TRUE)-VLOOKUP($V182,Settings!$D$13:$G$19,4,TRUE)),0))</f>
        <v/>
      </c>
      <c r="X182" s="11" t="n"/>
      <c r="Y182" s="11">
        <f>IF($B182="","",ROUND($M182-$R182-$W182-$X182,0))</f>
        <v/>
      </c>
      <c r="Z182" s="9" t="n"/>
    </row>
    <row r="183">
      <c r="A183" s="9" t="n">
        <v>179</v>
      </c>
      <c r="B183" s="9" t="n"/>
      <c r="C183" s="9">
        <f>IF($B183="","",IFERROR(VLOOKUP($B183,Employees!$A:$K,2,FALSE),""))</f>
        <v/>
      </c>
      <c r="D183" s="9">
        <f>IF($B183="","",IFERROR(VLOOKUP($B183,Employees!$A:$K,3,FALSE),""))</f>
        <v/>
      </c>
      <c r="E183" s="9">
        <f>IF($B183="","",IFERROR(VLOOKUP($B183,Employees!$A:$K,4,FALSE),""))</f>
        <v/>
      </c>
      <c r="F183" s="11">
        <f>IF($B183="","",IFERROR(VLOOKUP($B183,Employees!$A:$K,8,FALSE),""))</f>
        <v/>
      </c>
      <c r="G183" s="11" t="n"/>
      <c r="H183" s="11" t="n"/>
      <c r="I183" s="14" t="n"/>
      <c r="J183" s="14" t="n"/>
      <c r="K183" s="14" t="n"/>
      <c r="L183" s="11">
        <f>IF($B183="","",ROUND((IFERROR($F183/26/8,0))*($I183*Settings!$E$7 + $J183*Settings!$E$8 + $K183*Settings!$E$9),0))</f>
        <v/>
      </c>
      <c r="M183" s="11">
        <f>IF($B183="","",ROUND($F183+$G183+$H183+$L183,0))</f>
        <v/>
      </c>
      <c r="N183" s="11">
        <f>IF($B183="","",IFERROR(VLOOKUP($B183,Employees!$A:$K,9,FALSE),""))</f>
        <v/>
      </c>
      <c r="O183" s="11">
        <f>IF($B183="","",ROUND($N183*Settings!$B$7,0))</f>
        <v/>
      </c>
      <c r="P183" s="11">
        <f>IF($B183="","",ROUND($N183*Settings!$B$8,0))</f>
        <v/>
      </c>
      <c r="Q183" s="11">
        <f>IF($B183="","",ROUND($N183*Settings!$B$9,0))</f>
        <v/>
      </c>
      <c r="R183" s="11">
        <f>IF($B183="","",$O183+$P183+$Q183)</f>
        <v/>
      </c>
      <c r="S183" s="9">
        <f>IF($B183="","",IFERROR(VLOOKUP($B183,Employees!$A:$K,10,FALSE),0))</f>
        <v/>
      </c>
      <c r="T183" s="11">
        <f>IF($B183="","",Settings!$B$12)</f>
        <v/>
      </c>
      <c r="U183" s="11">
        <f>IF($B183="","",$S183*Settings!$B$13)</f>
        <v/>
      </c>
      <c r="V183" s="11">
        <f>IF($B183="","",MAX(0,$M183-$R183-$T183-$U183))</f>
        <v/>
      </c>
      <c r="W183" s="11">
        <f>IF($B183="","",ROUND(MAX(0,$V183*VLOOKUP($V183,Settings!$D$13:$G$19,3,TRUE)-VLOOKUP($V183,Settings!$D$13:$G$19,4,TRUE)),0))</f>
        <v/>
      </c>
      <c r="X183" s="11" t="n"/>
      <c r="Y183" s="11">
        <f>IF($B183="","",ROUND($M183-$R183-$W183-$X183,0))</f>
        <v/>
      </c>
      <c r="Z183" s="9" t="n"/>
    </row>
    <row r="184">
      <c r="A184" s="9" t="n">
        <v>180</v>
      </c>
      <c r="B184" s="9" t="n"/>
      <c r="C184" s="9">
        <f>IF($B184="","",IFERROR(VLOOKUP($B184,Employees!$A:$K,2,FALSE),""))</f>
        <v/>
      </c>
      <c r="D184" s="9">
        <f>IF($B184="","",IFERROR(VLOOKUP($B184,Employees!$A:$K,3,FALSE),""))</f>
        <v/>
      </c>
      <c r="E184" s="9">
        <f>IF($B184="","",IFERROR(VLOOKUP($B184,Employees!$A:$K,4,FALSE),""))</f>
        <v/>
      </c>
      <c r="F184" s="11">
        <f>IF($B184="","",IFERROR(VLOOKUP($B184,Employees!$A:$K,8,FALSE),""))</f>
        <v/>
      </c>
      <c r="G184" s="11" t="n"/>
      <c r="H184" s="11" t="n"/>
      <c r="I184" s="14" t="n"/>
      <c r="J184" s="14" t="n"/>
      <c r="K184" s="14" t="n"/>
      <c r="L184" s="11">
        <f>IF($B184="","",ROUND((IFERROR($F184/26/8,0))*($I184*Settings!$E$7 + $J184*Settings!$E$8 + $K184*Settings!$E$9),0))</f>
        <v/>
      </c>
      <c r="M184" s="11">
        <f>IF($B184="","",ROUND($F184+$G184+$H184+$L184,0))</f>
        <v/>
      </c>
      <c r="N184" s="11">
        <f>IF($B184="","",IFERROR(VLOOKUP($B184,Employees!$A:$K,9,FALSE),""))</f>
        <v/>
      </c>
      <c r="O184" s="11">
        <f>IF($B184="","",ROUND($N184*Settings!$B$7,0))</f>
        <v/>
      </c>
      <c r="P184" s="11">
        <f>IF($B184="","",ROUND($N184*Settings!$B$8,0))</f>
        <v/>
      </c>
      <c r="Q184" s="11">
        <f>IF($B184="","",ROUND($N184*Settings!$B$9,0))</f>
        <v/>
      </c>
      <c r="R184" s="11">
        <f>IF($B184="","",$O184+$P184+$Q184)</f>
        <v/>
      </c>
      <c r="S184" s="9">
        <f>IF($B184="","",IFERROR(VLOOKUP($B184,Employees!$A:$K,10,FALSE),0))</f>
        <v/>
      </c>
      <c r="T184" s="11">
        <f>IF($B184="","",Settings!$B$12)</f>
        <v/>
      </c>
      <c r="U184" s="11">
        <f>IF($B184="","",$S184*Settings!$B$13)</f>
        <v/>
      </c>
      <c r="V184" s="11">
        <f>IF($B184="","",MAX(0,$M184-$R184-$T184-$U184))</f>
        <v/>
      </c>
      <c r="W184" s="11">
        <f>IF($B184="","",ROUND(MAX(0,$V184*VLOOKUP($V184,Settings!$D$13:$G$19,3,TRUE)-VLOOKUP($V184,Settings!$D$13:$G$19,4,TRUE)),0))</f>
        <v/>
      </c>
      <c r="X184" s="11" t="n"/>
      <c r="Y184" s="11">
        <f>IF($B184="","",ROUND($M184-$R184-$W184-$X184,0))</f>
        <v/>
      </c>
      <c r="Z184" s="9" t="n"/>
    </row>
    <row r="185">
      <c r="A185" s="9" t="n">
        <v>181</v>
      </c>
      <c r="B185" s="9" t="n"/>
      <c r="C185" s="9">
        <f>IF($B185="","",IFERROR(VLOOKUP($B185,Employees!$A:$K,2,FALSE),""))</f>
        <v/>
      </c>
      <c r="D185" s="9">
        <f>IF($B185="","",IFERROR(VLOOKUP($B185,Employees!$A:$K,3,FALSE),""))</f>
        <v/>
      </c>
      <c r="E185" s="9">
        <f>IF($B185="","",IFERROR(VLOOKUP($B185,Employees!$A:$K,4,FALSE),""))</f>
        <v/>
      </c>
      <c r="F185" s="11">
        <f>IF($B185="","",IFERROR(VLOOKUP($B185,Employees!$A:$K,8,FALSE),""))</f>
        <v/>
      </c>
      <c r="G185" s="11" t="n"/>
      <c r="H185" s="11" t="n"/>
      <c r="I185" s="14" t="n"/>
      <c r="J185" s="14" t="n"/>
      <c r="K185" s="14" t="n"/>
      <c r="L185" s="11">
        <f>IF($B185="","",ROUND((IFERROR($F185/26/8,0))*($I185*Settings!$E$7 + $J185*Settings!$E$8 + $K185*Settings!$E$9),0))</f>
        <v/>
      </c>
      <c r="M185" s="11">
        <f>IF($B185="","",ROUND($F185+$G185+$H185+$L185,0))</f>
        <v/>
      </c>
      <c r="N185" s="11">
        <f>IF($B185="","",IFERROR(VLOOKUP($B185,Employees!$A:$K,9,FALSE),""))</f>
        <v/>
      </c>
      <c r="O185" s="11">
        <f>IF($B185="","",ROUND($N185*Settings!$B$7,0))</f>
        <v/>
      </c>
      <c r="P185" s="11">
        <f>IF($B185="","",ROUND($N185*Settings!$B$8,0))</f>
        <v/>
      </c>
      <c r="Q185" s="11">
        <f>IF($B185="","",ROUND($N185*Settings!$B$9,0))</f>
        <v/>
      </c>
      <c r="R185" s="11">
        <f>IF($B185="","",$O185+$P185+$Q185)</f>
        <v/>
      </c>
      <c r="S185" s="9">
        <f>IF($B185="","",IFERROR(VLOOKUP($B185,Employees!$A:$K,10,FALSE),0))</f>
        <v/>
      </c>
      <c r="T185" s="11">
        <f>IF($B185="","",Settings!$B$12)</f>
        <v/>
      </c>
      <c r="U185" s="11">
        <f>IF($B185="","",$S185*Settings!$B$13)</f>
        <v/>
      </c>
      <c r="V185" s="11">
        <f>IF($B185="","",MAX(0,$M185-$R185-$T185-$U185))</f>
        <v/>
      </c>
      <c r="W185" s="11">
        <f>IF($B185="","",ROUND(MAX(0,$V185*VLOOKUP($V185,Settings!$D$13:$G$19,3,TRUE)-VLOOKUP($V185,Settings!$D$13:$G$19,4,TRUE)),0))</f>
        <v/>
      </c>
      <c r="X185" s="11" t="n"/>
      <c r="Y185" s="11">
        <f>IF($B185="","",ROUND($M185-$R185-$W185-$X185,0))</f>
        <v/>
      </c>
      <c r="Z185" s="9" t="n"/>
    </row>
    <row r="186">
      <c r="A186" s="9" t="n">
        <v>182</v>
      </c>
      <c r="B186" s="9" t="n"/>
      <c r="C186" s="9">
        <f>IF($B186="","",IFERROR(VLOOKUP($B186,Employees!$A:$K,2,FALSE),""))</f>
        <v/>
      </c>
      <c r="D186" s="9">
        <f>IF($B186="","",IFERROR(VLOOKUP($B186,Employees!$A:$K,3,FALSE),""))</f>
        <v/>
      </c>
      <c r="E186" s="9">
        <f>IF($B186="","",IFERROR(VLOOKUP($B186,Employees!$A:$K,4,FALSE),""))</f>
        <v/>
      </c>
      <c r="F186" s="11">
        <f>IF($B186="","",IFERROR(VLOOKUP($B186,Employees!$A:$K,8,FALSE),""))</f>
        <v/>
      </c>
      <c r="G186" s="11" t="n"/>
      <c r="H186" s="11" t="n"/>
      <c r="I186" s="14" t="n"/>
      <c r="J186" s="14" t="n"/>
      <c r="K186" s="14" t="n"/>
      <c r="L186" s="11">
        <f>IF($B186="","",ROUND((IFERROR($F186/26/8,0))*($I186*Settings!$E$7 + $J186*Settings!$E$8 + $K186*Settings!$E$9),0))</f>
        <v/>
      </c>
      <c r="M186" s="11">
        <f>IF($B186="","",ROUND($F186+$G186+$H186+$L186,0))</f>
        <v/>
      </c>
      <c r="N186" s="11">
        <f>IF($B186="","",IFERROR(VLOOKUP($B186,Employees!$A:$K,9,FALSE),""))</f>
        <v/>
      </c>
      <c r="O186" s="11">
        <f>IF($B186="","",ROUND($N186*Settings!$B$7,0))</f>
        <v/>
      </c>
      <c r="P186" s="11">
        <f>IF($B186="","",ROUND($N186*Settings!$B$8,0))</f>
        <v/>
      </c>
      <c r="Q186" s="11">
        <f>IF($B186="","",ROUND($N186*Settings!$B$9,0))</f>
        <v/>
      </c>
      <c r="R186" s="11">
        <f>IF($B186="","",$O186+$P186+$Q186)</f>
        <v/>
      </c>
      <c r="S186" s="9">
        <f>IF($B186="","",IFERROR(VLOOKUP($B186,Employees!$A:$K,10,FALSE),0))</f>
        <v/>
      </c>
      <c r="T186" s="11">
        <f>IF($B186="","",Settings!$B$12)</f>
        <v/>
      </c>
      <c r="U186" s="11">
        <f>IF($B186="","",$S186*Settings!$B$13)</f>
        <v/>
      </c>
      <c r="V186" s="11">
        <f>IF($B186="","",MAX(0,$M186-$R186-$T186-$U186))</f>
        <v/>
      </c>
      <c r="W186" s="11">
        <f>IF($B186="","",ROUND(MAX(0,$V186*VLOOKUP($V186,Settings!$D$13:$G$19,3,TRUE)-VLOOKUP($V186,Settings!$D$13:$G$19,4,TRUE)),0))</f>
        <v/>
      </c>
      <c r="X186" s="11" t="n"/>
      <c r="Y186" s="11">
        <f>IF($B186="","",ROUND($M186-$R186-$W186-$X186,0))</f>
        <v/>
      </c>
      <c r="Z186" s="9" t="n"/>
    </row>
    <row r="187">
      <c r="A187" s="9" t="n">
        <v>183</v>
      </c>
      <c r="B187" s="9" t="n"/>
      <c r="C187" s="9">
        <f>IF($B187="","",IFERROR(VLOOKUP($B187,Employees!$A:$K,2,FALSE),""))</f>
        <v/>
      </c>
      <c r="D187" s="9">
        <f>IF($B187="","",IFERROR(VLOOKUP($B187,Employees!$A:$K,3,FALSE),""))</f>
        <v/>
      </c>
      <c r="E187" s="9">
        <f>IF($B187="","",IFERROR(VLOOKUP($B187,Employees!$A:$K,4,FALSE),""))</f>
        <v/>
      </c>
      <c r="F187" s="11">
        <f>IF($B187="","",IFERROR(VLOOKUP($B187,Employees!$A:$K,8,FALSE),""))</f>
        <v/>
      </c>
      <c r="G187" s="11" t="n"/>
      <c r="H187" s="11" t="n"/>
      <c r="I187" s="14" t="n"/>
      <c r="J187" s="14" t="n"/>
      <c r="K187" s="14" t="n"/>
      <c r="L187" s="11">
        <f>IF($B187="","",ROUND((IFERROR($F187/26/8,0))*($I187*Settings!$E$7 + $J187*Settings!$E$8 + $K187*Settings!$E$9),0))</f>
        <v/>
      </c>
      <c r="M187" s="11">
        <f>IF($B187="","",ROUND($F187+$G187+$H187+$L187,0))</f>
        <v/>
      </c>
      <c r="N187" s="11">
        <f>IF($B187="","",IFERROR(VLOOKUP($B187,Employees!$A:$K,9,FALSE),""))</f>
        <v/>
      </c>
      <c r="O187" s="11">
        <f>IF($B187="","",ROUND($N187*Settings!$B$7,0))</f>
        <v/>
      </c>
      <c r="P187" s="11">
        <f>IF($B187="","",ROUND($N187*Settings!$B$8,0))</f>
        <v/>
      </c>
      <c r="Q187" s="11">
        <f>IF($B187="","",ROUND($N187*Settings!$B$9,0))</f>
        <v/>
      </c>
      <c r="R187" s="11">
        <f>IF($B187="","",$O187+$P187+$Q187)</f>
        <v/>
      </c>
      <c r="S187" s="9">
        <f>IF($B187="","",IFERROR(VLOOKUP($B187,Employees!$A:$K,10,FALSE),0))</f>
        <v/>
      </c>
      <c r="T187" s="11">
        <f>IF($B187="","",Settings!$B$12)</f>
        <v/>
      </c>
      <c r="U187" s="11">
        <f>IF($B187="","",$S187*Settings!$B$13)</f>
        <v/>
      </c>
      <c r="V187" s="11">
        <f>IF($B187="","",MAX(0,$M187-$R187-$T187-$U187))</f>
        <v/>
      </c>
      <c r="W187" s="11">
        <f>IF($B187="","",ROUND(MAX(0,$V187*VLOOKUP($V187,Settings!$D$13:$G$19,3,TRUE)-VLOOKUP($V187,Settings!$D$13:$G$19,4,TRUE)),0))</f>
        <v/>
      </c>
      <c r="X187" s="11" t="n"/>
      <c r="Y187" s="11">
        <f>IF($B187="","",ROUND($M187-$R187-$W187-$X187,0))</f>
        <v/>
      </c>
      <c r="Z187" s="9" t="n"/>
    </row>
    <row r="188">
      <c r="A188" s="9" t="n">
        <v>184</v>
      </c>
      <c r="B188" s="9" t="n"/>
      <c r="C188" s="9">
        <f>IF($B188="","",IFERROR(VLOOKUP($B188,Employees!$A:$K,2,FALSE),""))</f>
        <v/>
      </c>
      <c r="D188" s="9">
        <f>IF($B188="","",IFERROR(VLOOKUP($B188,Employees!$A:$K,3,FALSE),""))</f>
        <v/>
      </c>
      <c r="E188" s="9">
        <f>IF($B188="","",IFERROR(VLOOKUP($B188,Employees!$A:$K,4,FALSE),""))</f>
        <v/>
      </c>
      <c r="F188" s="11">
        <f>IF($B188="","",IFERROR(VLOOKUP($B188,Employees!$A:$K,8,FALSE),""))</f>
        <v/>
      </c>
      <c r="G188" s="11" t="n"/>
      <c r="H188" s="11" t="n"/>
      <c r="I188" s="14" t="n"/>
      <c r="J188" s="14" t="n"/>
      <c r="K188" s="14" t="n"/>
      <c r="L188" s="11">
        <f>IF($B188="","",ROUND((IFERROR($F188/26/8,0))*($I188*Settings!$E$7 + $J188*Settings!$E$8 + $K188*Settings!$E$9),0))</f>
        <v/>
      </c>
      <c r="M188" s="11">
        <f>IF($B188="","",ROUND($F188+$G188+$H188+$L188,0))</f>
        <v/>
      </c>
      <c r="N188" s="11">
        <f>IF($B188="","",IFERROR(VLOOKUP($B188,Employees!$A:$K,9,FALSE),""))</f>
        <v/>
      </c>
      <c r="O188" s="11">
        <f>IF($B188="","",ROUND($N188*Settings!$B$7,0))</f>
        <v/>
      </c>
      <c r="P188" s="11">
        <f>IF($B188="","",ROUND($N188*Settings!$B$8,0))</f>
        <v/>
      </c>
      <c r="Q188" s="11">
        <f>IF($B188="","",ROUND($N188*Settings!$B$9,0))</f>
        <v/>
      </c>
      <c r="R188" s="11">
        <f>IF($B188="","",$O188+$P188+$Q188)</f>
        <v/>
      </c>
      <c r="S188" s="9">
        <f>IF($B188="","",IFERROR(VLOOKUP($B188,Employees!$A:$K,10,FALSE),0))</f>
        <v/>
      </c>
      <c r="T188" s="11">
        <f>IF($B188="","",Settings!$B$12)</f>
        <v/>
      </c>
      <c r="U188" s="11">
        <f>IF($B188="","",$S188*Settings!$B$13)</f>
        <v/>
      </c>
      <c r="V188" s="11">
        <f>IF($B188="","",MAX(0,$M188-$R188-$T188-$U188))</f>
        <v/>
      </c>
      <c r="W188" s="11">
        <f>IF($B188="","",ROUND(MAX(0,$V188*VLOOKUP($V188,Settings!$D$13:$G$19,3,TRUE)-VLOOKUP($V188,Settings!$D$13:$G$19,4,TRUE)),0))</f>
        <v/>
      </c>
      <c r="X188" s="11" t="n"/>
      <c r="Y188" s="11">
        <f>IF($B188="","",ROUND($M188-$R188-$W188-$X188,0))</f>
        <v/>
      </c>
      <c r="Z188" s="9" t="n"/>
    </row>
    <row r="189">
      <c r="A189" s="9" t="n">
        <v>185</v>
      </c>
      <c r="B189" s="9" t="n"/>
      <c r="C189" s="9">
        <f>IF($B189="","",IFERROR(VLOOKUP($B189,Employees!$A:$K,2,FALSE),""))</f>
        <v/>
      </c>
      <c r="D189" s="9">
        <f>IF($B189="","",IFERROR(VLOOKUP($B189,Employees!$A:$K,3,FALSE),""))</f>
        <v/>
      </c>
      <c r="E189" s="9">
        <f>IF($B189="","",IFERROR(VLOOKUP($B189,Employees!$A:$K,4,FALSE),""))</f>
        <v/>
      </c>
      <c r="F189" s="11">
        <f>IF($B189="","",IFERROR(VLOOKUP($B189,Employees!$A:$K,8,FALSE),""))</f>
        <v/>
      </c>
      <c r="G189" s="11" t="n"/>
      <c r="H189" s="11" t="n"/>
      <c r="I189" s="14" t="n"/>
      <c r="J189" s="14" t="n"/>
      <c r="K189" s="14" t="n"/>
      <c r="L189" s="11">
        <f>IF($B189="","",ROUND((IFERROR($F189/26/8,0))*($I189*Settings!$E$7 + $J189*Settings!$E$8 + $K189*Settings!$E$9),0))</f>
        <v/>
      </c>
      <c r="M189" s="11">
        <f>IF($B189="","",ROUND($F189+$G189+$H189+$L189,0))</f>
        <v/>
      </c>
      <c r="N189" s="11">
        <f>IF($B189="","",IFERROR(VLOOKUP($B189,Employees!$A:$K,9,FALSE),""))</f>
        <v/>
      </c>
      <c r="O189" s="11">
        <f>IF($B189="","",ROUND($N189*Settings!$B$7,0))</f>
        <v/>
      </c>
      <c r="P189" s="11">
        <f>IF($B189="","",ROUND($N189*Settings!$B$8,0))</f>
        <v/>
      </c>
      <c r="Q189" s="11">
        <f>IF($B189="","",ROUND($N189*Settings!$B$9,0))</f>
        <v/>
      </c>
      <c r="R189" s="11">
        <f>IF($B189="","",$O189+$P189+$Q189)</f>
        <v/>
      </c>
      <c r="S189" s="9">
        <f>IF($B189="","",IFERROR(VLOOKUP($B189,Employees!$A:$K,10,FALSE),0))</f>
        <v/>
      </c>
      <c r="T189" s="11">
        <f>IF($B189="","",Settings!$B$12)</f>
        <v/>
      </c>
      <c r="U189" s="11">
        <f>IF($B189="","",$S189*Settings!$B$13)</f>
        <v/>
      </c>
      <c r="V189" s="11">
        <f>IF($B189="","",MAX(0,$M189-$R189-$T189-$U189))</f>
        <v/>
      </c>
      <c r="W189" s="11">
        <f>IF($B189="","",ROUND(MAX(0,$V189*VLOOKUP($V189,Settings!$D$13:$G$19,3,TRUE)-VLOOKUP($V189,Settings!$D$13:$G$19,4,TRUE)),0))</f>
        <v/>
      </c>
      <c r="X189" s="11" t="n"/>
      <c r="Y189" s="11">
        <f>IF($B189="","",ROUND($M189-$R189-$W189-$X189,0))</f>
        <v/>
      </c>
      <c r="Z189" s="9" t="n"/>
    </row>
    <row r="190">
      <c r="A190" s="9" t="n">
        <v>186</v>
      </c>
      <c r="B190" s="9" t="n"/>
      <c r="C190" s="9">
        <f>IF($B190="","",IFERROR(VLOOKUP($B190,Employees!$A:$K,2,FALSE),""))</f>
        <v/>
      </c>
      <c r="D190" s="9">
        <f>IF($B190="","",IFERROR(VLOOKUP($B190,Employees!$A:$K,3,FALSE),""))</f>
        <v/>
      </c>
      <c r="E190" s="9">
        <f>IF($B190="","",IFERROR(VLOOKUP($B190,Employees!$A:$K,4,FALSE),""))</f>
        <v/>
      </c>
      <c r="F190" s="11">
        <f>IF($B190="","",IFERROR(VLOOKUP($B190,Employees!$A:$K,8,FALSE),""))</f>
        <v/>
      </c>
      <c r="G190" s="11" t="n"/>
      <c r="H190" s="11" t="n"/>
      <c r="I190" s="14" t="n"/>
      <c r="J190" s="14" t="n"/>
      <c r="K190" s="14" t="n"/>
      <c r="L190" s="11">
        <f>IF($B190="","",ROUND((IFERROR($F190/26/8,0))*($I190*Settings!$E$7 + $J190*Settings!$E$8 + $K190*Settings!$E$9),0))</f>
        <v/>
      </c>
      <c r="M190" s="11">
        <f>IF($B190="","",ROUND($F190+$G190+$H190+$L190,0))</f>
        <v/>
      </c>
      <c r="N190" s="11">
        <f>IF($B190="","",IFERROR(VLOOKUP($B190,Employees!$A:$K,9,FALSE),""))</f>
        <v/>
      </c>
      <c r="O190" s="11">
        <f>IF($B190="","",ROUND($N190*Settings!$B$7,0))</f>
        <v/>
      </c>
      <c r="P190" s="11">
        <f>IF($B190="","",ROUND($N190*Settings!$B$8,0))</f>
        <v/>
      </c>
      <c r="Q190" s="11">
        <f>IF($B190="","",ROUND($N190*Settings!$B$9,0))</f>
        <v/>
      </c>
      <c r="R190" s="11">
        <f>IF($B190="","",$O190+$P190+$Q190)</f>
        <v/>
      </c>
      <c r="S190" s="9">
        <f>IF($B190="","",IFERROR(VLOOKUP($B190,Employees!$A:$K,10,FALSE),0))</f>
        <v/>
      </c>
      <c r="T190" s="11">
        <f>IF($B190="","",Settings!$B$12)</f>
        <v/>
      </c>
      <c r="U190" s="11">
        <f>IF($B190="","",$S190*Settings!$B$13)</f>
        <v/>
      </c>
      <c r="V190" s="11">
        <f>IF($B190="","",MAX(0,$M190-$R190-$T190-$U190))</f>
        <v/>
      </c>
      <c r="W190" s="11">
        <f>IF($B190="","",ROUND(MAX(0,$V190*VLOOKUP($V190,Settings!$D$13:$G$19,3,TRUE)-VLOOKUP($V190,Settings!$D$13:$G$19,4,TRUE)),0))</f>
        <v/>
      </c>
      <c r="X190" s="11" t="n"/>
      <c r="Y190" s="11">
        <f>IF($B190="","",ROUND($M190-$R190-$W190-$X190,0))</f>
        <v/>
      </c>
      <c r="Z190" s="9" t="n"/>
    </row>
    <row r="191">
      <c r="A191" s="9" t="n">
        <v>187</v>
      </c>
      <c r="B191" s="9" t="n"/>
      <c r="C191" s="9">
        <f>IF($B191="","",IFERROR(VLOOKUP($B191,Employees!$A:$K,2,FALSE),""))</f>
        <v/>
      </c>
      <c r="D191" s="9">
        <f>IF($B191="","",IFERROR(VLOOKUP($B191,Employees!$A:$K,3,FALSE),""))</f>
        <v/>
      </c>
      <c r="E191" s="9">
        <f>IF($B191="","",IFERROR(VLOOKUP($B191,Employees!$A:$K,4,FALSE),""))</f>
        <v/>
      </c>
      <c r="F191" s="11">
        <f>IF($B191="","",IFERROR(VLOOKUP($B191,Employees!$A:$K,8,FALSE),""))</f>
        <v/>
      </c>
      <c r="G191" s="11" t="n"/>
      <c r="H191" s="11" t="n"/>
      <c r="I191" s="14" t="n"/>
      <c r="J191" s="14" t="n"/>
      <c r="K191" s="14" t="n"/>
      <c r="L191" s="11">
        <f>IF($B191="","",ROUND((IFERROR($F191/26/8,0))*($I191*Settings!$E$7 + $J191*Settings!$E$8 + $K191*Settings!$E$9),0))</f>
        <v/>
      </c>
      <c r="M191" s="11">
        <f>IF($B191="","",ROUND($F191+$G191+$H191+$L191,0))</f>
        <v/>
      </c>
      <c r="N191" s="11">
        <f>IF($B191="","",IFERROR(VLOOKUP($B191,Employees!$A:$K,9,FALSE),""))</f>
        <v/>
      </c>
      <c r="O191" s="11">
        <f>IF($B191="","",ROUND($N191*Settings!$B$7,0))</f>
        <v/>
      </c>
      <c r="P191" s="11">
        <f>IF($B191="","",ROUND($N191*Settings!$B$8,0))</f>
        <v/>
      </c>
      <c r="Q191" s="11">
        <f>IF($B191="","",ROUND($N191*Settings!$B$9,0))</f>
        <v/>
      </c>
      <c r="R191" s="11">
        <f>IF($B191="","",$O191+$P191+$Q191)</f>
        <v/>
      </c>
      <c r="S191" s="9">
        <f>IF($B191="","",IFERROR(VLOOKUP($B191,Employees!$A:$K,10,FALSE),0))</f>
        <v/>
      </c>
      <c r="T191" s="11">
        <f>IF($B191="","",Settings!$B$12)</f>
        <v/>
      </c>
      <c r="U191" s="11">
        <f>IF($B191="","",$S191*Settings!$B$13)</f>
        <v/>
      </c>
      <c r="V191" s="11">
        <f>IF($B191="","",MAX(0,$M191-$R191-$T191-$U191))</f>
        <v/>
      </c>
      <c r="W191" s="11">
        <f>IF($B191="","",ROUND(MAX(0,$V191*VLOOKUP($V191,Settings!$D$13:$G$19,3,TRUE)-VLOOKUP($V191,Settings!$D$13:$G$19,4,TRUE)),0))</f>
        <v/>
      </c>
      <c r="X191" s="11" t="n"/>
      <c r="Y191" s="11">
        <f>IF($B191="","",ROUND($M191-$R191-$W191-$X191,0))</f>
        <v/>
      </c>
      <c r="Z191" s="9" t="n"/>
    </row>
    <row r="192">
      <c r="A192" s="9" t="n">
        <v>188</v>
      </c>
      <c r="B192" s="9" t="n"/>
      <c r="C192" s="9">
        <f>IF($B192="","",IFERROR(VLOOKUP($B192,Employees!$A:$K,2,FALSE),""))</f>
        <v/>
      </c>
      <c r="D192" s="9">
        <f>IF($B192="","",IFERROR(VLOOKUP($B192,Employees!$A:$K,3,FALSE),""))</f>
        <v/>
      </c>
      <c r="E192" s="9">
        <f>IF($B192="","",IFERROR(VLOOKUP($B192,Employees!$A:$K,4,FALSE),""))</f>
        <v/>
      </c>
      <c r="F192" s="11">
        <f>IF($B192="","",IFERROR(VLOOKUP($B192,Employees!$A:$K,8,FALSE),""))</f>
        <v/>
      </c>
      <c r="G192" s="11" t="n"/>
      <c r="H192" s="11" t="n"/>
      <c r="I192" s="14" t="n"/>
      <c r="J192" s="14" t="n"/>
      <c r="K192" s="14" t="n"/>
      <c r="L192" s="11">
        <f>IF($B192="","",ROUND((IFERROR($F192/26/8,0))*($I192*Settings!$E$7 + $J192*Settings!$E$8 + $K192*Settings!$E$9),0))</f>
        <v/>
      </c>
      <c r="M192" s="11">
        <f>IF($B192="","",ROUND($F192+$G192+$H192+$L192,0))</f>
        <v/>
      </c>
      <c r="N192" s="11">
        <f>IF($B192="","",IFERROR(VLOOKUP($B192,Employees!$A:$K,9,FALSE),""))</f>
        <v/>
      </c>
      <c r="O192" s="11">
        <f>IF($B192="","",ROUND($N192*Settings!$B$7,0))</f>
        <v/>
      </c>
      <c r="P192" s="11">
        <f>IF($B192="","",ROUND($N192*Settings!$B$8,0))</f>
        <v/>
      </c>
      <c r="Q192" s="11">
        <f>IF($B192="","",ROUND($N192*Settings!$B$9,0))</f>
        <v/>
      </c>
      <c r="R192" s="11">
        <f>IF($B192="","",$O192+$P192+$Q192)</f>
        <v/>
      </c>
      <c r="S192" s="9">
        <f>IF($B192="","",IFERROR(VLOOKUP($B192,Employees!$A:$K,10,FALSE),0))</f>
        <v/>
      </c>
      <c r="T192" s="11">
        <f>IF($B192="","",Settings!$B$12)</f>
        <v/>
      </c>
      <c r="U192" s="11">
        <f>IF($B192="","",$S192*Settings!$B$13)</f>
        <v/>
      </c>
      <c r="V192" s="11">
        <f>IF($B192="","",MAX(0,$M192-$R192-$T192-$U192))</f>
        <v/>
      </c>
      <c r="W192" s="11">
        <f>IF($B192="","",ROUND(MAX(0,$V192*VLOOKUP($V192,Settings!$D$13:$G$19,3,TRUE)-VLOOKUP($V192,Settings!$D$13:$G$19,4,TRUE)),0))</f>
        <v/>
      </c>
      <c r="X192" s="11" t="n"/>
      <c r="Y192" s="11">
        <f>IF($B192="","",ROUND($M192-$R192-$W192-$X192,0))</f>
        <v/>
      </c>
      <c r="Z192" s="9" t="n"/>
    </row>
    <row r="193">
      <c r="A193" s="9" t="n">
        <v>189</v>
      </c>
      <c r="B193" s="9" t="n"/>
      <c r="C193" s="9">
        <f>IF($B193="","",IFERROR(VLOOKUP($B193,Employees!$A:$K,2,FALSE),""))</f>
        <v/>
      </c>
      <c r="D193" s="9">
        <f>IF($B193="","",IFERROR(VLOOKUP($B193,Employees!$A:$K,3,FALSE),""))</f>
        <v/>
      </c>
      <c r="E193" s="9">
        <f>IF($B193="","",IFERROR(VLOOKUP($B193,Employees!$A:$K,4,FALSE),""))</f>
        <v/>
      </c>
      <c r="F193" s="11">
        <f>IF($B193="","",IFERROR(VLOOKUP($B193,Employees!$A:$K,8,FALSE),""))</f>
        <v/>
      </c>
      <c r="G193" s="11" t="n"/>
      <c r="H193" s="11" t="n"/>
      <c r="I193" s="14" t="n"/>
      <c r="J193" s="14" t="n"/>
      <c r="K193" s="14" t="n"/>
      <c r="L193" s="11">
        <f>IF($B193="","",ROUND((IFERROR($F193/26/8,0))*($I193*Settings!$E$7 + $J193*Settings!$E$8 + $K193*Settings!$E$9),0))</f>
        <v/>
      </c>
      <c r="M193" s="11">
        <f>IF($B193="","",ROUND($F193+$G193+$H193+$L193,0))</f>
        <v/>
      </c>
      <c r="N193" s="11">
        <f>IF($B193="","",IFERROR(VLOOKUP($B193,Employees!$A:$K,9,FALSE),""))</f>
        <v/>
      </c>
      <c r="O193" s="11">
        <f>IF($B193="","",ROUND($N193*Settings!$B$7,0))</f>
        <v/>
      </c>
      <c r="P193" s="11">
        <f>IF($B193="","",ROUND($N193*Settings!$B$8,0))</f>
        <v/>
      </c>
      <c r="Q193" s="11">
        <f>IF($B193="","",ROUND($N193*Settings!$B$9,0))</f>
        <v/>
      </c>
      <c r="R193" s="11">
        <f>IF($B193="","",$O193+$P193+$Q193)</f>
        <v/>
      </c>
      <c r="S193" s="9">
        <f>IF($B193="","",IFERROR(VLOOKUP($B193,Employees!$A:$K,10,FALSE),0))</f>
        <v/>
      </c>
      <c r="T193" s="11">
        <f>IF($B193="","",Settings!$B$12)</f>
        <v/>
      </c>
      <c r="U193" s="11">
        <f>IF($B193="","",$S193*Settings!$B$13)</f>
        <v/>
      </c>
      <c r="V193" s="11">
        <f>IF($B193="","",MAX(0,$M193-$R193-$T193-$U193))</f>
        <v/>
      </c>
      <c r="W193" s="11">
        <f>IF($B193="","",ROUND(MAX(0,$V193*VLOOKUP($V193,Settings!$D$13:$G$19,3,TRUE)-VLOOKUP($V193,Settings!$D$13:$G$19,4,TRUE)),0))</f>
        <v/>
      </c>
      <c r="X193" s="11" t="n"/>
      <c r="Y193" s="11">
        <f>IF($B193="","",ROUND($M193-$R193-$W193-$X193,0))</f>
        <v/>
      </c>
      <c r="Z193" s="9" t="n"/>
    </row>
    <row r="194">
      <c r="A194" s="9" t="n">
        <v>190</v>
      </c>
      <c r="B194" s="9" t="n"/>
      <c r="C194" s="9">
        <f>IF($B194="","",IFERROR(VLOOKUP($B194,Employees!$A:$K,2,FALSE),""))</f>
        <v/>
      </c>
      <c r="D194" s="9">
        <f>IF($B194="","",IFERROR(VLOOKUP($B194,Employees!$A:$K,3,FALSE),""))</f>
        <v/>
      </c>
      <c r="E194" s="9">
        <f>IF($B194="","",IFERROR(VLOOKUP($B194,Employees!$A:$K,4,FALSE),""))</f>
        <v/>
      </c>
      <c r="F194" s="11">
        <f>IF($B194="","",IFERROR(VLOOKUP($B194,Employees!$A:$K,8,FALSE),""))</f>
        <v/>
      </c>
      <c r="G194" s="11" t="n"/>
      <c r="H194" s="11" t="n"/>
      <c r="I194" s="14" t="n"/>
      <c r="J194" s="14" t="n"/>
      <c r="K194" s="14" t="n"/>
      <c r="L194" s="11">
        <f>IF($B194="","",ROUND((IFERROR($F194/26/8,0))*($I194*Settings!$E$7 + $J194*Settings!$E$8 + $K194*Settings!$E$9),0))</f>
        <v/>
      </c>
      <c r="M194" s="11">
        <f>IF($B194="","",ROUND($F194+$G194+$H194+$L194,0))</f>
        <v/>
      </c>
      <c r="N194" s="11">
        <f>IF($B194="","",IFERROR(VLOOKUP($B194,Employees!$A:$K,9,FALSE),""))</f>
        <v/>
      </c>
      <c r="O194" s="11">
        <f>IF($B194="","",ROUND($N194*Settings!$B$7,0))</f>
        <v/>
      </c>
      <c r="P194" s="11">
        <f>IF($B194="","",ROUND($N194*Settings!$B$8,0))</f>
        <v/>
      </c>
      <c r="Q194" s="11">
        <f>IF($B194="","",ROUND($N194*Settings!$B$9,0))</f>
        <v/>
      </c>
      <c r="R194" s="11">
        <f>IF($B194="","",$O194+$P194+$Q194)</f>
        <v/>
      </c>
      <c r="S194" s="9">
        <f>IF($B194="","",IFERROR(VLOOKUP($B194,Employees!$A:$K,10,FALSE),0))</f>
        <v/>
      </c>
      <c r="T194" s="11">
        <f>IF($B194="","",Settings!$B$12)</f>
        <v/>
      </c>
      <c r="U194" s="11">
        <f>IF($B194="","",$S194*Settings!$B$13)</f>
        <v/>
      </c>
      <c r="V194" s="11">
        <f>IF($B194="","",MAX(0,$M194-$R194-$T194-$U194))</f>
        <v/>
      </c>
      <c r="W194" s="11">
        <f>IF($B194="","",ROUND(MAX(0,$V194*VLOOKUP($V194,Settings!$D$13:$G$19,3,TRUE)-VLOOKUP($V194,Settings!$D$13:$G$19,4,TRUE)),0))</f>
        <v/>
      </c>
      <c r="X194" s="11" t="n"/>
      <c r="Y194" s="11">
        <f>IF($B194="","",ROUND($M194-$R194-$W194-$X194,0))</f>
        <v/>
      </c>
      <c r="Z194" s="9" t="n"/>
    </row>
    <row r="195">
      <c r="A195" s="9" t="n">
        <v>191</v>
      </c>
      <c r="B195" s="9" t="n"/>
      <c r="C195" s="9">
        <f>IF($B195="","",IFERROR(VLOOKUP($B195,Employees!$A:$K,2,FALSE),""))</f>
        <v/>
      </c>
      <c r="D195" s="9">
        <f>IF($B195="","",IFERROR(VLOOKUP($B195,Employees!$A:$K,3,FALSE),""))</f>
        <v/>
      </c>
      <c r="E195" s="9">
        <f>IF($B195="","",IFERROR(VLOOKUP($B195,Employees!$A:$K,4,FALSE),""))</f>
        <v/>
      </c>
      <c r="F195" s="11">
        <f>IF($B195="","",IFERROR(VLOOKUP($B195,Employees!$A:$K,8,FALSE),""))</f>
        <v/>
      </c>
      <c r="G195" s="11" t="n"/>
      <c r="H195" s="11" t="n"/>
      <c r="I195" s="14" t="n"/>
      <c r="J195" s="14" t="n"/>
      <c r="K195" s="14" t="n"/>
      <c r="L195" s="11">
        <f>IF($B195="","",ROUND((IFERROR($F195/26/8,0))*($I195*Settings!$E$7 + $J195*Settings!$E$8 + $K195*Settings!$E$9),0))</f>
        <v/>
      </c>
      <c r="M195" s="11">
        <f>IF($B195="","",ROUND($F195+$G195+$H195+$L195,0))</f>
        <v/>
      </c>
      <c r="N195" s="11">
        <f>IF($B195="","",IFERROR(VLOOKUP($B195,Employees!$A:$K,9,FALSE),""))</f>
        <v/>
      </c>
      <c r="O195" s="11">
        <f>IF($B195="","",ROUND($N195*Settings!$B$7,0))</f>
        <v/>
      </c>
      <c r="P195" s="11">
        <f>IF($B195="","",ROUND($N195*Settings!$B$8,0))</f>
        <v/>
      </c>
      <c r="Q195" s="11">
        <f>IF($B195="","",ROUND($N195*Settings!$B$9,0))</f>
        <v/>
      </c>
      <c r="R195" s="11">
        <f>IF($B195="","",$O195+$P195+$Q195)</f>
        <v/>
      </c>
      <c r="S195" s="9">
        <f>IF($B195="","",IFERROR(VLOOKUP($B195,Employees!$A:$K,10,FALSE),0))</f>
        <v/>
      </c>
      <c r="T195" s="11">
        <f>IF($B195="","",Settings!$B$12)</f>
        <v/>
      </c>
      <c r="U195" s="11">
        <f>IF($B195="","",$S195*Settings!$B$13)</f>
        <v/>
      </c>
      <c r="V195" s="11">
        <f>IF($B195="","",MAX(0,$M195-$R195-$T195-$U195))</f>
        <v/>
      </c>
      <c r="W195" s="11">
        <f>IF($B195="","",ROUND(MAX(0,$V195*VLOOKUP($V195,Settings!$D$13:$G$19,3,TRUE)-VLOOKUP($V195,Settings!$D$13:$G$19,4,TRUE)),0))</f>
        <v/>
      </c>
      <c r="X195" s="11" t="n"/>
      <c r="Y195" s="11">
        <f>IF($B195="","",ROUND($M195-$R195-$W195-$X195,0))</f>
        <v/>
      </c>
      <c r="Z195" s="9" t="n"/>
    </row>
    <row r="196">
      <c r="A196" s="9" t="n">
        <v>192</v>
      </c>
      <c r="B196" s="9" t="n"/>
      <c r="C196" s="9">
        <f>IF($B196="","",IFERROR(VLOOKUP($B196,Employees!$A:$K,2,FALSE),""))</f>
        <v/>
      </c>
      <c r="D196" s="9">
        <f>IF($B196="","",IFERROR(VLOOKUP($B196,Employees!$A:$K,3,FALSE),""))</f>
        <v/>
      </c>
      <c r="E196" s="9">
        <f>IF($B196="","",IFERROR(VLOOKUP($B196,Employees!$A:$K,4,FALSE),""))</f>
        <v/>
      </c>
      <c r="F196" s="11">
        <f>IF($B196="","",IFERROR(VLOOKUP($B196,Employees!$A:$K,8,FALSE),""))</f>
        <v/>
      </c>
      <c r="G196" s="11" t="n"/>
      <c r="H196" s="11" t="n"/>
      <c r="I196" s="14" t="n"/>
      <c r="J196" s="14" t="n"/>
      <c r="K196" s="14" t="n"/>
      <c r="L196" s="11">
        <f>IF($B196="","",ROUND((IFERROR($F196/26/8,0))*($I196*Settings!$E$7 + $J196*Settings!$E$8 + $K196*Settings!$E$9),0))</f>
        <v/>
      </c>
      <c r="M196" s="11">
        <f>IF($B196="","",ROUND($F196+$G196+$H196+$L196,0))</f>
        <v/>
      </c>
      <c r="N196" s="11">
        <f>IF($B196="","",IFERROR(VLOOKUP($B196,Employees!$A:$K,9,FALSE),""))</f>
        <v/>
      </c>
      <c r="O196" s="11">
        <f>IF($B196="","",ROUND($N196*Settings!$B$7,0))</f>
        <v/>
      </c>
      <c r="P196" s="11">
        <f>IF($B196="","",ROUND($N196*Settings!$B$8,0))</f>
        <v/>
      </c>
      <c r="Q196" s="11">
        <f>IF($B196="","",ROUND($N196*Settings!$B$9,0))</f>
        <v/>
      </c>
      <c r="R196" s="11">
        <f>IF($B196="","",$O196+$P196+$Q196)</f>
        <v/>
      </c>
      <c r="S196" s="9">
        <f>IF($B196="","",IFERROR(VLOOKUP($B196,Employees!$A:$K,10,FALSE),0))</f>
        <v/>
      </c>
      <c r="T196" s="11">
        <f>IF($B196="","",Settings!$B$12)</f>
        <v/>
      </c>
      <c r="U196" s="11">
        <f>IF($B196="","",$S196*Settings!$B$13)</f>
        <v/>
      </c>
      <c r="V196" s="11">
        <f>IF($B196="","",MAX(0,$M196-$R196-$T196-$U196))</f>
        <v/>
      </c>
      <c r="W196" s="11">
        <f>IF($B196="","",ROUND(MAX(0,$V196*VLOOKUP($V196,Settings!$D$13:$G$19,3,TRUE)-VLOOKUP($V196,Settings!$D$13:$G$19,4,TRUE)),0))</f>
        <v/>
      </c>
      <c r="X196" s="11" t="n"/>
      <c r="Y196" s="11">
        <f>IF($B196="","",ROUND($M196-$R196-$W196-$X196,0))</f>
        <v/>
      </c>
      <c r="Z196" s="9" t="n"/>
    </row>
    <row r="197">
      <c r="A197" s="9" t="n">
        <v>193</v>
      </c>
      <c r="B197" s="9" t="n"/>
      <c r="C197" s="9">
        <f>IF($B197="","",IFERROR(VLOOKUP($B197,Employees!$A:$K,2,FALSE),""))</f>
        <v/>
      </c>
      <c r="D197" s="9">
        <f>IF($B197="","",IFERROR(VLOOKUP($B197,Employees!$A:$K,3,FALSE),""))</f>
        <v/>
      </c>
      <c r="E197" s="9">
        <f>IF($B197="","",IFERROR(VLOOKUP($B197,Employees!$A:$K,4,FALSE),""))</f>
        <v/>
      </c>
      <c r="F197" s="11">
        <f>IF($B197="","",IFERROR(VLOOKUP($B197,Employees!$A:$K,8,FALSE),""))</f>
        <v/>
      </c>
      <c r="G197" s="11" t="n"/>
      <c r="H197" s="11" t="n"/>
      <c r="I197" s="14" t="n"/>
      <c r="J197" s="14" t="n"/>
      <c r="K197" s="14" t="n"/>
      <c r="L197" s="11">
        <f>IF($B197="","",ROUND((IFERROR($F197/26/8,0))*($I197*Settings!$E$7 + $J197*Settings!$E$8 + $K197*Settings!$E$9),0))</f>
        <v/>
      </c>
      <c r="M197" s="11">
        <f>IF($B197="","",ROUND($F197+$G197+$H197+$L197,0))</f>
        <v/>
      </c>
      <c r="N197" s="11">
        <f>IF($B197="","",IFERROR(VLOOKUP($B197,Employees!$A:$K,9,FALSE),""))</f>
        <v/>
      </c>
      <c r="O197" s="11">
        <f>IF($B197="","",ROUND($N197*Settings!$B$7,0))</f>
        <v/>
      </c>
      <c r="P197" s="11">
        <f>IF($B197="","",ROUND($N197*Settings!$B$8,0))</f>
        <v/>
      </c>
      <c r="Q197" s="11">
        <f>IF($B197="","",ROUND($N197*Settings!$B$9,0))</f>
        <v/>
      </c>
      <c r="R197" s="11">
        <f>IF($B197="","",$O197+$P197+$Q197)</f>
        <v/>
      </c>
      <c r="S197" s="9">
        <f>IF($B197="","",IFERROR(VLOOKUP($B197,Employees!$A:$K,10,FALSE),0))</f>
        <v/>
      </c>
      <c r="T197" s="11">
        <f>IF($B197="","",Settings!$B$12)</f>
        <v/>
      </c>
      <c r="U197" s="11">
        <f>IF($B197="","",$S197*Settings!$B$13)</f>
        <v/>
      </c>
      <c r="V197" s="11">
        <f>IF($B197="","",MAX(0,$M197-$R197-$T197-$U197))</f>
        <v/>
      </c>
      <c r="W197" s="11">
        <f>IF($B197="","",ROUND(MAX(0,$V197*VLOOKUP($V197,Settings!$D$13:$G$19,3,TRUE)-VLOOKUP($V197,Settings!$D$13:$G$19,4,TRUE)),0))</f>
        <v/>
      </c>
      <c r="X197" s="11" t="n"/>
      <c r="Y197" s="11">
        <f>IF($B197="","",ROUND($M197-$R197-$W197-$X197,0))</f>
        <v/>
      </c>
      <c r="Z197" s="9" t="n"/>
    </row>
    <row r="198">
      <c r="A198" s="9" t="n">
        <v>194</v>
      </c>
      <c r="B198" s="9" t="n"/>
      <c r="C198" s="9">
        <f>IF($B198="","",IFERROR(VLOOKUP($B198,Employees!$A:$K,2,FALSE),""))</f>
        <v/>
      </c>
      <c r="D198" s="9">
        <f>IF($B198="","",IFERROR(VLOOKUP($B198,Employees!$A:$K,3,FALSE),""))</f>
        <v/>
      </c>
      <c r="E198" s="9">
        <f>IF($B198="","",IFERROR(VLOOKUP($B198,Employees!$A:$K,4,FALSE),""))</f>
        <v/>
      </c>
      <c r="F198" s="11">
        <f>IF($B198="","",IFERROR(VLOOKUP($B198,Employees!$A:$K,8,FALSE),""))</f>
        <v/>
      </c>
      <c r="G198" s="11" t="n"/>
      <c r="H198" s="11" t="n"/>
      <c r="I198" s="14" t="n"/>
      <c r="J198" s="14" t="n"/>
      <c r="K198" s="14" t="n"/>
      <c r="L198" s="11">
        <f>IF($B198="","",ROUND((IFERROR($F198/26/8,0))*($I198*Settings!$E$7 + $J198*Settings!$E$8 + $K198*Settings!$E$9),0))</f>
        <v/>
      </c>
      <c r="M198" s="11">
        <f>IF($B198="","",ROUND($F198+$G198+$H198+$L198,0))</f>
        <v/>
      </c>
      <c r="N198" s="11">
        <f>IF($B198="","",IFERROR(VLOOKUP($B198,Employees!$A:$K,9,FALSE),""))</f>
        <v/>
      </c>
      <c r="O198" s="11">
        <f>IF($B198="","",ROUND($N198*Settings!$B$7,0))</f>
        <v/>
      </c>
      <c r="P198" s="11">
        <f>IF($B198="","",ROUND($N198*Settings!$B$8,0))</f>
        <v/>
      </c>
      <c r="Q198" s="11">
        <f>IF($B198="","",ROUND($N198*Settings!$B$9,0))</f>
        <v/>
      </c>
      <c r="R198" s="11">
        <f>IF($B198="","",$O198+$P198+$Q198)</f>
        <v/>
      </c>
      <c r="S198" s="9">
        <f>IF($B198="","",IFERROR(VLOOKUP($B198,Employees!$A:$K,10,FALSE),0))</f>
        <v/>
      </c>
      <c r="T198" s="11">
        <f>IF($B198="","",Settings!$B$12)</f>
        <v/>
      </c>
      <c r="U198" s="11">
        <f>IF($B198="","",$S198*Settings!$B$13)</f>
        <v/>
      </c>
      <c r="V198" s="11">
        <f>IF($B198="","",MAX(0,$M198-$R198-$T198-$U198))</f>
        <v/>
      </c>
      <c r="W198" s="11">
        <f>IF($B198="","",ROUND(MAX(0,$V198*VLOOKUP($V198,Settings!$D$13:$G$19,3,TRUE)-VLOOKUP($V198,Settings!$D$13:$G$19,4,TRUE)),0))</f>
        <v/>
      </c>
      <c r="X198" s="11" t="n"/>
      <c r="Y198" s="11">
        <f>IF($B198="","",ROUND($M198-$R198-$W198-$X198,0))</f>
        <v/>
      </c>
      <c r="Z198" s="9" t="n"/>
    </row>
    <row r="199">
      <c r="A199" s="9" t="n">
        <v>195</v>
      </c>
      <c r="B199" s="9" t="n"/>
      <c r="C199" s="9">
        <f>IF($B199="","",IFERROR(VLOOKUP($B199,Employees!$A:$K,2,FALSE),""))</f>
        <v/>
      </c>
      <c r="D199" s="9">
        <f>IF($B199="","",IFERROR(VLOOKUP($B199,Employees!$A:$K,3,FALSE),""))</f>
        <v/>
      </c>
      <c r="E199" s="9">
        <f>IF($B199="","",IFERROR(VLOOKUP($B199,Employees!$A:$K,4,FALSE),""))</f>
        <v/>
      </c>
      <c r="F199" s="11">
        <f>IF($B199="","",IFERROR(VLOOKUP($B199,Employees!$A:$K,8,FALSE),""))</f>
        <v/>
      </c>
      <c r="G199" s="11" t="n"/>
      <c r="H199" s="11" t="n"/>
      <c r="I199" s="14" t="n"/>
      <c r="J199" s="14" t="n"/>
      <c r="K199" s="14" t="n"/>
      <c r="L199" s="11">
        <f>IF($B199="","",ROUND((IFERROR($F199/26/8,0))*($I199*Settings!$E$7 + $J199*Settings!$E$8 + $K199*Settings!$E$9),0))</f>
        <v/>
      </c>
      <c r="M199" s="11">
        <f>IF($B199="","",ROUND($F199+$G199+$H199+$L199,0))</f>
        <v/>
      </c>
      <c r="N199" s="11">
        <f>IF($B199="","",IFERROR(VLOOKUP($B199,Employees!$A:$K,9,FALSE),""))</f>
        <v/>
      </c>
      <c r="O199" s="11">
        <f>IF($B199="","",ROUND($N199*Settings!$B$7,0))</f>
        <v/>
      </c>
      <c r="P199" s="11">
        <f>IF($B199="","",ROUND($N199*Settings!$B$8,0))</f>
        <v/>
      </c>
      <c r="Q199" s="11">
        <f>IF($B199="","",ROUND($N199*Settings!$B$9,0))</f>
        <v/>
      </c>
      <c r="R199" s="11">
        <f>IF($B199="","",$O199+$P199+$Q199)</f>
        <v/>
      </c>
      <c r="S199" s="9">
        <f>IF($B199="","",IFERROR(VLOOKUP($B199,Employees!$A:$K,10,FALSE),0))</f>
        <v/>
      </c>
      <c r="T199" s="11">
        <f>IF($B199="","",Settings!$B$12)</f>
        <v/>
      </c>
      <c r="U199" s="11">
        <f>IF($B199="","",$S199*Settings!$B$13)</f>
        <v/>
      </c>
      <c r="V199" s="11">
        <f>IF($B199="","",MAX(0,$M199-$R199-$T199-$U199))</f>
        <v/>
      </c>
      <c r="W199" s="11">
        <f>IF($B199="","",ROUND(MAX(0,$V199*VLOOKUP($V199,Settings!$D$13:$G$19,3,TRUE)-VLOOKUP($V199,Settings!$D$13:$G$19,4,TRUE)),0))</f>
        <v/>
      </c>
      <c r="X199" s="11" t="n"/>
      <c r="Y199" s="11">
        <f>IF($B199="","",ROUND($M199-$R199-$W199-$X199,0))</f>
        <v/>
      </c>
      <c r="Z199" s="9" t="n"/>
    </row>
    <row r="200">
      <c r="A200" s="9" t="n">
        <v>196</v>
      </c>
      <c r="B200" s="9" t="n"/>
      <c r="C200" s="9">
        <f>IF($B200="","",IFERROR(VLOOKUP($B200,Employees!$A:$K,2,FALSE),""))</f>
        <v/>
      </c>
      <c r="D200" s="9">
        <f>IF($B200="","",IFERROR(VLOOKUP($B200,Employees!$A:$K,3,FALSE),""))</f>
        <v/>
      </c>
      <c r="E200" s="9">
        <f>IF($B200="","",IFERROR(VLOOKUP($B200,Employees!$A:$K,4,FALSE),""))</f>
        <v/>
      </c>
      <c r="F200" s="11">
        <f>IF($B200="","",IFERROR(VLOOKUP($B200,Employees!$A:$K,8,FALSE),""))</f>
        <v/>
      </c>
      <c r="G200" s="11" t="n"/>
      <c r="H200" s="11" t="n"/>
      <c r="I200" s="14" t="n"/>
      <c r="J200" s="14" t="n"/>
      <c r="K200" s="14" t="n"/>
      <c r="L200" s="11">
        <f>IF($B200="","",ROUND((IFERROR($F200/26/8,0))*($I200*Settings!$E$7 + $J200*Settings!$E$8 + $K200*Settings!$E$9),0))</f>
        <v/>
      </c>
      <c r="M200" s="11">
        <f>IF($B200="","",ROUND($F200+$G200+$H200+$L200,0))</f>
        <v/>
      </c>
      <c r="N200" s="11">
        <f>IF($B200="","",IFERROR(VLOOKUP($B200,Employees!$A:$K,9,FALSE),""))</f>
        <v/>
      </c>
      <c r="O200" s="11">
        <f>IF($B200="","",ROUND($N200*Settings!$B$7,0))</f>
        <v/>
      </c>
      <c r="P200" s="11">
        <f>IF($B200="","",ROUND($N200*Settings!$B$8,0))</f>
        <v/>
      </c>
      <c r="Q200" s="11">
        <f>IF($B200="","",ROUND($N200*Settings!$B$9,0))</f>
        <v/>
      </c>
      <c r="R200" s="11">
        <f>IF($B200="","",$O200+$P200+$Q200)</f>
        <v/>
      </c>
      <c r="S200" s="9">
        <f>IF($B200="","",IFERROR(VLOOKUP($B200,Employees!$A:$K,10,FALSE),0))</f>
        <v/>
      </c>
      <c r="T200" s="11">
        <f>IF($B200="","",Settings!$B$12)</f>
        <v/>
      </c>
      <c r="U200" s="11">
        <f>IF($B200="","",$S200*Settings!$B$13)</f>
        <v/>
      </c>
      <c r="V200" s="11">
        <f>IF($B200="","",MAX(0,$M200-$R200-$T200-$U200))</f>
        <v/>
      </c>
      <c r="W200" s="11">
        <f>IF($B200="","",ROUND(MAX(0,$V200*VLOOKUP($V200,Settings!$D$13:$G$19,3,TRUE)-VLOOKUP($V200,Settings!$D$13:$G$19,4,TRUE)),0))</f>
        <v/>
      </c>
      <c r="X200" s="11" t="n"/>
      <c r="Y200" s="11">
        <f>IF($B200="","",ROUND($M200-$R200-$W200-$X200,0))</f>
        <v/>
      </c>
      <c r="Z200" s="9" t="n"/>
    </row>
    <row r="201">
      <c r="A201" s="9" t="n">
        <v>197</v>
      </c>
      <c r="B201" s="9" t="n"/>
      <c r="C201" s="9">
        <f>IF($B201="","",IFERROR(VLOOKUP($B201,Employees!$A:$K,2,FALSE),""))</f>
        <v/>
      </c>
      <c r="D201" s="9">
        <f>IF($B201="","",IFERROR(VLOOKUP($B201,Employees!$A:$K,3,FALSE),""))</f>
        <v/>
      </c>
      <c r="E201" s="9">
        <f>IF($B201="","",IFERROR(VLOOKUP($B201,Employees!$A:$K,4,FALSE),""))</f>
        <v/>
      </c>
      <c r="F201" s="11">
        <f>IF($B201="","",IFERROR(VLOOKUP($B201,Employees!$A:$K,8,FALSE),""))</f>
        <v/>
      </c>
      <c r="G201" s="11" t="n"/>
      <c r="H201" s="11" t="n"/>
      <c r="I201" s="14" t="n"/>
      <c r="J201" s="14" t="n"/>
      <c r="K201" s="14" t="n"/>
      <c r="L201" s="11">
        <f>IF($B201="","",ROUND((IFERROR($F201/26/8,0))*($I201*Settings!$E$7 + $J201*Settings!$E$8 + $K201*Settings!$E$9),0))</f>
        <v/>
      </c>
      <c r="M201" s="11">
        <f>IF($B201="","",ROUND($F201+$G201+$H201+$L201,0))</f>
        <v/>
      </c>
      <c r="N201" s="11">
        <f>IF($B201="","",IFERROR(VLOOKUP($B201,Employees!$A:$K,9,FALSE),""))</f>
        <v/>
      </c>
      <c r="O201" s="11">
        <f>IF($B201="","",ROUND($N201*Settings!$B$7,0))</f>
        <v/>
      </c>
      <c r="P201" s="11">
        <f>IF($B201="","",ROUND($N201*Settings!$B$8,0))</f>
        <v/>
      </c>
      <c r="Q201" s="11">
        <f>IF($B201="","",ROUND($N201*Settings!$B$9,0))</f>
        <v/>
      </c>
      <c r="R201" s="11">
        <f>IF($B201="","",$O201+$P201+$Q201)</f>
        <v/>
      </c>
      <c r="S201" s="9">
        <f>IF($B201="","",IFERROR(VLOOKUP($B201,Employees!$A:$K,10,FALSE),0))</f>
        <v/>
      </c>
      <c r="T201" s="11">
        <f>IF($B201="","",Settings!$B$12)</f>
        <v/>
      </c>
      <c r="U201" s="11">
        <f>IF($B201="","",$S201*Settings!$B$13)</f>
        <v/>
      </c>
      <c r="V201" s="11">
        <f>IF($B201="","",MAX(0,$M201-$R201-$T201-$U201))</f>
        <v/>
      </c>
      <c r="W201" s="11">
        <f>IF($B201="","",ROUND(MAX(0,$V201*VLOOKUP($V201,Settings!$D$13:$G$19,3,TRUE)-VLOOKUP($V201,Settings!$D$13:$G$19,4,TRUE)),0))</f>
        <v/>
      </c>
      <c r="X201" s="11" t="n"/>
      <c r="Y201" s="11">
        <f>IF($B201="","",ROUND($M201-$R201-$W201-$X201,0))</f>
        <v/>
      </c>
      <c r="Z201" s="9" t="n"/>
    </row>
    <row r="202">
      <c r="A202" s="9" t="n">
        <v>198</v>
      </c>
      <c r="B202" s="9" t="n"/>
      <c r="C202" s="9">
        <f>IF($B202="","",IFERROR(VLOOKUP($B202,Employees!$A:$K,2,FALSE),""))</f>
        <v/>
      </c>
      <c r="D202" s="9">
        <f>IF($B202="","",IFERROR(VLOOKUP($B202,Employees!$A:$K,3,FALSE),""))</f>
        <v/>
      </c>
      <c r="E202" s="9">
        <f>IF($B202="","",IFERROR(VLOOKUP($B202,Employees!$A:$K,4,FALSE),""))</f>
        <v/>
      </c>
      <c r="F202" s="11">
        <f>IF($B202="","",IFERROR(VLOOKUP($B202,Employees!$A:$K,8,FALSE),""))</f>
        <v/>
      </c>
      <c r="G202" s="11" t="n"/>
      <c r="H202" s="11" t="n"/>
      <c r="I202" s="14" t="n"/>
      <c r="J202" s="14" t="n"/>
      <c r="K202" s="14" t="n"/>
      <c r="L202" s="11">
        <f>IF($B202="","",ROUND((IFERROR($F202/26/8,0))*($I202*Settings!$E$7 + $J202*Settings!$E$8 + $K202*Settings!$E$9),0))</f>
        <v/>
      </c>
      <c r="M202" s="11">
        <f>IF($B202="","",ROUND($F202+$G202+$H202+$L202,0))</f>
        <v/>
      </c>
      <c r="N202" s="11">
        <f>IF($B202="","",IFERROR(VLOOKUP($B202,Employees!$A:$K,9,FALSE),""))</f>
        <v/>
      </c>
      <c r="O202" s="11">
        <f>IF($B202="","",ROUND($N202*Settings!$B$7,0))</f>
        <v/>
      </c>
      <c r="P202" s="11">
        <f>IF($B202="","",ROUND($N202*Settings!$B$8,0))</f>
        <v/>
      </c>
      <c r="Q202" s="11">
        <f>IF($B202="","",ROUND($N202*Settings!$B$9,0))</f>
        <v/>
      </c>
      <c r="R202" s="11">
        <f>IF($B202="","",$O202+$P202+$Q202)</f>
        <v/>
      </c>
      <c r="S202" s="9">
        <f>IF($B202="","",IFERROR(VLOOKUP($B202,Employees!$A:$K,10,FALSE),0))</f>
        <v/>
      </c>
      <c r="T202" s="11">
        <f>IF($B202="","",Settings!$B$12)</f>
        <v/>
      </c>
      <c r="U202" s="11">
        <f>IF($B202="","",$S202*Settings!$B$13)</f>
        <v/>
      </c>
      <c r="V202" s="11">
        <f>IF($B202="","",MAX(0,$M202-$R202-$T202-$U202))</f>
        <v/>
      </c>
      <c r="W202" s="11">
        <f>IF($B202="","",ROUND(MAX(0,$V202*VLOOKUP($V202,Settings!$D$13:$G$19,3,TRUE)-VLOOKUP($V202,Settings!$D$13:$G$19,4,TRUE)),0))</f>
        <v/>
      </c>
      <c r="X202" s="11" t="n"/>
      <c r="Y202" s="11">
        <f>IF($B202="","",ROUND($M202-$R202-$W202-$X202,0))</f>
        <v/>
      </c>
      <c r="Z202" s="9" t="n"/>
    </row>
    <row r="203">
      <c r="A203" s="9" t="n">
        <v>199</v>
      </c>
      <c r="B203" s="9" t="n"/>
      <c r="C203" s="9">
        <f>IF($B203="","",IFERROR(VLOOKUP($B203,Employees!$A:$K,2,FALSE),""))</f>
        <v/>
      </c>
      <c r="D203" s="9">
        <f>IF($B203="","",IFERROR(VLOOKUP($B203,Employees!$A:$K,3,FALSE),""))</f>
        <v/>
      </c>
      <c r="E203" s="9">
        <f>IF($B203="","",IFERROR(VLOOKUP($B203,Employees!$A:$K,4,FALSE),""))</f>
        <v/>
      </c>
      <c r="F203" s="11">
        <f>IF($B203="","",IFERROR(VLOOKUP($B203,Employees!$A:$K,8,FALSE),""))</f>
        <v/>
      </c>
      <c r="G203" s="11" t="n"/>
      <c r="H203" s="11" t="n"/>
      <c r="I203" s="14" t="n"/>
      <c r="J203" s="14" t="n"/>
      <c r="K203" s="14" t="n"/>
      <c r="L203" s="11">
        <f>IF($B203="","",ROUND((IFERROR($F203/26/8,0))*($I203*Settings!$E$7 + $J203*Settings!$E$8 + $K203*Settings!$E$9),0))</f>
        <v/>
      </c>
      <c r="M203" s="11">
        <f>IF($B203="","",ROUND($F203+$G203+$H203+$L203,0))</f>
        <v/>
      </c>
      <c r="N203" s="11">
        <f>IF($B203="","",IFERROR(VLOOKUP($B203,Employees!$A:$K,9,FALSE),""))</f>
        <v/>
      </c>
      <c r="O203" s="11">
        <f>IF($B203="","",ROUND($N203*Settings!$B$7,0))</f>
        <v/>
      </c>
      <c r="P203" s="11">
        <f>IF($B203="","",ROUND($N203*Settings!$B$8,0))</f>
        <v/>
      </c>
      <c r="Q203" s="11">
        <f>IF($B203="","",ROUND($N203*Settings!$B$9,0))</f>
        <v/>
      </c>
      <c r="R203" s="11">
        <f>IF($B203="","",$O203+$P203+$Q203)</f>
        <v/>
      </c>
      <c r="S203" s="9">
        <f>IF($B203="","",IFERROR(VLOOKUP($B203,Employees!$A:$K,10,FALSE),0))</f>
        <v/>
      </c>
      <c r="T203" s="11">
        <f>IF($B203="","",Settings!$B$12)</f>
        <v/>
      </c>
      <c r="U203" s="11">
        <f>IF($B203="","",$S203*Settings!$B$13)</f>
        <v/>
      </c>
      <c r="V203" s="11">
        <f>IF($B203="","",MAX(0,$M203-$R203-$T203-$U203))</f>
        <v/>
      </c>
      <c r="W203" s="11">
        <f>IF($B203="","",ROUND(MAX(0,$V203*VLOOKUP($V203,Settings!$D$13:$G$19,3,TRUE)-VLOOKUP($V203,Settings!$D$13:$G$19,4,TRUE)),0))</f>
        <v/>
      </c>
      <c r="X203" s="11" t="n"/>
      <c r="Y203" s="11">
        <f>IF($B203="","",ROUND($M203-$R203-$W203-$X203,0))</f>
        <v/>
      </c>
      <c r="Z203" s="9" t="n"/>
    </row>
    <row r="204">
      <c r="A204" s="9" t="n">
        <v>200</v>
      </c>
      <c r="B204" s="9" t="n"/>
      <c r="C204" s="9">
        <f>IF($B204="","",IFERROR(VLOOKUP($B204,Employees!$A:$K,2,FALSE),""))</f>
        <v/>
      </c>
      <c r="D204" s="9">
        <f>IF($B204="","",IFERROR(VLOOKUP($B204,Employees!$A:$K,3,FALSE),""))</f>
        <v/>
      </c>
      <c r="E204" s="9">
        <f>IF($B204="","",IFERROR(VLOOKUP($B204,Employees!$A:$K,4,FALSE),""))</f>
        <v/>
      </c>
      <c r="F204" s="11">
        <f>IF($B204="","",IFERROR(VLOOKUP($B204,Employees!$A:$K,8,FALSE),""))</f>
        <v/>
      </c>
      <c r="G204" s="11" t="n"/>
      <c r="H204" s="11" t="n"/>
      <c r="I204" s="14" t="n"/>
      <c r="J204" s="14" t="n"/>
      <c r="K204" s="14" t="n"/>
      <c r="L204" s="11">
        <f>IF($B204="","",ROUND((IFERROR($F204/26/8,0))*($I204*Settings!$E$7 + $J204*Settings!$E$8 + $K204*Settings!$E$9),0))</f>
        <v/>
      </c>
      <c r="M204" s="11">
        <f>IF($B204="","",ROUND($F204+$G204+$H204+$L204,0))</f>
        <v/>
      </c>
      <c r="N204" s="11">
        <f>IF($B204="","",IFERROR(VLOOKUP($B204,Employees!$A:$K,9,FALSE),""))</f>
        <v/>
      </c>
      <c r="O204" s="11">
        <f>IF($B204="","",ROUND($N204*Settings!$B$7,0))</f>
        <v/>
      </c>
      <c r="P204" s="11">
        <f>IF($B204="","",ROUND($N204*Settings!$B$8,0))</f>
        <v/>
      </c>
      <c r="Q204" s="11">
        <f>IF($B204="","",ROUND($N204*Settings!$B$9,0))</f>
        <v/>
      </c>
      <c r="R204" s="11">
        <f>IF($B204="","",$O204+$P204+$Q204)</f>
        <v/>
      </c>
      <c r="S204" s="9">
        <f>IF($B204="","",IFERROR(VLOOKUP($B204,Employees!$A:$K,10,FALSE),0))</f>
        <v/>
      </c>
      <c r="T204" s="11">
        <f>IF($B204="","",Settings!$B$12)</f>
        <v/>
      </c>
      <c r="U204" s="11">
        <f>IF($B204="","",$S204*Settings!$B$13)</f>
        <v/>
      </c>
      <c r="V204" s="11">
        <f>IF($B204="","",MAX(0,$M204-$R204-$T204-$U204))</f>
        <v/>
      </c>
      <c r="W204" s="11">
        <f>IF($B204="","",ROUND(MAX(0,$V204*VLOOKUP($V204,Settings!$D$13:$G$19,3,TRUE)-VLOOKUP($V204,Settings!$D$13:$G$19,4,TRUE)),0))</f>
        <v/>
      </c>
      <c r="X204" s="11" t="n"/>
      <c r="Y204" s="11">
        <f>IF($B204="","",ROUND($M204-$R204-$W204-$X204,0))</f>
        <v/>
      </c>
      <c r="Z204" s="9" t="n"/>
    </row>
    <row r="205">
      <c r="A205" s="9" t="n">
        <v>201</v>
      </c>
      <c r="B205" s="9" t="n"/>
      <c r="C205" s="9">
        <f>IF($B205="","",IFERROR(VLOOKUP($B205,Employees!$A:$K,2,FALSE),""))</f>
        <v/>
      </c>
      <c r="D205" s="9">
        <f>IF($B205="","",IFERROR(VLOOKUP($B205,Employees!$A:$K,3,FALSE),""))</f>
        <v/>
      </c>
      <c r="E205" s="9">
        <f>IF($B205="","",IFERROR(VLOOKUP($B205,Employees!$A:$K,4,FALSE),""))</f>
        <v/>
      </c>
      <c r="F205" s="11">
        <f>IF($B205="","",IFERROR(VLOOKUP($B205,Employees!$A:$K,8,FALSE),""))</f>
        <v/>
      </c>
      <c r="G205" s="11" t="n"/>
      <c r="H205" s="11" t="n"/>
      <c r="I205" s="14" t="n"/>
      <c r="J205" s="14" t="n"/>
      <c r="K205" s="14" t="n"/>
      <c r="L205" s="11">
        <f>IF($B205="","",ROUND((IFERROR($F205/26/8,0))*($I205*Settings!$E$7 + $J205*Settings!$E$8 + $K205*Settings!$E$9),0))</f>
        <v/>
      </c>
      <c r="M205" s="11">
        <f>IF($B205="","",ROUND($F205+$G205+$H205+$L205,0))</f>
        <v/>
      </c>
      <c r="N205" s="11">
        <f>IF($B205="","",IFERROR(VLOOKUP($B205,Employees!$A:$K,9,FALSE),""))</f>
        <v/>
      </c>
      <c r="O205" s="11">
        <f>IF($B205="","",ROUND($N205*Settings!$B$7,0))</f>
        <v/>
      </c>
      <c r="P205" s="11">
        <f>IF($B205="","",ROUND($N205*Settings!$B$8,0))</f>
        <v/>
      </c>
      <c r="Q205" s="11">
        <f>IF($B205="","",ROUND($N205*Settings!$B$9,0))</f>
        <v/>
      </c>
      <c r="R205" s="11">
        <f>IF($B205="","",$O205+$P205+$Q205)</f>
        <v/>
      </c>
      <c r="S205" s="9">
        <f>IF($B205="","",IFERROR(VLOOKUP($B205,Employees!$A:$K,10,FALSE),0))</f>
        <v/>
      </c>
      <c r="T205" s="11">
        <f>IF($B205="","",Settings!$B$12)</f>
        <v/>
      </c>
      <c r="U205" s="11">
        <f>IF($B205="","",$S205*Settings!$B$13)</f>
        <v/>
      </c>
      <c r="V205" s="11">
        <f>IF($B205="","",MAX(0,$M205-$R205-$T205-$U205))</f>
        <v/>
      </c>
      <c r="W205" s="11">
        <f>IF($B205="","",ROUND(MAX(0,$V205*VLOOKUP($V205,Settings!$D$13:$G$19,3,TRUE)-VLOOKUP($V205,Settings!$D$13:$G$19,4,TRUE)),0))</f>
        <v/>
      </c>
      <c r="X205" s="11" t="n"/>
      <c r="Y205" s="11">
        <f>IF($B205="","",ROUND($M205-$R205-$W205-$X205,0))</f>
        <v/>
      </c>
      <c r="Z205" s="9" t="n"/>
    </row>
    <row r="206">
      <c r="A206" s="9" t="n">
        <v>202</v>
      </c>
      <c r="B206" s="9" t="n"/>
      <c r="C206" s="9">
        <f>IF($B206="","",IFERROR(VLOOKUP($B206,Employees!$A:$K,2,FALSE),""))</f>
        <v/>
      </c>
      <c r="D206" s="9">
        <f>IF($B206="","",IFERROR(VLOOKUP($B206,Employees!$A:$K,3,FALSE),""))</f>
        <v/>
      </c>
      <c r="E206" s="9">
        <f>IF($B206="","",IFERROR(VLOOKUP($B206,Employees!$A:$K,4,FALSE),""))</f>
        <v/>
      </c>
      <c r="F206" s="11">
        <f>IF($B206="","",IFERROR(VLOOKUP($B206,Employees!$A:$K,8,FALSE),""))</f>
        <v/>
      </c>
      <c r="G206" s="11" t="n"/>
      <c r="H206" s="11" t="n"/>
      <c r="I206" s="14" t="n"/>
      <c r="J206" s="14" t="n"/>
      <c r="K206" s="14" t="n"/>
      <c r="L206" s="11">
        <f>IF($B206="","",ROUND((IFERROR($F206/26/8,0))*($I206*Settings!$E$7 + $J206*Settings!$E$8 + $K206*Settings!$E$9),0))</f>
        <v/>
      </c>
      <c r="M206" s="11">
        <f>IF($B206="","",ROUND($F206+$G206+$H206+$L206,0))</f>
        <v/>
      </c>
      <c r="N206" s="11">
        <f>IF($B206="","",IFERROR(VLOOKUP($B206,Employees!$A:$K,9,FALSE),""))</f>
        <v/>
      </c>
      <c r="O206" s="11">
        <f>IF($B206="","",ROUND($N206*Settings!$B$7,0))</f>
        <v/>
      </c>
      <c r="P206" s="11">
        <f>IF($B206="","",ROUND($N206*Settings!$B$8,0))</f>
        <v/>
      </c>
      <c r="Q206" s="11">
        <f>IF($B206="","",ROUND($N206*Settings!$B$9,0))</f>
        <v/>
      </c>
      <c r="R206" s="11">
        <f>IF($B206="","",$O206+$P206+$Q206)</f>
        <v/>
      </c>
      <c r="S206" s="9">
        <f>IF($B206="","",IFERROR(VLOOKUP($B206,Employees!$A:$K,10,FALSE),0))</f>
        <v/>
      </c>
      <c r="T206" s="11">
        <f>IF($B206="","",Settings!$B$12)</f>
        <v/>
      </c>
      <c r="U206" s="11">
        <f>IF($B206="","",$S206*Settings!$B$13)</f>
        <v/>
      </c>
      <c r="V206" s="11">
        <f>IF($B206="","",MAX(0,$M206-$R206-$T206-$U206))</f>
        <v/>
      </c>
      <c r="W206" s="11">
        <f>IF($B206="","",ROUND(MAX(0,$V206*VLOOKUP($V206,Settings!$D$13:$G$19,3,TRUE)-VLOOKUP($V206,Settings!$D$13:$G$19,4,TRUE)),0))</f>
        <v/>
      </c>
      <c r="X206" s="11" t="n"/>
      <c r="Y206" s="11">
        <f>IF($B206="","",ROUND($M206-$R206-$W206-$X206,0))</f>
        <v/>
      </c>
      <c r="Z206" s="9" t="n"/>
    </row>
    <row r="207">
      <c r="A207" s="9" t="n">
        <v>203</v>
      </c>
      <c r="B207" s="9" t="n"/>
      <c r="C207" s="9">
        <f>IF($B207="","",IFERROR(VLOOKUP($B207,Employees!$A:$K,2,FALSE),""))</f>
        <v/>
      </c>
      <c r="D207" s="9">
        <f>IF($B207="","",IFERROR(VLOOKUP($B207,Employees!$A:$K,3,FALSE),""))</f>
        <v/>
      </c>
      <c r="E207" s="9">
        <f>IF($B207="","",IFERROR(VLOOKUP($B207,Employees!$A:$K,4,FALSE),""))</f>
        <v/>
      </c>
      <c r="F207" s="11">
        <f>IF($B207="","",IFERROR(VLOOKUP($B207,Employees!$A:$K,8,FALSE),""))</f>
        <v/>
      </c>
      <c r="G207" s="11" t="n"/>
      <c r="H207" s="11" t="n"/>
      <c r="I207" s="14" t="n"/>
      <c r="J207" s="14" t="n"/>
      <c r="K207" s="14" t="n"/>
      <c r="L207" s="11">
        <f>IF($B207="","",ROUND((IFERROR($F207/26/8,0))*($I207*Settings!$E$7 + $J207*Settings!$E$8 + $K207*Settings!$E$9),0))</f>
        <v/>
      </c>
      <c r="M207" s="11">
        <f>IF($B207="","",ROUND($F207+$G207+$H207+$L207,0))</f>
        <v/>
      </c>
      <c r="N207" s="11">
        <f>IF($B207="","",IFERROR(VLOOKUP($B207,Employees!$A:$K,9,FALSE),""))</f>
        <v/>
      </c>
      <c r="O207" s="11">
        <f>IF($B207="","",ROUND($N207*Settings!$B$7,0))</f>
        <v/>
      </c>
      <c r="P207" s="11">
        <f>IF($B207="","",ROUND($N207*Settings!$B$8,0))</f>
        <v/>
      </c>
      <c r="Q207" s="11">
        <f>IF($B207="","",ROUND($N207*Settings!$B$9,0))</f>
        <v/>
      </c>
      <c r="R207" s="11">
        <f>IF($B207="","",$O207+$P207+$Q207)</f>
        <v/>
      </c>
      <c r="S207" s="9">
        <f>IF($B207="","",IFERROR(VLOOKUP($B207,Employees!$A:$K,10,FALSE),0))</f>
        <v/>
      </c>
      <c r="T207" s="11">
        <f>IF($B207="","",Settings!$B$12)</f>
        <v/>
      </c>
      <c r="U207" s="11">
        <f>IF($B207="","",$S207*Settings!$B$13)</f>
        <v/>
      </c>
      <c r="V207" s="11">
        <f>IF($B207="","",MAX(0,$M207-$R207-$T207-$U207))</f>
        <v/>
      </c>
      <c r="W207" s="11">
        <f>IF($B207="","",ROUND(MAX(0,$V207*VLOOKUP($V207,Settings!$D$13:$G$19,3,TRUE)-VLOOKUP($V207,Settings!$D$13:$G$19,4,TRUE)),0))</f>
        <v/>
      </c>
      <c r="X207" s="11" t="n"/>
      <c r="Y207" s="11">
        <f>IF($B207="","",ROUND($M207-$R207-$W207-$X207,0))</f>
        <v/>
      </c>
      <c r="Z207" s="9" t="n"/>
    </row>
    <row r="208">
      <c r="A208" s="9" t="n">
        <v>204</v>
      </c>
      <c r="B208" s="9" t="n"/>
      <c r="C208" s="9">
        <f>IF($B208="","",IFERROR(VLOOKUP($B208,Employees!$A:$K,2,FALSE),""))</f>
        <v/>
      </c>
      <c r="D208" s="9">
        <f>IF($B208="","",IFERROR(VLOOKUP($B208,Employees!$A:$K,3,FALSE),""))</f>
        <v/>
      </c>
      <c r="E208" s="9">
        <f>IF($B208="","",IFERROR(VLOOKUP($B208,Employees!$A:$K,4,FALSE),""))</f>
        <v/>
      </c>
      <c r="F208" s="11">
        <f>IF($B208="","",IFERROR(VLOOKUP($B208,Employees!$A:$K,8,FALSE),""))</f>
        <v/>
      </c>
      <c r="G208" s="11" t="n"/>
      <c r="H208" s="11" t="n"/>
      <c r="I208" s="14" t="n"/>
      <c r="J208" s="14" t="n"/>
      <c r="K208" s="14" t="n"/>
      <c r="L208" s="11">
        <f>IF($B208="","",ROUND((IFERROR($F208/26/8,0))*($I208*Settings!$E$7 + $J208*Settings!$E$8 + $K208*Settings!$E$9),0))</f>
        <v/>
      </c>
      <c r="M208" s="11">
        <f>IF($B208="","",ROUND($F208+$G208+$H208+$L208,0))</f>
        <v/>
      </c>
      <c r="N208" s="11">
        <f>IF($B208="","",IFERROR(VLOOKUP($B208,Employees!$A:$K,9,FALSE),""))</f>
        <v/>
      </c>
      <c r="O208" s="11">
        <f>IF($B208="","",ROUND($N208*Settings!$B$7,0))</f>
        <v/>
      </c>
      <c r="P208" s="11">
        <f>IF($B208="","",ROUND($N208*Settings!$B$8,0))</f>
        <v/>
      </c>
      <c r="Q208" s="11">
        <f>IF($B208="","",ROUND($N208*Settings!$B$9,0))</f>
        <v/>
      </c>
      <c r="R208" s="11">
        <f>IF($B208="","",$O208+$P208+$Q208)</f>
        <v/>
      </c>
      <c r="S208" s="9">
        <f>IF($B208="","",IFERROR(VLOOKUP($B208,Employees!$A:$K,10,FALSE),0))</f>
        <v/>
      </c>
      <c r="T208" s="11">
        <f>IF($B208="","",Settings!$B$12)</f>
        <v/>
      </c>
      <c r="U208" s="11">
        <f>IF($B208="","",$S208*Settings!$B$13)</f>
        <v/>
      </c>
      <c r="V208" s="11">
        <f>IF($B208="","",MAX(0,$M208-$R208-$T208-$U208))</f>
        <v/>
      </c>
      <c r="W208" s="11">
        <f>IF($B208="","",ROUND(MAX(0,$V208*VLOOKUP($V208,Settings!$D$13:$G$19,3,TRUE)-VLOOKUP($V208,Settings!$D$13:$G$19,4,TRUE)),0))</f>
        <v/>
      </c>
      <c r="X208" s="11" t="n"/>
      <c r="Y208" s="11">
        <f>IF($B208="","",ROUND($M208-$R208-$W208-$X208,0))</f>
        <v/>
      </c>
      <c r="Z208" s="9" t="n"/>
    </row>
    <row r="209">
      <c r="A209" s="9" t="n">
        <v>205</v>
      </c>
      <c r="B209" s="9" t="n"/>
      <c r="C209" s="9">
        <f>IF($B209="","",IFERROR(VLOOKUP($B209,Employees!$A:$K,2,FALSE),""))</f>
        <v/>
      </c>
      <c r="D209" s="9">
        <f>IF($B209="","",IFERROR(VLOOKUP($B209,Employees!$A:$K,3,FALSE),""))</f>
        <v/>
      </c>
      <c r="E209" s="9">
        <f>IF($B209="","",IFERROR(VLOOKUP($B209,Employees!$A:$K,4,FALSE),""))</f>
        <v/>
      </c>
      <c r="F209" s="11">
        <f>IF($B209="","",IFERROR(VLOOKUP($B209,Employees!$A:$K,8,FALSE),""))</f>
        <v/>
      </c>
      <c r="G209" s="11" t="n"/>
      <c r="H209" s="11" t="n"/>
      <c r="I209" s="14" t="n"/>
      <c r="J209" s="14" t="n"/>
      <c r="K209" s="14" t="n"/>
      <c r="L209" s="11">
        <f>IF($B209="","",ROUND((IFERROR($F209/26/8,0))*($I209*Settings!$E$7 + $J209*Settings!$E$8 + $K209*Settings!$E$9),0))</f>
        <v/>
      </c>
      <c r="M209" s="11">
        <f>IF($B209="","",ROUND($F209+$G209+$H209+$L209,0))</f>
        <v/>
      </c>
      <c r="N209" s="11">
        <f>IF($B209="","",IFERROR(VLOOKUP($B209,Employees!$A:$K,9,FALSE),""))</f>
        <v/>
      </c>
      <c r="O209" s="11">
        <f>IF($B209="","",ROUND($N209*Settings!$B$7,0))</f>
        <v/>
      </c>
      <c r="P209" s="11">
        <f>IF($B209="","",ROUND($N209*Settings!$B$8,0))</f>
        <v/>
      </c>
      <c r="Q209" s="11">
        <f>IF($B209="","",ROUND($N209*Settings!$B$9,0))</f>
        <v/>
      </c>
      <c r="R209" s="11">
        <f>IF($B209="","",$O209+$P209+$Q209)</f>
        <v/>
      </c>
      <c r="S209" s="9">
        <f>IF($B209="","",IFERROR(VLOOKUP($B209,Employees!$A:$K,10,FALSE),0))</f>
        <v/>
      </c>
      <c r="T209" s="11">
        <f>IF($B209="","",Settings!$B$12)</f>
        <v/>
      </c>
      <c r="U209" s="11">
        <f>IF($B209="","",$S209*Settings!$B$13)</f>
        <v/>
      </c>
      <c r="V209" s="11">
        <f>IF($B209="","",MAX(0,$M209-$R209-$T209-$U209))</f>
        <v/>
      </c>
      <c r="W209" s="11">
        <f>IF($B209="","",ROUND(MAX(0,$V209*VLOOKUP($V209,Settings!$D$13:$G$19,3,TRUE)-VLOOKUP($V209,Settings!$D$13:$G$19,4,TRUE)),0))</f>
        <v/>
      </c>
      <c r="X209" s="11" t="n"/>
      <c r="Y209" s="11">
        <f>IF($B209="","",ROUND($M209-$R209-$W209-$X209,0))</f>
        <v/>
      </c>
      <c r="Z209" s="9" t="n"/>
    </row>
    <row r="210">
      <c r="A210" s="9" t="n">
        <v>206</v>
      </c>
      <c r="B210" s="9" t="n"/>
      <c r="C210" s="9">
        <f>IF($B210="","",IFERROR(VLOOKUP($B210,Employees!$A:$K,2,FALSE),""))</f>
        <v/>
      </c>
      <c r="D210" s="9">
        <f>IF($B210="","",IFERROR(VLOOKUP($B210,Employees!$A:$K,3,FALSE),""))</f>
        <v/>
      </c>
      <c r="E210" s="9">
        <f>IF($B210="","",IFERROR(VLOOKUP($B210,Employees!$A:$K,4,FALSE),""))</f>
        <v/>
      </c>
      <c r="F210" s="11">
        <f>IF($B210="","",IFERROR(VLOOKUP($B210,Employees!$A:$K,8,FALSE),""))</f>
        <v/>
      </c>
      <c r="G210" s="11" t="n"/>
      <c r="H210" s="11" t="n"/>
      <c r="I210" s="14" t="n"/>
      <c r="J210" s="14" t="n"/>
      <c r="K210" s="14" t="n"/>
      <c r="L210" s="11">
        <f>IF($B210="","",ROUND((IFERROR($F210/26/8,0))*($I210*Settings!$E$7 + $J210*Settings!$E$8 + $K210*Settings!$E$9),0))</f>
        <v/>
      </c>
      <c r="M210" s="11">
        <f>IF($B210="","",ROUND($F210+$G210+$H210+$L210,0))</f>
        <v/>
      </c>
      <c r="N210" s="11">
        <f>IF($B210="","",IFERROR(VLOOKUP($B210,Employees!$A:$K,9,FALSE),""))</f>
        <v/>
      </c>
      <c r="O210" s="11">
        <f>IF($B210="","",ROUND($N210*Settings!$B$7,0))</f>
        <v/>
      </c>
      <c r="P210" s="11">
        <f>IF($B210="","",ROUND($N210*Settings!$B$8,0))</f>
        <v/>
      </c>
      <c r="Q210" s="11">
        <f>IF($B210="","",ROUND($N210*Settings!$B$9,0))</f>
        <v/>
      </c>
      <c r="R210" s="11">
        <f>IF($B210="","",$O210+$P210+$Q210)</f>
        <v/>
      </c>
      <c r="S210" s="9">
        <f>IF($B210="","",IFERROR(VLOOKUP($B210,Employees!$A:$K,10,FALSE),0))</f>
        <v/>
      </c>
      <c r="T210" s="11">
        <f>IF($B210="","",Settings!$B$12)</f>
        <v/>
      </c>
      <c r="U210" s="11">
        <f>IF($B210="","",$S210*Settings!$B$13)</f>
        <v/>
      </c>
      <c r="V210" s="11">
        <f>IF($B210="","",MAX(0,$M210-$R210-$T210-$U210))</f>
        <v/>
      </c>
      <c r="W210" s="11">
        <f>IF($B210="","",ROUND(MAX(0,$V210*VLOOKUP($V210,Settings!$D$13:$G$19,3,TRUE)-VLOOKUP($V210,Settings!$D$13:$G$19,4,TRUE)),0))</f>
        <v/>
      </c>
      <c r="X210" s="11" t="n"/>
      <c r="Y210" s="11">
        <f>IF($B210="","",ROUND($M210-$R210-$W210-$X210,0))</f>
        <v/>
      </c>
      <c r="Z210" s="9" t="n"/>
    </row>
    <row r="211">
      <c r="A211" s="9" t="n">
        <v>207</v>
      </c>
      <c r="B211" s="9" t="n"/>
      <c r="C211" s="9">
        <f>IF($B211="","",IFERROR(VLOOKUP($B211,Employees!$A:$K,2,FALSE),""))</f>
        <v/>
      </c>
      <c r="D211" s="9">
        <f>IF($B211="","",IFERROR(VLOOKUP($B211,Employees!$A:$K,3,FALSE),""))</f>
        <v/>
      </c>
      <c r="E211" s="9">
        <f>IF($B211="","",IFERROR(VLOOKUP($B211,Employees!$A:$K,4,FALSE),""))</f>
        <v/>
      </c>
      <c r="F211" s="11">
        <f>IF($B211="","",IFERROR(VLOOKUP($B211,Employees!$A:$K,8,FALSE),""))</f>
        <v/>
      </c>
      <c r="G211" s="11" t="n"/>
      <c r="H211" s="11" t="n"/>
      <c r="I211" s="14" t="n"/>
      <c r="J211" s="14" t="n"/>
      <c r="K211" s="14" t="n"/>
      <c r="L211" s="11">
        <f>IF($B211="","",ROUND((IFERROR($F211/26/8,0))*($I211*Settings!$E$7 + $J211*Settings!$E$8 + $K211*Settings!$E$9),0))</f>
        <v/>
      </c>
      <c r="M211" s="11">
        <f>IF($B211="","",ROUND($F211+$G211+$H211+$L211,0))</f>
        <v/>
      </c>
      <c r="N211" s="11">
        <f>IF($B211="","",IFERROR(VLOOKUP($B211,Employees!$A:$K,9,FALSE),""))</f>
        <v/>
      </c>
      <c r="O211" s="11">
        <f>IF($B211="","",ROUND($N211*Settings!$B$7,0))</f>
        <v/>
      </c>
      <c r="P211" s="11">
        <f>IF($B211="","",ROUND($N211*Settings!$B$8,0))</f>
        <v/>
      </c>
      <c r="Q211" s="11">
        <f>IF($B211="","",ROUND($N211*Settings!$B$9,0))</f>
        <v/>
      </c>
      <c r="R211" s="11">
        <f>IF($B211="","",$O211+$P211+$Q211)</f>
        <v/>
      </c>
      <c r="S211" s="9">
        <f>IF($B211="","",IFERROR(VLOOKUP($B211,Employees!$A:$K,10,FALSE),0))</f>
        <v/>
      </c>
      <c r="T211" s="11">
        <f>IF($B211="","",Settings!$B$12)</f>
        <v/>
      </c>
      <c r="U211" s="11">
        <f>IF($B211="","",$S211*Settings!$B$13)</f>
        <v/>
      </c>
      <c r="V211" s="11">
        <f>IF($B211="","",MAX(0,$M211-$R211-$T211-$U211))</f>
        <v/>
      </c>
      <c r="W211" s="11">
        <f>IF($B211="","",ROUND(MAX(0,$V211*VLOOKUP($V211,Settings!$D$13:$G$19,3,TRUE)-VLOOKUP($V211,Settings!$D$13:$G$19,4,TRUE)),0))</f>
        <v/>
      </c>
      <c r="X211" s="11" t="n"/>
      <c r="Y211" s="11">
        <f>IF($B211="","",ROUND($M211-$R211-$W211-$X211,0))</f>
        <v/>
      </c>
      <c r="Z211" s="9" t="n"/>
    </row>
    <row r="212">
      <c r="A212" s="9" t="n">
        <v>208</v>
      </c>
      <c r="B212" s="9" t="n"/>
      <c r="C212" s="9">
        <f>IF($B212="","",IFERROR(VLOOKUP($B212,Employees!$A:$K,2,FALSE),""))</f>
        <v/>
      </c>
      <c r="D212" s="9">
        <f>IF($B212="","",IFERROR(VLOOKUP($B212,Employees!$A:$K,3,FALSE),""))</f>
        <v/>
      </c>
      <c r="E212" s="9">
        <f>IF($B212="","",IFERROR(VLOOKUP($B212,Employees!$A:$K,4,FALSE),""))</f>
        <v/>
      </c>
      <c r="F212" s="11">
        <f>IF($B212="","",IFERROR(VLOOKUP($B212,Employees!$A:$K,8,FALSE),""))</f>
        <v/>
      </c>
      <c r="G212" s="11" t="n"/>
      <c r="H212" s="11" t="n"/>
      <c r="I212" s="14" t="n"/>
      <c r="J212" s="14" t="n"/>
      <c r="K212" s="14" t="n"/>
      <c r="L212" s="11">
        <f>IF($B212="","",ROUND((IFERROR($F212/26/8,0))*($I212*Settings!$E$7 + $J212*Settings!$E$8 + $K212*Settings!$E$9),0))</f>
        <v/>
      </c>
      <c r="M212" s="11">
        <f>IF($B212="","",ROUND($F212+$G212+$H212+$L212,0))</f>
        <v/>
      </c>
      <c r="N212" s="11">
        <f>IF($B212="","",IFERROR(VLOOKUP($B212,Employees!$A:$K,9,FALSE),""))</f>
        <v/>
      </c>
      <c r="O212" s="11">
        <f>IF($B212="","",ROUND($N212*Settings!$B$7,0))</f>
        <v/>
      </c>
      <c r="P212" s="11">
        <f>IF($B212="","",ROUND($N212*Settings!$B$8,0))</f>
        <v/>
      </c>
      <c r="Q212" s="11">
        <f>IF($B212="","",ROUND($N212*Settings!$B$9,0))</f>
        <v/>
      </c>
      <c r="R212" s="11">
        <f>IF($B212="","",$O212+$P212+$Q212)</f>
        <v/>
      </c>
      <c r="S212" s="9">
        <f>IF($B212="","",IFERROR(VLOOKUP($B212,Employees!$A:$K,10,FALSE),0))</f>
        <v/>
      </c>
      <c r="T212" s="11">
        <f>IF($B212="","",Settings!$B$12)</f>
        <v/>
      </c>
      <c r="U212" s="11">
        <f>IF($B212="","",$S212*Settings!$B$13)</f>
        <v/>
      </c>
      <c r="V212" s="11">
        <f>IF($B212="","",MAX(0,$M212-$R212-$T212-$U212))</f>
        <v/>
      </c>
      <c r="W212" s="11">
        <f>IF($B212="","",ROUND(MAX(0,$V212*VLOOKUP($V212,Settings!$D$13:$G$19,3,TRUE)-VLOOKUP($V212,Settings!$D$13:$G$19,4,TRUE)),0))</f>
        <v/>
      </c>
      <c r="X212" s="11" t="n"/>
      <c r="Y212" s="11">
        <f>IF($B212="","",ROUND($M212-$R212-$W212-$X212,0))</f>
        <v/>
      </c>
      <c r="Z212" s="9" t="n"/>
    </row>
    <row r="213">
      <c r="A213" s="9" t="n">
        <v>209</v>
      </c>
      <c r="B213" s="9" t="n"/>
      <c r="C213" s="9">
        <f>IF($B213="","",IFERROR(VLOOKUP($B213,Employees!$A:$K,2,FALSE),""))</f>
        <v/>
      </c>
      <c r="D213" s="9">
        <f>IF($B213="","",IFERROR(VLOOKUP($B213,Employees!$A:$K,3,FALSE),""))</f>
        <v/>
      </c>
      <c r="E213" s="9">
        <f>IF($B213="","",IFERROR(VLOOKUP($B213,Employees!$A:$K,4,FALSE),""))</f>
        <v/>
      </c>
      <c r="F213" s="11">
        <f>IF($B213="","",IFERROR(VLOOKUP($B213,Employees!$A:$K,8,FALSE),""))</f>
        <v/>
      </c>
      <c r="G213" s="11" t="n"/>
      <c r="H213" s="11" t="n"/>
      <c r="I213" s="14" t="n"/>
      <c r="J213" s="14" t="n"/>
      <c r="K213" s="14" t="n"/>
      <c r="L213" s="11">
        <f>IF($B213="","",ROUND((IFERROR($F213/26/8,0))*($I213*Settings!$E$7 + $J213*Settings!$E$8 + $K213*Settings!$E$9),0))</f>
        <v/>
      </c>
      <c r="M213" s="11">
        <f>IF($B213="","",ROUND($F213+$G213+$H213+$L213,0))</f>
        <v/>
      </c>
      <c r="N213" s="11">
        <f>IF($B213="","",IFERROR(VLOOKUP($B213,Employees!$A:$K,9,FALSE),""))</f>
        <v/>
      </c>
      <c r="O213" s="11">
        <f>IF($B213="","",ROUND($N213*Settings!$B$7,0))</f>
        <v/>
      </c>
      <c r="P213" s="11">
        <f>IF($B213="","",ROUND($N213*Settings!$B$8,0))</f>
        <v/>
      </c>
      <c r="Q213" s="11">
        <f>IF($B213="","",ROUND($N213*Settings!$B$9,0))</f>
        <v/>
      </c>
      <c r="R213" s="11">
        <f>IF($B213="","",$O213+$P213+$Q213)</f>
        <v/>
      </c>
      <c r="S213" s="9">
        <f>IF($B213="","",IFERROR(VLOOKUP($B213,Employees!$A:$K,10,FALSE),0))</f>
        <v/>
      </c>
      <c r="T213" s="11">
        <f>IF($B213="","",Settings!$B$12)</f>
        <v/>
      </c>
      <c r="U213" s="11">
        <f>IF($B213="","",$S213*Settings!$B$13)</f>
        <v/>
      </c>
      <c r="V213" s="11">
        <f>IF($B213="","",MAX(0,$M213-$R213-$T213-$U213))</f>
        <v/>
      </c>
      <c r="W213" s="11">
        <f>IF($B213="","",ROUND(MAX(0,$V213*VLOOKUP($V213,Settings!$D$13:$G$19,3,TRUE)-VLOOKUP($V213,Settings!$D$13:$G$19,4,TRUE)),0))</f>
        <v/>
      </c>
      <c r="X213" s="11" t="n"/>
      <c r="Y213" s="11">
        <f>IF($B213="","",ROUND($M213-$R213-$W213-$X213,0))</f>
        <v/>
      </c>
      <c r="Z213" s="9" t="n"/>
    </row>
    <row r="214">
      <c r="A214" s="9" t="n">
        <v>210</v>
      </c>
      <c r="B214" s="9" t="n"/>
      <c r="C214" s="9">
        <f>IF($B214="","",IFERROR(VLOOKUP($B214,Employees!$A:$K,2,FALSE),""))</f>
        <v/>
      </c>
      <c r="D214" s="9">
        <f>IF($B214="","",IFERROR(VLOOKUP($B214,Employees!$A:$K,3,FALSE),""))</f>
        <v/>
      </c>
      <c r="E214" s="9">
        <f>IF($B214="","",IFERROR(VLOOKUP($B214,Employees!$A:$K,4,FALSE),""))</f>
        <v/>
      </c>
      <c r="F214" s="11">
        <f>IF($B214="","",IFERROR(VLOOKUP($B214,Employees!$A:$K,8,FALSE),""))</f>
        <v/>
      </c>
      <c r="G214" s="11" t="n"/>
      <c r="H214" s="11" t="n"/>
      <c r="I214" s="14" t="n"/>
      <c r="J214" s="14" t="n"/>
      <c r="K214" s="14" t="n"/>
      <c r="L214" s="11">
        <f>IF($B214="","",ROUND((IFERROR($F214/26/8,0))*($I214*Settings!$E$7 + $J214*Settings!$E$8 + $K214*Settings!$E$9),0))</f>
        <v/>
      </c>
      <c r="M214" s="11">
        <f>IF($B214="","",ROUND($F214+$G214+$H214+$L214,0))</f>
        <v/>
      </c>
      <c r="N214" s="11">
        <f>IF($B214="","",IFERROR(VLOOKUP($B214,Employees!$A:$K,9,FALSE),""))</f>
        <v/>
      </c>
      <c r="O214" s="11">
        <f>IF($B214="","",ROUND($N214*Settings!$B$7,0))</f>
        <v/>
      </c>
      <c r="P214" s="11">
        <f>IF($B214="","",ROUND($N214*Settings!$B$8,0))</f>
        <v/>
      </c>
      <c r="Q214" s="11">
        <f>IF($B214="","",ROUND($N214*Settings!$B$9,0))</f>
        <v/>
      </c>
      <c r="R214" s="11">
        <f>IF($B214="","",$O214+$P214+$Q214)</f>
        <v/>
      </c>
      <c r="S214" s="9">
        <f>IF($B214="","",IFERROR(VLOOKUP($B214,Employees!$A:$K,10,FALSE),0))</f>
        <v/>
      </c>
      <c r="T214" s="11">
        <f>IF($B214="","",Settings!$B$12)</f>
        <v/>
      </c>
      <c r="U214" s="11">
        <f>IF($B214="","",$S214*Settings!$B$13)</f>
        <v/>
      </c>
      <c r="V214" s="11">
        <f>IF($B214="","",MAX(0,$M214-$R214-$T214-$U214))</f>
        <v/>
      </c>
      <c r="W214" s="11">
        <f>IF($B214="","",ROUND(MAX(0,$V214*VLOOKUP($V214,Settings!$D$13:$G$19,3,TRUE)-VLOOKUP($V214,Settings!$D$13:$G$19,4,TRUE)),0))</f>
        <v/>
      </c>
      <c r="X214" s="11" t="n"/>
      <c r="Y214" s="11">
        <f>IF($B214="","",ROUND($M214-$R214-$W214-$X214,0))</f>
        <v/>
      </c>
      <c r="Z214" s="9" t="n"/>
    </row>
    <row r="215">
      <c r="A215" s="9" t="n">
        <v>211</v>
      </c>
      <c r="B215" s="9" t="n"/>
      <c r="C215" s="9">
        <f>IF($B215="","",IFERROR(VLOOKUP($B215,Employees!$A:$K,2,FALSE),""))</f>
        <v/>
      </c>
      <c r="D215" s="9">
        <f>IF($B215="","",IFERROR(VLOOKUP($B215,Employees!$A:$K,3,FALSE),""))</f>
        <v/>
      </c>
      <c r="E215" s="9">
        <f>IF($B215="","",IFERROR(VLOOKUP($B215,Employees!$A:$K,4,FALSE),""))</f>
        <v/>
      </c>
      <c r="F215" s="11">
        <f>IF($B215="","",IFERROR(VLOOKUP($B215,Employees!$A:$K,8,FALSE),""))</f>
        <v/>
      </c>
      <c r="G215" s="11" t="n"/>
      <c r="H215" s="11" t="n"/>
      <c r="I215" s="14" t="n"/>
      <c r="J215" s="14" t="n"/>
      <c r="K215" s="14" t="n"/>
      <c r="L215" s="11">
        <f>IF($B215="","",ROUND((IFERROR($F215/26/8,0))*($I215*Settings!$E$7 + $J215*Settings!$E$8 + $K215*Settings!$E$9),0))</f>
        <v/>
      </c>
      <c r="M215" s="11">
        <f>IF($B215="","",ROUND($F215+$G215+$H215+$L215,0))</f>
        <v/>
      </c>
      <c r="N215" s="11">
        <f>IF($B215="","",IFERROR(VLOOKUP($B215,Employees!$A:$K,9,FALSE),""))</f>
        <v/>
      </c>
      <c r="O215" s="11">
        <f>IF($B215="","",ROUND($N215*Settings!$B$7,0))</f>
        <v/>
      </c>
      <c r="P215" s="11">
        <f>IF($B215="","",ROUND($N215*Settings!$B$8,0))</f>
        <v/>
      </c>
      <c r="Q215" s="11">
        <f>IF($B215="","",ROUND($N215*Settings!$B$9,0))</f>
        <v/>
      </c>
      <c r="R215" s="11">
        <f>IF($B215="","",$O215+$P215+$Q215)</f>
        <v/>
      </c>
      <c r="S215" s="9">
        <f>IF($B215="","",IFERROR(VLOOKUP($B215,Employees!$A:$K,10,FALSE),0))</f>
        <v/>
      </c>
      <c r="T215" s="11">
        <f>IF($B215="","",Settings!$B$12)</f>
        <v/>
      </c>
      <c r="U215" s="11">
        <f>IF($B215="","",$S215*Settings!$B$13)</f>
        <v/>
      </c>
      <c r="V215" s="11">
        <f>IF($B215="","",MAX(0,$M215-$R215-$T215-$U215))</f>
        <v/>
      </c>
      <c r="W215" s="11">
        <f>IF($B215="","",ROUND(MAX(0,$V215*VLOOKUP($V215,Settings!$D$13:$G$19,3,TRUE)-VLOOKUP($V215,Settings!$D$13:$G$19,4,TRUE)),0))</f>
        <v/>
      </c>
      <c r="X215" s="11" t="n"/>
      <c r="Y215" s="11">
        <f>IF($B215="","",ROUND($M215-$R215-$W215-$X215,0))</f>
        <v/>
      </c>
      <c r="Z215" s="9" t="n"/>
    </row>
    <row r="216">
      <c r="A216" s="9" t="n">
        <v>212</v>
      </c>
      <c r="B216" s="9" t="n"/>
      <c r="C216" s="9">
        <f>IF($B216="","",IFERROR(VLOOKUP($B216,Employees!$A:$K,2,FALSE),""))</f>
        <v/>
      </c>
      <c r="D216" s="9">
        <f>IF($B216="","",IFERROR(VLOOKUP($B216,Employees!$A:$K,3,FALSE),""))</f>
        <v/>
      </c>
      <c r="E216" s="9">
        <f>IF($B216="","",IFERROR(VLOOKUP($B216,Employees!$A:$K,4,FALSE),""))</f>
        <v/>
      </c>
      <c r="F216" s="11">
        <f>IF($B216="","",IFERROR(VLOOKUP($B216,Employees!$A:$K,8,FALSE),""))</f>
        <v/>
      </c>
      <c r="G216" s="11" t="n"/>
      <c r="H216" s="11" t="n"/>
      <c r="I216" s="14" t="n"/>
      <c r="J216" s="14" t="n"/>
      <c r="K216" s="14" t="n"/>
      <c r="L216" s="11">
        <f>IF($B216="","",ROUND((IFERROR($F216/26/8,0))*($I216*Settings!$E$7 + $J216*Settings!$E$8 + $K216*Settings!$E$9),0))</f>
        <v/>
      </c>
      <c r="M216" s="11">
        <f>IF($B216="","",ROUND($F216+$G216+$H216+$L216,0))</f>
        <v/>
      </c>
      <c r="N216" s="11">
        <f>IF($B216="","",IFERROR(VLOOKUP($B216,Employees!$A:$K,9,FALSE),""))</f>
        <v/>
      </c>
      <c r="O216" s="11">
        <f>IF($B216="","",ROUND($N216*Settings!$B$7,0))</f>
        <v/>
      </c>
      <c r="P216" s="11">
        <f>IF($B216="","",ROUND($N216*Settings!$B$8,0))</f>
        <v/>
      </c>
      <c r="Q216" s="11">
        <f>IF($B216="","",ROUND($N216*Settings!$B$9,0))</f>
        <v/>
      </c>
      <c r="R216" s="11">
        <f>IF($B216="","",$O216+$P216+$Q216)</f>
        <v/>
      </c>
      <c r="S216" s="9">
        <f>IF($B216="","",IFERROR(VLOOKUP($B216,Employees!$A:$K,10,FALSE),0))</f>
        <v/>
      </c>
      <c r="T216" s="11">
        <f>IF($B216="","",Settings!$B$12)</f>
        <v/>
      </c>
      <c r="U216" s="11">
        <f>IF($B216="","",$S216*Settings!$B$13)</f>
        <v/>
      </c>
      <c r="V216" s="11">
        <f>IF($B216="","",MAX(0,$M216-$R216-$T216-$U216))</f>
        <v/>
      </c>
      <c r="W216" s="11">
        <f>IF($B216="","",ROUND(MAX(0,$V216*VLOOKUP($V216,Settings!$D$13:$G$19,3,TRUE)-VLOOKUP($V216,Settings!$D$13:$G$19,4,TRUE)),0))</f>
        <v/>
      </c>
      <c r="X216" s="11" t="n"/>
      <c r="Y216" s="11">
        <f>IF($B216="","",ROUND($M216-$R216-$W216-$X216,0))</f>
        <v/>
      </c>
      <c r="Z216" s="9" t="n"/>
    </row>
    <row r="217">
      <c r="A217" s="9" t="n">
        <v>213</v>
      </c>
      <c r="B217" s="9" t="n"/>
      <c r="C217" s="9">
        <f>IF($B217="","",IFERROR(VLOOKUP($B217,Employees!$A:$K,2,FALSE),""))</f>
        <v/>
      </c>
      <c r="D217" s="9">
        <f>IF($B217="","",IFERROR(VLOOKUP($B217,Employees!$A:$K,3,FALSE),""))</f>
        <v/>
      </c>
      <c r="E217" s="9">
        <f>IF($B217="","",IFERROR(VLOOKUP($B217,Employees!$A:$K,4,FALSE),""))</f>
        <v/>
      </c>
      <c r="F217" s="11">
        <f>IF($B217="","",IFERROR(VLOOKUP($B217,Employees!$A:$K,8,FALSE),""))</f>
        <v/>
      </c>
      <c r="G217" s="11" t="n"/>
      <c r="H217" s="11" t="n"/>
      <c r="I217" s="14" t="n"/>
      <c r="J217" s="14" t="n"/>
      <c r="K217" s="14" t="n"/>
      <c r="L217" s="11">
        <f>IF($B217="","",ROUND((IFERROR($F217/26/8,0))*($I217*Settings!$E$7 + $J217*Settings!$E$8 + $K217*Settings!$E$9),0))</f>
        <v/>
      </c>
      <c r="M217" s="11">
        <f>IF($B217="","",ROUND($F217+$G217+$H217+$L217,0))</f>
        <v/>
      </c>
      <c r="N217" s="11">
        <f>IF($B217="","",IFERROR(VLOOKUP($B217,Employees!$A:$K,9,FALSE),""))</f>
        <v/>
      </c>
      <c r="O217" s="11">
        <f>IF($B217="","",ROUND($N217*Settings!$B$7,0))</f>
        <v/>
      </c>
      <c r="P217" s="11">
        <f>IF($B217="","",ROUND($N217*Settings!$B$8,0))</f>
        <v/>
      </c>
      <c r="Q217" s="11">
        <f>IF($B217="","",ROUND($N217*Settings!$B$9,0))</f>
        <v/>
      </c>
      <c r="R217" s="11">
        <f>IF($B217="","",$O217+$P217+$Q217)</f>
        <v/>
      </c>
      <c r="S217" s="9">
        <f>IF($B217="","",IFERROR(VLOOKUP($B217,Employees!$A:$K,10,FALSE),0))</f>
        <v/>
      </c>
      <c r="T217" s="11">
        <f>IF($B217="","",Settings!$B$12)</f>
        <v/>
      </c>
      <c r="U217" s="11">
        <f>IF($B217="","",$S217*Settings!$B$13)</f>
        <v/>
      </c>
      <c r="V217" s="11">
        <f>IF($B217="","",MAX(0,$M217-$R217-$T217-$U217))</f>
        <v/>
      </c>
      <c r="W217" s="11">
        <f>IF($B217="","",ROUND(MAX(0,$V217*VLOOKUP($V217,Settings!$D$13:$G$19,3,TRUE)-VLOOKUP($V217,Settings!$D$13:$G$19,4,TRUE)),0))</f>
        <v/>
      </c>
      <c r="X217" s="11" t="n"/>
      <c r="Y217" s="11">
        <f>IF($B217="","",ROUND($M217-$R217-$W217-$X217,0))</f>
        <v/>
      </c>
      <c r="Z217" s="9" t="n"/>
    </row>
    <row r="218">
      <c r="A218" s="9" t="n">
        <v>214</v>
      </c>
      <c r="B218" s="9" t="n"/>
      <c r="C218" s="9">
        <f>IF($B218="","",IFERROR(VLOOKUP($B218,Employees!$A:$K,2,FALSE),""))</f>
        <v/>
      </c>
      <c r="D218" s="9">
        <f>IF($B218="","",IFERROR(VLOOKUP($B218,Employees!$A:$K,3,FALSE),""))</f>
        <v/>
      </c>
      <c r="E218" s="9">
        <f>IF($B218="","",IFERROR(VLOOKUP($B218,Employees!$A:$K,4,FALSE),""))</f>
        <v/>
      </c>
      <c r="F218" s="11">
        <f>IF($B218="","",IFERROR(VLOOKUP($B218,Employees!$A:$K,8,FALSE),""))</f>
        <v/>
      </c>
      <c r="G218" s="11" t="n"/>
      <c r="H218" s="11" t="n"/>
      <c r="I218" s="14" t="n"/>
      <c r="J218" s="14" t="n"/>
      <c r="K218" s="14" t="n"/>
      <c r="L218" s="11">
        <f>IF($B218="","",ROUND((IFERROR($F218/26/8,0))*($I218*Settings!$E$7 + $J218*Settings!$E$8 + $K218*Settings!$E$9),0))</f>
        <v/>
      </c>
      <c r="M218" s="11">
        <f>IF($B218="","",ROUND($F218+$G218+$H218+$L218,0))</f>
        <v/>
      </c>
      <c r="N218" s="11">
        <f>IF($B218="","",IFERROR(VLOOKUP($B218,Employees!$A:$K,9,FALSE),""))</f>
        <v/>
      </c>
      <c r="O218" s="11">
        <f>IF($B218="","",ROUND($N218*Settings!$B$7,0))</f>
        <v/>
      </c>
      <c r="P218" s="11">
        <f>IF($B218="","",ROUND($N218*Settings!$B$8,0))</f>
        <v/>
      </c>
      <c r="Q218" s="11">
        <f>IF($B218="","",ROUND($N218*Settings!$B$9,0))</f>
        <v/>
      </c>
      <c r="R218" s="11">
        <f>IF($B218="","",$O218+$P218+$Q218)</f>
        <v/>
      </c>
      <c r="S218" s="9">
        <f>IF($B218="","",IFERROR(VLOOKUP($B218,Employees!$A:$K,10,FALSE),0))</f>
        <v/>
      </c>
      <c r="T218" s="11">
        <f>IF($B218="","",Settings!$B$12)</f>
        <v/>
      </c>
      <c r="U218" s="11">
        <f>IF($B218="","",$S218*Settings!$B$13)</f>
        <v/>
      </c>
      <c r="V218" s="11">
        <f>IF($B218="","",MAX(0,$M218-$R218-$T218-$U218))</f>
        <v/>
      </c>
      <c r="W218" s="11">
        <f>IF($B218="","",ROUND(MAX(0,$V218*VLOOKUP($V218,Settings!$D$13:$G$19,3,TRUE)-VLOOKUP($V218,Settings!$D$13:$G$19,4,TRUE)),0))</f>
        <v/>
      </c>
      <c r="X218" s="11" t="n"/>
      <c r="Y218" s="11">
        <f>IF($B218="","",ROUND($M218-$R218-$W218-$X218,0))</f>
        <v/>
      </c>
      <c r="Z218" s="9" t="n"/>
    </row>
    <row r="219">
      <c r="A219" s="9" t="n">
        <v>215</v>
      </c>
      <c r="B219" s="9" t="n"/>
      <c r="C219" s="9">
        <f>IF($B219="","",IFERROR(VLOOKUP($B219,Employees!$A:$K,2,FALSE),""))</f>
        <v/>
      </c>
      <c r="D219" s="9">
        <f>IF($B219="","",IFERROR(VLOOKUP($B219,Employees!$A:$K,3,FALSE),""))</f>
        <v/>
      </c>
      <c r="E219" s="9">
        <f>IF($B219="","",IFERROR(VLOOKUP($B219,Employees!$A:$K,4,FALSE),""))</f>
        <v/>
      </c>
      <c r="F219" s="11">
        <f>IF($B219="","",IFERROR(VLOOKUP($B219,Employees!$A:$K,8,FALSE),""))</f>
        <v/>
      </c>
      <c r="G219" s="11" t="n"/>
      <c r="H219" s="11" t="n"/>
      <c r="I219" s="14" t="n"/>
      <c r="J219" s="14" t="n"/>
      <c r="K219" s="14" t="n"/>
      <c r="L219" s="11">
        <f>IF($B219="","",ROUND((IFERROR($F219/26/8,0))*($I219*Settings!$E$7 + $J219*Settings!$E$8 + $K219*Settings!$E$9),0))</f>
        <v/>
      </c>
      <c r="M219" s="11">
        <f>IF($B219="","",ROUND($F219+$G219+$H219+$L219,0))</f>
        <v/>
      </c>
      <c r="N219" s="11">
        <f>IF($B219="","",IFERROR(VLOOKUP($B219,Employees!$A:$K,9,FALSE),""))</f>
        <v/>
      </c>
      <c r="O219" s="11">
        <f>IF($B219="","",ROUND($N219*Settings!$B$7,0))</f>
        <v/>
      </c>
      <c r="P219" s="11">
        <f>IF($B219="","",ROUND($N219*Settings!$B$8,0))</f>
        <v/>
      </c>
      <c r="Q219" s="11">
        <f>IF($B219="","",ROUND($N219*Settings!$B$9,0))</f>
        <v/>
      </c>
      <c r="R219" s="11">
        <f>IF($B219="","",$O219+$P219+$Q219)</f>
        <v/>
      </c>
      <c r="S219" s="9">
        <f>IF($B219="","",IFERROR(VLOOKUP($B219,Employees!$A:$K,10,FALSE),0))</f>
        <v/>
      </c>
      <c r="T219" s="11">
        <f>IF($B219="","",Settings!$B$12)</f>
        <v/>
      </c>
      <c r="U219" s="11">
        <f>IF($B219="","",$S219*Settings!$B$13)</f>
        <v/>
      </c>
      <c r="V219" s="11">
        <f>IF($B219="","",MAX(0,$M219-$R219-$T219-$U219))</f>
        <v/>
      </c>
      <c r="W219" s="11">
        <f>IF($B219="","",ROUND(MAX(0,$V219*VLOOKUP($V219,Settings!$D$13:$G$19,3,TRUE)-VLOOKUP($V219,Settings!$D$13:$G$19,4,TRUE)),0))</f>
        <v/>
      </c>
      <c r="X219" s="11" t="n"/>
      <c r="Y219" s="11">
        <f>IF($B219="","",ROUND($M219-$R219-$W219-$X219,0))</f>
        <v/>
      </c>
      <c r="Z219" s="9" t="n"/>
    </row>
    <row r="220">
      <c r="A220" s="9" t="n">
        <v>216</v>
      </c>
      <c r="B220" s="9" t="n"/>
      <c r="C220" s="9">
        <f>IF($B220="","",IFERROR(VLOOKUP($B220,Employees!$A:$K,2,FALSE),""))</f>
        <v/>
      </c>
      <c r="D220" s="9">
        <f>IF($B220="","",IFERROR(VLOOKUP($B220,Employees!$A:$K,3,FALSE),""))</f>
        <v/>
      </c>
      <c r="E220" s="9">
        <f>IF($B220="","",IFERROR(VLOOKUP($B220,Employees!$A:$K,4,FALSE),""))</f>
        <v/>
      </c>
      <c r="F220" s="11">
        <f>IF($B220="","",IFERROR(VLOOKUP($B220,Employees!$A:$K,8,FALSE),""))</f>
        <v/>
      </c>
      <c r="G220" s="11" t="n"/>
      <c r="H220" s="11" t="n"/>
      <c r="I220" s="14" t="n"/>
      <c r="J220" s="14" t="n"/>
      <c r="K220" s="14" t="n"/>
      <c r="L220" s="11">
        <f>IF($B220="","",ROUND((IFERROR($F220/26/8,0))*($I220*Settings!$E$7 + $J220*Settings!$E$8 + $K220*Settings!$E$9),0))</f>
        <v/>
      </c>
      <c r="M220" s="11">
        <f>IF($B220="","",ROUND($F220+$G220+$H220+$L220,0))</f>
        <v/>
      </c>
      <c r="N220" s="11">
        <f>IF($B220="","",IFERROR(VLOOKUP($B220,Employees!$A:$K,9,FALSE),""))</f>
        <v/>
      </c>
      <c r="O220" s="11">
        <f>IF($B220="","",ROUND($N220*Settings!$B$7,0))</f>
        <v/>
      </c>
      <c r="P220" s="11">
        <f>IF($B220="","",ROUND($N220*Settings!$B$8,0))</f>
        <v/>
      </c>
      <c r="Q220" s="11">
        <f>IF($B220="","",ROUND($N220*Settings!$B$9,0))</f>
        <v/>
      </c>
      <c r="R220" s="11">
        <f>IF($B220="","",$O220+$P220+$Q220)</f>
        <v/>
      </c>
      <c r="S220" s="9">
        <f>IF($B220="","",IFERROR(VLOOKUP($B220,Employees!$A:$K,10,FALSE),0))</f>
        <v/>
      </c>
      <c r="T220" s="11">
        <f>IF($B220="","",Settings!$B$12)</f>
        <v/>
      </c>
      <c r="U220" s="11">
        <f>IF($B220="","",$S220*Settings!$B$13)</f>
        <v/>
      </c>
      <c r="V220" s="11">
        <f>IF($B220="","",MAX(0,$M220-$R220-$T220-$U220))</f>
        <v/>
      </c>
      <c r="W220" s="11">
        <f>IF($B220="","",ROUND(MAX(0,$V220*VLOOKUP($V220,Settings!$D$13:$G$19,3,TRUE)-VLOOKUP($V220,Settings!$D$13:$G$19,4,TRUE)),0))</f>
        <v/>
      </c>
      <c r="X220" s="11" t="n"/>
      <c r="Y220" s="11">
        <f>IF($B220="","",ROUND($M220-$R220-$W220-$X220,0))</f>
        <v/>
      </c>
      <c r="Z220" s="9" t="n"/>
    </row>
    <row r="221">
      <c r="A221" s="9" t="n">
        <v>217</v>
      </c>
      <c r="B221" s="9" t="n"/>
      <c r="C221" s="9">
        <f>IF($B221="","",IFERROR(VLOOKUP($B221,Employees!$A:$K,2,FALSE),""))</f>
        <v/>
      </c>
      <c r="D221" s="9">
        <f>IF($B221="","",IFERROR(VLOOKUP($B221,Employees!$A:$K,3,FALSE),""))</f>
        <v/>
      </c>
      <c r="E221" s="9">
        <f>IF($B221="","",IFERROR(VLOOKUP($B221,Employees!$A:$K,4,FALSE),""))</f>
        <v/>
      </c>
      <c r="F221" s="11">
        <f>IF($B221="","",IFERROR(VLOOKUP($B221,Employees!$A:$K,8,FALSE),""))</f>
        <v/>
      </c>
      <c r="G221" s="11" t="n"/>
      <c r="H221" s="11" t="n"/>
      <c r="I221" s="14" t="n"/>
      <c r="J221" s="14" t="n"/>
      <c r="K221" s="14" t="n"/>
      <c r="L221" s="11">
        <f>IF($B221="","",ROUND((IFERROR($F221/26/8,0))*($I221*Settings!$E$7 + $J221*Settings!$E$8 + $K221*Settings!$E$9),0))</f>
        <v/>
      </c>
      <c r="M221" s="11">
        <f>IF($B221="","",ROUND($F221+$G221+$H221+$L221,0))</f>
        <v/>
      </c>
      <c r="N221" s="11">
        <f>IF($B221="","",IFERROR(VLOOKUP($B221,Employees!$A:$K,9,FALSE),""))</f>
        <v/>
      </c>
      <c r="O221" s="11">
        <f>IF($B221="","",ROUND($N221*Settings!$B$7,0))</f>
        <v/>
      </c>
      <c r="P221" s="11">
        <f>IF($B221="","",ROUND($N221*Settings!$B$8,0))</f>
        <v/>
      </c>
      <c r="Q221" s="11">
        <f>IF($B221="","",ROUND($N221*Settings!$B$9,0))</f>
        <v/>
      </c>
      <c r="R221" s="11">
        <f>IF($B221="","",$O221+$P221+$Q221)</f>
        <v/>
      </c>
      <c r="S221" s="9">
        <f>IF($B221="","",IFERROR(VLOOKUP($B221,Employees!$A:$K,10,FALSE),0))</f>
        <v/>
      </c>
      <c r="T221" s="11">
        <f>IF($B221="","",Settings!$B$12)</f>
        <v/>
      </c>
      <c r="U221" s="11">
        <f>IF($B221="","",$S221*Settings!$B$13)</f>
        <v/>
      </c>
      <c r="V221" s="11">
        <f>IF($B221="","",MAX(0,$M221-$R221-$T221-$U221))</f>
        <v/>
      </c>
      <c r="W221" s="11">
        <f>IF($B221="","",ROUND(MAX(0,$V221*VLOOKUP($V221,Settings!$D$13:$G$19,3,TRUE)-VLOOKUP($V221,Settings!$D$13:$G$19,4,TRUE)),0))</f>
        <v/>
      </c>
      <c r="X221" s="11" t="n"/>
      <c r="Y221" s="11">
        <f>IF($B221="","",ROUND($M221-$R221-$W221-$X221,0))</f>
        <v/>
      </c>
      <c r="Z221" s="9" t="n"/>
    </row>
    <row r="222">
      <c r="A222" s="9" t="n">
        <v>218</v>
      </c>
      <c r="B222" s="9" t="n"/>
      <c r="C222" s="9">
        <f>IF($B222="","",IFERROR(VLOOKUP($B222,Employees!$A:$K,2,FALSE),""))</f>
        <v/>
      </c>
      <c r="D222" s="9">
        <f>IF($B222="","",IFERROR(VLOOKUP($B222,Employees!$A:$K,3,FALSE),""))</f>
        <v/>
      </c>
      <c r="E222" s="9">
        <f>IF($B222="","",IFERROR(VLOOKUP($B222,Employees!$A:$K,4,FALSE),""))</f>
        <v/>
      </c>
      <c r="F222" s="11">
        <f>IF($B222="","",IFERROR(VLOOKUP($B222,Employees!$A:$K,8,FALSE),""))</f>
        <v/>
      </c>
      <c r="G222" s="11" t="n"/>
      <c r="H222" s="11" t="n"/>
      <c r="I222" s="14" t="n"/>
      <c r="J222" s="14" t="n"/>
      <c r="K222" s="14" t="n"/>
      <c r="L222" s="11">
        <f>IF($B222="","",ROUND((IFERROR($F222/26/8,0))*($I222*Settings!$E$7 + $J222*Settings!$E$8 + $K222*Settings!$E$9),0))</f>
        <v/>
      </c>
      <c r="M222" s="11">
        <f>IF($B222="","",ROUND($F222+$G222+$H222+$L222,0))</f>
        <v/>
      </c>
      <c r="N222" s="11">
        <f>IF($B222="","",IFERROR(VLOOKUP($B222,Employees!$A:$K,9,FALSE),""))</f>
        <v/>
      </c>
      <c r="O222" s="11">
        <f>IF($B222="","",ROUND($N222*Settings!$B$7,0))</f>
        <v/>
      </c>
      <c r="P222" s="11">
        <f>IF($B222="","",ROUND($N222*Settings!$B$8,0))</f>
        <v/>
      </c>
      <c r="Q222" s="11">
        <f>IF($B222="","",ROUND($N222*Settings!$B$9,0))</f>
        <v/>
      </c>
      <c r="R222" s="11">
        <f>IF($B222="","",$O222+$P222+$Q222)</f>
        <v/>
      </c>
      <c r="S222" s="9">
        <f>IF($B222="","",IFERROR(VLOOKUP($B222,Employees!$A:$K,10,FALSE),0))</f>
        <v/>
      </c>
      <c r="T222" s="11">
        <f>IF($B222="","",Settings!$B$12)</f>
        <v/>
      </c>
      <c r="U222" s="11">
        <f>IF($B222="","",$S222*Settings!$B$13)</f>
        <v/>
      </c>
      <c r="V222" s="11">
        <f>IF($B222="","",MAX(0,$M222-$R222-$T222-$U222))</f>
        <v/>
      </c>
      <c r="W222" s="11">
        <f>IF($B222="","",ROUND(MAX(0,$V222*VLOOKUP($V222,Settings!$D$13:$G$19,3,TRUE)-VLOOKUP($V222,Settings!$D$13:$G$19,4,TRUE)),0))</f>
        <v/>
      </c>
      <c r="X222" s="11" t="n"/>
      <c r="Y222" s="11">
        <f>IF($B222="","",ROUND($M222-$R222-$W222-$X222,0))</f>
        <v/>
      </c>
      <c r="Z222" s="9" t="n"/>
    </row>
    <row r="223">
      <c r="A223" s="9" t="n">
        <v>219</v>
      </c>
      <c r="B223" s="9" t="n"/>
      <c r="C223" s="9">
        <f>IF($B223="","",IFERROR(VLOOKUP($B223,Employees!$A:$K,2,FALSE),""))</f>
        <v/>
      </c>
      <c r="D223" s="9">
        <f>IF($B223="","",IFERROR(VLOOKUP($B223,Employees!$A:$K,3,FALSE),""))</f>
        <v/>
      </c>
      <c r="E223" s="9">
        <f>IF($B223="","",IFERROR(VLOOKUP($B223,Employees!$A:$K,4,FALSE),""))</f>
        <v/>
      </c>
      <c r="F223" s="11">
        <f>IF($B223="","",IFERROR(VLOOKUP($B223,Employees!$A:$K,8,FALSE),""))</f>
        <v/>
      </c>
      <c r="G223" s="11" t="n"/>
      <c r="H223" s="11" t="n"/>
      <c r="I223" s="14" t="n"/>
      <c r="J223" s="14" t="n"/>
      <c r="K223" s="14" t="n"/>
      <c r="L223" s="11">
        <f>IF($B223="","",ROUND((IFERROR($F223/26/8,0))*($I223*Settings!$E$7 + $J223*Settings!$E$8 + $K223*Settings!$E$9),0))</f>
        <v/>
      </c>
      <c r="M223" s="11">
        <f>IF($B223="","",ROUND($F223+$G223+$H223+$L223,0))</f>
        <v/>
      </c>
      <c r="N223" s="11">
        <f>IF($B223="","",IFERROR(VLOOKUP($B223,Employees!$A:$K,9,FALSE),""))</f>
        <v/>
      </c>
      <c r="O223" s="11">
        <f>IF($B223="","",ROUND($N223*Settings!$B$7,0))</f>
        <v/>
      </c>
      <c r="P223" s="11">
        <f>IF($B223="","",ROUND($N223*Settings!$B$8,0))</f>
        <v/>
      </c>
      <c r="Q223" s="11">
        <f>IF($B223="","",ROUND($N223*Settings!$B$9,0))</f>
        <v/>
      </c>
      <c r="R223" s="11">
        <f>IF($B223="","",$O223+$P223+$Q223)</f>
        <v/>
      </c>
      <c r="S223" s="9">
        <f>IF($B223="","",IFERROR(VLOOKUP($B223,Employees!$A:$K,10,FALSE),0))</f>
        <v/>
      </c>
      <c r="T223" s="11">
        <f>IF($B223="","",Settings!$B$12)</f>
        <v/>
      </c>
      <c r="U223" s="11">
        <f>IF($B223="","",$S223*Settings!$B$13)</f>
        <v/>
      </c>
      <c r="V223" s="11">
        <f>IF($B223="","",MAX(0,$M223-$R223-$T223-$U223))</f>
        <v/>
      </c>
      <c r="W223" s="11">
        <f>IF($B223="","",ROUND(MAX(0,$V223*VLOOKUP($V223,Settings!$D$13:$G$19,3,TRUE)-VLOOKUP($V223,Settings!$D$13:$G$19,4,TRUE)),0))</f>
        <v/>
      </c>
      <c r="X223" s="11" t="n"/>
      <c r="Y223" s="11">
        <f>IF($B223="","",ROUND($M223-$R223-$W223-$X223,0))</f>
        <v/>
      </c>
      <c r="Z223" s="9" t="n"/>
    </row>
    <row r="224">
      <c r="A224" s="9" t="n">
        <v>220</v>
      </c>
      <c r="B224" s="9" t="n"/>
      <c r="C224" s="9">
        <f>IF($B224="","",IFERROR(VLOOKUP($B224,Employees!$A:$K,2,FALSE),""))</f>
        <v/>
      </c>
      <c r="D224" s="9">
        <f>IF($B224="","",IFERROR(VLOOKUP($B224,Employees!$A:$K,3,FALSE),""))</f>
        <v/>
      </c>
      <c r="E224" s="9">
        <f>IF($B224="","",IFERROR(VLOOKUP($B224,Employees!$A:$K,4,FALSE),""))</f>
        <v/>
      </c>
      <c r="F224" s="11">
        <f>IF($B224="","",IFERROR(VLOOKUP($B224,Employees!$A:$K,8,FALSE),""))</f>
        <v/>
      </c>
      <c r="G224" s="11" t="n"/>
      <c r="H224" s="11" t="n"/>
      <c r="I224" s="14" t="n"/>
      <c r="J224" s="14" t="n"/>
      <c r="K224" s="14" t="n"/>
      <c r="L224" s="11">
        <f>IF($B224="","",ROUND((IFERROR($F224/26/8,0))*($I224*Settings!$E$7 + $J224*Settings!$E$8 + $K224*Settings!$E$9),0))</f>
        <v/>
      </c>
      <c r="M224" s="11">
        <f>IF($B224="","",ROUND($F224+$G224+$H224+$L224,0))</f>
        <v/>
      </c>
      <c r="N224" s="11">
        <f>IF($B224="","",IFERROR(VLOOKUP($B224,Employees!$A:$K,9,FALSE),""))</f>
        <v/>
      </c>
      <c r="O224" s="11">
        <f>IF($B224="","",ROUND($N224*Settings!$B$7,0))</f>
        <v/>
      </c>
      <c r="P224" s="11">
        <f>IF($B224="","",ROUND($N224*Settings!$B$8,0))</f>
        <v/>
      </c>
      <c r="Q224" s="11">
        <f>IF($B224="","",ROUND($N224*Settings!$B$9,0))</f>
        <v/>
      </c>
      <c r="R224" s="11">
        <f>IF($B224="","",$O224+$P224+$Q224)</f>
        <v/>
      </c>
      <c r="S224" s="9">
        <f>IF($B224="","",IFERROR(VLOOKUP($B224,Employees!$A:$K,10,FALSE),0))</f>
        <v/>
      </c>
      <c r="T224" s="11">
        <f>IF($B224="","",Settings!$B$12)</f>
        <v/>
      </c>
      <c r="U224" s="11">
        <f>IF($B224="","",$S224*Settings!$B$13)</f>
        <v/>
      </c>
      <c r="V224" s="11">
        <f>IF($B224="","",MAX(0,$M224-$R224-$T224-$U224))</f>
        <v/>
      </c>
      <c r="W224" s="11">
        <f>IF($B224="","",ROUND(MAX(0,$V224*VLOOKUP($V224,Settings!$D$13:$G$19,3,TRUE)-VLOOKUP($V224,Settings!$D$13:$G$19,4,TRUE)),0))</f>
        <v/>
      </c>
      <c r="X224" s="11" t="n"/>
      <c r="Y224" s="11">
        <f>IF($B224="","",ROUND($M224-$R224-$W224-$X224,0))</f>
        <v/>
      </c>
      <c r="Z224" s="9" t="n"/>
    </row>
    <row r="225">
      <c r="A225" s="9" t="n">
        <v>221</v>
      </c>
      <c r="B225" s="9" t="n"/>
      <c r="C225" s="9">
        <f>IF($B225="","",IFERROR(VLOOKUP($B225,Employees!$A:$K,2,FALSE),""))</f>
        <v/>
      </c>
      <c r="D225" s="9">
        <f>IF($B225="","",IFERROR(VLOOKUP($B225,Employees!$A:$K,3,FALSE),""))</f>
        <v/>
      </c>
      <c r="E225" s="9">
        <f>IF($B225="","",IFERROR(VLOOKUP($B225,Employees!$A:$K,4,FALSE),""))</f>
        <v/>
      </c>
      <c r="F225" s="11">
        <f>IF($B225="","",IFERROR(VLOOKUP($B225,Employees!$A:$K,8,FALSE),""))</f>
        <v/>
      </c>
      <c r="G225" s="11" t="n"/>
      <c r="H225" s="11" t="n"/>
      <c r="I225" s="14" t="n"/>
      <c r="J225" s="14" t="n"/>
      <c r="K225" s="14" t="n"/>
      <c r="L225" s="11">
        <f>IF($B225="","",ROUND((IFERROR($F225/26/8,0))*($I225*Settings!$E$7 + $J225*Settings!$E$8 + $K225*Settings!$E$9),0))</f>
        <v/>
      </c>
      <c r="M225" s="11">
        <f>IF($B225="","",ROUND($F225+$G225+$H225+$L225,0))</f>
        <v/>
      </c>
      <c r="N225" s="11">
        <f>IF($B225="","",IFERROR(VLOOKUP($B225,Employees!$A:$K,9,FALSE),""))</f>
        <v/>
      </c>
      <c r="O225" s="11">
        <f>IF($B225="","",ROUND($N225*Settings!$B$7,0))</f>
        <v/>
      </c>
      <c r="P225" s="11">
        <f>IF($B225="","",ROUND($N225*Settings!$B$8,0))</f>
        <v/>
      </c>
      <c r="Q225" s="11">
        <f>IF($B225="","",ROUND($N225*Settings!$B$9,0))</f>
        <v/>
      </c>
      <c r="R225" s="11">
        <f>IF($B225="","",$O225+$P225+$Q225)</f>
        <v/>
      </c>
      <c r="S225" s="9">
        <f>IF($B225="","",IFERROR(VLOOKUP($B225,Employees!$A:$K,10,FALSE),0))</f>
        <v/>
      </c>
      <c r="T225" s="11">
        <f>IF($B225="","",Settings!$B$12)</f>
        <v/>
      </c>
      <c r="U225" s="11">
        <f>IF($B225="","",$S225*Settings!$B$13)</f>
        <v/>
      </c>
      <c r="V225" s="11">
        <f>IF($B225="","",MAX(0,$M225-$R225-$T225-$U225))</f>
        <v/>
      </c>
      <c r="W225" s="11">
        <f>IF($B225="","",ROUND(MAX(0,$V225*VLOOKUP($V225,Settings!$D$13:$G$19,3,TRUE)-VLOOKUP($V225,Settings!$D$13:$G$19,4,TRUE)),0))</f>
        <v/>
      </c>
      <c r="X225" s="11" t="n"/>
      <c r="Y225" s="11">
        <f>IF($B225="","",ROUND($M225-$R225-$W225-$X225,0))</f>
        <v/>
      </c>
      <c r="Z225" s="9" t="n"/>
    </row>
    <row r="226">
      <c r="A226" s="9" t="n">
        <v>222</v>
      </c>
      <c r="B226" s="9" t="n"/>
      <c r="C226" s="9">
        <f>IF($B226="","",IFERROR(VLOOKUP($B226,Employees!$A:$K,2,FALSE),""))</f>
        <v/>
      </c>
      <c r="D226" s="9">
        <f>IF($B226="","",IFERROR(VLOOKUP($B226,Employees!$A:$K,3,FALSE),""))</f>
        <v/>
      </c>
      <c r="E226" s="9">
        <f>IF($B226="","",IFERROR(VLOOKUP($B226,Employees!$A:$K,4,FALSE),""))</f>
        <v/>
      </c>
      <c r="F226" s="11">
        <f>IF($B226="","",IFERROR(VLOOKUP($B226,Employees!$A:$K,8,FALSE),""))</f>
        <v/>
      </c>
      <c r="G226" s="11" t="n"/>
      <c r="H226" s="11" t="n"/>
      <c r="I226" s="14" t="n"/>
      <c r="J226" s="14" t="n"/>
      <c r="K226" s="14" t="n"/>
      <c r="L226" s="11">
        <f>IF($B226="","",ROUND((IFERROR($F226/26/8,0))*($I226*Settings!$E$7 + $J226*Settings!$E$8 + $K226*Settings!$E$9),0))</f>
        <v/>
      </c>
      <c r="M226" s="11">
        <f>IF($B226="","",ROUND($F226+$G226+$H226+$L226,0))</f>
        <v/>
      </c>
      <c r="N226" s="11">
        <f>IF($B226="","",IFERROR(VLOOKUP($B226,Employees!$A:$K,9,FALSE),""))</f>
        <v/>
      </c>
      <c r="O226" s="11">
        <f>IF($B226="","",ROUND($N226*Settings!$B$7,0))</f>
        <v/>
      </c>
      <c r="P226" s="11">
        <f>IF($B226="","",ROUND($N226*Settings!$B$8,0))</f>
        <v/>
      </c>
      <c r="Q226" s="11">
        <f>IF($B226="","",ROUND($N226*Settings!$B$9,0))</f>
        <v/>
      </c>
      <c r="R226" s="11">
        <f>IF($B226="","",$O226+$P226+$Q226)</f>
        <v/>
      </c>
      <c r="S226" s="9">
        <f>IF($B226="","",IFERROR(VLOOKUP($B226,Employees!$A:$K,10,FALSE),0))</f>
        <v/>
      </c>
      <c r="T226" s="11">
        <f>IF($B226="","",Settings!$B$12)</f>
        <v/>
      </c>
      <c r="U226" s="11">
        <f>IF($B226="","",$S226*Settings!$B$13)</f>
        <v/>
      </c>
      <c r="V226" s="11">
        <f>IF($B226="","",MAX(0,$M226-$R226-$T226-$U226))</f>
        <v/>
      </c>
      <c r="W226" s="11">
        <f>IF($B226="","",ROUND(MAX(0,$V226*VLOOKUP($V226,Settings!$D$13:$G$19,3,TRUE)-VLOOKUP($V226,Settings!$D$13:$G$19,4,TRUE)),0))</f>
        <v/>
      </c>
      <c r="X226" s="11" t="n"/>
      <c r="Y226" s="11">
        <f>IF($B226="","",ROUND($M226-$R226-$W226-$X226,0))</f>
        <v/>
      </c>
      <c r="Z226" s="9" t="n"/>
    </row>
    <row r="227">
      <c r="A227" s="9" t="n">
        <v>223</v>
      </c>
      <c r="B227" s="9" t="n"/>
      <c r="C227" s="9">
        <f>IF($B227="","",IFERROR(VLOOKUP($B227,Employees!$A:$K,2,FALSE),""))</f>
        <v/>
      </c>
      <c r="D227" s="9">
        <f>IF($B227="","",IFERROR(VLOOKUP($B227,Employees!$A:$K,3,FALSE),""))</f>
        <v/>
      </c>
      <c r="E227" s="9">
        <f>IF($B227="","",IFERROR(VLOOKUP($B227,Employees!$A:$K,4,FALSE),""))</f>
        <v/>
      </c>
      <c r="F227" s="11">
        <f>IF($B227="","",IFERROR(VLOOKUP($B227,Employees!$A:$K,8,FALSE),""))</f>
        <v/>
      </c>
      <c r="G227" s="11" t="n"/>
      <c r="H227" s="11" t="n"/>
      <c r="I227" s="14" t="n"/>
      <c r="J227" s="14" t="n"/>
      <c r="K227" s="14" t="n"/>
      <c r="L227" s="11">
        <f>IF($B227="","",ROUND((IFERROR($F227/26/8,0))*($I227*Settings!$E$7 + $J227*Settings!$E$8 + $K227*Settings!$E$9),0))</f>
        <v/>
      </c>
      <c r="M227" s="11">
        <f>IF($B227="","",ROUND($F227+$G227+$H227+$L227,0))</f>
        <v/>
      </c>
      <c r="N227" s="11">
        <f>IF($B227="","",IFERROR(VLOOKUP($B227,Employees!$A:$K,9,FALSE),""))</f>
        <v/>
      </c>
      <c r="O227" s="11">
        <f>IF($B227="","",ROUND($N227*Settings!$B$7,0))</f>
        <v/>
      </c>
      <c r="P227" s="11">
        <f>IF($B227="","",ROUND($N227*Settings!$B$8,0))</f>
        <v/>
      </c>
      <c r="Q227" s="11">
        <f>IF($B227="","",ROUND($N227*Settings!$B$9,0))</f>
        <v/>
      </c>
      <c r="R227" s="11">
        <f>IF($B227="","",$O227+$P227+$Q227)</f>
        <v/>
      </c>
      <c r="S227" s="9">
        <f>IF($B227="","",IFERROR(VLOOKUP($B227,Employees!$A:$K,10,FALSE),0))</f>
        <v/>
      </c>
      <c r="T227" s="11">
        <f>IF($B227="","",Settings!$B$12)</f>
        <v/>
      </c>
      <c r="U227" s="11">
        <f>IF($B227="","",$S227*Settings!$B$13)</f>
        <v/>
      </c>
      <c r="V227" s="11">
        <f>IF($B227="","",MAX(0,$M227-$R227-$T227-$U227))</f>
        <v/>
      </c>
      <c r="W227" s="11">
        <f>IF($B227="","",ROUND(MAX(0,$V227*VLOOKUP($V227,Settings!$D$13:$G$19,3,TRUE)-VLOOKUP($V227,Settings!$D$13:$G$19,4,TRUE)),0))</f>
        <v/>
      </c>
      <c r="X227" s="11" t="n"/>
      <c r="Y227" s="11">
        <f>IF($B227="","",ROUND($M227-$R227-$W227-$X227,0))</f>
        <v/>
      </c>
      <c r="Z227" s="9" t="n"/>
    </row>
    <row r="228">
      <c r="A228" s="9" t="n">
        <v>224</v>
      </c>
      <c r="B228" s="9" t="n"/>
      <c r="C228" s="9">
        <f>IF($B228="","",IFERROR(VLOOKUP($B228,Employees!$A:$K,2,FALSE),""))</f>
        <v/>
      </c>
      <c r="D228" s="9">
        <f>IF($B228="","",IFERROR(VLOOKUP($B228,Employees!$A:$K,3,FALSE),""))</f>
        <v/>
      </c>
      <c r="E228" s="9">
        <f>IF($B228="","",IFERROR(VLOOKUP($B228,Employees!$A:$K,4,FALSE),""))</f>
        <v/>
      </c>
      <c r="F228" s="11">
        <f>IF($B228="","",IFERROR(VLOOKUP($B228,Employees!$A:$K,8,FALSE),""))</f>
        <v/>
      </c>
      <c r="G228" s="11" t="n"/>
      <c r="H228" s="11" t="n"/>
      <c r="I228" s="14" t="n"/>
      <c r="J228" s="14" t="n"/>
      <c r="K228" s="14" t="n"/>
      <c r="L228" s="11">
        <f>IF($B228="","",ROUND((IFERROR($F228/26/8,0))*($I228*Settings!$E$7 + $J228*Settings!$E$8 + $K228*Settings!$E$9),0))</f>
        <v/>
      </c>
      <c r="M228" s="11">
        <f>IF($B228="","",ROUND($F228+$G228+$H228+$L228,0))</f>
        <v/>
      </c>
      <c r="N228" s="11">
        <f>IF($B228="","",IFERROR(VLOOKUP($B228,Employees!$A:$K,9,FALSE),""))</f>
        <v/>
      </c>
      <c r="O228" s="11">
        <f>IF($B228="","",ROUND($N228*Settings!$B$7,0))</f>
        <v/>
      </c>
      <c r="P228" s="11">
        <f>IF($B228="","",ROUND($N228*Settings!$B$8,0))</f>
        <v/>
      </c>
      <c r="Q228" s="11">
        <f>IF($B228="","",ROUND($N228*Settings!$B$9,0))</f>
        <v/>
      </c>
      <c r="R228" s="11">
        <f>IF($B228="","",$O228+$P228+$Q228)</f>
        <v/>
      </c>
      <c r="S228" s="9">
        <f>IF($B228="","",IFERROR(VLOOKUP($B228,Employees!$A:$K,10,FALSE),0))</f>
        <v/>
      </c>
      <c r="T228" s="11">
        <f>IF($B228="","",Settings!$B$12)</f>
        <v/>
      </c>
      <c r="U228" s="11">
        <f>IF($B228="","",$S228*Settings!$B$13)</f>
        <v/>
      </c>
      <c r="V228" s="11">
        <f>IF($B228="","",MAX(0,$M228-$R228-$T228-$U228))</f>
        <v/>
      </c>
      <c r="W228" s="11">
        <f>IF($B228="","",ROUND(MAX(0,$V228*VLOOKUP($V228,Settings!$D$13:$G$19,3,TRUE)-VLOOKUP($V228,Settings!$D$13:$G$19,4,TRUE)),0))</f>
        <v/>
      </c>
      <c r="X228" s="11" t="n"/>
      <c r="Y228" s="11">
        <f>IF($B228="","",ROUND($M228-$R228-$W228-$X228,0))</f>
        <v/>
      </c>
      <c r="Z228" s="9" t="n"/>
    </row>
    <row r="229">
      <c r="A229" s="9" t="n">
        <v>225</v>
      </c>
      <c r="B229" s="9" t="n"/>
      <c r="C229" s="9">
        <f>IF($B229="","",IFERROR(VLOOKUP($B229,Employees!$A:$K,2,FALSE),""))</f>
        <v/>
      </c>
      <c r="D229" s="9">
        <f>IF($B229="","",IFERROR(VLOOKUP($B229,Employees!$A:$K,3,FALSE),""))</f>
        <v/>
      </c>
      <c r="E229" s="9">
        <f>IF($B229="","",IFERROR(VLOOKUP($B229,Employees!$A:$K,4,FALSE),""))</f>
        <v/>
      </c>
      <c r="F229" s="11">
        <f>IF($B229="","",IFERROR(VLOOKUP($B229,Employees!$A:$K,8,FALSE),""))</f>
        <v/>
      </c>
      <c r="G229" s="11" t="n"/>
      <c r="H229" s="11" t="n"/>
      <c r="I229" s="14" t="n"/>
      <c r="J229" s="14" t="n"/>
      <c r="K229" s="14" t="n"/>
      <c r="L229" s="11">
        <f>IF($B229="","",ROUND((IFERROR($F229/26/8,0))*($I229*Settings!$E$7 + $J229*Settings!$E$8 + $K229*Settings!$E$9),0))</f>
        <v/>
      </c>
      <c r="M229" s="11">
        <f>IF($B229="","",ROUND($F229+$G229+$H229+$L229,0))</f>
        <v/>
      </c>
      <c r="N229" s="11">
        <f>IF($B229="","",IFERROR(VLOOKUP($B229,Employees!$A:$K,9,FALSE),""))</f>
        <v/>
      </c>
      <c r="O229" s="11">
        <f>IF($B229="","",ROUND($N229*Settings!$B$7,0))</f>
        <v/>
      </c>
      <c r="P229" s="11">
        <f>IF($B229="","",ROUND($N229*Settings!$B$8,0))</f>
        <v/>
      </c>
      <c r="Q229" s="11">
        <f>IF($B229="","",ROUND($N229*Settings!$B$9,0))</f>
        <v/>
      </c>
      <c r="R229" s="11">
        <f>IF($B229="","",$O229+$P229+$Q229)</f>
        <v/>
      </c>
      <c r="S229" s="9">
        <f>IF($B229="","",IFERROR(VLOOKUP($B229,Employees!$A:$K,10,FALSE),0))</f>
        <v/>
      </c>
      <c r="T229" s="11">
        <f>IF($B229="","",Settings!$B$12)</f>
        <v/>
      </c>
      <c r="U229" s="11">
        <f>IF($B229="","",$S229*Settings!$B$13)</f>
        <v/>
      </c>
      <c r="V229" s="11">
        <f>IF($B229="","",MAX(0,$M229-$R229-$T229-$U229))</f>
        <v/>
      </c>
      <c r="W229" s="11">
        <f>IF($B229="","",ROUND(MAX(0,$V229*VLOOKUP($V229,Settings!$D$13:$G$19,3,TRUE)-VLOOKUP($V229,Settings!$D$13:$G$19,4,TRUE)),0))</f>
        <v/>
      </c>
      <c r="X229" s="11" t="n"/>
      <c r="Y229" s="11">
        <f>IF($B229="","",ROUND($M229-$R229-$W229-$X229,0))</f>
        <v/>
      </c>
      <c r="Z229" s="9" t="n"/>
    </row>
    <row r="230">
      <c r="A230" s="9" t="n">
        <v>226</v>
      </c>
      <c r="B230" s="9" t="n"/>
      <c r="C230" s="9">
        <f>IF($B230="","",IFERROR(VLOOKUP($B230,Employees!$A:$K,2,FALSE),""))</f>
        <v/>
      </c>
      <c r="D230" s="9">
        <f>IF($B230="","",IFERROR(VLOOKUP($B230,Employees!$A:$K,3,FALSE),""))</f>
        <v/>
      </c>
      <c r="E230" s="9">
        <f>IF($B230="","",IFERROR(VLOOKUP($B230,Employees!$A:$K,4,FALSE),""))</f>
        <v/>
      </c>
      <c r="F230" s="11">
        <f>IF($B230="","",IFERROR(VLOOKUP($B230,Employees!$A:$K,8,FALSE),""))</f>
        <v/>
      </c>
      <c r="G230" s="11" t="n"/>
      <c r="H230" s="11" t="n"/>
      <c r="I230" s="14" t="n"/>
      <c r="J230" s="14" t="n"/>
      <c r="K230" s="14" t="n"/>
      <c r="L230" s="11">
        <f>IF($B230="","",ROUND((IFERROR($F230/26/8,0))*($I230*Settings!$E$7 + $J230*Settings!$E$8 + $K230*Settings!$E$9),0))</f>
        <v/>
      </c>
      <c r="M230" s="11">
        <f>IF($B230="","",ROUND($F230+$G230+$H230+$L230,0))</f>
        <v/>
      </c>
      <c r="N230" s="11">
        <f>IF($B230="","",IFERROR(VLOOKUP($B230,Employees!$A:$K,9,FALSE),""))</f>
        <v/>
      </c>
      <c r="O230" s="11">
        <f>IF($B230="","",ROUND($N230*Settings!$B$7,0))</f>
        <v/>
      </c>
      <c r="P230" s="11">
        <f>IF($B230="","",ROUND($N230*Settings!$B$8,0))</f>
        <v/>
      </c>
      <c r="Q230" s="11">
        <f>IF($B230="","",ROUND($N230*Settings!$B$9,0))</f>
        <v/>
      </c>
      <c r="R230" s="11">
        <f>IF($B230="","",$O230+$P230+$Q230)</f>
        <v/>
      </c>
      <c r="S230" s="9">
        <f>IF($B230="","",IFERROR(VLOOKUP($B230,Employees!$A:$K,10,FALSE),0))</f>
        <v/>
      </c>
      <c r="T230" s="11">
        <f>IF($B230="","",Settings!$B$12)</f>
        <v/>
      </c>
      <c r="U230" s="11">
        <f>IF($B230="","",$S230*Settings!$B$13)</f>
        <v/>
      </c>
      <c r="V230" s="11">
        <f>IF($B230="","",MAX(0,$M230-$R230-$T230-$U230))</f>
        <v/>
      </c>
      <c r="W230" s="11">
        <f>IF($B230="","",ROUND(MAX(0,$V230*VLOOKUP($V230,Settings!$D$13:$G$19,3,TRUE)-VLOOKUP($V230,Settings!$D$13:$G$19,4,TRUE)),0))</f>
        <v/>
      </c>
      <c r="X230" s="11" t="n"/>
      <c r="Y230" s="11">
        <f>IF($B230="","",ROUND($M230-$R230-$W230-$X230,0))</f>
        <v/>
      </c>
      <c r="Z230" s="9" t="n"/>
    </row>
    <row r="231">
      <c r="A231" s="9" t="n">
        <v>227</v>
      </c>
      <c r="B231" s="9" t="n"/>
      <c r="C231" s="9">
        <f>IF($B231="","",IFERROR(VLOOKUP($B231,Employees!$A:$K,2,FALSE),""))</f>
        <v/>
      </c>
      <c r="D231" s="9">
        <f>IF($B231="","",IFERROR(VLOOKUP($B231,Employees!$A:$K,3,FALSE),""))</f>
        <v/>
      </c>
      <c r="E231" s="9">
        <f>IF($B231="","",IFERROR(VLOOKUP($B231,Employees!$A:$K,4,FALSE),""))</f>
        <v/>
      </c>
      <c r="F231" s="11">
        <f>IF($B231="","",IFERROR(VLOOKUP($B231,Employees!$A:$K,8,FALSE),""))</f>
        <v/>
      </c>
      <c r="G231" s="11" t="n"/>
      <c r="H231" s="11" t="n"/>
      <c r="I231" s="14" t="n"/>
      <c r="J231" s="14" t="n"/>
      <c r="K231" s="14" t="n"/>
      <c r="L231" s="11">
        <f>IF($B231="","",ROUND((IFERROR($F231/26/8,0))*($I231*Settings!$E$7 + $J231*Settings!$E$8 + $K231*Settings!$E$9),0))</f>
        <v/>
      </c>
      <c r="M231" s="11">
        <f>IF($B231="","",ROUND($F231+$G231+$H231+$L231,0))</f>
        <v/>
      </c>
      <c r="N231" s="11">
        <f>IF($B231="","",IFERROR(VLOOKUP($B231,Employees!$A:$K,9,FALSE),""))</f>
        <v/>
      </c>
      <c r="O231" s="11">
        <f>IF($B231="","",ROUND($N231*Settings!$B$7,0))</f>
        <v/>
      </c>
      <c r="P231" s="11">
        <f>IF($B231="","",ROUND($N231*Settings!$B$8,0))</f>
        <v/>
      </c>
      <c r="Q231" s="11">
        <f>IF($B231="","",ROUND($N231*Settings!$B$9,0))</f>
        <v/>
      </c>
      <c r="R231" s="11">
        <f>IF($B231="","",$O231+$P231+$Q231)</f>
        <v/>
      </c>
      <c r="S231" s="9">
        <f>IF($B231="","",IFERROR(VLOOKUP($B231,Employees!$A:$K,10,FALSE),0))</f>
        <v/>
      </c>
      <c r="T231" s="11">
        <f>IF($B231="","",Settings!$B$12)</f>
        <v/>
      </c>
      <c r="U231" s="11">
        <f>IF($B231="","",$S231*Settings!$B$13)</f>
        <v/>
      </c>
      <c r="V231" s="11">
        <f>IF($B231="","",MAX(0,$M231-$R231-$T231-$U231))</f>
        <v/>
      </c>
      <c r="W231" s="11">
        <f>IF($B231="","",ROUND(MAX(0,$V231*VLOOKUP($V231,Settings!$D$13:$G$19,3,TRUE)-VLOOKUP($V231,Settings!$D$13:$G$19,4,TRUE)),0))</f>
        <v/>
      </c>
      <c r="X231" s="11" t="n"/>
      <c r="Y231" s="11">
        <f>IF($B231="","",ROUND($M231-$R231-$W231-$X231,0))</f>
        <v/>
      </c>
      <c r="Z231" s="9" t="n"/>
    </row>
    <row r="232">
      <c r="A232" s="9" t="n">
        <v>228</v>
      </c>
      <c r="B232" s="9" t="n"/>
      <c r="C232" s="9">
        <f>IF($B232="","",IFERROR(VLOOKUP($B232,Employees!$A:$K,2,FALSE),""))</f>
        <v/>
      </c>
      <c r="D232" s="9">
        <f>IF($B232="","",IFERROR(VLOOKUP($B232,Employees!$A:$K,3,FALSE),""))</f>
        <v/>
      </c>
      <c r="E232" s="9">
        <f>IF($B232="","",IFERROR(VLOOKUP($B232,Employees!$A:$K,4,FALSE),""))</f>
        <v/>
      </c>
      <c r="F232" s="11">
        <f>IF($B232="","",IFERROR(VLOOKUP($B232,Employees!$A:$K,8,FALSE),""))</f>
        <v/>
      </c>
      <c r="G232" s="11" t="n"/>
      <c r="H232" s="11" t="n"/>
      <c r="I232" s="14" t="n"/>
      <c r="J232" s="14" t="n"/>
      <c r="K232" s="14" t="n"/>
      <c r="L232" s="11">
        <f>IF($B232="","",ROUND((IFERROR($F232/26/8,0))*($I232*Settings!$E$7 + $J232*Settings!$E$8 + $K232*Settings!$E$9),0))</f>
        <v/>
      </c>
      <c r="M232" s="11">
        <f>IF($B232="","",ROUND($F232+$G232+$H232+$L232,0))</f>
        <v/>
      </c>
      <c r="N232" s="11">
        <f>IF($B232="","",IFERROR(VLOOKUP($B232,Employees!$A:$K,9,FALSE),""))</f>
        <v/>
      </c>
      <c r="O232" s="11">
        <f>IF($B232="","",ROUND($N232*Settings!$B$7,0))</f>
        <v/>
      </c>
      <c r="P232" s="11">
        <f>IF($B232="","",ROUND($N232*Settings!$B$8,0))</f>
        <v/>
      </c>
      <c r="Q232" s="11">
        <f>IF($B232="","",ROUND($N232*Settings!$B$9,0))</f>
        <v/>
      </c>
      <c r="R232" s="11">
        <f>IF($B232="","",$O232+$P232+$Q232)</f>
        <v/>
      </c>
      <c r="S232" s="9">
        <f>IF($B232="","",IFERROR(VLOOKUP($B232,Employees!$A:$K,10,FALSE),0))</f>
        <v/>
      </c>
      <c r="T232" s="11">
        <f>IF($B232="","",Settings!$B$12)</f>
        <v/>
      </c>
      <c r="U232" s="11">
        <f>IF($B232="","",$S232*Settings!$B$13)</f>
        <v/>
      </c>
      <c r="V232" s="11">
        <f>IF($B232="","",MAX(0,$M232-$R232-$T232-$U232))</f>
        <v/>
      </c>
      <c r="W232" s="11">
        <f>IF($B232="","",ROUND(MAX(0,$V232*VLOOKUP($V232,Settings!$D$13:$G$19,3,TRUE)-VLOOKUP($V232,Settings!$D$13:$G$19,4,TRUE)),0))</f>
        <v/>
      </c>
      <c r="X232" s="11" t="n"/>
      <c r="Y232" s="11">
        <f>IF($B232="","",ROUND($M232-$R232-$W232-$X232,0))</f>
        <v/>
      </c>
      <c r="Z232" s="9" t="n"/>
    </row>
    <row r="233">
      <c r="A233" s="9" t="n">
        <v>229</v>
      </c>
      <c r="B233" s="9" t="n"/>
      <c r="C233" s="9">
        <f>IF($B233="","",IFERROR(VLOOKUP($B233,Employees!$A:$K,2,FALSE),""))</f>
        <v/>
      </c>
      <c r="D233" s="9">
        <f>IF($B233="","",IFERROR(VLOOKUP($B233,Employees!$A:$K,3,FALSE),""))</f>
        <v/>
      </c>
      <c r="E233" s="9">
        <f>IF($B233="","",IFERROR(VLOOKUP($B233,Employees!$A:$K,4,FALSE),""))</f>
        <v/>
      </c>
      <c r="F233" s="11">
        <f>IF($B233="","",IFERROR(VLOOKUP($B233,Employees!$A:$K,8,FALSE),""))</f>
        <v/>
      </c>
      <c r="G233" s="11" t="n"/>
      <c r="H233" s="11" t="n"/>
      <c r="I233" s="14" t="n"/>
      <c r="J233" s="14" t="n"/>
      <c r="K233" s="14" t="n"/>
      <c r="L233" s="11">
        <f>IF($B233="","",ROUND((IFERROR($F233/26/8,0))*($I233*Settings!$E$7 + $J233*Settings!$E$8 + $K233*Settings!$E$9),0))</f>
        <v/>
      </c>
      <c r="M233" s="11">
        <f>IF($B233="","",ROUND($F233+$G233+$H233+$L233,0))</f>
        <v/>
      </c>
      <c r="N233" s="11">
        <f>IF($B233="","",IFERROR(VLOOKUP($B233,Employees!$A:$K,9,FALSE),""))</f>
        <v/>
      </c>
      <c r="O233" s="11">
        <f>IF($B233="","",ROUND($N233*Settings!$B$7,0))</f>
        <v/>
      </c>
      <c r="P233" s="11">
        <f>IF($B233="","",ROUND($N233*Settings!$B$8,0))</f>
        <v/>
      </c>
      <c r="Q233" s="11">
        <f>IF($B233="","",ROUND($N233*Settings!$B$9,0))</f>
        <v/>
      </c>
      <c r="R233" s="11">
        <f>IF($B233="","",$O233+$P233+$Q233)</f>
        <v/>
      </c>
      <c r="S233" s="9">
        <f>IF($B233="","",IFERROR(VLOOKUP($B233,Employees!$A:$K,10,FALSE),0))</f>
        <v/>
      </c>
      <c r="T233" s="11">
        <f>IF($B233="","",Settings!$B$12)</f>
        <v/>
      </c>
      <c r="U233" s="11">
        <f>IF($B233="","",$S233*Settings!$B$13)</f>
        <v/>
      </c>
      <c r="V233" s="11">
        <f>IF($B233="","",MAX(0,$M233-$R233-$T233-$U233))</f>
        <v/>
      </c>
      <c r="W233" s="11">
        <f>IF($B233="","",ROUND(MAX(0,$V233*VLOOKUP($V233,Settings!$D$13:$G$19,3,TRUE)-VLOOKUP($V233,Settings!$D$13:$G$19,4,TRUE)),0))</f>
        <v/>
      </c>
      <c r="X233" s="11" t="n"/>
      <c r="Y233" s="11">
        <f>IF($B233="","",ROUND($M233-$R233-$W233-$X233,0))</f>
        <v/>
      </c>
      <c r="Z233" s="9" t="n"/>
    </row>
    <row r="234">
      <c r="A234" s="9" t="n">
        <v>230</v>
      </c>
      <c r="B234" s="9" t="n"/>
      <c r="C234" s="9">
        <f>IF($B234="","",IFERROR(VLOOKUP($B234,Employees!$A:$K,2,FALSE),""))</f>
        <v/>
      </c>
      <c r="D234" s="9">
        <f>IF($B234="","",IFERROR(VLOOKUP($B234,Employees!$A:$K,3,FALSE),""))</f>
        <v/>
      </c>
      <c r="E234" s="9">
        <f>IF($B234="","",IFERROR(VLOOKUP($B234,Employees!$A:$K,4,FALSE),""))</f>
        <v/>
      </c>
      <c r="F234" s="11">
        <f>IF($B234="","",IFERROR(VLOOKUP($B234,Employees!$A:$K,8,FALSE),""))</f>
        <v/>
      </c>
      <c r="G234" s="11" t="n"/>
      <c r="H234" s="11" t="n"/>
      <c r="I234" s="14" t="n"/>
      <c r="J234" s="14" t="n"/>
      <c r="K234" s="14" t="n"/>
      <c r="L234" s="11">
        <f>IF($B234="","",ROUND((IFERROR($F234/26/8,0))*($I234*Settings!$E$7 + $J234*Settings!$E$8 + $K234*Settings!$E$9),0))</f>
        <v/>
      </c>
      <c r="M234" s="11">
        <f>IF($B234="","",ROUND($F234+$G234+$H234+$L234,0))</f>
        <v/>
      </c>
      <c r="N234" s="11">
        <f>IF($B234="","",IFERROR(VLOOKUP($B234,Employees!$A:$K,9,FALSE),""))</f>
        <v/>
      </c>
      <c r="O234" s="11">
        <f>IF($B234="","",ROUND($N234*Settings!$B$7,0))</f>
        <v/>
      </c>
      <c r="P234" s="11">
        <f>IF($B234="","",ROUND($N234*Settings!$B$8,0))</f>
        <v/>
      </c>
      <c r="Q234" s="11">
        <f>IF($B234="","",ROUND($N234*Settings!$B$9,0))</f>
        <v/>
      </c>
      <c r="R234" s="11">
        <f>IF($B234="","",$O234+$P234+$Q234)</f>
        <v/>
      </c>
      <c r="S234" s="9">
        <f>IF($B234="","",IFERROR(VLOOKUP($B234,Employees!$A:$K,10,FALSE),0))</f>
        <v/>
      </c>
      <c r="T234" s="11">
        <f>IF($B234="","",Settings!$B$12)</f>
        <v/>
      </c>
      <c r="U234" s="11">
        <f>IF($B234="","",$S234*Settings!$B$13)</f>
        <v/>
      </c>
      <c r="V234" s="11">
        <f>IF($B234="","",MAX(0,$M234-$R234-$T234-$U234))</f>
        <v/>
      </c>
      <c r="W234" s="11">
        <f>IF($B234="","",ROUND(MAX(0,$V234*VLOOKUP($V234,Settings!$D$13:$G$19,3,TRUE)-VLOOKUP($V234,Settings!$D$13:$G$19,4,TRUE)),0))</f>
        <v/>
      </c>
      <c r="X234" s="11" t="n"/>
      <c r="Y234" s="11">
        <f>IF($B234="","",ROUND($M234-$R234-$W234-$X234,0))</f>
        <v/>
      </c>
      <c r="Z234" s="9" t="n"/>
    </row>
    <row r="235">
      <c r="A235" s="9" t="n">
        <v>231</v>
      </c>
      <c r="B235" s="9" t="n"/>
      <c r="C235" s="9">
        <f>IF($B235="","",IFERROR(VLOOKUP($B235,Employees!$A:$K,2,FALSE),""))</f>
        <v/>
      </c>
      <c r="D235" s="9">
        <f>IF($B235="","",IFERROR(VLOOKUP($B235,Employees!$A:$K,3,FALSE),""))</f>
        <v/>
      </c>
      <c r="E235" s="9">
        <f>IF($B235="","",IFERROR(VLOOKUP($B235,Employees!$A:$K,4,FALSE),""))</f>
        <v/>
      </c>
      <c r="F235" s="11">
        <f>IF($B235="","",IFERROR(VLOOKUP($B235,Employees!$A:$K,8,FALSE),""))</f>
        <v/>
      </c>
      <c r="G235" s="11" t="n"/>
      <c r="H235" s="11" t="n"/>
      <c r="I235" s="14" t="n"/>
      <c r="J235" s="14" t="n"/>
      <c r="K235" s="14" t="n"/>
      <c r="L235" s="11">
        <f>IF($B235="","",ROUND((IFERROR($F235/26/8,0))*($I235*Settings!$E$7 + $J235*Settings!$E$8 + $K235*Settings!$E$9),0))</f>
        <v/>
      </c>
      <c r="M235" s="11">
        <f>IF($B235="","",ROUND($F235+$G235+$H235+$L235,0))</f>
        <v/>
      </c>
      <c r="N235" s="11">
        <f>IF($B235="","",IFERROR(VLOOKUP($B235,Employees!$A:$K,9,FALSE),""))</f>
        <v/>
      </c>
      <c r="O235" s="11">
        <f>IF($B235="","",ROUND($N235*Settings!$B$7,0))</f>
        <v/>
      </c>
      <c r="P235" s="11">
        <f>IF($B235="","",ROUND($N235*Settings!$B$8,0))</f>
        <v/>
      </c>
      <c r="Q235" s="11">
        <f>IF($B235="","",ROUND($N235*Settings!$B$9,0))</f>
        <v/>
      </c>
      <c r="R235" s="11">
        <f>IF($B235="","",$O235+$P235+$Q235)</f>
        <v/>
      </c>
      <c r="S235" s="9">
        <f>IF($B235="","",IFERROR(VLOOKUP($B235,Employees!$A:$K,10,FALSE),0))</f>
        <v/>
      </c>
      <c r="T235" s="11">
        <f>IF($B235="","",Settings!$B$12)</f>
        <v/>
      </c>
      <c r="U235" s="11">
        <f>IF($B235="","",$S235*Settings!$B$13)</f>
        <v/>
      </c>
      <c r="V235" s="11">
        <f>IF($B235="","",MAX(0,$M235-$R235-$T235-$U235))</f>
        <v/>
      </c>
      <c r="W235" s="11">
        <f>IF($B235="","",ROUND(MAX(0,$V235*VLOOKUP($V235,Settings!$D$13:$G$19,3,TRUE)-VLOOKUP($V235,Settings!$D$13:$G$19,4,TRUE)),0))</f>
        <v/>
      </c>
      <c r="X235" s="11" t="n"/>
      <c r="Y235" s="11">
        <f>IF($B235="","",ROUND($M235-$R235-$W235-$X235,0))</f>
        <v/>
      </c>
      <c r="Z235" s="9" t="n"/>
    </row>
    <row r="236">
      <c r="A236" s="9" t="n">
        <v>232</v>
      </c>
      <c r="B236" s="9" t="n"/>
      <c r="C236" s="9">
        <f>IF($B236="","",IFERROR(VLOOKUP($B236,Employees!$A:$K,2,FALSE),""))</f>
        <v/>
      </c>
      <c r="D236" s="9">
        <f>IF($B236="","",IFERROR(VLOOKUP($B236,Employees!$A:$K,3,FALSE),""))</f>
        <v/>
      </c>
      <c r="E236" s="9">
        <f>IF($B236="","",IFERROR(VLOOKUP($B236,Employees!$A:$K,4,FALSE),""))</f>
        <v/>
      </c>
      <c r="F236" s="11">
        <f>IF($B236="","",IFERROR(VLOOKUP($B236,Employees!$A:$K,8,FALSE),""))</f>
        <v/>
      </c>
      <c r="G236" s="11" t="n"/>
      <c r="H236" s="11" t="n"/>
      <c r="I236" s="14" t="n"/>
      <c r="J236" s="14" t="n"/>
      <c r="K236" s="14" t="n"/>
      <c r="L236" s="11">
        <f>IF($B236="","",ROUND((IFERROR($F236/26/8,0))*($I236*Settings!$E$7 + $J236*Settings!$E$8 + $K236*Settings!$E$9),0))</f>
        <v/>
      </c>
      <c r="M236" s="11">
        <f>IF($B236="","",ROUND($F236+$G236+$H236+$L236,0))</f>
        <v/>
      </c>
      <c r="N236" s="11">
        <f>IF($B236="","",IFERROR(VLOOKUP($B236,Employees!$A:$K,9,FALSE),""))</f>
        <v/>
      </c>
      <c r="O236" s="11">
        <f>IF($B236="","",ROUND($N236*Settings!$B$7,0))</f>
        <v/>
      </c>
      <c r="P236" s="11">
        <f>IF($B236="","",ROUND($N236*Settings!$B$8,0))</f>
        <v/>
      </c>
      <c r="Q236" s="11">
        <f>IF($B236="","",ROUND($N236*Settings!$B$9,0))</f>
        <v/>
      </c>
      <c r="R236" s="11">
        <f>IF($B236="","",$O236+$P236+$Q236)</f>
        <v/>
      </c>
      <c r="S236" s="9">
        <f>IF($B236="","",IFERROR(VLOOKUP($B236,Employees!$A:$K,10,FALSE),0))</f>
        <v/>
      </c>
      <c r="T236" s="11">
        <f>IF($B236="","",Settings!$B$12)</f>
        <v/>
      </c>
      <c r="U236" s="11">
        <f>IF($B236="","",$S236*Settings!$B$13)</f>
        <v/>
      </c>
      <c r="V236" s="11">
        <f>IF($B236="","",MAX(0,$M236-$R236-$T236-$U236))</f>
        <v/>
      </c>
      <c r="W236" s="11">
        <f>IF($B236="","",ROUND(MAX(0,$V236*VLOOKUP($V236,Settings!$D$13:$G$19,3,TRUE)-VLOOKUP($V236,Settings!$D$13:$G$19,4,TRUE)),0))</f>
        <v/>
      </c>
      <c r="X236" s="11" t="n"/>
      <c r="Y236" s="11">
        <f>IF($B236="","",ROUND($M236-$R236-$W236-$X236,0))</f>
        <v/>
      </c>
      <c r="Z236" s="9" t="n"/>
    </row>
    <row r="237">
      <c r="A237" s="9" t="n">
        <v>233</v>
      </c>
      <c r="B237" s="9" t="n"/>
      <c r="C237" s="9">
        <f>IF($B237="","",IFERROR(VLOOKUP($B237,Employees!$A:$K,2,FALSE),""))</f>
        <v/>
      </c>
      <c r="D237" s="9">
        <f>IF($B237="","",IFERROR(VLOOKUP($B237,Employees!$A:$K,3,FALSE),""))</f>
        <v/>
      </c>
      <c r="E237" s="9">
        <f>IF($B237="","",IFERROR(VLOOKUP($B237,Employees!$A:$K,4,FALSE),""))</f>
        <v/>
      </c>
      <c r="F237" s="11">
        <f>IF($B237="","",IFERROR(VLOOKUP($B237,Employees!$A:$K,8,FALSE),""))</f>
        <v/>
      </c>
      <c r="G237" s="11" t="n"/>
      <c r="H237" s="11" t="n"/>
      <c r="I237" s="14" t="n"/>
      <c r="J237" s="14" t="n"/>
      <c r="K237" s="14" t="n"/>
      <c r="L237" s="11">
        <f>IF($B237="","",ROUND((IFERROR($F237/26/8,0))*($I237*Settings!$E$7 + $J237*Settings!$E$8 + $K237*Settings!$E$9),0))</f>
        <v/>
      </c>
      <c r="M237" s="11">
        <f>IF($B237="","",ROUND($F237+$G237+$H237+$L237,0))</f>
        <v/>
      </c>
      <c r="N237" s="11">
        <f>IF($B237="","",IFERROR(VLOOKUP($B237,Employees!$A:$K,9,FALSE),""))</f>
        <v/>
      </c>
      <c r="O237" s="11">
        <f>IF($B237="","",ROUND($N237*Settings!$B$7,0))</f>
        <v/>
      </c>
      <c r="P237" s="11">
        <f>IF($B237="","",ROUND($N237*Settings!$B$8,0))</f>
        <v/>
      </c>
      <c r="Q237" s="11">
        <f>IF($B237="","",ROUND($N237*Settings!$B$9,0))</f>
        <v/>
      </c>
      <c r="R237" s="11">
        <f>IF($B237="","",$O237+$P237+$Q237)</f>
        <v/>
      </c>
      <c r="S237" s="9">
        <f>IF($B237="","",IFERROR(VLOOKUP($B237,Employees!$A:$K,10,FALSE),0))</f>
        <v/>
      </c>
      <c r="T237" s="11">
        <f>IF($B237="","",Settings!$B$12)</f>
        <v/>
      </c>
      <c r="U237" s="11">
        <f>IF($B237="","",$S237*Settings!$B$13)</f>
        <v/>
      </c>
      <c r="V237" s="11">
        <f>IF($B237="","",MAX(0,$M237-$R237-$T237-$U237))</f>
        <v/>
      </c>
      <c r="W237" s="11">
        <f>IF($B237="","",ROUND(MAX(0,$V237*VLOOKUP($V237,Settings!$D$13:$G$19,3,TRUE)-VLOOKUP($V237,Settings!$D$13:$G$19,4,TRUE)),0))</f>
        <v/>
      </c>
      <c r="X237" s="11" t="n"/>
      <c r="Y237" s="11">
        <f>IF($B237="","",ROUND($M237-$R237-$W237-$X237,0))</f>
        <v/>
      </c>
      <c r="Z237" s="9" t="n"/>
    </row>
    <row r="238">
      <c r="A238" s="9" t="n">
        <v>234</v>
      </c>
      <c r="B238" s="9" t="n"/>
      <c r="C238" s="9">
        <f>IF($B238="","",IFERROR(VLOOKUP($B238,Employees!$A:$K,2,FALSE),""))</f>
        <v/>
      </c>
      <c r="D238" s="9">
        <f>IF($B238="","",IFERROR(VLOOKUP($B238,Employees!$A:$K,3,FALSE),""))</f>
        <v/>
      </c>
      <c r="E238" s="9">
        <f>IF($B238="","",IFERROR(VLOOKUP($B238,Employees!$A:$K,4,FALSE),""))</f>
        <v/>
      </c>
      <c r="F238" s="11">
        <f>IF($B238="","",IFERROR(VLOOKUP($B238,Employees!$A:$K,8,FALSE),""))</f>
        <v/>
      </c>
      <c r="G238" s="11" t="n"/>
      <c r="H238" s="11" t="n"/>
      <c r="I238" s="14" t="n"/>
      <c r="J238" s="14" t="n"/>
      <c r="K238" s="14" t="n"/>
      <c r="L238" s="11">
        <f>IF($B238="","",ROUND((IFERROR($F238/26/8,0))*($I238*Settings!$E$7 + $J238*Settings!$E$8 + $K238*Settings!$E$9),0))</f>
        <v/>
      </c>
      <c r="M238" s="11">
        <f>IF($B238="","",ROUND($F238+$G238+$H238+$L238,0))</f>
        <v/>
      </c>
      <c r="N238" s="11">
        <f>IF($B238="","",IFERROR(VLOOKUP($B238,Employees!$A:$K,9,FALSE),""))</f>
        <v/>
      </c>
      <c r="O238" s="11">
        <f>IF($B238="","",ROUND($N238*Settings!$B$7,0))</f>
        <v/>
      </c>
      <c r="P238" s="11">
        <f>IF($B238="","",ROUND($N238*Settings!$B$8,0))</f>
        <v/>
      </c>
      <c r="Q238" s="11">
        <f>IF($B238="","",ROUND($N238*Settings!$B$9,0))</f>
        <v/>
      </c>
      <c r="R238" s="11">
        <f>IF($B238="","",$O238+$P238+$Q238)</f>
        <v/>
      </c>
      <c r="S238" s="9">
        <f>IF($B238="","",IFERROR(VLOOKUP($B238,Employees!$A:$K,10,FALSE),0))</f>
        <v/>
      </c>
      <c r="T238" s="11">
        <f>IF($B238="","",Settings!$B$12)</f>
        <v/>
      </c>
      <c r="U238" s="11">
        <f>IF($B238="","",$S238*Settings!$B$13)</f>
        <v/>
      </c>
      <c r="V238" s="11">
        <f>IF($B238="","",MAX(0,$M238-$R238-$T238-$U238))</f>
        <v/>
      </c>
      <c r="W238" s="11">
        <f>IF($B238="","",ROUND(MAX(0,$V238*VLOOKUP($V238,Settings!$D$13:$G$19,3,TRUE)-VLOOKUP($V238,Settings!$D$13:$G$19,4,TRUE)),0))</f>
        <v/>
      </c>
      <c r="X238" s="11" t="n"/>
      <c r="Y238" s="11">
        <f>IF($B238="","",ROUND($M238-$R238-$W238-$X238,0))</f>
        <v/>
      </c>
      <c r="Z238" s="9" t="n"/>
    </row>
    <row r="239">
      <c r="A239" s="9" t="n">
        <v>235</v>
      </c>
      <c r="B239" s="9" t="n"/>
      <c r="C239" s="9">
        <f>IF($B239="","",IFERROR(VLOOKUP($B239,Employees!$A:$K,2,FALSE),""))</f>
        <v/>
      </c>
      <c r="D239" s="9">
        <f>IF($B239="","",IFERROR(VLOOKUP($B239,Employees!$A:$K,3,FALSE),""))</f>
        <v/>
      </c>
      <c r="E239" s="9">
        <f>IF($B239="","",IFERROR(VLOOKUP($B239,Employees!$A:$K,4,FALSE),""))</f>
        <v/>
      </c>
      <c r="F239" s="11">
        <f>IF($B239="","",IFERROR(VLOOKUP($B239,Employees!$A:$K,8,FALSE),""))</f>
        <v/>
      </c>
      <c r="G239" s="11" t="n"/>
      <c r="H239" s="11" t="n"/>
      <c r="I239" s="14" t="n"/>
      <c r="J239" s="14" t="n"/>
      <c r="K239" s="14" t="n"/>
      <c r="L239" s="11">
        <f>IF($B239="","",ROUND((IFERROR($F239/26/8,0))*($I239*Settings!$E$7 + $J239*Settings!$E$8 + $K239*Settings!$E$9),0))</f>
        <v/>
      </c>
      <c r="M239" s="11">
        <f>IF($B239="","",ROUND($F239+$G239+$H239+$L239,0))</f>
        <v/>
      </c>
      <c r="N239" s="11">
        <f>IF($B239="","",IFERROR(VLOOKUP($B239,Employees!$A:$K,9,FALSE),""))</f>
        <v/>
      </c>
      <c r="O239" s="11">
        <f>IF($B239="","",ROUND($N239*Settings!$B$7,0))</f>
        <v/>
      </c>
      <c r="P239" s="11">
        <f>IF($B239="","",ROUND($N239*Settings!$B$8,0))</f>
        <v/>
      </c>
      <c r="Q239" s="11">
        <f>IF($B239="","",ROUND($N239*Settings!$B$9,0))</f>
        <v/>
      </c>
      <c r="R239" s="11">
        <f>IF($B239="","",$O239+$P239+$Q239)</f>
        <v/>
      </c>
      <c r="S239" s="9">
        <f>IF($B239="","",IFERROR(VLOOKUP($B239,Employees!$A:$K,10,FALSE),0))</f>
        <v/>
      </c>
      <c r="T239" s="11">
        <f>IF($B239="","",Settings!$B$12)</f>
        <v/>
      </c>
      <c r="U239" s="11">
        <f>IF($B239="","",$S239*Settings!$B$13)</f>
        <v/>
      </c>
      <c r="V239" s="11">
        <f>IF($B239="","",MAX(0,$M239-$R239-$T239-$U239))</f>
        <v/>
      </c>
      <c r="W239" s="11">
        <f>IF($B239="","",ROUND(MAX(0,$V239*VLOOKUP($V239,Settings!$D$13:$G$19,3,TRUE)-VLOOKUP($V239,Settings!$D$13:$G$19,4,TRUE)),0))</f>
        <v/>
      </c>
      <c r="X239" s="11" t="n"/>
      <c r="Y239" s="11">
        <f>IF($B239="","",ROUND($M239-$R239-$W239-$X239,0))</f>
        <v/>
      </c>
      <c r="Z239" s="9" t="n"/>
    </row>
    <row r="240">
      <c r="A240" s="9" t="n">
        <v>236</v>
      </c>
      <c r="B240" s="9" t="n"/>
      <c r="C240" s="9">
        <f>IF($B240="","",IFERROR(VLOOKUP($B240,Employees!$A:$K,2,FALSE),""))</f>
        <v/>
      </c>
      <c r="D240" s="9">
        <f>IF($B240="","",IFERROR(VLOOKUP($B240,Employees!$A:$K,3,FALSE),""))</f>
        <v/>
      </c>
      <c r="E240" s="9">
        <f>IF($B240="","",IFERROR(VLOOKUP($B240,Employees!$A:$K,4,FALSE),""))</f>
        <v/>
      </c>
      <c r="F240" s="11">
        <f>IF($B240="","",IFERROR(VLOOKUP($B240,Employees!$A:$K,8,FALSE),""))</f>
        <v/>
      </c>
      <c r="G240" s="11" t="n"/>
      <c r="H240" s="11" t="n"/>
      <c r="I240" s="14" t="n"/>
      <c r="J240" s="14" t="n"/>
      <c r="K240" s="14" t="n"/>
      <c r="L240" s="11">
        <f>IF($B240="","",ROUND((IFERROR($F240/26/8,0))*($I240*Settings!$E$7 + $J240*Settings!$E$8 + $K240*Settings!$E$9),0))</f>
        <v/>
      </c>
      <c r="M240" s="11">
        <f>IF($B240="","",ROUND($F240+$G240+$H240+$L240,0))</f>
        <v/>
      </c>
      <c r="N240" s="11">
        <f>IF($B240="","",IFERROR(VLOOKUP($B240,Employees!$A:$K,9,FALSE),""))</f>
        <v/>
      </c>
      <c r="O240" s="11">
        <f>IF($B240="","",ROUND($N240*Settings!$B$7,0))</f>
        <v/>
      </c>
      <c r="P240" s="11">
        <f>IF($B240="","",ROUND($N240*Settings!$B$8,0))</f>
        <v/>
      </c>
      <c r="Q240" s="11">
        <f>IF($B240="","",ROUND($N240*Settings!$B$9,0))</f>
        <v/>
      </c>
      <c r="R240" s="11">
        <f>IF($B240="","",$O240+$P240+$Q240)</f>
        <v/>
      </c>
      <c r="S240" s="9">
        <f>IF($B240="","",IFERROR(VLOOKUP($B240,Employees!$A:$K,10,FALSE),0))</f>
        <v/>
      </c>
      <c r="T240" s="11">
        <f>IF($B240="","",Settings!$B$12)</f>
        <v/>
      </c>
      <c r="U240" s="11">
        <f>IF($B240="","",$S240*Settings!$B$13)</f>
        <v/>
      </c>
      <c r="V240" s="11">
        <f>IF($B240="","",MAX(0,$M240-$R240-$T240-$U240))</f>
        <v/>
      </c>
      <c r="W240" s="11">
        <f>IF($B240="","",ROUND(MAX(0,$V240*VLOOKUP($V240,Settings!$D$13:$G$19,3,TRUE)-VLOOKUP($V240,Settings!$D$13:$G$19,4,TRUE)),0))</f>
        <v/>
      </c>
      <c r="X240" s="11" t="n"/>
      <c r="Y240" s="11">
        <f>IF($B240="","",ROUND($M240-$R240-$W240-$X240,0))</f>
        <v/>
      </c>
      <c r="Z240" s="9" t="n"/>
    </row>
    <row r="241">
      <c r="A241" s="9" t="n">
        <v>237</v>
      </c>
      <c r="B241" s="9" t="n"/>
      <c r="C241" s="9">
        <f>IF($B241="","",IFERROR(VLOOKUP($B241,Employees!$A:$K,2,FALSE),""))</f>
        <v/>
      </c>
      <c r="D241" s="9">
        <f>IF($B241="","",IFERROR(VLOOKUP($B241,Employees!$A:$K,3,FALSE),""))</f>
        <v/>
      </c>
      <c r="E241" s="9">
        <f>IF($B241="","",IFERROR(VLOOKUP($B241,Employees!$A:$K,4,FALSE),""))</f>
        <v/>
      </c>
      <c r="F241" s="11">
        <f>IF($B241="","",IFERROR(VLOOKUP($B241,Employees!$A:$K,8,FALSE),""))</f>
        <v/>
      </c>
      <c r="G241" s="11" t="n"/>
      <c r="H241" s="11" t="n"/>
      <c r="I241" s="14" t="n"/>
      <c r="J241" s="14" t="n"/>
      <c r="K241" s="14" t="n"/>
      <c r="L241" s="11">
        <f>IF($B241="","",ROUND((IFERROR($F241/26/8,0))*($I241*Settings!$E$7 + $J241*Settings!$E$8 + $K241*Settings!$E$9),0))</f>
        <v/>
      </c>
      <c r="M241" s="11">
        <f>IF($B241="","",ROUND($F241+$G241+$H241+$L241,0))</f>
        <v/>
      </c>
      <c r="N241" s="11">
        <f>IF($B241="","",IFERROR(VLOOKUP($B241,Employees!$A:$K,9,FALSE),""))</f>
        <v/>
      </c>
      <c r="O241" s="11">
        <f>IF($B241="","",ROUND($N241*Settings!$B$7,0))</f>
        <v/>
      </c>
      <c r="P241" s="11">
        <f>IF($B241="","",ROUND($N241*Settings!$B$8,0))</f>
        <v/>
      </c>
      <c r="Q241" s="11">
        <f>IF($B241="","",ROUND($N241*Settings!$B$9,0))</f>
        <v/>
      </c>
      <c r="R241" s="11">
        <f>IF($B241="","",$O241+$P241+$Q241)</f>
        <v/>
      </c>
      <c r="S241" s="9">
        <f>IF($B241="","",IFERROR(VLOOKUP($B241,Employees!$A:$K,10,FALSE),0))</f>
        <v/>
      </c>
      <c r="T241" s="11">
        <f>IF($B241="","",Settings!$B$12)</f>
        <v/>
      </c>
      <c r="U241" s="11">
        <f>IF($B241="","",$S241*Settings!$B$13)</f>
        <v/>
      </c>
      <c r="V241" s="11">
        <f>IF($B241="","",MAX(0,$M241-$R241-$T241-$U241))</f>
        <v/>
      </c>
      <c r="W241" s="11">
        <f>IF($B241="","",ROUND(MAX(0,$V241*VLOOKUP($V241,Settings!$D$13:$G$19,3,TRUE)-VLOOKUP($V241,Settings!$D$13:$G$19,4,TRUE)),0))</f>
        <v/>
      </c>
      <c r="X241" s="11" t="n"/>
      <c r="Y241" s="11">
        <f>IF($B241="","",ROUND($M241-$R241-$W241-$X241,0))</f>
        <v/>
      </c>
      <c r="Z241" s="9" t="n"/>
    </row>
    <row r="242">
      <c r="A242" s="9" t="n">
        <v>238</v>
      </c>
      <c r="B242" s="9" t="n"/>
      <c r="C242" s="9">
        <f>IF($B242="","",IFERROR(VLOOKUP($B242,Employees!$A:$K,2,FALSE),""))</f>
        <v/>
      </c>
      <c r="D242" s="9">
        <f>IF($B242="","",IFERROR(VLOOKUP($B242,Employees!$A:$K,3,FALSE),""))</f>
        <v/>
      </c>
      <c r="E242" s="9">
        <f>IF($B242="","",IFERROR(VLOOKUP($B242,Employees!$A:$K,4,FALSE),""))</f>
        <v/>
      </c>
      <c r="F242" s="11">
        <f>IF($B242="","",IFERROR(VLOOKUP($B242,Employees!$A:$K,8,FALSE),""))</f>
        <v/>
      </c>
      <c r="G242" s="11" t="n"/>
      <c r="H242" s="11" t="n"/>
      <c r="I242" s="14" t="n"/>
      <c r="J242" s="14" t="n"/>
      <c r="K242" s="14" t="n"/>
      <c r="L242" s="11">
        <f>IF($B242="","",ROUND((IFERROR($F242/26/8,0))*($I242*Settings!$E$7 + $J242*Settings!$E$8 + $K242*Settings!$E$9),0))</f>
        <v/>
      </c>
      <c r="M242" s="11">
        <f>IF($B242="","",ROUND($F242+$G242+$H242+$L242,0))</f>
        <v/>
      </c>
      <c r="N242" s="11">
        <f>IF($B242="","",IFERROR(VLOOKUP($B242,Employees!$A:$K,9,FALSE),""))</f>
        <v/>
      </c>
      <c r="O242" s="11">
        <f>IF($B242="","",ROUND($N242*Settings!$B$7,0))</f>
        <v/>
      </c>
      <c r="P242" s="11">
        <f>IF($B242="","",ROUND($N242*Settings!$B$8,0))</f>
        <v/>
      </c>
      <c r="Q242" s="11">
        <f>IF($B242="","",ROUND($N242*Settings!$B$9,0))</f>
        <v/>
      </c>
      <c r="R242" s="11">
        <f>IF($B242="","",$O242+$P242+$Q242)</f>
        <v/>
      </c>
      <c r="S242" s="9">
        <f>IF($B242="","",IFERROR(VLOOKUP($B242,Employees!$A:$K,10,FALSE),0))</f>
        <v/>
      </c>
      <c r="T242" s="11">
        <f>IF($B242="","",Settings!$B$12)</f>
        <v/>
      </c>
      <c r="U242" s="11">
        <f>IF($B242="","",$S242*Settings!$B$13)</f>
        <v/>
      </c>
      <c r="V242" s="11">
        <f>IF($B242="","",MAX(0,$M242-$R242-$T242-$U242))</f>
        <v/>
      </c>
      <c r="W242" s="11">
        <f>IF($B242="","",ROUND(MAX(0,$V242*VLOOKUP($V242,Settings!$D$13:$G$19,3,TRUE)-VLOOKUP($V242,Settings!$D$13:$G$19,4,TRUE)),0))</f>
        <v/>
      </c>
      <c r="X242" s="11" t="n"/>
      <c r="Y242" s="11">
        <f>IF($B242="","",ROUND($M242-$R242-$W242-$X242,0))</f>
        <v/>
      </c>
      <c r="Z242" s="9" t="n"/>
    </row>
    <row r="243">
      <c r="A243" s="9" t="n">
        <v>239</v>
      </c>
      <c r="B243" s="9" t="n"/>
      <c r="C243" s="9">
        <f>IF($B243="","",IFERROR(VLOOKUP($B243,Employees!$A:$K,2,FALSE),""))</f>
        <v/>
      </c>
      <c r="D243" s="9">
        <f>IF($B243="","",IFERROR(VLOOKUP($B243,Employees!$A:$K,3,FALSE),""))</f>
        <v/>
      </c>
      <c r="E243" s="9">
        <f>IF($B243="","",IFERROR(VLOOKUP($B243,Employees!$A:$K,4,FALSE),""))</f>
        <v/>
      </c>
      <c r="F243" s="11">
        <f>IF($B243="","",IFERROR(VLOOKUP($B243,Employees!$A:$K,8,FALSE),""))</f>
        <v/>
      </c>
      <c r="G243" s="11" t="n"/>
      <c r="H243" s="11" t="n"/>
      <c r="I243" s="14" t="n"/>
      <c r="J243" s="14" t="n"/>
      <c r="K243" s="14" t="n"/>
      <c r="L243" s="11">
        <f>IF($B243="","",ROUND((IFERROR($F243/26/8,0))*($I243*Settings!$E$7 + $J243*Settings!$E$8 + $K243*Settings!$E$9),0))</f>
        <v/>
      </c>
      <c r="M243" s="11">
        <f>IF($B243="","",ROUND($F243+$G243+$H243+$L243,0))</f>
        <v/>
      </c>
      <c r="N243" s="11">
        <f>IF($B243="","",IFERROR(VLOOKUP($B243,Employees!$A:$K,9,FALSE),""))</f>
        <v/>
      </c>
      <c r="O243" s="11">
        <f>IF($B243="","",ROUND($N243*Settings!$B$7,0))</f>
        <v/>
      </c>
      <c r="P243" s="11">
        <f>IF($B243="","",ROUND($N243*Settings!$B$8,0))</f>
        <v/>
      </c>
      <c r="Q243" s="11">
        <f>IF($B243="","",ROUND($N243*Settings!$B$9,0))</f>
        <v/>
      </c>
      <c r="R243" s="11">
        <f>IF($B243="","",$O243+$P243+$Q243)</f>
        <v/>
      </c>
      <c r="S243" s="9">
        <f>IF($B243="","",IFERROR(VLOOKUP($B243,Employees!$A:$K,10,FALSE),0))</f>
        <v/>
      </c>
      <c r="T243" s="11">
        <f>IF($B243="","",Settings!$B$12)</f>
        <v/>
      </c>
      <c r="U243" s="11">
        <f>IF($B243="","",$S243*Settings!$B$13)</f>
        <v/>
      </c>
      <c r="V243" s="11">
        <f>IF($B243="","",MAX(0,$M243-$R243-$T243-$U243))</f>
        <v/>
      </c>
      <c r="W243" s="11">
        <f>IF($B243="","",ROUND(MAX(0,$V243*VLOOKUP($V243,Settings!$D$13:$G$19,3,TRUE)-VLOOKUP($V243,Settings!$D$13:$G$19,4,TRUE)),0))</f>
        <v/>
      </c>
      <c r="X243" s="11" t="n"/>
      <c r="Y243" s="11">
        <f>IF($B243="","",ROUND($M243-$R243-$W243-$X243,0))</f>
        <v/>
      </c>
      <c r="Z243" s="9" t="n"/>
    </row>
    <row r="244">
      <c r="A244" s="9" t="n">
        <v>240</v>
      </c>
      <c r="B244" s="9" t="n"/>
      <c r="C244" s="9">
        <f>IF($B244="","",IFERROR(VLOOKUP($B244,Employees!$A:$K,2,FALSE),""))</f>
        <v/>
      </c>
      <c r="D244" s="9">
        <f>IF($B244="","",IFERROR(VLOOKUP($B244,Employees!$A:$K,3,FALSE),""))</f>
        <v/>
      </c>
      <c r="E244" s="9">
        <f>IF($B244="","",IFERROR(VLOOKUP($B244,Employees!$A:$K,4,FALSE),""))</f>
        <v/>
      </c>
      <c r="F244" s="11">
        <f>IF($B244="","",IFERROR(VLOOKUP($B244,Employees!$A:$K,8,FALSE),""))</f>
        <v/>
      </c>
      <c r="G244" s="11" t="n"/>
      <c r="H244" s="11" t="n"/>
      <c r="I244" s="14" t="n"/>
      <c r="J244" s="14" t="n"/>
      <c r="K244" s="14" t="n"/>
      <c r="L244" s="11">
        <f>IF($B244="","",ROUND((IFERROR($F244/26/8,0))*($I244*Settings!$E$7 + $J244*Settings!$E$8 + $K244*Settings!$E$9),0))</f>
        <v/>
      </c>
      <c r="M244" s="11">
        <f>IF($B244="","",ROUND($F244+$G244+$H244+$L244,0))</f>
        <v/>
      </c>
      <c r="N244" s="11">
        <f>IF($B244="","",IFERROR(VLOOKUP($B244,Employees!$A:$K,9,FALSE),""))</f>
        <v/>
      </c>
      <c r="O244" s="11">
        <f>IF($B244="","",ROUND($N244*Settings!$B$7,0))</f>
        <v/>
      </c>
      <c r="P244" s="11">
        <f>IF($B244="","",ROUND($N244*Settings!$B$8,0))</f>
        <v/>
      </c>
      <c r="Q244" s="11">
        <f>IF($B244="","",ROUND($N244*Settings!$B$9,0))</f>
        <v/>
      </c>
      <c r="R244" s="11">
        <f>IF($B244="","",$O244+$P244+$Q244)</f>
        <v/>
      </c>
      <c r="S244" s="9">
        <f>IF($B244="","",IFERROR(VLOOKUP($B244,Employees!$A:$K,10,FALSE),0))</f>
        <v/>
      </c>
      <c r="T244" s="11">
        <f>IF($B244="","",Settings!$B$12)</f>
        <v/>
      </c>
      <c r="U244" s="11">
        <f>IF($B244="","",$S244*Settings!$B$13)</f>
        <v/>
      </c>
      <c r="V244" s="11">
        <f>IF($B244="","",MAX(0,$M244-$R244-$T244-$U244))</f>
        <v/>
      </c>
      <c r="W244" s="11">
        <f>IF($B244="","",ROUND(MAX(0,$V244*VLOOKUP($V244,Settings!$D$13:$G$19,3,TRUE)-VLOOKUP($V244,Settings!$D$13:$G$19,4,TRUE)),0))</f>
        <v/>
      </c>
      <c r="X244" s="11" t="n"/>
      <c r="Y244" s="11">
        <f>IF($B244="","",ROUND($M244-$R244-$W244-$X244,0))</f>
        <v/>
      </c>
      <c r="Z244" s="9" t="n"/>
    </row>
    <row r="245">
      <c r="A245" s="9" t="n">
        <v>241</v>
      </c>
      <c r="B245" s="9" t="n"/>
      <c r="C245" s="9">
        <f>IF($B245="","",IFERROR(VLOOKUP($B245,Employees!$A:$K,2,FALSE),""))</f>
        <v/>
      </c>
      <c r="D245" s="9">
        <f>IF($B245="","",IFERROR(VLOOKUP($B245,Employees!$A:$K,3,FALSE),""))</f>
        <v/>
      </c>
      <c r="E245" s="9">
        <f>IF($B245="","",IFERROR(VLOOKUP($B245,Employees!$A:$K,4,FALSE),""))</f>
        <v/>
      </c>
      <c r="F245" s="11">
        <f>IF($B245="","",IFERROR(VLOOKUP($B245,Employees!$A:$K,8,FALSE),""))</f>
        <v/>
      </c>
      <c r="G245" s="11" t="n"/>
      <c r="H245" s="11" t="n"/>
      <c r="I245" s="14" t="n"/>
      <c r="J245" s="14" t="n"/>
      <c r="K245" s="14" t="n"/>
      <c r="L245" s="11">
        <f>IF($B245="","",ROUND((IFERROR($F245/26/8,0))*($I245*Settings!$E$7 + $J245*Settings!$E$8 + $K245*Settings!$E$9),0))</f>
        <v/>
      </c>
      <c r="M245" s="11">
        <f>IF($B245="","",ROUND($F245+$G245+$H245+$L245,0))</f>
        <v/>
      </c>
      <c r="N245" s="11">
        <f>IF($B245="","",IFERROR(VLOOKUP($B245,Employees!$A:$K,9,FALSE),""))</f>
        <v/>
      </c>
      <c r="O245" s="11">
        <f>IF($B245="","",ROUND($N245*Settings!$B$7,0))</f>
        <v/>
      </c>
      <c r="P245" s="11">
        <f>IF($B245="","",ROUND($N245*Settings!$B$8,0))</f>
        <v/>
      </c>
      <c r="Q245" s="11">
        <f>IF($B245="","",ROUND($N245*Settings!$B$9,0))</f>
        <v/>
      </c>
      <c r="R245" s="11">
        <f>IF($B245="","",$O245+$P245+$Q245)</f>
        <v/>
      </c>
      <c r="S245" s="9">
        <f>IF($B245="","",IFERROR(VLOOKUP($B245,Employees!$A:$K,10,FALSE),0))</f>
        <v/>
      </c>
      <c r="T245" s="11">
        <f>IF($B245="","",Settings!$B$12)</f>
        <v/>
      </c>
      <c r="U245" s="11">
        <f>IF($B245="","",$S245*Settings!$B$13)</f>
        <v/>
      </c>
      <c r="V245" s="11">
        <f>IF($B245="","",MAX(0,$M245-$R245-$T245-$U245))</f>
        <v/>
      </c>
      <c r="W245" s="11">
        <f>IF($B245="","",ROUND(MAX(0,$V245*VLOOKUP($V245,Settings!$D$13:$G$19,3,TRUE)-VLOOKUP($V245,Settings!$D$13:$G$19,4,TRUE)),0))</f>
        <v/>
      </c>
      <c r="X245" s="11" t="n"/>
      <c r="Y245" s="11">
        <f>IF($B245="","",ROUND($M245-$R245-$W245-$X245,0))</f>
        <v/>
      </c>
      <c r="Z245" s="9" t="n"/>
    </row>
    <row r="246">
      <c r="A246" s="9" t="n">
        <v>242</v>
      </c>
      <c r="B246" s="9" t="n"/>
      <c r="C246" s="9">
        <f>IF($B246="","",IFERROR(VLOOKUP($B246,Employees!$A:$K,2,FALSE),""))</f>
        <v/>
      </c>
      <c r="D246" s="9">
        <f>IF($B246="","",IFERROR(VLOOKUP($B246,Employees!$A:$K,3,FALSE),""))</f>
        <v/>
      </c>
      <c r="E246" s="9">
        <f>IF($B246="","",IFERROR(VLOOKUP($B246,Employees!$A:$K,4,FALSE),""))</f>
        <v/>
      </c>
      <c r="F246" s="11">
        <f>IF($B246="","",IFERROR(VLOOKUP($B246,Employees!$A:$K,8,FALSE),""))</f>
        <v/>
      </c>
      <c r="G246" s="11" t="n"/>
      <c r="H246" s="11" t="n"/>
      <c r="I246" s="14" t="n"/>
      <c r="J246" s="14" t="n"/>
      <c r="K246" s="14" t="n"/>
      <c r="L246" s="11">
        <f>IF($B246="","",ROUND((IFERROR($F246/26/8,0))*($I246*Settings!$E$7 + $J246*Settings!$E$8 + $K246*Settings!$E$9),0))</f>
        <v/>
      </c>
      <c r="M246" s="11">
        <f>IF($B246="","",ROUND($F246+$G246+$H246+$L246,0))</f>
        <v/>
      </c>
      <c r="N246" s="11">
        <f>IF($B246="","",IFERROR(VLOOKUP($B246,Employees!$A:$K,9,FALSE),""))</f>
        <v/>
      </c>
      <c r="O246" s="11">
        <f>IF($B246="","",ROUND($N246*Settings!$B$7,0))</f>
        <v/>
      </c>
      <c r="P246" s="11">
        <f>IF($B246="","",ROUND($N246*Settings!$B$8,0))</f>
        <v/>
      </c>
      <c r="Q246" s="11">
        <f>IF($B246="","",ROUND($N246*Settings!$B$9,0))</f>
        <v/>
      </c>
      <c r="R246" s="11">
        <f>IF($B246="","",$O246+$P246+$Q246)</f>
        <v/>
      </c>
      <c r="S246" s="9">
        <f>IF($B246="","",IFERROR(VLOOKUP($B246,Employees!$A:$K,10,FALSE),0))</f>
        <v/>
      </c>
      <c r="T246" s="11">
        <f>IF($B246="","",Settings!$B$12)</f>
        <v/>
      </c>
      <c r="U246" s="11">
        <f>IF($B246="","",$S246*Settings!$B$13)</f>
        <v/>
      </c>
      <c r="V246" s="11">
        <f>IF($B246="","",MAX(0,$M246-$R246-$T246-$U246))</f>
        <v/>
      </c>
      <c r="W246" s="11">
        <f>IF($B246="","",ROUND(MAX(0,$V246*VLOOKUP($V246,Settings!$D$13:$G$19,3,TRUE)-VLOOKUP($V246,Settings!$D$13:$G$19,4,TRUE)),0))</f>
        <v/>
      </c>
      <c r="X246" s="11" t="n"/>
      <c r="Y246" s="11">
        <f>IF($B246="","",ROUND($M246-$R246-$W246-$X246,0))</f>
        <v/>
      </c>
      <c r="Z246" s="9" t="n"/>
    </row>
    <row r="247">
      <c r="A247" s="9" t="n">
        <v>243</v>
      </c>
      <c r="B247" s="9" t="n"/>
      <c r="C247" s="9">
        <f>IF($B247="","",IFERROR(VLOOKUP($B247,Employees!$A:$K,2,FALSE),""))</f>
        <v/>
      </c>
      <c r="D247" s="9">
        <f>IF($B247="","",IFERROR(VLOOKUP($B247,Employees!$A:$K,3,FALSE),""))</f>
        <v/>
      </c>
      <c r="E247" s="9">
        <f>IF($B247="","",IFERROR(VLOOKUP($B247,Employees!$A:$K,4,FALSE),""))</f>
        <v/>
      </c>
      <c r="F247" s="11">
        <f>IF($B247="","",IFERROR(VLOOKUP($B247,Employees!$A:$K,8,FALSE),""))</f>
        <v/>
      </c>
      <c r="G247" s="11" t="n"/>
      <c r="H247" s="11" t="n"/>
      <c r="I247" s="14" t="n"/>
      <c r="J247" s="14" t="n"/>
      <c r="K247" s="14" t="n"/>
      <c r="L247" s="11">
        <f>IF($B247="","",ROUND((IFERROR($F247/26/8,0))*($I247*Settings!$E$7 + $J247*Settings!$E$8 + $K247*Settings!$E$9),0))</f>
        <v/>
      </c>
      <c r="M247" s="11">
        <f>IF($B247="","",ROUND($F247+$G247+$H247+$L247,0))</f>
        <v/>
      </c>
      <c r="N247" s="11">
        <f>IF($B247="","",IFERROR(VLOOKUP($B247,Employees!$A:$K,9,FALSE),""))</f>
        <v/>
      </c>
      <c r="O247" s="11">
        <f>IF($B247="","",ROUND($N247*Settings!$B$7,0))</f>
        <v/>
      </c>
      <c r="P247" s="11">
        <f>IF($B247="","",ROUND($N247*Settings!$B$8,0))</f>
        <v/>
      </c>
      <c r="Q247" s="11">
        <f>IF($B247="","",ROUND($N247*Settings!$B$9,0))</f>
        <v/>
      </c>
      <c r="R247" s="11">
        <f>IF($B247="","",$O247+$P247+$Q247)</f>
        <v/>
      </c>
      <c r="S247" s="9">
        <f>IF($B247="","",IFERROR(VLOOKUP($B247,Employees!$A:$K,10,FALSE),0))</f>
        <v/>
      </c>
      <c r="T247" s="11">
        <f>IF($B247="","",Settings!$B$12)</f>
        <v/>
      </c>
      <c r="U247" s="11">
        <f>IF($B247="","",$S247*Settings!$B$13)</f>
        <v/>
      </c>
      <c r="V247" s="11">
        <f>IF($B247="","",MAX(0,$M247-$R247-$T247-$U247))</f>
        <v/>
      </c>
      <c r="W247" s="11">
        <f>IF($B247="","",ROUND(MAX(0,$V247*VLOOKUP($V247,Settings!$D$13:$G$19,3,TRUE)-VLOOKUP($V247,Settings!$D$13:$G$19,4,TRUE)),0))</f>
        <v/>
      </c>
      <c r="X247" s="11" t="n"/>
      <c r="Y247" s="11">
        <f>IF($B247="","",ROUND($M247-$R247-$W247-$X247,0))</f>
        <v/>
      </c>
      <c r="Z247" s="9" t="n"/>
    </row>
    <row r="248">
      <c r="A248" s="9" t="n">
        <v>244</v>
      </c>
      <c r="B248" s="9" t="n"/>
      <c r="C248" s="9">
        <f>IF($B248="","",IFERROR(VLOOKUP($B248,Employees!$A:$K,2,FALSE),""))</f>
        <v/>
      </c>
      <c r="D248" s="9">
        <f>IF($B248="","",IFERROR(VLOOKUP($B248,Employees!$A:$K,3,FALSE),""))</f>
        <v/>
      </c>
      <c r="E248" s="9">
        <f>IF($B248="","",IFERROR(VLOOKUP($B248,Employees!$A:$K,4,FALSE),""))</f>
        <v/>
      </c>
      <c r="F248" s="11">
        <f>IF($B248="","",IFERROR(VLOOKUP($B248,Employees!$A:$K,8,FALSE),""))</f>
        <v/>
      </c>
      <c r="G248" s="11" t="n"/>
      <c r="H248" s="11" t="n"/>
      <c r="I248" s="14" t="n"/>
      <c r="J248" s="14" t="n"/>
      <c r="K248" s="14" t="n"/>
      <c r="L248" s="11">
        <f>IF($B248="","",ROUND((IFERROR($F248/26/8,0))*($I248*Settings!$E$7 + $J248*Settings!$E$8 + $K248*Settings!$E$9),0))</f>
        <v/>
      </c>
      <c r="M248" s="11">
        <f>IF($B248="","",ROUND($F248+$G248+$H248+$L248,0))</f>
        <v/>
      </c>
      <c r="N248" s="11">
        <f>IF($B248="","",IFERROR(VLOOKUP($B248,Employees!$A:$K,9,FALSE),""))</f>
        <v/>
      </c>
      <c r="O248" s="11">
        <f>IF($B248="","",ROUND($N248*Settings!$B$7,0))</f>
        <v/>
      </c>
      <c r="P248" s="11">
        <f>IF($B248="","",ROUND($N248*Settings!$B$8,0))</f>
        <v/>
      </c>
      <c r="Q248" s="11">
        <f>IF($B248="","",ROUND($N248*Settings!$B$9,0))</f>
        <v/>
      </c>
      <c r="R248" s="11">
        <f>IF($B248="","",$O248+$P248+$Q248)</f>
        <v/>
      </c>
      <c r="S248" s="9">
        <f>IF($B248="","",IFERROR(VLOOKUP($B248,Employees!$A:$K,10,FALSE),0))</f>
        <v/>
      </c>
      <c r="T248" s="11">
        <f>IF($B248="","",Settings!$B$12)</f>
        <v/>
      </c>
      <c r="U248" s="11">
        <f>IF($B248="","",$S248*Settings!$B$13)</f>
        <v/>
      </c>
      <c r="V248" s="11">
        <f>IF($B248="","",MAX(0,$M248-$R248-$T248-$U248))</f>
        <v/>
      </c>
      <c r="W248" s="11">
        <f>IF($B248="","",ROUND(MAX(0,$V248*VLOOKUP($V248,Settings!$D$13:$G$19,3,TRUE)-VLOOKUP($V248,Settings!$D$13:$G$19,4,TRUE)),0))</f>
        <v/>
      </c>
      <c r="X248" s="11" t="n"/>
      <c r="Y248" s="11">
        <f>IF($B248="","",ROUND($M248-$R248-$W248-$X248,0))</f>
        <v/>
      </c>
      <c r="Z248" s="9" t="n"/>
    </row>
    <row r="249">
      <c r="A249" s="9" t="n">
        <v>245</v>
      </c>
      <c r="B249" s="9" t="n"/>
      <c r="C249" s="9">
        <f>IF($B249="","",IFERROR(VLOOKUP($B249,Employees!$A:$K,2,FALSE),""))</f>
        <v/>
      </c>
      <c r="D249" s="9">
        <f>IF($B249="","",IFERROR(VLOOKUP($B249,Employees!$A:$K,3,FALSE),""))</f>
        <v/>
      </c>
      <c r="E249" s="9">
        <f>IF($B249="","",IFERROR(VLOOKUP($B249,Employees!$A:$K,4,FALSE),""))</f>
        <v/>
      </c>
      <c r="F249" s="11">
        <f>IF($B249="","",IFERROR(VLOOKUP($B249,Employees!$A:$K,8,FALSE),""))</f>
        <v/>
      </c>
      <c r="G249" s="11" t="n"/>
      <c r="H249" s="11" t="n"/>
      <c r="I249" s="14" t="n"/>
      <c r="J249" s="14" t="n"/>
      <c r="K249" s="14" t="n"/>
      <c r="L249" s="11">
        <f>IF($B249="","",ROUND((IFERROR($F249/26/8,0))*($I249*Settings!$E$7 + $J249*Settings!$E$8 + $K249*Settings!$E$9),0))</f>
        <v/>
      </c>
      <c r="M249" s="11">
        <f>IF($B249="","",ROUND($F249+$G249+$H249+$L249,0))</f>
        <v/>
      </c>
      <c r="N249" s="11">
        <f>IF($B249="","",IFERROR(VLOOKUP($B249,Employees!$A:$K,9,FALSE),""))</f>
        <v/>
      </c>
      <c r="O249" s="11">
        <f>IF($B249="","",ROUND($N249*Settings!$B$7,0))</f>
        <v/>
      </c>
      <c r="P249" s="11">
        <f>IF($B249="","",ROUND($N249*Settings!$B$8,0))</f>
        <v/>
      </c>
      <c r="Q249" s="11">
        <f>IF($B249="","",ROUND($N249*Settings!$B$9,0))</f>
        <v/>
      </c>
      <c r="R249" s="11">
        <f>IF($B249="","",$O249+$P249+$Q249)</f>
        <v/>
      </c>
      <c r="S249" s="9">
        <f>IF($B249="","",IFERROR(VLOOKUP($B249,Employees!$A:$K,10,FALSE),0))</f>
        <v/>
      </c>
      <c r="T249" s="11">
        <f>IF($B249="","",Settings!$B$12)</f>
        <v/>
      </c>
      <c r="U249" s="11">
        <f>IF($B249="","",$S249*Settings!$B$13)</f>
        <v/>
      </c>
      <c r="V249" s="11">
        <f>IF($B249="","",MAX(0,$M249-$R249-$T249-$U249))</f>
        <v/>
      </c>
      <c r="W249" s="11">
        <f>IF($B249="","",ROUND(MAX(0,$V249*VLOOKUP($V249,Settings!$D$13:$G$19,3,TRUE)-VLOOKUP($V249,Settings!$D$13:$G$19,4,TRUE)),0))</f>
        <v/>
      </c>
      <c r="X249" s="11" t="n"/>
      <c r="Y249" s="11">
        <f>IF($B249="","",ROUND($M249-$R249-$W249-$X249,0))</f>
        <v/>
      </c>
      <c r="Z249" s="9" t="n"/>
    </row>
    <row r="250">
      <c r="A250" s="9" t="n">
        <v>246</v>
      </c>
      <c r="B250" s="9" t="n"/>
      <c r="C250" s="9">
        <f>IF($B250="","",IFERROR(VLOOKUP($B250,Employees!$A:$K,2,FALSE),""))</f>
        <v/>
      </c>
      <c r="D250" s="9">
        <f>IF($B250="","",IFERROR(VLOOKUP($B250,Employees!$A:$K,3,FALSE),""))</f>
        <v/>
      </c>
      <c r="E250" s="9">
        <f>IF($B250="","",IFERROR(VLOOKUP($B250,Employees!$A:$K,4,FALSE),""))</f>
        <v/>
      </c>
      <c r="F250" s="11">
        <f>IF($B250="","",IFERROR(VLOOKUP($B250,Employees!$A:$K,8,FALSE),""))</f>
        <v/>
      </c>
      <c r="G250" s="11" t="n"/>
      <c r="H250" s="11" t="n"/>
      <c r="I250" s="14" t="n"/>
      <c r="J250" s="14" t="n"/>
      <c r="K250" s="14" t="n"/>
      <c r="L250" s="11">
        <f>IF($B250="","",ROUND((IFERROR($F250/26/8,0))*($I250*Settings!$E$7 + $J250*Settings!$E$8 + $K250*Settings!$E$9),0))</f>
        <v/>
      </c>
      <c r="M250" s="11">
        <f>IF($B250="","",ROUND($F250+$G250+$H250+$L250,0))</f>
        <v/>
      </c>
      <c r="N250" s="11">
        <f>IF($B250="","",IFERROR(VLOOKUP($B250,Employees!$A:$K,9,FALSE),""))</f>
        <v/>
      </c>
      <c r="O250" s="11">
        <f>IF($B250="","",ROUND($N250*Settings!$B$7,0))</f>
        <v/>
      </c>
      <c r="P250" s="11">
        <f>IF($B250="","",ROUND($N250*Settings!$B$8,0))</f>
        <v/>
      </c>
      <c r="Q250" s="11">
        <f>IF($B250="","",ROUND($N250*Settings!$B$9,0))</f>
        <v/>
      </c>
      <c r="R250" s="11">
        <f>IF($B250="","",$O250+$P250+$Q250)</f>
        <v/>
      </c>
      <c r="S250" s="9">
        <f>IF($B250="","",IFERROR(VLOOKUP($B250,Employees!$A:$K,10,FALSE),0))</f>
        <v/>
      </c>
      <c r="T250" s="11">
        <f>IF($B250="","",Settings!$B$12)</f>
        <v/>
      </c>
      <c r="U250" s="11">
        <f>IF($B250="","",$S250*Settings!$B$13)</f>
        <v/>
      </c>
      <c r="V250" s="11">
        <f>IF($B250="","",MAX(0,$M250-$R250-$T250-$U250))</f>
        <v/>
      </c>
      <c r="W250" s="11">
        <f>IF($B250="","",ROUND(MAX(0,$V250*VLOOKUP($V250,Settings!$D$13:$G$19,3,TRUE)-VLOOKUP($V250,Settings!$D$13:$G$19,4,TRUE)),0))</f>
        <v/>
      </c>
      <c r="X250" s="11" t="n"/>
      <c r="Y250" s="11">
        <f>IF($B250="","",ROUND($M250-$R250-$W250-$X250,0))</f>
        <v/>
      </c>
      <c r="Z250" s="9" t="n"/>
    </row>
    <row r="251">
      <c r="A251" s="9" t="n">
        <v>247</v>
      </c>
      <c r="B251" s="9" t="n"/>
      <c r="C251" s="9">
        <f>IF($B251="","",IFERROR(VLOOKUP($B251,Employees!$A:$K,2,FALSE),""))</f>
        <v/>
      </c>
      <c r="D251" s="9">
        <f>IF($B251="","",IFERROR(VLOOKUP($B251,Employees!$A:$K,3,FALSE),""))</f>
        <v/>
      </c>
      <c r="E251" s="9">
        <f>IF($B251="","",IFERROR(VLOOKUP($B251,Employees!$A:$K,4,FALSE),""))</f>
        <v/>
      </c>
      <c r="F251" s="11">
        <f>IF($B251="","",IFERROR(VLOOKUP($B251,Employees!$A:$K,8,FALSE),""))</f>
        <v/>
      </c>
      <c r="G251" s="11" t="n"/>
      <c r="H251" s="11" t="n"/>
      <c r="I251" s="14" t="n"/>
      <c r="J251" s="14" t="n"/>
      <c r="K251" s="14" t="n"/>
      <c r="L251" s="11">
        <f>IF($B251="","",ROUND((IFERROR($F251/26/8,0))*($I251*Settings!$E$7 + $J251*Settings!$E$8 + $K251*Settings!$E$9),0))</f>
        <v/>
      </c>
      <c r="M251" s="11">
        <f>IF($B251="","",ROUND($F251+$G251+$H251+$L251,0))</f>
        <v/>
      </c>
      <c r="N251" s="11">
        <f>IF($B251="","",IFERROR(VLOOKUP($B251,Employees!$A:$K,9,FALSE),""))</f>
        <v/>
      </c>
      <c r="O251" s="11">
        <f>IF($B251="","",ROUND($N251*Settings!$B$7,0))</f>
        <v/>
      </c>
      <c r="P251" s="11">
        <f>IF($B251="","",ROUND($N251*Settings!$B$8,0))</f>
        <v/>
      </c>
      <c r="Q251" s="11">
        <f>IF($B251="","",ROUND($N251*Settings!$B$9,0))</f>
        <v/>
      </c>
      <c r="R251" s="11">
        <f>IF($B251="","",$O251+$P251+$Q251)</f>
        <v/>
      </c>
      <c r="S251" s="9">
        <f>IF($B251="","",IFERROR(VLOOKUP($B251,Employees!$A:$K,10,FALSE),0))</f>
        <v/>
      </c>
      <c r="T251" s="11">
        <f>IF($B251="","",Settings!$B$12)</f>
        <v/>
      </c>
      <c r="U251" s="11">
        <f>IF($B251="","",$S251*Settings!$B$13)</f>
        <v/>
      </c>
      <c r="V251" s="11">
        <f>IF($B251="","",MAX(0,$M251-$R251-$T251-$U251))</f>
        <v/>
      </c>
      <c r="W251" s="11">
        <f>IF($B251="","",ROUND(MAX(0,$V251*VLOOKUP($V251,Settings!$D$13:$G$19,3,TRUE)-VLOOKUP($V251,Settings!$D$13:$G$19,4,TRUE)),0))</f>
        <v/>
      </c>
      <c r="X251" s="11" t="n"/>
      <c r="Y251" s="11">
        <f>IF($B251="","",ROUND($M251-$R251-$W251-$X251,0))</f>
        <v/>
      </c>
      <c r="Z251" s="9" t="n"/>
    </row>
    <row r="252">
      <c r="A252" s="9" t="n">
        <v>248</v>
      </c>
      <c r="B252" s="9" t="n"/>
      <c r="C252" s="9">
        <f>IF($B252="","",IFERROR(VLOOKUP($B252,Employees!$A:$K,2,FALSE),""))</f>
        <v/>
      </c>
      <c r="D252" s="9">
        <f>IF($B252="","",IFERROR(VLOOKUP($B252,Employees!$A:$K,3,FALSE),""))</f>
        <v/>
      </c>
      <c r="E252" s="9">
        <f>IF($B252="","",IFERROR(VLOOKUP($B252,Employees!$A:$K,4,FALSE),""))</f>
        <v/>
      </c>
      <c r="F252" s="11">
        <f>IF($B252="","",IFERROR(VLOOKUP($B252,Employees!$A:$K,8,FALSE),""))</f>
        <v/>
      </c>
      <c r="G252" s="11" t="n"/>
      <c r="H252" s="11" t="n"/>
      <c r="I252" s="14" t="n"/>
      <c r="J252" s="14" t="n"/>
      <c r="K252" s="14" t="n"/>
      <c r="L252" s="11">
        <f>IF($B252="","",ROUND((IFERROR($F252/26/8,0))*($I252*Settings!$E$7 + $J252*Settings!$E$8 + $K252*Settings!$E$9),0))</f>
        <v/>
      </c>
      <c r="M252" s="11">
        <f>IF($B252="","",ROUND($F252+$G252+$H252+$L252,0))</f>
        <v/>
      </c>
      <c r="N252" s="11">
        <f>IF($B252="","",IFERROR(VLOOKUP($B252,Employees!$A:$K,9,FALSE),""))</f>
        <v/>
      </c>
      <c r="O252" s="11">
        <f>IF($B252="","",ROUND($N252*Settings!$B$7,0))</f>
        <v/>
      </c>
      <c r="P252" s="11">
        <f>IF($B252="","",ROUND($N252*Settings!$B$8,0))</f>
        <v/>
      </c>
      <c r="Q252" s="11">
        <f>IF($B252="","",ROUND($N252*Settings!$B$9,0))</f>
        <v/>
      </c>
      <c r="R252" s="11">
        <f>IF($B252="","",$O252+$P252+$Q252)</f>
        <v/>
      </c>
      <c r="S252" s="9">
        <f>IF($B252="","",IFERROR(VLOOKUP($B252,Employees!$A:$K,10,FALSE),0))</f>
        <v/>
      </c>
      <c r="T252" s="11">
        <f>IF($B252="","",Settings!$B$12)</f>
        <v/>
      </c>
      <c r="U252" s="11">
        <f>IF($B252="","",$S252*Settings!$B$13)</f>
        <v/>
      </c>
      <c r="V252" s="11">
        <f>IF($B252="","",MAX(0,$M252-$R252-$T252-$U252))</f>
        <v/>
      </c>
      <c r="W252" s="11">
        <f>IF($B252="","",ROUND(MAX(0,$V252*VLOOKUP($V252,Settings!$D$13:$G$19,3,TRUE)-VLOOKUP($V252,Settings!$D$13:$G$19,4,TRUE)),0))</f>
        <v/>
      </c>
      <c r="X252" s="11" t="n"/>
      <c r="Y252" s="11">
        <f>IF($B252="","",ROUND($M252-$R252-$W252-$X252,0))</f>
        <v/>
      </c>
      <c r="Z252" s="9" t="n"/>
    </row>
    <row r="253">
      <c r="A253" s="9" t="n">
        <v>249</v>
      </c>
      <c r="B253" s="9" t="n"/>
      <c r="C253" s="9">
        <f>IF($B253="","",IFERROR(VLOOKUP($B253,Employees!$A:$K,2,FALSE),""))</f>
        <v/>
      </c>
      <c r="D253" s="9">
        <f>IF($B253="","",IFERROR(VLOOKUP($B253,Employees!$A:$K,3,FALSE),""))</f>
        <v/>
      </c>
      <c r="E253" s="9">
        <f>IF($B253="","",IFERROR(VLOOKUP($B253,Employees!$A:$K,4,FALSE),""))</f>
        <v/>
      </c>
      <c r="F253" s="11">
        <f>IF($B253="","",IFERROR(VLOOKUP($B253,Employees!$A:$K,8,FALSE),""))</f>
        <v/>
      </c>
      <c r="G253" s="11" t="n"/>
      <c r="H253" s="11" t="n"/>
      <c r="I253" s="14" t="n"/>
      <c r="J253" s="14" t="n"/>
      <c r="K253" s="14" t="n"/>
      <c r="L253" s="11">
        <f>IF($B253="","",ROUND((IFERROR($F253/26/8,0))*($I253*Settings!$E$7 + $J253*Settings!$E$8 + $K253*Settings!$E$9),0))</f>
        <v/>
      </c>
      <c r="M253" s="11">
        <f>IF($B253="","",ROUND($F253+$G253+$H253+$L253,0))</f>
        <v/>
      </c>
      <c r="N253" s="11">
        <f>IF($B253="","",IFERROR(VLOOKUP($B253,Employees!$A:$K,9,FALSE),""))</f>
        <v/>
      </c>
      <c r="O253" s="11">
        <f>IF($B253="","",ROUND($N253*Settings!$B$7,0))</f>
        <v/>
      </c>
      <c r="P253" s="11">
        <f>IF($B253="","",ROUND($N253*Settings!$B$8,0))</f>
        <v/>
      </c>
      <c r="Q253" s="11">
        <f>IF($B253="","",ROUND($N253*Settings!$B$9,0))</f>
        <v/>
      </c>
      <c r="R253" s="11">
        <f>IF($B253="","",$O253+$P253+$Q253)</f>
        <v/>
      </c>
      <c r="S253" s="9">
        <f>IF($B253="","",IFERROR(VLOOKUP($B253,Employees!$A:$K,10,FALSE),0))</f>
        <v/>
      </c>
      <c r="T253" s="11">
        <f>IF($B253="","",Settings!$B$12)</f>
        <v/>
      </c>
      <c r="U253" s="11">
        <f>IF($B253="","",$S253*Settings!$B$13)</f>
        <v/>
      </c>
      <c r="V253" s="11">
        <f>IF($B253="","",MAX(0,$M253-$R253-$T253-$U253))</f>
        <v/>
      </c>
      <c r="W253" s="11">
        <f>IF($B253="","",ROUND(MAX(0,$V253*VLOOKUP($V253,Settings!$D$13:$G$19,3,TRUE)-VLOOKUP($V253,Settings!$D$13:$G$19,4,TRUE)),0))</f>
        <v/>
      </c>
      <c r="X253" s="11" t="n"/>
      <c r="Y253" s="11">
        <f>IF($B253="","",ROUND($M253-$R253-$W253-$X253,0))</f>
        <v/>
      </c>
      <c r="Z253" s="9" t="n"/>
    </row>
    <row r="254">
      <c r="A254" s="9" t="n">
        <v>250</v>
      </c>
      <c r="B254" s="9" t="n"/>
      <c r="C254" s="9">
        <f>IF($B254="","",IFERROR(VLOOKUP($B254,Employees!$A:$K,2,FALSE),""))</f>
        <v/>
      </c>
      <c r="D254" s="9">
        <f>IF($B254="","",IFERROR(VLOOKUP($B254,Employees!$A:$K,3,FALSE),""))</f>
        <v/>
      </c>
      <c r="E254" s="9">
        <f>IF($B254="","",IFERROR(VLOOKUP($B254,Employees!$A:$K,4,FALSE),""))</f>
        <v/>
      </c>
      <c r="F254" s="11">
        <f>IF($B254="","",IFERROR(VLOOKUP($B254,Employees!$A:$K,8,FALSE),""))</f>
        <v/>
      </c>
      <c r="G254" s="11" t="n"/>
      <c r="H254" s="11" t="n"/>
      <c r="I254" s="14" t="n"/>
      <c r="J254" s="14" t="n"/>
      <c r="K254" s="14" t="n"/>
      <c r="L254" s="11">
        <f>IF($B254="","",ROUND((IFERROR($F254/26/8,0))*($I254*Settings!$E$7 + $J254*Settings!$E$8 + $K254*Settings!$E$9),0))</f>
        <v/>
      </c>
      <c r="M254" s="11">
        <f>IF($B254="","",ROUND($F254+$G254+$H254+$L254,0))</f>
        <v/>
      </c>
      <c r="N254" s="11">
        <f>IF($B254="","",IFERROR(VLOOKUP($B254,Employees!$A:$K,9,FALSE),""))</f>
        <v/>
      </c>
      <c r="O254" s="11">
        <f>IF($B254="","",ROUND($N254*Settings!$B$7,0))</f>
        <v/>
      </c>
      <c r="P254" s="11">
        <f>IF($B254="","",ROUND($N254*Settings!$B$8,0))</f>
        <v/>
      </c>
      <c r="Q254" s="11">
        <f>IF($B254="","",ROUND($N254*Settings!$B$9,0))</f>
        <v/>
      </c>
      <c r="R254" s="11">
        <f>IF($B254="","",$O254+$P254+$Q254)</f>
        <v/>
      </c>
      <c r="S254" s="9">
        <f>IF($B254="","",IFERROR(VLOOKUP($B254,Employees!$A:$K,10,FALSE),0))</f>
        <v/>
      </c>
      <c r="T254" s="11">
        <f>IF($B254="","",Settings!$B$12)</f>
        <v/>
      </c>
      <c r="U254" s="11">
        <f>IF($B254="","",$S254*Settings!$B$13)</f>
        <v/>
      </c>
      <c r="V254" s="11">
        <f>IF($B254="","",MAX(0,$M254-$R254-$T254-$U254))</f>
        <v/>
      </c>
      <c r="W254" s="11">
        <f>IF($B254="","",ROUND(MAX(0,$V254*VLOOKUP($V254,Settings!$D$13:$G$19,3,TRUE)-VLOOKUP($V254,Settings!$D$13:$G$19,4,TRUE)),0))</f>
        <v/>
      </c>
      <c r="X254" s="11" t="n"/>
      <c r="Y254" s="11">
        <f>IF($B254="","",ROUND($M254-$R254-$W254-$X254,0))</f>
        <v/>
      </c>
      <c r="Z254" s="9" t="n"/>
    </row>
    <row r="255">
      <c r="A255" s="9" t="n">
        <v>251</v>
      </c>
      <c r="B255" s="9" t="n"/>
      <c r="C255" s="9">
        <f>IF($B255="","",IFERROR(VLOOKUP($B255,Employees!$A:$K,2,FALSE),""))</f>
        <v/>
      </c>
      <c r="D255" s="9">
        <f>IF($B255="","",IFERROR(VLOOKUP($B255,Employees!$A:$K,3,FALSE),""))</f>
        <v/>
      </c>
      <c r="E255" s="9">
        <f>IF($B255="","",IFERROR(VLOOKUP($B255,Employees!$A:$K,4,FALSE),""))</f>
        <v/>
      </c>
      <c r="F255" s="11">
        <f>IF($B255="","",IFERROR(VLOOKUP($B255,Employees!$A:$K,8,FALSE),""))</f>
        <v/>
      </c>
      <c r="G255" s="11" t="n"/>
      <c r="H255" s="11" t="n"/>
      <c r="I255" s="14" t="n"/>
      <c r="J255" s="14" t="n"/>
      <c r="K255" s="14" t="n"/>
      <c r="L255" s="11">
        <f>IF($B255="","",ROUND((IFERROR($F255/26/8,0))*($I255*Settings!$E$7 + $J255*Settings!$E$8 + $K255*Settings!$E$9),0))</f>
        <v/>
      </c>
      <c r="M255" s="11">
        <f>IF($B255="","",ROUND($F255+$G255+$H255+$L255,0))</f>
        <v/>
      </c>
      <c r="N255" s="11">
        <f>IF($B255="","",IFERROR(VLOOKUP($B255,Employees!$A:$K,9,FALSE),""))</f>
        <v/>
      </c>
      <c r="O255" s="11">
        <f>IF($B255="","",ROUND($N255*Settings!$B$7,0))</f>
        <v/>
      </c>
      <c r="P255" s="11">
        <f>IF($B255="","",ROUND($N255*Settings!$B$8,0))</f>
        <v/>
      </c>
      <c r="Q255" s="11">
        <f>IF($B255="","",ROUND($N255*Settings!$B$9,0))</f>
        <v/>
      </c>
      <c r="R255" s="11">
        <f>IF($B255="","",$O255+$P255+$Q255)</f>
        <v/>
      </c>
      <c r="S255" s="9">
        <f>IF($B255="","",IFERROR(VLOOKUP($B255,Employees!$A:$K,10,FALSE),0))</f>
        <v/>
      </c>
      <c r="T255" s="11">
        <f>IF($B255="","",Settings!$B$12)</f>
        <v/>
      </c>
      <c r="U255" s="11">
        <f>IF($B255="","",$S255*Settings!$B$13)</f>
        <v/>
      </c>
      <c r="V255" s="11">
        <f>IF($B255="","",MAX(0,$M255-$R255-$T255-$U255))</f>
        <v/>
      </c>
      <c r="W255" s="11">
        <f>IF($B255="","",ROUND(MAX(0,$V255*VLOOKUP($V255,Settings!$D$13:$G$19,3,TRUE)-VLOOKUP($V255,Settings!$D$13:$G$19,4,TRUE)),0))</f>
        <v/>
      </c>
      <c r="X255" s="11" t="n"/>
      <c r="Y255" s="11">
        <f>IF($B255="","",ROUND($M255-$R255-$W255-$X255,0))</f>
        <v/>
      </c>
      <c r="Z255" s="9" t="n"/>
    </row>
    <row r="256">
      <c r="A256" s="9" t="n">
        <v>252</v>
      </c>
      <c r="B256" s="9" t="n"/>
      <c r="C256" s="9">
        <f>IF($B256="","",IFERROR(VLOOKUP($B256,Employees!$A:$K,2,FALSE),""))</f>
        <v/>
      </c>
      <c r="D256" s="9">
        <f>IF($B256="","",IFERROR(VLOOKUP($B256,Employees!$A:$K,3,FALSE),""))</f>
        <v/>
      </c>
      <c r="E256" s="9">
        <f>IF($B256="","",IFERROR(VLOOKUP($B256,Employees!$A:$K,4,FALSE),""))</f>
        <v/>
      </c>
      <c r="F256" s="11">
        <f>IF($B256="","",IFERROR(VLOOKUP($B256,Employees!$A:$K,8,FALSE),""))</f>
        <v/>
      </c>
      <c r="G256" s="11" t="n"/>
      <c r="H256" s="11" t="n"/>
      <c r="I256" s="14" t="n"/>
      <c r="J256" s="14" t="n"/>
      <c r="K256" s="14" t="n"/>
      <c r="L256" s="11">
        <f>IF($B256="","",ROUND((IFERROR($F256/26/8,0))*($I256*Settings!$E$7 + $J256*Settings!$E$8 + $K256*Settings!$E$9),0))</f>
        <v/>
      </c>
      <c r="M256" s="11">
        <f>IF($B256="","",ROUND($F256+$G256+$H256+$L256,0))</f>
        <v/>
      </c>
      <c r="N256" s="11">
        <f>IF($B256="","",IFERROR(VLOOKUP($B256,Employees!$A:$K,9,FALSE),""))</f>
        <v/>
      </c>
      <c r="O256" s="11">
        <f>IF($B256="","",ROUND($N256*Settings!$B$7,0))</f>
        <v/>
      </c>
      <c r="P256" s="11">
        <f>IF($B256="","",ROUND($N256*Settings!$B$8,0))</f>
        <v/>
      </c>
      <c r="Q256" s="11">
        <f>IF($B256="","",ROUND($N256*Settings!$B$9,0))</f>
        <v/>
      </c>
      <c r="R256" s="11">
        <f>IF($B256="","",$O256+$P256+$Q256)</f>
        <v/>
      </c>
      <c r="S256" s="9">
        <f>IF($B256="","",IFERROR(VLOOKUP($B256,Employees!$A:$K,10,FALSE),0))</f>
        <v/>
      </c>
      <c r="T256" s="11">
        <f>IF($B256="","",Settings!$B$12)</f>
        <v/>
      </c>
      <c r="U256" s="11">
        <f>IF($B256="","",$S256*Settings!$B$13)</f>
        <v/>
      </c>
      <c r="V256" s="11">
        <f>IF($B256="","",MAX(0,$M256-$R256-$T256-$U256))</f>
        <v/>
      </c>
      <c r="W256" s="11">
        <f>IF($B256="","",ROUND(MAX(0,$V256*VLOOKUP($V256,Settings!$D$13:$G$19,3,TRUE)-VLOOKUP($V256,Settings!$D$13:$G$19,4,TRUE)),0))</f>
        <v/>
      </c>
      <c r="X256" s="11" t="n"/>
      <c r="Y256" s="11">
        <f>IF($B256="","",ROUND($M256-$R256-$W256-$X256,0))</f>
        <v/>
      </c>
      <c r="Z256" s="9" t="n"/>
    </row>
    <row r="257">
      <c r="A257" s="9" t="n">
        <v>253</v>
      </c>
      <c r="B257" s="9" t="n"/>
      <c r="C257" s="9">
        <f>IF($B257="","",IFERROR(VLOOKUP($B257,Employees!$A:$K,2,FALSE),""))</f>
        <v/>
      </c>
      <c r="D257" s="9">
        <f>IF($B257="","",IFERROR(VLOOKUP($B257,Employees!$A:$K,3,FALSE),""))</f>
        <v/>
      </c>
      <c r="E257" s="9">
        <f>IF($B257="","",IFERROR(VLOOKUP($B257,Employees!$A:$K,4,FALSE),""))</f>
        <v/>
      </c>
      <c r="F257" s="11">
        <f>IF($B257="","",IFERROR(VLOOKUP($B257,Employees!$A:$K,8,FALSE),""))</f>
        <v/>
      </c>
      <c r="G257" s="11" t="n"/>
      <c r="H257" s="11" t="n"/>
      <c r="I257" s="14" t="n"/>
      <c r="J257" s="14" t="n"/>
      <c r="K257" s="14" t="n"/>
      <c r="L257" s="11">
        <f>IF($B257="","",ROUND((IFERROR($F257/26/8,0))*($I257*Settings!$E$7 + $J257*Settings!$E$8 + $K257*Settings!$E$9),0))</f>
        <v/>
      </c>
      <c r="M257" s="11">
        <f>IF($B257="","",ROUND($F257+$G257+$H257+$L257,0))</f>
        <v/>
      </c>
      <c r="N257" s="11">
        <f>IF($B257="","",IFERROR(VLOOKUP($B257,Employees!$A:$K,9,FALSE),""))</f>
        <v/>
      </c>
      <c r="O257" s="11">
        <f>IF($B257="","",ROUND($N257*Settings!$B$7,0))</f>
        <v/>
      </c>
      <c r="P257" s="11">
        <f>IF($B257="","",ROUND($N257*Settings!$B$8,0))</f>
        <v/>
      </c>
      <c r="Q257" s="11">
        <f>IF($B257="","",ROUND($N257*Settings!$B$9,0))</f>
        <v/>
      </c>
      <c r="R257" s="11">
        <f>IF($B257="","",$O257+$P257+$Q257)</f>
        <v/>
      </c>
      <c r="S257" s="9">
        <f>IF($B257="","",IFERROR(VLOOKUP($B257,Employees!$A:$K,10,FALSE),0))</f>
        <v/>
      </c>
      <c r="T257" s="11">
        <f>IF($B257="","",Settings!$B$12)</f>
        <v/>
      </c>
      <c r="U257" s="11">
        <f>IF($B257="","",$S257*Settings!$B$13)</f>
        <v/>
      </c>
      <c r="V257" s="11">
        <f>IF($B257="","",MAX(0,$M257-$R257-$T257-$U257))</f>
        <v/>
      </c>
      <c r="W257" s="11">
        <f>IF($B257="","",ROUND(MAX(0,$V257*VLOOKUP($V257,Settings!$D$13:$G$19,3,TRUE)-VLOOKUP($V257,Settings!$D$13:$G$19,4,TRUE)),0))</f>
        <v/>
      </c>
      <c r="X257" s="11" t="n"/>
      <c r="Y257" s="11">
        <f>IF($B257="","",ROUND($M257-$R257-$W257-$X257,0))</f>
        <v/>
      </c>
      <c r="Z257" s="9" t="n"/>
    </row>
    <row r="258">
      <c r="A258" s="9" t="n">
        <v>254</v>
      </c>
      <c r="B258" s="9" t="n"/>
      <c r="C258" s="9">
        <f>IF($B258="","",IFERROR(VLOOKUP($B258,Employees!$A:$K,2,FALSE),""))</f>
        <v/>
      </c>
      <c r="D258" s="9">
        <f>IF($B258="","",IFERROR(VLOOKUP($B258,Employees!$A:$K,3,FALSE),""))</f>
        <v/>
      </c>
      <c r="E258" s="9">
        <f>IF($B258="","",IFERROR(VLOOKUP($B258,Employees!$A:$K,4,FALSE),""))</f>
        <v/>
      </c>
      <c r="F258" s="11">
        <f>IF($B258="","",IFERROR(VLOOKUP($B258,Employees!$A:$K,8,FALSE),""))</f>
        <v/>
      </c>
      <c r="G258" s="11" t="n"/>
      <c r="H258" s="11" t="n"/>
      <c r="I258" s="14" t="n"/>
      <c r="J258" s="14" t="n"/>
      <c r="K258" s="14" t="n"/>
      <c r="L258" s="11">
        <f>IF($B258="","",ROUND((IFERROR($F258/26/8,0))*($I258*Settings!$E$7 + $J258*Settings!$E$8 + $K258*Settings!$E$9),0))</f>
        <v/>
      </c>
      <c r="M258" s="11">
        <f>IF($B258="","",ROUND($F258+$G258+$H258+$L258,0))</f>
        <v/>
      </c>
      <c r="N258" s="11">
        <f>IF($B258="","",IFERROR(VLOOKUP($B258,Employees!$A:$K,9,FALSE),""))</f>
        <v/>
      </c>
      <c r="O258" s="11">
        <f>IF($B258="","",ROUND($N258*Settings!$B$7,0))</f>
        <v/>
      </c>
      <c r="P258" s="11">
        <f>IF($B258="","",ROUND($N258*Settings!$B$8,0))</f>
        <v/>
      </c>
      <c r="Q258" s="11">
        <f>IF($B258="","",ROUND($N258*Settings!$B$9,0))</f>
        <v/>
      </c>
      <c r="R258" s="11">
        <f>IF($B258="","",$O258+$P258+$Q258)</f>
        <v/>
      </c>
      <c r="S258" s="9">
        <f>IF($B258="","",IFERROR(VLOOKUP($B258,Employees!$A:$K,10,FALSE),0))</f>
        <v/>
      </c>
      <c r="T258" s="11">
        <f>IF($B258="","",Settings!$B$12)</f>
        <v/>
      </c>
      <c r="U258" s="11">
        <f>IF($B258="","",$S258*Settings!$B$13)</f>
        <v/>
      </c>
      <c r="V258" s="11">
        <f>IF($B258="","",MAX(0,$M258-$R258-$T258-$U258))</f>
        <v/>
      </c>
      <c r="W258" s="11">
        <f>IF($B258="","",ROUND(MAX(0,$V258*VLOOKUP($V258,Settings!$D$13:$G$19,3,TRUE)-VLOOKUP($V258,Settings!$D$13:$G$19,4,TRUE)),0))</f>
        <v/>
      </c>
      <c r="X258" s="11" t="n"/>
      <c r="Y258" s="11">
        <f>IF($B258="","",ROUND($M258-$R258-$W258-$X258,0))</f>
        <v/>
      </c>
      <c r="Z258" s="9" t="n"/>
    </row>
    <row r="259">
      <c r="A259" s="9" t="n">
        <v>255</v>
      </c>
      <c r="B259" s="9" t="n"/>
      <c r="C259" s="9">
        <f>IF($B259="","",IFERROR(VLOOKUP($B259,Employees!$A:$K,2,FALSE),""))</f>
        <v/>
      </c>
      <c r="D259" s="9">
        <f>IF($B259="","",IFERROR(VLOOKUP($B259,Employees!$A:$K,3,FALSE),""))</f>
        <v/>
      </c>
      <c r="E259" s="9">
        <f>IF($B259="","",IFERROR(VLOOKUP($B259,Employees!$A:$K,4,FALSE),""))</f>
        <v/>
      </c>
      <c r="F259" s="11">
        <f>IF($B259="","",IFERROR(VLOOKUP($B259,Employees!$A:$K,8,FALSE),""))</f>
        <v/>
      </c>
      <c r="G259" s="11" t="n"/>
      <c r="H259" s="11" t="n"/>
      <c r="I259" s="14" t="n"/>
      <c r="J259" s="14" t="n"/>
      <c r="K259" s="14" t="n"/>
      <c r="L259" s="11">
        <f>IF($B259="","",ROUND((IFERROR($F259/26/8,0))*($I259*Settings!$E$7 + $J259*Settings!$E$8 + $K259*Settings!$E$9),0))</f>
        <v/>
      </c>
      <c r="M259" s="11">
        <f>IF($B259="","",ROUND($F259+$G259+$H259+$L259,0))</f>
        <v/>
      </c>
      <c r="N259" s="11">
        <f>IF($B259="","",IFERROR(VLOOKUP($B259,Employees!$A:$K,9,FALSE),""))</f>
        <v/>
      </c>
      <c r="O259" s="11">
        <f>IF($B259="","",ROUND($N259*Settings!$B$7,0))</f>
        <v/>
      </c>
      <c r="P259" s="11">
        <f>IF($B259="","",ROUND($N259*Settings!$B$8,0))</f>
        <v/>
      </c>
      <c r="Q259" s="11">
        <f>IF($B259="","",ROUND($N259*Settings!$B$9,0))</f>
        <v/>
      </c>
      <c r="R259" s="11">
        <f>IF($B259="","",$O259+$P259+$Q259)</f>
        <v/>
      </c>
      <c r="S259" s="9">
        <f>IF($B259="","",IFERROR(VLOOKUP($B259,Employees!$A:$K,10,FALSE),0))</f>
        <v/>
      </c>
      <c r="T259" s="11">
        <f>IF($B259="","",Settings!$B$12)</f>
        <v/>
      </c>
      <c r="U259" s="11">
        <f>IF($B259="","",$S259*Settings!$B$13)</f>
        <v/>
      </c>
      <c r="V259" s="11">
        <f>IF($B259="","",MAX(0,$M259-$R259-$T259-$U259))</f>
        <v/>
      </c>
      <c r="W259" s="11">
        <f>IF($B259="","",ROUND(MAX(0,$V259*VLOOKUP($V259,Settings!$D$13:$G$19,3,TRUE)-VLOOKUP($V259,Settings!$D$13:$G$19,4,TRUE)),0))</f>
        <v/>
      </c>
      <c r="X259" s="11" t="n"/>
      <c r="Y259" s="11">
        <f>IF($B259="","",ROUND($M259-$R259-$W259-$X259,0))</f>
        <v/>
      </c>
      <c r="Z259" s="9" t="n"/>
    </row>
    <row r="260">
      <c r="A260" s="9" t="n">
        <v>256</v>
      </c>
      <c r="B260" s="9" t="n"/>
      <c r="C260" s="9">
        <f>IF($B260="","",IFERROR(VLOOKUP($B260,Employees!$A:$K,2,FALSE),""))</f>
        <v/>
      </c>
      <c r="D260" s="9">
        <f>IF($B260="","",IFERROR(VLOOKUP($B260,Employees!$A:$K,3,FALSE),""))</f>
        <v/>
      </c>
      <c r="E260" s="9">
        <f>IF($B260="","",IFERROR(VLOOKUP($B260,Employees!$A:$K,4,FALSE),""))</f>
        <v/>
      </c>
      <c r="F260" s="11">
        <f>IF($B260="","",IFERROR(VLOOKUP($B260,Employees!$A:$K,8,FALSE),""))</f>
        <v/>
      </c>
      <c r="G260" s="11" t="n"/>
      <c r="H260" s="11" t="n"/>
      <c r="I260" s="14" t="n"/>
      <c r="J260" s="14" t="n"/>
      <c r="K260" s="14" t="n"/>
      <c r="L260" s="11">
        <f>IF($B260="","",ROUND((IFERROR($F260/26/8,0))*($I260*Settings!$E$7 + $J260*Settings!$E$8 + $K260*Settings!$E$9),0))</f>
        <v/>
      </c>
      <c r="M260" s="11">
        <f>IF($B260="","",ROUND($F260+$G260+$H260+$L260,0))</f>
        <v/>
      </c>
      <c r="N260" s="11">
        <f>IF($B260="","",IFERROR(VLOOKUP($B260,Employees!$A:$K,9,FALSE),""))</f>
        <v/>
      </c>
      <c r="O260" s="11">
        <f>IF($B260="","",ROUND($N260*Settings!$B$7,0))</f>
        <v/>
      </c>
      <c r="P260" s="11">
        <f>IF($B260="","",ROUND($N260*Settings!$B$8,0))</f>
        <v/>
      </c>
      <c r="Q260" s="11">
        <f>IF($B260="","",ROUND($N260*Settings!$B$9,0))</f>
        <v/>
      </c>
      <c r="R260" s="11">
        <f>IF($B260="","",$O260+$P260+$Q260)</f>
        <v/>
      </c>
      <c r="S260" s="9">
        <f>IF($B260="","",IFERROR(VLOOKUP($B260,Employees!$A:$K,10,FALSE),0))</f>
        <v/>
      </c>
      <c r="T260" s="11">
        <f>IF($B260="","",Settings!$B$12)</f>
        <v/>
      </c>
      <c r="U260" s="11">
        <f>IF($B260="","",$S260*Settings!$B$13)</f>
        <v/>
      </c>
      <c r="V260" s="11">
        <f>IF($B260="","",MAX(0,$M260-$R260-$T260-$U260))</f>
        <v/>
      </c>
      <c r="W260" s="11">
        <f>IF($B260="","",ROUND(MAX(0,$V260*VLOOKUP($V260,Settings!$D$13:$G$19,3,TRUE)-VLOOKUP($V260,Settings!$D$13:$G$19,4,TRUE)),0))</f>
        <v/>
      </c>
      <c r="X260" s="11" t="n"/>
      <c r="Y260" s="11">
        <f>IF($B260="","",ROUND($M260-$R260-$W260-$X260,0))</f>
        <v/>
      </c>
      <c r="Z260" s="9" t="n"/>
    </row>
    <row r="261">
      <c r="A261" s="9" t="n">
        <v>257</v>
      </c>
      <c r="B261" s="9" t="n"/>
      <c r="C261" s="9">
        <f>IF($B261="","",IFERROR(VLOOKUP($B261,Employees!$A:$K,2,FALSE),""))</f>
        <v/>
      </c>
      <c r="D261" s="9">
        <f>IF($B261="","",IFERROR(VLOOKUP($B261,Employees!$A:$K,3,FALSE),""))</f>
        <v/>
      </c>
      <c r="E261" s="9">
        <f>IF($B261="","",IFERROR(VLOOKUP($B261,Employees!$A:$K,4,FALSE),""))</f>
        <v/>
      </c>
      <c r="F261" s="11">
        <f>IF($B261="","",IFERROR(VLOOKUP($B261,Employees!$A:$K,8,FALSE),""))</f>
        <v/>
      </c>
      <c r="G261" s="11" t="n"/>
      <c r="H261" s="11" t="n"/>
      <c r="I261" s="14" t="n"/>
      <c r="J261" s="14" t="n"/>
      <c r="K261" s="14" t="n"/>
      <c r="L261" s="11">
        <f>IF($B261="","",ROUND((IFERROR($F261/26/8,0))*($I261*Settings!$E$7 + $J261*Settings!$E$8 + $K261*Settings!$E$9),0))</f>
        <v/>
      </c>
      <c r="M261" s="11">
        <f>IF($B261="","",ROUND($F261+$G261+$H261+$L261,0))</f>
        <v/>
      </c>
      <c r="N261" s="11">
        <f>IF($B261="","",IFERROR(VLOOKUP($B261,Employees!$A:$K,9,FALSE),""))</f>
        <v/>
      </c>
      <c r="O261" s="11">
        <f>IF($B261="","",ROUND($N261*Settings!$B$7,0))</f>
        <v/>
      </c>
      <c r="P261" s="11">
        <f>IF($B261="","",ROUND($N261*Settings!$B$8,0))</f>
        <v/>
      </c>
      <c r="Q261" s="11">
        <f>IF($B261="","",ROUND($N261*Settings!$B$9,0))</f>
        <v/>
      </c>
      <c r="R261" s="11">
        <f>IF($B261="","",$O261+$P261+$Q261)</f>
        <v/>
      </c>
      <c r="S261" s="9">
        <f>IF($B261="","",IFERROR(VLOOKUP($B261,Employees!$A:$K,10,FALSE),0))</f>
        <v/>
      </c>
      <c r="T261" s="11">
        <f>IF($B261="","",Settings!$B$12)</f>
        <v/>
      </c>
      <c r="U261" s="11">
        <f>IF($B261="","",$S261*Settings!$B$13)</f>
        <v/>
      </c>
      <c r="V261" s="11">
        <f>IF($B261="","",MAX(0,$M261-$R261-$T261-$U261))</f>
        <v/>
      </c>
      <c r="W261" s="11">
        <f>IF($B261="","",ROUND(MAX(0,$V261*VLOOKUP($V261,Settings!$D$13:$G$19,3,TRUE)-VLOOKUP($V261,Settings!$D$13:$G$19,4,TRUE)),0))</f>
        <v/>
      </c>
      <c r="X261" s="11" t="n"/>
      <c r="Y261" s="11">
        <f>IF($B261="","",ROUND($M261-$R261-$W261-$X261,0))</f>
        <v/>
      </c>
      <c r="Z261" s="9" t="n"/>
    </row>
    <row r="262">
      <c r="A262" s="9" t="n">
        <v>258</v>
      </c>
      <c r="B262" s="9" t="n"/>
      <c r="C262" s="9">
        <f>IF($B262="","",IFERROR(VLOOKUP($B262,Employees!$A:$K,2,FALSE),""))</f>
        <v/>
      </c>
      <c r="D262" s="9">
        <f>IF($B262="","",IFERROR(VLOOKUP($B262,Employees!$A:$K,3,FALSE),""))</f>
        <v/>
      </c>
      <c r="E262" s="9">
        <f>IF($B262="","",IFERROR(VLOOKUP($B262,Employees!$A:$K,4,FALSE),""))</f>
        <v/>
      </c>
      <c r="F262" s="11">
        <f>IF($B262="","",IFERROR(VLOOKUP($B262,Employees!$A:$K,8,FALSE),""))</f>
        <v/>
      </c>
      <c r="G262" s="11" t="n"/>
      <c r="H262" s="11" t="n"/>
      <c r="I262" s="14" t="n"/>
      <c r="J262" s="14" t="n"/>
      <c r="K262" s="14" t="n"/>
      <c r="L262" s="11">
        <f>IF($B262="","",ROUND((IFERROR($F262/26/8,0))*($I262*Settings!$E$7 + $J262*Settings!$E$8 + $K262*Settings!$E$9),0))</f>
        <v/>
      </c>
      <c r="M262" s="11">
        <f>IF($B262="","",ROUND($F262+$G262+$H262+$L262,0))</f>
        <v/>
      </c>
      <c r="N262" s="11">
        <f>IF($B262="","",IFERROR(VLOOKUP($B262,Employees!$A:$K,9,FALSE),""))</f>
        <v/>
      </c>
      <c r="O262" s="11">
        <f>IF($B262="","",ROUND($N262*Settings!$B$7,0))</f>
        <v/>
      </c>
      <c r="P262" s="11">
        <f>IF($B262="","",ROUND($N262*Settings!$B$8,0))</f>
        <v/>
      </c>
      <c r="Q262" s="11">
        <f>IF($B262="","",ROUND($N262*Settings!$B$9,0))</f>
        <v/>
      </c>
      <c r="R262" s="11">
        <f>IF($B262="","",$O262+$P262+$Q262)</f>
        <v/>
      </c>
      <c r="S262" s="9">
        <f>IF($B262="","",IFERROR(VLOOKUP($B262,Employees!$A:$K,10,FALSE),0))</f>
        <v/>
      </c>
      <c r="T262" s="11">
        <f>IF($B262="","",Settings!$B$12)</f>
        <v/>
      </c>
      <c r="U262" s="11">
        <f>IF($B262="","",$S262*Settings!$B$13)</f>
        <v/>
      </c>
      <c r="V262" s="11">
        <f>IF($B262="","",MAX(0,$M262-$R262-$T262-$U262))</f>
        <v/>
      </c>
      <c r="W262" s="11">
        <f>IF($B262="","",ROUND(MAX(0,$V262*VLOOKUP($V262,Settings!$D$13:$G$19,3,TRUE)-VLOOKUP($V262,Settings!$D$13:$G$19,4,TRUE)),0))</f>
        <v/>
      </c>
      <c r="X262" s="11" t="n"/>
      <c r="Y262" s="11">
        <f>IF($B262="","",ROUND($M262-$R262-$W262-$X262,0))</f>
        <v/>
      </c>
      <c r="Z262" s="9" t="n"/>
    </row>
    <row r="263">
      <c r="A263" s="9" t="n">
        <v>259</v>
      </c>
      <c r="B263" s="9" t="n"/>
      <c r="C263" s="9">
        <f>IF($B263="","",IFERROR(VLOOKUP($B263,Employees!$A:$K,2,FALSE),""))</f>
        <v/>
      </c>
      <c r="D263" s="9">
        <f>IF($B263="","",IFERROR(VLOOKUP($B263,Employees!$A:$K,3,FALSE),""))</f>
        <v/>
      </c>
      <c r="E263" s="9">
        <f>IF($B263="","",IFERROR(VLOOKUP($B263,Employees!$A:$K,4,FALSE),""))</f>
        <v/>
      </c>
      <c r="F263" s="11">
        <f>IF($B263="","",IFERROR(VLOOKUP($B263,Employees!$A:$K,8,FALSE),""))</f>
        <v/>
      </c>
      <c r="G263" s="11" t="n"/>
      <c r="H263" s="11" t="n"/>
      <c r="I263" s="14" t="n"/>
      <c r="J263" s="14" t="n"/>
      <c r="K263" s="14" t="n"/>
      <c r="L263" s="11">
        <f>IF($B263="","",ROUND((IFERROR($F263/26/8,0))*($I263*Settings!$E$7 + $J263*Settings!$E$8 + $K263*Settings!$E$9),0))</f>
        <v/>
      </c>
      <c r="M263" s="11">
        <f>IF($B263="","",ROUND($F263+$G263+$H263+$L263,0))</f>
        <v/>
      </c>
      <c r="N263" s="11">
        <f>IF($B263="","",IFERROR(VLOOKUP($B263,Employees!$A:$K,9,FALSE),""))</f>
        <v/>
      </c>
      <c r="O263" s="11">
        <f>IF($B263="","",ROUND($N263*Settings!$B$7,0))</f>
        <v/>
      </c>
      <c r="P263" s="11">
        <f>IF($B263="","",ROUND($N263*Settings!$B$8,0))</f>
        <v/>
      </c>
      <c r="Q263" s="11">
        <f>IF($B263="","",ROUND($N263*Settings!$B$9,0))</f>
        <v/>
      </c>
      <c r="R263" s="11">
        <f>IF($B263="","",$O263+$P263+$Q263)</f>
        <v/>
      </c>
      <c r="S263" s="9">
        <f>IF($B263="","",IFERROR(VLOOKUP($B263,Employees!$A:$K,10,FALSE),0))</f>
        <v/>
      </c>
      <c r="T263" s="11">
        <f>IF($B263="","",Settings!$B$12)</f>
        <v/>
      </c>
      <c r="U263" s="11">
        <f>IF($B263="","",$S263*Settings!$B$13)</f>
        <v/>
      </c>
      <c r="V263" s="11">
        <f>IF($B263="","",MAX(0,$M263-$R263-$T263-$U263))</f>
        <v/>
      </c>
      <c r="W263" s="11">
        <f>IF($B263="","",ROUND(MAX(0,$V263*VLOOKUP($V263,Settings!$D$13:$G$19,3,TRUE)-VLOOKUP($V263,Settings!$D$13:$G$19,4,TRUE)),0))</f>
        <v/>
      </c>
      <c r="X263" s="11" t="n"/>
      <c r="Y263" s="11">
        <f>IF($B263="","",ROUND($M263-$R263-$W263-$X263,0))</f>
        <v/>
      </c>
      <c r="Z263" s="9" t="n"/>
    </row>
    <row r="264">
      <c r="A264" s="9" t="n">
        <v>260</v>
      </c>
      <c r="B264" s="9" t="n"/>
      <c r="C264" s="9">
        <f>IF($B264="","",IFERROR(VLOOKUP($B264,Employees!$A:$K,2,FALSE),""))</f>
        <v/>
      </c>
      <c r="D264" s="9">
        <f>IF($B264="","",IFERROR(VLOOKUP($B264,Employees!$A:$K,3,FALSE),""))</f>
        <v/>
      </c>
      <c r="E264" s="9">
        <f>IF($B264="","",IFERROR(VLOOKUP($B264,Employees!$A:$K,4,FALSE),""))</f>
        <v/>
      </c>
      <c r="F264" s="11">
        <f>IF($B264="","",IFERROR(VLOOKUP($B264,Employees!$A:$K,8,FALSE),""))</f>
        <v/>
      </c>
      <c r="G264" s="11" t="n"/>
      <c r="H264" s="11" t="n"/>
      <c r="I264" s="14" t="n"/>
      <c r="J264" s="14" t="n"/>
      <c r="K264" s="14" t="n"/>
      <c r="L264" s="11">
        <f>IF($B264="","",ROUND((IFERROR($F264/26/8,0))*($I264*Settings!$E$7 + $J264*Settings!$E$8 + $K264*Settings!$E$9),0))</f>
        <v/>
      </c>
      <c r="M264" s="11">
        <f>IF($B264="","",ROUND($F264+$G264+$H264+$L264,0))</f>
        <v/>
      </c>
      <c r="N264" s="11">
        <f>IF($B264="","",IFERROR(VLOOKUP($B264,Employees!$A:$K,9,FALSE),""))</f>
        <v/>
      </c>
      <c r="O264" s="11">
        <f>IF($B264="","",ROUND($N264*Settings!$B$7,0))</f>
        <v/>
      </c>
      <c r="P264" s="11">
        <f>IF($B264="","",ROUND($N264*Settings!$B$8,0))</f>
        <v/>
      </c>
      <c r="Q264" s="11">
        <f>IF($B264="","",ROUND($N264*Settings!$B$9,0))</f>
        <v/>
      </c>
      <c r="R264" s="11">
        <f>IF($B264="","",$O264+$P264+$Q264)</f>
        <v/>
      </c>
      <c r="S264" s="9">
        <f>IF($B264="","",IFERROR(VLOOKUP($B264,Employees!$A:$K,10,FALSE),0))</f>
        <v/>
      </c>
      <c r="T264" s="11">
        <f>IF($B264="","",Settings!$B$12)</f>
        <v/>
      </c>
      <c r="U264" s="11">
        <f>IF($B264="","",$S264*Settings!$B$13)</f>
        <v/>
      </c>
      <c r="V264" s="11">
        <f>IF($B264="","",MAX(0,$M264-$R264-$T264-$U264))</f>
        <v/>
      </c>
      <c r="W264" s="11">
        <f>IF($B264="","",ROUND(MAX(0,$V264*VLOOKUP($V264,Settings!$D$13:$G$19,3,TRUE)-VLOOKUP($V264,Settings!$D$13:$G$19,4,TRUE)),0))</f>
        <v/>
      </c>
      <c r="X264" s="11" t="n"/>
      <c r="Y264" s="11">
        <f>IF($B264="","",ROUND($M264-$R264-$W264-$X264,0))</f>
        <v/>
      </c>
      <c r="Z264" s="9" t="n"/>
    </row>
    <row r="265">
      <c r="A265" s="9" t="n">
        <v>261</v>
      </c>
      <c r="B265" s="9" t="n"/>
      <c r="C265" s="9">
        <f>IF($B265="","",IFERROR(VLOOKUP($B265,Employees!$A:$K,2,FALSE),""))</f>
        <v/>
      </c>
      <c r="D265" s="9">
        <f>IF($B265="","",IFERROR(VLOOKUP($B265,Employees!$A:$K,3,FALSE),""))</f>
        <v/>
      </c>
      <c r="E265" s="9">
        <f>IF($B265="","",IFERROR(VLOOKUP($B265,Employees!$A:$K,4,FALSE),""))</f>
        <v/>
      </c>
      <c r="F265" s="11">
        <f>IF($B265="","",IFERROR(VLOOKUP($B265,Employees!$A:$K,8,FALSE),""))</f>
        <v/>
      </c>
      <c r="G265" s="11" t="n"/>
      <c r="H265" s="11" t="n"/>
      <c r="I265" s="14" t="n"/>
      <c r="J265" s="14" t="n"/>
      <c r="K265" s="14" t="n"/>
      <c r="L265" s="11">
        <f>IF($B265="","",ROUND((IFERROR($F265/26/8,0))*($I265*Settings!$E$7 + $J265*Settings!$E$8 + $K265*Settings!$E$9),0))</f>
        <v/>
      </c>
      <c r="M265" s="11">
        <f>IF($B265="","",ROUND($F265+$G265+$H265+$L265,0))</f>
        <v/>
      </c>
      <c r="N265" s="11">
        <f>IF($B265="","",IFERROR(VLOOKUP($B265,Employees!$A:$K,9,FALSE),""))</f>
        <v/>
      </c>
      <c r="O265" s="11">
        <f>IF($B265="","",ROUND($N265*Settings!$B$7,0))</f>
        <v/>
      </c>
      <c r="P265" s="11">
        <f>IF($B265="","",ROUND($N265*Settings!$B$8,0))</f>
        <v/>
      </c>
      <c r="Q265" s="11">
        <f>IF($B265="","",ROUND($N265*Settings!$B$9,0))</f>
        <v/>
      </c>
      <c r="R265" s="11">
        <f>IF($B265="","",$O265+$P265+$Q265)</f>
        <v/>
      </c>
      <c r="S265" s="9">
        <f>IF($B265="","",IFERROR(VLOOKUP($B265,Employees!$A:$K,10,FALSE),0))</f>
        <v/>
      </c>
      <c r="T265" s="11">
        <f>IF($B265="","",Settings!$B$12)</f>
        <v/>
      </c>
      <c r="U265" s="11">
        <f>IF($B265="","",$S265*Settings!$B$13)</f>
        <v/>
      </c>
      <c r="V265" s="11">
        <f>IF($B265="","",MAX(0,$M265-$R265-$T265-$U265))</f>
        <v/>
      </c>
      <c r="W265" s="11">
        <f>IF($B265="","",ROUND(MAX(0,$V265*VLOOKUP($V265,Settings!$D$13:$G$19,3,TRUE)-VLOOKUP($V265,Settings!$D$13:$G$19,4,TRUE)),0))</f>
        <v/>
      </c>
      <c r="X265" s="11" t="n"/>
      <c r="Y265" s="11">
        <f>IF($B265="","",ROUND($M265-$R265-$W265-$X265,0))</f>
        <v/>
      </c>
      <c r="Z265" s="9" t="n"/>
    </row>
    <row r="266">
      <c r="A266" s="9" t="n">
        <v>262</v>
      </c>
      <c r="B266" s="9" t="n"/>
      <c r="C266" s="9">
        <f>IF($B266="","",IFERROR(VLOOKUP($B266,Employees!$A:$K,2,FALSE),""))</f>
        <v/>
      </c>
      <c r="D266" s="9">
        <f>IF($B266="","",IFERROR(VLOOKUP($B266,Employees!$A:$K,3,FALSE),""))</f>
        <v/>
      </c>
      <c r="E266" s="9">
        <f>IF($B266="","",IFERROR(VLOOKUP($B266,Employees!$A:$K,4,FALSE),""))</f>
        <v/>
      </c>
      <c r="F266" s="11">
        <f>IF($B266="","",IFERROR(VLOOKUP($B266,Employees!$A:$K,8,FALSE),""))</f>
        <v/>
      </c>
      <c r="G266" s="11" t="n"/>
      <c r="H266" s="11" t="n"/>
      <c r="I266" s="14" t="n"/>
      <c r="J266" s="14" t="n"/>
      <c r="K266" s="14" t="n"/>
      <c r="L266" s="11">
        <f>IF($B266="","",ROUND((IFERROR($F266/26/8,0))*($I266*Settings!$E$7 + $J266*Settings!$E$8 + $K266*Settings!$E$9),0))</f>
        <v/>
      </c>
      <c r="M266" s="11">
        <f>IF($B266="","",ROUND($F266+$G266+$H266+$L266,0))</f>
        <v/>
      </c>
      <c r="N266" s="11">
        <f>IF($B266="","",IFERROR(VLOOKUP($B266,Employees!$A:$K,9,FALSE),""))</f>
        <v/>
      </c>
      <c r="O266" s="11">
        <f>IF($B266="","",ROUND($N266*Settings!$B$7,0))</f>
        <v/>
      </c>
      <c r="P266" s="11">
        <f>IF($B266="","",ROUND($N266*Settings!$B$8,0))</f>
        <v/>
      </c>
      <c r="Q266" s="11">
        <f>IF($B266="","",ROUND($N266*Settings!$B$9,0))</f>
        <v/>
      </c>
      <c r="R266" s="11">
        <f>IF($B266="","",$O266+$P266+$Q266)</f>
        <v/>
      </c>
      <c r="S266" s="9">
        <f>IF($B266="","",IFERROR(VLOOKUP($B266,Employees!$A:$K,10,FALSE),0))</f>
        <v/>
      </c>
      <c r="T266" s="11">
        <f>IF($B266="","",Settings!$B$12)</f>
        <v/>
      </c>
      <c r="U266" s="11">
        <f>IF($B266="","",$S266*Settings!$B$13)</f>
        <v/>
      </c>
      <c r="V266" s="11">
        <f>IF($B266="","",MAX(0,$M266-$R266-$T266-$U266))</f>
        <v/>
      </c>
      <c r="W266" s="11">
        <f>IF($B266="","",ROUND(MAX(0,$V266*VLOOKUP($V266,Settings!$D$13:$G$19,3,TRUE)-VLOOKUP($V266,Settings!$D$13:$G$19,4,TRUE)),0))</f>
        <v/>
      </c>
      <c r="X266" s="11" t="n"/>
      <c r="Y266" s="11">
        <f>IF($B266="","",ROUND($M266-$R266-$W266-$X266,0))</f>
        <v/>
      </c>
      <c r="Z266" s="9" t="n"/>
    </row>
    <row r="267">
      <c r="A267" s="9" t="n">
        <v>263</v>
      </c>
      <c r="B267" s="9" t="n"/>
      <c r="C267" s="9">
        <f>IF($B267="","",IFERROR(VLOOKUP($B267,Employees!$A:$K,2,FALSE),""))</f>
        <v/>
      </c>
      <c r="D267" s="9">
        <f>IF($B267="","",IFERROR(VLOOKUP($B267,Employees!$A:$K,3,FALSE),""))</f>
        <v/>
      </c>
      <c r="E267" s="9">
        <f>IF($B267="","",IFERROR(VLOOKUP($B267,Employees!$A:$K,4,FALSE),""))</f>
        <v/>
      </c>
      <c r="F267" s="11">
        <f>IF($B267="","",IFERROR(VLOOKUP($B267,Employees!$A:$K,8,FALSE),""))</f>
        <v/>
      </c>
      <c r="G267" s="11" t="n"/>
      <c r="H267" s="11" t="n"/>
      <c r="I267" s="14" t="n"/>
      <c r="J267" s="14" t="n"/>
      <c r="K267" s="14" t="n"/>
      <c r="L267" s="11">
        <f>IF($B267="","",ROUND((IFERROR($F267/26/8,0))*($I267*Settings!$E$7 + $J267*Settings!$E$8 + $K267*Settings!$E$9),0))</f>
        <v/>
      </c>
      <c r="M267" s="11">
        <f>IF($B267="","",ROUND($F267+$G267+$H267+$L267,0))</f>
        <v/>
      </c>
      <c r="N267" s="11">
        <f>IF($B267="","",IFERROR(VLOOKUP($B267,Employees!$A:$K,9,FALSE),""))</f>
        <v/>
      </c>
      <c r="O267" s="11">
        <f>IF($B267="","",ROUND($N267*Settings!$B$7,0))</f>
        <v/>
      </c>
      <c r="P267" s="11">
        <f>IF($B267="","",ROUND($N267*Settings!$B$8,0))</f>
        <v/>
      </c>
      <c r="Q267" s="11">
        <f>IF($B267="","",ROUND($N267*Settings!$B$9,0))</f>
        <v/>
      </c>
      <c r="R267" s="11">
        <f>IF($B267="","",$O267+$P267+$Q267)</f>
        <v/>
      </c>
      <c r="S267" s="9">
        <f>IF($B267="","",IFERROR(VLOOKUP($B267,Employees!$A:$K,10,FALSE),0))</f>
        <v/>
      </c>
      <c r="T267" s="11">
        <f>IF($B267="","",Settings!$B$12)</f>
        <v/>
      </c>
      <c r="U267" s="11">
        <f>IF($B267="","",$S267*Settings!$B$13)</f>
        <v/>
      </c>
      <c r="V267" s="11">
        <f>IF($B267="","",MAX(0,$M267-$R267-$T267-$U267))</f>
        <v/>
      </c>
      <c r="W267" s="11">
        <f>IF($B267="","",ROUND(MAX(0,$V267*VLOOKUP($V267,Settings!$D$13:$G$19,3,TRUE)-VLOOKUP($V267,Settings!$D$13:$G$19,4,TRUE)),0))</f>
        <v/>
      </c>
      <c r="X267" s="11" t="n"/>
      <c r="Y267" s="11">
        <f>IF($B267="","",ROUND($M267-$R267-$W267-$X267,0))</f>
        <v/>
      </c>
      <c r="Z267" s="9" t="n"/>
    </row>
    <row r="268">
      <c r="A268" s="9" t="n">
        <v>264</v>
      </c>
      <c r="B268" s="9" t="n"/>
      <c r="C268" s="9">
        <f>IF($B268="","",IFERROR(VLOOKUP($B268,Employees!$A:$K,2,FALSE),""))</f>
        <v/>
      </c>
      <c r="D268" s="9">
        <f>IF($B268="","",IFERROR(VLOOKUP($B268,Employees!$A:$K,3,FALSE),""))</f>
        <v/>
      </c>
      <c r="E268" s="9">
        <f>IF($B268="","",IFERROR(VLOOKUP($B268,Employees!$A:$K,4,FALSE),""))</f>
        <v/>
      </c>
      <c r="F268" s="11">
        <f>IF($B268="","",IFERROR(VLOOKUP($B268,Employees!$A:$K,8,FALSE),""))</f>
        <v/>
      </c>
      <c r="G268" s="11" t="n"/>
      <c r="H268" s="11" t="n"/>
      <c r="I268" s="14" t="n"/>
      <c r="J268" s="14" t="n"/>
      <c r="K268" s="14" t="n"/>
      <c r="L268" s="11">
        <f>IF($B268="","",ROUND((IFERROR($F268/26/8,0))*($I268*Settings!$E$7 + $J268*Settings!$E$8 + $K268*Settings!$E$9),0))</f>
        <v/>
      </c>
      <c r="M268" s="11">
        <f>IF($B268="","",ROUND($F268+$G268+$H268+$L268,0))</f>
        <v/>
      </c>
      <c r="N268" s="11">
        <f>IF($B268="","",IFERROR(VLOOKUP($B268,Employees!$A:$K,9,FALSE),""))</f>
        <v/>
      </c>
      <c r="O268" s="11">
        <f>IF($B268="","",ROUND($N268*Settings!$B$7,0))</f>
        <v/>
      </c>
      <c r="P268" s="11">
        <f>IF($B268="","",ROUND($N268*Settings!$B$8,0))</f>
        <v/>
      </c>
      <c r="Q268" s="11">
        <f>IF($B268="","",ROUND($N268*Settings!$B$9,0))</f>
        <v/>
      </c>
      <c r="R268" s="11">
        <f>IF($B268="","",$O268+$P268+$Q268)</f>
        <v/>
      </c>
      <c r="S268" s="9">
        <f>IF($B268="","",IFERROR(VLOOKUP($B268,Employees!$A:$K,10,FALSE),0))</f>
        <v/>
      </c>
      <c r="T268" s="11">
        <f>IF($B268="","",Settings!$B$12)</f>
        <v/>
      </c>
      <c r="U268" s="11">
        <f>IF($B268="","",$S268*Settings!$B$13)</f>
        <v/>
      </c>
      <c r="V268" s="11">
        <f>IF($B268="","",MAX(0,$M268-$R268-$T268-$U268))</f>
        <v/>
      </c>
      <c r="W268" s="11">
        <f>IF($B268="","",ROUND(MAX(0,$V268*VLOOKUP($V268,Settings!$D$13:$G$19,3,TRUE)-VLOOKUP($V268,Settings!$D$13:$G$19,4,TRUE)),0))</f>
        <v/>
      </c>
      <c r="X268" s="11" t="n"/>
      <c r="Y268" s="11">
        <f>IF($B268="","",ROUND($M268-$R268-$W268-$X268,0))</f>
        <v/>
      </c>
      <c r="Z268" s="9" t="n"/>
    </row>
    <row r="269">
      <c r="A269" s="9" t="n">
        <v>265</v>
      </c>
      <c r="B269" s="9" t="n"/>
      <c r="C269" s="9">
        <f>IF($B269="","",IFERROR(VLOOKUP($B269,Employees!$A:$K,2,FALSE),""))</f>
        <v/>
      </c>
      <c r="D269" s="9">
        <f>IF($B269="","",IFERROR(VLOOKUP($B269,Employees!$A:$K,3,FALSE),""))</f>
        <v/>
      </c>
      <c r="E269" s="9">
        <f>IF($B269="","",IFERROR(VLOOKUP($B269,Employees!$A:$K,4,FALSE),""))</f>
        <v/>
      </c>
      <c r="F269" s="11">
        <f>IF($B269="","",IFERROR(VLOOKUP($B269,Employees!$A:$K,8,FALSE),""))</f>
        <v/>
      </c>
      <c r="G269" s="11" t="n"/>
      <c r="H269" s="11" t="n"/>
      <c r="I269" s="14" t="n"/>
      <c r="J269" s="14" t="n"/>
      <c r="K269" s="14" t="n"/>
      <c r="L269" s="11">
        <f>IF($B269="","",ROUND((IFERROR($F269/26/8,0))*($I269*Settings!$E$7 + $J269*Settings!$E$8 + $K269*Settings!$E$9),0))</f>
        <v/>
      </c>
      <c r="M269" s="11">
        <f>IF($B269="","",ROUND($F269+$G269+$H269+$L269,0))</f>
        <v/>
      </c>
      <c r="N269" s="11">
        <f>IF($B269="","",IFERROR(VLOOKUP($B269,Employees!$A:$K,9,FALSE),""))</f>
        <v/>
      </c>
      <c r="O269" s="11">
        <f>IF($B269="","",ROUND($N269*Settings!$B$7,0))</f>
        <v/>
      </c>
      <c r="P269" s="11">
        <f>IF($B269="","",ROUND($N269*Settings!$B$8,0))</f>
        <v/>
      </c>
      <c r="Q269" s="11">
        <f>IF($B269="","",ROUND($N269*Settings!$B$9,0))</f>
        <v/>
      </c>
      <c r="R269" s="11">
        <f>IF($B269="","",$O269+$P269+$Q269)</f>
        <v/>
      </c>
      <c r="S269" s="9">
        <f>IF($B269="","",IFERROR(VLOOKUP($B269,Employees!$A:$K,10,FALSE),0))</f>
        <v/>
      </c>
      <c r="T269" s="11">
        <f>IF($B269="","",Settings!$B$12)</f>
        <v/>
      </c>
      <c r="U269" s="11">
        <f>IF($B269="","",$S269*Settings!$B$13)</f>
        <v/>
      </c>
      <c r="V269" s="11">
        <f>IF($B269="","",MAX(0,$M269-$R269-$T269-$U269))</f>
        <v/>
      </c>
      <c r="W269" s="11">
        <f>IF($B269="","",ROUND(MAX(0,$V269*VLOOKUP($V269,Settings!$D$13:$G$19,3,TRUE)-VLOOKUP($V269,Settings!$D$13:$G$19,4,TRUE)),0))</f>
        <v/>
      </c>
      <c r="X269" s="11" t="n"/>
      <c r="Y269" s="11">
        <f>IF($B269="","",ROUND($M269-$R269-$W269-$X269,0))</f>
        <v/>
      </c>
      <c r="Z269" s="9" t="n"/>
    </row>
    <row r="270">
      <c r="A270" s="9" t="n">
        <v>266</v>
      </c>
      <c r="B270" s="9" t="n"/>
      <c r="C270" s="9">
        <f>IF($B270="","",IFERROR(VLOOKUP($B270,Employees!$A:$K,2,FALSE),""))</f>
        <v/>
      </c>
      <c r="D270" s="9">
        <f>IF($B270="","",IFERROR(VLOOKUP($B270,Employees!$A:$K,3,FALSE),""))</f>
        <v/>
      </c>
      <c r="E270" s="9">
        <f>IF($B270="","",IFERROR(VLOOKUP($B270,Employees!$A:$K,4,FALSE),""))</f>
        <v/>
      </c>
      <c r="F270" s="11">
        <f>IF($B270="","",IFERROR(VLOOKUP($B270,Employees!$A:$K,8,FALSE),""))</f>
        <v/>
      </c>
      <c r="G270" s="11" t="n"/>
      <c r="H270" s="11" t="n"/>
      <c r="I270" s="14" t="n"/>
      <c r="J270" s="14" t="n"/>
      <c r="K270" s="14" t="n"/>
      <c r="L270" s="11">
        <f>IF($B270="","",ROUND((IFERROR($F270/26/8,0))*($I270*Settings!$E$7 + $J270*Settings!$E$8 + $K270*Settings!$E$9),0))</f>
        <v/>
      </c>
      <c r="M270" s="11">
        <f>IF($B270="","",ROUND($F270+$G270+$H270+$L270,0))</f>
        <v/>
      </c>
      <c r="N270" s="11">
        <f>IF($B270="","",IFERROR(VLOOKUP($B270,Employees!$A:$K,9,FALSE),""))</f>
        <v/>
      </c>
      <c r="O270" s="11">
        <f>IF($B270="","",ROUND($N270*Settings!$B$7,0))</f>
        <v/>
      </c>
      <c r="P270" s="11">
        <f>IF($B270="","",ROUND($N270*Settings!$B$8,0))</f>
        <v/>
      </c>
      <c r="Q270" s="11">
        <f>IF($B270="","",ROUND($N270*Settings!$B$9,0))</f>
        <v/>
      </c>
      <c r="R270" s="11">
        <f>IF($B270="","",$O270+$P270+$Q270)</f>
        <v/>
      </c>
      <c r="S270" s="9">
        <f>IF($B270="","",IFERROR(VLOOKUP($B270,Employees!$A:$K,10,FALSE),0))</f>
        <v/>
      </c>
      <c r="T270" s="11">
        <f>IF($B270="","",Settings!$B$12)</f>
        <v/>
      </c>
      <c r="U270" s="11">
        <f>IF($B270="","",$S270*Settings!$B$13)</f>
        <v/>
      </c>
      <c r="V270" s="11">
        <f>IF($B270="","",MAX(0,$M270-$R270-$T270-$U270))</f>
        <v/>
      </c>
      <c r="W270" s="11">
        <f>IF($B270="","",ROUND(MAX(0,$V270*VLOOKUP($V270,Settings!$D$13:$G$19,3,TRUE)-VLOOKUP($V270,Settings!$D$13:$G$19,4,TRUE)),0))</f>
        <v/>
      </c>
      <c r="X270" s="11" t="n"/>
      <c r="Y270" s="11">
        <f>IF($B270="","",ROUND($M270-$R270-$W270-$X270,0))</f>
        <v/>
      </c>
      <c r="Z270" s="9" t="n"/>
    </row>
    <row r="271">
      <c r="A271" s="9" t="n">
        <v>267</v>
      </c>
      <c r="B271" s="9" t="n"/>
      <c r="C271" s="9">
        <f>IF($B271="","",IFERROR(VLOOKUP($B271,Employees!$A:$K,2,FALSE),""))</f>
        <v/>
      </c>
      <c r="D271" s="9">
        <f>IF($B271="","",IFERROR(VLOOKUP($B271,Employees!$A:$K,3,FALSE),""))</f>
        <v/>
      </c>
      <c r="E271" s="9">
        <f>IF($B271="","",IFERROR(VLOOKUP($B271,Employees!$A:$K,4,FALSE),""))</f>
        <v/>
      </c>
      <c r="F271" s="11">
        <f>IF($B271="","",IFERROR(VLOOKUP($B271,Employees!$A:$K,8,FALSE),""))</f>
        <v/>
      </c>
      <c r="G271" s="11" t="n"/>
      <c r="H271" s="11" t="n"/>
      <c r="I271" s="14" t="n"/>
      <c r="J271" s="14" t="n"/>
      <c r="K271" s="14" t="n"/>
      <c r="L271" s="11">
        <f>IF($B271="","",ROUND((IFERROR($F271/26/8,0))*($I271*Settings!$E$7 + $J271*Settings!$E$8 + $K271*Settings!$E$9),0))</f>
        <v/>
      </c>
      <c r="M271" s="11">
        <f>IF($B271="","",ROUND($F271+$G271+$H271+$L271,0))</f>
        <v/>
      </c>
      <c r="N271" s="11">
        <f>IF($B271="","",IFERROR(VLOOKUP($B271,Employees!$A:$K,9,FALSE),""))</f>
        <v/>
      </c>
      <c r="O271" s="11">
        <f>IF($B271="","",ROUND($N271*Settings!$B$7,0))</f>
        <v/>
      </c>
      <c r="P271" s="11">
        <f>IF($B271="","",ROUND($N271*Settings!$B$8,0))</f>
        <v/>
      </c>
      <c r="Q271" s="11">
        <f>IF($B271="","",ROUND($N271*Settings!$B$9,0))</f>
        <v/>
      </c>
      <c r="R271" s="11">
        <f>IF($B271="","",$O271+$P271+$Q271)</f>
        <v/>
      </c>
      <c r="S271" s="9">
        <f>IF($B271="","",IFERROR(VLOOKUP($B271,Employees!$A:$K,10,FALSE),0))</f>
        <v/>
      </c>
      <c r="T271" s="11">
        <f>IF($B271="","",Settings!$B$12)</f>
        <v/>
      </c>
      <c r="U271" s="11">
        <f>IF($B271="","",$S271*Settings!$B$13)</f>
        <v/>
      </c>
      <c r="V271" s="11">
        <f>IF($B271="","",MAX(0,$M271-$R271-$T271-$U271))</f>
        <v/>
      </c>
      <c r="W271" s="11">
        <f>IF($B271="","",ROUND(MAX(0,$V271*VLOOKUP($V271,Settings!$D$13:$G$19,3,TRUE)-VLOOKUP($V271,Settings!$D$13:$G$19,4,TRUE)),0))</f>
        <v/>
      </c>
      <c r="X271" s="11" t="n"/>
      <c r="Y271" s="11">
        <f>IF($B271="","",ROUND($M271-$R271-$W271-$X271,0))</f>
        <v/>
      </c>
      <c r="Z271" s="9" t="n"/>
    </row>
    <row r="272">
      <c r="A272" s="9" t="n">
        <v>268</v>
      </c>
      <c r="B272" s="9" t="n"/>
      <c r="C272" s="9">
        <f>IF($B272="","",IFERROR(VLOOKUP($B272,Employees!$A:$K,2,FALSE),""))</f>
        <v/>
      </c>
      <c r="D272" s="9">
        <f>IF($B272="","",IFERROR(VLOOKUP($B272,Employees!$A:$K,3,FALSE),""))</f>
        <v/>
      </c>
      <c r="E272" s="9">
        <f>IF($B272="","",IFERROR(VLOOKUP($B272,Employees!$A:$K,4,FALSE),""))</f>
        <v/>
      </c>
      <c r="F272" s="11">
        <f>IF($B272="","",IFERROR(VLOOKUP($B272,Employees!$A:$K,8,FALSE),""))</f>
        <v/>
      </c>
      <c r="G272" s="11" t="n"/>
      <c r="H272" s="11" t="n"/>
      <c r="I272" s="14" t="n"/>
      <c r="J272" s="14" t="n"/>
      <c r="K272" s="14" t="n"/>
      <c r="L272" s="11">
        <f>IF($B272="","",ROUND((IFERROR($F272/26/8,0))*($I272*Settings!$E$7 + $J272*Settings!$E$8 + $K272*Settings!$E$9),0))</f>
        <v/>
      </c>
      <c r="M272" s="11">
        <f>IF($B272="","",ROUND($F272+$G272+$H272+$L272,0))</f>
        <v/>
      </c>
      <c r="N272" s="11">
        <f>IF($B272="","",IFERROR(VLOOKUP($B272,Employees!$A:$K,9,FALSE),""))</f>
        <v/>
      </c>
      <c r="O272" s="11">
        <f>IF($B272="","",ROUND($N272*Settings!$B$7,0))</f>
        <v/>
      </c>
      <c r="P272" s="11">
        <f>IF($B272="","",ROUND($N272*Settings!$B$8,0))</f>
        <v/>
      </c>
      <c r="Q272" s="11">
        <f>IF($B272="","",ROUND($N272*Settings!$B$9,0))</f>
        <v/>
      </c>
      <c r="R272" s="11">
        <f>IF($B272="","",$O272+$P272+$Q272)</f>
        <v/>
      </c>
      <c r="S272" s="9">
        <f>IF($B272="","",IFERROR(VLOOKUP($B272,Employees!$A:$K,10,FALSE),0))</f>
        <v/>
      </c>
      <c r="T272" s="11">
        <f>IF($B272="","",Settings!$B$12)</f>
        <v/>
      </c>
      <c r="U272" s="11">
        <f>IF($B272="","",$S272*Settings!$B$13)</f>
        <v/>
      </c>
      <c r="V272" s="11">
        <f>IF($B272="","",MAX(0,$M272-$R272-$T272-$U272))</f>
        <v/>
      </c>
      <c r="W272" s="11">
        <f>IF($B272="","",ROUND(MAX(0,$V272*VLOOKUP($V272,Settings!$D$13:$G$19,3,TRUE)-VLOOKUP($V272,Settings!$D$13:$G$19,4,TRUE)),0))</f>
        <v/>
      </c>
      <c r="X272" s="11" t="n"/>
      <c r="Y272" s="11">
        <f>IF($B272="","",ROUND($M272-$R272-$W272-$X272,0))</f>
        <v/>
      </c>
      <c r="Z272" s="9" t="n"/>
    </row>
    <row r="273">
      <c r="A273" s="9" t="n">
        <v>269</v>
      </c>
      <c r="B273" s="9" t="n"/>
      <c r="C273" s="9">
        <f>IF($B273="","",IFERROR(VLOOKUP($B273,Employees!$A:$K,2,FALSE),""))</f>
        <v/>
      </c>
      <c r="D273" s="9">
        <f>IF($B273="","",IFERROR(VLOOKUP($B273,Employees!$A:$K,3,FALSE),""))</f>
        <v/>
      </c>
      <c r="E273" s="9">
        <f>IF($B273="","",IFERROR(VLOOKUP($B273,Employees!$A:$K,4,FALSE),""))</f>
        <v/>
      </c>
      <c r="F273" s="11">
        <f>IF($B273="","",IFERROR(VLOOKUP($B273,Employees!$A:$K,8,FALSE),""))</f>
        <v/>
      </c>
      <c r="G273" s="11" t="n"/>
      <c r="H273" s="11" t="n"/>
      <c r="I273" s="14" t="n"/>
      <c r="J273" s="14" t="n"/>
      <c r="K273" s="14" t="n"/>
      <c r="L273" s="11">
        <f>IF($B273="","",ROUND((IFERROR($F273/26/8,0))*($I273*Settings!$E$7 + $J273*Settings!$E$8 + $K273*Settings!$E$9),0))</f>
        <v/>
      </c>
      <c r="M273" s="11">
        <f>IF($B273="","",ROUND($F273+$G273+$H273+$L273,0))</f>
        <v/>
      </c>
      <c r="N273" s="11">
        <f>IF($B273="","",IFERROR(VLOOKUP($B273,Employees!$A:$K,9,FALSE),""))</f>
        <v/>
      </c>
      <c r="O273" s="11">
        <f>IF($B273="","",ROUND($N273*Settings!$B$7,0))</f>
        <v/>
      </c>
      <c r="P273" s="11">
        <f>IF($B273="","",ROUND($N273*Settings!$B$8,0))</f>
        <v/>
      </c>
      <c r="Q273" s="11">
        <f>IF($B273="","",ROUND($N273*Settings!$B$9,0))</f>
        <v/>
      </c>
      <c r="R273" s="11">
        <f>IF($B273="","",$O273+$P273+$Q273)</f>
        <v/>
      </c>
      <c r="S273" s="9">
        <f>IF($B273="","",IFERROR(VLOOKUP($B273,Employees!$A:$K,10,FALSE),0))</f>
        <v/>
      </c>
      <c r="T273" s="11">
        <f>IF($B273="","",Settings!$B$12)</f>
        <v/>
      </c>
      <c r="U273" s="11">
        <f>IF($B273="","",$S273*Settings!$B$13)</f>
        <v/>
      </c>
      <c r="V273" s="11">
        <f>IF($B273="","",MAX(0,$M273-$R273-$T273-$U273))</f>
        <v/>
      </c>
      <c r="W273" s="11">
        <f>IF($B273="","",ROUND(MAX(0,$V273*VLOOKUP($V273,Settings!$D$13:$G$19,3,TRUE)-VLOOKUP($V273,Settings!$D$13:$G$19,4,TRUE)),0))</f>
        <v/>
      </c>
      <c r="X273" s="11" t="n"/>
      <c r="Y273" s="11">
        <f>IF($B273="","",ROUND($M273-$R273-$W273-$X273,0))</f>
        <v/>
      </c>
      <c r="Z273" s="9" t="n"/>
    </row>
    <row r="274">
      <c r="A274" s="9" t="n">
        <v>270</v>
      </c>
      <c r="B274" s="9" t="n"/>
      <c r="C274" s="9">
        <f>IF($B274="","",IFERROR(VLOOKUP($B274,Employees!$A:$K,2,FALSE),""))</f>
        <v/>
      </c>
      <c r="D274" s="9">
        <f>IF($B274="","",IFERROR(VLOOKUP($B274,Employees!$A:$K,3,FALSE),""))</f>
        <v/>
      </c>
      <c r="E274" s="9">
        <f>IF($B274="","",IFERROR(VLOOKUP($B274,Employees!$A:$K,4,FALSE),""))</f>
        <v/>
      </c>
      <c r="F274" s="11">
        <f>IF($B274="","",IFERROR(VLOOKUP($B274,Employees!$A:$K,8,FALSE),""))</f>
        <v/>
      </c>
      <c r="G274" s="11" t="n"/>
      <c r="H274" s="11" t="n"/>
      <c r="I274" s="14" t="n"/>
      <c r="J274" s="14" t="n"/>
      <c r="K274" s="14" t="n"/>
      <c r="L274" s="11">
        <f>IF($B274="","",ROUND((IFERROR($F274/26/8,0))*($I274*Settings!$E$7 + $J274*Settings!$E$8 + $K274*Settings!$E$9),0))</f>
        <v/>
      </c>
      <c r="M274" s="11">
        <f>IF($B274="","",ROUND($F274+$G274+$H274+$L274,0))</f>
        <v/>
      </c>
      <c r="N274" s="11">
        <f>IF($B274="","",IFERROR(VLOOKUP($B274,Employees!$A:$K,9,FALSE),""))</f>
        <v/>
      </c>
      <c r="O274" s="11">
        <f>IF($B274="","",ROUND($N274*Settings!$B$7,0))</f>
        <v/>
      </c>
      <c r="P274" s="11">
        <f>IF($B274="","",ROUND($N274*Settings!$B$8,0))</f>
        <v/>
      </c>
      <c r="Q274" s="11">
        <f>IF($B274="","",ROUND($N274*Settings!$B$9,0))</f>
        <v/>
      </c>
      <c r="R274" s="11">
        <f>IF($B274="","",$O274+$P274+$Q274)</f>
        <v/>
      </c>
      <c r="S274" s="9">
        <f>IF($B274="","",IFERROR(VLOOKUP($B274,Employees!$A:$K,10,FALSE),0))</f>
        <v/>
      </c>
      <c r="T274" s="11">
        <f>IF($B274="","",Settings!$B$12)</f>
        <v/>
      </c>
      <c r="U274" s="11">
        <f>IF($B274="","",$S274*Settings!$B$13)</f>
        <v/>
      </c>
      <c r="V274" s="11">
        <f>IF($B274="","",MAX(0,$M274-$R274-$T274-$U274))</f>
        <v/>
      </c>
      <c r="W274" s="11">
        <f>IF($B274="","",ROUND(MAX(0,$V274*VLOOKUP($V274,Settings!$D$13:$G$19,3,TRUE)-VLOOKUP($V274,Settings!$D$13:$G$19,4,TRUE)),0))</f>
        <v/>
      </c>
      <c r="X274" s="11" t="n"/>
      <c r="Y274" s="11">
        <f>IF($B274="","",ROUND($M274-$R274-$W274-$X274,0))</f>
        <v/>
      </c>
      <c r="Z274" s="9" t="n"/>
    </row>
    <row r="275">
      <c r="A275" s="9" t="n">
        <v>271</v>
      </c>
      <c r="B275" s="9" t="n"/>
      <c r="C275" s="9">
        <f>IF($B275="","",IFERROR(VLOOKUP($B275,Employees!$A:$K,2,FALSE),""))</f>
        <v/>
      </c>
      <c r="D275" s="9">
        <f>IF($B275="","",IFERROR(VLOOKUP($B275,Employees!$A:$K,3,FALSE),""))</f>
        <v/>
      </c>
      <c r="E275" s="9">
        <f>IF($B275="","",IFERROR(VLOOKUP($B275,Employees!$A:$K,4,FALSE),""))</f>
        <v/>
      </c>
      <c r="F275" s="11">
        <f>IF($B275="","",IFERROR(VLOOKUP($B275,Employees!$A:$K,8,FALSE),""))</f>
        <v/>
      </c>
      <c r="G275" s="11" t="n"/>
      <c r="H275" s="11" t="n"/>
      <c r="I275" s="14" t="n"/>
      <c r="J275" s="14" t="n"/>
      <c r="K275" s="14" t="n"/>
      <c r="L275" s="11">
        <f>IF($B275="","",ROUND((IFERROR($F275/26/8,0))*($I275*Settings!$E$7 + $J275*Settings!$E$8 + $K275*Settings!$E$9),0))</f>
        <v/>
      </c>
      <c r="M275" s="11">
        <f>IF($B275="","",ROUND($F275+$G275+$H275+$L275,0))</f>
        <v/>
      </c>
      <c r="N275" s="11">
        <f>IF($B275="","",IFERROR(VLOOKUP($B275,Employees!$A:$K,9,FALSE),""))</f>
        <v/>
      </c>
      <c r="O275" s="11">
        <f>IF($B275="","",ROUND($N275*Settings!$B$7,0))</f>
        <v/>
      </c>
      <c r="P275" s="11">
        <f>IF($B275="","",ROUND($N275*Settings!$B$8,0))</f>
        <v/>
      </c>
      <c r="Q275" s="11">
        <f>IF($B275="","",ROUND($N275*Settings!$B$9,0))</f>
        <v/>
      </c>
      <c r="R275" s="11">
        <f>IF($B275="","",$O275+$P275+$Q275)</f>
        <v/>
      </c>
      <c r="S275" s="9">
        <f>IF($B275="","",IFERROR(VLOOKUP($B275,Employees!$A:$K,10,FALSE),0))</f>
        <v/>
      </c>
      <c r="T275" s="11">
        <f>IF($B275="","",Settings!$B$12)</f>
        <v/>
      </c>
      <c r="U275" s="11">
        <f>IF($B275="","",$S275*Settings!$B$13)</f>
        <v/>
      </c>
      <c r="V275" s="11">
        <f>IF($B275="","",MAX(0,$M275-$R275-$T275-$U275))</f>
        <v/>
      </c>
      <c r="W275" s="11">
        <f>IF($B275="","",ROUND(MAX(0,$V275*VLOOKUP($V275,Settings!$D$13:$G$19,3,TRUE)-VLOOKUP($V275,Settings!$D$13:$G$19,4,TRUE)),0))</f>
        <v/>
      </c>
      <c r="X275" s="11" t="n"/>
      <c r="Y275" s="11">
        <f>IF($B275="","",ROUND($M275-$R275-$W275-$X275,0))</f>
        <v/>
      </c>
      <c r="Z275" s="9" t="n"/>
    </row>
    <row r="276">
      <c r="A276" s="9" t="n">
        <v>272</v>
      </c>
      <c r="B276" s="9" t="n"/>
      <c r="C276" s="9">
        <f>IF($B276="","",IFERROR(VLOOKUP($B276,Employees!$A:$K,2,FALSE),""))</f>
        <v/>
      </c>
      <c r="D276" s="9">
        <f>IF($B276="","",IFERROR(VLOOKUP($B276,Employees!$A:$K,3,FALSE),""))</f>
        <v/>
      </c>
      <c r="E276" s="9">
        <f>IF($B276="","",IFERROR(VLOOKUP($B276,Employees!$A:$K,4,FALSE),""))</f>
        <v/>
      </c>
      <c r="F276" s="11">
        <f>IF($B276="","",IFERROR(VLOOKUP($B276,Employees!$A:$K,8,FALSE),""))</f>
        <v/>
      </c>
      <c r="G276" s="11" t="n"/>
      <c r="H276" s="11" t="n"/>
      <c r="I276" s="14" t="n"/>
      <c r="J276" s="14" t="n"/>
      <c r="K276" s="14" t="n"/>
      <c r="L276" s="11">
        <f>IF($B276="","",ROUND((IFERROR($F276/26/8,0))*($I276*Settings!$E$7 + $J276*Settings!$E$8 + $K276*Settings!$E$9),0))</f>
        <v/>
      </c>
      <c r="M276" s="11">
        <f>IF($B276="","",ROUND($F276+$G276+$H276+$L276,0))</f>
        <v/>
      </c>
      <c r="N276" s="11">
        <f>IF($B276="","",IFERROR(VLOOKUP($B276,Employees!$A:$K,9,FALSE),""))</f>
        <v/>
      </c>
      <c r="O276" s="11">
        <f>IF($B276="","",ROUND($N276*Settings!$B$7,0))</f>
        <v/>
      </c>
      <c r="P276" s="11">
        <f>IF($B276="","",ROUND($N276*Settings!$B$8,0))</f>
        <v/>
      </c>
      <c r="Q276" s="11">
        <f>IF($B276="","",ROUND($N276*Settings!$B$9,0))</f>
        <v/>
      </c>
      <c r="R276" s="11">
        <f>IF($B276="","",$O276+$P276+$Q276)</f>
        <v/>
      </c>
      <c r="S276" s="9">
        <f>IF($B276="","",IFERROR(VLOOKUP($B276,Employees!$A:$K,10,FALSE),0))</f>
        <v/>
      </c>
      <c r="T276" s="11">
        <f>IF($B276="","",Settings!$B$12)</f>
        <v/>
      </c>
      <c r="U276" s="11">
        <f>IF($B276="","",$S276*Settings!$B$13)</f>
        <v/>
      </c>
      <c r="V276" s="11">
        <f>IF($B276="","",MAX(0,$M276-$R276-$T276-$U276))</f>
        <v/>
      </c>
      <c r="W276" s="11">
        <f>IF($B276="","",ROUND(MAX(0,$V276*VLOOKUP($V276,Settings!$D$13:$G$19,3,TRUE)-VLOOKUP($V276,Settings!$D$13:$G$19,4,TRUE)),0))</f>
        <v/>
      </c>
      <c r="X276" s="11" t="n"/>
      <c r="Y276" s="11">
        <f>IF($B276="","",ROUND($M276-$R276-$W276-$X276,0))</f>
        <v/>
      </c>
      <c r="Z276" s="9" t="n"/>
    </row>
    <row r="277">
      <c r="A277" s="9" t="n">
        <v>273</v>
      </c>
      <c r="B277" s="9" t="n"/>
      <c r="C277" s="9">
        <f>IF($B277="","",IFERROR(VLOOKUP($B277,Employees!$A:$K,2,FALSE),""))</f>
        <v/>
      </c>
      <c r="D277" s="9">
        <f>IF($B277="","",IFERROR(VLOOKUP($B277,Employees!$A:$K,3,FALSE),""))</f>
        <v/>
      </c>
      <c r="E277" s="9">
        <f>IF($B277="","",IFERROR(VLOOKUP($B277,Employees!$A:$K,4,FALSE),""))</f>
        <v/>
      </c>
      <c r="F277" s="11">
        <f>IF($B277="","",IFERROR(VLOOKUP($B277,Employees!$A:$K,8,FALSE),""))</f>
        <v/>
      </c>
      <c r="G277" s="11" t="n"/>
      <c r="H277" s="11" t="n"/>
      <c r="I277" s="14" t="n"/>
      <c r="J277" s="14" t="n"/>
      <c r="K277" s="14" t="n"/>
      <c r="L277" s="11">
        <f>IF($B277="","",ROUND((IFERROR($F277/26/8,0))*($I277*Settings!$E$7 + $J277*Settings!$E$8 + $K277*Settings!$E$9),0))</f>
        <v/>
      </c>
      <c r="M277" s="11">
        <f>IF($B277="","",ROUND($F277+$G277+$H277+$L277,0))</f>
        <v/>
      </c>
      <c r="N277" s="11">
        <f>IF($B277="","",IFERROR(VLOOKUP($B277,Employees!$A:$K,9,FALSE),""))</f>
        <v/>
      </c>
      <c r="O277" s="11">
        <f>IF($B277="","",ROUND($N277*Settings!$B$7,0))</f>
        <v/>
      </c>
      <c r="P277" s="11">
        <f>IF($B277="","",ROUND($N277*Settings!$B$8,0))</f>
        <v/>
      </c>
      <c r="Q277" s="11">
        <f>IF($B277="","",ROUND($N277*Settings!$B$9,0))</f>
        <v/>
      </c>
      <c r="R277" s="11">
        <f>IF($B277="","",$O277+$P277+$Q277)</f>
        <v/>
      </c>
      <c r="S277" s="9">
        <f>IF($B277="","",IFERROR(VLOOKUP($B277,Employees!$A:$K,10,FALSE),0))</f>
        <v/>
      </c>
      <c r="T277" s="11">
        <f>IF($B277="","",Settings!$B$12)</f>
        <v/>
      </c>
      <c r="U277" s="11">
        <f>IF($B277="","",$S277*Settings!$B$13)</f>
        <v/>
      </c>
      <c r="V277" s="11">
        <f>IF($B277="","",MAX(0,$M277-$R277-$T277-$U277))</f>
        <v/>
      </c>
      <c r="W277" s="11">
        <f>IF($B277="","",ROUND(MAX(0,$V277*VLOOKUP($V277,Settings!$D$13:$G$19,3,TRUE)-VLOOKUP($V277,Settings!$D$13:$G$19,4,TRUE)),0))</f>
        <v/>
      </c>
      <c r="X277" s="11" t="n"/>
      <c r="Y277" s="11">
        <f>IF($B277="","",ROUND($M277-$R277-$W277-$X277,0))</f>
        <v/>
      </c>
      <c r="Z277" s="9" t="n"/>
    </row>
    <row r="278">
      <c r="A278" s="9" t="n">
        <v>274</v>
      </c>
      <c r="B278" s="9" t="n"/>
      <c r="C278" s="9">
        <f>IF($B278="","",IFERROR(VLOOKUP($B278,Employees!$A:$K,2,FALSE),""))</f>
        <v/>
      </c>
      <c r="D278" s="9">
        <f>IF($B278="","",IFERROR(VLOOKUP($B278,Employees!$A:$K,3,FALSE),""))</f>
        <v/>
      </c>
      <c r="E278" s="9">
        <f>IF($B278="","",IFERROR(VLOOKUP($B278,Employees!$A:$K,4,FALSE),""))</f>
        <v/>
      </c>
      <c r="F278" s="11">
        <f>IF($B278="","",IFERROR(VLOOKUP($B278,Employees!$A:$K,8,FALSE),""))</f>
        <v/>
      </c>
      <c r="G278" s="11" t="n"/>
      <c r="H278" s="11" t="n"/>
      <c r="I278" s="14" t="n"/>
      <c r="J278" s="14" t="n"/>
      <c r="K278" s="14" t="n"/>
      <c r="L278" s="11">
        <f>IF($B278="","",ROUND((IFERROR($F278/26/8,0))*($I278*Settings!$E$7 + $J278*Settings!$E$8 + $K278*Settings!$E$9),0))</f>
        <v/>
      </c>
      <c r="M278" s="11">
        <f>IF($B278="","",ROUND($F278+$G278+$H278+$L278,0))</f>
        <v/>
      </c>
      <c r="N278" s="11">
        <f>IF($B278="","",IFERROR(VLOOKUP($B278,Employees!$A:$K,9,FALSE),""))</f>
        <v/>
      </c>
      <c r="O278" s="11">
        <f>IF($B278="","",ROUND($N278*Settings!$B$7,0))</f>
        <v/>
      </c>
      <c r="P278" s="11">
        <f>IF($B278="","",ROUND($N278*Settings!$B$8,0))</f>
        <v/>
      </c>
      <c r="Q278" s="11">
        <f>IF($B278="","",ROUND($N278*Settings!$B$9,0))</f>
        <v/>
      </c>
      <c r="R278" s="11">
        <f>IF($B278="","",$O278+$P278+$Q278)</f>
        <v/>
      </c>
      <c r="S278" s="9">
        <f>IF($B278="","",IFERROR(VLOOKUP($B278,Employees!$A:$K,10,FALSE),0))</f>
        <v/>
      </c>
      <c r="T278" s="11">
        <f>IF($B278="","",Settings!$B$12)</f>
        <v/>
      </c>
      <c r="U278" s="11">
        <f>IF($B278="","",$S278*Settings!$B$13)</f>
        <v/>
      </c>
      <c r="V278" s="11">
        <f>IF($B278="","",MAX(0,$M278-$R278-$T278-$U278))</f>
        <v/>
      </c>
      <c r="W278" s="11">
        <f>IF($B278="","",ROUND(MAX(0,$V278*VLOOKUP($V278,Settings!$D$13:$G$19,3,TRUE)-VLOOKUP($V278,Settings!$D$13:$G$19,4,TRUE)),0))</f>
        <v/>
      </c>
      <c r="X278" s="11" t="n"/>
      <c r="Y278" s="11">
        <f>IF($B278="","",ROUND($M278-$R278-$W278-$X278,0))</f>
        <v/>
      </c>
      <c r="Z278" s="9" t="n"/>
    </row>
    <row r="279">
      <c r="A279" s="9" t="n">
        <v>275</v>
      </c>
      <c r="B279" s="9" t="n"/>
      <c r="C279" s="9">
        <f>IF($B279="","",IFERROR(VLOOKUP($B279,Employees!$A:$K,2,FALSE),""))</f>
        <v/>
      </c>
      <c r="D279" s="9">
        <f>IF($B279="","",IFERROR(VLOOKUP($B279,Employees!$A:$K,3,FALSE),""))</f>
        <v/>
      </c>
      <c r="E279" s="9">
        <f>IF($B279="","",IFERROR(VLOOKUP($B279,Employees!$A:$K,4,FALSE),""))</f>
        <v/>
      </c>
      <c r="F279" s="11">
        <f>IF($B279="","",IFERROR(VLOOKUP($B279,Employees!$A:$K,8,FALSE),""))</f>
        <v/>
      </c>
      <c r="G279" s="11" t="n"/>
      <c r="H279" s="11" t="n"/>
      <c r="I279" s="14" t="n"/>
      <c r="J279" s="14" t="n"/>
      <c r="K279" s="14" t="n"/>
      <c r="L279" s="11">
        <f>IF($B279="","",ROUND((IFERROR($F279/26/8,0))*($I279*Settings!$E$7 + $J279*Settings!$E$8 + $K279*Settings!$E$9),0))</f>
        <v/>
      </c>
      <c r="M279" s="11">
        <f>IF($B279="","",ROUND($F279+$G279+$H279+$L279,0))</f>
        <v/>
      </c>
      <c r="N279" s="11">
        <f>IF($B279="","",IFERROR(VLOOKUP($B279,Employees!$A:$K,9,FALSE),""))</f>
        <v/>
      </c>
      <c r="O279" s="11">
        <f>IF($B279="","",ROUND($N279*Settings!$B$7,0))</f>
        <v/>
      </c>
      <c r="P279" s="11">
        <f>IF($B279="","",ROUND($N279*Settings!$B$8,0))</f>
        <v/>
      </c>
      <c r="Q279" s="11">
        <f>IF($B279="","",ROUND($N279*Settings!$B$9,0))</f>
        <v/>
      </c>
      <c r="R279" s="11">
        <f>IF($B279="","",$O279+$P279+$Q279)</f>
        <v/>
      </c>
      <c r="S279" s="9">
        <f>IF($B279="","",IFERROR(VLOOKUP($B279,Employees!$A:$K,10,FALSE),0))</f>
        <v/>
      </c>
      <c r="T279" s="11">
        <f>IF($B279="","",Settings!$B$12)</f>
        <v/>
      </c>
      <c r="U279" s="11">
        <f>IF($B279="","",$S279*Settings!$B$13)</f>
        <v/>
      </c>
      <c r="V279" s="11">
        <f>IF($B279="","",MAX(0,$M279-$R279-$T279-$U279))</f>
        <v/>
      </c>
      <c r="W279" s="11">
        <f>IF($B279="","",ROUND(MAX(0,$V279*VLOOKUP($V279,Settings!$D$13:$G$19,3,TRUE)-VLOOKUP($V279,Settings!$D$13:$G$19,4,TRUE)),0))</f>
        <v/>
      </c>
      <c r="X279" s="11" t="n"/>
      <c r="Y279" s="11">
        <f>IF($B279="","",ROUND($M279-$R279-$W279-$X279,0))</f>
        <v/>
      </c>
      <c r="Z279" s="9" t="n"/>
    </row>
    <row r="280">
      <c r="A280" s="9" t="n">
        <v>276</v>
      </c>
      <c r="B280" s="9" t="n"/>
      <c r="C280" s="9">
        <f>IF($B280="","",IFERROR(VLOOKUP($B280,Employees!$A:$K,2,FALSE),""))</f>
        <v/>
      </c>
      <c r="D280" s="9">
        <f>IF($B280="","",IFERROR(VLOOKUP($B280,Employees!$A:$K,3,FALSE),""))</f>
        <v/>
      </c>
      <c r="E280" s="9">
        <f>IF($B280="","",IFERROR(VLOOKUP($B280,Employees!$A:$K,4,FALSE),""))</f>
        <v/>
      </c>
      <c r="F280" s="11">
        <f>IF($B280="","",IFERROR(VLOOKUP($B280,Employees!$A:$K,8,FALSE),""))</f>
        <v/>
      </c>
      <c r="G280" s="11" t="n"/>
      <c r="H280" s="11" t="n"/>
      <c r="I280" s="14" t="n"/>
      <c r="J280" s="14" t="n"/>
      <c r="K280" s="14" t="n"/>
      <c r="L280" s="11">
        <f>IF($B280="","",ROUND((IFERROR($F280/26/8,0))*($I280*Settings!$E$7 + $J280*Settings!$E$8 + $K280*Settings!$E$9),0))</f>
        <v/>
      </c>
      <c r="M280" s="11">
        <f>IF($B280="","",ROUND($F280+$G280+$H280+$L280,0))</f>
        <v/>
      </c>
      <c r="N280" s="11">
        <f>IF($B280="","",IFERROR(VLOOKUP($B280,Employees!$A:$K,9,FALSE),""))</f>
        <v/>
      </c>
      <c r="O280" s="11">
        <f>IF($B280="","",ROUND($N280*Settings!$B$7,0))</f>
        <v/>
      </c>
      <c r="P280" s="11">
        <f>IF($B280="","",ROUND($N280*Settings!$B$8,0))</f>
        <v/>
      </c>
      <c r="Q280" s="11">
        <f>IF($B280="","",ROUND($N280*Settings!$B$9,0))</f>
        <v/>
      </c>
      <c r="R280" s="11">
        <f>IF($B280="","",$O280+$P280+$Q280)</f>
        <v/>
      </c>
      <c r="S280" s="9">
        <f>IF($B280="","",IFERROR(VLOOKUP($B280,Employees!$A:$K,10,FALSE),0))</f>
        <v/>
      </c>
      <c r="T280" s="11">
        <f>IF($B280="","",Settings!$B$12)</f>
        <v/>
      </c>
      <c r="U280" s="11">
        <f>IF($B280="","",$S280*Settings!$B$13)</f>
        <v/>
      </c>
      <c r="V280" s="11">
        <f>IF($B280="","",MAX(0,$M280-$R280-$T280-$U280))</f>
        <v/>
      </c>
      <c r="W280" s="11">
        <f>IF($B280="","",ROUND(MAX(0,$V280*VLOOKUP($V280,Settings!$D$13:$G$19,3,TRUE)-VLOOKUP($V280,Settings!$D$13:$G$19,4,TRUE)),0))</f>
        <v/>
      </c>
      <c r="X280" s="11" t="n"/>
      <c r="Y280" s="11">
        <f>IF($B280="","",ROUND($M280-$R280-$W280-$X280,0))</f>
        <v/>
      </c>
      <c r="Z280" s="9" t="n"/>
    </row>
    <row r="281">
      <c r="A281" s="9" t="n">
        <v>277</v>
      </c>
      <c r="B281" s="9" t="n"/>
      <c r="C281" s="9">
        <f>IF($B281="","",IFERROR(VLOOKUP($B281,Employees!$A:$K,2,FALSE),""))</f>
        <v/>
      </c>
      <c r="D281" s="9">
        <f>IF($B281="","",IFERROR(VLOOKUP($B281,Employees!$A:$K,3,FALSE),""))</f>
        <v/>
      </c>
      <c r="E281" s="9">
        <f>IF($B281="","",IFERROR(VLOOKUP($B281,Employees!$A:$K,4,FALSE),""))</f>
        <v/>
      </c>
      <c r="F281" s="11">
        <f>IF($B281="","",IFERROR(VLOOKUP($B281,Employees!$A:$K,8,FALSE),""))</f>
        <v/>
      </c>
      <c r="G281" s="11" t="n"/>
      <c r="H281" s="11" t="n"/>
      <c r="I281" s="14" t="n"/>
      <c r="J281" s="14" t="n"/>
      <c r="K281" s="14" t="n"/>
      <c r="L281" s="11">
        <f>IF($B281="","",ROUND((IFERROR($F281/26/8,0))*($I281*Settings!$E$7 + $J281*Settings!$E$8 + $K281*Settings!$E$9),0))</f>
        <v/>
      </c>
      <c r="M281" s="11">
        <f>IF($B281="","",ROUND($F281+$G281+$H281+$L281,0))</f>
        <v/>
      </c>
      <c r="N281" s="11">
        <f>IF($B281="","",IFERROR(VLOOKUP($B281,Employees!$A:$K,9,FALSE),""))</f>
        <v/>
      </c>
      <c r="O281" s="11">
        <f>IF($B281="","",ROUND($N281*Settings!$B$7,0))</f>
        <v/>
      </c>
      <c r="P281" s="11">
        <f>IF($B281="","",ROUND($N281*Settings!$B$8,0))</f>
        <v/>
      </c>
      <c r="Q281" s="11">
        <f>IF($B281="","",ROUND($N281*Settings!$B$9,0))</f>
        <v/>
      </c>
      <c r="R281" s="11">
        <f>IF($B281="","",$O281+$P281+$Q281)</f>
        <v/>
      </c>
      <c r="S281" s="9">
        <f>IF($B281="","",IFERROR(VLOOKUP($B281,Employees!$A:$K,10,FALSE),0))</f>
        <v/>
      </c>
      <c r="T281" s="11">
        <f>IF($B281="","",Settings!$B$12)</f>
        <v/>
      </c>
      <c r="U281" s="11">
        <f>IF($B281="","",$S281*Settings!$B$13)</f>
        <v/>
      </c>
      <c r="V281" s="11">
        <f>IF($B281="","",MAX(0,$M281-$R281-$T281-$U281))</f>
        <v/>
      </c>
      <c r="W281" s="11">
        <f>IF($B281="","",ROUND(MAX(0,$V281*VLOOKUP($V281,Settings!$D$13:$G$19,3,TRUE)-VLOOKUP($V281,Settings!$D$13:$G$19,4,TRUE)),0))</f>
        <v/>
      </c>
      <c r="X281" s="11" t="n"/>
      <c r="Y281" s="11">
        <f>IF($B281="","",ROUND($M281-$R281-$W281-$X281,0))</f>
        <v/>
      </c>
      <c r="Z281" s="9" t="n"/>
    </row>
    <row r="282">
      <c r="A282" s="9" t="n">
        <v>278</v>
      </c>
      <c r="B282" s="9" t="n"/>
      <c r="C282" s="9">
        <f>IF($B282="","",IFERROR(VLOOKUP($B282,Employees!$A:$K,2,FALSE),""))</f>
        <v/>
      </c>
      <c r="D282" s="9">
        <f>IF($B282="","",IFERROR(VLOOKUP($B282,Employees!$A:$K,3,FALSE),""))</f>
        <v/>
      </c>
      <c r="E282" s="9">
        <f>IF($B282="","",IFERROR(VLOOKUP($B282,Employees!$A:$K,4,FALSE),""))</f>
        <v/>
      </c>
      <c r="F282" s="11">
        <f>IF($B282="","",IFERROR(VLOOKUP($B282,Employees!$A:$K,8,FALSE),""))</f>
        <v/>
      </c>
      <c r="G282" s="11" t="n"/>
      <c r="H282" s="11" t="n"/>
      <c r="I282" s="14" t="n"/>
      <c r="J282" s="14" t="n"/>
      <c r="K282" s="14" t="n"/>
      <c r="L282" s="11">
        <f>IF($B282="","",ROUND((IFERROR($F282/26/8,0))*($I282*Settings!$E$7 + $J282*Settings!$E$8 + $K282*Settings!$E$9),0))</f>
        <v/>
      </c>
      <c r="M282" s="11">
        <f>IF($B282="","",ROUND($F282+$G282+$H282+$L282,0))</f>
        <v/>
      </c>
      <c r="N282" s="11">
        <f>IF($B282="","",IFERROR(VLOOKUP($B282,Employees!$A:$K,9,FALSE),""))</f>
        <v/>
      </c>
      <c r="O282" s="11">
        <f>IF($B282="","",ROUND($N282*Settings!$B$7,0))</f>
        <v/>
      </c>
      <c r="P282" s="11">
        <f>IF($B282="","",ROUND($N282*Settings!$B$8,0))</f>
        <v/>
      </c>
      <c r="Q282" s="11">
        <f>IF($B282="","",ROUND($N282*Settings!$B$9,0))</f>
        <v/>
      </c>
      <c r="R282" s="11">
        <f>IF($B282="","",$O282+$P282+$Q282)</f>
        <v/>
      </c>
      <c r="S282" s="9">
        <f>IF($B282="","",IFERROR(VLOOKUP($B282,Employees!$A:$K,10,FALSE),0))</f>
        <v/>
      </c>
      <c r="T282" s="11">
        <f>IF($B282="","",Settings!$B$12)</f>
        <v/>
      </c>
      <c r="U282" s="11">
        <f>IF($B282="","",$S282*Settings!$B$13)</f>
        <v/>
      </c>
      <c r="V282" s="11">
        <f>IF($B282="","",MAX(0,$M282-$R282-$T282-$U282))</f>
        <v/>
      </c>
      <c r="W282" s="11">
        <f>IF($B282="","",ROUND(MAX(0,$V282*VLOOKUP($V282,Settings!$D$13:$G$19,3,TRUE)-VLOOKUP($V282,Settings!$D$13:$G$19,4,TRUE)),0))</f>
        <v/>
      </c>
      <c r="X282" s="11" t="n"/>
      <c r="Y282" s="11">
        <f>IF($B282="","",ROUND($M282-$R282-$W282-$X282,0))</f>
        <v/>
      </c>
      <c r="Z282" s="9" t="n"/>
    </row>
    <row r="283">
      <c r="A283" s="9" t="n">
        <v>279</v>
      </c>
      <c r="B283" s="9" t="n"/>
      <c r="C283" s="9">
        <f>IF($B283="","",IFERROR(VLOOKUP($B283,Employees!$A:$K,2,FALSE),""))</f>
        <v/>
      </c>
      <c r="D283" s="9">
        <f>IF($B283="","",IFERROR(VLOOKUP($B283,Employees!$A:$K,3,FALSE),""))</f>
        <v/>
      </c>
      <c r="E283" s="9">
        <f>IF($B283="","",IFERROR(VLOOKUP($B283,Employees!$A:$K,4,FALSE),""))</f>
        <v/>
      </c>
      <c r="F283" s="11">
        <f>IF($B283="","",IFERROR(VLOOKUP($B283,Employees!$A:$K,8,FALSE),""))</f>
        <v/>
      </c>
      <c r="G283" s="11" t="n"/>
      <c r="H283" s="11" t="n"/>
      <c r="I283" s="14" t="n"/>
      <c r="J283" s="14" t="n"/>
      <c r="K283" s="14" t="n"/>
      <c r="L283" s="11">
        <f>IF($B283="","",ROUND((IFERROR($F283/26/8,0))*($I283*Settings!$E$7 + $J283*Settings!$E$8 + $K283*Settings!$E$9),0))</f>
        <v/>
      </c>
      <c r="M283" s="11">
        <f>IF($B283="","",ROUND($F283+$G283+$H283+$L283,0))</f>
        <v/>
      </c>
      <c r="N283" s="11">
        <f>IF($B283="","",IFERROR(VLOOKUP($B283,Employees!$A:$K,9,FALSE),""))</f>
        <v/>
      </c>
      <c r="O283" s="11">
        <f>IF($B283="","",ROUND($N283*Settings!$B$7,0))</f>
        <v/>
      </c>
      <c r="P283" s="11">
        <f>IF($B283="","",ROUND($N283*Settings!$B$8,0))</f>
        <v/>
      </c>
      <c r="Q283" s="11">
        <f>IF($B283="","",ROUND($N283*Settings!$B$9,0))</f>
        <v/>
      </c>
      <c r="R283" s="11">
        <f>IF($B283="","",$O283+$P283+$Q283)</f>
        <v/>
      </c>
      <c r="S283" s="9">
        <f>IF($B283="","",IFERROR(VLOOKUP($B283,Employees!$A:$K,10,FALSE),0))</f>
        <v/>
      </c>
      <c r="T283" s="11">
        <f>IF($B283="","",Settings!$B$12)</f>
        <v/>
      </c>
      <c r="U283" s="11">
        <f>IF($B283="","",$S283*Settings!$B$13)</f>
        <v/>
      </c>
      <c r="V283" s="11">
        <f>IF($B283="","",MAX(0,$M283-$R283-$T283-$U283))</f>
        <v/>
      </c>
      <c r="W283" s="11">
        <f>IF($B283="","",ROUND(MAX(0,$V283*VLOOKUP($V283,Settings!$D$13:$G$19,3,TRUE)-VLOOKUP($V283,Settings!$D$13:$G$19,4,TRUE)),0))</f>
        <v/>
      </c>
      <c r="X283" s="11" t="n"/>
      <c r="Y283" s="11">
        <f>IF($B283="","",ROUND($M283-$R283-$W283-$X283,0))</f>
        <v/>
      </c>
      <c r="Z283" s="9" t="n"/>
    </row>
    <row r="284">
      <c r="A284" s="9" t="n">
        <v>280</v>
      </c>
      <c r="B284" s="9" t="n"/>
      <c r="C284" s="9">
        <f>IF($B284="","",IFERROR(VLOOKUP($B284,Employees!$A:$K,2,FALSE),""))</f>
        <v/>
      </c>
      <c r="D284" s="9">
        <f>IF($B284="","",IFERROR(VLOOKUP($B284,Employees!$A:$K,3,FALSE),""))</f>
        <v/>
      </c>
      <c r="E284" s="9">
        <f>IF($B284="","",IFERROR(VLOOKUP($B284,Employees!$A:$K,4,FALSE),""))</f>
        <v/>
      </c>
      <c r="F284" s="11">
        <f>IF($B284="","",IFERROR(VLOOKUP($B284,Employees!$A:$K,8,FALSE),""))</f>
        <v/>
      </c>
      <c r="G284" s="11" t="n"/>
      <c r="H284" s="11" t="n"/>
      <c r="I284" s="14" t="n"/>
      <c r="J284" s="14" t="n"/>
      <c r="K284" s="14" t="n"/>
      <c r="L284" s="11">
        <f>IF($B284="","",ROUND((IFERROR($F284/26/8,0))*($I284*Settings!$E$7 + $J284*Settings!$E$8 + $K284*Settings!$E$9),0))</f>
        <v/>
      </c>
      <c r="M284" s="11">
        <f>IF($B284="","",ROUND($F284+$G284+$H284+$L284,0))</f>
        <v/>
      </c>
      <c r="N284" s="11">
        <f>IF($B284="","",IFERROR(VLOOKUP($B284,Employees!$A:$K,9,FALSE),""))</f>
        <v/>
      </c>
      <c r="O284" s="11">
        <f>IF($B284="","",ROUND($N284*Settings!$B$7,0))</f>
        <v/>
      </c>
      <c r="P284" s="11">
        <f>IF($B284="","",ROUND($N284*Settings!$B$8,0))</f>
        <v/>
      </c>
      <c r="Q284" s="11">
        <f>IF($B284="","",ROUND($N284*Settings!$B$9,0))</f>
        <v/>
      </c>
      <c r="R284" s="11">
        <f>IF($B284="","",$O284+$P284+$Q284)</f>
        <v/>
      </c>
      <c r="S284" s="9">
        <f>IF($B284="","",IFERROR(VLOOKUP($B284,Employees!$A:$K,10,FALSE),0))</f>
        <v/>
      </c>
      <c r="T284" s="11">
        <f>IF($B284="","",Settings!$B$12)</f>
        <v/>
      </c>
      <c r="U284" s="11">
        <f>IF($B284="","",$S284*Settings!$B$13)</f>
        <v/>
      </c>
      <c r="V284" s="11">
        <f>IF($B284="","",MAX(0,$M284-$R284-$T284-$U284))</f>
        <v/>
      </c>
      <c r="W284" s="11">
        <f>IF($B284="","",ROUND(MAX(0,$V284*VLOOKUP($V284,Settings!$D$13:$G$19,3,TRUE)-VLOOKUP($V284,Settings!$D$13:$G$19,4,TRUE)),0))</f>
        <v/>
      </c>
      <c r="X284" s="11" t="n"/>
      <c r="Y284" s="11">
        <f>IF($B284="","",ROUND($M284-$R284-$W284-$X284,0))</f>
        <v/>
      </c>
      <c r="Z284" s="9" t="n"/>
    </row>
    <row r="285">
      <c r="A285" s="9" t="n">
        <v>281</v>
      </c>
      <c r="B285" s="9" t="n"/>
      <c r="C285" s="9">
        <f>IF($B285="","",IFERROR(VLOOKUP($B285,Employees!$A:$K,2,FALSE),""))</f>
        <v/>
      </c>
      <c r="D285" s="9">
        <f>IF($B285="","",IFERROR(VLOOKUP($B285,Employees!$A:$K,3,FALSE),""))</f>
        <v/>
      </c>
      <c r="E285" s="9">
        <f>IF($B285="","",IFERROR(VLOOKUP($B285,Employees!$A:$K,4,FALSE),""))</f>
        <v/>
      </c>
      <c r="F285" s="11">
        <f>IF($B285="","",IFERROR(VLOOKUP($B285,Employees!$A:$K,8,FALSE),""))</f>
        <v/>
      </c>
      <c r="G285" s="11" t="n"/>
      <c r="H285" s="11" t="n"/>
      <c r="I285" s="14" t="n"/>
      <c r="J285" s="14" t="n"/>
      <c r="K285" s="14" t="n"/>
      <c r="L285" s="11">
        <f>IF($B285="","",ROUND((IFERROR($F285/26/8,0))*($I285*Settings!$E$7 + $J285*Settings!$E$8 + $K285*Settings!$E$9),0))</f>
        <v/>
      </c>
      <c r="M285" s="11">
        <f>IF($B285="","",ROUND($F285+$G285+$H285+$L285,0))</f>
        <v/>
      </c>
      <c r="N285" s="11">
        <f>IF($B285="","",IFERROR(VLOOKUP($B285,Employees!$A:$K,9,FALSE),""))</f>
        <v/>
      </c>
      <c r="O285" s="11">
        <f>IF($B285="","",ROUND($N285*Settings!$B$7,0))</f>
        <v/>
      </c>
      <c r="P285" s="11">
        <f>IF($B285="","",ROUND($N285*Settings!$B$8,0))</f>
        <v/>
      </c>
      <c r="Q285" s="11">
        <f>IF($B285="","",ROUND($N285*Settings!$B$9,0))</f>
        <v/>
      </c>
      <c r="R285" s="11">
        <f>IF($B285="","",$O285+$P285+$Q285)</f>
        <v/>
      </c>
      <c r="S285" s="9">
        <f>IF($B285="","",IFERROR(VLOOKUP($B285,Employees!$A:$K,10,FALSE),0))</f>
        <v/>
      </c>
      <c r="T285" s="11">
        <f>IF($B285="","",Settings!$B$12)</f>
        <v/>
      </c>
      <c r="U285" s="11">
        <f>IF($B285="","",$S285*Settings!$B$13)</f>
        <v/>
      </c>
      <c r="V285" s="11">
        <f>IF($B285="","",MAX(0,$M285-$R285-$T285-$U285))</f>
        <v/>
      </c>
      <c r="W285" s="11">
        <f>IF($B285="","",ROUND(MAX(0,$V285*VLOOKUP($V285,Settings!$D$13:$G$19,3,TRUE)-VLOOKUP($V285,Settings!$D$13:$G$19,4,TRUE)),0))</f>
        <v/>
      </c>
      <c r="X285" s="11" t="n"/>
      <c r="Y285" s="11">
        <f>IF($B285="","",ROUND($M285-$R285-$W285-$X285,0))</f>
        <v/>
      </c>
      <c r="Z285" s="9" t="n"/>
    </row>
    <row r="286">
      <c r="A286" s="9" t="n">
        <v>282</v>
      </c>
      <c r="B286" s="9" t="n"/>
      <c r="C286" s="9">
        <f>IF($B286="","",IFERROR(VLOOKUP($B286,Employees!$A:$K,2,FALSE),""))</f>
        <v/>
      </c>
      <c r="D286" s="9">
        <f>IF($B286="","",IFERROR(VLOOKUP($B286,Employees!$A:$K,3,FALSE),""))</f>
        <v/>
      </c>
      <c r="E286" s="9">
        <f>IF($B286="","",IFERROR(VLOOKUP($B286,Employees!$A:$K,4,FALSE),""))</f>
        <v/>
      </c>
      <c r="F286" s="11">
        <f>IF($B286="","",IFERROR(VLOOKUP($B286,Employees!$A:$K,8,FALSE),""))</f>
        <v/>
      </c>
      <c r="G286" s="11" t="n"/>
      <c r="H286" s="11" t="n"/>
      <c r="I286" s="14" t="n"/>
      <c r="J286" s="14" t="n"/>
      <c r="K286" s="14" t="n"/>
      <c r="L286" s="11">
        <f>IF($B286="","",ROUND((IFERROR($F286/26/8,0))*($I286*Settings!$E$7 + $J286*Settings!$E$8 + $K286*Settings!$E$9),0))</f>
        <v/>
      </c>
      <c r="M286" s="11">
        <f>IF($B286="","",ROUND($F286+$G286+$H286+$L286,0))</f>
        <v/>
      </c>
      <c r="N286" s="11">
        <f>IF($B286="","",IFERROR(VLOOKUP($B286,Employees!$A:$K,9,FALSE),""))</f>
        <v/>
      </c>
      <c r="O286" s="11">
        <f>IF($B286="","",ROUND($N286*Settings!$B$7,0))</f>
        <v/>
      </c>
      <c r="P286" s="11">
        <f>IF($B286="","",ROUND($N286*Settings!$B$8,0))</f>
        <v/>
      </c>
      <c r="Q286" s="11">
        <f>IF($B286="","",ROUND($N286*Settings!$B$9,0))</f>
        <v/>
      </c>
      <c r="R286" s="11">
        <f>IF($B286="","",$O286+$P286+$Q286)</f>
        <v/>
      </c>
      <c r="S286" s="9">
        <f>IF($B286="","",IFERROR(VLOOKUP($B286,Employees!$A:$K,10,FALSE),0))</f>
        <v/>
      </c>
      <c r="T286" s="11">
        <f>IF($B286="","",Settings!$B$12)</f>
        <v/>
      </c>
      <c r="U286" s="11">
        <f>IF($B286="","",$S286*Settings!$B$13)</f>
        <v/>
      </c>
      <c r="V286" s="11">
        <f>IF($B286="","",MAX(0,$M286-$R286-$T286-$U286))</f>
        <v/>
      </c>
      <c r="W286" s="11">
        <f>IF($B286="","",ROUND(MAX(0,$V286*VLOOKUP($V286,Settings!$D$13:$G$19,3,TRUE)-VLOOKUP($V286,Settings!$D$13:$G$19,4,TRUE)),0))</f>
        <v/>
      </c>
      <c r="X286" s="11" t="n"/>
      <c r="Y286" s="11">
        <f>IF($B286="","",ROUND($M286-$R286-$W286-$X286,0))</f>
        <v/>
      </c>
      <c r="Z286" s="9" t="n"/>
    </row>
    <row r="287">
      <c r="A287" s="9" t="n">
        <v>283</v>
      </c>
      <c r="B287" s="9" t="n"/>
      <c r="C287" s="9">
        <f>IF($B287="","",IFERROR(VLOOKUP($B287,Employees!$A:$K,2,FALSE),""))</f>
        <v/>
      </c>
      <c r="D287" s="9">
        <f>IF($B287="","",IFERROR(VLOOKUP($B287,Employees!$A:$K,3,FALSE),""))</f>
        <v/>
      </c>
      <c r="E287" s="9">
        <f>IF($B287="","",IFERROR(VLOOKUP($B287,Employees!$A:$K,4,FALSE),""))</f>
        <v/>
      </c>
      <c r="F287" s="11">
        <f>IF($B287="","",IFERROR(VLOOKUP($B287,Employees!$A:$K,8,FALSE),""))</f>
        <v/>
      </c>
      <c r="G287" s="11" t="n"/>
      <c r="H287" s="11" t="n"/>
      <c r="I287" s="14" t="n"/>
      <c r="J287" s="14" t="n"/>
      <c r="K287" s="14" t="n"/>
      <c r="L287" s="11">
        <f>IF($B287="","",ROUND((IFERROR($F287/26/8,0))*($I287*Settings!$E$7 + $J287*Settings!$E$8 + $K287*Settings!$E$9),0))</f>
        <v/>
      </c>
      <c r="M287" s="11">
        <f>IF($B287="","",ROUND($F287+$G287+$H287+$L287,0))</f>
        <v/>
      </c>
      <c r="N287" s="11">
        <f>IF($B287="","",IFERROR(VLOOKUP($B287,Employees!$A:$K,9,FALSE),""))</f>
        <v/>
      </c>
      <c r="O287" s="11">
        <f>IF($B287="","",ROUND($N287*Settings!$B$7,0))</f>
        <v/>
      </c>
      <c r="P287" s="11">
        <f>IF($B287="","",ROUND($N287*Settings!$B$8,0))</f>
        <v/>
      </c>
      <c r="Q287" s="11">
        <f>IF($B287="","",ROUND($N287*Settings!$B$9,0))</f>
        <v/>
      </c>
      <c r="R287" s="11">
        <f>IF($B287="","",$O287+$P287+$Q287)</f>
        <v/>
      </c>
      <c r="S287" s="9">
        <f>IF($B287="","",IFERROR(VLOOKUP($B287,Employees!$A:$K,10,FALSE),0))</f>
        <v/>
      </c>
      <c r="T287" s="11">
        <f>IF($B287="","",Settings!$B$12)</f>
        <v/>
      </c>
      <c r="U287" s="11">
        <f>IF($B287="","",$S287*Settings!$B$13)</f>
        <v/>
      </c>
      <c r="V287" s="11">
        <f>IF($B287="","",MAX(0,$M287-$R287-$T287-$U287))</f>
        <v/>
      </c>
      <c r="W287" s="11">
        <f>IF($B287="","",ROUND(MAX(0,$V287*VLOOKUP($V287,Settings!$D$13:$G$19,3,TRUE)-VLOOKUP($V287,Settings!$D$13:$G$19,4,TRUE)),0))</f>
        <v/>
      </c>
      <c r="X287" s="11" t="n"/>
      <c r="Y287" s="11">
        <f>IF($B287="","",ROUND($M287-$R287-$W287-$X287,0))</f>
        <v/>
      </c>
      <c r="Z287" s="9" t="n"/>
    </row>
    <row r="288">
      <c r="A288" s="9" t="n">
        <v>284</v>
      </c>
      <c r="B288" s="9" t="n"/>
      <c r="C288" s="9">
        <f>IF($B288="","",IFERROR(VLOOKUP($B288,Employees!$A:$K,2,FALSE),""))</f>
        <v/>
      </c>
      <c r="D288" s="9">
        <f>IF($B288="","",IFERROR(VLOOKUP($B288,Employees!$A:$K,3,FALSE),""))</f>
        <v/>
      </c>
      <c r="E288" s="9">
        <f>IF($B288="","",IFERROR(VLOOKUP($B288,Employees!$A:$K,4,FALSE),""))</f>
        <v/>
      </c>
      <c r="F288" s="11">
        <f>IF($B288="","",IFERROR(VLOOKUP($B288,Employees!$A:$K,8,FALSE),""))</f>
        <v/>
      </c>
      <c r="G288" s="11" t="n"/>
      <c r="H288" s="11" t="n"/>
      <c r="I288" s="14" t="n"/>
      <c r="J288" s="14" t="n"/>
      <c r="K288" s="14" t="n"/>
      <c r="L288" s="11">
        <f>IF($B288="","",ROUND((IFERROR($F288/26/8,0))*($I288*Settings!$E$7 + $J288*Settings!$E$8 + $K288*Settings!$E$9),0))</f>
        <v/>
      </c>
      <c r="M288" s="11">
        <f>IF($B288="","",ROUND($F288+$G288+$H288+$L288,0))</f>
        <v/>
      </c>
      <c r="N288" s="11">
        <f>IF($B288="","",IFERROR(VLOOKUP($B288,Employees!$A:$K,9,FALSE),""))</f>
        <v/>
      </c>
      <c r="O288" s="11">
        <f>IF($B288="","",ROUND($N288*Settings!$B$7,0))</f>
        <v/>
      </c>
      <c r="P288" s="11">
        <f>IF($B288="","",ROUND($N288*Settings!$B$8,0))</f>
        <v/>
      </c>
      <c r="Q288" s="11">
        <f>IF($B288="","",ROUND($N288*Settings!$B$9,0))</f>
        <v/>
      </c>
      <c r="R288" s="11">
        <f>IF($B288="","",$O288+$P288+$Q288)</f>
        <v/>
      </c>
      <c r="S288" s="9">
        <f>IF($B288="","",IFERROR(VLOOKUP($B288,Employees!$A:$K,10,FALSE),0))</f>
        <v/>
      </c>
      <c r="T288" s="11">
        <f>IF($B288="","",Settings!$B$12)</f>
        <v/>
      </c>
      <c r="U288" s="11">
        <f>IF($B288="","",$S288*Settings!$B$13)</f>
        <v/>
      </c>
      <c r="V288" s="11">
        <f>IF($B288="","",MAX(0,$M288-$R288-$T288-$U288))</f>
        <v/>
      </c>
      <c r="W288" s="11">
        <f>IF($B288="","",ROUND(MAX(0,$V288*VLOOKUP($V288,Settings!$D$13:$G$19,3,TRUE)-VLOOKUP($V288,Settings!$D$13:$G$19,4,TRUE)),0))</f>
        <v/>
      </c>
      <c r="X288" s="11" t="n"/>
      <c r="Y288" s="11">
        <f>IF($B288="","",ROUND($M288-$R288-$W288-$X288,0))</f>
        <v/>
      </c>
      <c r="Z288" s="9" t="n"/>
    </row>
    <row r="289">
      <c r="A289" s="9" t="n">
        <v>285</v>
      </c>
      <c r="B289" s="9" t="n"/>
      <c r="C289" s="9">
        <f>IF($B289="","",IFERROR(VLOOKUP($B289,Employees!$A:$K,2,FALSE),""))</f>
        <v/>
      </c>
      <c r="D289" s="9">
        <f>IF($B289="","",IFERROR(VLOOKUP($B289,Employees!$A:$K,3,FALSE),""))</f>
        <v/>
      </c>
      <c r="E289" s="9">
        <f>IF($B289="","",IFERROR(VLOOKUP($B289,Employees!$A:$K,4,FALSE),""))</f>
        <v/>
      </c>
      <c r="F289" s="11">
        <f>IF($B289="","",IFERROR(VLOOKUP($B289,Employees!$A:$K,8,FALSE),""))</f>
        <v/>
      </c>
      <c r="G289" s="11" t="n"/>
      <c r="H289" s="11" t="n"/>
      <c r="I289" s="14" t="n"/>
      <c r="J289" s="14" t="n"/>
      <c r="K289" s="14" t="n"/>
      <c r="L289" s="11">
        <f>IF($B289="","",ROUND((IFERROR($F289/26/8,0))*($I289*Settings!$E$7 + $J289*Settings!$E$8 + $K289*Settings!$E$9),0))</f>
        <v/>
      </c>
      <c r="M289" s="11">
        <f>IF($B289="","",ROUND($F289+$G289+$H289+$L289,0))</f>
        <v/>
      </c>
      <c r="N289" s="11">
        <f>IF($B289="","",IFERROR(VLOOKUP($B289,Employees!$A:$K,9,FALSE),""))</f>
        <v/>
      </c>
      <c r="O289" s="11">
        <f>IF($B289="","",ROUND($N289*Settings!$B$7,0))</f>
        <v/>
      </c>
      <c r="P289" s="11">
        <f>IF($B289="","",ROUND($N289*Settings!$B$8,0))</f>
        <v/>
      </c>
      <c r="Q289" s="11">
        <f>IF($B289="","",ROUND($N289*Settings!$B$9,0))</f>
        <v/>
      </c>
      <c r="R289" s="11">
        <f>IF($B289="","",$O289+$P289+$Q289)</f>
        <v/>
      </c>
      <c r="S289" s="9">
        <f>IF($B289="","",IFERROR(VLOOKUP($B289,Employees!$A:$K,10,FALSE),0))</f>
        <v/>
      </c>
      <c r="T289" s="11">
        <f>IF($B289="","",Settings!$B$12)</f>
        <v/>
      </c>
      <c r="U289" s="11">
        <f>IF($B289="","",$S289*Settings!$B$13)</f>
        <v/>
      </c>
      <c r="V289" s="11">
        <f>IF($B289="","",MAX(0,$M289-$R289-$T289-$U289))</f>
        <v/>
      </c>
      <c r="W289" s="11">
        <f>IF($B289="","",ROUND(MAX(0,$V289*VLOOKUP($V289,Settings!$D$13:$G$19,3,TRUE)-VLOOKUP($V289,Settings!$D$13:$G$19,4,TRUE)),0))</f>
        <v/>
      </c>
      <c r="X289" s="11" t="n"/>
      <c r="Y289" s="11">
        <f>IF($B289="","",ROUND($M289-$R289-$W289-$X289,0))</f>
        <v/>
      </c>
      <c r="Z289" s="9" t="n"/>
    </row>
    <row r="290">
      <c r="A290" s="9" t="n">
        <v>286</v>
      </c>
      <c r="B290" s="9" t="n"/>
      <c r="C290" s="9">
        <f>IF($B290="","",IFERROR(VLOOKUP($B290,Employees!$A:$K,2,FALSE),""))</f>
        <v/>
      </c>
      <c r="D290" s="9">
        <f>IF($B290="","",IFERROR(VLOOKUP($B290,Employees!$A:$K,3,FALSE),""))</f>
        <v/>
      </c>
      <c r="E290" s="9">
        <f>IF($B290="","",IFERROR(VLOOKUP($B290,Employees!$A:$K,4,FALSE),""))</f>
        <v/>
      </c>
      <c r="F290" s="11">
        <f>IF($B290="","",IFERROR(VLOOKUP($B290,Employees!$A:$K,8,FALSE),""))</f>
        <v/>
      </c>
      <c r="G290" s="11" t="n"/>
      <c r="H290" s="11" t="n"/>
      <c r="I290" s="14" t="n"/>
      <c r="J290" s="14" t="n"/>
      <c r="K290" s="14" t="n"/>
      <c r="L290" s="11">
        <f>IF($B290="","",ROUND((IFERROR($F290/26/8,0))*($I290*Settings!$E$7 + $J290*Settings!$E$8 + $K290*Settings!$E$9),0))</f>
        <v/>
      </c>
      <c r="M290" s="11">
        <f>IF($B290="","",ROUND($F290+$G290+$H290+$L290,0))</f>
        <v/>
      </c>
      <c r="N290" s="11">
        <f>IF($B290="","",IFERROR(VLOOKUP($B290,Employees!$A:$K,9,FALSE),""))</f>
        <v/>
      </c>
      <c r="O290" s="11">
        <f>IF($B290="","",ROUND($N290*Settings!$B$7,0))</f>
        <v/>
      </c>
      <c r="P290" s="11">
        <f>IF($B290="","",ROUND($N290*Settings!$B$8,0))</f>
        <v/>
      </c>
      <c r="Q290" s="11">
        <f>IF($B290="","",ROUND($N290*Settings!$B$9,0))</f>
        <v/>
      </c>
      <c r="R290" s="11">
        <f>IF($B290="","",$O290+$P290+$Q290)</f>
        <v/>
      </c>
      <c r="S290" s="9">
        <f>IF($B290="","",IFERROR(VLOOKUP($B290,Employees!$A:$K,10,FALSE),0))</f>
        <v/>
      </c>
      <c r="T290" s="11">
        <f>IF($B290="","",Settings!$B$12)</f>
        <v/>
      </c>
      <c r="U290" s="11">
        <f>IF($B290="","",$S290*Settings!$B$13)</f>
        <v/>
      </c>
      <c r="V290" s="11">
        <f>IF($B290="","",MAX(0,$M290-$R290-$T290-$U290))</f>
        <v/>
      </c>
      <c r="W290" s="11">
        <f>IF($B290="","",ROUND(MAX(0,$V290*VLOOKUP($V290,Settings!$D$13:$G$19,3,TRUE)-VLOOKUP($V290,Settings!$D$13:$G$19,4,TRUE)),0))</f>
        <v/>
      </c>
      <c r="X290" s="11" t="n"/>
      <c r="Y290" s="11">
        <f>IF($B290="","",ROUND($M290-$R290-$W290-$X290,0))</f>
        <v/>
      </c>
      <c r="Z290" s="9" t="n"/>
    </row>
    <row r="291">
      <c r="A291" s="9" t="n">
        <v>287</v>
      </c>
      <c r="B291" s="9" t="n"/>
      <c r="C291" s="9">
        <f>IF($B291="","",IFERROR(VLOOKUP($B291,Employees!$A:$K,2,FALSE),""))</f>
        <v/>
      </c>
      <c r="D291" s="9">
        <f>IF($B291="","",IFERROR(VLOOKUP($B291,Employees!$A:$K,3,FALSE),""))</f>
        <v/>
      </c>
      <c r="E291" s="9">
        <f>IF($B291="","",IFERROR(VLOOKUP($B291,Employees!$A:$K,4,FALSE),""))</f>
        <v/>
      </c>
      <c r="F291" s="11">
        <f>IF($B291="","",IFERROR(VLOOKUP($B291,Employees!$A:$K,8,FALSE),""))</f>
        <v/>
      </c>
      <c r="G291" s="11" t="n"/>
      <c r="H291" s="11" t="n"/>
      <c r="I291" s="14" t="n"/>
      <c r="J291" s="14" t="n"/>
      <c r="K291" s="14" t="n"/>
      <c r="L291" s="11">
        <f>IF($B291="","",ROUND((IFERROR($F291/26/8,0))*($I291*Settings!$E$7 + $J291*Settings!$E$8 + $K291*Settings!$E$9),0))</f>
        <v/>
      </c>
      <c r="M291" s="11">
        <f>IF($B291="","",ROUND($F291+$G291+$H291+$L291,0))</f>
        <v/>
      </c>
      <c r="N291" s="11">
        <f>IF($B291="","",IFERROR(VLOOKUP($B291,Employees!$A:$K,9,FALSE),""))</f>
        <v/>
      </c>
      <c r="O291" s="11">
        <f>IF($B291="","",ROUND($N291*Settings!$B$7,0))</f>
        <v/>
      </c>
      <c r="P291" s="11">
        <f>IF($B291="","",ROUND($N291*Settings!$B$8,0))</f>
        <v/>
      </c>
      <c r="Q291" s="11">
        <f>IF($B291="","",ROUND($N291*Settings!$B$9,0))</f>
        <v/>
      </c>
      <c r="R291" s="11">
        <f>IF($B291="","",$O291+$P291+$Q291)</f>
        <v/>
      </c>
      <c r="S291" s="9">
        <f>IF($B291="","",IFERROR(VLOOKUP($B291,Employees!$A:$K,10,FALSE),0))</f>
        <v/>
      </c>
      <c r="T291" s="11">
        <f>IF($B291="","",Settings!$B$12)</f>
        <v/>
      </c>
      <c r="U291" s="11">
        <f>IF($B291="","",$S291*Settings!$B$13)</f>
        <v/>
      </c>
      <c r="V291" s="11">
        <f>IF($B291="","",MAX(0,$M291-$R291-$T291-$U291))</f>
        <v/>
      </c>
      <c r="W291" s="11">
        <f>IF($B291="","",ROUND(MAX(0,$V291*VLOOKUP($V291,Settings!$D$13:$G$19,3,TRUE)-VLOOKUP($V291,Settings!$D$13:$G$19,4,TRUE)),0))</f>
        <v/>
      </c>
      <c r="X291" s="11" t="n"/>
      <c r="Y291" s="11">
        <f>IF($B291="","",ROUND($M291-$R291-$W291-$X291,0))</f>
        <v/>
      </c>
      <c r="Z291" s="9" t="n"/>
    </row>
    <row r="292">
      <c r="A292" s="9" t="n">
        <v>288</v>
      </c>
      <c r="B292" s="9" t="n"/>
      <c r="C292" s="9">
        <f>IF($B292="","",IFERROR(VLOOKUP($B292,Employees!$A:$K,2,FALSE),""))</f>
        <v/>
      </c>
      <c r="D292" s="9">
        <f>IF($B292="","",IFERROR(VLOOKUP($B292,Employees!$A:$K,3,FALSE),""))</f>
        <v/>
      </c>
      <c r="E292" s="9">
        <f>IF($B292="","",IFERROR(VLOOKUP($B292,Employees!$A:$K,4,FALSE),""))</f>
        <v/>
      </c>
      <c r="F292" s="11">
        <f>IF($B292="","",IFERROR(VLOOKUP($B292,Employees!$A:$K,8,FALSE),""))</f>
        <v/>
      </c>
      <c r="G292" s="11" t="n"/>
      <c r="H292" s="11" t="n"/>
      <c r="I292" s="14" t="n"/>
      <c r="J292" s="14" t="n"/>
      <c r="K292" s="14" t="n"/>
      <c r="L292" s="11">
        <f>IF($B292="","",ROUND((IFERROR($F292/26/8,0))*($I292*Settings!$E$7 + $J292*Settings!$E$8 + $K292*Settings!$E$9),0))</f>
        <v/>
      </c>
      <c r="M292" s="11">
        <f>IF($B292="","",ROUND($F292+$G292+$H292+$L292,0))</f>
        <v/>
      </c>
      <c r="N292" s="11">
        <f>IF($B292="","",IFERROR(VLOOKUP($B292,Employees!$A:$K,9,FALSE),""))</f>
        <v/>
      </c>
      <c r="O292" s="11">
        <f>IF($B292="","",ROUND($N292*Settings!$B$7,0))</f>
        <v/>
      </c>
      <c r="P292" s="11">
        <f>IF($B292="","",ROUND($N292*Settings!$B$8,0))</f>
        <v/>
      </c>
      <c r="Q292" s="11">
        <f>IF($B292="","",ROUND($N292*Settings!$B$9,0))</f>
        <v/>
      </c>
      <c r="R292" s="11">
        <f>IF($B292="","",$O292+$P292+$Q292)</f>
        <v/>
      </c>
      <c r="S292" s="9">
        <f>IF($B292="","",IFERROR(VLOOKUP($B292,Employees!$A:$K,10,FALSE),0))</f>
        <v/>
      </c>
      <c r="T292" s="11">
        <f>IF($B292="","",Settings!$B$12)</f>
        <v/>
      </c>
      <c r="U292" s="11">
        <f>IF($B292="","",$S292*Settings!$B$13)</f>
        <v/>
      </c>
      <c r="V292" s="11">
        <f>IF($B292="","",MAX(0,$M292-$R292-$T292-$U292))</f>
        <v/>
      </c>
      <c r="W292" s="11">
        <f>IF($B292="","",ROUND(MAX(0,$V292*VLOOKUP($V292,Settings!$D$13:$G$19,3,TRUE)-VLOOKUP($V292,Settings!$D$13:$G$19,4,TRUE)),0))</f>
        <v/>
      </c>
      <c r="X292" s="11" t="n"/>
      <c r="Y292" s="11">
        <f>IF($B292="","",ROUND($M292-$R292-$W292-$X292,0))</f>
        <v/>
      </c>
      <c r="Z292" s="9" t="n"/>
    </row>
    <row r="293">
      <c r="A293" s="9" t="n">
        <v>289</v>
      </c>
      <c r="B293" s="9" t="n"/>
      <c r="C293" s="9">
        <f>IF($B293="","",IFERROR(VLOOKUP($B293,Employees!$A:$K,2,FALSE),""))</f>
        <v/>
      </c>
      <c r="D293" s="9">
        <f>IF($B293="","",IFERROR(VLOOKUP($B293,Employees!$A:$K,3,FALSE),""))</f>
        <v/>
      </c>
      <c r="E293" s="9">
        <f>IF($B293="","",IFERROR(VLOOKUP($B293,Employees!$A:$K,4,FALSE),""))</f>
        <v/>
      </c>
      <c r="F293" s="11">
        <f>IF($B293="","",IFERROR(VLOOKUP($B293,Employees!$A:$K,8,FALSE),""))</f>
        <v/>
      </c>
      <c r="G293" s="11" t="n"/>
      <c r="H293" s="11" t="n"/>
      <c r="I293" s="14" t="n"/>
      <c r="J293" s="14" t="n"/>
      <c r="K293" s="14" t="n"/>
      <c r="L293" s="11">
        <f>IF($B293="","",ROUND((IFERROR($F293/26/8,0))*($I293*Settings!$E$7 + $J293*Settings!$E$8 + $K293*Settings!$E$9),0))</f>
        <v/>
      </c>
      <c r="M293" s="11">
        <f>IF($B293="","",ROUND($F293+$G293+$H293+$L293,0))</f>
        <v/>
      </c>
      <c r="N293" s="11">
        <f>IF($B293="","",IFERROR(VLOOKUP($B293,Employees!$A:$K,9,FALSE),""))</f>
        <v/>
      </c>
      <c r="O293" s="11">
        <f>IF($B293="","",ROUND($N293*Settings!$B$7,0))</f>
        <v/>
      </c>
      <c r="P293" s="11">
        <f>IF($B293="","",ROUND($N293*Settings!$B$8,0))</f>
        <v/>
      </c>
      <c r="Q293" s="11">
        <f>IF($B293="","",ROUND($N293*Settings!$B$9,0))</f>
        <v/>
      </c>
      <c r="R293" s="11">
        <f>IF($B293="","",$O293+$P293+$Q293)</f>
        <v/>
      </c>
      <c r="S293" s="9">
        <f>IF($B293="","",IFERROR(VLOOKUP($B293,Employees!$A:$K,10,FALSE),0))</f>
        <v/>
      </c>
      <c r="T293" s="11">
        <f>IF($B293="","",Settings!$B$12)</f>
        <v/>
      </c>
      <c r="U293" s="11">
        <f>IF($B293="","",$S293*Settings!$B$13)</f>
        <v/>
      </c>
      <c r="V293" s="11">
        <f>IF($B293="","",MAX(0,$M293-$R293-$T293-$U293))</f>
        <v/>
      </c>
      <c r="W293" s="11">
        <f>IF($B293="","",ROUND(MAX(0,$V293*VLOOKUP($V293,Settings!$D$13:$G$19,3,TRUE)-VLOOKUP($V293,Settings!$D$13:$G$19,4,TRUE)),0))</f>
        <v/>
      </c>
      <c r="X293" s="11" t="n"/>
      <c r="Y293" s="11">
        <f>IF($B293="","",ROUND($M293-$R293-$W293-$X293,0))</f>
        <v/>
      </c>
      <c r="Z293" s="9" t="n"/>
    </row>
    <row r="294">
      <c r="A294" s="9" t="n">
        <v>290</v>
      </c>
      <c r="B294" s="9" t="n"/>
      <c r="C294" s="9">
        <f>IF($B294="","",IFERROR(VLOOKUP($B294,Employees!$A:$K,2,FALSE),""))</f>
        <v/>
      </c>
      <c r="D294" s="9">
        <f>IF($B294="","",IFERROR(VLOOKUP($B294,Employees!$A:$K,3,FALSE),""))</f>
        <v/>
      </c>
      <c r="E294" s="9">
        <f>IF($B294="","",IFERROR(VLOOKUP($B294,Employees!$A:$K,4,FALSE),""))</f>
        <v/>
      </c>
      <c r="F294" s="11">
        <f>IF($B294="","",IFERROR(VLOOKUP($B294,Employees!$A:$K,8,FALSE),""))</f>
        <v/>
      </c>
      <c r="G294" s="11" t="n"/>
      <c r="H294" s="11" t="n"/>
      <c r="I294" s="14" t="n"/>
      <c r="J294" s="14" t="n"/>
      <c r="K294" s="14" t="n"/>
      <c r="L294" s="11">
        <f>IF($B294="","",ROUND((IFERROR($F294/26/8,0))*($I294*Settings!$E$7 + $J294*Settings!$E$8 + $K294*Settings!$E$9),0))</f>
        <v/>
      </c>
      <c r="M294" s="11">
        <f>IF($B294="","",ROUND($F294+$G294+$H294+$L294,0))</f>
        <v/>
      </c>
      <c r="N294" s="11">
        <f>IF($B294="","",IFERROR(VLOOKUP($B294,Employees!$A:$K,9,FALSE),""))</f>
        <v/>
      </c>
      <c r="O294" s="11">
        <f>IF($B294="","",ROUND($N294*Settings!$B$7,0))</f>
        <v/>
      </c>
      <c r="P294" s="11">
        <f>IF($B294="","",ROUND($N294*Settings!$B$8,0))</f>
        <v/>
      </c>
      <c r="Q294" s="11">
        <f>IF($B294="","",ROUND($N294*Settings!$B$9,0))</f>
        <v/>
      </c>
      <c r="R294" s="11">
        <f>IF($B294="","",$O294+$P294+$Q294)</f>
        <v/>
      </c>
      <c r="S294" s="9">
        <f>IF($B294="","",IFERROR(VLOOKUP($B294,Employees!$A:$K,10,FALSE),0))</f>
        <v/>
      </c>
      <c r="T294" s="11">
        <f>IF($B294="","",Settings!$B$12)</f>
        <v/>
      </c>
      <c r="U294" s="11">
        <f>IF($B294="","",$S294*Settings!$B$13)</f>
        <v/>
      </c>
      <c r="V294" s="11">
        <f>IF($B294="","",MAX(0,$M294-$R294-$T294-$U294))</f>
        <v/>
      </c>
      <c r="W294" s="11">
        <f>IF($B294="","",ROUND(MAX(0,$V294*VLOOKUP($V294,Settings!$D$13:$G$19,3,TRUE)-VLOOKUP($V294,Settings!$D$13:$G$19,4,TRUE)),0))</f>
        <v/>
      </c>
      <c r="X294" s="11" t="n"/>
      <c r="Y294" s="11">
        <f>IF($B294="","",ROUND($M294-$R294-$W294-$X294,0))</f>
        <v/>
      </c>
      <c r="Z294" s="9" t="n"/>
    </row>
    <row r="295">
      <c r="A295" s="9" t="n">
        <v>291</v>
      </c>
      <c r="B295" s="9" t="n"/>
      <c r="C295" s="9">
        <f>IF($B295="","",IFERROR(VLOOKUP($B295,Employees!$A:$K,2,FALSE),""))</f>
        <v/>
      </c>
      <c r="D295" s="9">
        <f>IF($B295="","",IFERROR(VLOOKUP($B295,Employees!$A:$K,3,FALSE),""))</f>
        <v/>
      </c>
      <c r="E295" s="9">
        <f>IF($B295="","",IFERROR(VLOOKUP($B295,Employees!$A:$K,4,FALSE),""))</f>
        <v/>
      </c>
      <c r="F295" s="11">
        <f>IF($B295="","",IFERROR(VLOOKUP($B295,Employees!$A:$K,8,FALSE),""))</f>
        <v/>
      </c>
      <c r="G295" s="11" t="n"/>
      <c r="H295" s="11" t="n"/>
      <c r="I295" s="14" t="n"/>
      <c r="J295" s="14" t="n"/>
      <c r="K295" s="14" t="n"/>
      <c r="L295" s="11">
        <f>IF($B295="","",ROUND((IFERROR($F295/26/8,0))*($I295*Settings!$E$7 + $J295*Settings!$E$8 + $K295*Settings!$E$9),0))</f>
        <v/>
      </c>
      <c r="M295" s="11">
        <f>IF($B295="","",ROUND($F295+$G295+$H295+$L295,0))</f>
        <v/>
      </c>
      <c r="N295" s="11">
        <f>IF($B295="","",IFERROR(VLOOKUP($B295,Employees!$A:$K,9,FALSE),""))</f>
        <v/>
      </c>
      <c r="O295" s="11">
        <f>IF($B295="","",ROUND($N295*Settings!$B$7,0))</f>
        <v/>
      </c>
      <c r="P295" s="11">
        <f>IF($B295="","",ROUND($N295*Settings!$B$8,0))</f>
        <v/>
      </c>
      <c r="Q295" s="11">
        <f>IF($B295="","",ROUND($N295*Settings!$B$9,0))</f>
        <v/>
      </c>
      <c r="R295" s="11">
        <f>IF($B295="","",$O295+$P295+$Q295)</f>
        <v/>
      </c>
      <c r="S295" s="9">
        <f>IF($B295="","",IFERROR(VLOOKUP($B295,Employees!$A:$K,10,FALSE),0))</f>
        <v/>
      </c>
      <c r="T295" s="11">
        <f>IF($B295="","",Settings!$B$12)</f>
        <v/>
      </c>
      <c r="U295" s="11">
        <f>IF($B295="","",$S295*Settings!$B$13)</f>
        <v/>
      </c>
      <c r="V295" s="11">
        <f>IF($B295="","",MAX(0,$M295-$R295-$T295-$U295))</f>
        <v/>
      </c>
      <c r="W295" s="11">
        <f>IF($B295="","",ROUND(MAX(0,$V295*VLOOKUP($V295,Settings!$D$13:$G$19,3,TRUE)-VLOOKUP($V295,Settings!$D$13:$G$19,4,TRUE)),0))</f>
        <v/>
      </c>
      <c r="X295" s="11" t="n"/>
      <c r="Y295" s="11">
        <f>IF($B295="","",ROUND($M295-$R295-$W295-$X295,0))</f>
        <v/>
      </c>
      <c r="Z295" s="9" t="n"/>
    </row>
    <row r="296">
      <c r="A296" s="9" t="n">
        <v>292</v>
      </c>
      <c r="B296" s="9" t="n"/>
      <c r="C296" s="9">
        <f>IF($B296="","",IFERROR(VLOOKUP($B296,Employees!$A:$K,2,FALSE),""))</f>
        <v/>
      </c>
      <c r="D296" s="9">
        <f>IF($B296="","",IFERROR(VLOOKUP($B296,Employees!$A:$K,3,FALSE),""))</f>
        <v/>
      </c>
      <c r="E296" s="9">
        <f>IF($B296="","",IFERROR(VLOOKUP($B296,Employees!$A:$K,4,FALSE),""))</f>
        <v/>
      </c>
      <c r="F296" s="11">
        <f>IF($B296="","",IFERROR(VLOOKUP($B296,Employees!$A:$K,8,FALSE),""))</f>
        <v/>
      </c>
      <c r="G296" s="11" t="n"/>
      <c r="H296" s="11" t="n"/>
      <c r="I296" s="14" t="n"/>
      <c r="J296" s="14" t="n"/>
      <c r="K296" s="14" t="n"/>
      <c r="L296" s="11">
        <f>IF($B296="","",ROUND((IFERROR($F296/26/8,0))*($I296*Settings!$E$7 + $J296*Settings!$E$8 + $K296*Settings!$E$9),0))</f>
        <v/>
      </c>
      <c r="M296" s="11">
        <f>IF($B296="","",ROUND($F296+$G296+$H296+$L296,0))</f>
        <v/>
      </c>
      <c r="N296" s="11">
        <f>IF($B296="","",IFERROR(VLOOKUP($B296,Employees!$A:$K,9,FALSE),""))</f>
        <v/>
      </c>
      <c r="O296" s="11">
        <f>IF($B296="","",ROUND($N296*Settings!$B$7,0))</f>
        <v/>
      </c>
      <c r="P296" s="11">
        <f>IF($B296="","",ROUND($N296*Settings!$B$8,0))</f>
        <v/>
      </c>
      <c r="Q296" s="11">
        <f>IF($B296="","",ROUND($N296*Settings!$B$9,0))</f>
        <v/>
      </c>
      <c r="R296" s="11">
        <f>IF($B296="","",$O296+$P296+$Q296)</f>
        <v/>
      </c>
      <c r="S296" s="9">
        <f>IF($B296="","",IFERROR(VLOOKUP($B296,Employees!$A:$K,10,FALSE),0))</f>
        <v/>
      </c>
      <c r="T296" s="11">
        <f>IF($B296="","",Settings!$B$12)</f>
        <v/>
      </c>
      <c r="U296" s="11">
        <f>IF($B296="","",$S296*Settings!$B$13)</f>
        <v/>
      </c>
      <c r="V296" s="11">
        <f>IF($B296="","",MAX(0,$M296-$R296-$T296-$U296))</f>
        <v/>
      </c>
      <c r="W296" s="11">
        <f>IF($B296="","",ROUND(MAX(0,$V296*VLOOKUP($V296,Settings!$D$13:$G$19,3,TRUE)-VLOOKUP($V296,Settings!$D$13:$G$19,4,TRUE)),0))</f>
        <v/>
      </c>
      <c r="X296" s="11" t="n"/>
      <c r="Y296" s="11">
        <f>IF($B296="","",ROUND($M296-$R296-$W296-$X296,0))</f>
        <v/>
      </c>
      <c r="Z296" s="9" t="n"/>
    </row>
    <row r="297">
      <c r="A297" s="9" t="n">
        <v>293</v>
      </c>
      <c r="B297" s="9" t="n"/>
      <c r="C297" s="9">
        <f>IF($B297="","",IFERROR(VLOOKUP($B297,Employees!$A:$K,2,FALSE),""))</f>
        <v/>
      </c>
      <c r="D297" s="9">
        <f>IF($B297="","",IFERROR(VLOOKUP($B297,Employees!$A:$K,3,FALSE),""))</f>
        <v/>
      </c>
      <c r="E297" s="9">
        <f>IF($B297="","",IFERROR(VLOOKUP($B297,Employees!$A:$K,4,FALSE),""))</f>
        <v/>
      </c>
      <c r="F297" s="11">
        <f>IF($B297="","",IFERROR(VLOOKUP($B297,Employees!$A:$K,8,FALSE),""))</f>
        <v/>
      </c>
      <c r="G297" s="11" t="n"/>
      <c r="H297" s="11" t="n"/>
      <c r="I297" s="14" t="n"/>
      <c r="J297" s="14" t="n"/>
      <c r="K297" s="14" t="n"/>
      <c r="L297" s="11">
        <f>IF($B297="","",ROUND((IFERROR($F297/26/8,0))*($I297*Settings!$E$7 + $J297*Settings!$E$8 + $K297*Settings!$E$9),0))</f>
        <v/>
      </c>
      <c r="M297" s="11">
        <f>IF($B297="","",ROUND($F297+$G297+$H297+$L297,0))</f>
        <v/>
      </c>
      <c r="N297" s="11">
        <f>IF($B297="","",IFERROR(VLOOKUP($B297,Employees!$A:$K,9,FALSE),""))</f>
        <v/>
      </c>
      <c r="O297" s="11">
        <f>IF($B297="","",ROUND($N297*Settings!$B$7,0))</f>
        <v/>
      </c>
      <c r="P297" s="11">
        <f>IF($B297="","",ROUND($N297*Settings!$B$8,0))</f>
        <v/>
      </c>
      <c r="Q297" s="11">
        <f>IF($B297="","",ROUND($N297*Settings!$B$9,0))</f>
        <v/>
      </c>
      <c r="R297" s="11">
        <f>IF($B297="","",$O297+$P297+$Q297)</f>
        <v/>
      </c>
      <c r="S297" s="9">
        <f>IF($B297="","",IFERROR(VLOOKUP($B297,Employees!$A:$K,10,FALSE),0))</f>
        <v/>
      </c>
      <c r="T297" s="11">
        <f>IF($B297="","",Settings!$B$12)</f>
        <v/>
      </c>
      <c r="U297" s="11">
        <f>IF($B297="","",$S297*Settings!$B$13)</f>
        <v/>
      </c>
      <c r="V297" s="11">
        <f>IF($B297="","",MAX(0,$M297-$R297-$T297-$U297))</f>
        <v/>
      </c>
      <c r="W297" s="11">
        <f>IF($B297="","",ROUND(MAX(0,$V297*VLOOKUP($V297,Settings!$D$13:$G$19,3,TRUE)-VLOOKUP($V297,Settings!$D$13:$G$19,4,TRUE)),0))</f>
        <v/>
      </c>
      <c r="X297" s="11" t="n"/>
      <c r="Y297" s="11">
        <f>IF($B297="","",ROUND($M297-$R297-$W297-$X297,0))</f>
        <v/>
      </c>
      <c r="Z297" s="9" t="n"/>
    </row>
    <row r="298">
      <c r="A298" s="9" t="n">
        <v>294</v>
      </c>
      <c r="B298" s="9" t="n"/>
      <c r="C298" s="9">
        <f>IF($B298="","",IFERROR(VLOOKUP($B298,Employees!$A:$K,2,FALSE),""))</f>
        <v/>
      </c>
      <c r="D298" s="9">
        <f>IF($B298="","",IFERROR(VLOOKUP($B298,Employees!$A:$K,3,FALSE),""))</f>
        <v/>
      </c>
      <c r="E298" s="9">
        <f>IF($B298="","",IFERROR(VLOOKUP($B298,Employees!$A:$K,4,FALSE),""))</f>
        <v/>
      </c>
      <c r="F298" s="11">
        <f>IF($B298="","",IFERROR(VLOOKUP($B298,Employees!$A:$K,8,FALSE),""))</f>
        <v/>
      </c>
      <c r="G298" s="11" t="n"/>
      <c r="H298" s="11" t="n"/>
      <c r="I298" s="14" t="n"/>
      <c r="J298" s="14" t="n"/>
      <c r="K298" s="14" t="n"/>
      <c r="L298" s="11">
        <f>IF($B298="","",ROUND((IFERROR($F298/26/8,0))*($I298*Settings!$E$7 + $J298*Settings!$E$8 + $K298*Settings!$E$9),0))</f>
        <v/>
      </c>
      <c r="M298" s="11">
        <f>IF($B298="","",ROUND($F298+$G298+$H298+$L298,0))</f>
        <v/>
      </c>
      <c r="N298" s="11">
        <f>IF($B298="","",IFERROR(VLOOKUP($B298,Employees!$A:$K,9,FALSE),""))</f>
        <v/>
      </c>
      <c r="O298" s="11">
        <f>IF($B298="","",ROUND($N298*Settings!$B$7,0))</f>
        <v/>
      </c>
      <c r="P298" s="11">
        <f>IF($B298="","",ROUND($N298*Settings!$B$8,0))</f>
        <v/>
      </c>
      <c r="Q298" s="11">
        <f>IF($B298="","",ROUND($N298*Settings!$B$9,0))</f>
        <v/>
      </c>
      <c r="R298" s="11">
        <f>IF($B298="","",$O298+$P298+$Q298)</f>
        <v/>
      </c>
      <c r="S298" s="9">
        <f>IF($B298="","",IFERROR(VLOOKUP($B298,Employees!$A:$K,10,FALSE),0))</f>
        <v/>
      </c>
      <c r="T298" s="11">
        <f>IF($B298="","",Settings!$B$12)</f>
        <v/>
      </c>
      <c r="U298" s="11">
        <f>IF($B298="","",$S298*Settings!$B$13)</f>
        <v/>
      </c>
      <c r="V298" s="11">
        <f>IF($B298="","",MAX(0,$M298-$R298-$T298-$U298))</f>
        <v/>
      </c>
      <c r="W298" s="11">
        <f>IF($B298="","",ROUND(MAX(0,$V298*VLOOKUP($V298,Settings!$D$13:$G$19,3,TRUE)-VLOOKUP($V298,Settings!$D$13:$G$19,4,TRUE)),0))</f>
        <v/>
      </c>
      <c r="X298" s="11" t="n"/>
      <c r="Y298" s="11">
        <f>IF($B298="","",ROUND($M298-$R298-$W298-$X298,0))</f>
        <v/>
      </c>
      <c r="Z298" s="9" t="n"/>
    </row>
    <row r="299">
      <c r="A299" s="9" t="n">
        <v>295</v>
      </c>
      <c r="B299" s="9" t="n"/>
      <c r="C299" s="9">
        <f>IF($B299="","",IFERROR(VLOOKUP($B299,Employees!$A:$K,2,FALSE),""))</f>
        <v/>
      </c>
      <c r="D299" s="9">
        <f>IF($B299="","",IFERROR(VLOOKUP($B299,Employees!$A:$K,3,FALSE),""))</f>
        <v/>
      </c>
      <c r="E299" s="9">
        <f>IF($B299="","",IFERROR(VLOOKUP($B299,Employees!$A:$K,4,FALSE),""))</f>
        <v/>
      </c>
      <c r="F299" s="11">
        <f>IF($B299="","",IFERROR(VLOOKUP($B299,Employees!$A:$K,8,FALSE),""))</f>
        <v/>
      </c>
      <c r="G299" s="11" t="n"/>
      <c r="H299" s="11" t="n"/>
      <c r="I299" s="14" t="n"/>
      <c r="J299" s="14" t="n"/>
      <c r="K299" s="14" t="n"/>
      <c r="L299" s="11">
        <f>IF($B299="","",ROUND((IFERROR($F299/26/8,0))*($I299*Settings!$E$7 + $J299*Settings!$E$8 + $K299*Settings!$E$9),0))</f>
        <v/>
      </c>
      <c r="M299" s="11">
        <f>IF($B299="","",ROUND($F299+$G299+$H299+$L299,0))</f>
        <v/>
      </c>
      <c r="N299" s="11">
        <f>IF($B299="","",IFERROR(VLOOKUP($B299,Employees!$A:$K,9,FALSE),""))</f>
        <v/>
      </c>
      <c r="O299" s="11">
        <f>IF($B299="","",ROUND($N299*Settings!$B$7,0))</f>
        <v/>
      </c>
      <c r="P299" s="11">
        <f>IF($B299="","",ROUND($N299*Settings!$B$8,0))</f>
        <v/>
      </c>
      <c r="Q299" s="11">
        <f>IF($B299="","",ROUND($N299*Settings!$B$9,0))</f>
        <v/>
      </c>
      <c r="R299" s="11">
        <f>IF($B299="","",$O299+$P299+$Q299)</f>
        <v/>
      </c>
      <c r="S299" s="9">
        <f>IF($B299="","",IFERROR(VLOOKUP($B299,Employees!$A:$K,10,FALSE),0))</f>
        <v/>
      </c>
      <c r="T299" s="11">
        <f>IF($B299="","",Settings!$B$12)</f>
        <v/>
      </c>
      <c r="U299" s="11">
        <f>IF($B299="","",$S299*Settings!$B$13)</f>
        <v/>
      </c>
      <c r="V299" s="11">
        <f>IF($B299="","",MAX(0,$M299-$R299-$T299-$U299))</f>
        <v/>
      </c>
      <c r="W299" s="11">
        <f>IF($B299="","",ROUND(MAX(0,$V299*VLOOKUP($V299,Settings!$D$13:$G$19,3,TRUE)-VLOOKUP($V299,Settings!$D$13:$G$19,4,TRUE)),0))</f>
        <v/>
      </c>
      <c r="X299" s="11" t="n"/>
      <c r="Y299" s="11">
        <f>IF($B299="","",ROUND($M299-$R299-$W299-$X299,0))</f>
        <v/>
      </c>
      <c r="Z299" s="9" t="n"/>
    </row>
    <row r="300">
      <c r="A300" s="9" t="n">
        <v>296</v>
      </c>
      <c r="B300" s="9" t="n"/>
      <c r="C300" s="9">
        <f>IF($B300="","",IFERROR(VLOOKUP($B300,Employees!$A:$K,2,FALSE),""))</f>
        <v/>
      </c>
      <c r="D300" s="9">
        <f>IF($B300="","",IFERROR(VLOOKUP($B300,Employees!$A:$K,3,FALSE),""))</f>
        <v/>
      </c>
      <c r="E300" s="9">
        <f>IF($B300="","",IFERROR(VLOOKUP($B300,Employees!$A:$K,4,FALSE),""))</f>
        <v/>
      </c>
      <c r="F300" s="11">
        <f>IF($B300="","",IFERROR(VLOOKUP($B300,Employees!$A:$K,8,FALSE),""))</f>
        <v/>
      </c>
      <c r="G300" s="11" t="n"/>
      <c r="H300" s="11" t="n"/>
      <c r="I300" s="14" t="n"/>
      <c r="J300" s="14" t="n"/>
      <c r="K300" s="14" t="n"/>
      <c r="L300" s="11">
        <f>IF($B300="","",ROUND((IFERROR($F300/26/8,0))*($I300*Settings!$E$7 + $J300*Settings!$E$8 + $K300*Settings!$E$9),0))</f>
        <v/>
      </c>
      <c r="M300" s="11">
        <f>IF($B300="","",ROUND($F300+$G300+$H300+$L300,0))</f>
        <v/>
      </c>
      <c r="N300" s="11">
        <f>IF($B300="","",IFERROR(VLOOKUP($B300,Employees!$A:$K,9,FALSE),""))</f>
        <v/>
      </c>
      <c r="O300" s="11">
        <f>IF($B300="","",ROUND($N300*Settings!$B$7,0))</f>
        <v/>
      </c>
      <c r="P300" s="11">
        <f>IF($B300="","",ROUND($N300*Settings!$B$8,0))</f>
        <v/>
      </c>
      <c r="Q300" s="11">
        <f>IF($B300="","",ROUND($N300*Settings!$B$9,0))</f>
        <v/>
      </c>
      <c r="R300" s="11">
        <f>IF($B300="","",$O300+$P300+$Q300)</f>
        <v/>
      </c>
      <c r="S300" s="9">
        <f>IF($B300="","",IFERROR(VLOOKUP($B300,Employees!$A:$K,10,FALSE),0))</f>
        <v/>
      </c>
      <c r="T300" s="11">
        <f>IF($B300="","",Settings!$B$12)</f>
        <v/>
      </c>
      <c r="U300" s="11">
        <f>IF($B300="","",$S300*Settings!$B$13)</f>
        <v/>
      </c>
      <c r="V300" s="11">
        <f>IF($B300="","",MAX(0,$M300-$R300-$T300-$U300))</f>
        <v/>
      </c>
      <c r="W300" s="11">
        <f>IF($B300="","",ROUND(MAX(0,$V300*VLOOKUP($V300,Settings!$D$13:$G$19,3,TRUE)-VLOOKUP($V300,Settings!$D$13:$G$19,4,TRUE)),0))</f>
        <v/>
      </c>
      <c r="X300" s="11" t="n"/>
      <c r="Y300" s="11">
        <f>IF($B300="","",ROUND($M300-$R300-$W300-$X300,0))</f>
        <v/>
      </c>
      <c r="Z300" s="9" t="n"/>
    </row>
    <row r="301">
      <c r="A301" s="9" t="n">
        <v>297</v>
      </c>
      <c r="B301" s="9" t="n"/>
      <c r="C301" s="9">
        <f>IF($B301="","",IFERROR(VLOOKUP($B301,Employees!$A:$K,2,FALSE),""))</f>
        <v/>
      </c>
      <c r="D301" s="9">
        <f>IF($B301="","",IFERROR(VLOOKUP($B301,Employees!$A:$K,3,FALSE),""))</f>
        <v/>
      </c>
      <c r="E301" s="9">
        <f>IF($B301="","",IFERROR(VLOOKUP($B301,Employees!$A:$K,4,FALSE),""))</f>
        <v/>
      </c>
      <c r="F301" s="11">
        <f>IF($B301="","",IFERROR(VLOOKUP($B301,Employees!$A:$K,8,FALSE),""))</f>
        <v/>
      </c>
      <c r="G301" s="11" t="n"/>
      <c r="H301" s="11" t="n"/>
      <c r="I301" s="14" t="n"/>
      <c r="J301" s="14" t="n"/>
      <c r="K301" s="14" t="n"/>
      <c r="L301" s="11">
        <f>IF($B301="","",ROUND((IFERROR($F301/26/8,0))*($I301*Settings!$E$7 + $J301*Settings!$E$8 + $K301*Settings!$E$9),0))</f>
        <v/>
      </c>
      <c r="M301" s="11">
        <f>IF($B301="","",ROUND($F301+$G301+$H301+$L301,0))</f>
        <v/>
      </c>
      <c r="N301" s="11">
        <f>IF($B301="","",IFERROR(VLOOKUP($B301,Employees!$A:$K,9,FALSE),""))</f>
        <v/>
      </c>
      <c r="O301" s="11">
        <f>IF($B301="","",ROUND($N301*Settings!$B$7,0))</f>
        <v/>
      </c>
      <c r="P301" s="11">
        <f>IF($B301="","",ROUND($N301*Settings!$B$8,0))</f>
        <v/>
      </c>
      <c r="Q301" s="11">
        <f>IF($B301="","",ROUND($N301*Settings!$B$9,0))</f>
        <v/>
      </c>
      <c r="R301" s="11">
        <f>IF($B301="","",$O301+$P301+$Q301)</f>
        <v/>
      </c>
      <c r="S301" s="9">
        <f>IF($B301="","",IFERROR(VLOOKUP($B301,Employees!$A:$K,10,FALSE),0))</f>
        <v/>
      </c>
      <c r="T301" s="11">
        <f>IF($B301="","",Settings!$B$12)</f>
        <v/>
      </c>
      <c r="U301" s="11">
        <f>IF($B301="","",$S301*Settings!$B$13)</f>
        <v/>
      </c>
      <c r="V301" s="11">
        <f>IF($B301="","",MAX(0,$M301-$R301-$T301-$U301))</f>
        <v/>
      </c>
      <c r="W301" s="11">
        <f>IF($B301="","",ROUND(MAX(0,$V301*VLOOKUP($V301,Settings!$D$13:$G$19,3,TRUE)-VLOOKUP($V301,Settings!$D$13:$G$19,4,TRUE)),0))</f>
        <v/>
      </c>
      <c r="X301" s="11" t="n"/>
      <c r="Y301" s="11">
        <f>IF($B301="","",ROUND($M301-$R301-$W301-$X301,0))</f>
        <v/>
      </c>
      <c r="Z301" s="9" t="n"/>
    </row>
    <row r="302">
      <c r="A302" s="9" t="n">
        <v>298</v>
      </c>
      <c r="B302" s="9" t="n"/>
      <c r="C302" s="9">
        <f>IF($B302="","",IFERROR(VLOOKUP($B302,Employees!$A:$K,2,FALSE),""))</f>
        <v/>
      </c>
      <c r="D302" s="9">
        <f>IF($B302="","",IFERROR(VLOOKUP($B302,Employees!$A:$K,3,FALSE),""))</f>
        <v/>
      </c>
      <c r="E302" s="9">
        <f>IF($B302="","",IFERROR(VLOOKUP($B302,Employees!$A:$K,4,FALSE),""))</f>
        <v/>
      </c>
      <c r="F302" s="11">
        <f>IF($B302="","",IFERROR(VLOOKUP($B302,Employees!$A:$K,8,FALSE),""))</f>
        <v/>
      </c>
      <c r="G302" s="11" t="n"/>
      <c r="H302" s="11" t="n"/>
      <c r="I302" s="14" t="n"/>
      <c r="J302" s="14" t="n"/>
      <c r="K302" s="14" t="n"/>
      <c r="L302" s="11">
        <f>IF($B302="","",ROUND((IFERROR($F302/26/8,0))*($I302*Settings!$E$7 + $J302*Settings!$E$8 + $K302*Settings!$E$9),0))</f>
        <v/>
      </c>
      <c r="M302" s="11">
        <f>IF($B302="","",ROUND($F302+$G302+$H302+$L302,0))</f>
        <v/>
      </c>
      <c r="N302" s="11">
        <f>IF($B302="","",IFERROR(VLOOKUP($B302,Employees!$A:$K,9,FALSE),""))</f>
        <v/>
      </c>
      <c r="O302" s="11">
        <f>IF($B302="","",ROUND($N302*Settings!$B$7,0))</f>
        <v/>
      </c>
      <c r="P302" s="11">
        <f>IF($B302="","",ROUND($N302*Settings!$B$8,0))</f>
        <v/>
      </c>
      <c r="Q302" s="11">
        <f>IF($B302="","",ROUND($N302*Settings!$B$9,0))</f>
        <v/>
      </c>
      <c r="R302" s="11">
        <f>IF($B302="","",$O302+$P302+$Q302)</f>
        <v/>
      </c>
      <c r="S302" s="9">
        <f>IF($B302="","",IFERROR(VLOOKUP($B302,Employees!$A:$K,10,FALSE),0))</f>
        <v/>
      </c>
      <c r="T302" s="11">
        <f>IF($B302="","",Settings!$B$12)</f>
        <v/>
      </c>
      <c r="U302" s="11">
        <f>IF($B302="","",$S302*Settings!$B$13)</f>
        <v/>
      </c>
      <c r="V302" s="11">
        <f>IF($B302="","",MAX(0,$M302-$R302-$T302-$U302))</f>
        <v/>
      </c>
      <c r="W302" s="11">
        <f>IF($B302="","",ROUND(MAX(0,$V302*VLOOKUP($V302,Settings!$D$13:$G$19,3,TRUE)-VLOOKUP($V302,Settings!$D$13:$G$19,4,TRUE)),0))</f>
        <v/>
      </c>
      <c r="X302" s="11" t="n"/>
      <c r="Y302" s="11">
        <f>IF($B302="","",ROUND($M302-$R302-$W302-$X302,0))</f>
        <v/>
      </c>
      <c r="Z302" s="9" t="n"/>
    </row>
    <row r="303">
      <c r="A303" s="9" t="n">
        <v>299</v>
      </c>
      <c r="B303" s="9" t="n"/>
      <c r="C303" s="9">
        <f>IF($B303="","",IFERROR(VLOOKUP($B303,Employees!$A:$K,2,FALSE),""))</f>
        <v/>
      </c>
      <c r="D303" s="9">
        <f>IF($B303="","",IFERROR(VLOOKUP($B303,Employees!$A:$K,3,FALSE),""))</f>
        <v/>
      </c>
      <c r="E303" s="9">
        <f>IF($B303="","",IFERROR(VLOOKUP($B303,Employees!$A:$K,4,FALSE),""))</f>
        <v/>
      </c>
      <c r="F303" s="11">
        <f>IF($B303="","",IFERROR(VLOOKUP($B303,Employees!$A:$K,8,FALSE),""))</f>
        <v/>
      </c>
      <c r="G303" s="11" t="n"/>
      <c r="H303" s="11" t="n"/>
      <c r="I303" s="14" t="n"/>
      <c r="J303" s="14" t="n"/>
      <c r="K303" s="14" t="n"/>
      <c r="L303" s="11">
        <f>IF($B303="","",ROUND((IFERROR($F303/26/8,0))*($I303*Settings!$E$7 + $J303*Settings!$E$8 + $K303*Settings!$E$9),0))</f>
        <v/>
      </c>
      <c r="M303" s="11">
        <f>IF($B303="","",ROUND($F303+$G303+$H303+$L303,0))</f>
        <v/>
      </c>
      <c r="N303" s="11">
        <f>IF($B303="","",IFERROR(VLOOKUP($B303,Employees!$A:$K,9,FALSE),""))</f>
        <v/>
      </c>
      <c r="O303" s="11">
        <f>IF($B303="","",ROUND($N303*Settings!$B$7,0))</f>
        <v/>
      </c>
      <c r="P303" s="11">
        <f>IF($B303="","",ROUND($N303*Settings!$B$8,0))</f>
        <v/>
      </c>
      <c r="Q303" s="11">
        <f>IF($B303="","",ROUND($N303*Settings!$B$9,0))</f>
        <v/>
      </c>
      <c r="R303" s="11">
        <f>IF($B303="","",$O303+$P303+$Q303)</f>
        <v/>
      </c>
      <c r="S303" s="9">
        <f>IF($B303="","",IFERROR(VLOOKUP($B303,Employees!$A:$K,10,FALSE),0))</f>
        <v/>
      </c>
      <c r="T303" s="11">
        <f>IF($B303="","",Settings!$B$12)</f>
        <v/>
      </c>
      <c r="U303" s="11">
        <f>IF($B303="","",$S303*Settings!$B$13)</f>
        <v/>
      </c>
      <c r="V303" s="11">
        <f>IF($B303="","",MAX(0,$M303-$R303-$T303-$U303))</f>
        <v/>
      </c>
      <c r="W303" s="11">
        <f>IF($B303="","",ROUND(MAX(0,$V303*VLOOKUP($V303,Settings!$D$13:$G$19,3,TRUE)-VLOOKUP($V303,Settings!$D$13:$G$19,4,TRUE)),0))</f>
        <v/>
      </c>
      <c r="X303" s="11" t="n"/>
      <c r="Y303" s="11">
        <f>IF($B303="","",ROUND($M303-$R303-$W303-$X303,0))</f>
        <v/>
      </c>
      <c r="Z303" s="9" t="n"/>
    </row>
    <row r="304">
      <c r="A304" s="9" t="n">
        <v>300</v>
      </c>
      <c r="B304" s="9" t="n"/>
      <c r="C304" s="9">
        <f>IF($B304="","",IFERROR(VLOOKUP($B304,Employees!$A:$K,2,FALSE),""))</f>
        <v/>
      </c>
      <c r="D304" s="9">
        <f>IF($B304="","",IFERROR(VLOOKUP($B304,Employees!$A:$K,3,FALSE),""))</f>
        <v/>
      </c>
      <c r="E304" s="9">
        <f>IF($B304="","",IFERROR(VLOOKUP($B304,Employees!$A:$K,4,FALSE),""))</f>
        <v/>
      </c>
      <c r="F304" s="11">
        <f>IF($B304="","",IFERROR(VLOOKUP($B304,Employees!$A:$K,8,FALSE),""))</f>
        <v/>
      </c>
      <c r="G304" s="11" t="n"/>
      <c r="H304" s="11" t="n"/>
      <c r="I304" s="14" t="n"/>
      <c r="J304" s="14" t="n"/>
      <c r="K304" s="14" t="n"/>
      <c r="L304" s="11">
        <f>IF($B304="","",ROUND((IFERROR($F304/26/8,0))*($I304*Settings!$E$7 + $J304*Settings!$E$8 + $K304*Settings!$E$9),0))</f>
        <v/>
      </c>
      <c r="M304" s="11">
        <f>IF($B304="","",ROUND($F304+$G304+$H304+$L304,0))</f>
        <v/>
      </c>
      <c r="N304" s="11">
        <f>IF($B304="","",IFERROR(VLOOKUP($B304,Employees!$A:$K,9,FALSE),""))</f>
        <v/>
      </c>
      <c r="O304" s="11">
        <f>IF($B304="","",ROUND($N304*Settings!$B$7,0))</f>
        <v/>
      </c>
      <c r="P304" s="11">
        <f>IF($B304="","",ROUND($N304*Settings!$B$8,0))</f>
        <v/>
      </c>
      <c r="Q304" s="11">
        <f>IF($B304="","",ROUND($N304*Settings!$B$9,0))</f>
        <v/>
      </c>
      <c r="R304" s="11">
        <f>IF($B304="","",$O304+$P304+$Q304)</f>
        <v/>
      </c>
      <c r="S304" s="9">
        <f>IF($B304="","",IFERROR(VLOOKUP($B304,Employees!$A:$K,10,FALSE),0))</f>
        <v/>
      </c>
      <c r="T304" s="11">
        <f>IF($B304="","",Settings!$B$12)</f>
        <v/>
      </c>
      <c r="U304" s="11">
        <f>IF($B304="","",$S304*Settings!$B$13)</f>
        <v/>
      </c>
      <c r="V304" s="11">
        <f>IF($B304="","",MAX(0,$M304-$R304-$T304-$U304))</f>
        <v/>
      </c>
      <c r="W304" s="11">
        <f>IF($B304="","",ROUND(MAX(0,$V304*VLOOKUP($V304,Settings!$D$13:$G$19,3,TRUE)-VLOOKUP($V304,Settings!$D$13:$G$19,4,TRUE)),0))</f>
        <v/>
      </c>
      <c r="X304" s="11" t="n"/>
      <c r="Y304" s="11">
        <f>IF($B304="","",ROUND($M304-$R304-$W304-$X304,0))</f>
        <v/>
      </c>
      <c r="Z304" s="9" t="n"/>
    </row>
    <row r="305">
      <c r="A305" s="9" t="n">
        <v>301</v>
      </c>
      <c r="B305" s="9" t="n"/>
      <c r="C305" s="9">
        <f>IF($B305="","",IFERROR(VLOOKUP($B305,Employees!$A:$K,2,FALSE),""))</f>
        <v/>
      </c>
      <c r="D305" s="9">
        <f>IF($B305="","",IFERROR(VLOOKUP($B305,Employees!$A:$K,3,FALSE),""))</f>
        <v/>
      </c>
      <c r="E305" s="9">
        <f>IF($B305="","",IFERROR(VLOOKUP($B305,Employees!$A:$K,4,FALSE),""))</f>
        <v/>
      </c>
      <c r="F305" s="11">
        <f>IF($B305="","",IFERROR(VLOOKUP($B305,Employees!$A:$K,8,FALSE),""))</f>
        <v/>
      </c>
      <c r="G305" s="11" t="n"/>
      <c r="H305" s="11" t="n"/>
      <c r="I305" s="14" t="n"/>
      <c r="J305" s="14" t="n"/>
      <c r="K305" s="14" t="n"/>
      <c r="L305" s="11">
        <f>IF($B305="","",ROUND((IFERROR($F305/26/8,0))*($I305*Settings!$E$7 + $J305*Settings!$E$8 + $K305*Settings!$E$9),0))</f>
        <v/>
      </c>
      <c r="M305" s="11">
        <f>IF($B305="","",ROUND($F305+$G305+$H305+$L305,0))</f>
        <v/>
      </c>
      <c r="N305" s="11">
        <f>IF($B305="","",IFERROR(VLOOKUP($B305,Employees!$A:$K,9,FALSE),""))</f>
        <v/>
      </c>
      <c r="O305" s="11">
        <f>IF($B305="","",ROUND($N305*Settings!$B$7,0))</f>
        <v/>
      </c>
      <c r="P305" s="11">
        <f>IF($B305="","",ROUND($N305*Settings!$B$8,0))</f>
        <v/>
      </c>
      <c r="Q305" s="11">
        <f>IF($B305="","",ROUND($N305*Settings!$B$9,0))</f>
        <v/>
      </c>
      <c r="R305" s="11">
        <f>IF($B305="","",$O305+$P305+$Q305)</f>
        <v/>
      </c>
      <c r="S305" s="9">
        <f>IF($B305="","",IFERROR(VLOOKUP($B305,Employees!$A:$K,10,FALSE),0))</f>
        <v/>
      </c>
      <c r="T305" s="11">
        <f>IF($B305="","",Settings!$B$12)</f>
        <v/>
      </c>
      <c r="U305" s="11">
        <f>IF($B305="","",$S305*Settings!$B$13)</f>
        <v/>
      </c>
      <c r="V305" s="11">
        <f>IF($B305="","",MAX(0,$M305-$R305-$T305-$U305))</f>
        <v/>
      </c>
      <c r="W305" s="11">
        <f>IF($B305="","",ROUND(MAX(0,$V305*VLOOKUP($V305,Settings!$D$13:$G$19,3,TRUE)-VLOOKUP($V305,Settings!$D$13:$G$19,4,TRUE)),0))</f>
        <v/>
      </c>
      <c r="X305" s="11" t="n"/>
      <c r="Y305" s="11">
        <f>IF($B305="","",ROUND($M305-$R305-$W305-$X305,0))</f>
        <v/>
      </c>
      <c r="Z305" s="9" t="n"/>
    </row>
  </sheetData>
  <mergeCells count="1">
    <mergeCell ref="A1:AA1"/>
  </mergeCells>
  <conditionalFormatting sqref="C5:C305">
    <cfRule type="expression" priority="1" dxfId="0">
      <formula>AND($B5&lt;&gt;"",$C5="")</formula>
    </cfRule>
  </conditionalFormatting>
  <conditionalFormatting sqref="Y5:Y305">
    <cfRule type="cellIs" priority="2" operator="lessThan" dxfId="0">
      <formula>0</formula>
    </cfRule>
  </conditionalFormatting>
  <dataValidations count="1">
    <dataValidation sqref="B5:B305" showDropDown="0" showInputMessage="0" showErrorMessage="0" allowBlank="1" type="list">
      <formula1>=Employees!$A$3:$A$202</formula1>
    </dataValidation>
  </dataValidations>
  <pageMargins left="0.75" right="0.75" top="1" bottom="1" header="0.5" footer="0.5"/>
  <tableParts count="1">
    <tablePart xmlns:r="http://schemas.openxmlformats.org/officeDocument/2006/relationships" r:id="rId1"/>
  </tableParts>
</worksheet>
</file>

<file path=xl/worksheets/sheet3.xml><?xml version="1.0" encoding="utf-8"?>
<worksheet xmlns="http://schemas.openxmlformats.org/spreadsheetml/2006/main">
  <sheetPr>
    <outlinePr summaryBelow="1" summaryRight="1"/>
    <pageSetUpPr/>
  </sheetPr>
  <dimension ref="A1:K202"/>
  <sheetViews>
    <sheetView showGridLines="0" workbookViewId="0">
      <pane ySplit="2" topLeftCell="A3" activePane="bottomLeft" state="frozen"/>
      <selection pane="bottomLeft" activeCell="A1" sqref="A1"/>
    </sheetView>
  </sheetViews>
  <sheetFormatPr baseColWidth="8" defaultRowHeight="15"/>
  <cols>
    <col width="12" customWidth="1" min="1" max="1"/>
    <col width="22" customWidth="1" min="2" max="2"/>
    <col width="16" customWidth="1" min="3" max="3"/>
    <col width="18" customWidth="1" min="4" max="4"/>
    <col width="12" customWidth="1" min="5" max="5"/>
    <col width="18" customWidth="1" min="6" max="6"/>
    <col width="14" customWidth="1" min="7" max="7"/>
    <col width="16" customWidth="1" min="8" max="8"/>
    <col width="18" customWidth="1" min="9" max="9"/>
    <col width="10" customWidth="1" min="10" max="10"/>
    <col width="22" customWidth="1" min="11" max="11"/>
  </cols>
  <sheetData>
    <row r="1">
      <c r="A1" s="1" t="inlineStr">
        <is>
          <t>DANH SÁCH NHÂN VIÊN (HÀNH CHÍNH)</t>
        </is>
      </c>
    </row>
    <row r="2">
      <c r="A2" s="5" t="inlineStr">
        <is>
          <t>Mã NV</t>
        </is>
      </c>
      <c r="B2" s="5" t="inlineStr">
        <is>
          <t>Họ và tên</t>
        </is>
      </c>
      <c r="C2" s="5" t="inlineStr">
        <is>
          <t>Phòng ban</t>
        </is>
      </c>
      <c r="D2" s="5" t="inlineStr">
        <is>
          <t>Chức danh</t>
        </is>
      </c>
      <c r="E2" s="5" t="inlineStr">
        <is>
          <t>Ngày vào làm</t>
        </is>
      </c>
      <c r="F2" s="5" t="inlineStr">
        <is>
          <t>Số tài khoản</t>
        </is>
      </c>
      <c r="G2" s="5" t="inlineStr">
        <is>
          <t>Ngân hàng</t>
        </is>
      </c>
      <c r="H2" s="5" t="inlineStr">
        <is>
          <t>Lương cơ bản</t>
        </is>
      </c>
      <c r="I2" s="5" t="inlineStr">
        <is>
          <t>Mức lương đóng BH</t>
        </is>
      </c>
      <c r="J2" s="5" t="inlineStr">
        <is>
          <t>Số NPT</t>
        </is>
      </c>
      <c r="K2" s="5" t="inlineStr">
        <is>
          <t>Ghi chú</t>
        </is>
      </c>
    </row>
    <row r="3">
      <c r="A3" s="15" t="inlineStr">
        <is>
          <t>NV001</t>
        </is>
      </c>
      <c r="B3" s="15" t="inlineStr">
        <is>
          <t>Nguyễn Văn A</t>
        </is>
      </c>
      <c r="C3" s="15" t="inlineStr">
        <is>
          <t>Hành chính</t>
        </is>
      </c>
      <c r="D3" s="15" t="inlineStr">
        <is>
          <t>Nhân viên HC</t>
        </is>
      </c>
      <c r="E3" s="16" t="inlineStr"/>
      <c r="F3" s="15" t="inlineStr"/>
      <c r="G3" s="15" t="inlineStr"/>
      <c r="H3" s="17" t="n">
        <v>12000000</v>
      </c>
      <c r="I3" s="17" t="n">
        <v>12000000</v>
      </c>
      <c r="J3" s="15" t="n">
        <v>0</v>
      </c>
      <c r="K3" s="15" t="inlineStr"/>
    </row>
    <row r="4">
      <c r="A4" s="15" t="inlineStr">
        <is>
          <t>NV002</t>
        </is>
      </c>
      <c r="B4" s="15" t="inlineStr">
        <is>
          <t>Trần Thị B</t>
        </is>
      </c>
      <c r="C4" s="15" t="inlineStr">
        <is>
          <t>Kế toán</t>
        </is>
      </c>
      <c r="D4" s="15" t="inlineStr">
        <is>
          <t>Kế toán</t>
        </is>
      </c>
      <c r="E4" s="16" t="inlineStr"/>
      <c r="F4" s="15" t="inlineStr"/>
      <c r="G4" s="15" t="inlineStr"/>
      <c r="H4" s="17" t="n">
        <v>15000000</v>
      </c>
      <c r="I4" s="17" t="n">
        <v>15000000</v>
      </c>
      <c r="J4" s="15" t="n">
        <v>1</v>
      </c>
      <c r="K4" s="15" t="inlineStr"/>
    </row>
    <row r="5">
      <c r="A5" s="15" t="n"/>
      <c r="B5" s="15" t="n"/>
      <c r="C5" s="15" t="n"/>
      <c r="D5" s="15" t="n"/>
      <c r="E5" s="16" t="n"/>
      <c r="F5" s="15" t="n"/>
      <c r="G5" s="15" t="n"/>
      <c r="H5" s="17" t="n"/>
      <c r="I5" s="17" t="n"/>
      <c r="J5" s="15" t="n"/>
      <c r="K5" s="15" t="n"/>
    </row>
    <row r="6">
      <c r="A6" s="15" t="n"/>
      <c r="B6" s="15" t="n"/>
      <c r="C6" s="15" t="n"/>
      <c r="D6" s="15" t="n"/>
      <c r="E6" s="16" t="n"/>
      <c r="F6" s="15" t="n"/>
      <c r="G6" s="15" t="n"/>
      <c r="H6" s="17" t="n"/>
      <c r="I6" s="17" t="n"/>
      <c r="J6" s="15" t="n"/>
      <c r="K6" s="15" t="n"/>
    </row>
    <row r="7">
      <c r="A7" s="15" t="n"/>
      <c r="B7" s="15" t="n"/>
      <c r="C7" s="15" t="n"/>
      <c r="D7" s="15" t="n"/>
      <c r="E7" s="16" t="n"/>
      <c r="F7" s="15" t="n"/>
      <c r="G7" s="15" t="n"/>
      <c r="H7" s="17" t="n"/>
      <c r="I7" s="17" t="n"/>
      <c r="J7" s="15" t="n"/>
      <c r="K7" s="15" t="n"/>
    </row>
    <row r="8">
      <c r="A8" s="15" t="n"/>
      <c r="B8" s="15" t="n"/>
      <c r="C8" s="15" t="n"/>
      <c r="D8" s="15" t="n"/>
      <c r="E8" s="16" t="n"/>
      <c r="F8" s="15" t="n"/>
      <c r="G8" s="15" t="n"/>
      <c r="H8" s="17" t="n"/>
      <c r="I8" s="17" t="n"/>
      <c r="J8" s="15" t="n"/>
      <c r="K8" s="15" t="n"/>
    </row>
    <row r="9">
      <c r="A9" s="15" t="n"/>
      <c r="B9" s="15" t="n"/>
      <c r="C9" s="15" t="n"/>
      <c r="D9" s="15" t="n"/>
      <c r="E9" s="16" t="n"/>
      <c r="F9" s="15" t="n"/>
      <c r="G9" s="15" t="n"/>
      <c r="H9" s="17" t="n"/>
      <c r="I9" s="17" t="n"/>
      <c r="J9" s="15" t="n"/>
      <c r="K9" s="15" t="n"/>
    </row>
    <row r="10">
      <c r="A10" s="15" t="n"/>
      <c r="B10" s="15" t="n"/>
      <c r="C10" s="15" t="n"/>
      <c r="D10" s="15" t="n"/>
      <c r="E10" s="16" t="n"/>
      <c r="F10" s="15" t="n"/>
      <c r="G10" s="15" t="n"/>
      <c r="H10" s="17" t="n"/>
      <c r="I10" s="17" t="n"/>
      <c r="J10" s="15" t="n"/>
      <c r="K10" s="15" t="n"/>
    </row>
    <row r="11">
      <c r="A11" s="15" t="n"/>
      <c r="B11" s="15" t="n"/>
      <c r="C11" s="15" t="n"/>
      <c r="D11" s="15" t="n"/>
      <c r="E11" s="16" t="n"/>
      <c r="F11" s="15" t="n"/>
      <c r="G11" s="15" t="n"/>
      <c r="H11" s="17" t="n"/>
      <c r="I11" s="17" t="n"/>
      <c r="J11" s="15" t="n"/>
      <c r="K11" s="15" t="n"/>
    </row>
    <row r="12">
      <c r="A12" s="15" t="n"/>
      <c r="B12" s="15" t="n"/>
      <c r="C12" s="15" t="n"/>
      <c r="D12" s="15" t="n"/>
      <c r="E12" s="16" t="n"/>
      <c r="F12" s="15" t="n"/>
      <c r="G12" s="15" t="n"/>
      <c r="H12" s="17" t="n"/>
      <c r="I12" s="17" t="n"/>
      <c r="J12" s="15" t="n"/>
      <c r="K12" s="15" t="n"/>
    </row>
    <row r="13">
      <c r="A13" s="15" t="n"/>
      <c r="B13" s="15" t="n"/>
      <c r="C13" s="15" t="n"/>
      <c r="D13" s="15" t="n"/>
      <c r="E13" s="16" t="n"/>
      <c r="F13" s="15" t="n"/>
      <c r="G13" s="15" t="n"/>
      <c r="H13" s="17" t="n"/>
      <c r="I13" s="17" t="n"/>
      <c r="J13" s="15" t="n"/>
      <c r="K13" s="15" t="n"/>
    </row>
    <row r="14">
      <c r="A14" s="15" t="n"/>
      <c r="B14" s="15" t="n"/>
      <c r="C14" s="15" t="n"/>
      <c r="D14" s="15" t="n"/>
      <c r="E14" s="16" t="n"/>
      <c r="F14" s="15" t="n"/>
      <c r="G14" s="15" t="n"/>
      <c r="H14" s="17" t="n"/>
      <c r="I14" s="17" t="n"/>
      <c r="J14" s="15" t="n"/>
      <c r="K14" s="15" t="n"/>
    </row>
    <row r="15">
      <c r="A15" s="15" t="n"/>
      <c r="B15" s="15" t="n"/>
      <c r="C15" s="15" t="n"/>
      <c r="D15" s="15" t="n"/>
      <c r="E15" s="16" t="n"/>
      <c r="F15" s="15" t="n"/>
      <c r="G15" s="15" t="n"/>
      <c r="H15" s="17" t="n"/>
      <c r="I15" s="17" t="n"/>
      <c r="J15" s="15" t="n"/>
      <c r="K15" s="15" t="n"/>
    </row>
    <row r="16">
      <c r="A16" s="15" t="n"/>
      <c r="B16" s="15" t="n"/>
      <c r="C16" s="15" t="n"/>
      <c r="D16" s="15" t="n"/>
      <c r="E16" s="16" t="n"/>
      <c r="F16" s="15" t="n"/>
      <c r="G16" s="15" t="n"/>
      <c r="H16" s="17" t="n"/>
      <c r="I16" s="17" t="n"/>
      <c r="J16" s="15" t="n"/>
      <c r="K16" s="15" t="n"/>
    </row>
    <row r="17">
      <c r="A17" s="15" t="n"/>
      <c r="B17" s="15" t="n"/>
      <c r="C17" s="15" t="n"/>
      <c r="D17" s="15" t="n"/>
      <c r="E17" s="16" t="n"/>
      <c r="F17" s="15" t="n"/>
      <c r="G17" s="15" t="n"/>
      <c r="H17" s="17" t="n"/>
      <c r="I17" s="17" t="n"/>
      <c r="J17" s="15" t="n"/>
      <c r="K17" s="15" t="n"/>
    </row>
    <row r="18">
      <c r="A18" s="15" t="n"/>
      <c r="B18" s="15" t="n"/>
      <c r="C18" s="15" t="n"/>
      <c r="D18" s="15" t="n"/>
      <c r="E18" s="16" t="n"/>
      <c r="F18" s="15" t="n"/>
      <c r="G18" s="15" t="n"/>
      <c r="H18" s="17" t="n"/>
      <c r="I18" s="17" t="n"/>
      <c r="J18" s="15" t="n"/>
      <c r="K18" s="15" t="n"/>
    </row>
    <row r="19">
      <c r="A19" s="15" t="n"/>
      <c r="B19" s="15" t="n"/>
      <c r="C19" s="15" t="n"/>
      <c r="D19" s="15" t="n"/>
      <c r="E19" s="16" t="n"/>
      <c r="F19" s="15" t="n"/>
      <c r="G19" s="15" t="n"/>
      <c r="H19" s="17" t="n"/>
      <c r="I19" s="17" t="n"/>
      <c r="J19" s="15" t="n"/>
      <c r="K19" s="15" t="n"/>
    </row>
    <row r="20">
      <c r="A20" s="15" t="n"/>
      <c r="B20" s="15" t="n"/>
      <c r="C20" s="15" t="n"/>
      <c r="D20" s="15" t="n"/>
      <c r="E20" s="16" t="n"/>
      <c r="F20" s="15" t="n"/>
      <c r="G20" s="15" t="n"/>
      <c r="H20" s="17" t="n"/>
      <c r="I20" s="17" t="n"/>
      <c r="J20" s="15" t="n"/>
      <c r="K20" s="15" t="n"/>
    </row>
    <row r="21">
      <c r="A21" s="15" t="n"/>
      <c r="B21" s="15" t="n"/>
      <c r="C21" s="15" t="n"/>
      <c r="D21" s="15" t="n"/>
      <c r="E21" s="16" t="n"/>
      <c r="F21" s="15" t="n"/>
      <c r="G21" s="15" t="n"/>
      <c r="H21" s="17" t="n"/>
      <c r="I21" s="17" t="n"/>
      <c r="J21" s="15" t="n"/>
      <c r="K21" s="15" t="n"/>
    </row>
    <row r="22">
      <c r="A22" s="15" t="n"/>
      <c r="B22" s="15" t="n"/>
      <c r="C22" s="15" t="n"/>
      <c r="D22" s="15" t="n"/>
      <c r="E22" s="16" t="n"/>
      <c r="F22" s="15" t="n"/>
      <c r="G22" s="15" t="n"/>
      <c r="H22" s="17" t="n"/>
      <c r="I22" s="17" t="n"/>
      <c r="J22" s="15" t="n"/>
      <c r="K22" s="15" t="n"/>
    </row>
    <row r="23">
      <c r="A23" s="9" t="n"/>
      <c r="B23" s="9" t="n"/>
      <c r="C23" s="9" t="n"/>
      <c r="D23" s="9" t="n"/>
      <c r="E23" s="18" t="n"/>
      <c r="F23" s="9" t="n"/>
      <c r="G23" s="9" t="n"/>
      <c r="H23" s="11" t="n"/>
      <c r="I23" s="11" t="n"/>
      <c r="J23" s="9" t="n"/>
      <c r="K23" s="9" t="n"/>
    </row>
    <row r="24">
      <c r="A24" s="9" t="n"/>
      <c r="B24" s="9" t="n"/>
      <c r="C24" s="9" t="n"/>
      <c r="D24" s="9" t="n"/>
      <c r="E24" s="18" t="n"/>
      <c r="F24" s="9" t="n"/>
      <c r="G24" s="9" t="n"/>
      <c r="H24" s="11" t="n"/>
      <c r="I24" s="11" t="n"/>
      <c r="J24" s="9" t="n"/>
      <c r="K24" s="9" t="n"/>
    </row>
    <row r="25">
      <c r="A25" s="9" t="n"/>
      <c r="B25" s="9" t="n"/>
      <c r="C25" s="9" t="n"/>
      <c r="D25" s="9" t="n"/>
      <c r="E25" s="18" t="n"/>
      <c r="F25" s="9" t="n"/>
      <c r="G25" s="9" t="n"/>
      <c r="H25" s="11" t="n"/>
      <c r="I25" s="11" t="n"/>
      <c r="J25" s="9" t="n"/>
      <c r="K25" s="9" t="n"/>
    </row>
    <row r="26">
      <c r="A26" s="9" t="n"/>
      <c r="B26" s="9" t="n"/>
      <c r="C26" s="9" t="n"/>
      <c r="D26" s="9" t="n"/>
      <c r="E26" s="18" t="n"/>
      <c r="F26" s="9" t="n"/>
      <c r="G26" s="9" t="n"/>
      <c r="H26" s="11" t="n"/>
      <c r="I26" s="11" t="n"/>
      <c r="J26" s="9" t="n"/>
      <c r="K26" s="9" t="n"/>
    </row>
    <row r="27">
      <c r="A27" s="9" t="n"/>
      <c r="B27" s="9" t="n"/>
      <c r="C27" s="9" t="n"/>
      <c r="D27" s="9" t="n"/>
      <c r="E27" s="18" t="n"/>
      <c r="F27" s="9" t="n"/>
      <c r="G27" s="9" t="n"/>
      <c r="H27" s="11" t="n"/>
      <c r="I27" s="11" t="n"/>
      <c r="J27" s="9" t="n"/>
      <c r="K27" s="9" t="n"/>
    </row>
    <row r="28">
      <c r="A28" s="9" t="n"/>
      <c r="B28" s="9" t="n"/>
      <c r="C28" s="9" t="n"/>
      <c r="D28" s="9" t="n"/>
      <c r="E28" s="18" t="n"/>
      <c r="F28" s="9" t="n"/>
      <c r="G28" s="9" t="n"/>
      <c r="H28" s="11" t="n"/>
      <c r="I28" s="11" t="n"/>
      <c r="J28" s="9" t="n"/>
      <c r="K28" s="9" t="n"/>
    </row>
    <row r="29">
      <c r="A29" s="9" t="n"/>
      <c r="B29" s="9" t="n"/>
      <c r="C29" s="9" t="n"/>
      <c r="D29" s="9" t="n"/>
      <c r="E29" s="18" t="n"/>
      <c r="F29" s="9" t="n"/>
      <c r="G29" s="9" t="n"/>
      <c r="H29" s="11" t="n"/>
      <c r="I29" s="11" t="n"/>
      <c r="J29" s="9" t="n"/>
      <c r="K29" s="9" t="n"/>
    </row>
    <row r="30">
      <c r="A30" s="9" t="n"/>
      <c r="B30" s="9" t="n"/>
      <c r="C30" s="9" t="n"/>
      <c r="D30" s="9" t="n"/>
      <c r="E30" s="18" t="n"/>
      <c r="F30" s="9" t="n"/>
      <c r="G30" s="9" t="n"/>
      <c r="H30" s="11" t="n"/>
      <c r="I30" s="11" t="n"/>
      <c r="J30" s="9" t="n"/>
      <c r="K30" s="9" t="n"/>
    </row>
    <row r="31">
      <c r="A31" s="9" t="n"/>
      <c r="B31" s="9" t="n"/>
      <c r="C31" s="9" t="n"/>
      <c r="D31" s="9" t="n"/>
      <c r="E31" s="18" t="n"/>
      <c r="F31" s="9" t="n"/>
      <c r="G31" s="9" t="n"/>
      <c r="H31" s="11" t="n"/>
      <c r="I31" s="11" t="n"/>
      <c r="J31" s="9" t="n"/>
      <c r="K31" s="9" t="n"/>
    </row>
    <row r="32">
      <c r="A32" s="9" t="n"/>
      <c r="B32" s="9" t="n"/>
      <c r="C32" s="9" t="n"/>
      <c r="D32" s="9" t="n"/>
      <c r="E32" s="18" t="n"/>
      <c r="F32" s="9" t="n"/>
      <c r="G32" s="9" t="n"/>
      <c r="H32" s="11" t="n"/>
      <c r="I32" s="11" t="n"/>
      <c r="J32" s="9" t="n"/>
      <c r="K32" s="9" t="n"/>
    </row>
    <row r="33">
      <c r="A33" s="9" t="n"/>
      <c r="B33" s="9" t="n"/>
      <c r="C33" s="9" t="n"/>
      <c r="D33" s="9" t="n"/>
      <c r="E33" s="18" t="n"/>
      <c r="F33" s="9" t="n"/>
      <c r="G33" s="9" t="n"/>
      <c r="H33" s="11" t="n"/>
      <c r="I33" s="11" t="n"/>
      <c r="J33" s="9" t="n"/>
      <c r="K33" s="9" t="n"/>
    </row>
    <row r="34">
      <c r="A34" s="9" t="n"/>
      <c r="B34" s="9" t="n"/>
      <c r="C34" s="9" t="n"/>
      <c r="D34" s="9" t="n"/>
      <c r="E34" s="18" t="n"/>
      <c r="F34" s="9" t="n"/>
      <c r="G34" s="9" t="n"/>
      <c r="H34" s="11" t="n"/>
      <c r="I34" s="11" t="n"/>
      <c r="J34" s="9" t="n"/>
      <c r="K34" s="9" t="n"/>
    </row>
    <row r="35">
      <c r="A35" s="9" t="n"/>
      <c r="B35" s="9" t="n"/>
      <c r="C35" s="9" t="n"/>
      <c r="D35" s="9" t="n"/>
      <c r="E35" s="18" t="n"/>
      <c r="F35" s="9" t="n"/>
      <c r="G35" s="9" t="n"/>
      <c r="H35" s="11" t="n"/>
      <c r="I35" s="11" t="n"/>
      <c r="J35" s="9" t="n"/>
      <c r="K35" s="9" t="n"/>
    </row>
    <row r="36">
      <c r="A36" s="9" t="n"/>
      <c r="B36" s="9" t="n"/>
      <c r="C36" s="9" t="n"/>
      <c r="D36" s="9" t="n"/>
      <c r="E36" s="18" t="n"/>
      <c r="F36" s="9" t="n"/>
      <c r="G36" s="9" t="n"/>
      <c r="H36" s="11" t="n"/>
      <c r="I36" s="11" t="n"/>
      <c r="J36" s="9" t="n"/>
      <c r="K36" s="9" t="n"/>
    </row>
    <row r="37">
      <c r="A37" s="9" t="n"/>
      <c r="B37" s="9" t="n"/>
      <c r="C37" s="9" t="n"/>
      <c r="D37" s="9" t="n"/>
      <c r="E37" s="18" t="n"/>
      <c r="F37" s="9" t="n"/>
      <c r="G37" s="9" t="n"/>
      <c r="H37" s="11" t="n"/>
      <c r="I37" s="11" t="n"/>
      <c r="J37" s="9" t="n"/>
      <c r="K37" s="9" t="n"/>
    </row>
    <row r="38">
      <c r="A38" s="9" t="n"/>
      <c r="B38" s="9" t="n"/>
      <c r="C38" s="9" t="n"/>
      <c r="D38" s="9" t="n"/>
      <c r="E38" s="18" t="n"/>
      <c r="F38" s="9" t="n"/>
      <c r="G38" s="9" t="n"/>
      <c r="H38" s="11" t="n"/>
      <c r="I38" s="11" t="n"/>
      <c r="J38" s="9" t="n"/>
      <c r="K38" s="9" t="n"/>
    </row>
    <row r="39">
      <c r="A39" s="9" t="n"/>
      <c r="B39" s="9" t="n"/>
      <c r="C39" s="9" t="n"/>
      <c r="D39" s="9" t="n"/>
      <c r="E39" s="18" t="n"/>
      <c r="F39" s="9" t="n"/>
      <c r="G39" s="9" t="n"/>
      <c r="H39" s="11" t="n"/>
      <c r="I39" s="11" t="n"/>
      <c r="J39" s="9" t="n"/>
      <c r="K39" s="9" t="n"/>
    </row>
    <row r="40">
      <c r="A40" s="9" t="n"/>
      <c r="B40" s="9" t="n"/>
      <c r="C40" s="9" t="n"/>
      <c r="D40" s="9" t="n"/>
      <c r="E40" s="18" t="n"/>
      <c r="F40" s="9" t="n"/>
      <c r="G40" s="9" t="n"/>
      <c r="H40" s="11" t="n"/>
      <c r="I40" s="11" t="n"/>
      <c r="J40" s="9" t="n"/>
      <c r="K40" s="9" t="n"/>
    </row>
    <row r="41">
      <c r="A41" s="9" t="n"/>
      <c r="B41" s="9" t="n"/>
      <c r="C41" s="9" t="n"/>
      <c r="D41" s="9" t="n"/>
      <c r="E41" s="18" t="n"/>
      <c r="F41" s="9" t="n"/>
      <c r="G41" s="9" t="n"/>
      <c r="H41" s="11" t="n"/>
      <c r="I41" s="11" t="n"/>
      <c r="J41" s="9" t="n"/>
      <c r="K41" s="9" t="n"/>
    </row>
    <row r="42">
      <c r="A42" s="9" t="n"/>
      <c r="B42" s="9" t="n"/>
      <c r="C42" s="9" t="n"/>
      <c r="D42" s="9" t="n"/>
      <c r="E42" s="18" t="n"/>
      <c r="F42" s="9" t="n"/>
      <c r="G42" s="9" t="n"/>
      <c r="H42" s="11" t="n"/>
      <c r="I42" s="11" t="n"/>
      <c r="J42" s="9" t="n"/>
      <c r="K42" s="9" t="n"/>
    </row>
    <row r="43">
      <c r="A43" s="9" t="n"/>
      <c r="B43" s="9" t="n"/>
      <c r="C43" s="9" t="n"/>
      <c r="D43" s="9" t="n"/>
      <c r="E43" s="18" t="n"/>
      <c r="F43" s="9" t="n"/>
      <c r="G43" s="9" t="n"/>
      <c r="H43" s="11" t="n"/>
      <c r="I43" s="11" t="n"/>
      <c r="J43" s="9" t="n"/>
      <c r="K43" s="9" t="n"/>
    </row>
    <row r="44">
      <c r="A44" s="9" t="n"/>
      <c r="B44" s="9" t="n"/>
      <c r="C44" s="9" t="n"/>
      <c r="D44" s="9" t="n"/>
      <c r="E44" s="18" t="n"/>
      <c r="F44" s="9" t="n"/>
      <c r="G44" s="9" t="n"/>
      <c r="H44" s="11" t="n"/>
      <c r="I44" s="11" t="n"/>
      <c r="J44" s="9" t="n"/>
      <c r="K44" s="9" t="n"/>
    </row>
    <row r="45">
      <c r="A45" s="9" t="n"/>
      <c r="B45" s="9" t="n"/>
      <c r="C45" s="9" t="n"/>
      <c r="D45" s="9" t="n"/>
      <c r="E45" s="18" t="n"/>
      <c r="F45" s="9" t="n"/>
      <c r="G45" s="9" t="n"/>
      <c r="H45" s="11" t="n"/>
      <c r="I45" s="11" t="n"/>
      <c r="J45" s="9" t="n"/>
      <c r="K45" s="9" t="n"/>
    </row>
    <row r="46">
      <c r="A46" s="9" t="n"/>
      <c r="B46" s="9" t="n"/>
      <c r="C46" s="9" t="n"/>
      <c r="D46" s="9" t="n"/>
      <c r="E46" s="18" t="n"/>
      <c r="F46" s="9" t="n"/>
      <c r="G46" s="9" t="n"/>
      <c r="H46" s="11" t="n"/>
      <c r="I46" s="11" t="n"/>
      <c r="J46" s="9" t="n"/>
      <c r="K46" s="9" t="n"/>
    </row>
    <row r="47">
      <c r="A47" s="9" t="n"/>
      <c r="B47" s="9" t="n"/>
      <c r="C47" s="9" t="n"/>
      <c r="D47" s="9" t="n"/>
      <c r="E47" s="18" t="n"/>
      <c r="F47" s="9" t="n"/>
      <c r="G47" s="9" t="n"/>
      <c r="H47" s="11" t="n"/>
      <c r="I47" s="11" t="n"/>
      <c r="J47" s="9" t="n"/>
      <c r="K47" s="9" t="n"/>
    </row>
    <row r="48">
      <c r="A48" s="9" t="n"/>
      <c r="B48" s="9" t="n"/>
      <c r="C48" s="9" t="n"/>
      <c r="D48" s="9" t="n"/>
      <c r="E48" s="18" t="n"/>
      <c r="F48" s="9" t="n"/>
      <c r="G48" s="9" t="n"/>
      <c r="H48" s="11" t="n"/>
      <c r="I48" s="11" t="n"/>
      <c r="J48" s="9" t="n"/>
      <c r="K48" s="9" t="n"/>
    </row>
    <row r="49">
      <c r="A49" s="9" t="n"/>
      <c r="B49" s="9" t="n"/>
      <c r="C49" s="9" t="n"/>
      <c r="D49" s="9" t="n"/>
      <c r="E49" s="18" t="n"/>
      <c r="F49" s="9" t="n"/>
      <c r="G49" s="9" t="n"/>
      <c r="H49" s="11" t="n"/>
      <c r="I49" s="11" t="n"/>
      <c r="J49" s="9" t="n"/>
      <c r="K49" s="9" t="n"/>
    </row>
    <row r="50">
      <c r="A50" s="9" t="n"/>
      <c r="B50" s="9" t="n"/>
      <c r="C50" s="9" t="n"/>
      <c r="D50" s="9" t="n"/>
      <c r="E50" s="18" t="n"/>
      <c r="F50" s="9" t="n"/>
      <c r="G50" s="9" t="n"/>
      <c r="H50" s="11" t="n"/>
      <c r="I50" s="11" t="n"/>
      <c r="J50" s="9" t="n"/>
      <c r="K50" s="9" t="n"/>
    </row>
    <row r="51">
      <c r="A51" s="9" t="n"/>
      <c r="B51" s="9" t="n"/>
      <c r="C51" s="9" t="n"/>
      <c r="D51" s="9" t="n"/>
      <c r="E51" s="18" t="n"/>
      <c r="F51" s="9" t="n"/>
      <c r="G51" s="9" t="n"/>
      <c r="H51" s="11" t="n"/>
      <c r="I51" s="11" t="n"/>
      <c r="J51" s="9" t="n"/>
      <c r="K51" s="9" t="n"/>
    </row>
    <row r="52">
      <c r="A52" s="9" t="n"/>
      <c r="B52" s="9" t="n"/>
      <c r="C52" s="9" t="n"/>
      <c r="D52" s="9" t="n"/>
      <c r="E52" s="18" t="n"/>
      <c r="F52" s="9" t="n"/>
      <c r="G52" s="9" t="n"/>
      <c r="H52" s="11" t="n"/>
      <c r="I52" s="11" t="n"/>
      <c r="J52" s="9" t="n"/>
      <c r="K52" s="9" t="n"/>
    </row>
    <row r="53">
      <c r="A53" s="9" t="n"/>
      <c r="B53" s="9" t="n"/>
      <c r="C53" s="9" t="n"/>
      <c r="D53" s="9" t="n"/>
      <c r="E53" s="18" t="n"/>
      <c r="F53" s="9" t="n"/>
      <c r="G53" s="9" t="n"/>
      <c r="H53" s="11" t="n"/>
      <c r="I53" s="11" t="n"/>
      <c r="J53" s="9" t="n"/>
      <c r="K53" s="9" t="n"/>
    </row>
    <row r="54">
      <c r="A54" s="9" t="n"/>
      <c r="B54" s="9" t="n"/>
      <c r="C54" s="9" t="n"/>
      <c r="D54" s="9" t="n"/>
      <c r="E54" s="18" t="n"/>
      <c r="F54" s="9" t="n"/>
      <c r="G54" s="9" t="n"/>
      <c r="H54" s="11" t="n"/>
      <c r="I54" s="11" t="n"/>
      <c r="J54" s="9" t="n"/>
      <c r="K54" s="9" t="n"/>
    </row>
    <row r="55">
      <c r="A55" s="9" t="n"/>
      <c r="B55" s="9" t="n"/>
      <c r="C55" s="9" t="n"/>
      <c r="D55" s="9" t="n"/>
      <c r="E55" s="18" t="n"/>
      <c r="F55" s="9" t="n"/>
      <c r="G55" s="9" t="n"/>
      <c r="H55" s="11" t="n"/>
      <c r="I55" s="11" t="n"/>
      <c r="J55" s="9" t="n"/>
      <c r="K55" s="9" t="n"/>
    </row>
    <row r="56">
      <c r="A56" s="9" t="n"/>
      <c r="B56" s="9" t="n"/>
      <c r="C56" s="9" t="n"/>
      <c r="D56" s="9" t="n"/>
      <c r="E56" s="18" t="n"/>
      <c r="F56" s="9" t="n"/>
      <c r="G56" s="9" t="n"/>
      <c r="H56" s="11" t="n"/>
      <c r="I56" s="11" t="n"/>
      <c r="J56" s="9" t="n"/>
      <c r="K56" s="9" t="n"/>
    </row>
    <row r="57">
      <c r="A57" s="9" t="n"/>
      <c r="B57" s="9" t="n"/>
      <c r="C57" s="9" t="n"/>
      <c r="D57" s="9" t="n"/>
      <c r="E57" s="18" t="n"/>
      <c r="F57" s="9" t="n"/>
      <c r="G57" s="9" t="n"/>
      <c r="H57" s="11" t="n"/>
      <c r="I57" s="11" t="n"/>
      <c r="J57" s="9" t="n"/>
      <c r="K57" s="9" t="n"/>
    </row>
    <row r="58">
      <c r="A58" s="9" t="n"/>
      <c r="B58" s="9" t="n"/>
      <c r="C58" s="9" t="n"/>
      <c r="D58" s="9" t="n"/>
      <c r="E58" s="18" t="n"/>
      <c r="F58" s="9" t="n"/>
      <c r="G58" s="9" t="n"/>
      <c r="H58" s="11" t="n"/>
      <c r="I58" s="11" t="n"/>
      <c r="J58" s="9" t="n"/>
      <c r="K58" s="9" t="n"/>
    </row>
    <row r="59">
      <c r="A59" s="9" t="n"/>
      <c r="B59" s="9" t="n"/>
      <c r="C59" s="9" t="n"/>
      <c r="D59" s="9" t="n"/>
      <c r="E59" s="18" t="n"/>
      <c r="F59" s="9" t="n"/>
      <c r="G59" s="9" t="n"/>
      <c r="H59" s="11" t="n"/>
      <c r="I59" s="11" t="n"/>
      <c r="J59" s="9" t="n"/>
      <c r="K59" s="9" t="n"/>
    </row>
    <row r="60">
      <c r="A60" s="9" t="n"/>
      <c r="B60" s="9" t="n"/>
      <c r="C60" s="9" t="n"/>
      <c r="D60" s="9" t="n"/>
      <c r="E60" s="18" t="n"/>
      <c r="F60" s="9" t="n"/>
      <c r="G60" s="9" t="n"/>
      <c r="H60" s="11" t="n"/>
      <c r="I60" s="11" t="n"/>
      <c r="J60" s="9" t="n"/>
      <c r="K60" s="9" t="n"/>
    </row>
    <row r="61">
      <c r="A61" s="9" t="n"/>
      <c r="B61" s="9" t="n"/>
      <c r="C61" s="9" t="n"/>
      <c r="D61" s="9" t="n"/>
      <c r="E61" s="18" t="n"/>
      <c r="F61" s="9" t="n"/>
      <c r="G61" s="9" t="n"/>
      <c r="H61" s="11" t="n"/>
      <c r="I61" s="11" t="n"/>
      <c r="J61" s="9" t="n"/>
      <c r="K61" s="9" t="n"/>
    </row>
    <row r="62">
      <c r="A62" s="9" t="n"/>
      <c r="B62" s="9" t="n"/>
      <c r="C62" s="9" t="n"/>
      <c r="D62" s="9" t="n"/>
      <c r="E62" s="18" t="n"/>
      <c r="F62" s="9" t="n"/>
      <c r="G62" s="9" t="n"/>
      <c r="H62" s="11" t="n"/>
      <c r="I62" s="11" t="n"/>
      <c r="J62" s="9" t="n"/>
      <c r="K62" s="9" t="n"/>
    </row>
    <row r="63">
      <c r="A63" s="9" t="n"/>
      <c r="B63" s="9" t="n"/>
      <c r="C63" s="9" t="n"/>
      <c r="D63" s="9" t="n"/>
      <c r="E63" s="18" t="n"/>
      <c r="F63" s="9" t="n"/>
      <c r="G63" s="9" t="n"/>
      <c r="H63" s="11" t="n"/>
      <c r="I63" s="11" t="n"/>
      <c r="J63" s="9" t="n"/>
      <c r="K63" s="9" t="n"/>
    </row>
    <row r="64">
      <c r="A64" s="9" t="n"/>
      <c r="B64" s="9" t="n"/>
      <c r="C64" s="9" t="n"/>
      <c r="D64" s="9" t="n"/>
      <c r="E64" s="18" t="n"/>
      <c r="F64" s="9" t="n"/>
      <c r="G64" s="9" t="n"/>
      <c r="H64" s="11" t="n"/>
      <c r="I64" s="11" t="n"/>
      <c r="J64" s="9" t="n"/>
      <c r="K64" s="9" t="n"/>
    </row>
    <row r="65">
      <c r="A65" s="9" t="n"/>
      <c r="B65" s="9" t="n"/>
      <c r="C65" s="9" t="n"/>
      <c r="D65" s="9" t="n"/>
      <c r="E65" s="18" t="n"/>
      <c r="F65" s="9" t="n"/>
      <c r="G65" s="9" t="n"/>
      <c r="H65" s="11" t="n"/>
      <c r="I65" s="11" t="n"/>
      <c r="J65" s="9" t="n"/>
      <c r="K65" s="9" t="n"/>
    </row>
    <row r="66">
      <c r="A66" s="9" t="n"/>
      <c r="B66" s="9" t="n"/>
      <c r="C66" s="9" t="n"/>
      <c r="D66" s="9" t="n"/>
      <c r="E66" s="18" t="n"/>
      <c r="F66" s="9" t="n"/>
      <c r="G66" s="9" t="n"/>
      <c r="H66" s="11" t="n"/>
      <c r="I66" s="11" t="n"/>
      <c r="J66" s="9" t="n"/>
      <c r="K66" s="9" t="n"/>
    </row>
    <row r="67">
      <c r="A67" s="9" t="n"/>
      <c r="B67" s="9" t="n"/>
      <c r="C67" s="9" t="n"/>
      <c r="D67" s="9" t="n"/>
      <c r="E67" s="18" t="n"/>
      <c r="F67" s="9" t="n"/>
      <c r="G67" s="9" t="n"/>
      <c r="H67" s="11" t="n"/>
      <c r="I67" s="11" t="n"/>
      <c r="J67" s="9" t="n"/>
      <c r="K67" s="9" t="n"/>
    </row>
    <row r="68">
      <c r="A68" s="9" t="n"/>
      <c r="B68" s="9" t="n"/>
      <c r="C68" s="9" t="n"/>
      <c r="D68" s="9" t="n"/>
      <c r="E68" s="18" t="n"/>
      <c r="F68" s="9" t="n"/>
      <c r="G68" s="9" t="n"/>
      <c r="H68" s="11" t="n"/>
      <c r="I68" s="11" t="n"/>
      <c r="J68" s="9" t="n"/>
      <c r="K68" s="9" t="n"/>
    </row>
    <row r="69">
      <c r="A69" s="9" t="n"/>
      <c r="B69" s="9" t="n"/>
      <c r="C69" s="9" t="n"/>
      <c r="D69" s="9" t="n"/>
      <c r="E69" s="18" t="n"/>
      <c r="F69" s="9" t="n"/>
      <c r="G69" s="9" t="n"/>
      <c r="H69" s="11" t="n"/>
      <c r="I69" s="11" t="n"/>
      <c r="J69" s="9" t="n"/>
      <c r="K69" s="9" t="n"/>
    </row>
    <row r="70">
      <c r="A70" s="9" t="n"/>
      <c r="B70" s="9" t="n"/>
      <c r="C70" s="9" t="n"/>
      <c r="D70" s="9" t="n"/>
      <c r="E70" s="18" t="n"/>
      <c r="F70" s="9" t="n"/>
      <c r="G70" s="9" t="n"/>
      <c r="H70" s="11" t="n"/>
      <c r="I70" s="11" t="n"/>
      <c r="J70" s="9" t="n"/>
      <c r="K70" s="9" t="n"/>
    </row>
    <row r="71">
      <c r="A71" s="9" t="n"/>
      <c r="B71" s="9" t="n"/>
      <c r="C71" s="9" t="n"/>
      <c r="D71" s="9" t="n"/>
      <c r="E71" s="18" t="n"/>
      <c r="F71" s="9" t="n"/>
      <c r="G71" s="9" t="n"/>
      <c r="H71" s="11" t="n"/>
      <c r="I71" s="11" t="n"/>
      <c r="J71" s="9" t="n"/>
      <c r="K71" s="9" t="n"/>
    </row>
    <row r="72">
      <c r="A72" s="9" t="n"/>
      <c r="B72" s="9" t="n"/>
      <c r="C72" s="9" t="n"/>
      <c r="D72" s="9" t="n"/>
      <c r="E72" s="18" t="n"/>
      <c r="F72" s="9" t="n"/>
      <c r="G72" s="9" t="n"/>
      <c r="H72" s="11" t="n"/>
      <c r="I72" s="11" t="n"/>
      <c r="J72" s="9" t="n"/>
      <c r="K72" s="9" t="n"/>
    </row>
    <row r="73">
      <c r="A73" s="9" t="n"/>
      <c r="B73" s="9" t="n"/>
      <c r="C73" s="9" t="n"/>
      <c r="D73" s="9" t="n"/>
      <c r="E73" s="18" t="n"/>
      <c r="F73" s="9" t="n"/>
      <c r="G73" s="9" t="n"/>
      <c r="H73" s="11" t="n"/>
      <c r="I73" s="11" t="n"/>
      <c r="J73" s="9" t="n"/>
      <c r="K73" s="9" t="n"/>
    </row>
    <row r="74">
      <c r="A74" s="9" t="n"/>
      <c r="B74" s="9" t="n"/>
      <c r="C74" s="9" t="n"/>
      <c r="D74" s="9" t="n"/>
      <c r="E74" s="18" t="n"/>
      <c r="F74" s="9" t="n"/>
      <c r="G74" s="9" t="n"/>
      <c r="H74" s="11" t="n"/>
      <c r="I74" s="11" t="n"/>
      <c r="J74" s="9" t="n"/>
      <c r="K74" s="9" t="n"/>
    </row>
    <row r="75">
      <c r="A75" s="9" t="n"/>
      <c r="B75" s="9" t="n"/>
      <c r="C75" s="9" t="n"/>
      <c r="D75" s="9" t="n"/>
      <c r="E75" s="18" t="n"/>
      <c r="F75" s="9" t="n"/>
      <c r="G75" s="9" t="n"/>
      <c r="H75" s="11" t="n"/>
      <c r="I75" s="11" t="n"/>
      <c r="J75" s="9" t="n"/>
      <c r="K75" s="9" t="n"/>
    </row>
    <row r="76">
      <c r="A76" s="9" t="n"/>
      <c r="B76" s="9" t="n"/>
      <c r="C76" s="9" t="n"/>
      <c r="D76" s="9" t="n"/>
      <c r="E76" s="18" t="n"/>
      <c r="F76" s="9" t="n"/>
      <c r="G76" s="9" t="n"/>
      <c r="H76" s="11" t="n"/>
      <c r="I76" s="11" t="n"/>
      <c r="J76" s="9" t="n"/>
      <c r="K76" s="9" t="n"/>
    </row>
    <row r="77">
      <c r="A77" s="9" t="n"/>
      <c r="B77" s="9" t="n"/>
      <c r="C77" s="9" t="n"/>
      <c r="D77" s="9" t="n"/>
      <c r="E77" s="18" t="n"/>
      <c r="F77" s="9" t="n"/>
      <c r="G77" s="9" t="n"/>
      <c r="H77" s="11" t="n"/>
      <c r="I77" s="11" t="n"/>
      <c r="J77" s="9" t="n"/>
      <c r="K77" s="9" t="n"/>
    </row>
    <row r="78">
      <c r="A78" s="9" t="n"/>
      <c r="B78" s="9" t="n"/>
      <c r="C78" s="9" t="n"/>
      <c r="D78" s="9" t="n"/>
      <c r="E78" s="18" t="n"/>
      <c r="F78" s="9" t="n"/>
      <c r="G78" s="9" t="n"/>
      <c r="H78" s="11" t="n"/>
      <c r="I78" s="11" t="n"/>
      <c r="J78" s="9" t="n"/>
      <c r="K78" s="9" t="n"/>
    </row>
    <row r="79">
      <c r="A79" s="9" t="n"/>
      <c r="B79" s="9" t="n"/>
      <c r="C79" s="9" t="n"/>
      <c r="D79" s="9" t="n"/>
      <c r="E79" s="18" t="n"/>
      <c r="F79" s="9" t="n"/>
      <c r="G79" s="9" t="n"/>
      <c r="H79" s="11" t="n"/>
      <c r="I79" s="11" t="n"/>
      <c r="J79" s="9" t="n"/>
      <c r="K79" s="9" t="n"/>
    </row>
    <row r="80">
      <c r="A80" s="9" t="n"/>
      <c r="B80" s="9" t="n"/>
      <c r="C80" s="9" t="n"/>
      <c r="D80" s="9" t="n"/>
      <c r="E80" s="18" t="n"/>
      <c r="F80" s="9" t="n"/>
      <c r="G80" s="9" t="n"/>
      <c r="H80" s="11" t="n"/>
      <c r="I80" s="11" t="n"/>
      <c r="J80" s="9" t="n"/>
      <c r="K80" s="9" t="n"/>
    </row>
    <row r="81">
      <c r="A81" s="9" t="n"/>
      <c r="B81" s="9" t="n"/>
      <c r="C81" s="9" t="n"/>
      <c r="D81" s="9" t="n"/>
      <c r="E81" s="18" t="n"/>
      <c r="F81" s="9" t="n"/>
      <c r="G81" s="9" t="n"/>
      <c r="H81" s="11" t="n"/>
      <c r="I81" s="11" t="n"/>
      <c r="J81" s="9" t="n"/>
      <c r="K81" s="9" t="n"/>
    </row>
    <row r="82">
      <c r="A82" s="9" t="n"/>
      <c r="B82" s="9" t="n"/>
      <c r="C82" s="9" t="n"/>
      <c r="D82" s="9" t="n"/>
      <c r="E82" s="18" t="n"/>
      <c r="F82" s="9" t="n"/>
      <c r="G82" s="9" t="n"/>
      <c r="H82" s="11" t="n"/>
      <c r="I82" s="11" t="n"/>
      <c r="J82" s="9" t="n"/>
      <c r="K82" s="9" t="n"/>
    </row>
    <row r="83">
      <c r="A83" s="9" t="n"/>
      <c r="B83" s="9" t="n"/>
      <c r="C83" s="9" t="n"/>
      <c r="D83" s="9" t="n"/>
      <c r="E83" s="18" t="n"/>
      <c r="F83" s="9" t="n"/>
      <c r="G83" s="9" t="n"/>
      <c r="H83" s="11" t="n"/>
      <c r="I83" s="11" t="n"/>
      <c r="J83" s="9" t="n"/>
      <c r="K83" s="9" t="n"/>
    </row>
    <row r="84">
      <c r="A84" s="9" t="n"/>
      <c r="B84" s="9" t="n"/>
      <c r="C84" s="9" t="n"/>
      <c r="D84" s="9" t="n"/>
      <c r="E84" s="18" t="n"/>
      <c r="F84" s="9" t="n"/>
      <c r="G84" s="9" t="n"/>
      <c r="H84" s="11" t="n"/>
      <c r="I84" s="11" t="n"/>
      <c r="J84" s="9" t="n"/>
      <c r="K84" s="9" t="n"/>
    </row>
    <row r="85">
      <c r="A85" s="9" t="n"/>
      <c r="B85" s="9" t="n"/>
      <c r="C85" s="9" t="n"/>
      <c r="D85" s="9" t="n"/>
      <c r="E85" s="18" t="n"/>
      <c r="F85" s="9" t="n"/>
      <c r="G85" s="9" t="n"/>
      <c r="H85" s="11" t="n"/>
      <c r="I85" s="11" t="n"/>
      <c r="J85" s="9" t="n"/>
      <c r="K85" s="9" t="n"/>
    </row>
    <row r="86">
      <c r="A86" s="9" t="n"/>
      <c r="B86" s="9" t="n"/>
      <c r="C86" s="9" t="n"/>
      <c r="D86" s="9" t="n"/>
      <c r="E86" s="18" t="n"/>
      <c r="F86" s="9" t="n"/>
      <c r="G86" s="9" t="n"/>
      <c r="H86" s="11" t="n"/>
      <c r="I86" s="11" t="n"/>
      <c r="J86" s="9" t="n"/>
      <c r="K86" s="9" t="n"/>
    </row>
    <row r="87">
      <c r="A87" s="9" t="n"/>
      <c r="B87" s="9" t="n"/>
      <c r="C87" s="9" t="n"/>
      <c r="D87" s="9" t="n"/>
      <c r="E87" s="18" t="n"/>
      <c r="F87" s="9" t="n"/>
      <c r="G87" s="9" t="n"/>
      <c r="H87" s="11" t="n"/>
      <c r="I87" s="11" t="n"/>
      <c r="J87" s="9" t="n"/>
      <c r="K87" s="9" t="n"/>
    </row>
    <row r="88">
      <c r="A88" s="9" t="n"/>
      <c r="B88" s="9" t="n"/>
      <c r="C88" s="9" t="n"/>
      <c r="D88" s="9" t="n"/>
      <c r="E88" s="18" t="n"/>
      <c r="F88" s="9" t="n"/>
      <c r="G88" s="9" t="n"/>
      <c r="H88" s="11" t="n"/>
      <c r="I88" s="11" t="n"/>
      <c r="J88" s="9" t="n"/>
      <c r="K88" s="9" t="n"/>
    </row>
    <row r="89">
      <c r="A89" s="9" t="n"/>
      <c r="B89" s="9" t="n"/>
      <c r="C89" s="9" t="n"/>
      <c r="D89" s="9" t="n"/>
      <c r="E89" s="18" t="n"/>
      <c r="F89" s="9" t="n"/>
      <c r="G89" s="9" t="n"/>
      <c r="H89" s="11" t="n"/>
      <c r="I89" s="11" t="n"/>
      <c r="J89" s="9" t="n"/>
      <c r="K89" s="9" t="n"/>
    </row>
    <row r="90">
      <c r="A90" s="9" t="n"/>
      <c r="B90" s="9" t="n"/>
      <c r="C90" s="9" t="n"/>
      <c r="D90" s="9" t="n"/>
      <c r="E90" s="18" t="n"/>
      <c r="F90" s="9" t="n"/>
      <c r="G90" s="9" t="n"/>
      <c r="H90" s="11" t="n"/>
      <c r="I90" s="11" t="n"/>
      <c r="J90" s="9" t="n"/>
      <c r="K90" s="9" t="n"/>
    </row>
    <row r="91">
      <c r="A91" s="9" t="n"/>
      <c r="B91" s="9" t="n"/>
      <c r="C91" s="9" t="n"/>
      <c r="D91" s="9" t="n"/>
      <c r="E91" s="18" t="n"/>
      <c r="F91" s="9" t="n"/>
      <c r="G91" s="9" t="n"/>
      <c r="H91" s="11" t="n"/>
      <c r="I91" s="11" t="n"/>
      <c r="J91" s="9" t="n"/>
      <c r="K91" s="9" t="n"/>
    </row>
    <row r="92">
      <c r="A92" s="9" t="n"/>
      <c r="B92" s="9" t="n"/>
      <c r="C92" s="9" t="n"/>
      <c r="D92" s="9" t="n"/>
      <c r="E92" s="18" t="n"/>
      <c r="F92" s="9" t="n"/>
      <c r="G92" s="9" t="n"/>
      <c r="H92" s="11" t="n"/>
      <c r="I92" s="11" t="n"/>
      <c r="J92" s="9" t="n"/>
      <c r="K92" s="9" t="n"/>
    </row>
    <row r="93">
      <c r="A93" s="9" t="n"/>
      <c r="B93" s="9" t="n"/>
      <c r="C93" s="9" t="n"/>
      <c r="D93" s="9" t="n"/>
      <c r="E93" s="18" t="n"/>
      <c r="F93" s="9" t="n"/>
      <c r="G93" s="9" t="n"/>
      <c r="H93" s="11" t="n"/>
      <c r="I93" s="11" t="n"/>
      <c r="J93" s="9" t="n"/>
      <c r="K93" s="9" t="n"/>
    </row>
    <row r="94">
      <c r="A94" s="9" t="n"/>
      <c r="B94" s="9" t="n"/>
      <c r="C94" s="9" t="n"/>
      <c r="D94" s="9" t="n"/>
      <c r="E94" s="18" t="n"/>
      <c r="F94" s="9" t="n"/>
      <c r="G94" s="9" t="n"/>
      <c r="H94" s="11" t="n"/>
      <c r="I94" s="11" t="n"/>
      <c r="J94" s="9" t="n"/>
      <c r="K94" s="9" t="n"/>
    </row>
    <row r="95">
      <c r="A95" s="9" t="n"/>
      <c r="B95" s="9" t="n"/>
      <c r="C95" s="9" t="n"/>
      <c r="D95" s="9" t="n"/>
      <c r="E95" s="18" t="n"/>
      <c r="F95" s="9" t="n"/>
      <c r="G95" s="9" t="n"/>
      <c r="H95" s="11" t="n"/>
      <c r="I95" s="11" t="n"/>
      <c r="J95" s="9" t="n"/>
      <c r="K95" s="9" t="n"/>
    </row>
    <row r="96">
      <c r="A96" s="9" t="n"/>
      <c r="B96" s="9" t="n"/>
      <c r="C96" s="9" t="n"/>
      <c r="D96" s="9" t="n"/>
      <c r="E96" s="18" t="n"/>
      <c r="F96" s="9" t="n"/>
      <c r="G96" s="9" t="n"/>
      <c r="H96" s="11" t="n"/>
      <c r="I96" s="11" t="n"/>
      <c r="J96" s="9" t="n"/>
      <c r="K96" s="9" t="n"/>
    </row>
    <row r="97">
      <c r="A97" s="9" t="n"/>
      <c r="B97" s="9" t="n"/>
      <c r="C97" s="9" t="n"/>
      <c r="D97" s="9" t="n"/>
      <c r="E97" s="18" t="n"/>
      <c r="F97" s="9" t="n"/>
      <c r="G97" s="9" t="n"/>
      <c r="H97" s="11" t="n"/>
      <c r="I97" s="11" t="n"/>
      <c r="J97" s="9" t="n"/>
      <c r="K97" s="9" t="n"/>
    </row>
    <row r="98">
      <c r="A98" s="9" t="n"/>
      <c r="B98" s="9" t="n"/>
      <c r="C98" s="9" t="n"/>
      <c r="D98" s="9" t="n"/>
      <c r="E98" s="18" t="n"/>
      <c r="F98" s="9" t="n"/>
      <c r="G98" s="9" t="n"/>
      <c r="H98" s="11" t="n"/>
      <c r="I98" s="11" t="n"/>
      <c r="J98" s="9" t="n"/>
      <c r="K98" s="9" t="n"/>
    </row>
    <row r="99">
      <c r="A99" s="9" t="n"/>
      <c r="B99" s="9" t="n"/>
      <c r="C99" s="9" t="n"/>
      <c r="D99" s="9" t="n"/>
      <c r="E99" s="18" t="n"/>
      <c r="F99" s="9" t="n"/>
      <c r="G99" s="9" t="n"/>
      <c r="H99" s="11" t="n"/>
      <c r="I99" s="11" t="n"/>
      <c r="J99" s="9" t="n"/>
      <c r="K99" s="9" t="n"/>
    </row>
    <row r="100">
      <c r="A100" s="9" t="n"/>
      <c r="B100" s="9" t="n"/>
      <c r="C100" s="9" t="n"/>
      <c r="D100" s="9" t="n"/>
      <c r="E100" s="18" t="n"/>
      <c r="F100" s="9" t="n"/>
      <c r="G100" s="9" t="n"/>
      <c r="H100" s="11" t="n"/>
      <c r="I100" s="11" t="n"/>
      <c r="J100" s="9" t="n"/>
      <c r="K100" s="9" t="n"/>
    </row>
    <row r="101">
      <c r="A101" s="9" t="n"/>
      <c r="B101" s="9" t="n"/>
      <c r="C101" s="9" t="n"/>
      <c r="D101" s="9" t="n"/>
      <c r="E101" s="18" t="n"/>
      <c r="F101" s="9" t="n"/>
      <c r="G101" s="9" t="n"/>
      <c r="H101" s="11" t="n"/>
      <c r="I101" s="11" t="n"/>
      <c r="J101" s="9" t="n"/>
      <c r="K101" s="9" t="n"/>
    </row>
    <row r="102">
      <c r="A102" s="9" t="n"/>
      <c r="B102" s="9" t="n"/>
      <c r="C102" s="9" t="n"/>
      <c r="D102" s="9" t="n"/>
      <c r="E102" s="18" t="n"/>
      <c r="F102" s="9" t="n"/>
      <c r="G102" s="9" t="n"/>
      <c r="H102" s="11" t="n"/>
      <c r="I102" s="11" t="n"/>
      <c r="J102" s="9" t="n"/>
      <c r="K102" s="9" t="n"/>
    </row>
    <row r="103">
      <c r="A103" s="9" t="n"/>
      <c r="B103" s="9" t="n"/>
      <c r="C103" s="9" t="n"/>
      <c r="D103" s="9" t="n"/>
      <c r="E103" s="18" t="n"/>
      <c r="F103" s="9" t="n"/>
      <c r="G103" s="9" t="n"/>
      <c r="H103" s="11" t="n"/>
      <c r="I103" s="11" t="n"/>
      <c r="J103" s="9" t="n"/>
      <c r="K103" s="9" t="n"/>
    </row>
    <row r="104">
      <c r="A104" s="9" t="n"/>
      <c r="B104" s="9" t="n"/>
      <c r="C104" s="9" t="n"/>
      <c r="D104" s="9" t="n"/>
      <c r="E104" s="18" t="n"/>
      <c r="F104" s="9" t="n"/>
      <c r="G104" s="9" t="n"/>
      <c r="H104" s="11" t="n"/>
      <c r="I104" s="11" t="n"/>
      <c r="J104" s="9" t="n"/>
      <c r="K104" s="9" t="n"/>
    </row>
    <row r="105">
      <c r="A105" s="9" t="n"/>
      <c r="B105" s="9" t="n"/>
      <c r="C105" s="9" t="n"/>
      <c r="D105" s="9" t="n"/>
      <c r="E105" s="18" t="n"/>
      <c r="F105" s="9" t="n"/>
      <c r="G105" s="9" t="n"/>
      <c r="H105" s="11" t="n"/>
      <c r="I105" s="11" t="n"/>
      <c r="J105" s="9" t="n"/>
      <c r="K105" s="9" t="n"/>
    </row>
    <row r="106">
      <c r="A106" s="9" t="n"/>
      <c r="B106" s="9" t="n"/>
      <c r="C106" s="9" t="n"/>
      <c r="D106" s="9" t="n"/>
      <c r="E106" s="18" t="n"/>
      <c r="F106" s="9" t="n"/>
      <c r="G106" s="9" t="n"/>
      <c r="H106" s="11" t="n"/>
      <c r="I106" s="11" t="n"/>
      <c r="J106" s="9" t="n"/>
      <c r="K106" s="9" t="n"/>
    </row>
    <row r="107">
      <c r="A107" s="9" t="n"/>
      <c r="B107" s="9" t="n"/>
      <c r="C107" s="9" t="n"/>
      <c r="D107" s="9" t="n"/>
      <c r="E107" s="18" t="n"/>
      <c r="F107" s="9" t="n"/>
      <c r="G107" s="9" t="n"/>
      <c r="H107" s="11" t="n"/>
      <c r="I107" s="11" t="n"/>
      <c r="J107" s="9" t="n"/>
      <c r="K107" s="9" t="n"/>
    </row>
    <row r="108">
      <c r="A108" s="9" t="n"/>
      <c r="B108" s="9" t="n"/>
      <c r="C108" s="9" t="n"/>
      <c r="D108" s="9" t="n"/>
      <c r="E108" s="18" t="n"/>
      <c r="F108" s="9" t="n"/>
      <c r="G108" s="9" t="n"/>
      <c r="H108" s="11" t="n"/>
      <c r="I108" s="11" t="n"/>
      <c r="J108" s="9" t="n"/>
      <c r="K108" s="9" t="n"/>
    </row>
    <row r="109">
      <c r="A109" s="9" t="n"/>
      <c r="B109" s="9" t="n"/>
      <c r="C109" s="9" t="n"/>
      <c r="D109" s="9" t="n"/>
      <c r="E109" s="18" t="n"/>
      <c r="F109" s="9" t="n"/>
      <c r="G109" s="9" t="n"/>
      <c r="H109" s="11" t="n"/>
      <c r="I109" s="11" t="n"/>
      <c r="J109" s="9" t="n"/>
      <c r="K109" s="9" t="n"/>
    </row>
    <row r="110">
      <c r="A110" s="9" t="n"/>
      <c r="B110" s="9" t="n"/>
      <c r="C110" s="9" t="n"/>
      <c r="D110" s="9" t="n"/>
      <c r="E110" s="18" t="n"/>
      <c r="F110" s="9" t="n"/>
      <c r="G110" s="9" t="n"/>
      <c r="H110" s="11" t="n"/>
      <c r="I110" s="11" t="n"/>
      <c r="J110" s="9" t="n"/>
      <c r="K110" s="9" t="n"/>
    </row>
    <row r="111">
      <c r="A111" s="9" t="n"/>
      <c r="B111" s="9" t="n"/>
      <c r="C111" s="9" t="n"/>
      <c r="D111" s="9" t="n"/>
      <c r="E111" s="18" t="n"/>
      <c r="F111" s="9" t="n"/>
      <c r="G111" s="9" t="n"/>
      <c r="H111" s="11" t="n"/>
      <c r="I111" s="11" t="n"/>
      <c r="J111" s="9" t="n"/>
      <c r="K111" s="9" t="n"/>
    </row>
    <row r="112">
      <c r="A112" s="9" t="n"/>
      <c r="B112" s="9" t="n"/>
      <c r="C112" s="9" t="n"/>
      <c r="D112" s="9" t="n"/>
      <c r="E112" s="18" t="n"/>
      <c r="F112" s="9" t="n"/>
      <c r="G112" s="9" t="n"/>
      <c r="H112" s="11" t="n"/>
      <c r="I112" s="11" t="n"/>
      <c r="J112" s="9" t="n"/>
      <c r="K112" s="9" t="n"/>
    </row>
    <row r="113">
      <c r="A113" s="9" t="n"/>
      <c r="B113" s="9" t="n"/>
      <c r="C113" s="9" t="n"/>
      <c r="D113" s="9" t="n"/>
      <c r="E113" s="18" t="n"/>
      <c r="F113" s="9" t="n"/>
      <c r="G113" s="9" t="n"/>
      <c r="H113" s="11" t="n"/>
      <c r="I113" s="11" t="n"/>
      <c r="J113" s="9" t="n"/>
      <c r="K113" s="9" t="n"/>
    </row>
    <row r="114">
      <c r="A114" s="9" t="n"/>
      <c r="B114" s="9" t="n"/>
      <c r="C114" s="9" t="n"/>
      <c r="D114" s="9" t="n"/>
      <c r="E114" s="18" t="n"/>
      <c r="F114" s="9" t="n"/>
      <c r="G114" s="9" t="n"/>
      <c r="H114" s="11" t="n"/>
      <c r="I114" s="11" t="n"/>
      <c r="J114" s="9" t="n"/>
      <c r="K114" s="9" t="n"/>
    </row>
    <row r="115">
      <c r="A115" s="9" t="n"/>
      <c r="B115" s="9" t="n"/>
      <c r="C115" s="9" t="n"/>
      <c r="D115" s="9" t="n"/>
      <c r="E115" s="18" t="n"/>
      <c r="F115" s="9" t="n"/>
      <c r="G115" s="9" t="n"/>
      <c r="H115" s="11" t="n"/>
      <c r="I115" s="11" t="n"/>
      <c r="J115" s="9" t="n"/>
      <c r="K115" s="9" t="n"/>
    </row>
    <row r="116">
      <c r="A116" s="9" t="n"/>
      <c r="B116" s="9" t="n"/>
      <c r="C116" s="9" t="n"/>
      <c r="D116" s="9" t="n"/>
      <c r="E116" s="18" t="n"/>
      <c r="F116" s="9" t="n"/>
      <c r="G116" s="9" t="n"/>
      <c r="H116" s="11" t="n"/>
      <c r="I116" s="11" t="n"/>
      <c r="J116" s="9" t="n"/>
      <c r="K116" s="9" t="n"/>
    </row>
    <row r="117">
      <c r="A117" s="9" t="n"/>
      <c r="B117" s="9" t="n"/>
      <c r="C117" s="9" t="n"/>
      <c r="D117" s="9" t="n"/>
      <c r="E117" s="18" t="n"/>
      <c r="F117" s="9" t="n"/>
      <c r="G117" s="9" t="n"/>
      <c r="H117" s="11" t="n"/>
      <c r="I117" s="11" t="n"/>
      <c r="J117" s="9" t="n"/>
      <c r="K117" s="9" t="n"/>
    </row>
    <row r="118">
      <c r="A118" s="9" t="n"/>
      <c r="B118" s="9" t="n"/>
      <c r="C118" s="9" t="n"/>
      <c r="D118" s="9" t="n"/>
      <c r="E118" s="18" t="n"/>
      <c r="F118" s="9" t="n"/>
      <c r="G118" s="9" t="n"/>
      <c r="H118" s="11" t="n"/>
      <c r="I118" s="11" t="n"/>
      <c r="J118" s="9" t="n"/>
      <c r="K118" s="9" t="n"/>
    </row>
    <row r="119">
      <c r="A119" s="9" t="n"/>
      <c r="B119" s="9" t="n"/>
      <c r="C119" s="9" t="n"/>
      <c r="D119" s="9" t="n"/>
      <c r="E119" s="18" t="n"/>
      <c r="F119" s="9" t="n"/>
      <c r="G119" s="9" t="n"/>
      <c r="H119" s="11" t="n"/>
      <c r="I119" s="11" t="n"/>
      <c r="J119" s="9" t="n"/>
      <c r="K119" s="9" t="n"/>
    </row>
    <row r="120">
      <c r="A120" s="9" t="n"/>
      <c r="B120" s="9" t="n"/>
      <c r="C120" s="9" t="n"/>
      <c r="D120" s="9" t="n"/>
      <c r="E120" s="18" t="n"/>
      <c r="F120" s="9" t="n"/>
      <c r="G120" s="9" t="n"/>
      <c r="H120" s="11" t="n"/>
      <c r="I120" s="11" t="n"/>
      <c r="J120" s="9" t="n"/>
      <c r="K120" s="9" t="n"/>
    </row>
    <row r="121">
      <c r="A121" s="9" t="n"/>
      <c r="B121" s="9" t="n"/>
      <c r="C121" s="9" t="n"/>
      <c r="D121" s="9" t="n"/>
      <c r="E121" s="18" t="n"/>
      <c r="F121" s="9" t="n"/>
      <c r="G121" s="9" t="n"/>
      <c r="H121" s="11" t="n"/>
      <c r="I121" s="11" t="n"/>
      <c r="J121" s="9" t="n"/>
      <c r="K121" s="9" t="n"/>
    </row>
    <row r="122">
      <c r="A122" s="9" t="n"/>
      <c r="B122" s="9" t="n"/>
      <c r="C122" s="9" t="n"/>
      <c r="D122" s="9" t="n"/>
      <c r="E122" s="18" t="n"/>
      <c r="F122" s="9" t="n"/>
      <c r="G122" s="9" t="n"/>
      <c r="H122" s="11" t="n"/>
      <c r="I122" s="11" t="n"/>
      <c r="J122" s="9" t="n"/>
      <c r="K122" s="9" t="n"/>
    </row>
    <row r="123">
      <c r="A123" s="9" t="n"/>
      <c r="B123" s="9" t="n"/>
      <c r="C123" s="9" t="n"/>
      <c r="D123" s="9" t="n"/>
      <c r="E123" s="18" t="n"/>
      <c r="F123" s="9" t="n"/>
      <c r="G123" s="9" t="n"/>
      <c r="H123" s="11" t="n"/>
      <c r="I123" s="11" t="n"/>
      <c r="J123" s="9" t="n"/>
      <c r="K123" s="9" t="n"/>
    </row>
    <row r="124">
      <c r="A124" s="9" t="n"/>
      <c r="B124" s="9" t="n"/>
      <c r="C124" s="9" t="n"/>
      <c r="D124" s="9" t="n"/>
      <c r="E124" s="18" t="n"/>
      <c r="F124" s="9" t="n"/>
      <c r="G124" s="9" t="n"/>
      <c r="H124" s="11" t="n"/>
      <c r="I124" s="11" t="n"/>
      <c r="J124" s="9" t="n"/>
      <c r="K124" s="9" t="n"/>
    </row>
    <row r="125">
      <c r="A125" s="9" t="n"/>
      <c r="B125" s="9" t="n"/>
      <c r="C125" s="9" t="n"/>
      <c r="D125" s="9" t="n"/>
      <c r="E125" s="18" t="n"/>
      <c r="F125" s="9" t="n"/>
      <c r="G125" s="9" t="n"/>
      <c r="H125" s="11" t="n"/>
      <c r="I125" s="11" t="n"/>
      <c r="J125" s="9" t="n"/>
      <c r="K125" s="9" t="n"/>
    </row>
    <row r="126">
      <c r="A126" s="9" t="n"/>
      <c r="B126" s="9" t="n"/>
      <c r="C126" s="9" t="n"/>
      <c r="D126" s="9" t="n"/>
      <c r="E126" s="18" t="n"/>
      <c r="F126" s="9" t="n"/>
      <c r="G126" s="9" t="n"/>
      <c r="H126" s="11" t="n"/>
      <c r="I126" s="11" t="n"/>
      <c r="J126" s="9" t="n"/>
      <c r="K126" s="9" t="n"/>
    </row>
    <row r="127">
      <c r="A127" s="9" t="n"/>
      <c r="B127" s="9" t="n"/>
      <c r="C127" s="9" t="n"/>
      <c r="D127" s="9" t="n"/>
      <c r="E127" s="18" t="n"/>
      <c r="F127" s="9" t="n"/>
      <c r="G127" s="9" t="n"/>
      <c r="H127" s="11" t="n"/>
      <c r="I127" s="11" t="n"/>
      <c r="J127" s="9" t="n"/>
      <c r="K127" s="9" t="n"/>
    </row>
    <row r="128">
      <c r="A128" s="9" t="n"/>
      <c r="B128" s="9" t="n"/>
      <c r="C128" s="9" t="n"/>
      <c r="D128" s="9" t="n"/>
      <c r="E128" s="18" t="n"/>
      <c r="F128" s="9" t="n"/>
      <c r="G128" s="9" t="n"/>
      <c r="H128" s="11" t="n"/>
      <c r="I128" s="11" t="n"/>
      <c r="J128" s="9" t="n"/>
      <c r="K128" s="9" t="n"/>
    </row>
    <row r="129">
      <c r="A129" s="9" t="n"/>
      <c r="B129" s="9" t="n"/>
      <c r="C129" s="9" t="n"/>
      <c r="D129" s="9" t="n"/>
      <c r="E129" s="18" t="n"/>
      <c r="F129" s="9" t="n"/>
      <c r="G129" s="9" t="n"/>
      <c r="H129" s="11" t="n"/>
      <c r="I129" s="11" t="n"/>
      <c r="J129" s="9" t="n"/>
      <c r="K129" s="9" t="n"/>
    </row>
    <row r="130">
      <c r="A130" s="9" t="n"/>
      <c r="B130" s="9" t="n"/>
      <c r="C130" s="9" t="n"/>
      <c r="D130" s="9" t="n"/>
      <c r="E130" s="18" t="n"/>
      <c r="F130" s="9" t="n"/>
      <c r="G130" s="9" t="n"/>
      <c r="H130" s="11" t="n"/>
      <c r="I130" s="11" t="n"/>
      <c r="J130" s="9" t="n"/>
      <c r="K130" s="9" t="n"/>
    </row>
    <row r="131">
      <c r="A131" s="9" t="n"/>
      <c r="B131" s="9" t="n"/>
      <c r="C131" s="9" t="n"/>
      <c r="D131" s="9" t="n"/>
      <c r="E131" s="18" t="n"/>
      <c r="F131" s="9" t="n"/>
      <c r="G131" s="9" t="n"/>
      <c r="H131" s="11" t="n"/>
      <c r="I131" s="11" t="n"/>
      <c r="J131" s="9" t="n"/>
      <c r="K131" s="9" t="n"/>
    </row>
    <row r="132">
      <c r="A132" s="9" t="n"/>
      <c r="B132" s="9" t="n"/>
      <c r="C132" s="9" t="n"/>
      <c r="D132" s="9" t="n"/>
      <c r="E132" s="18" t="n"/>
      <c r="F132" s="9" t="n"/>
      <c r="G132" s="9" t="n"/>
      <c r="H132" s="11" t="n"/>
      <c r="I132" s="11" t="n"/>
      <c r="J132" s="9" t="n"/>
      <c r="K132" s="9" t="n"/>
    </row>
    <row r="133">
      <c r="A133" s="9" t="n"/>
      <c r="B133" s="9" t="n"/>
      <c r="C133" s="9" t="n"/>
      <c r="D133" s="9" t="n"/>
      <c r="E133" s="18" t="n"/>
      <c r="F133" s="9" t="n"/>
      <c r="G133" s="9" t="n"/>
      <c r="H133" s="11" t="n"/>
      <c r="I133" s="11" t="n"/>
      <c r="J133" s="9" t="n"/>
      <c r="K133" s="9" t="n"/>
    </row>
    <row r="134">
      <c r="A134" s="9" t="n"/>
      <c r="B134" s="9" t="n"/>
      <c r="C134" s="9" t="n"/>
      <c r="D134" s="9" t="n"/>
      <c r="E134" s="18" t="n"/>
      <c r="F134" s="9" t="n"/>
      <c r="G134" s="9" t="n"/>
      <c r="H134" s="11" t="n"/>
      <c r="I134" s="11" t="n"/>
      <c r="J134" s="9" t="n"/>
      <c r="K134" s="9" t="n"/>
    </row>
    <row r="135">
      <c r="A135" s="9" t="n"/>
      <c r="B135" s="9" t="n"/>
      <c r="C135" s="9" t="n"/>
      <c r="D135" s="9" t="n"/>
      <c r="E135" s="18" t="n"/>
      <c r="F135" s="9" t="n"/>
      <c r="G135" s="9" t="n"/>
      <c r="H135" s="11" t="n"/>
      <c r="I135" s="11" t="n"/>
      <c r="J135" s="9" t="n"/>
      <c r="K135" s="9" t="n"/>
    </row>
    <row r="136">
      <c r="A136" s="9" t="n"/>
      <c r="B136" s="9" t="n"/>
      <c r="C136" s="9" t="n"/>
      <c r="D136" s="9" t="n"/>
      <c r="E136" s="18" t="n"/>
      <c r="F136" s="9" t="n"/>
      <c r="G136" s="9" t="n"/>
      <c r="H136" s="11" t="n"/>
      <c r="I136" s="11" t="n"/>
      <c r="J136" s="9" t="n"/>
      <c r="K136" s="9" t="n"/>
    </row>
    <row r="137">
      <c r="A137" s="9" t="n"/>
      <c r="B137" s="9" t="n"/>
      <c r="C137" s="9" t="n"/>
      <c r="D137" s="9" t="n"/>
      <c r="E137" s="18" t="n"/>
      <c r="F137" s="9" t="n"/>
      <c r="G137" s="9" t="n"/>
      <c r="H137" s="11" t="n"/>
      <c r="I137" s="11" t="n"/>
      <c r="J137" s="9" t="n"/>
      <c r="K137" s="9" t="n"/>
    </row>
    <row r="138">
      <c r="A138" s="9" t="n"/>
      <c r="B138" s="9" t="n"/>
      <c r="C138" s="9" t="n"/>
      <c r="D138" s="9" t="n"/>
      <c r="E138" s="18" t="n"/>
      <c r="F138" s="9" t="n"/>
      <c r="G138" s="9" t="n"/>
      <c r="H138" s="11" t="n"/>
      <c r="I138" s="11" t="n"/>
      <c r="J138" s="9" t="n"/>
      <c r="K138" s="9" t="n"/>
    </row>
    <row r="139">
      <c r="A139" s="9" t="n"/>
      <c r="B139" s="9" t="n"/>
      <c r="C139" s="9" t="n"/>
      <c r="D139" s="9" t="n"/>
      <c r="E139" s="18" t="n"/>
      <c r="F139" s="9" t="n"/>
      <c r="G139" s="9" t="n"/>
      <c r="H139" s="11" t="n"/>
      <c r="I139" s="11" t="n"/>
      <c r="J139" s="9" t="n"/>
      <c r="K139" s="9" t="n"/>
    </row>
    <row r="140">
      <c r="A140" s="9" t="n"/>
      <c r="B140" s="9" t="n"/>
      <c r="C140" s="9" t="n"/>
      <c r="D140" s="9" t="n"/>
      <c r="E140" s="18" t="n"/>
      <c r="F140" s="9" t="n"/>
      <c r="G140" s="9" t="n"/>
      <c r="H140" s="11" t="n"/>
      <c r="I140" s="11" t="n"/>
      <c r="J140" s="9" t="n"/>
      <c r="K140" s="9" t="n"/>
    </row>
    <row r="141">
      <c r="A141" s="9" t="n"/>
      <c r="B141" s="9" t="n"/>
      <c r="C141" s="9" t="n"/>
      <c r="D141" s="9" t="n"/>
      <c r="E141" s="18" t="n"/>
      <c r="F141" s="9" t="n"/>
      <c r="G141" s="9" t="n"/>
      <c r="H141" s="11" t="n"/>
      <c r="I141" s="11" t="n"/>
      <c r="J141" s="9" t="n"/>
      <c r="K141" s="9" t="n"/>
    </row>
    <row r="142">
      <c r="A142" s="9" t="n"/>
      <c r="B142" s="9" t="n"/>
      <c r="C142" s="9" t="n"/>
      <c r="D142" s="9" t="n"/>
      <c r="E142" s="18" t="n"/>
      <c r="F142" s="9" t="n"/>
      <c r="G142" s="9" t="n"/>
      <c r="H142" s="11" t="n"/>
      <c r="I142" s="11" t="n"/>
      <c r="J142" s="9" t="n"/>
      <c r="K142" s="9" t="n"/>
    </row>
    <row r="143">
      <c r="A143" s="9" t="n"/>
      <c r="B143" s="9" t="n"/>
      <c r="C143" s="9" t="n"/>
      <c r="D143" s="9" t="n"/>
      <c r="E143" s="18" t="n"/>
      <c r="F143" s="9" t="n"/>
      <c r="G143" s="9" t="n"/>
      <c r="H143" s="11" t="n"/>
      <c r="I143" s="11" t="n"/>
      <c r="J143" s="9" t="n"/>
      <c r="K143" s="9" t="n"/>
    </row>
    <row r="144">
      <c r="A144" s="9" t="n"/>
      <c r="B144" s="9" t="n"/>
      <c r="C144" s="9" t="n"/>
      <c r="D144" s="9" t="n"/>
      <c r="E144" s="18" t="n"/>
      <c r="F144" s="9" t="n"/>
      <c r="G144" s="9" t="n"/>
      <c r="H144" s="11" t="n"/>
      <c r="I144" s="11" t="n"/>
      <c r="J144" s="9" t="n"/>
      <c r="K144" s="9" t="n"/>
    </row>
    <row r="145">
      <c r="A145" s="9" t="n"/>
      <c r="B145" s="9" t="n"/>
      <c r="C145" s="9" t="n"/>
      <c r="D145" s="9" t="n"/>
      <c r="E145" s="18" t="n"/>
      <c r="F145" s="9" t="n"/>
      <c r="G145" s="9" t="n"/>
      <c r="H145" s="11" t="n"/>
      <c r="I145" s="11" t="n"/>
      <c r="J145" s="9" t="n"/>
      <c r="K145" s="9" t="n"/>
    </row>
    <row r="146">
      <c r="A146" s="9" t="n"/>
      <c r="B146" s="9" t="n"/>
      <c r="C146" s="9" t="n"/>
      <c r="D146" s="9" t="n"/>
      <c r="E146" s="18" t="n"/>
      <c r="F146" s="9" t="n"/>
      <c r="G146" s="9" t="n"/>
      <c r="H146" s="11" t="n"/>
      <c r="I146" s="11" t="n"/>
      <c r="J146" s="9" t="n"/>
      <c r="K146" s="9" t="n"/>
    </row>
    <row r="147">
      <c r="A147" s="9" t="n"/>
      <c r="B147" s="9" t="n"/>
      <c r="C147" s="9" t="n"/>
      <c r="D147" s="9" t="n"/>
      <c r="E147" s="18" t="n"/>
      <c r="F147" s="9" t="n"/>
      <c r="G147" s="9" t="n"/>
      <c r="H147" s="11" t="n"/>
      <c r="I147" s="11" t="n"/>
      <c r="J147" s="9" t="n"/>
      <c r="K147" s="9" t="n"/>
    </row>
    <row r="148">
      <c r="A148" s="9" t="n"/>
      <c r="B148" s="9" t="n"/>
      <c r="C148" s="9" t="n"/>
      <c r="D148" s="9" t="n"/>
      <c r="E148" s="18" t="n"/>
      <c r="F148" s="9" t="n"/>
      <c r="G148" s="9" t="n"/>
      <c r="H148" s="11" t="n"/>
      <c r="I148" s="11" t="n"/>
      <c r="J148" s="9" t="n"/>
      <c r="K148" s="9" t="n"/>
    </row>
    <row r="149">
      <c r="A149" s="9" t="n"/>
      <c r="B149" s="9" t="n"/>
      <c r="C149" s="9" t="n"/>
      <c r="D149" s="9" t="n"/>
      <c r="E149" s="18" t="n"/>
      <c r="F149" s="9" t="n"/>
      <c r="G149" s="9" t="n"/>
      <c r="H149" s="11" t="n"/>
      <c r="I149" s="11" t="n"/>
      <c r="J149" s="9" t="n"/>
      <c r="K149" s="9" t="n"/>
    </row>
    <row r="150">
      <c r="A150" s="9" t="n"/>
      <c r="B150" s="9" t="n"/>
      <c r="C150" s="9" t="n"/>
      <c r="D150" s="9" t="n"/>
      <c r="E150" s="18" t="n"/>
      <c r="F150" s="9" t="n"/>
      <c r="G150" s="9" t="n"/>
      <c r="H150" s="11" t="n"/>
      <c r="I150" s="11" t="n"/>
      <c r="J150" s="9" t="n"/>
      <c r="K150" s="9" t="n"/>
    </row>
    <row r="151">
      <c r="A151" s="9" t="n"/>
      <c r="B151" s="9" t="n"/>
      <c r="C151" s="9" t="n"/>
      <c r="D151" s="9" t="n"/>
      <c r="E151" s="18" t="n"/>
      <c r="F151" s="9" t="n"/>
      <c r="G151" s="9" t="n"/>
      <c r="H151" s="11" t="n"/>
      <c r="I151" s="11" t="n"/>
      <c r="J151" s="9" t="n"/>
      <c r="K151" s="9" t="n"/>
    </row>
    <row r="152">
      <c r="A152" s="9" t="n"/>
      <c r="B152" s="9" t="n"/>
      <c r="C152" s="9" t="n"/>
      <c r="D152" s="9" t="n"/>
      <c r="E152" s="18" t="n"/>
      <c r="F152" s="9" t="n"/>
      <c r="G152" s="9" t="n"/>
      <c r="H152" s="11" t="n"/>
      <c r="I152" s="11" t="n"/>
      <c r="J152" s="9" t="n"/>
      <c r="K152" s="9" t="n"/>
    </row>
    <row r="153">
      <c r="A153" s="9" t="n"/>
      <c r="B153" s="9" t="n"/>
      <c r="C153" s="9" t="n"/>
      <c r="D153" s="9" t="n"/>
      <c r="E153" s="18" t="n"/>
      <c r="F153" s="9" t="n"/>
      <c r="G153" s="9" t="n"/>
      <c r="H153" s="11" t="n"/>
      <c r="I153" s="11" t="n"/>
      <c r="J153" s="9" t="n"/>
      <c r="K153" s="9" t="n"/>
    </row>
    <row r="154">
      <c r="A154" s="9" t="n"/>
      <c r="B154" s="9" t="n"/>
      <c r="C154" s="9" t="n"/>
      <c r="D154" s="9" t="n"/>
      <c r="E154" s="18" t="n"/>
      <c r="F154" s="9" t="n"/>
      <c r="G154" s="9" t="n"/>
      <c r="H154" s="11" t="n"/>
      <c r="I154" s="11" t="n"/>
      <c r="J154" s="9" t="n"/>
      <c r="K154" s="9" t="n"/>
    </row>
    <row r="155">
      <c r="A155" s="9" t="n"/>
      <c r="B155" s="9" t="n"/>
      <c r="C155" s="9" t="n"/>
      <c r="D155" s="9" t="n"/>
      <c r="E155" s="18" t="n"/>
      <c r="F155" s="9" t="n"/>
      <c r="G155" s="9" t="n"/>
      <c r="H155" s="11" t="n"/>
      <c r="I155" s="11" t="n"/>
      <c r="J155" s="9" t="n"/>
      <c r="K155" s="9" t="n"/>
    </row>
    <row r="156">
      <c r="A156" s="9" t="n"/>
      <c r="B156" s="9" t="n"/>
      <c r="C156" s="9" t="n"/>
      <c r="D156" s="9" t="n"/>
      <c r="E156" s="18" t="n"/>
      <c r="F156" s="9" t="n"/>
      <c r="G156" s="9" t="n"/>
      <c r="H156" s="11" t="n"/>
      <c r="I156" s="11" t="n"/>
      <c r="J156" s="9" t="n"/>
      <c r="K156" s="9" t="n"/>
    </row>
    <row r="157">
      <c r="A157" s="9" t="n"/>
      <c r="B157" s="9" t="n"/>
      <c r="C157" s="9" t="n"/>
      <c r="D157" s="9" t="n"/>
      <c r="E157" s="18" t="n"/>
      <c r="F157" s="9" t="n"/>
      <c r="G157" s="9" t="n"/>
      <c r="H157" s="11" t="n"/>
      <c r="I157" s="11" t="n"/>
      <c r="J157" s="9" t="n"/>
      <c r="K157" s="9" t="n"/>
    </row>
    <row r="158">
      <c r="A158" s="9" t="n"/>
      <c r="B158" s="9" t="n"/>
      <c r="C158" s="9" t="n"/>
      <c r="D158" s="9" t="n"/>
      <c r="E158" s="18" t="n"/>
      <c r="F158" s="9" t="n"/>
      <c r="G158" s="9" t="n"/>
      <c r="H158" s="11" t="n"/>
      <c r="I158" s="11" t="n"/>
      <c r="J158" s="9" t="n"/>
      <c r="K158" s="9" t="n"/>
    </row>
    <row r="159">
      <c r="A159" s="9" t="n"/>
      <c r="B159" s="9" t="n"/>
      <c r="C159" s="9" t="n"/>
      <c r="D159" s="9" t="n"/>
      <c r="E159" s="18" t="n"/>
      <c r="F159" s="9" t="n"/>
      <c r="G159" s="9" t="n"/>
      <c r="H159" s="11" t="n"/>
      <c r="I159" s="11" t="n"/>
      <c r="J159" s="9" t="n"/>
      <c r="K159" s="9" t="n"/>
    </row>
    <row r="160">
      <c r="A160" s="9" t="n"/>
      <c r="B160" s="9" t="n"/>
      <c r="C160" s="9" t="n"/>
      <c r="D160" s="9" t="n"/>
      <c r="E160" s="18" t="n"/>
      <c r="F160" s="9" t="n"/>
      <c r="G160" s="9" t="n"/>
      <c r="H160" s="11" t="n"/>
      <c r="I160" s="11" t="n"/>
      <c r="J160" s="9" t="n"/>
      <c r="K160" s="9" t="n"/>
    </row>
    <row r="161">
      <c r="A161" s="9" t="n"/>
      <c r="B161" s="9" t="n"/>
      <c r="C161" s="9" t="n"/>
      <c r="D161" s="9" t="n"/>
      <c r="E161" s="18" t="n"/>
      <c r="F161" s="9" t="n"/>
      <c r="G161" s="9" t="n"/>
      <c r="H161" s="11" t="n"/>
      <c r="I161" s="11" t="n"/>
      <c r="J161" s="9" t="n"/>
      <c r="K161" s="9" t="n"/>
    </row>
    <row r="162">
      <c r="A162" s="9" t="n"/>
      <c r="B162" s="9" t="n"/>
      <c r="C162" s="9" t="n"/>
      <c r="D162" s="9" t="n"/>
      <c r="E162" s="18" t="n"/>
      <c r="F162" s="9" t="n"/>
      <c r="G162" s="9" t="n"/>
      <c r="H162" s="11" t="n"/>
      <c r="I162" s="11" t="n"/>
      <c r="J162" s="9" t="n"/>
      <c r="K162" s="9" t="n"/>
    </row>
    <row r="163">
      <c r="A163" s="9" t="n"/>
      <c r="B163" s="9" t="n"/>
      <c r="C163" s="9" t="n"/>
      <c r="D163" s="9" t="n"/>
      <c r="E163" s="18" t="n"/>
      <c r="F163" s="9" t="n"/>
      <c r="G163" s="9" t="n"/>
      <c r="H163" s="11" t="n"/>
      <c r="I163" s="11" t="n"/>
      <c r="J163" s="9" t="n"/>
      <c r="K163" s="9" t="n"/>
    </row>
    <row r="164">
      <c r="A164" s="9" t="n"/>
      <c r="B164" s="9" t="n"/>
      <c r="C164" s="9" t="n"/>
      <c r="D164" s="9" t="n"/>
      <c r="E164" s="18" t="n"/>
      <c r="F164" s="9" t="n"/>
      <c r="G164" s="9" t="n"/>
      <c r="H164" s="11" t="n"/>
      <c r="I164" s="11" t="n"/>
      <c r="J164" s="9" t="n"/>
      <c r="K164" s="9" t="n"/>
    </row>
    <row r="165">
      <c r="A165" s="9" t="n"/>
      <c r="B165" s="9" t="n"/>
      <c r="C165" s="9" t="n"/>
      <c r="D165" s="9" t="n"/>
      <c r="E165" s="18" t="n"/>
      <c r="F165" s="9" t="n"/>
      <c r="G165" s="9" t="n"/>
      <c r="H165" s="11" t="n"/>
      <c r="I165" s="11" t="n"/>
      <c r="J165" s="9" t="n"/>
      <c r="K165" s="9" t="n"/>
    </row>
    <row r="166">
      <c r="A166" s="9" t="n"/>
      <c r="B166" s="9" t="n"/>
      <c r="C166" s="9" t="n"/>
      <c r="D166" s="9" t="n"/>
      <c r="E166" s="18" t="n"/>
      <c r="F166" s="9" t="n"/>
      <c r="G166" s="9" t="n"/>
      <c r="H166" s="11" t="n"/>
      <c r="I166" s="11" t="n"/>
      <c r="J166" s="9" t="n"/>
      <c r="K166" s="9" t="n"/>
    </row>
    <row r="167">
      <c r="A167" s="9" t="n"/>
      <c r="B167" s="9" t="n"/>
      <c r="C167" s="9" t="n"/>
      <c r="D167" s="9" t="n"/>
      <c r="E167" s="18" t="n"/>
      <c r="F167" s="9" t="n"/>
      <c r="G167" s="9" t="n"/>
      <c r="H167" s="11" t="n"/>
      <c r="I167" s="11" t="n"/>
      <c r="J167" s="9" t="n"/>
      <c r="K167" s="9" t="n"/>
    </row>
    <row r="168">
      <c r="A168" s="9" t="n"/>
      <c r="B168" s="9" t="n"/>
      <c r="C168" s="9" t="n"/>
      <c r="D168" s="9" t="n"/>
      <c r="E168" s="18" t="n"/>
      <c r="F168" s="9" t="n"/>
      <c r="G168" s="9" t="n"/>
      <c r="H168" s="11" t="n"/>
      <c r="I168" s="11" t="n"/>
      <c r="J168" s="9" t="n"/>
      <c r="K168" s="9" t="n"/>
    </row>
    <row r="169">
      <c r="A169" s="9" t="n"/>
      <c r="B169" s="9" t="n"/>
      <c r="C169" s="9" t="n"/>
      <c r="D169" s="9" t="n"/>
      <c r="E169" s="18" t="n"/>
      <c r="F169" s="9" t="n"/>
      <c r="G169" s="9" t="n"/>
      <c r="H169" s="11" t="n"/>
      <c r="I169" s="11" t="n"/>
      <c r="J169" s="9" t="n"/>
      <c r="K169" s="9" t="n"/>
    </row>
    <row r="170">
      <c r="A170" s="9" t="n"/>
      <c r="B170" s="9" t="n"/>
      <c r="C170" s="9" t="n"/>
      <c r="D170" s="9" t="n"/>
      <c r="E170" s="18" t="n"/>
      <c r="F170" s="9" t="n"/>
      <c r="G170" s="9" t="n"/>
      <c r="H170" s="11" t="n"/>
      <c r="I170" s="11" t="n"/>
      <c r="J170" s="9" t="n"/>
      <c r="K170" s="9" t="n"/>
    </row>
    <row r="171">
      <c r="A171" s="9" t="n"/>
      <c r="B171" s="9" t="n"/>
      <c r="C171" s="9" t="n"/>
      <c r="D171" s="9" t="n"/>
      <c r="E171" s="18" t="n"/>
      <c r="F171" s="9" t="n"/>
      <c r="G171" s="9" t="n"/>
      <c r="H171" s="11" t="n"/>
      <c r="I171" s="11" t="n"/>
      <c r="J171" s="9" t="n"/>
      <c r="K171" s="9" t="n"/>
    </row>
    <row r="172">
      <c r="A172" s="9" t="n"/>
      <c r="B172" s="9" t="n"/>
      <c r="C172" s="9" t="n"/>
      <c r="D172" s="9" t="n"/>
      <c r="E172" s="18" t="n"/>
      <c r="F172" s="9" t="n"/>
      <c r="G172" s="9" t="n"/>
      <c r="H172" s="11" t="n"/>
      <c r="I172" s="11" t="n"/>
      <c r="J172" s="9" t="n"/>
      <c r="K172" s="9" t="n"/>
    </row>
    <row r="173">
      <c r="A173" s="9" t="n"/>
      <c r="B173" s="9" t="n"/>
      <c r="C173" s="9" t="n"/>
      <c r="D173" s="9" t="n"/>
      <c r="E173" s="18" t="n"/>
      <c r="F173" s="9" t="n"/>
      <c r="G173" s="9" t="n"/>
      <c r="H173" s="11" t="n"/>
      <c r="I173" s="11" t="n"/>
      <c r="J173" s="9" t="n"/>
      <c r="K173" s="9" t="n"/>
    </row>
    <row r="174">
      <c r="A174" s="9" t="n"/>
      <c r="B174" s="9" t="n"/>
      <c r="C174" s="9" t="n"/>
      <c r="D174" s="9" t="n"/>
      <c r="E174" s="18" t="n"/>
      <c r="F174" s="9" t="n"/>
      <c r="G174" s="9" t="n"/>
      <c r="H174" s="11" t="n"/>
      <c r="I174" s="11" t="n"/>
      <c r="J174" s="9" t="n"/>
      <c r="K174" s="9" t="n"/>
    </row>
    <row r="175">
      <c r="A175" s="9" t="n"/>
      <c r="B175" s="9" t="n"/>
      <c r="C175" s="9" t="n"/>
      <c r="D175" s="9" t="n"/>
      <c r="E175" s="18" t="n"/>
      <c r="F175" s="9" t="n"/>
      <c r="G175" s="9" t="n"/>
      <c r="H175" s="11" t="n"/>
      <c r="I175" s="11" t="n"/>
      <c r="J175" s="9" t="n"/>
      <c r="K175" s="9" t="n"/>
    </row>
    <row r="176">
      <c r="A176" s="9" t="n"/>
      <c r="B176" s="9" t="n"/>
      <c r="C176" s="9" t="n"/>
      <c r="D176" s="9" t="n"/>
      <c r="E176" s="18" t="n"/>
      <c r="F176" s="9" t="n"/>
      <c r="G176" s="9" t="n"/>
      <c r="H176" s="11" t="n"/>
      <c r="I176" s="11" t="n"/>
      <c r="J176" s="9" t="n"/>
      <c r="K176" s="9" t="n"/>
    </row>
    <row r="177">
      <c r="A177" s="9" t="n"/>
      <c r="B177" s="9" t="n"/>
      <c r="C177" s="9" t="n"/>
      <c r="D177" s="9" t="n"/>
      <c r="E177" s="18" t="n"/>
      <c r="F177" s="9" t="n"/>
      <c r="G177" s="9" t="n"/>
      <c r="H177" s="11" t="n"/>
      <c r="I177" s="11" t="n"/>
      <c r="J177" s="9" t="n"/>
      <c r="K177" s="9" t="n"/>
    </row>
    <row r="178">
      <c r="A178" s="9" t="n"/>
      <c r="B178" s="9" t="n"/>
      <c r="C178" s="9" t="n"/>
      <c r="D178" s="9" t="n"/>
      <c r="E178" s="18" t="n"/>
      <c r="F178" s="9" t="n"/>
      <c r="G178" s="9" t="n"/>
      <c r="H178" s="11" t="n"/>
      <c r="I178" s="11" t="n"/>
      <c r="J178" s="9" t="n"/>
      <c r="K178" s="9" t="n"/>
    </row>
    <row r="179">
      <c r="A179" s="9" t="n"/>
      <c r="B179" s="9" t="n"/>
      <c r="C179" s="9" t="n"/>
      <c r="D179" s="9" t="n"/>
      <c r="E179" s="18" t="n"/>
      <c r="F179" s="9" t="n"/>
      <c r="G179" s="9" t="n"/>
      <c r="H179" s="11" t="n"/>
      <c r="I179" s="11" t="n"/>
      <c r="J179" s="9" t="n"/>
      <c r="K179" s="9" t="n"/>
    </row>
    <row r="180">
      <c r="A180" s="9" t="n"/>
      <c r="B180" s="9" t="n"/>
      <c r="C180" s="9" t="n"/>
      <c r="D180" s="9" t="n"/>
      <c r="E180" s="18" t="n"/>
      <c r="F180" s="9" t="n"/>
      <c r="G180" s="9" t="n"/>
      <c r="H180" s="11" t="n"/>
      <c r="I180" s="11" t="n"/>
      <c r="J180" s="9" t="n"/>
      <c r="K180" s="9" t="n"/>
    </row>
    <row r="181">
      <c r="A181" s="9" t="n"/>
      <c r="B181" s="9" t="n"/>
      <c r="C181" s="9" t="n"/>
      <c r="D181" s="9" t="n"/>
      <c r="E181" s="18" t="n"/>
      <c r="F181" s="9" t="n"/>
      <c r="G181" s="9" t="n"/>
      <c r="H181" s="11" t="n"/>
      <c r="I181" s="11" t="n"/>
      <c r="J181" s="9" t="n"/>
      <c r="K181" s="9" t="n"/>
    </row>
    <row r="182">
      <c r="A182" s="9" t="n"/>
      <c r="B182" s="9" t="n"/>
      <c r="C182" s="9" t="n"/>
      <c r="D182" s="9" t="n"/>
      <c r="E182" s="18" t="n"/>
      <c r="F182" s="9" t="n"/>
      <c r="G182" s="9" t="n"/>
      <c r="H182" s="11" t="n"/>
      <c r="I182" s="11" t="n"/>
      <c r="J182" s="9" t="n"/>
      <c r="K182" s="9" t="n"/>
    </row>
    <row r="183">
      <c r="A183" s="9" t="n"/>
      <c r="B183" s="9" t="n"/>
      <c r="C183" s="9" t="n"/>
      <c r="D183" s="9" t="n"/>
      <c r="E183" s="18" t="n"/>
      <c r="F183" s="9" t="n"/>
      <c r="G183" s="9" t="n"/>
      <c r="H183" s="11" t="n"/>
      <c r="I183" s="11" t="n"/>
      <c r="J183" s="9" t="n"/>
      <c r="K183" s="9" t="n"/>
    </row>
    <row r="184">
      <c r="A184" s="9" t="n"/>
      <c r="B184" s="9" t="n"/>
      <c r="C184" s="9" t="n"/>
      <c r="D184" s="9" t="n"/>
      <c r="E184" s="18" t="n"/>
      <c r="F184" s="9" t="n"/>
      <c r="G184" s="9" t="n"/>
      <c r="H184" s="11" t="n"/>
      <c r="I184" s="11" t="n"/>
      <c r="J184" s="9" t="n"/>
      <c r="K184" s="9" t="n"/>
    </row>
    <row r="185">
      <c r="A185" s="9" t="n"/>
      <c r="B185" s="9" t="n"/>
      <c r="C185" s="9" t="n"/>
      <c r="D185" s="9" t="n"/>
      <c r="E185" s="18" t="n"/>
      <c r="F185" s="9" t="n"/>
      <c r="G185" s="9" t="n"/>
      <c r="H185" s="11" t="n"/>
      <c r="I185" s="11" t="n"/>
      <c r="J185" s="9" t="n"/>
      <c r="K185" s="9" t="n"/>
    </row>
    <row r="186">
      <c r="A186" s="9" t="n"/>
      <c r="B186" s="9" t="n"/>
      <c r="C186" s="9" t="n"/>
      <c r="D186" s="9" t="n"/>
      <c r="E186" s="18" t="n"/>
      <c r="F186" s="9" t="n"/>
      <c r="G186" s="9" t="n"/>
      <c r="H186" s="11" t="n"/>
      <c r="I186" s="11" t="n"/>
      <c r="J186" s="9" t="n"/>
      <c r="K186" s="9" t="n"/>
    </row>
    <row r="187">
      <c r="A187" s="9" t="n"/>
      <c r="B187" s="9" t="n"/>
      <c r="C187" s="9" t="n"/>
      <c r="D187" s="9" t="n"/>
      <c r="E187" s="18" t="n"/>
      <c r="F187" s="9" t="n"/>
      <c r="G187" s="9" t="n"/>
      <c r="H187" s="11" t="n"/>
      <c r="I187" s="11" t="n"/>
      <c r="J187" s="9" t="n"/>
      <c r="K187" s="9" t="n"/>
    </row>
    <row r="188">
      <c r="A188" s="9" t="n"/>
      <c r="B188" s="9" t="n"/>
      <c r="C188" s="9" t="n"/>
      <c r="D188" s="9" t="n"/>
      <c r="E188" s="18" t="n"/>
      <c r="F188" s="9" t="n"/>
      <c r="G188" s="9" t="n"/>
      <c r="H188" s="11" t="n"/>
      <c r="I188" s="11" t="n"/>
      <c r="J188" s="9" t="n"/>
      <c r="K188" s="9" t="n"/>
    </row>
    <row r="189">
      <c r="A189" s="9" t="n"/>
      <c r="B189" s="9" t="n"/>
      <c r="C189" s="9" t="n"/>
      <c r="D189" s="9" t="n"/>
      <c r="E189" s="18" t="n"/>
      <c r="F189" s="9" t="n"/>
      <c r="G189" s="9" t="n"/>
      <c r="H189" s="11" t="n"/>
      <c r="I189" s="11" t="n"/>
      <c r="J189" s="9" t="n"/>
      <c r="K189" s="9" t="n"/>
    </row>
    <row r="190">
      <c r="A190" s="9" t="n"/>
      <c r="B190" s="9" t="n"/>
      <c r="C190" s="9" t="n"/>
      <c r="D190" s="9" t="n"/>
      <c r="E190" s="18" t="n"/>
      <c r="F190" s="9" t="n"/>
      <c r="G190" s="9" t="n"/>
      <c r="H190" s="11" t="n"/>
      <c r="I190" s="11" t="n"/>
      <c r="J190" s="9" t="n"/>
      <c r="K190" s="9" t="n"/>
    </row>
    <row r="191">
      <c r="A191" s="9" t="n"/>
      <c r="B191" s="9" t="n"/>
      <c r="C191" s="9" t="n"/>
      <c r="D191" s="9" t="n"/>
      <c r="E191" s="18" t="n"/>
      <c r="F191" s="9" t="n"/>
      <c r="G191" s="9" t="n"/>
      <c r="H191" s="11" t="n"/>
      <c r="I191" s="11" t="n"/>
      <c r="J191" s="9" t="n"/>
      <c r="K191" s="9" t="n"/>
    </row>
    <row r="192">
      <c r="A192" s="9" t="n"/>
      <c r="B192" s="9" t="n"/>
      <c r="C192" s="9" t="n"/>
      <c r="D192" s="9" t="n"/>
      <c r="E192" s="18" t="n"/>
      <c r="F192" s="9" t="n"/>
      <c r="G192" s="9" t="n"/>
      <c r="H192" s="11" t="n"/>
      <c r="I192" s="11" t="n"/>
      <c r="J192" s="9" t="n"/>
      <c r="K192" s="9" t="n"/>
    </row>
    <row r="193">
      <c r="A193" s="9" t="n"/>
      <c r="B193" s="9" t="n"/>
      <c r="C193" s="9" t="n"/>
      <c r="D193" s="9" t="n"/>
      <c r="E193" s="18" t="n"/>
      <c r="F193" s="9" t="n"/>
      <c r="G193" s="9" t="n"/>
      <c r="H193" s="11" t="n"/>
      <c r="I193" s="11" t="n"/>
      <c r="J193" s="9" t="n"/>
      <c r="K193" s="9" t="n"/>
    </row>
    <row r="194">
      <c r="A194" s="9" t="n"/>
      <c r="B194" s="9" t="n"/>
      <c r="C194" s="9" t="n"/>
      <c r="D194" s="9" t="n"/>
      <c r="E194" s="18" t="n"/>
      <c r="F194" s="9" t="n"/>
      <c r="G194" s="9" t="n"/>
      <c r="H194" s="11" t="n"/>
      <c r="I194" s="11" t="n"/>
      <c r="J194" s="9" t="n"/>
      <c r="K194" s="9" t="n"/>
    </row>
    <row r="195">
      <c r="A195" s="9" t="n"/>
      <c r="B195" s="9" t="n"/>
      <c r="C195" s="9" t="n"/>
      <c r="D195" s="9" t="n"/>
      <c r="E195" s="18" t="n"/>
      <c r="F195" s="9" t="n"/>
      <c r="G195" s="9" t="n"/>
      <c r="H195" s="11" t="n"/>
      <c r="I195" s="11" t="n"/>
      <c r="J195" s="9" t="n"/>
      <c r="K195" s="9" t="n"/>
    </row>
    <row r="196">
      <c r="A196" s="9" t="n"/>
      <c r="B196" s="9" t="n"/>
      <c r="C196" s="9" t="n"/>
      <c r="D196" s="9" t="n"/>
      <c r="E196" s="18" t="n"/>
      <c r="F196" s="9" t="n"/>
      <c r="G196" s="9" t="n"/>
      <c r="H196" s="11" t="n"/>
      <c r="I196" s="11" t="n"/>
      <c r="J196" s="9" t="n"/>
      <c r="K196" s="9" t="n"/>
    </row>
    <row r="197">
      <c r="A197" s="9" t="n"/>
      <c r="B197" s="9" t="n"/>
      <c r="C197" s="9" t="n"/>
      <c r="D197" s="9" t="n"/>
      <c r="E197" s="18" t="n"/>
      <c r="F197" s="9" t="n"/>
      <c r="G197" s="9" t="n"/>
      <c r="H197" s="11" t="n"/>
      <c r="I197" s="11" t="n"/>
      <c r="J197" s="9" t="n"/>
      <c r="K197" s="9" t="n"/>
    </row>
    <row r="198">
      <c r="A198" s="9" t="n"/>
      <c r="B198" s="9" t="n"/>
      <c r="C198" s="9" t="n"/>
      <c r="D198" s="9" t="n"/>
      <c r="E198" s="18" t="n"/>
      <c r="F198" s="9" t="n"/>
      <c r="G198" s="9" t="n"/>
      <c r="H198" s="11" t="n"/>
      <c r="I198" s="11" t="n"/>
      <c r="J198" s="9" t="n"/>
      <c r="K198" s="9" t="n"/>
    </row>
    <row r="199">
      <c r="A199" s="9" t="n"/>
      <c r="B199" s="9" t="n"/>
      <c r="C199" s="9" t="n"/>
      <c r="D199" s="9" t="n"/>
      <c r="E199" s="18" t="n"/>
      <c r="F199" s="9" t="n"/>
      <c r="G199" s="9" t="n"/>
      <c r="H199" s="11" t="n"/>
      <c r="I199" s="11" t="n"/>
      <c r="J199" s="9" t="n"/>
      <c r="K199" s="9" t="n"/>
    </row>
    <row r="200">
      <c r="A200" s="9" t="n"/>
      <c r="B200" s="9" t="n"/>
      <c r="C200" s="9" t="n"/>
      <c r="D200" s="9" t="n"/>
      <c r="E200" s="18" t="n"/>
      <c r="F200" s="9" t="n"/>
      <c r="G200" s="9" t="n"/>
      <c r="H200" s="11" t="n"/>
      <c r="I200" s="11" t="n"/>
      <c r="J200" s="9" t="n"/>
      <c r="K200" s="9" t="n"/>
    </row>
    <row r="201">
      <c r="A201" s="9" t="n"/>
      <c r="B201" s="9" t="n"/>
      <c r="C201" s="9" t="n"/>
      <c r="D201" s="9" t="n"/>
      <c r="E201" s="18" t="n"/>
      <c r="F201" s="9" t="n"/>
      <c r="G201" s="9" t="n"/>
      <c r="H201" s="11" t="n"/>
      <c r="I201" s="11" t="n"/>
      <c r="J201" s="9" t="n"/>
      <c r="K201" s="9" t="n"/>
    </row>
    <row r="202">
      <c r="A202" s="9" t="n"/>
      <c r="B202" s="9" t="n"/>
      <c r="C202" s="9" t="n"/>
      <c r="D202" s="9" t="n"/>
      <c r="E202" s="18" t="n"/>
      <c r="F202" s="9" t="n"/>
      <c r="G202" s="9" t="n"/>
      <c r="H202" s="11" t="n"/>
      <c r="I202" s="11" t="n"/>
      <c r="J202" s="9" t="n"/>
      <c r="K202" s="9" t="n"/>
    </row>
  </sheetData>
  <mergeCells count="1">
    <mergeCell ref="A1:K1"/>
  </mergeCells>
  <pageMargins left="0.75" right="0.75" top="1" bottom="1" header="0.5" footer="0.5"/>
  <tableParts count="1">
    <tablePart xmlns:r="http://schemas.openxmlformats.org/officeDocument/2006/relationships" r:id="rId1"/>
  </tableParts>
</worksheet>
</file>

<file path=xl/worksheets/sheet4.xml><?xml version="1.0" encoding="utf-8"?>
<worksheet xmlns="http://schemas.openxmlformats.org/spreadsheetml/2006/main">
  <sheetPr>
    <outlinePr summaryBelow="1" summaryRight="1"/>
    <pageSetUpPr/>
  </sheetPr>
  <dimension ref="A1:H19"/>
  <sheetViews>
    <sheetView showGridLines="0" workbookViewId="0">
      <selection activeCell="A1" sqref="A1"/>
    </sheetView>
  </sheetViews>
  <sheetFormatPr baseColWidth="8" defaultRowHeight="15"/>
  <cols>
    <col width="40" customWidth="1" min="1" max="1"/>
    <col width="18" customWidth="1" min="2" max="2"/>
    <col width="4" customWidth="1" min="3" max="3"/>
    <col width="14" customWidth="1" min="4" max="4"/>
    <col width="14" customWidth="1" min="5" max="5"/>
    <col width="12" customWidth="1" min="6" max="6"/>
    <col width="16" customWidth="1" min="7" max="7"/>
    <col width="16" customWidth="1" min="8" max="8"/>
  </cols>
  <sheetData>
    <row r="1">
      <c r="A1" s="1" t="inlineStr">
        <is>
          <t>CÀI ĐẶT BẢNG LƯƠNG (NHÂN VIÊN HÀNH CHÍNH)</t>
        </is>
      </c>
    </row>
    <row r="3">
      <c r="A3" t="inlineStr">
        <is>
          <t>Kỳ lương (chọn 01 ngày bất kỳ trong tháng):</t>
        </is>
      </c>
      <c r="B3" s="19" t="n">
        <v>45992</v>
      </c>
    </row>
    <row r="4">
      <c r="A4" t="inlineStr">
        <is>
          <t>Đơn vị tiền tệ:</t>
        </is>
      </c>
      <c r="B4" s="20" t="inlineStr">
        <is>
          <t>VND</t>
        </is>
      </c>
    </row>
    <row r="6">
      <c r="A6" s="3" t="inlineStr">
        <is>
          <t>Tỷ lệ trích nộp (Người lao động)</t>
        </is>
      </c>
      <c r="D6" s="3" t="inlineStr">
        <is>
          <t>Hệ số OT (tham khảo)</t>
        </is>
      </c>
    </row>
    <row r="7">
      <c r="A7" t="inlineStr">
        <is>
          <t>BHXH</t>
        </is>
      </c>
      <c r="B7" s="21" t="n">
        <v>0.08</v>
      </c>
      <c r="D7" t="inlineStr">
        <is>
          <t>OT ngày thường</t>
        </is>
      </c>
      <c r="E7" s="22" t="n">
        <v>1.5</v>
      </c>
    </row>
    <row r="8">
      <c r="A8" t="inlineStr">
        <is>
          <t>BHYT</t>
        </is>
      </c>
      <c r="B8" s="21" t="n">
        <v>0.015</v>
      </c>
      <c r="D8" t="inlineStr">
        <is>
          <t>OT cuối tuần</t>
        </is>
      </c>
      <c r="E8" s="22" t="n">
        <v>2</v>
      </c>
    </row>
    <row r="9">
      <c r="A9" t="inlineStr">
        <is>
          <t>BHTN</t>
        </is>
      </c>
      <c r="B9" s="21" t="n">
        <v>0.01</v>
      </c>
      <c r="D9" t="inlineStr">
        <is>
          <t>OT ngày lễ</t>
        </is>
      </c>
      <c r="E9" s="22" t="n">
        <v>3</v>
      </c>
    </row>
    <row r="11">
      <c r="A11" s="3" t="inlineStr">
        <is>
          <t>Giảm trừ gia cảnh (có thể chỉnh)</t>
        </is>
      </c>
      <c r="D11" s="3" t="inlineStr">
        <is>
          <t>Bảng thuế TNCN (tham khảo, có thể chỉnh)</t>
        </is>
      </c>
    </row>
    <row r="12">
      <c r="A12" t="inlineStr">
        <is>
          <t>Giảm trừ bản thân</t>
        </is>
      </c>
      <c r="B12" s="23" t="n">
        <v>11000000</v>
      </c>
      <c r="D12" s="5" t="inlineStr">
        <is>
          <t>Từ (VNĐ)</t>
        </is>
      </c>
      <c r="E12" s="5" t="inlineStr">
        <is>
          <t>Đến (VNĐ)</t>
        </is>
      </c>
      <c r="F12" s="5" t="inlineStr">
        <is>
          <t>Thuế suất</t>
        </is>
      </c>
      <c r="G12" s="5" t="inlineStr">
        <is>
          <t>Giảm trừ nhanh</t>
        </is>
      </c>
    </row>
    <row r="13">
      <c r="A13" t="inlineStr">
        <is>
          <t>Giảm trừ người phụ thuộc</t>
        </is>
      </c>
      <c r="B13" s="23" t="n">
        <v>4400000</v>
      </c>
      <c r="D13" s="24" t="n">
        <v>0</v>
      </c>
      <c r="E13" s="24" t="n">
        <v>5000000</v>
      </c>
      <c r="F13" s="25" t="n">
        <v>0.05</v>
      </c>
      <c r="G13" s="24" t="n">
        <v>0</v>
      </c>
    </row>
    <row r="14">
      <c r="D14" s="24" t="n">
        <v>5000000</v>
      </c>
      <c r="E14" s="24" t="n">
        <v>10000000</v>
      </c>
      <c r="F14" s="25" t="n">
        <v>0.1</v>
      </c>
      <c r="G14" s="24" t="n">
        <v>250000</v>
      </c>
    </row>
    <row r="15">
      <c r="D15" s="24" t="n">
        <v>10000000</v>
      </c>
      <c r="E15" s="24" t="n">
        <v>18000000</v>
      </c>
      <c r="F15" s="25" t="n">
        <v>0.15</v>
      </c>
      <c r="G15" s="24" t="n">
        <v>750000</v>
      </c>
    </row>
    <row r="16">
      <c r="D16" s="24" t="n">
        <v>18000000</v>
      </c>
      <c r="E16" s="24" t="n">
        <v>32000000</v>
      </c>
      <c r="F16" s="25" t="n">
        <v>0.2</v>
      </c>
      <c r="G16" s="24" t="n">
        <v>1650000</v>
      </c>
    </row>
    <row r="17">
      <c r="D17" s="24" t="n">
        <v>32000000</v>
      </c>
      <c r="E17" s="24" t="n">
        <v>52000000</v>
      </c>
      <c r="F17" s="25" t="n">
        <v>0.25</v>
      </c>
      <c r="G17" s="24" t="n">
        <v>3250000</v>
      </c>
    </row>
    <row r="18">
      <c r="D18" s="24" t="n">
        <v>52000000</v>
      </c>
      <c r="E18" s="24" t="n">
        <v>80000000</v>
      </c>
      <c r="F18" s="25" t="n">
        <v>0.3</v>
      </c>
      <c r="G18" s="24" t="n">
        <v>5850000</v>
      </c>
    </row>
    <row r="19">
      <c r="D19" s="24" t="n">
        <v>80000000</v>
      </c>
      <c r="E19" s="24" t="inlineStr"/>
      <c r="F19" s="25" t="n">
        <v>0.35</v>
      </c>
      <c r="G19" s="24" t="n">
        <v>9850000</v>
      </c>
    </row>
  </sheetData>
  <mergeCells count="1">
    <mergeCell ref="A1:H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8"/>
  <sheetViews>
    <sheetView showGridLines="0" workbookViewId="0">
      <selection activeCell="A1" sqref="A1"/>
    </sheetView>
  </sheetViews>
  <sheetFormatPr baseColWidth="8" defaultRowHeight="15"/>
  <cols>
    <col width="120" customWidth="1" min="1" max="1"/>
    <col width="10" customWidth="1" min="2" max="2"/>
    <col width="10" customWidth="1" min="3" max="3"/>
    <col width="10" customWidth="1" min="4" max="4"/>
    <col width="10" customWidth="1" min="5" max="5"/>
    <col width="10" customWidth="1" min="6" max="6"/>
  </cols>
  <sheetData>
    <row r="1">
      <c r="A1" s="26" t="inlineStr">
        <is>
          <t>HƯỚNG DẪN SỬ DỤNG (NHANH)</t>
        </is>
      </c>
    </row>
    <row r="3">
      <c r="A3" s="27" t="inlineStr">
        <is>
          <t>1) Vào Settings: chọn Kỳ lương, kiểm tra tỷ lệ BHXH/BHYT/BHTN và giảm trừ gia cảnh (có thể chỉnh theo chính sách).</t>
        </is>
      </c>
    </row>
    <row r="4">
      <c r="A4" s="27" t="inlineStr">
        <is>
          <t>2) Vào Employees: nhập danh sách nhân viên hành chính (Mã NV là khóa), lương cơ bản, mức lương đóng BH, số người phụ thuộc.</t>
        </is>
      </c>
    </row>
    <row r="5">
      <c r="A5" s="27" t="inlineStr">
        <is>
          <t>3) Vào Payroll: tại cột 'Mã NV' chọn từ dropdown. Các cột thông tin/lương cơ bản sẽ tự đổ từ Employees.</t>
        </is>
      </c>
    </row>
    <row r="6">
      <c r="A6" s="27" t="inlineStr">
        <is>
          <t>4) Nhập các khoản biến động (Phụ cấp, Thưởng, OT giờ, Khấu trừ khác). File tự tính: Tiền OT, Gross, BH (NLĐ), Thu nhập tính thuế, Thuế TNCN và Net.</t>
        </is>
      </c>
    </row>
    <row r="7">
      <c r="A7" s="27" t="inlineStr">
        <is>
          <t>5) Vào Dashboard: xem tổng hợp chi phí lương &amp; biểu đồ theo phòng ban.</t>
        </is>
      </c>
    </row>
    <row r="8">
      <c r="A8" s="27" t="inlineStr">
        <is>
          <t>Lưu ý: Bảng thuế TNCN và giảm trừ gia cảnh trong Settings là 'tham khảo' và có thể thay đổi theo quy định. Hãy cập nhật số liệu theo thực tế của doanh nghiệp.</t>
        </is>
      </c>
    </row>
  </sheetData>
  <mergeCells count="1">
    <mergeCell ref="A1:F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2025-12-18T07:04:45Z</dcterms:created>
  <dcterms:modified xmlns:dcterms="http://purl.org/dc/terms/" xmlns:xsi="http://www.w3.org/2001/XMLSchema-instance" xsi:type="dcterms:W3CDTF">2025-12-18T07:04:45Z</dcterms:modified>
</cp:coreProperties>
</file>