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Payroll" sheetId="2" state="visible" r:id="rId2"/>
    <sheet xmlns:r="http://schemas.openxmlformats.org/officeDocument/2006/relationships" name="Employees" sheetId="3" state="visible" r:id="rId3"/>
    <sheet xmlns:r="http://schemas.openxmlformats.org/officeDocument/2006/relationships" name="Settings" sheetId="4" state="visible" r:id="rId4"/>
    <sheet xmlns:r="http://schemas.openxmlformats.org/officeDocument/2006/relationships" name="Gui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dd/mm/yyyy"/>
    <numFmt numFmtId="166" formatCode="0.0%"/>
    <numFmt numFmtId="167" formatCode="0.0x"/>
    <numFmt numFmtId="168" formatCode="#,##0 &quot;₫&quot;"/>
    <numFmt numFmtId="169" formatCode="mm/yyyy"/>
  </numFmts>
  <fonts count="8">
    <font>
      <name val="Calibri"/>
      <family val="2"/>
      <color theme="1"/>
      <sz val="11"/>
      <scheme val="minor"/>
    </font>
    <font>
      <name val="Times New Roman"/>
      <b val="1"/>
      <sz val="16"/>
    </font>
    <font>
      <name val="Times New Roman"/>
      <color rgb="001F4E79"/>
      <sz val="11"/>
    </font>
    <font>
      <name val="Times New Roman"/>
      <b val="1"/>
      <sz val="11"/>
    </font>
    <font>
      <name val="Times New Roman"/>
      <b val="1"/>
      <color rgb="00FFFFFF"/>
      <sz val="11"/>
    </font>
    <font>
      <name val="Times New Roman"/>
      <sz val="11"/>
    </font>
    <font>
      <name val="Times New Roman"/>
      <b val="1"/>
      <color rgb="001F4E79"/>
      <sz val="12"/>
    </font>
    <font>
      <name val="Times New Roman"/>
      <b val="1"/>
      <sz val="14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4E7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pivotButton="0" quotePrefix="0" xfId="0"/>
    <xf numFmtId="169" fontId="2" fillId="0" borderId="0" pivotButton="0" quotePrefix="0" xfId="0"/>
    <xf numFmtId="0" fontId="3" fillId="0" borderId="0" pivotButton="0" quotePrefix="0" xfId="0"/>
    <xf numFmtId="1" fontId="6" fillId="0" borderId="0" applyAlignment="1" pivotButton="0" quotePrefix="0" xfId="0">
      <alignment horizontal="right"/>
    </xf>
    <xf numFmtId="0" fontId="4" fillId="3" borderId="1" applyAlignment="1" pivotButton="0" quotePrefix="0" xfId="0">
      <alignment horizontal="center" vertical="center" wrapText="1"/>
    </xf>
    <xf numFmtId="168" fontId="6" fillId="0" borderId="0" applyAlignment="1" pivotButton="0" quotePrefix="0" xfId="0">
      <alignment horizontal="right"/>
    </xf>
    <xf numFmtId="0" fontId="0" fillId="0" borderId="1" pivotButton="0" quotePrefix="0" xfId="0"/>
    <xf numFmtId="168" fontId="0" fillId="0" borderId="1" applyAlignment="1" pivotButton="0" quotePrefix="0" xfId="0">
      <alignment horizontal="right"/>
    </xf>
    <xf numFmtId="0" fontId="5" fillId="0" borderId="1" applyAlignment="1" pivotButton="0" quotePrefix="0" xfId="0">
      <alignment vertical="center" wrapText="1"/>
    </xf>
    <xf numFmtId="0" fontId="2" fillId="4" borderId="1" applyAlignment="1" pivotButton="0" quotePrefix="0" xfId="0">
      <alignment vertical="center" wrapText="1"/>
    </xf>
    <xf numFmtId="168" fontId="5" fillId="0" borderId="1" applyAlignment="1" pivotButton="0" quotePrefix="0" xfId="0">
      <alignment vertical="center" wrapText="1"/>
    </xf>
    <xf numFmtId="2" fontId="2" fillId="4" borderId="1" applyAlignment="1" pivotButton="0" quotePrefix="0" xfId="0">
      <alignment vertical="center" wrapText="1"/>
    </xf>
    <xf numFmtId="168" fontId="2" fillId="4" borderId="1" applyAlignment="1" pivotButton="0" quotePrefix="0" xfId="0">
      <alignment vertical="center" wrapText="1"/>
    </xf>
    <xf numFmtId="2" fontId="5" fillId="0" borderId="1" applyAlignment="1" pivotButton="0" quotePrefix="0" xfId="0">
      <alignment vertical="center" wrapText="1"/>
    </xf>
    <xf numFmtId="165" fontId="5" fillId="0" borderId="1" applyAlignment="1" pivotButton="0" quotePrefix="0" xfId="0">
      <alignment vertical="center" wrapText="1"/>
    </xf>
    <xf numFmtId="165" fontId="2" fillId="0" borderId="0" pivotButton="0" quotePrefix="0" xfId="0"/>
    <xf numFmtId="0" fontId="2" fillId="0" borderId="0" pivotButton="0" quotePrefix="0" xfId="0"/>
    <xf numFmtId="166" fontId="2" fillId="0" borderId="0" pivotButton="0" quotePrefix="0" xfId="0"/>
    <xf numFmtId="167" fontId="2" fillId="0" borderId="0" pivotButton="0" quotePrefix="0" xfId="0"/>
    <xf numFmtId="168" fontId="2" fillId="0" borderId="0" pivotButton="0" quotePrefix="0" xfId="0"/>
    <xf numFmtId="168" fontId="2" fillId="0" borderId="1" pivotButton="0" quotePrefix="0" xfId="0"/>
    <xf numFmtId="9" fontId="2" fillId="0" borderId="1" pivotButton="0" quotePrefix="0" xfId="0"/>
    <xf numFmtId="0" fontId="7" fillId="2" borderId="0" pivotButton="0" quotePrefix="0" xfId="0"/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1">
    <dxf>
      <fill>
        <patternFill patternType="solid">
          <fgColor rgb="00F8CBA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Pay by Department (Top 10 lines)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'Dashboard'!$D$6:$D$15</f>
            </numRef>
          </cat>
          <val>
            <numRef>
              <f>'Dashboard'!$E$6:$E$15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VND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16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PayrollEN" displayName="tblPayrollEN" ref="A4:AN305" headerRowCount="1">
  <autoFilter ref="A4:AN305"/>
  <tableColumns count="40">
    <tableColumn id="1" name="No."/>
    <tableColumn id="2" name="Employee ID"/>
    <tableColumn id="3" name="Full Name"/>
    <tableColumn id="4" name="Department"/>
    <tableColumn id="5" name="Position"/>
    <tableColumn id="6" name="Base Salary"/>
    <tableColumn id="7" name="Paid Days"/>
    <tableColumn id="8" name="Unpaid Leave Days"/>
    <tableColumn id="9" name="Payable Salary"/>
    <tableColumn id="10" name="Taxable Allowance"/>
    <tableColumn id="11" name="Non-tax Allowance"/>
    <tableColumn id="12" name="Bonus"/>
    <tableColumn id="13" name="Other Income"/>
    <tableColumn id="14" name="Reimbursement"/>
    <tableColumn id="15" name="OT Hours (Weekday)"/>
    <tableColumn id="16" name="OT Hours (Weekend)"/>
    <tableColumn id="17" name="OT Hours (Holiday)"/>
    <tableColumn id="18" name="OT Pay"/>
    <tableColumn id="19" name="GROSS PAY"/>
    <tableColumn id="20" name="Insurance Base"/>
    <tableColumn id="21" name="SI (Emp)"/>
    <tableColumn id="22" name="HI (Emp)"/>
    <tableColumn id="23" name="UI (Emp)"/>
    <tableColumn id="24" name="Total Insurance (Emp)"/>
    <tableColumn id="25" name="Personal Deduction"/>
    <tableColumn id="26" name="Dependents"/>
    <tableColumn id="27" name="Dependent Deduction"/>
    <tableColumn id="28" name="Taxable Income"/>
    <tableColumn id="29" name="PIT (Tax)"/>
    <tableColumn id="30" name="Other Deductions"/>
    <tableColumn id="31" name="Advance"/>
    <tableColumn id="32" name="NET PAY"/>
    <tableColumn id="33" name="SI (Er)"/>
    <tableColumn id="34" name="HI (Er)"/>
    <tableColumn id="35" name="UI (Er)"/>
    <tableColumn id="36" name="Injury/Occ. (Er)"/>
    <tableColumn id="37" name="Total Insurance (Er)"/>
    <tableColumn id="38" name="TOTAL COST TO COMPANY"/>
    <tableColumn id="39" name="Notes"/>
    <tableColumn id="40" name="Payment Status"/>
  </tableColumns>
  <tableStyleInfo name="TableStyleMedium9" showRowStripes="1" showColumnStripes="0"/>
</table>
</file>

<file path=xl/tables/table2.xml><?xml version="1.0" encoding="utf-8"?>
<table xmlns="http://schemas.openxmlformats.org/spreadsheetml/2006/main" id="2" name="tblEmployeesEN" displayName="tblEmployeesEN" ref="A2:K202" headerRowCount="1">
  <autoFilter ref="A2:K202"/>
  <tableColumns count="11">
    <tableColumn id="1" name="Employee ID"/>
    <tableColumn id="2" name="Full Name"/>
    <tableColumn id="3" name="Department"/>
    <tableColumn id="4" name="Position"/>
    <tableColumn id="5" name="Start Date"/>
    <tableColumn id="6" name="Bank Account"/>
    <tableColumn id="7" name="Bank"/>
    <tableColumn id="8" name="Base Salary"/>
    <tableColumn id="9" name="Insurance Base"/>
    <tableColumn id="10" name="Dependents"/>
    <tableColumn id="11" name="Notes"/>
  </tableColumns>
  <tableStyleInfo name="TableStyleMedium9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4" customWidth="1" min="3" max="3"/>
    <col width="20" customWidth="1" min="4" max="4"/>
    <col width="18" customWidth="1" min="5" max="5"/>
    <col width="10" customWidth="1" min="6" max="6"/>
    <col width="10" customWidth="1" min="7" max="7"/>
    <col width="10" customWidth="1" min="8" max="8"/>
  </cols>
  <sheetData>
    <row r="1">
      <c r="A1" s="1" t="inlineStr">
        <is>
          <t>PAYROLL DASHBOARD (EN)</t>
        </is>
      </c>
    </row>
    <row r="3">
      <c r="A3" t="inlineStr">
        <is>
          <t>Payroll Month:</t>
        </is>
      </c>
      <c r="B3" s="2">
        <f>Settings!B3</f>
        <v/>
      </c>
    </row>
    <row r="4">
      <c r="D4" s="3" t="inlineStr">
        <is>
          <t>Net Pay by Department</t>
        </is>
      </c>
    </row>
    <row r="5">
      <c r="A5" s="3" t="inlineStr">
        <is>
          <t>Headcount</t>
        </is>
      </c>
      <c r="B5" s="4">
        <f>COUNTA(Payroll!$B$5:$B$305)</f>
        <v/>
      </c>
      <c r="D5" s="5" t="inlineStr">
        <is>
          <t>Department</t>
        </is>
      </c>
      <c r="E5" s="5" t="inlineStr">
        <is>
          <t>Net Pay</t>
        </is>
      </c>
    </row>
    <row r="6">
      <c r="A6" s="3" t="inlineStr">
        <is>
          <t>Total Gross</t>
        </is>
      </c>
      <c r="B6" s="6">
        <f>SUM(Payroll!$S$5:$S$305)</f>
        <v/>
      </c>
      <c r="D6" s="7">
        <f>IFERROR(INDEX(Employees!$C$3:$C$202,1),"")</f>
        <v/>
      </c>
      <c r="E6" s="8">
        <f>IF($D6="","",SUMIFS(Payroll!$AF:$AF,Payroll!$D:$D,$D6))</f>
        <v/>
      </c>
    </row>
    <row r="7">
      <c r="A7" s="3" t="inlineStr">
        <is>
          <t>Total Net</t>
        </is>
      </c>
      <c r="B7" s="6">
        <f>SUM(Payroll!$AF$5:$AF$305)</f>
        <v/>
      </c>
      <c r="D7" s="7">
        <f>IFERROR(INDEX(Employees!$C$3:$C$202,2),"")</f>
        <v/>
      </c>
      <c r="E7" s="8">
        <f>IF($D7="","",SUMIFS(Payroll!$AF:$AF,Payroll!$D:$D,$D7))</f>
        <v/>
      </c>
    </row>
    <row r="8">
      <c r="A8" s="3" t="inlineStr">
        <is>
          <t>Total PIT</t>
        </is>
      </c>
      <c r="B8" s="6">
        <f>SUM(Payroll!$AC$5:$AC$305)</f>
        <v/>
      </c>
      <c r="D8" s="7">
        <f>IFERROR(INDEX(Employees!$C$3:$C$202,3),"")</f>
        <v/>
      </c>
      <c r="E8" s="8">
        <f>IF($D8="","",SUMIFS(Payroll!$AF:$AF,Payroll!$D:$D,$D8))</f>
        <v/>
      </c>
    </row>
    <row r="9">
      <c r="A9" s="3" t="inlineStr">
        <is>
          <t>Total Emp. Insurance</t>
        </is>
      </c>
      <c r="B9" s="6">
        <f>SUM(Payroll!$X$5:$X$305)</f>
        <v/>
      </c>
      <c r="D9" s="7">
        <f>IFERROR(INDEX(Employees!$C$3:$C$202,4),"")</f>
        <v/>
      </c>
      <c r="E9" s="8">
        <f>IF($D9="","",SUMIFS(Payroll!$AF:$AF,Payroll!$D:$D,$D9))</f>
        <v/>
      </c>
    </row>
    <row r="10">
      <c r="A10" s="3" t="inlineStr">
        <is>
          <t>Total Employer Insurance</t>
        </is>
      </c>
      <c r="B10" s="6">
        <f>SUM(Payroll!$AK$5:$AK$305)</f>
        <v/>
      </c>
      <c r="D10" s="7">
        <f>IFERROR(INDEX(Employees!$C$3:$C$202,5),"")</f>
        <v/>
      </c>
      <c r="E10" s="8">
        <f>IF($D10="","",SUMIFS(Payroll!$AF:$AF,Payroll!$D:$D,$D10))</f>
        <v/>
      </c>
    </row>
    <row r="11">
      <c r="A11" s="3" t="inlineStr">
        <is>
          <t>Total Cost to Company</t>
        </is>
      </c>
      <c r="B11" s="6">
        <f>SUM(Payroll!$AL$5:$AL$305)</f>
        <v/>
      </c>
      <c r="D11" s="7">
        <f>IFERROR(INDEX(Employees!$C$3:$C$202,6),"")</f>
        <v/>
      </c>
      <c r="E11" s="8">
        <f>IF($D11="","",SUMIFS(Payroll!$AF:$AF,Payroll!$D:$D,$D11))</f>
        <v/>
      </c>
    </row>
    <row r="12">
      <c r="D12" s="7">
        <f>IFERROR(INDEX(Employees!$C$3:$C$202,7),"")</f>
        <v/>
      </c>
      <c r="E12" s="8">
        <f>IF($D12="","",SUMIFS(Payroll!$AF:$AF,Payroll!$D:$D,$D12))</f>
        <v/>
      </c>
    </row>
    <row r="13">
      <c r="D13" s="7">
        <f>IFERROR(INDEX(Employees!$C$3:$C$202,8),"")</f>
        <v/>
      </c>
      <c r="E13" s="8">
        <f>IF($D13="","",SUMIFS(Payroll!$AF:$AF,Payroll!$D:$D,$D13))</f>
        <v/>
      </c>
    </row>
    <row r="14">
      <c r="D14" s="7">
        <f>IFERROR(INDEX(Employees!$C$3:$C$202,9),"")</f>
        <v/>
      </c>
      <c r="E14" s="8">
        <f>IF($D14="","",SUMIFS(Payroll!$AF:$AF,Payroll!$D:$D,$D14))</f>
        <v/>
      </c>
    </row>
    <row r="15">
      <c r="D15" s="7">
        <f>IFERROR(INDEX(Employees!$C$3:$C$202,10),"")</f>
        <v/>
      </c>
      <c r="E15" s="8">
        <f>IF($D15="","",SUMIFS(Payroll!$AF:$AF,Payroll!$D:$D,$D15))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O30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22" customWidth="1" min="3" max="3"/>
    <col width="16" customWidth="1" min="4" max="4"/>
    <col width="18" customWidth="1" min="5" max="5"/>
    <col width="16" customWidth="1" min="6" max="6"/>
    <col width="10" customWidth="1" min="7" max="7"/>
    <col width="16" customWidth="1" min="8" max="8"/>
    <col width="16" customWidth="1" min="9" max="9"/>
    <col width="16" customWidth="1" min="10" max="10"/>
    <col width="16" customWidth="1" min="11" max="11"/>
    <col width="12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6" customWidth="1" min="19" max="19"/>
    <col width="16" customWidth="1" min="20" max="20"/>
    <col width="12" customWidth="1" min="21" max="21"/>
    <col width="12" customWidth="1" min="22" max="22"/>
    <col width="12" customWidth="1" min="23" max="23"/>
    <col width="16" customWidth="1" min="24" max="24"/>
    <col width="16" customWidth="1" min="25" max="25"/>
    <col width="10" customWidth="1" min="26" max="26"/>
    <col width="18" customWidth="1" min="27" max="27"/>
    <col width="16" customWidth="1" min="28" max="28"/>
    <col width="14" customWidth="1" min="29" max="29"/>
    <col width="14" customWidth="1" min="30" max="30"/>
    <col width="12" customWidth="1" min="31" max="31"/>
    <col width="16" customWidth="1" min="32" max="32"/>
    <col width="12" customWidth="1" min="33" max="33"/>
    <col width="12" customWidth="1" min="34" max="34"/>
    <col width="12" customWidth="1" min="35" max="35"/>
    <col width="14" customWidth="1" min="36" max="36"/>
    <col width="16" customWidth="1" min="37" max="37"/>
    <col width="18" customWidth="1" min="38" max="38"/>
    <col width="18" customWidth="1" min="39" max="39"/>
    <col width="14" customWidth="1" min="40" max="40"/>
  </cols>
  <sheetData>
    <row r="1">
      <c r="A1" s="1" t="inlineStr">
        <is>
          <t>MONTHLY PAYROLL (EN)</t>
        </is>
      </c>
    </row>
    <row r="3">
      <c r="A3" t="inlineStr">
        <is>
          <t>Payroll Month:</t>
        </is>
      </c>
      <c r="B3" s="2">
        <f>Settings!B3</f>
        <v/>
      </c>
    </row>
    <row r="4">
      <c r="A4" s="5" t="inlineStr">
        <is>
          <t>No.</t>
        </is>
      </c>
      <c r="B4" s="5" t="inlineStr">
        <is>
          <t>Employee ID</t>
        </is>
      </c>
      <c r="C4" s="5" t="inlineStr">
        <is>
          <t>Full Name</t>
        </is>
      </c>
      <c r="D4" s="5" t="inlineStr">
        <is>
          <t>Department</t>
        </is>
      </c>
      <c r="E4" s="5" t="inlineStr">
        <is>
          <t>Position</t>
        </is>
      </c>
      <c r="F4" s="5" t="inlineStr">
        <is>
          <t>Base Salary</t>
        </is>
      </c>
      <c r="G4" s="5" t="inlineStr">
        <is>
          <t>Paid Days</t>
        </is>
      </c>
      <c r="H4" s="5" t="inlineStr">
        <is>
          <t>Unpaid Leave Days</t>
        </is>
      </c>
      <c r="I4" s="5" t="inlineStr">
        <is>
          <t>Payable Salary</t>
        </is>
      </c>
      <c r="J4" s="5" t="inlineStr">
        <is>
          <t>Taxable Allowance</t>
        </is>
      </c>
      <c r="K4" s="5" t="inlineStr">
        <is>
          <t>Non-tax Allowance</t>
        </is>
      </c>
      <c r="L4" s="5" t="inlineStr">
        <is>
          <t>Bonus</t>
        </is>
      </c>
      <c r="M4" s="5" t="inlineStr">
        <is>
          <t>Other Income</t>
        </is>
      </c>
      <c r="N4" s="5" t="inlineStr">
        <is>
          <t>Reimbursement</t>
        </is>
      </c>
      <c r="O4" s="5" t="inlineStr">
        <is>
          <t>OT Hours (Weekday)</t>
        </is>
      </c>
      <c r="P4" s="5" t="inlineStr">
        <is>
          <t>OT Hours (Weekend)</t>
        </is>
      </c>
      <c r="Q4" s="5" t="inlineStr">
        <is>
          <t>OT Hours (Holiday)</t>
        </is>
      </c>
      <c r="R4" s="5" t="inlineStr">
        <is>
          <t>OT Pay</t>
        </is>
      </c>
      <c r="S4" s="5" t="inlineStr">
        <is>
          <t>GROSS PAY</t>
        </is>
      </c>
      <c r="T4" s="5" t="inlineStr">
        <is>
          <t>Insurance Base</t>
        </is>
      </c>
      <c r="U4" s="5" t="inlineStr">
        <is>
          <t>SI (Emp)</t>
        </is>
      </c>
      <c r="V4" s="5" t="inlineStr">
        <is>
          <t>HI (Emp)</t>
        </is>
      </c>
      <c r="W4" s="5" t="inlineStr">
        <is>
          <t>UI (Emp)</t>
        </is>
      </c>
      <c r="X4" s="5" t="inlineStr">
        <is>
          <t>Total Insurance (Emp)</t>
        </is>
      </c>
      <c r="Y4" s="5" t="inlineStr">
        <is>
          <t>Personal Deduction</t>
        </is>
      </c>
      <c r="Z4" s="5" t="inlineStr">
        <is>
          <t>Dependents</t>
        </is>
      </c>
      <c r="AA4" s="5" t="inlineStr">
        <is>
          <t>Dependent Deduction</t>
        </is>
      </c>
      <c r="AB4" s="5" t="inlineStr">
        <is>
          <t>Taxable Income</t>
        </is>
      </c>
      <c r="AC4" s="5" t="inlineStr">
        <is>
          <t>PIT (Tax)</t>
        </is>
      </c>
      <c r="AD4" s="5" t="inlineStr">
        <is>
          <t>Other Deductions</t>
        </is>
      </c>
      <c r="AE4" s="5" t="inlineStr">
        <is>
          <t>Advance</t>
        </is>
      </c>
      <c r="AF4" s="5" t="inlineStr">
        <is>
          <t>NET PAY</t>
        </is>
      </c>
      <c r="AG4" s="5" t="inlineStr">
        <is>
          <t>SI (Er)</t>
        </is>
      </c>
      <c r="AH4" s="5" t="inlineStr">
        <is>
          <t>HI (Er)</t>
        </is>
      </c>
      <c r="AI4" s="5" t="inlineStr">
        <is>
          <t>UI (Er)</t>
        </is>
      </c>
      <c r="AJ4" s="5" t="inlineStr">
        <is>
          <t>Injury/Occ. (Er)</t>
        </is>
      </c>
      <c r="AK4" s="5" t="inlineStr">
        <is>
          <t>Total Insurance (Er)</t>
        </is>
      </c>
      <c r="AL4" s="5" t="inlineStr">
        <is>
          <t>TOTAL COST TO COMPANY</t>
        </is>
      </c>
      <c r="AM4" s="5" t="inlineStr">
        <is>
          <t>Notes</t>
        </is>
      </c>
      <c r="AN4" s="5" t="inlineStr">
        <is>
          <t>Payment Status</t>
        </is>
      </c>
    </row>
    <row r="5">
      <c r="A5" s="9" t="n">
        <v>1</v>
      </c>
      <c r="B5" s="10" t="n"/>
      <c r="C5" s="9">
        <f>IF($B5="","",IFERROR(VLOOKUP($B5,Employees!$A:$K,2,FALSE),""))</f>
        <v/>
      </c>
      <c r="D5" s="9">
        <f>IF($B5="","",IFERROR(VLOOKUP($B5,Employees!$A:$K,3,FALSE),""))</f>
        <v/>
      </c>
      <c r="E5" s="9">
        <f>IF($B5="","",IFERROR(VLOOKUP($B5,Employees!$A:$K,4,FALSE),""))</f>
        <v/>
      </c>
      <c r="F5" s="11">
        <f>IF($B5="","",IFERROR(VLOOKUP($B5,Employees!$A:$K,8,FALSE),""))</f>
        <v/>
      </c>
      <c r="G5" s="12">
        <f>IF($B5="","",IF($G5="",Settings!$B$5,$G5))</f>
        <v/>
      </c>
      <c r="H5" s="12" t="n"/>
      <c r="I5" s="11">
        <f>IF($B5="","",ROUND($F5*MAX(0,($G5-$H5))/Settings!$B$5,0))</f>
        <v/>
      </c>
      <c r="J5" s="13" t="n"/>
      <c r="K5" s="13" t="n"/>
      <c r="L5" s="13" t="n"/>
      <c r="M5" s="13" t="n"/>
      <c r="N5" s="13" t="n"/>
      <c r="O5" s="12" t="n"/>
      <c r="P5" s="12" t="n"/>
      <c r="Q5" s="12" t="n"/>
      <c r="R5" s="11">
        <f>IF($B5="","",ROUND((IFERROR($F5/Settings!$B$5/Settings!$B$6,0))*($O5*Settings!$H$9+$P5*Settings!$H$10+$Q5*Settings!$H$11),0))</f>
        <v/>
      </c>
      <c r="S5" s="11">
        <f>IF($B5="","",ROUND($I5+$J5+$K5+$L5+$M5+$N5+$R5,0))</f>
        <v/>
      </c>
      <c r="T5" s="11">
        <f>IF($B5="","",IFERROR(VLOOKUP($B5,Employees!$A:$K,9,FALSE),""))</f>
        <v/>
      </c>
      <c r="U5" s="11">
        <f>IF($B5="","",ROUND($T5*Settings!$B$9,0))</f>
        <v/>
      </c>
      <c r="V5" s="11">
        <f>IF($B5="","",ROUND($T5*Settings!$B$10,0))</f>
        <v/>
      </c>
      <c r="W5" s="11">
        <f>IF($B5="","",ROUND($T5*Settings!$B$11,0))</f>
        <v/>
      </c>
      <c r="X5" s="11">
        <f>IF($B5="","",$U5+$V5+$W5)</f>
        <v/>
      </c>
      <c r="Y5" s="11">
        <f>IF($B5="","",Settings!$B$14)</f>
        <v/>
      </c>
      <c r="Z5" s="9">
        <f>IF($B5="","",IFERROR(VLOOKUP($B5,Employees!$A:$K,10,FALSE),0))</f>
        <v/>
      </c>
      <c r="AA5" s="11">
        <f>IF($B5="","",$Z5*Settings!$B$15)</f>
        <v/>
      </c>
      <c r="AB5" s="11">
        <f>IF($B5="","",MAX(0,($I5+$J5+$L5+$M5+$R5)-$X5-$Y5-$AA5))</f>
        <v/>
      </c>
      <c r="AC5" s="11">
        <f>IF($B5="","",ROUND(IF($AB5=0,0,$AB5*VLOOKUP($AB5,Settings!$D$16:$G$22,3,TRUE)-VLOOKUP($AB5,Settings!$D$16:$G$22,4,TRUE)),0))</f>
        <v/>
      </c>
      <c r="AD5" s="13" t="n"/>
      <c r="AE5" s="13" t="n"/>
      <c r="AF5" s="11">
        <f>IF($B5="","",ROUND($S5-$X5-$AC5-$AD5-$AE5,0))</f>
        <v/>
      </c>
      <c r="AG5" s="11">
        <f>IF($B5="","",ROUND($T5*Settings!$E$9,0))</f>
        <v/>
      </c>
      <c r="AH5" s="11">
        <f>IF($B5="","",ROUND($T5*Settings!$E$10,0))</f>
        <v/>
      </c>
      <c r="AI5" s="11">
        <f>IF($B5="","",ROUND($T5*Settings!$E$11,0))</f>
        <v/>
      </c>
      <c r="AJ5" s="11">
        <f>IF($B5="","",ROUND($T5*Settings!$E$12,0))</f>
        <v/>
      </c>
      <c r="AK5" s="11">
        <f>IF($B5="","",$AG5+$AH5+$AI5+$AJ5)</f>
        <v/>
      </c>
      <c r="AL5" s="11">
        <f>IF($B5="","",ROUND($S5+$AK5,0))</f>
        <v/>
      </c>
      <c r="AM5" s="9" t="n"/>
      <c r="AN5" s="10" t="n"/>
    </row>
    <row r="6">
      <c r="A6" s="9" t="n">
        <v>2</v>
      </c>
      <c r="B6" s="10" t="n"/>
      <c r="C6" s="9">
        <f>IF($B6="","",IFERROR(VLOOKUP($B6,Employees!$A:$K,2,FALSE),""))</f>
        <v/>
      </c>
      <c r="D6" s="9">
        <f>IF($B6="","",IFERROR(VLOOKUP($B6,Employees!$A:$K,3,FALSE),""))</f>
        <v/>
      </c>
      <c r="E6" s="9">
        <f>IF($B6="","",IFERROR(VLOOKUP($B6,Employees!$A:$K,4,FALSE),""))</f>
        <v/>
      </c>
      <c r="F6" s="11">
        <f>IF($B6="","",IFERROR(VLOOKUP($B6,Employees!$A:$K,8,FALSE),""))</f>
        <v/>
      </c>
      <c r="G6" s="12">
        <f>IF($B6="","",IF($G6="",Settings!$B$5,$G6))</f>
        <v/>
      </c>
      <c r="H6" s="12" t="n"/>
      <c r="I6" s="11">
        <f>IF($B6="","",ROUND($F6*MAX(0,($G6-$H6))/Settings!$B$5,0))</f>
        <v/>
      </c>
      <c r="J6" s="13" t="n"/>
      <c r="K6" s="13" t="n"/>
      <c r="L6" s="13" t="n"/>
      <c r="M6" s="13" t="n"/>
      <c r="N6" s="13" t="n"/>
      <c r="O6" s="12" t="n"/>
      <c r="P6" s="12" t="n"/>
      <c r="Q6" s="12" t="n"/>
      <c r="R6" s="11">
        <f>IF($B6="","",ROUND((IFERROR($F6/Settings!$B$5/Settings!$B$6,0))*($O6*Settings!$H$9+$P6*Settings!$H$10+$Q6*Settings!$H$11),0))</f>
        <v/>
      </c>
      <c r="S6" s="11">
        <f>IF($B6="","",ROUND($I6+$J6+$K6+$L6+$M6+$N6+$R6,0))</f>
        <v/>
      </c>
      <c r="T6" s="11">
        <f>IF($B6="","",IFERROR(VLOOKUP($B6,Employees!$A:$K,9,FALSE),""))</f>
        <v/>
      </c>
      <c r="U6" s="11">
        <f>IF($B6="","",ROUND($T6*Settings!$B$9,0))</f>
        <v/>
      </c>
      <c r="V6" s="11">
        <f>IF($B6="","",ROUND($T6*Settings!$B$10,0))</f>
        <v/>
      </c>
      <c r="W6" s="11">
        <f>IF($B6="","",ROUND($T6*Settings!$B$11,0))</f>
        <v/>
      </c>
      <c r="X6" s="11">
        <f>IF($B6="","",$U6+$V6+$W6)</f>
        <v/>
      </c>
      <c r="Y6" s="11">
        <f>IF($B6="","",Settings!$B$14)</f>
        <v/>
      </c>
      <c r="Z6" s="9">
        <f>IF($B6="","",IFERROR(VLOOKUP($B6,Employees!$A:$K,10,FALSE),0))</f>
        <v/>
      </c>
      <c r="AA6" s="11">
        <f>IF($B6="","",$Z6*Settings!$B$15)</f>
        <v/>
      </c>
      <c r="AB6" s="11">
        <f>IF($B6="","",MAX(0,($I6+$J6+$L6+$M6+$R6)-$X6-$Y6-$AA6))</f>
        <v/>
      </c>
      <c r="AC6" s="11">
        <f>IF($B6="","",ROUND(IF($AB6=0,0,$AB6*VLOOKUP($AB6,Settings!$D$16:$G$22,3,TRUE)-VLOOKUP($AB6,Settings!$D$16:$G$22,4,TRUE)),0))</f>
        <v/>
      </c>
      <c r="AD6" s="13" t="n"/>
      <c r="AE6" s="13" t="n"/>
      <c r="AF6" s="11">
        <f>IF($B6="","",ROUND($S6-$X6-$AC6-$AD6-$AE6,0))</f>
        <v/>
      </c>
      <c r="AG6" s="11">
        <f>IF($B6="","",ROUND($T6*Settings!$E$9,0))</f>
        <v/>
      </c>
      <c r="AH6" s="11">
        <f>IF($B6="","",ROUND($T6*Settings!$E$10,0))</f>
        <v/>
      </c>
      <c r="AI6" s="11">
        <f>IF($B6="","",ROUND($T6*Settings!$E$11,0))</f>
        <v/>
      </c>
      <c r="AJ6" s="11">
        <f>IF($B6="","",ROUND($T6*Settings!$E$12,0))</f>
        <v/>
      </c>
      <c r="AK6" s="11">
        <f>IF($B6="","",$AG6+$AH6+$AI6+$AJ6)</f>
        <v/>
      </c>
      <c r="AL6" s="11">
        <f>IF($B6="","",ROUND($S6+$AK6,0))</f>
        <v/>
      </c>
      <c r="AM6" s="9" t="n"/>
      <c r="AN6" s="10" t="n"/>
    </row>
    <row r="7">
      <c r="A7" s="9" t="n">
        <v>3</v>
      </c>
      <c r="B7" s="10" t="n"/>
      <c r="C7" s="9">
        <f>IF($B7="","",IFERROR(VLOOKUP($B7,Employees!$A:$K,2,FALSE),""))</f>
        <v/>
      </c>
      <c r="D7" s="9">
        <f>IF($B7="","",IFERROR(VLOOKUP($B7,Employees!$A:$K,3,FALSE),""))</f>
        <v/>
      </c>
      <c r="E7" s="9">
        <f>IF($B7="","",IFERROR(VLOOKUP($B7,Employees!$A:$K,4,FALSE),""))</f>
        <v/>
      </c>
      <c r="F7" s="11">
        <f>IF($B7="","",IFERROR(VLOOKUP($B7,Employees!$A:$K,8,FALSE),""))</f>
        <v/>
      </c>
      <c r="G7" s="12">
        <f>IF($B7="","",IF($G7="",Settings!$B$5,$G7))</f>
        <v/>
      </c>
      <c r="H7" s="12" t="n"/>
      <c r="I7" s="11">
        <f>IF($B7="","",ROUND($F7*MAX(0,($G7-$H7))/Settings!$B$5,0))</f>
        <v/>
      </c>
      <c r="J7" s="13" t="n"/>
      <c r="K7" s="13" t="n"/>
      <c r="L7" s="13" t="n"/>
      <c r="M7" s="13" t="n"/>
      <c r="N7" s="13" t="n"/>
      <c r="O7" s="12" t="n"/>
      <c r="P7" s="12" t="n"/>
      <c r="Q7" s="12" t="n"/>
      <c r="R7" s="11">
        <f>IF($B7="","",ROUND((IFERROR($F7/Settings!$B$5/Settings!$B$6,0))*($O7*Settings!$H$9+$P7*Settings!$H$10+$Q7*Settings!$H$11),0))</f>
        <v/>
      </c>
      <c r="S7" s="11">
        <f>IF($B7="","",ROUND($I7+$J7+$K7+$L7+$M7+$N7+$R7,0))</f>
        <v/>
      </c>
      <c r="T7" s="11">
        <f>IF($B7="","",IFERROR(VLOOKUP($B7,Employees!$A:$K,9,FALSE),""))</f>
        <v/>
      </c>
      <c r="U7" s="11">
        <f>IF($B7="","",ROUND($T7*Settings!$B$9,0))</f>
        <v/>
      </c>
      <c r="V7" s="11">
        <f>IF($B7="","",ROUND($T7*Settings!$B$10,0))</f>
        <v/>
      </c>
      <c r="W7" s="11">
        <f>IF($B7="","",ROUND($T7*Settings!$B$11,0))</f>
        <v/>
      </c>
      <c r="X7" s="11">
        <f>IF($B7="","",$U7+$V7+$W7)</f>
        <v/>
      </c>
      <c r="Y7" s="11">
        <f>IF($B7="","",Settings!$B$14)</f>
        <v/>
      </c>
      <c r="Z7" s="9">
        <f>IF($B7="","",IFERROR(VLOOKUP($B7,Employees!$A:$K,10,FALSE),0))</f>
        <v/>
      </c>
      <c r="AA7" s="11">
        <f>IF($B7="","",$Z7*Settings!$B$15)</f>
        <v/>
      </c>
      <c r="AB7" s="11">
        <f>IF($B7="","",MAX(0,($I7+$J7+$L7+$M7+$R7)-$X7-$Y7-$AA7))</f>
        <v/>
      </c>
      <c r="AC7" s="11">
        <f>IF($B7="","",ROUND(IF($AB7=0,0,$AB7*VLOOKUP($AB7,Settings!$D$16:$G$22,3,TRUE)-VLOOKUP($AB7,Settings!$D$16:$G$22,4,TRUE)),0))</f>
        <v/>
      </c>
      <c r="AD7" s="13" t="n"/>
      <c r="AE7" s="13" t="n"/>
      <c r="AF7" s="11">
        <f>IF($B7="","",ROUND($S7-$X7-$AC7-$AD7-$AE7,0))</f>
        <v/>
      </c>
      <c r="AG7" s="11">
        <f>IF($B7="","",ROUND($T7*Settings!$E$9,0))</f>
        <v/>
      </c>
      <c r="AH7" s="11">
        <f>IF($B7="","",ROUND($T7*Settings!$E$10,0))</f>
        <v/>
      </c>
      <c r="AI7" s="11">
        <f>IF($B7="","",ROUND($T7*Settings!$E$11,0))</f>
        <v/>
      </c>
      <c r="AJ7" s="11">
        <f>IF($B7="","",ROUND($T7*Settings!$E$12,0))</f>
        <v/>
      </c>
      <c r="AK7" s="11">
        <f>IF($B7="","",$AG7+$AH7+$AI7+$AJ7)</f>
        <v/>
      </c>
      <c r="AL7" s="11">
        <f>IF($B7="","",ROUND($S7+$AK7,0))</f>
        <v/>
      </c>
      <c r="AM7" s="9" t="n"/>
      <c r="AN7" s="10" t="n"/>
    </row>
    <row r="8">
      <c r="A8" s="9" t="n">
        <v>4</v>
      </c>
      <c r="B8" s="10" t="n"/>
      <c r="C8" s="9">
        <f>IF($B8="","",IFERROR(VLOOKUP($B8,Employees!$A:$K,2,FALSE),""))</f>
        <v/>
      </c>
      <c r="D8" s="9">
        <f>IF($B8="","",IFERROR(VLOOKUP($B8,Employees!$A:$K,3,FALSE),""))</f>
        <v/>
      </c>
      <c r="E8" s="9">
        <f>IF($B8="","",IFERROR(VLOOKUP($B8,Employees!$A:$K,4,FALSE),""))</f>
        <v/>
      </c>
      <c r="F8" s="11">
        <f>IF($B8="","",IFERROR(VLOOKUP($B8,Employees!$A:$K,8,FALSE),""))</f>
        <v/>
      </c>
      <c r="G8" s="12">
        <f>IF($B8="","",IF($G8="",Settings!$B$5,$G8))</f>
        <v/>
      </c>
      <c r="H8" s="12" t="n"/>
      <c r="I8" s="11">
        <f>IF($B8="","",ROUND($F8*MAX(0,($G8-$H8))/Settings!$B$5,0))</f>
        <v/>
      </c>
      <c r="J8" s="13" t="n"/>
      <c r="K8" s="13" t="n"/>
      <c r="L8" s="13" t="n"/>
      <c r="M8" s="13" t="n"/>
      <c r="N8" s="13" t="n"/>
      <c r="O8" s="12" t="n"/>
      <c r="P8" s="12" t="n"/>
      <c r="Q8" s="12" t="n"/>
      <c r="R8" s="11">
        <f>IF($B8="","",ROUND((IFERROR($F8/Settings!$B$5/Settings!$B$6,0))*($O8*Settings!$H$9+$P8*Settings!$H$10+$Q8*Settings!$H$11),0))</f>
        <v/>
      </c>
      <c r="S8" s="11">
        <f>IF($B8="","",ROUND($I8+$J8+$K8+$L8+$M8+$N8+$R8,0))</f>
        <v/>
      </c>
      <c r="T8" s="11">
        <f>IF($B8="","",IFERROR(VLOOKUP($B8,Employees!$A:$K,9,FALSE),""))</f>
        <v/>
      </c>
      <c r="U8" s="11">
        <f>IF($B8="","",ROUND($T8*Settings!$B$9,0))</f>
        <v/>
      </c>
      <c r="V8" s="11">
        <f>IF($B8="","",ROUND($T8*Settings!$B$10,0))</f>
        <v/>
      </c>
      <c r="W8" s="11">
        <f>IF($B8="","",ROUND($T8*Settings!$B$11,0))</f>
        <v/>
      </c>
      <c r="X8" s="11">
        <f>IF($B8="","",$U8+$V8+$W8)</f>
        <v/>
      </c>
      <c r="Y8" s="11">
        <f>IF($B8="","",Settings!$B$14)</f>
        <v/>
      </c>
      <c r="Z8" s="9">
        <f>IF($B8="","",IFERROR(VLOOKUP($B8,Employees!$A:$K,10,FALSE),0))</f>
        <v/>
      </c>
      <c r="AA8" s="11">
        <f>IF($B8="","",$Z8*Settings!$B$15)</f>
        <v/>
      </c>
      <c r="AB8" s="11">
        <f>IF($B8="","",MAX(0,($I8+$J8+$L8+$M8+$R8)-$X8-$Y8-$AA8))</f>
        <v/>
      </c>
      <c r="AC8" s="11">
        <f>IF($B8="","",ROUND(IF($AB8=0,0,$AB8*VLOOKUP($AB8,Settings!$D$16:$G$22,3,TRUE)-VLOOKUP($AB8,Settings!$D$16:$G$22,4,TRUE)),0))</f>
        <v/>
      </c>
      <c r="AD8" s="13" t="n"/>
      <c r="AE8" s="13" t="n"/>
      <c r="AF8" s="11">
        <f>IF($B8="","",ROUND($S8-$X8-$AC8-$AD8-$AE8,0))</f>
        <v/>
      </c>
      <c r="AG8" s="11">
        <f>IF($B8="","",ROUND($T8*Settings!$E$9,0))</f>
        <v/>
      </c>
      <c r="AH8" s="11">
        <f>IF($B8="","",ROUND($T8*Settings!$E$10,0))</f>
        <v/>
      </c>
      <c r="AI8" s="11">
        <f>IF($B8="","",ROUND($T8*Settings!$E$11,0))</f>
        <v/>
      </c>
      <c r="AJ8" s="11">
        <f>IF($B8="","",ROUND($T8*Settings!$E$12,0))</f>
        <v/>
      </c>
      <c r="AK8" s="11">
        <f>IF($B8="","",$AG8+$AH8+$AI8+$AJ8)</f>
        <v/>
      </c>
      <c r="AL8" s="11">
        <f>IF($B8="","",ROUND($S8+$AK8,0))</f>
        <v/>
      </c>
      <c r="AM8" s="9" t="n"/>
      <c r="AN8" s="10" t="n"/>
    </row>
    <row r="9">
      <c r="A9" s="9" t="n">
        <v>5</v>
      </c>
      <c r="B9" s="10" t="n"/>
      <c r="C9" s="9">
        <f>IF($B9="","",IFERROR(VLOOKUP($B9,Employees!$A:$K,2,FALSE),""))</f>
        <v/>
      </c>
      <c r="D9" s="9">
        <f>IF($B9="","",IFERROR(VLOOKUP($B9,Employees!$A:$K,3,FALSE),""))</f>
        <v/>
      </c>
      <c r="E9" s="9">
        <f>IF($B9="","",IFERROR(VLOOKUP($B9,Employees!$A:$K,4,FALSE),""))</f>
        <v/>
      </c>
      <c r="F9" s="11">
        <f>IF($B9="","",IFERROR(VLOOKUP($B9,Employees!$A:$K,8,FALSE),""))</f>
        <v/>
      </c>
      <c r="G9" s="12">
        <f>IF($B9="","",IF($G9="",Settings!$B$5,$G9))</f>
        <v/>
      </c>
      <c r="H9" s="12" t="n"/>
      <c r="I9" s="11">
        <f>IF($B9="","",ROUND($F9*MAX(0,($G9-$H9))/Settings!$B$5,0))</f>
        <v/>
      </c>
      <c r="J9" s="13" t="n"/>
      <c r="K9" s="13" t="n"/>
      <c r="L9" s="13" t="n"/>
      <c r="M9" s="13" t="n"/>
      <c r="N9" s="13" t="n"/>
      <c r="O9" s="12" t="n"/>
      <c r="P9" s="12" t="n"/>
      <c r="Q9" s="12" t="n"/>
      <c r="R9" s="11">
        <f>IF($B9="","",ROUND((IFERROR($F9/Settings!$B$5/Settings!$B$6,0))*($O9*Settings!$H$9+$P9*Settings!$H$10+$Q9*Settings!$H$11),0))</f>
        <v/>
      </c>
      <c r="S9" s="11">
        <f>IF($B9="","",ROUND($I9+$J9+$K9+$L9+$M9+$N9+$R9,0))</f>
        <v/>
      </c>
      <c r="T9" s="11">
        <f>IF($B9="","",IFERROR(VLOOKUP($B9,Employees!$A:$K,9,FALSE),""))</f>
        <v/>
      </c>
      <c r="U9" s="11">
        <f>IF($B9="","",ROUND($T9*Settings!$B$9,0))</f>
        <v/>
      </c>
      <c r="V9" s="11">
        <f>IF($B9="","",ROUND($T9*Settings!$B$10,0))</f>
        <v/>
      </c>
      <c r="W9" s="11">
        <f>IF($B9="","",ROUND($T9*Settings!$B$11,0))</f>
        <v/>
      </c>
      <c r="X9" s="11">
        <f>IF($B9="","",$U9+$V9+$W9)</f>
        <v/>
      </c>
      <c r="Y9" s="11">
        <f>IF($B9="","",Settings!$B$14)</f>
        <v/>
      </c>
      <c r="Z9" s="9">
        <f>IF($B9="","",IFERROR(VLOOKUP($B9,Employees!$A:$K,10,FALSE),0))</f>
        <v/>
      </c>
      <c r="AA9" s="11">
        <f>IF($B9="","",$Z9*Settings!$B$15)</f>
        <v/>
      </c>
      <c r="AB9" s="11">
        <f>IF($B9="","",MAX(0,($I9+$J9+$L9+$M9+$R9)-$X9-$Y9-$AA9))</f>
        <v/>
      </c>
      <c r="AC9" s="11">
        <f>IF($B9="","",ROUND(IF($AB9=0,0,$AB9*VLOOKUP($AB9,Settings!$D$16:$G$22,3,TRUE)-VLOOKUP($AB9,Settings!$D$16:$G$22,4,TRUE)),0))</f>
        <v/>
      </c>
      <c r="AD9" s="13" t="n"/>
      <c r="AE9" s="13" t="n"/>
      <c r="AF9" s="11">
        <f>IF($B9="","",ROUND($S9-$X9-$AC9-$AD9-$AE9,0))</f>
        <v/>
      </c>
      <c r="AG9" s="11">
        <f>IF($B9="","",ROUND($T9*Settings!$E$9,0))</f>
        <v/>
      </c>
      <c r="AH9" s="11">
        <f>IF($B9="","",ROUND($T9*Settings!$E$10,0))</f>
        <v/>
      </c>
      <c r="AI9" s="11">
        <f>IF($B9="","",ROUND($T9*Settings!$E$11,0))</f>
        <v/>
      </c>
      <c r="AJ9" s="11">
        <f>IF($B9="","",ROUND($T9*Settings!$E$12,0))</f>
        <v/>
      </c>
      <c r="AK9" s="11">
        <f>IF($B9="","",$AG9+$AH9+$AI9+$AJ9)</f>
        <v/>
      </c>
      <c r="AL9" s="11">
        <f>IF($B9="","",ROUND($S9+$AK9,0))</f>
        <v/>
      </c>
      <c r="AM9" s="9" t="n"/>
      <c r="AN9" s="10" t="n"/>
    </row>
    <row r="10">
      <c r="A10" s="9" t="n">
        <v>6</v>
      </c>
      <c r="B10" s="10" t="n"/>
      <c r="C10" s="9">
        <f>IF($B10="","",IFERROR(VLOOKUP($B10,Employees!$A:$K,2,FALSE),""))</f>
        <v/>
      </c>
      <c r="D10" s="9">
        <f>IF($B10="","",IFERROR(VLOOKUP($B10,Employees!$A:$K,3,FALSE),""))</f>
        <v/>
      </c>
      <c r="E10" s="9">
        <f>IF($B10="","",IFERROR(VLOOKUP($B10,Employees!$A:$K,4,FALSE),""))</f>
        <v/>
      </c>
      <c r="F10" s="11">
        <f>IF($B10="","",IFERROR(VLOOKUP($B10,Employees!$A:$K,8,FALSE),""))</f>
        <v/>
      </c>
      <c r="G10" s="12">
        <f>IF($B10="","",IF($G10="",Settings!$B$5,$G10))</f>
        <v/>
      </c>
      <c r="H10" s="12" t="n"/>
      <c r="I10" s="11">
        <f>IF($B10="","",ROUND($F10*MAX(0,($G10-$H10))/Settings!$B$5,0))</f>
        <v/>
      </c>
      <c r="J10" s="13" t="n"/>
      <c r="K10" s="13" t="n"/>
      <c r="L10" s="13" t="n"/>
      <c r="M10" s="13" t="n"/>
      <c r="N10" s="13" t="n"/>
      <c r="O10" s="12" t="n"/>
      <c r="P10" s="12" t="n"/>
      <c r="Q10" s="12" t="n"/>
      <c r="R10" s="11">
        <f>IF($B10="","",ROUND((IFERROR($F10/Settings!$B$5/Settings!$B$6,0))*($O10*Settings!$H$9+$P10*Settings!$H$10+$Q10*Settings!$H$11),0))</f>
        <v/>
      </c>
      <c r="S10" s="11">
        <f>IF($B10="","",ROUND($I10+$J10+$K10+$L10+$M10+$N10+$R10,0))</f>
        <v/>
      </c>
      <c r="T10" s="11">
        <f>IF($B10="","",IFERROR(VLOOKUP($B10,Employees!$A:$K,9,FALSE),""))</f>
        <v/>
      </c>
      <c r="U10" s="11">
        <f>IF($B10="","",ROUND($T10*Settings!$B$9,0))</f>
        <v/>
      </c>
      <c r="V10" s="11">
        <f>IF($B10="","",ROUND($T10*Settings!$B$10,0))</f>
        <v/>
      </c>
      <c r="W10" s="11">
        <f>IF($B10="","",ROUND($T10*Settings!$B$11,0))</f>
        <v/>
      </c>
      <c r="X10" s="11">
        <f>IF($B10="","",$U10+$V10+$W10)</f>
        <v/>
      </c>
      <c r="Y10" s="11">
        <f>IF($B10="","",Settings!$B$14)</f>
        <v/>
      </c>
      <c r="Z10" s="9">
        <f>IF($B10="","",IFERROR(VLOOKUP($B10,Employees!$A:$K,10,FALSE),0))</f>
        <v/>
      </c>
      <c r="AA10" s="11">
        <f>IF($B10="","",$Z10*Settings!$B$15)</f>
        <v/>
      </c>
      <c r="AB10" s="11">
        <f>IF($B10="","",MAX(0,($I10+$J10+$L10+$M10+$R10)-$X10-$Y10-$AA10))</f>
        <v/>
      </c>
      <c r="AC10" s="11">
        <f>IF($B10="","",ROUND(IF($AB10=0,0,$AB10*VLOOKUP($AB10,Settings!$D$16:$G$22,3,TRUE)-VLOOKUP($AB10,Settings!$D$16:$G$22,4,TRUE)),0))</f>
        <v/>
      </c>
      <c r="AD10" s="13" t="n"/>
      <c r="AE10" s="13" t="n"/>
      <c r="AF10" s="11">
        <f>IF($B10="","",ROUND($S10-$X10-$AC10-$AD10-$AE10,0))</f>
        <v/>
      </c>
      <c r="AG10" s="11">
        <f>IF($B10="","",ROUND($T10*Settings!$E$9,0))</f>
        <v/>
      </c>
      <c r="AH10" s="11">
        <f>IF($B10="","",ROUND($T10*Settings!$E$10,0))</f>
        <v/>
      </c>
      <c r="AI10" s="11">
        <f>IF($B10="","",ROUND($T10*Settings!$E$11,0))</f>
        <v/>
      </c>
      <c r="AJ10" s="11">
        <f>IF($B10="","",ROUND($T10*Settings!$E$12,0))</f>
        <v/>
      </c>
      <c r="AK10" s="11">
        <f>IF($B10="","",$AG10+$AH10+$AI10+$AJ10)</f>
        <v/>
      </c>
      <c r="AL10" s="11">
        <f>IF($B10="","",ROUND($S10+$AK10,0))</f>
        <v/>
      </c>
      <c r="AM10" s="9" t="n"/>
      <c r="AN10" s="10" t="n"/>
    </row>
    <row r="11">
      <c r="A11" s="9" t="n">
        <v>7</v>
      </c>
      <c r="B11" s="10" t="n"/>
      <c r="C11" s="9">
        <f>IF($B11="","",IFERROR(VLOOKUP($B11,Employees!$A:$K,2,FALSE),""))</f>
        <v/>
      </c>
      <c r="D11" s="9">
        <f>IF($B11="","",IFERROR(VLOOKUP($B11,Employees!$A:$K,3,FALSE),""))</f>
        <v/>
      </c>
      <c r="E11" s="9">
        <f>IF($B11="","",IFERROR(VLOOKUP($B11,Employees!$A:$K,4,FALSE),""))</f>
        <v/>
      </c>
      <c r="F11" s="11">
        <f>IF($B11="","",IFERROR(VLOOKUP($B11,Employees!$A:$K,8,FALSE),""))</f>
        <v/>
      </c>
      <c r="G11" s="12">
        <f>IF($B11="","",IF($G11="",Settings!$B$5,$G11))</f>
        <v/>
      </c>
      <c r="H11" s="12" t="n"/>
      <c r="I11" s="11">
        <f>IF($B11="","",ROUND($F11*MAX(0,($G11-$H11))/Settings!$B$5,0))</f>
        <v/>
      </c>
      <c r="J11" s="13" t="n"/>
      <c r="K11" s="13" t="n"/>
      <c r="L11" s="13" t="n"/>
      <c r="M11" s="13" t="n"/>
      <c r="N11" s="13" t="n"/>
      <c r="O11" s="12" t="n"/>
      <c r="P11" s="12" t="n"/>
      <c r="Q11" s="12" t="n"/>
      <c r="R11" s="11">
        <f>IF($B11="","",ROUND((IFERROR($F11/Settings!$B$5/Settings!$B$6,0))*($O11*Settings!$H$9+$P11*Settings!$H$10+$Q11*Settings!$H$11),0))</f>
        <v/>
      </c>
      <c r="S11" s="11">
        <f>IF($B11="","",ROUND($I11+$J11+$K11+$L11+$M11+$N11+$R11,0))</f>
        <v/>
      </c>
      <c r="T11" s="11">
        <f>IF($B11="","",IFERROR(VLOOKUP($B11,Employees!$A:$K,9,FALSE),""))</f>
        <v/>
      </c>
      <c r="U11" s="11">
        <f>IF($B11="","",ROUND($T11*Settings!$B$9,0))</f>
        <v/>
      </c>
      <c r="V11" s="11">
        <f>IF($B11="","",ROUND($T11*Settings!$B$10,0))</f>
        <v/>
      </c>
      <c r="W11" s="11">
        <f>IF($B11="","",ROUND($T11*Settings!$B$11,0))</f>
        <v/>
      </c>
      <c r="X11" s="11">
        <f>IF($B11="","",$U11+$V11+$W11)</f>
        <v/>
      </c>
      <c r="Y11" s="11">
        <f>IF($B11="","",Settings!$B$14)</f>
        <v/>
      </c>
      <c r="Z11" s="9">
        <f>IF($B11="","",IFERROR(VLOOKUP($B11,Employees!$A:$K,10,FALSE),0))</f>
        <v/>
      </c>
      <c r="AA11" s="11">
        <f>IF($B11="","",$Z11*Settings!$B$15)</f>
        <v/>
      </c>
      <c r="AB11" s="11">
        <f>IF($B11="","",MAX(0,($I11+$J11+$L11+$M11+$R11)-$X11-$Y11-$AA11))</f>
        <v/>
      </c>
      <c r="AC11" s="11">
        <f>IF($B11="","",ROUND(IF($AB11=0,0,$AB11*VLOOKUP($AB11,Settings!$D$16:$G$22,3,TRUE)-VLOOKUP($AB11,Settings!$D$16:$G$22,4,TRUE)),0))</f>
        <v/>
      </c>
      <c r="AD11" s="13" t="n"/>
      <c r="AE11" s="13" t="n"/>
      <c r="AF11" s="11">
        <f>IF($B11="","",ROUND($S11-$X11-$AC11-$AD11-$AE11,0))</f>
        <v/>
      </c>
      <c r="AG11" s="11">
        <f>IF($B11="","",ROUND($T11*Settings!$E$9,0))</f>
        <v/>
      </c>
      <c r="AH11" s="11">
        <f>IF($B11="","",ROUND($T11*Settings!$E$10,0))</f>
        <v/>
      </c>
      <c r="AI11" s="11">
        <f>IF($B11="","",ROUND($T11*Settings!$E$11,0))</f>
        <v/>
      </c>
      <c r="AJ11" s="11">
        <f>IF($B11="","",ROUND($T11*Settings!$E$12,0))</f>
        <v/>
      </c>
      <c r="AK11" s="11">
        <f>IF($B11="","",$AG11+$AH11+$AI11+$AJ11)</f>
        <v/>
      </c>
      <c r="AL11" s="11">
        <f>IF($B11="","",ROUND($S11+$AK11,0))</f>
        <v/>
      </c>
      <c r="AM11" s="9" t="n"/>
      <c r="AN11" s="10" t="n"/>
    </row>
    <row r="12">
      <c r="A12" s="9" t="n">
        <v>8</v>
      </c>
      <c r="B12" s="10" t="n"/>
      <c r="C12" s="9">
        <f>IF($B12="","",IFERROR(VLOOKUP($B12,Employees!$A:$K,2,FALSE),""))</f>
        <v/>
      </c>
      <c r="D12" s="9">
        <f>IF($B12="","",IFERROR(VLOOKUP($B12,Employees!$A:$K,3,FALSE),""))</f>
        <v/>
      </c>
      <c r="E12" s="9">
        <f>IF($B12="","",IFERROR(VLOOKUP($B12,Employees!$A:$K,4,FALSE),""))</f>
        <v/>
      </c>
      <c r="F12" s="11">
        <f>IF($B12="","",IFERROR(VLOOKUP($B12,Employees!$A:$K,8,FALSE),""))</f>
        <v/>
      </c>
      <c r="G12" s="12">
        <f>IF($B12="","",IF($G12="",Settings!$B$5,$G12))</f>
        <v/>
      </c>
      <c r="H12" s="12" t="n"/>
      <c r="I12" s="11">
        <f>IF($B12="","",ROUND($F12*MAX(0,($G12-$H12))/Settings!$B$5,0))</f>
        <v/>
      </c>
      <c r="J12" s="13" t="n"/>
      <c r="K12" s="13" t="n"/>
      <c r="L12" s="13" t="n"/>
      <c r="M12" s="13" t="n"/>
      <c r="N12" s="13" t="n"/>
      <c r="O12" s="12" t="n"/>
      <c r="P12" s="12" t="n"/>
      <c r="Q12" s="12" t="n"/>
      <c r="R12" s="11">
        <f>IF($B12="","",ROUND((IFERROR($F12/Settings!$B$5/Settings!$B$6,0))*($O12*Settings!$H$9+$P12*Settings!$H$10+$Q12*Settings!$H$11),0))</f>
        <v/>
      </c>
      <c r="S12" s="11">
        <f>IF($B12="","",ROUND($I12+$J12+$K12+$L12+$M12+$N12+$R12,0))</f>
        <v/>
      </c>
      <c r="T12" s="11">
        <f>IF($B12="","",IFERROR(VLOOKUP($B12,Employees!$A:$K,9,FALSE),""))</f>
        <v/>
      </c>
      <c r="U12" s="11">
        <f>IF($B12="","",ROUND($T12*Settings!$B$9,0))</f>
        <v/>
      </c>
      <c r="V12" s="11">
        <f>IF($B12="","",ROUND($T12*Settings!$B$10,0))</f>
        <v/>
      </c>
      <c r="W12" s="11">
        <f>IF($B12="","",ROUND($T12*Settings!$B$11,0))</f>
        <v/>
      </c>
      <c r="X12" s="11">
        <f>IF($B12="","",$U12+$V12+$W12)</f>
        <v/>
      </c>
      <c r="Y12" s="11">
        <f>IF($B12="","",Settings!$B$14)</f>
        <v/>
      </c>
      <c r="Z12" s="9">
        <f>IF($B12="","",IFERROR(VLOOKUP($B12,Employees!$A:$K,10,FALSE),0))</f>
        <v/>
      </c>
      <c r="AA12" s="11">
        <f>IF($B12="","",$Z12*Settings!$B$15)</f>
        <v/>
      </c>
      <c r="AB12" s="11">
        <f>IF($B12="","",MAX(0,($I12+$J12+$L12+$M12+$R12)-$X12-$Y12-$AA12))</f>
        <v/>
      </c>
      <c r="AC12" s="11">
        <f>IF($B12="","",ROUND(IF($AB12=0,0,$AB12*VLOOKUP($AB12,Settings!$D$16:$G$22,3,TRUE)-VLOOKUP($AB12,Settings!$D$16:$G$22,4,TRUE)),0))</f>
        <v/>
      </c>
      <c r="AD12" s="13" t="n"/>
      <c r="AE12" s="13" t="n"/>
      <c r="AF12" s="11">
        <f>IF($B12="","",ROUND($S12-$X12-$AC12-$AD12-$AE12,0))</f>
        <v/>
      </c>
      <c r="AG12" s="11">
        <f>IF($B12="","",ROUND($T12*Settings!$E$9,0))</f>
        <v/>
      </c>
      <c r="AH12" s="11">
        <f>IF($B12="","",ROUND($T12*Settings!$E$10,0))</f>
        <v/>
      </c>
      <c r="AI12" s="11">
        <f>IF($B12="","",ROUND($T12*Settings!$E$11,0))</f>
        <v/>
      </c>
      <c r="AJ12" s="11">
        <f>IF($B12="","",ROUND($T12*Settings!$E$12,0))</f>
        <v/>
      </c>
      <c r="AK12" s="11">
        <f>IF($B12="","",$AG12+$AH12+$AI12+$AJ12)</f>
        <v/>
      </c>
      <c r="AL12" s="11">
        <f>IF($B12="","",ROUND($S12+$AK12,0))</f>
        <v/>
      </c>
      <c r="AM12" s="9" t="n"/>
      <c r="AN12" s="10" t="n"/>
    </row>
    <row r="13">
      <c r="A13" s="9" t="n">
        <v>9</v>
      </c>
      <c r="B13" s="10" t="n"/>
      <c r="C13" s="9">
        <f>IF($B13="","",IFERROR(VLOOKUP($B13,Employees!$A:$K,2,FALSE),""))</f>
        <v/>
      </c>
      <c r="D13" s="9">
        <f>IF($B13="","",IFERROR(VLOOKUP($B13,Employees!$A:$K,3,FALSE),""))</f>
        <v/>
      </c>
      <c r="E13" s="9">
        <f>IF($B13="","",IFERROR(VLOOKUP($B13,Employees!$A:$K,4,FALSE),""))</f>
        <v/>
      </c>
      <c r="F13" s="11">
        <f>IF($B13="","",IFERROR(VLOOKUP($B13,Employees!$A:$K,8,FALSE),""))</f>
        <v/>
      </c>
      <c r="G13" s="12">
        <f>IF($B13="","",IF($G13="",Settings!$B$5,$G13))</f>
        <v/>
      </c>
      <c r="H13" s="12" t="n"/>
      <c r="I13" s="11">
        <f>IF($B13="","",ROUND($F13*MAX(0,($G13-$H13))/Settings!$B$5,0))</f>
        <v/>
      </c>
      <c r="J13" s="13" t="n"/>
      <c r="K13" s="13" t="n"/>
      <c r="L13" s="13" t="n"/>
      <c r="M13" s="13" t="n"/>
      <c r="N13" s="13" t="n"/>
      <c r="O13" s="12" t="n"/>
      <c r="P13" s="12" t="n"/>
      <c r="Q13" s="12" t="n"/>
      <c r="R13" s="11">
        <f>IF($B13="","",ROUND((IFERROR($F13/Settings!$B$5/Settings!$B$6,0))*($O13*Settings!$H$9+$P13*Settings!$H$10+$Q13*Settings!$H$11),0))</f>
        <v/>
      </c>
      <c r="S13" s="11">
        <f>IF($B13="","",ROUND($I13+$J13+$K13+$L13+$M13+$N13+$R13,0))</f>
        <v/>
      </c>
      <c r="T13" s="11">
        <f>IF($B13="","",IFERROR(VLOOKUP($B13,Employees!$A:$K,9,FALSE),""))</f>
        <v/>
      </c>
      <c r="U13" s="11">
        <f>IF($B13="","",ROUND($T13*Settings!$B$9,0))</f>
        <v/>
      </c>
      <c r="V13" s="11">
        <f>IF($B13="","",ROUND($T13*Settings!$B$10,0))</f>
        <v/>
      </c>
      <c r="W13" s="11">
        <f>IF($B13="","",ROUND($T13*Settings!$B$11,0))</f>
        <v/>
      </c>
      <c r="X13" s="11">
        <f>IF($B13="","",$U13+$V13+$W13)</f>
        <v/>
      </c>
      <c r="Y13" s="11">
        <f>IF($B13="","",Settings!$B$14)</f>
        <v/>
      </c>
      <c r="Z13" s="9">
        <f>IF($B13="","",IFERROR(VLOOKUP($B13,Employees!$A:$K,10,FALSE),0))</f>
        <v/>
      </c>
      <c r="AA13" s="11">
        <f>IF($B13="","",$Z13*Settings!$B$15)</f>
        <v/>
      </c>
      <c r="AB13" s="11">
        <f>IF($B13="","",MAX(0,($I13+$J13+$L13+$M13+$R13)-$X13-$Y13-$AA13))</f>
        <v/>
      </c>
      <c r="AC13" s="11">
        <f>IF($B13="","",ROUND(IF($AB13=0,0,$AB13*VLOOKUP($AB13,Settings!$D$16:$G$22,3,TRUE)-VLOOKUP($AB13,Settings!$D$16:$G$22,4,TRUE)),0))</f>
        <v/>
      </c>
      <c r="AD13" s="13" t="n"/>
      <c r="AE13" s="13" t="n"/>
      <c r="AF13" s="11">
        <f>IF($B13="","",ROUND($S13-$X13-$AC13-$AD13-$AE13,0))</f>
        <v/>
      </c>
      <c r="AG13" s="11">
        <f>IF($B13="","",ROUND($T13*Settings!$E$9,0))</f>
        <v/>
      </c>
      <c r="AH13" s="11">
        <f>IF($B13="","",ROUND($T13*Settings!$E$10,0))</f>
        <v/>
      </c>
      <c r="AI13" s="11">
        <f>IF($B13="","",ROUND($T13*Settings!$E$11,0))</f>
        <v/>
      </c>
      <c r="AJ13" s="11">
        <f>IF($B13="","",ROUND($T13*Settings!$E$12,0))</f>
        <v/>
      </c>
      <c r="AK13" s="11">
        <f>IF($B13="","",$AG13+$AH13+$AI13+$AJ13)</f>
        <v/>
      </c>
      <c r="AL13" s="11">
        <f>IF($B13="","",ROUND($S13+$AK13,0))</f>
        <v/>
      </c>
      <c r="AM13" s="9" t="n"/>
      <c r="AN13" s="10" t="n"/>
    </row>
    <row r="14">
      <c r="A14" s="9" t="n">
        <v>10</v>
      </c>
      <c r="B14" s="10" t="n"/>
      <c r="C14" s="9">
        <f>IF($B14="","",IFERROR(VLOOKUP($B14,Employees!$A:$K,2,FALSE),""))</f>
        <v/>
      </c>
      <c r="D14" s="9">
        <f>IF($B14="","",IFERROR(VLOOKUP($B14,Employees!$A:$K,3,FALSE),""))</f>
        <v/>
      </c>
      <c r="E14" s="9">
        <f>IF($B14="","",IFERROR(VLOOKUP($B14,Employees!$A:$K,4,FALSE),""))</f>
        <v/>
      </c>
      <c r="F14" s="11">
        <f>IF($B14="","",IFERROR(VLOOKUP($B14,Employees!$A:$K,8,FALSE),""))</f>
        <v/>
      </c>
      <c r="G14" s="12">
        <f>IF($B14="","",IF($G14="",Settings!$B$5,$G14))</f>
        <v/>
      </c>
      <c r="H14" s="12" t="n"/>
      <c r="I14" s="11">
        <f>IF($B14="","",ROUND($F14*MAX(0,($G14-$H14))/Settings!$B$5,0))</f>
        <v/>
      </c>
      <c r="J14" s="13" t="n"/>
      <c r="K14" s="13" t="n"/>
      <c r="L14" s="13" t="n"/>
      <c r="M14" s="13" t="n"/>
      <c r="N14" s="13" t="n"/>
      <c r="O14" s="12" t="n"/>
      <c r="P14" s="12" t="n"/>
      <c r="Q14" s="12" t="n"/>
      <c r="R14" s="11">
        <f>IF($B14="","",ROUND((IFERROR($F14/Settings!$B$5/Settings!$B$6,0))*($O14*Settings!$H$9+$P14*Settings!$H$10+$Q14*Settings!$H$11),0))</f>
        <v/>
      </c>
      <c r="S14" s="11">
        <f>IF($B14="","",ROUND($I14+$J14+$K14+$L14+$M14+$N14+$R14,0))</f>
        <v/>
      </c>
      <c r="T14" s="11">
        <f>IF($B14="","",IFERROR(VLOOKUP($B14,Employees!$A:$K,9,FALSE),""))</f>
        <v/>
      </c>
      <c r="U14" s="11">
        <f>IF($B14="","",ROUND($T14*Settings!$B$9,0))</f>
        <v/>
      </c>
      <c r="V14" s="11">
        <f>IF($B14="","",ROUND($T14*Settings!$B$10,0))</f>
        <v/>
      </c>
      <c r="W14" s="11">
        <f>IF($B14="","",ROUND($T14*Settings!$B$11,0))</f>
        <v/>
      </c>
      <c r="X14" s="11">
        <f>IF($B14="","",$U14+$V14+$W14)</f>
        <v/>
      </c>
      <c r="Y14" s="11">
        <f>IF($B14="","",Settings!$B$14)</f>
        <v/>
      </c>
      <c r="Z14" s="9">
        <f>IF($B14="","",IFERROR(VLOOKUP($B14,Employees!$A:$K,10,FALSE),0))</f>
        <v/>
      </c>
      <c r="AA14" s="11">
        <f>IF($B14="","",$Z14*Settings!$B$15)</f>
        <v/>
      </c>
      <c r="AB14" s="11">
        <f>IF($B14="","",MAX(0,($I14+$J14+$L14+$M14+$R14)-$X14-$Y14-$AA14))</f>
        <v/>
      </c>
      <c r="AC14" s="11">
        <f>IF($B14="","",ROUND(IF($AB14=0,0,$AB14*VLOOKUP($AB14,Settings!$D$16:$G$22,3,TRUE)-VLOOKUP($AB14,Settings!$D$16:$G$22,4,TRUE)),0))</f>
        <v/>
      </c>
      <c r="AD14" s="13" t="n"/>
      <c r="AE14" s="13" t="n"/>
      <c r="AF14" s="11">
        <f>IF($B14="","",ROUND($S14-$X14-$AC14-$AD14-$AE14,0))</f>
        <v/>
      </c>
      <c r="AG14" s="11">
        <f>IF($B14="","",ROUND($T14*Settings!$E$9,0))</f>
        <v/>
      </c>
      <c r="AH14" s="11">
        <f>IF($B14="","",ROUND($T14*Settings!$E$10,0))</f>
        <v/>
      </c>
      <c r="AI14" s="11">
        <f>IF($B14="","",ROUND($T14*Settings!$E$11,0))</f>
        <v/>
      </c>
      <c r="AJ14" s="11">
        <f>IF($B14="","",ROUND($T14*Settings!$E$12,0))</f>
        <v/>
      </c>
      <c r="AK14" s="11">
        <f>IF($B14="","",$AG14+$AH14+$AI14+$AJ14)</f>
        <v/>
      </c>
      <c r="AL14" s="11">
        <f>IF($B14="","",ROUND($S14+$AK14,0))</f>
        <v/>
      </c>
      <c r="AM14" s="9" t="n"/>
      <c r="AN14" s="10" t="n"/>
    </row>
    <row r="15">
      <c r="A15" s="9" t="n">
        <v>11</v>
      </c>
      <c r="B15" s="10" t="n"/>
      <c r="C15" s="9">
        <f>IF($B15="","",IFERROR(VLOOKUP($B15,Employees!$A:$K,2,FALSE),""))</f>
        <v/>
      </c>
      <c r="D15" s="9">
        <f>IF($B15="","",IFERROR(VLOOKUP($B15,Employees!$A:$K,3,FALSE),""))</f>
        <v/>
      </c>
      <c r="E15" s="9">
        <f>IF($B15="","",IFERROR(VLOOKUP($B15,Employees!$A:$K,4,FALSE),""))</f>
        <v/>
      </c>
      <c r="F15" s="11">
        <f>IF($B15="","",IFERROR(VLOOKUP($B15,Employees!$A:$K,8,FALSE),""))</f>
        <v/>
      </c>
      <c r="G15" s="12">
        <f>IF($B15="","",IF($G15="",Settings!$B$5,$G15))</f>
        <v/>
      </c>
      <c r="H15" s="12" t="n"/>
      <c r="I15" s="11">
        <f>IF($B15="","",ROUND($F15*MAX(0,($G15-$H15))/Settings!$B$5,0))</f>
        <v/>
      </c>
      <c r="J15" s="13" t="n"/>
      <c r="K15" s="13" t="n"/>
      <c r="L15" s="13" t="n"/>
      <c r="M15" s="13" t="n"/>
      <c r="N15" s="13" t="n"/>
      <c r="O15" s="12" t="n"/>
      <c r="P15" s="12" t="n"/>
      <c r="Q15" s="12" t="n"/>
      <c r="R15" s="11">
        <f>IF($B15="","",ROUND((IFERROR($F15/Settings!$B$5/Settings!$B$6,0))*($O15*Settings!$H$9+$P15*Settings!$H$10+$Q15*Settings!$H$11),0))</f>
        <v/>
      </c>
      <c r="S15" s="11">
        <f>IF($B15="","",ROUND($I15+$J15+$K15+$L15+$M15+$N15+$R15,0))</f>
        <v/>
      </c>
      <c r="T15" s="11">
        <f>IF($B15="","",IFERROR(VLOOKUP($B15,Employees!$A:$K,9,FALSE),""))</f>
        <v/>
      </c>
      <c r="U15" s="11">
        <f>IF($B15="","",ROUND($T15*Settings!$B$9,0))</f>
        <v/>
      </c>
      <c r="V15" s="11">
        <f>IF($B15="","",ROUND($T15*Settings!$B$10,0))</f>
        <v/>
      </c>
      <c r="W15" s="11">
        <f>IF($B15="","",ROUND($T15*Settings!$B$11,0))</f>
        <v/>
      </c>
      <c r="X15" s="11">
        <f>IF($B15="","",$U15+$V15+$W15)</f>
        <v/>
      </c>
      <c r="Y15" s="11">
        <f>IF($B15="","",Settings!$B$14)</f>
        <v/>
      </c>
      <c r="Z15" s="9">
        <f>IF($B15="","",IFERROR(VLOOKUP($B15,Employees!$A:$K,10,FALSE),0))</f>
        <v/>
      </c>
      <c r="AA15" s="11">
        <f>IF($B15="","",$Z15*Settings!$B$15)</f>
        <v/>
      </c>
      <c r="AB15" s="11">
        <f>IF($B15="","",MAX(0,($I15+$J15+$L15+$M15+$R15)-$X15-$Y15-$AA15))</f>
        <v/>
      </c>
      <c r="AC15" s="11">
        <f>IF($B15="","",ROUND(IF($AB15=0,0,$AB15*VLOOKUP($AB15,Settings!$D$16:$G$22,3,TRUE)-VLOOKUP($AB15,Settings!$D$16:$G$22,4,TRUE)),0))</f>
        <v/>
      </c>
      <c r="AD15" s="13" t="n"/>
      <c r="AE15" s="13" t="n"/>
      <c r="AF15" s="11">
        <f>IF($B15="","",ROUND($S15-$X15-$AC15-$AD15-$AE15,0))</f>
        <v/>
      </c>
      <c r="AG15" s="11">
        <f>IF($B15="","",ROUND($T15*Settings!$E$9,0))</f>
        <v/>
      </c>
      <c r="AH15" s="11">
        <f>IF($B15="","",ROUND($T15*Settings!$E$10,0))</f>
        <v/>
      </c>
      <c r="AI15" s="11">
        <f>IF($B15="","",ROUND($T15*Settings!$E$11,0))</f>
        <v/>
      </c>
      <c r="AJ15" s="11">
        <f>IF($B15="","",ROUND($T15*Settings!$E$12,0))</f>
        <v/>
      </c>
      <c r="AK15" s="11">
        <f>IF($B15="","",$AG15+$AH15+$AI15+$AJ15)</f>
        <v/>
      </c>
      <c r="AL15" s="11">
        <f>IF($B15="","",ROUND($S15+$AK15,0))</f>
        <v/>
      </c>
      <c r="AM15" s="9" t="n"/>
      <c r="AN15" s="10" t="n"/>
    </row>
    <row r="16">
      <c r="A16" s="9" t="n">
        <v>12</v>
      </c>
      <c r="B16" s="10" t="n"/>
      <c r="C16" s="9">
        <f>IF($B16="","",IFERROR(VLOOKUP($B16,Employees!$A:$K,2,FALSE),""))</f>
        <v/>
      </c>
      <c r="D16" s="9">
        <f>IF($B16="","",IFERROR(VLOOKUP($B16,Employees!$A:$K,3,FALSE),""))</f>
        <v/>
      </c>
      <c r="E16" s="9">
        <f>IF($B16="","",IFERROR(VLOOKUP($B16,Employees!$A:$K,4,FALSE),""))</f>
        <v/>
      </c>
      <c r="F16" s="11">
        <f>IF($B16="","",IFERROR(VLOOKUP($B16,Employees!$A:$K,8,FALSE),""))</f>
        <v/>
      </c>
      <c r="G16" s="12">
        <f>IF($B16="","",IF($G16="",Settings!$B$5,$G16))</f>
        <v/>
      </c>
      <c r="H16" s="12" t="n"/>
      <c r="I16" s="11">
        <f>IF($B16="","",ROUND($F16*MAX(0,($G16-$H16))/Settings!$B$5,0))</f>
        <v/>
      </c>
      <c r="J16" s="13" t="n"/>
      <c r="K16" s="13" t="n"/>
      <c r="L16" s="13" t="n"/>
      <c r="M16" s="13" t="n"/>
      <c r="N16" s="13" t="n"/>
      <c r="O16" s="12" t="n"/>
      <c r="P16" s="12" t="n"/>
      <c r="Q16" s="12" t="n"/>
      <c r="R16" s="11">
        <f>IF($B16="","",ROUND((IFERROR($F16/Settings!$B$5/Settings!$B$6,0))*($O16*Settings!$H$9+$P16*Settings!$H$10+$Q16*Settings!$H$11),0))</f>
        <v/>
      </c>
      <c r="S16" s="11">
        <f>IF($B16="","",ROUND($I16+$J16+$K16+$L16+$M16+$N16+$R16,0))</f>
        <v/>
      </c>
      <c r="T16" s="11">
        <f>IF($B16="","",IFERROR(VLOOKUP($B16,Employees!$A:$K,9,FALSE),""))</f>
        <v/>
      </c>
      <c r="U16" s="11">
        <f>IF($B16="","",ROUND($T16*Settings!$B$9,0))</f>
        <v/>
      </c>
      <c r="V16" s="11">
        <f>IF($B16="","",ROUND($T16*Settings!$B$10,0))</f>
        <v/>
      </c>
      <c r="W16" s="11">
        <f>IF($B16="","",ROUND($T16*Settings!$B$11,0))</f>
        <v/>
      </c>
      <c r="X16" s="11">
        <f>IF($B16="","",$U16+$V16+$W16)</f>
        <v/>
      </c>
      <c r="Y16" s="11">
        <f>IF($B16="","",Settings!$B$14)</f>
        <v/>
      </c>
      <c r="Z16" s="9">
        <f>IF($B16="","",IFERROR(VLOOKUP($B16,Employees!$A:$K,10,FALSE),0))</f>
        <v/>
      </c>
      <c r="AA16" s="11">
        <f>IF($B16="","",$Z16*Settings!$B$15)</f>
        <v/>
      </c>
      <c r="AB16" s="11">
        <f>IF($B16="","",MAX(0,($I16+$J16+$L16+$M16+$R16)-$X16-$Y16-$AA16))</f>
        <v/>
      </c>
      <c r="AC16" s="11">
        <f>IF($B16="","",ROUND(IF($AB16=0,0,$AB16*VLOOKUP($AB16,Settings!$D$16:$G$22,3,TRUE)-VLOOKUP($AB16,Settings!$D$16:$G$22,4,TRUE)),0))</f>
        <v/>
      </c>
      <c r="AD16" s="13" t="n"/>
      <c r="AE16" s="13" t="n"/>
      <c r="AF16" s="11">
        <f>IF($B16="","",ROUND($S16-$X16-$AC16-$AD16-$AE16,0))</f>
        <v/>
      </c>
      <c r="AG16" s="11">
        <f>IF($B16="","",ROUND($T16*Settings!$E$9,0))</f>
        <v/>
      </c>
      <c r="AH16" s="11">
        <f>IF($B16="","",ROUND($T16*Settings!$E$10,0))</f>
        <v/>
      </c>
      <c r="AI16" s="11">
        <f>IF($B16="","",ROUND($T16*Settings!$E$11,0))</f>
        <v/>
      </c>
      <c r="AJ16" s="11">
        <f>IF($B16="","",ROUND($T16*Settings!$E$12,0))</f>
        <v/>
      </c>
      <c r="AK16" s="11">
        <f>IF($B16="","",$AG16+$AH16+$AI16+$AJ16)</f>
        <v/>
      </c>
      <c r="AL16" s="11">
        <f>IF($B16="","",ROUND($S16+$AK16,0))</f>
        <v/>
      </c>
      <c r="AM16" s="9" t="n"/>
      <c r="AN16" s="10" t="n"/>
    </row>
    <row r="17">
      <c r="A17" s="9" t="n">
        <v>13</v>
      </c>
      <c r="B17" s="10" t="n"/>
      <c r="C17" s="9">
        <f>IF($B17="","",IFERROR(VLOOKUP($B17,Employees!$A:$K,2,FALSE),""))</f>
        <v/>
      </c>
      <c r="D17" s="9">
        <f>IF($B17="","",IFERROR(VLOOKUP($B17,Employees!$A:$K,3,FALSE),""))</f>
        <v/>
      </c>
      <c r="E17" s="9">
        <f>IF($B17="","",IFERROR(VLOOKUP($B17,Employees!$A:$K,4,FALSE),""))</f>
        <v/>
      </c>
      <c r="F17" s="11">
        <f>IF($B17="","",IFERROR(VLOOKUP($B17,Employees!$A:$K,8,FALSE),""))</f>
        <v/>
      </c>
      <c r="G17" s="12">
        <f>IF($B17="","",IF($G17="",Settings!$B$5,$G17))</f>
        <v/>
      </c>
      <c r="H17" s="12" t="n"/>
      <c r="I17" s="11">
        <f>IF($B17="","",ROUND($F17*MAX(0,($G17-$H17))/Settings!$B$5,0))</f>
        <v/>
      </c>
      <c r="J17" s="13" t="n"/>
      <c r="K17" s="13" t="n"/>
      <c r="L17" s="13" t="n"/>
      <c r="M17" s="13" t="n"/>
      <c r="N17" s="13" t="n"/>
      <c r="O17" s="12" t="n"/>
      <c r="P17" s="12" t="n"/>
      <c r="Q17" s="12" t="n"/>
      <c r="R17" s="11">
        <f>IF($B17="","",ROUND((IFERROR($F17/Settings!$B$5/Settings!$B$6,0))*($O17*Settings!$H$9+$P17*Settings!$H$10+$Q17*Settings!$H$11),0))</f>
        <v/>
      </c>
      <c r="S17" s="11">
        <f>IF($B17="","",ROUND($I17+$J17+$K17+$L17+$M17+$N17+$R17,0))</f>
        <v/>
      </c>
      <c r="T17" s="11">
        <f>IF($B17="","",IFERROR(VLOOKUP($B17,Employees!$A:$K,9,FALSE),""))</f>
        <v/>
      </c>
      <c r="U17" s="11">
        <f>IF($B17="","",ROUND($T17*Settings!$B$9,0))</f>
        <v/>
      </c>
      <c r="V17" s="11">
        <f>IF($B17="","",ROUND($T17*Settings!$B$10,0))</f>
        <v/>
      </c>
      <c r="W17" s="11">
        <f>IF($B17="","",ROUND($T17*Settings!$B$11,0))</f>
        <v/>
      </c>
      <c r="X17" s="11">
        <f>IF($B17="","",$U17+$V17+$W17)</f>
        <v/>
      </c>
      <c r="Y17" s="11">
        <f>IF($B17="","",Settings!$B$14)</f>
        <v/>
      </c>
      <c r="Z17" s="9">
        <f>IF($B17="","",IFERROR(VLOOKUP($B17,Employees!$A:$K,10,FALSE),0))</f>
        <v/>
      </c>
      <c r="AA17" s="11">
        <f>IF($B17="","",$Z17*Settings!$B$15)</f>
        <v/>
      </c>
      <c r="AB17" s="11">
        <f>IF($B17="","",MAX(0,($I17+$J17+$L17+$M17+$R17)-$X17-$Y17-$AA17))</f>
        <v/>
      </c>
      <c r="AC17" s="11">
        <f>IF($B17="","",ROUND(IF($AB17=0,0,$AB17*VLOOKUP($AB17,Settings!$D$16:$G$22,3,TRUE)-VLOOKUP($AB17,Settings!$D$16:$G$22,4,TRUE)),0))</f>
        <v/>
      </c>
      <c r="AD17" s="13" t="n"/>
      <c r="AE17" s="13" t="n"/>
      <c r="AF17" s="11">
        <f>IF($B17="","",ROUND($S17-$X17-$AC17-$AD17-$AE17,0))</f>
        <v/>
      </c>
      <c r="AG17" s="11">
        <f>IF($B17="","",ROUND($T17*Settings!$E$9,0))</f>
        <v/>
      </c>
      <c r="AH17" s="11">
        <f>IF($B17="","",ROUND($T17*Settings!$E$10,0))</f>
        <v/>
      </c>
      <c r="AI17" s="11">
        <f>IF($B17="","",ROUND($T17*Settings!$E$11,0))</f>
        <v/>
      </c>
      <c r="AJ17" s="11">
        <f>IF($B17="","",ROUND($T17*Settings!$E$12,0))</f>
        <v/>
      </c>
      <c r="AK17" s="11">
        <f>IF($B17="","",$AG17+$AH17+$AI17+$AJ17)</f>
        <v/>
      </c>
      <c r="AL17" s="11">
        <f>IF($B17="","",ROUND($S17+$AK17,0))</f>
        <v/>
      </c>
      <c r="AM17" s="9" t="n"/>
      <c r="AN17" s="10" t="n"/>
    </row>
    <row r="18">
      <c r="A18" s="9" t="n">
        <v>14</v>
      </c>
      <c r="B18" s="10" t="n"/>
      <c r="C18" s="9">
        <f>IF($B18="","",IFERROR(VLOOKUP($B18,Employees!$A:$K,2,FALSE),""))</f>
        <v/>
      </c>
      <c r="D18" s="9">
        <f>IF($B18="","",IFERROR(VLOOKUP($B18,Employees!$A:$K,3,FALSE),""))</f>
        <v/>
      </c>
      <c r="E18" s="9">
        <f>IF($B18="","",IFERROR(VLOOKUP($B18,Employees!$A:$K,4,FALSE),""))</f>
        <v/>
      </c>
      <c r="F18" s="11">
        <f>IF($B18="","",IFERROR(VLOOKUP($B18,Employees!$A:$K,8,FALSE),""))</f>
        <v/>
      </c>
      <c r="G18" s="12">
        <f>IF($B18="","",IF($G18="",Settings!$B$5,$G18))</f>
        <v/>
      </c>
      <c r="H18" s="12" t="n"/>
      <c r="I18" s="11">
        <f>IF($B18="","",ROUND($F18*MAX(0,($G18-$H18))/Settings!$B$5,0))</f>
        <v/>
      </c>
      <c r="J18" s="13" t="n"/>
      <c r="K18" s="13" t="n"/>
      <c r="L18" s="13" t="n"/>
      <c r="M18" s="13" t="n"/>
      <c r="N18" s="13" t="n"/>
      <c r="O18" s="12" t="n"/>
      <c r="P18" s="12" t="n"/>
      <c r="Q18" s="12" t="n"/>
      <c r="R18" s="11">
        <f>IF($B18="","",ROUND((IFERROR($F18/Settings!$B$5/Settings!$B$6,0))*($O18*Settings!$H$9+$P18*Settings!$H$10+$Q18*Settings!$H$11),0))</f>
        <v/>
      </c>
      <c r="S18" s="11">
        <f>IF($B18="","",ROUND($I18+$J18+$K18+$L18+$M18+$N18+$R18,0))</f>
        <v/>
      </c>
      <c r="T18" s="11">
        <f>IF($B18="","",IFERROR(VLOOKUP($B18,Employees!$A:$K,9,FALSE),""))</f>
        <v/>
      </c>
      <c r="U18" s="11">
        <f>IF($B18="","",ROUND($T18*Settings!$B$9,0))</f>
        <v/>
      </c>
      <c r="V18" s="11">
        <f>IF($B18="","",ROUND($T18*Settings!$B$10,0))</f>
        <v/>
      </c>
      <c r="W18" s="11">
        <f>IF($B18="","",ROUND($T18*Settings!$B$11,0))</f>
        <v/>
      </c>
      <c r="X18" s="11">
        <f>IF($B18="","",$U18+$V18+$W18)</f>
        <v/>
      </c>
      <c r="Y18" s="11">
        <f>IF($B18="","",Settings!$B$14)</f>
        <v/>
      </c>
      <c r="Z18" s="9">
        <f>IF($B18="","",IFERROR(VLOOKUP($B18,Employees!$A:$K,10,FALSE),0))</f>
        <v/>
      </c>
      <c r="AA18" s="11">
        <f>IF($B18="","",$Z18*Settings!$B$15)</f>
        <v/>
      </c>
      <c r="AB18" s="11">
        <f>IF($B18="","",MAX(0,($I18+$J18+$L18+$M18+$R18)-$X18-$Y18-$AA18))</f>
        <v/>
      </c>
      <c r="AC18" s="11">
        <f>IF($B18="","",ROUND(IF($AB18=0,0,$AB18*VLOOKUP($AB18,Settings!$D$16:$G$22,3,TRUE)-VLOOKUP($AB18,Settings!$D$16:$G$22,4,TRUE)),0))</f>
        <v/>
      </c>
      <c r="AD18" s="13" t="n"/>
      <c r="AE18" s="13" t="n"/>
      <c r="AF18" s="11">
        <f>IF($B18="","",ROUND($S18-$X18-$AC18-$AD18-$AE18,0))</f>
        <v/>
      </c>
      <c r="AG18" s="11">
        <f>IF($B18="","",ROUND($T18*Settings!$E$9,0))</f>
        <v/>
      </c>
      <c r="AH18" s="11">
        <f>IF($B18="","",ROUND($T18*Settings!$E$10,0))</f>
        <v/>
      </c>
      <c r="AI18" s="11">
        <f>IF($B18="","",ROUND($T18*Settings!$E$11,0))</f>
        <v/>
      </c>
      <c r="AJ18" s="11">
        <f>IF($B18="","",ROUND($T18*Settings!$E$12,0))</f>
        <v/>
      </c>
      <c r="AK18" s="11">
        <f>IF($B18="","",$AG18+$AH18+$AI18+$AJ18)</f>
        <v/>
      </c>
      <c r="AL18" s="11">
        <f>IF($B18="","",ROUND($S18+$AK18,0))</f>
        <v/>
      </c>
      <c r="AM18" s="9" t="n"/>
      <c r="AN18" s="10" t="n"/>
    </row>
    <row r="19">
      <c r="A19" s="9" t="n">
        <v>15</v>
      </c>
      <c r="B19" s="10" t="n"/>
      <c r="C19" s="9">
        <f>IF($B19="","",IFERROR(VLOOKUP($B19,Employees!$A:$K,2,FALSE),""))</f>
        <v/>
      </c>
      <c r="D19" s="9">
        <f>IF($B19="","",IFERROR(VLOOKUP($B19,Employees!$A:$K,3,FALSE),""))</f>
        <v/>
      </c>
      <c r="E19" s="9">
        <f>IF($B19="","",IFERROR(VLOOKUP($B19,Employees!$A:$K,4,FALSE),""))</f>
        <v/>
      </c>
      <c r="F19" s="11">
        <f>IF($B19="","",IFERROR(VLOOKUP($B19,Employees!$A:$K,8,FALSE),""))</f>
        <v/>
      </c>
      <c r="G19" s="12">
        <f>IF($B19="","",IF($G19="",Settings!$B$5,$G19))</f>
        <v/>
      </c>
      <c r="H19" s="12" t="n"/>
      <c r="I19" s="11">
        <f>IF($B19="","",ROUND($F19*MAX(0,($G19-$H19))/Settings!$B$5,0))</f>
        <v/>
      </c>
      <c r="J19" s="13" t="n"/>
      <c r="K19" s="13" t="n"/>
      <c r="L19" s="13" t="n"/>
      <c r="M19" s="13" t="n"/>
      <c r="N19" s="13" t="n"/>
      <c r="O19" s="12" t="n"/>
      <c r="P19" s="12" t="n"/>
      <c r="Q19" s="12" t="n"/>
      <c r="R19" s="11">
        <f>IF($B19="","",ROUND((IFERROR($F19/Settings!$B$5/Settings!$B$6,0))*($O19*Settings!$H$9+$P19*Settings!$H$10+$Q19*Settings!$H$11),0))</f>
        <v/>
      </c>
      <c r="S19" s="11">
        <f>IF($B19="","",ROUND($I19+$J19+$K19+$L19+$M19+$N19+$R19,0))</f>
        <v/>
      </c>
      <c r="T19" s="11">
        <f>IF($B19="","",IFERROR(VLOOKUP($B19,Employees!$A:$K,9,FALSE),""))</f>
        <v/>
      </c>
      <c r="U19" s="11">
        <f>IF($B19="","",ROUND($T19*Settings!$B$9,0))</f>
        <v/>
      </c>
      <c r="V19" s="11">
        <f>IF($B19="","",ROUND($T19*Settings!$B$10,0))</f>
        <v/>
      </c>
      <c r="W19" s="11">
        <f>IF($B19="","",ROUND($T19*Settings!$B$11,0))</f>
        <v/>
      </c>
      <c r="X19" s="11">
        <f>IF($B19="","",$U19+$V19+$W19)</f>
        <v/>
      </c>
      <c r="Y19" s="11">
        <f>IF($B19="","",Settings!$B$14)</f>
        <v/>
      </c>
      <c r="Z19" s="9">
        <f>IF($B19="","",IFERROR(VLOOKUP($B19,Employees!$A:$K,10,FALSE),0))</f>
        <v/>
      </c>
      <c r="AA19" s="11">
        <f>IF($B19="","",$Z19*Settings!$B$15)</f>
        <v/>
      </c>
      <c r="AB19" s="11">
        <f>IF($B19="","",MAX(0,($I19+$J19+$L19+$M19+$R19)-$X19-$Y19-$AA19))</f>
        <v/>
      </c>
      <c r="AC19" s="11">
        <f>IF($B19="","",ROUND(IF($AB19=0,0,$AB19*VLOOKUP($AB19,Settings!$D$16:$G$22,3,TRUE)-VLOOKUP($AB19,Settings!$D$16:$G$22,4,TRUE)),0))</f>
        <v/>
      </c>
      <c r="AD19" s="13" t="n"/>
      <c r="AE19" s="13" t="n"/>
      <c r="AF19" s="11">
        <f>IF($B19="","",ROUND($S19-$X19-$AC19-$AD19-$AE19,0))</f>
        <v/>
      </c>
      <c r="AG19" s="11">
        <f>IF($B19="","",ROUND($T19*Settings!$E$9,0))</f>
        <v/>
      </c>
      <c r="AH19" s="11">
        <f>IF($B19="","",ROUND($T19*Settings!$E$10,0))</f>
        <v/>
      </c>
      <c r="AI19" s="11">
        <f>IF($B19="","",ROUND($T19*Settings!$E$11,0))</f>
        <v/>
      </c>
      <c r="AJ19" s="11">
        <f>IF($B19="","",ROUND($T19*Settings!$E$12,0))</f>
        <v/>
      </c>
      <c r="AK19" s="11">
        <f>IF($B19="","",$AG19+$AH19+$AI19+$AJ19)</f>
        <v/>
      </c>
      <c r="AL19" s="11">
        <f>IF($B19="","",ROUND($S19+$AK19,0))</f>
        <v/>
      </c>
      <c r="AM19" s="9" t="n"/>
      <c r="AN19" s="10" t="n"/>
    </row>
    <row r="20">
      <c r="A20" s="9" t="n">
        <v>16</v>
      </c>
      <c r="B20" s="10" t="n"/>
      <c r="C20" s="9">
        <f>IF($B20="","",IFERROR(VLOOKUP($B20,Employees!$A:$K,2,FALSE),""))</f>
        <v/>
      </c>
      <c r="D20" s="9">
        <f>IF($B20="","",IFERROR(VLOOKUP($B20,Employees!$A:$K,3,FALSE),""))</f>
        <v/>
      </c>
      <c r="E20" s="9">
        <f>IF($B20="","",IFERROR(VLOOKUP($B20,Employees!$A:$K,4,FALSE),""))</f>
        <v/>
      </c>
      <c r="F20" s="11">
        <f>IF($B20="","",IFERROR(VLOOKUP($B20,Employees!$A:$K,8,FALSE),""))</f>
        <v/>
      </c>
      <c r="G20" s="12">
        <f>IF($B20="","",IF($G20="",Settings!$B$5,$G20))</f>
        <v/>
      </c>
      <c r="H20" s="12" t="n"/>
      <c r="I20" s="11">
        <f>IF($B20="","",ROUND($F20*MAX(0,($G20-$H20))/Settings!$B$5,0))</f>
        <v/>
      </c>
      <c r="J20" s="13" t="n"/>
      <c r="K20" s="13" t="n"/>
      <c r="L20" s="13" t="n"/>
      <c r="M20" s="13" t="n"/>
      <c r="N20" s="13" t="n"/>
      <c r="O20" s="12" t="n"/>
      <c r="P20" s="12" t="n"/>
      <c r="Q20" s="12" t="n"/>
      <c r="R20" s="11">
        <f>IF($B20="","",ROUND((IFERROR($F20/Settings!$B$5/Settings!$B$6,0))*($O20*Settings!$H$9+$P20*Settings!$H$10+$Q20*Settings!$H$11),0))</f>
        <v/>
      </c>
      <c r="S20" s="11">
        <f>IF($B20="","",ROUND($I20+$J20+$K20+$L20+$M20+$N20+$R20,0))</f>
        <v/>
      </c>
      <c r="T20" s="11">
        <f>IF($B20="","",IFERROR(VLOOKUP($B20,Employees!$A:$K,9,FALSE),""))</f>
        <v/>
      </c>
      <c r="U20" s="11">
        <f>IF($B20="","",ROUND($T20*Settings!$B$9,0))</f>
        <v/>
      </c>
      <c r="V20" s="11">
        <f>IF($B20="","",ROUND($T20*Settings!$B$10,0))</f>
        <v/>
      </c>
      <c r="W20" s="11">
        <f>IF($B20="","",ROUND($T20*Settings!$B$11,0))</f>
        <v/>
      </c>
      <c r="X20" s="11">
        <f>IF($B20="","",$U20+$V20+$W20)</f>
        <v/>
      </c>
      <c r="Y20" s="11">
        <f>IF($B20="","",Settings!$B$14)</f>
        <v/>
      </c>
      <c r="Z20" s="9">
        <f>IF($B20="","",IFERROR(VLOOKUP($B20,Employees!$A:$K,10,FALSE),0))</f>
        <v/>
      </c>
      <c r="AA20" s="11">
        <f>IF($B20="","",$Z20*Settings!$B$15)</f>
        <v/>
      </c>
      <c r="AB20" s="11">
        <f>IF($B20="","",MAX(0,($I20+$J20+$L20+$M20+$R20)-$X20-$Y20-$AA20))</f>
        <v/>
      </c>
      <c r="AC20" s="11">
        <f>IF($B20="","",ROUND(IF($AB20=0,0,$AB20*VLOOKUP($AB20,Settings!$D$16:$G$22,3,TRUE)-VLOOKUP($AB20,Settings!$D$16:$G$22,4,TRUE)),0))</f>
        <v/>
      </c>
      <c r="AD20" s="13" t="n"/>
      <c r="AE20" s="13" t="n"/>
      <c r="AF20" s="11">
        <f>IF($B20="","",ROUND($S20-$X20-$AC20-$AD20-$AE20,0))</f>
        <v/>
      </c>
      <c r="AG20" s="11">
        <f>IF($B20="","",ROUND($T20*Settings!$E$9,0))</f>
        <v/>
      </c>
      <c r="AH20" s="11">
        <f>IF($B20="","",ROUND($T20*Settings!$E$10,0))</f>
        <v/>
      </c>
      <c r="AI20" s="11">
        <f>IF($B20="","",ROUND($T20*Settings!$E$11,0))</f>
        <v/>
      </c>
      <c r="AJ20" s="11">
        <f>IF($B20="","",ROUND($T20*Settings!$E$12,0))</f>
        <v/>
      </c>
      <c r="AK20" s="11">
        <f>IF($B20="","",$AG20+$AH20+$AI20+$AJ20)</f>
        <v/>
      </c>
      <c r="AL20" s="11">
        <f>IF($B20="","",ROUND($S20+$AK20,0))</f>
        <v/>
      </c>
      <c r="AM20" s="9" t="n"/>
      <c r="AN20" s="10" t="n"/>
    </row>
    <row r="21">
      <c r="A21" s="9" t="n">
        <v>17</v>
      </c>
      <c r="B21" s="10" t="n"/>
      <c r="C21" s="9">
        <f>IF($B21="","",IFERROR(VLOOKUP($B21,Employees!$A:$K,2,FALSE),""))</f>
        <v/>
      </c>
      <c r="D21" s="9">
        <f>IF($B21="","",IFERROR(VLOOKUP($B21,Employees!$A:$K,3,FALSE),""))</f>
        <v/>
      </c>
      <c r="E21" s="9">
        <f>IF($B21="","",IFERROR(VLOOKUP($B21,Employees!$A:$K,4,FALSE),""))</f>
        <v/>
      </c>
      <c r="F21" s="11">
        <f>IF($B21="","",IFERROR(VLOOKUP($B21,Employees!$A:$K,8,FALSE),""))</f>
        <v/>
      </c>
      <c r="G21" s="12">
        <f>IF($B21="","",IF($G21="",Settings!$B$5,$G21))</f>
        <v/>
      </c>
      <c r="H21" s="12" t="n"/>
      <c r="I21" s="11">
        <f>IF($B21="","",ROUND($F21*MAX(0,($G21-$H21))/Settings!$B$5,0))</f>
        <v/>
      </c>
      <c r="J21" s="13" t="n"/>
      <c r="K21" s="13" t="n"/>
      <c r="L21" s="13" t="n"/>
      <c r="M21" s="13" t="n"/>
      <c r="N21" s="13" t="n"/>
      <c r="O21" s="12" t="n"/>
      <c r="P21" s="12" t="n"/>
      <c r="Q21" s="12" t="n"/>
      <c r="R21" s="11">
        <f>IF($B21="","",ROUND((IFERROR($F21/Settings!$B$5/Settings!$B$6,0))*($O21*Settings!$H$9+$P21*Settings!$H$10+$Q21*Settings!$H$11),0))</f>
        <v/>
      </c>
      <c r="S21" s="11">
        <f>IF($B21="","",ROUND($I21+$J21+$K21+$L21+$M21+$N21+$R21,0))</f>
        <v/>
      </c>
      <c r="T21" s="11">
        <f>IF($B21="","",IFERROR(VLOOKUP($B21,Employees!$A:$K,9,FALSE),""))</f>
        <v/>
      </c>
      <c r="U21" s="11">
        <f>IF($B21="","",ROUND($T21*Settings!$B$9,0))</f>
        <v/>
      </c>
      <c r="V21" s="11">
        <f>IF($B21="","",ROUND($T21*Settings!$B$10,0))</f>
        <v/>
      </c>
      <c r="W21" s="11">
        <f>IF($B21="","",ROUND($T21*Settings!$B$11,0))</f>
        <v/>
      </c>
      <c r="X21" s="11">
        <f>IF($B21="","",$U21+$V21+$W21)</f>
        <v/>
      </c>
      <c r="Y21" s="11">
        <f>IF($B21="","",Settings!$B$14)</f>
        <v/>
      </c>
      <c r="Z21" s="9">
        <f>IF($B21="","",IFERROR(VLOOKUP($B21,Employees!$A:$K,10,FALSE),0))</f>
        <v/>
      </c>
      <c r="AA21" s="11">
        <f>IF($B21="","",$Z21*Settings!$B$15)</f>
        <v/>
      </c>
      <c r="AB21" s="11">
        <f>IF($B21="","",MAX(0,($I21+$J21+$L21+$M21+$R21)-$X21-$Y21-$AA21))</f>
        <v/>
      </c>
      <c r="AC21" s="11">
        <f>IF($B21="","",ROUND(IF($AB21=0,0,$AB21*VLOOKUP($AB21,Settings!$D$16:$G$22,3,TRUE)-VLOOKUP($AB21,Settings!$D$16:$G$22,4,TRUE)),0))</f>
        <v/>
      </c>
      <c r="AD21" s="13" t="n"/>
      <c r="AE21" s="13" t="n"/>
      <c r="AF21" s="11">
        <f>IF($B21="","",ROUND($S21-$X21-$AC21-$AD21-$AE21,0))</f>
        <v/>
      </c>
      <c r="AG21" s="11">
        <f>IF($B21="","",ROUND($T21*Settings!$E$9,0))</f>
        <v/>
      </c>
      <c r="AH21" s="11">
        <f>IF($B21="","",ROUND($T21*Settings!$E$10,0))</f>
        <v/>
      </c>
      <c r="AI21" s="11">
        <f>IF($B21="","",ROUND($T21*Settings!$E$11,0))</f>
        <v/>
      </c>
      <c r="AJ21" s="11">
        <f>IF($B21="","",ROUND($T21*Settings!$E$12,0))</f>
        <v/>
      </c>
      <c r="AK21" s="11">
        <f>IF($B21="","",$AG21+$AH21+$AI21+$AJ21)</f>
        <v/>
      </c>
      <c r="AL21" s="11">
        <f>IF($B21="","",ROUND($S21+$AK21,0))</f>
        <v/>
      </c>
      <c r="AM21" s="9" t="n"/>
      <c r="AN21" s="10" t="n"/>
    </row>
    <row r="22">
      <c r="A22" s="9" t="n">
        <v>18</v>
      </c>
      <c r="B22" s="10" t="n"/>
      <c r="C22" s="9">
        <f>IF($B22="","",IFERROR(VLOOKUP($B22,Employees!$A:$K,2,FALSE),""))</f>
        <v/>
      </c>
      <c r="D22" s="9">
        <f>IF($B22="","",IFERROR(VLOOKUP($B22,Employees!$A:$K,3,FALSE),""))</f>
        <v/>
      </c>
      <c r="E22" s="9">
        <f>IF($B22="","",IFERROR(VLOOKUP($B22,Employees!$A:$K,4,FALSE),""))</f>
        <v/>
      </c>
      <c r="F22" s="11">
        <f>IF($B22="","",IFERROR(VLOOKUP($B22,Employees!$A:$K,8,FALSE),""))</f>
        <v/>
      </c>
      <c r="G22" s="12">
        <f>IF($B22="","",IF($G22="",Settings!$B$5,$G22))</f>
        <v/>
      </c>
      <c r="H22" s="12" t="n"/>
      <c r="I22" s="11">
        <f>IF($B22="","",ROUND($F22*MAX(0,($G22-$H22))/Settings!$B$5,0))</f>
        <v/>
      </c>
      <c r="J22" s="13" t="n"/>
      <c r="K22" s="13" t="n"/>
      <c r="L22" s="13" t="n"/>
      <c r="M22" s="13" t="n"/>
      <c r="N22" s="13" t="n"/>
      <c r="O22" s="12" t="n"/>
      <c r="P22" s="12" t="n"/>
      <c r="Q22" s="12" t="n"/>
      <c r="R22" s="11">
        <f>IF($B22="","",ROUND((IFERROR($F22/Settings!$B$5/Settings!$B$6,0))*($O22*Settings!$H$9+$P22*Settings!$H$10+$Q22*Settings!$H$11),0))</f>
        <v/>
      </c>
      <c r="S22" s="11">
        <f>IF($B22="","",ROUND($I22+$J22+$K22+$L22+$M22+$N22+$R22,0))</f>
        <v/>
      </c>
      <c r="T22" s="11">
        <f>IF($B22="","",IFERROR(VLOOKUP($B22,Employees!$A:$K,9,FALSE),""))</f>
        <v/>
      </c>
      <c r="U22" s="11">
        <f>IF($B22="","",ROUND($T22*Settings!$B$9,0))</f>
        <v/>
      </c>
      <c r="V22" s="11">
        <f>IF($B22="","",ROUND($T22*Settings!$B$10,0))</f>
        <v/>
      </c>
      <c r="W22" s="11">
        <f>IF($B22="","",ROUND($T22*Settings!$B$11,0))</f>
        <v/>
      </c>
      <c r="X22" s="11">
        <f>IF($B22="","",$U22+$V22+$W22)</f>
        <v/>
      </c>
      <c r="Y22" s="11">
        <f>IF($B22="","",Settings!$B$14)</f>
        <v/>
      </c>
      <c r="Z22" s="9">
        <f>IF($B22="","",IFERROR(VLOOKUP($B22,Employees!$A:$K,10,FALSE),0))</f>
        <v/>
      </c>
      <c r="AA22" s="11">
        <f>IF($B22="","",$Z22*Settings!$B$15)</f>
        <v/>
      </c>
      <c r="AB22" s="11">
        <f>IF($B22="","",MAX(0,($I22+$J22+$L22+$M22+$R22)-$X22-$Y22-$AA22))</f>
        <v/>
      </c>
      <c r="AC22" s="11">
        <f>IF($B22="","",ROUND(IF($AB22=0,0,$AB22*VLOOKUP($AB22,Settings!$D$16:$G$22,3,TRUE)-VLOOKUP($AB22,Settings!$D$16:$G$22,4,TRUE)),0))</f>
        <v/>
      </c>
      <c r="AD22" s="13" t="n"/>
      <c r="AE22" s="13" t="n"/>
      <c r="AF22" s="11">
        <f>IF($B22="","",ROUND($S22-$X22-$AC22-$AD22-$AE22,0))</f>
        <v/>
      </c>
      <c r="AG22" s="11">
        <f>IF($B22="","",ROUND($T22*Settings!$E$9,0))</f>
        <v/>
      </c>
      <c r="AH22" s="11">
        <f>IF($B22="","",ROUND($T22*Settings!$E$10,0))</f>
        <v/>
      </c>
      <c r="AI22" s="11">
        <f>IF($B22="","",ROUND($T22*Settings!$E$11,0))</f>
        <v/>
      </c>
      <c r="AJ22" s="11">
        <f>IF($B22="","",ROUND($T22*Settings!$E$12,0))</f>
        <v/>
      </c>
      <c r="AK22" s="11">
        <f>IF($B22="","",$AG22+$AH22+$AI22+$AJ22)</f>
        <v/>
      </c>
      <c r="AL22" s="11">
        <f>IF($B22="","",ROUND($S22+$AK22,0))</f>
        <v/>
      </c>
      <c r="AM22" s="9" t="n"/>
      <c r="AN22" s="10" t="n"/>
    </row>
    <row r="23">
      <c r="A23" s="9" t="n">
        <v>19</v>
      </c>
      <c r="B23" s="10" t="n"/>
      <c r="C23" s="9">
        <f>IF($B23="","",IFERROR(VLOOKUP($B23,Employees!$A:$K,2,FALSE),""))</f>
        <v/>
      </c>
      <c r="D23" s="9">
        <f>IF($B23="","",IFERROR(VLOOKUP($B23,Employees!$A:$K,3,FALSE),""))</f>
        <v/>
      </c>
      <c r="E23" s="9">
        <f>IF($B23="","",IFERROR(VLOOKUP($B23,Employees!$A:$K,4,FALSE),""))</f>
        <v/>
      </c>
      <c r="F23" s="11">
        <f>IF($B23="","",IFERROR(VLOOKUP($B23,Employees!$A:$K,8,FALSE),""))</f>
        <v/>
      </c>
      <c r="G23" s="12">
        <f>IF($B23="","",IF($G23="",Settings!$B$5,$G23))</f>
        <v/>
      </c>
      <c r="H23" s="12" t="n"/>
      <c r="I23" s="11">
        <f>IF($B23="","",ROUND($F23*MAX(0,($G23-$H23))/Settings!$B$5,0))</f>
        <v/>
      </c>
      <c r="J23" s="13" t="n"/>
      <c r="K23" s="13" t="n"/>
      <c r="L23" s="13" t="n"/>
      <c r="M23" s="13" t="n"/>
      <c r="N23" s="13" t="n"/>
      <c r="O23" s="12" t="n"/>
      <c r="P23" s="12" t="n"/>
      <c r="Q23" s="12" t="n"/>
      <c r="R23" s="11">
        <f>IF($B23="","",ROUND((IFERROR($F23/Settings!$B$5/Settings!$B$6,0))*($O23*Settings!$H$9+$P23*Settings!$H$10+$Q23*Settings!$H$11),0))</f>
        <v/>
      </c>
      <c r="S23" s="11">
        <f>IF($B23="","",ROUND($I23+$J23+$K23+$L23+$M23+$N23+$R23,0))</f>
        <v/>
      </c>
      <c r="T23" s="11">
        <f>IF($B23="","",IFERROR(VLOOKUP($B23,Employees!$A:$K,9,FALSE),""))</f>
        <v/>
      </c>
      <c r="U23" s="11">
        <f>IF($B23="","",ROUND($T23*Settings!$B$9,0))</f>
        <v/>
      </c>
      <c r="V23" s="11">
        <f>IF($B23="","",ROUND($T23*Settings!$B$10,0))</f>
        <v/>
      </c>
      <c r="W23" s="11">
        <f>IF($B23="","",ROUND($T23*Settings!$B$11,0))</f>
        <v/>
      </c>
      <c r="X23" s="11">
        <f>IF($B23="","",$U23+$V23+$W23)</f>
        <v/>
      </c>
      <c r="Y23" s="11">
        <f>IF($B23="","",Settings!$B$14)</f>
        <v/>
      </c>
      <c r="Z23" s="9">
        <f>IF($B23="","",IFERROR(VLOOKUP($B23,Employees!$A:$K,10,FALSE),0))</f>
        <v/>
      </c>
      <c r="AA23" s="11">
        <f>IF($B23="","",$Z23*Settings!$B$15)</f>
        <v/>
      </c>
      <c r="AB23" s="11">
        <f>IF($B23="","",MAX(0,($I23+$J23+$L23+$M23+$R23)-$X23-$Y23-$AA23))</f>
        <v/>
      </c>
      <c r="AC23" s="11">
        <f>IF($B23="","",ROUND(IF($AB23=0,0,$AB23*VLOOKUP($AB23,Settings!$D$16:$G$22,3,TRUE)-VLOOKUP($AB23,Settings!$D$16:$G$22,4,TRUE)),0))</f>
        <v/>
      </c>
      <c r="AD23" s="13" t="n"/>
      <c r="AE23" s="13" t="n"/>
      <c r="AF23" s="11">
        <f>IF($B23="","",ROUND($S23-$X23-$AC23-$AD23-$AE23,0))</f>
        <v/>
      </c>
      <c r="AG23" s="11">
        <f>IF($B23="","",ROUND($T23*Settings!$E$9,0))</f>
        <v/>
      </c>
      <c r="AH23" s="11">
        <f>IF($B23="","",ROUND($T23*Settings!$E$10,0))</f>
        <v/>
      </c>
      <c r="AI23" s="11">
        <f>IF($B23="","",ROUND($T23*Settings!$E$11,0))</f>
        <v/>
      </c>
      <c r="AJ23" s="11">
        <f>IF($B23="","",ROUND($T23*Settings!$E$12,0))</f>
        <v/>
      </c>
      <c r="AK23" s="11">
        <f>IF($B23="","",$AG23+$AH23+$AI23+$AJ23)</f>
        <v/>
      </c>
      <c r="AL23" s="11">
        <f>IF($B23="","",ROUND($S23+$AK23,0))</f>
        <v/>
      </c>
      <c r="AM23" s="9" t="n"/>
      <c r="AN23" s="10" t="n"/>
    </row>
    <row r="24">
      <c r="A24" s="9" t="n">
        <v>20</v>
      </c>
      <c r="B24" s="10" t="n"/>
      <c r="C24" s="9">
        <f>IF($B24="","",IFERROR(VLOOKUP($B24,Employees!$A:$K,2,FALSE),""))</f>
        <v/>
      </c>
      <c r="D24" s="9">
        <f>IF($B24="","",IFERROR(VLOOKUP($B24,Employees!$A:$K,3,FALSE),""))</f>
        <v/>
      </c>
      <c r="E24" s="9">
        <f>IF($B24="","",IFERROR(VLOOKUP($B24,Employees!$A:$K,4,FALSE),""))</f>
        <v/>
      </c>
      <c r="F24" s="11">
        <f>IF($B24="","",IFERROR(VLOOKUP($B24,Employees!$A:$K,8,FALSE),""))</f>
        <v/>
      </c>
      <c r="G24" s="12">
        <f>IF($B24="","",IF($G24="",Settings!$B$5,$G24))</f>
        <v/>
      </c>
      <c r="H24" s="12" t="n"/>
      <c r="I24" s="11">
        <f>IF($B24="","",ROUND($F24*MAX(0,($G24-$H24))/Settings!$B$5,0))</f>
        <v/>
      </c>
      <c r="J24" s="13" t="n"/>
      <c r="K24" s="13" t="n"/>
      <c r="L24" s="13" t="n"/>
      <c r="M24" s="13" t="n"/>
      <c r="N24" s="13" t="n"/>
      <c r="O24" s="12" t="n"/>
      <c r="P24" s="12" t="n"/>
      <c r="Q24" s="12" t="n"/>
      <c r="R24" s="11">
        <f>IF($B24="","",ROUND((IFERROR($F24/Settings!$B$5/Settings!$B$6,0))*($O24*Settings!$H$9+$P24*Settings!$H$10+$Q24*Settings!$H$11),0))</f>
        <v/>
      </c>
      <c r="S24" s="11">
        <f>IF($B24="","",ROUND($I24+$J24+$K24+$L24+$M24+$N24+$R24,0))</f>
        <v/>
      </c>
      <c r="T24" s="11">
        <f>IF($B24="","",IFERROR(VLOOKUP($B24,Employees!$A:$K,9,FALSE),""))</f>
        <v/>
      </c>
      <c r="U24" s="11">
        <f>IF($B24="","",ROUND($T24*Settings!$B$9,0))</f>
        <v/>
      </c>
      <c r="V24" s="11">
        <f>IF($B24="","",ROUND($T24*Settings!$B$10,0))</f>
        <v/>
      </c>
      <c r="W24" s="11">
        <f>IF($B24="","",ROUND($T24*Settings!$B$11,0))</f>
        <v/>
      </c>
      <c r="X24" s="11">
        <f>IF($B24="","",$U24+$V24+$W24)</f>
        <v/>
      </c>
      <c r="Y24" s="11">
        <f>IF($B24="","",Settings!$B$14)</f>
        <v/>
      </c>
      <c r="Z24" s="9">
        <f>IF($B24="","",IFERROR(VLOOKUP($B24,Employees!$A:$K,10,FALSE),0))</f>
        <v/>
      </c>
      <c r="AA24" s="11">
        <f>IF($B24="","",$Z24*Settings!$B$15)</f>
        <v/>
      </c>
      <c r="AB24" s="11">
        <f>IF($B24="","",MAX(0,($I24+$J24+$L24+$M24+$R24)-$X24-$Y24-$AA24))</f>
        <v/>
      </c>
      <c r="AC24" s="11">
        <f>IF($B24="","",ROUND(IF($AB24=0,0,$AB24*VLOOKUP($AB24,Settings!$D$16:$G$22,3,TRUE)-VLOOKUP($AB24,Settings!$D$16:$G$22,4,TRUE)),0))</f>
        <v/>
      </c>
      <c r="AD24" s="13" t="n"/>
      <c r="AE24" s="13" t="n"/>
      <c r="AF24" s="11">
        <f>IF($B24="","",ROUND($S24-$X24-$AC24-$AD24-$AE24,0))</f>
        <v/>
      </c>
      <c r="AG24" s="11">
        <f>IF($B24="","",ROUND($T24*Settings!$E$9,0))</f>
        <v/>
      </c>
      <c r="AH24" s="11">
        <f>IF($B24="","",ROUND($T24*Settings!$E$10,0))</f>
        <v/>
      </c>
      <c r="AI24" s="11">
        <f>IF($B24="","",ROUND($T24*Settings!$E$11,0))</f>
        <v/>
      </c>
      <c r="AJ24" s="11">
        <f>IF($B24="","",ROUND($T24*Settings!$E$12,0))</f>
        <v/>
      </c>
      <c r="AK24" s="11">
        <f>IF($B24="","",$AG24+$AH24+$AI24+$AJ24)</f>
        <v/>
      </c>
      <c r="AL24" s="11">
        <f>IF($B24="","",ROUND($S24+$AK24,0))</f>
        <v/>
      </c>
      <c r="AM24" s="9" t="n"/>
      <c r="AN24" s="10" t="n"/>
    </row>
    <row r="25">
      <c r="A25" s="9" t="n">
        <v>21</v>
      </c>
      <c r="B25" s="9" t="n"/>
      <c r="C25" s="9">
        <f>IF($B25="","",IFERROR(VLOOKUP($B25,Employees!$A:$K,2,FALSE),""))</f>
        <v/>
      </c>
      <c r="D25" s="9">
        <f>IF($B25="","",IFERROR(VLOOKUP($B25,Employees!$A:$K,3,FALSE),""))</f>
        <v/>
      </c>
      <c r="E25" s="9">
        <f>IF($B25="","",IFERROR(VLOOKUP($B25,Employees!$A:$K,4,FALSE),""))</f>
        <v/>
      </c>
      <c r="F25" s="11">
        <f>IF($B25="","",IFERROR(VLOOKUP($B25,Employees!$A:$K,8,FALSE),""))</f>
        <v/>
      </c>
      <c r="G25" s="14">
        <f>IF($B25="","",IF($G25="",Settings!$B$5,$G25))</f>
        <v/>
      </c>
      <c r="H25" s="14" t="n"/>
      <c r="I25" s="11">
        <f>IF($B25="","",ROUND($F25*MAX(0,($G25-$H25))/Settings!$B$5,0))</f>
        <v/>
      </c>
      <c r="J25" s="11" t="n"/>
      <c r="K25" s="11" t="n"/>
      <c r="L25" s="11" t="n"/>
      <c r="M25" s="11" t="n"/>
      <c r="N25" s="11" t="n"/>
      <c r="O25" s="14" t="n"/>
      <c r="P25" s="14" t="n"/>
      <c r="Q25" s="14" t="n"/>
      <c r="R25" s="11">
        <f>IF($B25="","",ROUND((IFERROR($F25/Settings!$B$5/Settings!$B$6,0))*($O25*Settings!$H$9+$P25*Settings!$H$10+$Q25*Settings!$H$11),0))</f>
        <v/>
      </c>
      <c r="S25" s="11">
        <f>IF($B25="","",ROUND($I25+$J25+$K25+$L25+$M25+$N25+$R25,0))</f>
        <v/>
      </c>
      <c r="T25" s="11">
        <f>IF($B25="","",IFERROR(VLOOKUP($B25,Employees!$A:$K,9,FALSE),""))</f>
        <v/>
      </c>
      <c r="U25" s="11">
        <f>IF($B25="","",ROUND($T25*Settings!$B$9,0))</f>
        <v/>
      </c>
      <c r="V25" s="11">
        <f>IF($B25="","",ROUND($T25*Settings!$B$10,0))</f>
        <v/>
      </c>
      <c r="W25" s="11">
        <f>IF($B25="","",ROUND($T25*Settings!$B$11,0))</f>
        <v/>
      </c>
      <c r="X25" s="11">
        <f>IF($B25="","",$U25+$V25+$W25)</f>
        <v/>
      </c>
      <c r="Y25" s="11">
        <f>IF($B25="","",Settings!$B$14)</f>
        <v/>
      </c>
      <c r="Z25" s="9">
        <f>IF($B25="","",IFERROR(VLOOKUP($B25,Employees!$A:$K,10,FALSE),0))</f>
        <v/>
      </c>
      <c r="AA25" s="11">
        <f>IF($B25="","",$Z25*Settings!$B$15)</f>
        <v/>
      </c>
      <c r="AB25" s="11">
        <f>IF($B25="","",MAX(0,($I25+$J25+$L25+$M25+$R25)-$X25-$Y25-$AA25))</f>
        <v/>
      </c>
      <c r="AC25" s="11">
        <f>IF($B25="","",ROUND(IF($AB25=0,0,$AB25*VLOOKUP($AB25,Settings!$D$16:$G$22,3,TRUE)-VLOOKUP($AB25,Settings!$D$16:$G$22,4,TRUE)),0))</f>
        <v/>
      </c>
      <c r="AD25" s="11" t="n"/>
      <c r="AE25" s="11" t="n"/>
      <c r="AF25" s="11">
        <f>IF($B25="","",ROUND($S25-$X25-$AC25-$AD25-$AE25,0))</f>
        <v/>
      </c>
      <c r="AG25" s="11">
        <f>IF($B25="","",ROUND($T25*Settings!$E$9,0))</f>
        <v/>
      </c>
      <c r="AH25" s="11">
        <f>IF($B25="","",ROUND($T25*Settings!$E$10,0))</f>
        <v/>
      </c>
      <c r="AI25" s="11">
        <f>IF($B25="","",ROUND($T25*Settings!$E$11,0))</f>
        <v/>
      </c>
      <c r="AJ25" s="11">
        <f>IF($B25="","",ROUND($T25*Settings!$E$12,0))</f>
        <v/>
      </c>
      <c r="AK25" s="11">
        <f>IF($B25="","",$AG25+$AH25+$AI25+$AJ25)</f>
        <v/>
      </c>
      <c r="AL25" s="11">
        <f>IF($B25="","",ROUND($S25+$AK25,0))</f>
        <v/>
      </c>
      <c r="AM25" s="9" t="n"/>
      <c r="AN25" s="9" t="n"/>
    </row>
    <row r="26">
      <c r="A26" s="9" t="n">
        <v>22</v>
      </c>
      <c r="B26" s="9" t="n"/>
      <c r="C26" s="9">
        <f>IF($B26="","",IFERROR(VLOOKUP($B26,Employees!$A:$K,2,FALSE),""))</f>
        <v/>
      </c>
      <c r="D26" s="9">
        <f>IF($B26="","",IFERROR(VLOOKUP($B26,Employees!$A:$K,3,FALSE),""))</f>
        <v/>
      </c>
      <c r="E26" s="9">
        <f>IF($B26="","",IFERROR(VLOOKUP($B26,Employees!$A:$K,4,FALSE),""))</f>
        <v/>
      </c>
      <c r="F26" s="11">
        <f>IF($B26="","",IFERROR(VLOOKUP($B26,Employees!$A:$K,8,FALSE),""))</f>
        <v/>
      </c>
      <c r="G26" s="14">
        <f>IF($B26="","",IF($G26="",Settings!$B$5,$G26))</f>
        <v/>
      </c>
      <c r="H26" s="14" t="n"/>
      <c r="I26" s="11">
        <f>IF($B26="","",ROUND($F26*MAX(0,($G26-$H26))/Settings!$B$5,0))</f>
        <v/>
      </c>
      <c r="J26" s="11" t="n"/>
      <c r="K26" s="11" t="n"/>
      <c r="L26" s="11" t="n"/>
      <c r="M26" s="11" t="n"/>
      <c r="N26" s="11" t="n"/>
      <c r="O26" s="14" t="n"/>
      <c r="P26" s="14" t="n"/>
      <c r="Q26" s="14" t="n"/>
      <c r="R26" s="11">
        <f>IF($B26="","",ROUND((IFERROR($F26/Settings!$B$5/Settings!$B$6,0))*($O26*Settings!$H$9+$P26*Settings!$H$10+$Q26*Settings!$H$11),0))</f>
        <v/>
      </c>
      <c r="S26" s="11">
        <f>IF($B26="","",ROUND($I26+$J26+$K26+$L26+$M26+$N26+$R26,0))</f>
        <v/>
      </c>
      <c r="T26" s="11">
        <f>IF($B26="","",IFERROR(VLOOKUP($B26,Employees!$A:$K,9,FALSE),""))</f>
        <v/>
      </c>
      <c r="U26" s="11">
        <f>IF($B26="","",ROUND($T26*Settings!$B$9,0))</f>
        <v/>
      </c>
      <c r="V26" s="11">
        <f>IF($B26="","",ROUND($T26*Settings!$B$10,0))</f>
        <v/>
      </c>
      <c r="W26" s="11">
        <f>IF($B26="","",ROUND($T26*Settings!$B$11,0))</f>
        <v/>
      </c>
      <c r="X26" s="11">
        <f>IF($B26="","",$U26+$V26+$W26)</f>
        <v/>
      </c>
      <c r="Y26" s="11">
        <f>IF($B26="","",Settings!$B$14)</f>
        <v/>
      </c>
      <c r="Z26" s="9">
        <f>IF($B26="","",IFERROR(VLOOKUP($B26,Employees!$A:$K,10,FALSE),0))</f>
        <v/>
      </c>
      <c r="AA26" s="11">
        <f>IF($B26="","",$Z26*Settings!$B$15)</f>
        <v/>
      </c>
      <c r="AB26" s="11">
        <f>IF($B26="","",MAX(0,($I26+$J26+$L26+$M26+$R26)-$X26-$Y26-$AA26))</f>
        <v/>
      </c>
      <c r="AC26" s="11">
        <f>IF($B26="","",ROUND(IF($AB26=0,0,$AB26*VLOOKUP($AB26,Settings!$D$16:$G$22,3,TRUE)-VLOOKUP($AB26,Settings!$D$16:$G$22,4,TRUE)),0))</f>
        <v/>
      </c>
      <c r="AD26" s="11" t="n"/>
      <c r="AE26" s="11" t="n"/>
      <c r="AF26" s="11">
        <f>IF($B26="","",ROUND($S26-$X26-$AC26-$AD26-$AE26,0))</f>
        <v/>
      </c>
      <c r="AG26" s="11">
        <f>IF($B26="","",ROUND($T26*Settings!$E$9,0))</f>
        <v/>
      </c>
      <c r="AH26" s="11">
        <f>IF($B26="","",ROUND($T26*Settings!$E$10,0))</f>
        <v/>
      </c>
      <c r="AI26" s="11">
        <f>IF($B26="","",ROUND($T26*Settings!$E$11,0))</f>
        <v/>
      </c>
      <c r="AJ26" s="11">
        <f>IF($B26="","",ROUND($T26*Settings!$E$12,0))</f>
        <v/>
      </c>
      <c r="AK26" s="11">
        <f>IF($B26="","",$AG26+$AH26+$AI26+$AJ26)</f>
        <v/>
      </c>
      <c r="AL26" s="11">
        <f>IF($B26="","",ROUND($S26+$AK26,0))</f>
        <v/>
      </c>
      <c r="AM26" s="9" t="n"/>
      <c r="AN26" s="9" t="n"/>
    </row>
    <row r="27">
      <c r="A27" s="9" t="n">
        <v>23</v>
      </c>
      <c r="B27" s="9" t="n"/>
      <c r="C27" s="9">
        <f>IF($B27="","",IFERROR(VLOOKUP($B27,Employees!$A:$K,2,FALSE),""))</f>
        <v/>
      </c>
      <c r="D27" s="9">
        <f>IF($B27="","",IFERROR(VLOOKUP($B27,Employees!$A:$K,3,FALSE),""))</f>
        <v/>
      </c>
      <c r="E27" s="9">
        <f>IF($B27="","",IFERROR(VLOOKUP($B27,Employees!$A:$K,4,FALSE),""))</f>
        <v/>
      </c>
      <c r="F27" s="11">
        <f>IF($B27="","",IFERROR(VLOOKUP($B27,Employees!$A:$K,8,FALSE),""))</f>
        <v/>
      </c>
      <c r="G27" s="14">
        <f>IF($B27="","",IF($G27="",Settings!$B$5,$G27))</f>
        <v/>
      </c>
      <c r="H27" s="14" t="n"/>
      <c r="I27" s="11">
        <f>IF($B27="","",ROUND($F27*MAX(0,($G27-$H27))/Settings!$B$5,0))</f>
        <v/>
      </c>
      <c r="J27" s="11" t="n"/>
      <c r="K27" s="11" t="n"/>
      <c r="L27" s="11" t="n"/>
      <c r="M27" s="11" t="n"/>
      <c r="N27" s="11" t="n"/>
      <c r="O27" s="14" t="n"/>
      <c r="P27" s="14" t="n"/>
      <c r="Q27" s="14" t="n"/>
      <c r="R27" s="11">
        <f>IF($B27="","",ROUND((IFERROR($F27/Settings!$B$5/Settings!$B$6,0))*($O27*Settings!$H$9+$P27*Settings!$H$10+$Q27*Settings!$H$11),0))</f>
        <v/>
      </c>
      <c r="S27" s="11">
        <f>IF($B27="","",ROUND($I27+$J27+$K27+$L27+$M27+$N27+$R27,0))</f>
        <v/>
      </c>
      <c r="T27" s="11">
        <f>IF($B27="","",IFERROR(VLOOKUP($B27,Employees!$A:$K,9,FALSE),""))</f>
        <v/>
      </c>
      <c r="U27" s="11">
        <f>IF($B27="","",ROUND($T27*Settings!$B$9,0))</f>
        <v/>
      </c>
      <c r="V27" s="11">
        <f>IF($B27="","",ROUND($T27*Settings!$B$10,0))</f>
        <v/>
      </c>
      <c r="W27" s="11">
        <f>IF($B27="","",ROUND($T27*Settings!$B$11,0))</f>
        <v/>
      </c>
      <c r="X27" s="11">
        <f>IF($B27="","",$U27+$V27+$W27)</f>
        <v/>
      </c>
      <c r="Y27" s="11">
        <f>IF($B27="","",Settings!$B$14)</f>
        <v/>
      </c>
      <c r="Z27" s="9">
        <f>IF($B27="","",IFERROR(VLOOKUP($B27,Employees!$A:$K,10,FALSE),0))</f>
        <v/>
      </c>
      <c r="AA27" s="11">
        <f>IF($B27="","",$Z27*Settings!$B$15)</f>
        <v/>
      </c>
      <c r="AB27" s="11">
        <f>IF($B27="","",MAX(0,($I27+$J27+$L27+$M27+$R27)-$X27-$Y27-$AA27))</f>
        <v/>
      </c>
      <c r="AC27" s="11">
        <f>IF($B27="","",ROUND(IF($AB27=0,0,$AB27*VLOOKUP($AB27,Settings!$D$16:$G$22,3,TRUE)-VLOOKUP($AB27,Settings!$D$16:$G$22,4,TRUE)),0))</f>
        <v/>
      </c>
      <c r="AD27" s="11" t="n"/>
      <c r="AE27" s="11" t="n"/>
      <c r="AF27" s="11">
        <f>IF($B27="","",ROUND($S27-$X27-$AC27-$AD27-$AE27,0))</f>
        <v/>
      </c>
      <c r="AG27" s="11">
        <f>IF($B27="","",ROUND($T27*Settings!$E$9,0))</f>
        <v/>
      </c>
      <c r="AH27" s="11">
        <f>IF($B27="","",ROUND($T27*Settings!$E$10,0))</f>
        <v/>
      </c>
      <c r="AI27" s="11">
        <f>IF($B27="","",ROUND($T27*Settings!$E$11,0))</f>
        <v/>
      </c>
      <c r="AJ27" s="11">
        <f>IF($B27="","",ROUND($T27*Settings!$E$12,0))</f>
        <v/>
      </c>
      <c r="AK27" s="11">
        <f>IF($B27="","",$AG27+$AH27+$AI27+$AJ27)</f>
        <v/>
      </c>
      <c r="AL27" s="11">
        <f>IF($B27="","",ROUND($S27+$AK27,0))</f>
        <v/>
      </c>
      <c r="AM27" s="9" t="n"/>
      <c r="AN27" s="9" t="n"/>
    </row>
    <row r="28">
      <c r="A28" s="9" t="n">
        <v>24</v>
      </c>
      <c r="B28" s="9" t="n"/>
      <c r="C28" s="9">
        <f>IF($B28="","",IFERROR(VLOOKUP($B28,Employees!$A:$K,2,FALSE),""))</f>
        <v/>
      </c>
      <c r="D28" s="9">
        <f>IF($B28="","",IFERROR(VLOOKUP($B28,Employees!$A:$K,3,FALSE),""))</f>
        <v/>
      </c>
      <c r="E28" s="9">
        <f>IF($B28="","",IFERROR(VLOOKUP($B28,Employees!$A:$K,4,FALSE),""))</f>
        <v/>
      </c>
      <c r="F28" s="11">
        <f>IF($B28="","",IFERROR(VLOOKUP($B28,Employees!$A:$K,8,FALSE),""))</f>
        <v/>
      </c>
      <c r="G28" s="14">
        <f>IF($B28="","",IF($G28="",Settings!$B$5,$G28))</f>
        <v/>
      </c>
      <c r="H28" s="14" t="n"/>
      <c r="I28" s="11">
        <f>IF($B28="","",ROUND($F28*MAX(0,($G28-$H28))/Settings!$B$5,0))</f>
        <v/>
      </c>
      <c r="J28" s="11" t="n"/>
      <c r="K28" s="11" t="n"/>
      <c r="L28" s="11" t="n"/>
      <c r="M28" s="11" t="n"/>
      <c r="N28" s="11" t="n"/>
      <c r="O28" s="14" t="n"/>
      <c r="P28" s="14" t="n"/>
      <c r="Q28" s="14" t="n"/>
      <c r="R28" s="11">
        <f>IF($B28="","",ROUND((IFERROR($F28/Settings!$B$5/Settings!$B$6,0))*($O28*Settings!$H$9+$P28*Settings!$H$10+$Q28*Settings!$H$11),0))</f>
        <v/>
      </c>
      <c r="S28" s="11">
        <f>IF($B28="","",ROUND($I28+$J28+$K28+$L28+$M28+$N28+$R28,0))</f>
        <v/>
      </c>
      <c r="T28" s="11">
        <f>IF($B28="","",IFERROR(VLOOKUP($B28,Employees!$A:$K,9,FALSE),""))</f>
        <v/>
      </c>
      <c r="U28" s="11">
        <f>IF($B28="","",ROUND($T28*Settings!$B$9,0))</f>
        <v/>
      </c>
      <c r="V28" s="11">
        <f>IF($B28="","",ROUND($T28*Settings!$B$10,0))</f>
        <v/>
      </c>
      <c r="W28" s="11">
        <f>IF($B28="","",ROUND($T28*Settings!$B$11,0))</f>
        <v/>
      </c>
      <c r="X28" s="11">
        <f>IF($B28="","",$U28+$V28+$W28)</f>
        <v/>
      </c>
      <c r="Y28" s="11">
        <f>IF($B28="","",Settings!$B$14)</f>
        <v/>
      </c>
      <c r="Z28" s="9">
        <f>IF($B28="","",IFERROR(VLOOKUP($B28,Employees!$A:$K,10,FALSE),0))</f>
        <v/>
      </c>
      <c r="AA28" s="11">
        <f>IF($B28="","",$Z28*Settings!$B$15)</f>
        <v/>
      </c>
      <c r="AB28" s="11">
        <f>IF($B28="","",MAX(0,($I28+$J28+$L28+$M28+$R28)-$X28-$Y28-$AA28))</f>
        <v/>
      </c>
      <c r="AC28" s="11">
        <f>IF($B28="","",ROUND(IF($AB28=0,0,$AB28*VLOOKUP($AB28,Settings!$D$16:$G$22,3,TRUE)-VLOOKUP($AB28,Settings!$D$16:$G$22,4,TRUE)),0))</f>
        <v/>
      </c>
      <c r="AD28" s="11" t="n"/>
      <c r="AE28" s="11" t="n"/>
      <c r="AF28" s="11">
        <f>IF($B28="","",ROUND($S28-$X28-$AC28-$AD28-$AE28,0))</f>
        <v/>
      </c>
      <c r="AG28" s="11">
        <f>IF($B28="","",ROUND($T28*Settings!$E$9,0))</f>
        <v/>
      </c>
      <c r="AH28" s="11">
        <f>IF($B28="","",ROUND($T28*Settings!$E$10,0))</f>
        <v/>
      </c>
      <c r="AI28" s="11">
        <f>IF($B28="","",ROUND($T28*Settings!$E$11,0))</f>
        <v/>
      </c>
      <c r="AJ28" s="11">
        <f>IF($B28="","",ROUND($T28*Settings!$E$12,0))</f>
        <v/>
      </c>
      <c r="AK28" s="11">
        <f>IF($B28="","",$AG28+$AH28+$AI28+$AJ28)</f>
        <v/>
      </c>
      <c r="AL28" s="11">
        <f>IF($B28="","",ROUND($S28+$AK28,0))</f>
        <v/>
      </c>
      <c r="AM28" s="9" t="n"/>
      <c r="AN28" s="9" t="n"/>
    </row>
    <row r="29">
      <c r="A29" s="9" t="n">
        <v>25</v>
      </c>
      <c r="B29" s="9" t="n"/>
      <c r="C29" s="9">
        <f>IF($B29="","",IFERROR(VLOOKUP($B29,Employees!$A:$K,2,FALSE),""))</f>
        <v/>
      </c>
      <c r="D29" s="9">
        <f>IF($B29="","",IFERROR(VLOOKUP($B29,Employees!$A:$K,3,FALSE),""))</f>
        <v/>
      </c>
      <c r="E29" s="9">
        <f>IF($B29="","",IFERROR(VLOOKUP($B29,Employees!$A:$K,4,FALSE),""))</f>
        <v/>
      </c>
      <c r="F29" s="11">
        <f>IF($B29="","",IFERROR(VLOOKUP($B29,Employees!$A:$K,8,FALSE),""))</f>
        <v/>
      </c>
      <c r="G29" s="14">
        <f>IF($B29="","",IF($G29="",Settings!$B$5,$G29))</f>
        <v/>
      </c>
      <c r="H29" s="14" t="n"/>
      <c r="I29" s="11">
        <f>IF($B29="","",ROUND($F29*MAX(0,($G29-$H29))/Settings!$B$5,0))</f>
        <v/>
      </c>
      <c r="J29" s="11" t="n"/>
      <c r="K29" s="11" t="n"/>
      <c r="L29" s="11" t="n"/>
      <c r="M29" s="11" t="n"/>
      <c r="N29" s="11" t="n"/>
      <c r="O29" s="14" t="n"/>
      <c r="P29" s="14" t="n"/>
      <c r="Q29" s="14" t="n"/>
      <c r="R29" s="11">
        <f>IF($B29="","",ROUND((IFERROR($F29/Settings!$B$5/Settings!$B$6,0))*($O29*Settings!$H$9+$P29*Settings!$H$10+$Q29*Settings!$H$11),0))</f>
        <v/>
      </c>
      <c r="S29" s="11">
        <f>IF($B29="","",ROUND($I29+$J29+$K29+$L29+$M29+$N29+$R29,0))</f>
        <v/>
      </c>
      <c r="T29" s="11">
        <f>IF($B29="","",IFERROR(VLOOKUP($B29,Employees!$A:$K,9,FALSE),""))</f>
        <v/>
      </c>
      <c r="U29" s="11">
        <f>IF($B29="","",ROUND($T29*Settings!$B$9,0))</f>
        <v/>
      </c>
      <c r="V29" s="11">
        <f>IF($B29="","",ROUND($T29*Settings!$B$10,0))</f>
        <v/>
      </c>
      <c r="W29" s="11">
        <f>IF($B29="","",ROUND($T29*Settings!$B$11,0))</f>
        <v/>
      </c>
      <c r="X29" s="11">
        <f>IF($B29="","",$U29+$V29+$W29)</f>
        <v/>
      </c>
      <c r="Y29" s="11">
        <f>IF($B29="","",Settings!$B$14)</f>
        <v/>
      </c>
      <c r="Z29" s="9">
        <f>IF($B29="","",IFERROR(VLOOKUP($B29,Employees!$A:$K,10,FALSE),0))</f>
        <v/>
      </c>
      <c r="AA29" s="11">
        <f>IF($B29="","",$Z29*Settings!$B$15)</f>
        <v/>
      </c>
      <c r="AB29" s="11">
        <f>IF($B29="","",MAX(0,($I29+$J29+$L29+$M29+$R29)-$X29-$Y29-$AA29))</f>
        <v/>
      </c>
      <c r="AC29" s="11">
        <f>IF($B29="","",ROUND(IF($AB29=0,0,$AB29*VLOOKUP($AB29,Settings!$D$16:$G$22,3,TRUE)-VLOOKUP($AB29,Settings!$D$16:$G$22,4,TRUE)),0))</f>
        <v/>
      </c>
      <c r="AD29" s="11" t="n"/>
      <c r="AE29" s="11" t="n"/>
      <c r="AF29" s="11">
        <f>IF($B29="","",ROUND($S29-$X29-$AC29-$AD29-$AE29,0))</f>
        <v/>
      </c>
      <c r="AG29" s="11">
        <f>IF($B29="","",ROUND($T29*Settings!$E$9,0))</f>
        <v/>
      </c>
      <c r="AH29" s="11">
        <f>IF($B29="","",ROUND($T29*Settings!$E$10,0))</f>
        <v/>
      </c>
      <c r="AI29" s="11">
        <f>IF($B29="","",ROUND($T29*Settings!$E$11,0))</f>
        <v/>
      </c>
      <c r="AJ29" s="11">
        <f>IF($B29="","",ROUND($T29*Settings!$E$12,0))</f>
        <v/>
      </c>
      <c r="AK29" s="11">
        <f>IF($B29="","",$AG29+$AH29+$AI29+$AJ29)</f>
        <v/>
      </c>
      <c r="AL29" s="11">
        <f>IF($B29="","",ROUND($S29+$AK29,0))</f>
        <v/>
      </c>
      <c r="AM29" s="9" t="n"/>
      <c r="AN29" s="9" t="n"/>
    </row>
    <row r="30">
      <c r="A30" s="9" t="n">
        <v>26</v>
      </c>
      <c r="B30" s="9" t="n"/>
      <c r="C30" s="9">
        <f>IF($B30="","",IFERROR(VLOOKUP($B30,Employees!$A:$K,2,FALSE),""))</f>
        <v/>
      </c>
      <c r="D30" s="9">
        <f>IF($B30="","",IFERROR(VLOOKUP($B30,Employees!$A:$K,3,FALSE),""))</f>
        <v/>
      </c>
      <c r="E30" s="9">
        <f>IF($B30="","",IFERROR(VLOOKUP($B30,Employees!$A:$K,4,FALSE),""))</f>
        <v/>
      </c>
      <c r="F30" s="11">
        <f>IF($B30="","",IFERROR(VLOOKUP($B30,Employees!$A:$K,8,FALSE),""))</f>
        <v/>
      </c>
      <c r="G30" s="14">
        <f>IF($B30="","",IF($G30="",Settings!$B$5,$G30))</f>
        <v/>
      </c>
      <c r="H30" s="14" t="n"/>
      <c r="I30" s="11">
        <f>IF($B30="","",ROUND($F30*MAX(0,($G30-$H30))/Settings!$B$5,0))</f>
        <v/>
      </c>
      <c r="J30" s="11" t="n"/>
      <c r="K30" s="11" t="n"/>
      <c r="L30" s="11" t="n"/>
      <c r="M30" s="11" t="n"/>
      <c r="N30" s="11" t="n"/>
      <c r="O30" s="14" t="n"/>
      <c r="P30" s="14" t="n"/>
      <c r="Q30" s="14" t="n"/>
      <c r="R30" s="11">
        <f>IF($B30="","",ROUND((IFERROR($F30/Settings!$B$5/Settings!$B$6,0))*($O30*Settings!$H$9+$P30*Settings!$H$10+$Q30*Settings!$H$11),0))</f>
        <v/>
      </c>
      <c r="S30" s="11">
        <f>IF($B30="","",ROUND($I30+$J30+$K30+$L30+$M30+$N30+$R30,0))</f>
        <v/>
      </c>
      <c r="T30" s="11">
        <f>IF($B30="","",IFERROR(VLOOKUP($B30,Employees!$A:$K,9,FALSE),""))</f>
        <v/>
      </c>
      <c r="U30" s="11">
        <f>IF($B30="","",ROUND($T30*Settings!$B$9,0))</f>
        <v/>
      </c>
      <c r="V30" s="11">
        <f>IF($B30="","",ROUND($T30*Settings!$B$10,0))</f>
        <v/>
      </c>
      <c r="W30" s="11">
        <f>IF($B30="","",ROUND($T30*Settings!$B$11,0))</f>
        <v/>
      </c>
      <c r="X30" s="11">
        <f>IF($B30="","",$U30+$V30+$W30)</f>
        <v/>
      </c>
      <c r="Y30" s="11">
        <f>IF($B30="","",Settings!$B$14)</f>
        <v/>
      </c>
      <c r="Z30" s="9">
        <f>IF($B30="","",IFERROR(VLOOKUP($B30,Employees!$A:$K,10,FALSE),0))</f>
        <v/>
      </c>
      <c r="AA30" s="11">
        <f>IF($B30="","",$Z30*Settings!$B$15)</f>
        <v/>
      </c>
      <c r="AB30" s="11">
        <f>IF($B30="","",MAX(0,($I30+$J30+$L30+$M30+$R30)-$X30-$Y30-$AA30))</f>
        <v/>
      </c>
      <c r="AC30" s="11">
        <f>IF($B30="","",ROUND(IF($AB30=0,0,$AB30*VLOOKUP($AB30,Settings!$D$16:$G$22,3,TRUE)-VLOOKUP($AB30,Settings!$D$16:$G$22,4,TRUE)),0))</f>
        <v/>
      </c>
      <c r="AD30" s="11" t="n"/>
      <c r="AE30" s="11" t="n"/>
      <c r="AF30" s="11">
        <f>IF($B30="","",ROUND($S30-$X30-$AC30-$AD30-$AE30,0))</f>
        <v/>
      </c>
      <c r="AG30" s="11">
        <f>IF($B30="","",ROUND($T30*Settings!$E$9,0))</f>
        <v/>
      </c>
      <c r="AH30" s="11">
        <f>IF($B30="","",ROUND($T30*Settings!$E$10,0))</f>
        <v/>
      </c>
      <c r="AI30" s="11">
        <f>IF($B30="","",ROUND($T30*Settings!$E$11,0))</f>
        <v/>
      </c>
      <c r="AJ30" s="11">
        <f>IF($B30="","",ROUND($T30*Settings!$E$12,0))</f>
        <v/>
      </c>
      <c r="AK30" s="11">
        <f>IF($B30="","",$AG30+$AH30+$AI30+$AJ30)</f>
        <v/>
      </c>
      <c r="AL30" s="11">
        <f>IF($B30="","",ROUND($S30+$AK30,0))</f>
        <v/>
      </c>
      <c r="AM30" s="9" t="n"/>
      <c r="AN30" s="9" t="n"/>
    </row>
    <row r="31">
      <c r="A31" s="9" t="n">
        <v>27</v>
      </c>
      <c r="B31" s="9" t="n"/>
      <c r="C31" s="9">
        <f>IF($B31="","",IFERROR(VLOOKUP($B31,Employees!$A:$K,2,FALSE),""))</f>
        <v/>
      </c>
      <c r="D31" s="9">
        <f>IF($B31="","",IFERROR(VLOOKUP($B31,Employees!$A:$K,3,FALSE),""))</f>
        <v/>
      </c>
      <c r="E31" s="9">
        <f>IF($B31="","",IFERROR(VLOOKUP($B31,Employees!$A:$K,4,FALSE),""))</f>
        <v/>
      </c>
      <c r="F31" s="11">
        <f>IF($B31="","",IFERROR(VLOOKUP($B31,Employees!$A:$K,8,FALSE),""))</f>
        <v/>
      </c>
      <c r="G31" s="14">
        <f>IF($B31="","",IF($G31="",Settings!$B$5,$G31))</f>
        <v/>
      </c>
      <c r="H31" s="14" t="n"/>
      <c r="I31" s="11">
        <f>IF($B31="","",ROUND($F31*MAX(0,($G31-$H31))/Settings!$B$5,0))</f>
        <v/>
      </c>
      <c r="J31" s="11" t="n"/>
      <c r="K31" s="11" t="n"/>
      <c r="L31" s="11" t="n"/>
      <c r="M31" s="11" t="n"/>
      <c r="N31" s="11" t="n"/>
      <c r="O31" s="14" t="n"/>
      <c r="P31" s="14" t="n"/>
      <c r="Q31" s="14" t="n"/>
      <c r="R31" s="11">
        <f>IF($B31="","",ROUND((IFERROR($F31/Settings!$B$5/Settings!$B$6,0))*($O31*Settings!$H$9+$P31*Settings!$H$10+$Q31*Settings!$H$11),0))</f>
        <v/>
      </c>
      <c r="S31" s="11">
        <f>IF($B31="","",ROUND($I31+$J31+$K31+$L31+$M31+$N31+$R31,0))</f>
        <v/>
      </c>
      <c r="T31" s="11">
        <f>IF($B31="","",IFERROR(VLOOKUP($B31,Employees!$A:$K,9,FALSE),""))</f>
        <v/>
      </c>
      <c r="U31" s="11">
        <f>IF($B31="","",ROUND($T31*Settings!$B$9,0))</f>
        <v/>
      </c>
      <c r="V31" s="11">
        <f>IF($B31="","",ROUND($T31*Settings!$B$10,0))</f>
        <v/>
      </c>
      <c r="W31" s="11">
        <f>IF($B31="","",ROUND($T31*Settings!$B$11,0))</f>
        <v/>
      </c>
      <c r="X31" s="11">
        <f>IF($B31="","",$U31+$V31+$W31)</f>
        <v/>
      </c>
      <c r="Y31" s="11">
        <f>IF($B31="","",Settings!$B$14)</f>
        <v/>
      </c>
      <c r="Z31" s="9">
        <f>IF($B31="","",IFERROR(VLOOKUP($B31,Employees!$A:$K,10,FALSE),0))</f>
        <v/>
      </c>
      <c r="AA31" s="11">
        <f>IF($B31="","",$Z31*Settings!$B$15)</f>
        <v/>
      </c>
      <c r="AB31" s="11">
        <f>IF($B31="","",MAX(0,($I31+$J31+$L31+$M31+$R31)-$X31-$Y31-$AA31))</f>
        <v/>
      </c>
      <c r="AC31" s="11">
        <f>IF($B31="","",ROUND(IF($AB31=0,0,$AB31*VLOOKUP($AB31,Settings!$D$16:$G$22,3,TRUE)-VLOOKUP($AB31,Settings!$D$16:$G$22,4,TRUE)),0))</f>
        <v/>
      </c>
      <c r="AD31" s="11" t="n"/>
      <c r="AE31" s="11" t="n"/>
      <c r="AF31" s="11">
        <f>IF($B31="","",ROUND($S31-$X31-$AC31-$AD31-$AE31,0))</f>
        <v/>
      </c>
      <c r="AG31" s="11">
        <f>IF($B31="","",ROUND($T31*Settings!$E$9,0))</f>
        <v/>
      </c>
      <c r="AH31" s="11">
        <f>IF($B31="","",ROUND($T31*Settings!$E$10,0))</f>
        <v/>
      </c>
      <c r="AI31" s="11">
        <f>IF($B31="","",ROUND($T31*Settings!$E$11,0))</f>
        <v/>
      </c>
      <c r="AJ31" s="11">
        <f>IF($B31="","",ROUND($T31*Settings!$E$12,0))</f>
        <v/>
      </c>
      <c r="AK31" s="11">
        <f>IF($B31="","",$AG31+$AH31+$AI31+$AJ31)</f>
        <v/>
      </c>
      <c r="AL31" s="11">
        <f>IF($B31="","",ROUND($S31+$AK31,0))</f>
        <v/>
      </c>
      <c r="AM31" s="9" t="n"/>
      <c r="AN31" s="9" t="n"/>
    </row>
    <row r="32">
      <c r="A32" s="9" t="n">
        <v>28</v>
      </c>
      <c r="B32" s="9" t="n"/>
      <c r="C32" s="9">
        <f>IF($B32="","",IFERROR(VLOOKUP($B32,Employees!$A:$K,2,FALSE),""))</f>
        <v/>
      </c>
      <c r="D32" s="9">
        <f>IF($B32="","",IFERROR(VLOOKUP($B32,Employees!$A:$K,3,FALSE),""))</f>
        <v/>
      </c>
      <c r="E32" s="9">
        <f>IF($B32="","",IFERROR(VLOOKUP($B32,Employees!$A:$K,4,FALSE),""))</f>
        <v/>
      </c>
      <c r="F32" s="11">
        <f>IF($B32="","",IFERROR(VLOOKUP($B32,Employees!$A:$K,8,FALSE),""))</f>
        <v/>
      </c>
      <c r="G32" s="14">
        <f>IF($B32="","",IF($G32="",Settings!$B$5,$G32))</f>
        <v/>
      </c>
      <c r="H32" s="14" t="n"/>
      <c r="I32" s="11">
        <f>IF($B32="","",ROUND($F32*MAX(0,($G32-$H32))/Settings!$B$5,0))</f>
        <v/>
      </c>
      <c r="J32" s="11" t="n"/>
      <c r="K32" s="11" t="n"/>
      <c r="L32" s="11" t="n"/>
      <c r="M32" s="11" t="n"/>
      <c r="N32" s="11" t="n"/>
      <c r="O32" s="14" t="n"/>
      <c r="P32" s="14" t="n"/>
      <c r="Q32" s="14" t="n"/>
      <c r="R32" s="11">
        <f>IF($B32="","",ROUND((IFERROR($F32/Settings!$B$5/Settings!$B$6,0))*($O32*Settings!$H$9+$P32*Settings!$H$10+$Q32*Settings!$H$11),0))</f>
        <v/>
      </c>
      <c r="S32" s="11">
        <f>IF($B32="","",ROUND($I32+$J32+$K32+$L32+$M32+$N32+$R32,0))</f>
        <v/>
      </c>
      <c r="T32" s="11">
        <f>IF($B32="","",IFERROR(VLOOKUP($B32,Employees!$A:$K,9,FALSE),""))</f>
        <v/>
      </c>
      <c r="U32" s="11">
        <f>IF($B32="","",ROUND($T32*Settings!$B$9,0))</f>
        <v/>
      </c>
      <c r="V32" s="11">
        <f>IF($B32="","",ROUND($T32*Settings!$B$10,0))</f>
        <v/>
      </c>
      <c r="W32" s="11">
        <f>IF($B32="","",ROUND($T32*Settings!$B$11,0))</f>
        <v/>
      </c>
      <c r="X32" s="11">
        <f>IF($B32="","",$U32+$V32+$W32)</f>
        <v/>
      </c>
      <c r="Y32" s="11">
        <f>IF($B32="","",Settings!$B$14)</f>
        <v/>
      </c>
      <c r="Z32" s="9">
        <f>IF($B32="","",IFERROR(VLOOKUP($B32,Employees!$A:$K,10,FALSE),0))</f>
        <v/>
      </c>
      <c r="AA32" s="11">
        <f>IF($B32="","",$Z32*Settings!$B$15)</f>
        <v/>
      </c>
      <c r="AB32" s="11">
        <f>IF($B32="","",MAX(0,($I32+$J32+$L32+$M32+$R32)-$X32-$Y32-$AA32))</f>
        <v/>
      </c>
      <c r="AC32" s="11">
        <f>IF($B32="","",ROUND(IF($AB32=0,0,$AB32*VLOOKUP($AB32,Settings!$D$16:$G$22,3,TRUE)-VLOOKUP($AB32,Settings!$D$16:$G$22,4,TRUE)),0))</f>
        <v/>
      </c>
      <c r="AD32" s="11" t="n"/>
      <c r="AE32" s="11" t="n"/>
      <c r="AF32" s="11">
        <f>IF($B32="","",ROUND($S32-$X32-$AC32-$AD32-$AE32,0))</f>
        <v/>
      </c>
      <c r="AG32" s="11">
        <f>IF($B32="","",ROUND($T32*Settings!$E$9,0))</f>
        <v/>
      </c>
      <c r="AH32" s="11">
        <f>IF($B32="","",ROUND($T32*Settings!$E$10,0))</f>
        <v/>
      </c>
      <c r="AI32" s="11">
        <f>IF($B32="","",ROUND($T32*Settings!$E$11,0))</f>
        <v/>
      </c>
      <c r="AJ32" s="11">
        <f>IF($B32="","",ROUND($T32*Settings!$E$12,0))</f>
        <v/>
      </c>
      <c r="AK32" s="11">
        <f>IF($B32="","",$AG32+$AH32+$AI32+$AJ32)</f>
        <v/>
      </c>
      <c r="AL32" s="11">
        <f>IF($B32="","",ROUND($S32+$AK32,0))</f>
        <v/>
      </c>
      <c r="AM32" s="9" t="n"/>
      <c r="AN32" s="9" t="n"/>
    </row>
    <row r="33">
      <c r="A33" s="9" t="n">
        <v>29</v>
      </c>
      <c r="B33" s="9" t="n"/>
      <c r="C33" s="9">
        <f>IF($B33="","",IFERROR(VLOOKUP($B33,Employees!$A:$K,2,FALSE),""))</f>
        <v/>
      </c>
      <c r="D33" s="9">
        <f>IF($B33="","",IFERROR(VLOOKUP($B33,Employees!$A:$K,3,FALSE),""))</f>
        <v/>
      </c>
      <c r="E33" s="9">
        <f>IF($B33="","",IFERROR(VLOOKUP($B33,Employees!$A:$K,4,FALSE),""))</f>
        <v/>
      </c>
      <c r="F33" s="11">
        <f>IF($B33="","",IFERROR(VLOOKUP($B33,Employees!$A:$K,8,FALSE),""))</f>
        <v/>
      </c>
      <c r="G33" s="14">
        <f>IF($B33="","",IF($G33="",Settings!$B$5,$G33))</f>
        <v/>
      </c>
      <c r="H33" s="14" t="n"/>
      <c r="I33" s="11">
        <f>IF($B33="","",ROUND($F33*MAX(0,($G33-$H33))/Settings!$B$5,0))</f>
        <v/>
      </c>
      <c r="J33" s="11" t="n"/>
      <c r="K33" s="11" t="n"/>
      <c r="L33" s="11" t="n"/>
      <c r="M33" s="11" t="n"/>
      <c r="N33" s="11" t="n"/>
      <c r="O33" s="14" t="n"/>
      <c r="P33" s="14" t="n"/>
      <c r="Q33" s="14" t="n"/>
      <c r="R33" s="11">
        <f>IF($B33="","",ROUND((IFERROR($F33/Settings!$B$5/Settings!$B$6,0))*($O33*Settings!$H$9+$P33*Settings!$H$10+$Q33*Settings!$H$11),0))</f>
        <v/>
      </c>
      <c r="S33" s="11">
        <f>IF($B33="","",ROUND($I33+$J33+$K33+$L33+$M33+$N33+$R33,0))</f>
        <v/>
      </c>
      <c r="T33" s="11">
        <f>IF($B33="","",IFERROR(VLOOKUP($B33,Employees!$A:$K,9,FALSE),""))</f>
        <v/>
      </c>
      <c r="U33" s="11">
        <f>IF($B33="","",ROUND($T33*Settings!$B$9,0))</f>
        <v/>
      </c>
      <c r="V33" s="11">
        <f>IF($B33="","",ROUND($T33*Settings!$B$10,0))</f>
        <v/>
      </c>
      <c r="W33" s="11">
        <f>IF($B33="","",ROUND($T33*Settings!$B$11,0))</f>
        <v/>
      </c>
      <c r="X33" s="11">
        <f>IF($B33="","",$U33+$V33+$W33)</f>
        <v/>
      </c>
      <c r="Y33" s="11">
        <f>IF($B33="","",Settings!$B$14)</f>
        <v/>
      </c>
      <c r="Z33" s="9">
        <f>IF($B33="","",IFERROR(VLOOKUP($B33,Employees!$A:$K,10,FALSE),0))</f>
        <v/>
      </c>
      <c r="AA33" s="11">
        <f>IF($B33="","",$Z33*Settings!$B$15)</f>
        <v/>
      </c>
      <c r="AB33" s="11">
        <f>IF($B33="","",MAX(0,($I33+$J33+$L33+$M33+$R33)-$X33-$Y33-$AA33))</f>
        <v/>
      </c>
      <c r="AC33" s="11">
        <f>IF($B33="","",ROUND(IF($AB33=0,0,$AB33*VLOOKUP($AB33,Settings!$D$16:$G$22,3,TRUE)-VLOOKUP($AB33,Settings!$D$16:$G$22,4,TRUE)),0))</f>
        <v/>
      </c>
      <c r="AD33" s="11" t="n"/>
      <c r="AE33" s="11" t="n"/>
      <c r="AF33" s="11">
        <f>IF($B33="","",ROUND($S33-$X33-$AC33-$AD33-$AE33,0))</f>
        <v/>
      </c>
      <c r="AG33" s="11">
        <f>IF($B33="","",ROUND($T33*Settings!$E$9,0))</f>
        <v/>
      </c>
      <c r="AH33" s="11">
        <f>IF($B33="","",ROUND($T33*Settings!$E$10,0))</f>
        <v/>
      </c>
      <c r="AI33" s="11">
        <f>IF($B33="","",ROUND($T33*Settings!$E$11,0))</f>
        <v/>
      </c>
      <c r="AJ33" s="11">
        <f>IF($B33="","",ROUND($T33*Settings!$E$12,0))</f>
        <v/>
      </c>
      <c r="AK33" s="11">
        <f>IF($B33="","",$AG33+$AH33+$AI33+$AJ33)</f>
        <v/>
      </c>
      <c r="AL33" s="11">
        <f>IF($B33="","",ROUND($S33+$AK33,0))</f>
        <v/>
      </c>
      <c r="AM33" s="9" t="n"/>
      <c r="AN33" s="9" t="n"/>
    </row>
    <row r="34">
      <c r="A34" s="9" t="n">
        <v>30</v>
      </c>
      <c r="B34" s="9" t="n"/>
      <c r="C34" s="9">
        <f>IF($B34="","",IFERROR(VLOOKUP($B34,Employees!$A:$K,2,FALSE),""))</f>
        <v/>
      </c>
      <c r="D34" s="9">
        <f>IF($B34="","",IFERROR(VLOOKUP($B34,Employees!$A:$K,3,FALSE),""))</f>
        <v/>
      </c>
      <c r="E34" s="9">
        <f>IF($B34="","",IFERROR(VLOOKUP($B34,Employees!$A:$K,4,FALSE),""))</f>
        <v/>
      </c>
      <c r="F34" s="11">
        <f>IF($B34="","",IFERROR(VLOOKUP($B34,Employees!$A:$K,8,FALSE),""))</f>
        <v/>
      </c>
      <c r="G34" s="14">
        <f>IF($B34="","",IF($G34="",Settings!$B$5,$G34))</f>
        <v/>
      </c>
      <c r="H34" s="14" t="n"/>
      <c r="I34" s="11">
        <f>IF($B34="","",ROUND($F34*MAX(0,($G34-$H34))/Settings!$B$5,0))</f>
        <v/>
      </c>
      <c r="J34" s="11" t="n"/>
      <c r="K34" s="11" t="n"/>
      <c r="L34" s="11" t="n"/>
      <c r="M34" s="11" t="n"/>
      <c r="N34" s="11" t="n"/>
      <c r="O34" s="14" t="n"/>
      <c r="P34" s="14" t="n"/>
      <c r="Q34" s="14" t="n"/>
      <c r="R34" s="11">
        <f>IF($B34="","",ROUND((IFERROR($F34/Settings!$B$5/Settings!$B$6,0))*($O34*Settings!$H$9+$P34*Settings!$H$10+$Q34*Settings!$H$11),0))</f>
        <v/>
      </c>
      <c r="S34" s="11">
        <f>IF($B34="","",ROUND($I34+$J34+$K34+$L34+$M34+$N34+$R34,0))</f>
        <v/>
      </c>
      <c r="T34" s="11">
        <f>IF($B34="","",IFERROR(VLOOKUP($B34,Employees!$A:$K,9,FALSE),""))</f>
        <v/>
      </c>
      <c r="U34" s="11">
        <f>IF($B34="","",ROUND($T34*Settings!$B$9,0))</f>
        <v/>
      </c>
      <c r="V34" s="11">
        <f>IF($B34="","",ROUND($T34*Settings!$B$10,0))</f>
        <v/>
      </c>
      <c r="W34" s="11">
        <f>IF($B34="","",ROUND($T34*Settings!$B$11,0))</f>
        <v/>
      </c>
      <c r="X34" s="11">
        <f>IF($B34="","",$U34+$V34+$W34)</f>
        <v/>
      </c>
      <c r="Y34" s="11">
        <f>IF($B34="","",Settings!$B$14)</f>
        <v/>
      </c>
      <c r="Z34" s="9">
        <f>IF($B34="","",IFERROR(VLOOKUP($B34,Employees!$A:$K,10,FALSE),0))</f>
        <v/>
      </c>
      <c r="AA34" s="11">
        <f>IF($B34="","",$Z34*Settings!$B$15)</f>
        <v/>
      </c>
      <c r="AB34" s="11">
        <f>IF($B34="","",MAX(0,($I34+$J34+$L34+$M34+$R34)-$X34-$Y34-$AA34))</f>
        <v/>
      </c>
      <c r="AC34" s="11">
        <f>IF($B34="","",ROUND(IF($AB34=0,0,$AB34*VLOOKUP($AB34,Settings!$D$16:$G$22,3,TRUE)-VLOOKUP($AB34,Settings!$D$16:$G$22,4,TRUE)),0))</f>
        <v/>
      </c>
      <c r="AD34" s="11" t="n"/>
      <c r="AE34" s="11" t="n"/>
      <c r="AF34" s="11">
        <f>IF($B34="","",ROUND($S34-$X34-$AC34-$AD34-$AE34,0))</f>
        <v/>
      </c>
      <c r="AG34" s="11">
        <f>IF($B34="","",ROUND($T34*Settings!$E$9,0))</f>
        <v/>
      </c>
      <c r="AH34" s="11">
        <f>IF($B34="","",ROUND($T34*Settings!$E$10,0))</f>
        <v/>
      </c>
      <c r="AI34" s="11">
        <f>IF($B34="","",ROUND($T34*Settings!$E$11,0))</f>
        <v/>
      </c>
      <c r="AJ34" s="11">
        <f>IF($B34="","",ROUND($T34*Settings!$E$12,0))</f>
        <v/>
      </c>
      <c r="AK34" s="11">
        <f>IF($B34="","",$AG34+$AH34+$AI34+$AJ34)</f>
        <v/>
      </c>
      <c r="AL34" s="11">
        <f>IF($B34="","",ROUND($S34+$AK34,0))</f>
        <v/>
      </c>
      <c r="AM34" s="9" t="n"/>
      <c r="AN34" s="9" t="n"/>
    </row>
    <row r="35">
      <c r="A35" s="9" t="n">
        <v>31</v>
      </c>
      <c r="B35" s="9" t="n"/>
      <c r="C35" s="9">
        <f>IF($B35="","",IFERROR(VLOOKUP($B35,Employees!$A:$K,2,FALSE),""))</f>
        <v/>
      </c>
      <c r="D35" s="9">
        <f>IF($B35="","",IFERROR(VLOOKUP($B35,Employees!$A:$K,3,FALSE),""))</f>
        <v/>
      </c>
      <c r="E35" s="9">
        <f>IF($B35="","",IFERROR(VLOOKUP($B35,Employees!$A:$K,4,FALSE),""))</f>
        <v/>
      </c>
      <c r="F35" s="11">
        <f>IF($B35="","",IFERROR(VLOOKUP($B35,Employees!$A:$K,8,FALSE),""))</f>
        <v/>
      </c>
      <c r="G35" s="14">
        <f>IF($B35="","",IF($G35="",Settings!$B$5,$G35))</f>
        <v/>
      </c>
      <c r="H35" s="14" t="n"/>
      <c r="I35" s="11">
        <f>IF($B35="","",ROUND($F35*MAX(0,($G35-$H35))/Settings!$B$5,0))</f>
        <v/>
      </c>
      <c r="J35" s="11" t="n"/>
      <c r="K35" s="11" t="n"/>
      <c r="L35" s="11" t="n"/>
      <c r="M35" s="11" t="n"/>
      <c r="N35" s="11" t="n"/>
      <c r="O35" s="14" t="n"/>
      <c r="P35" s="14" t="n"/>
      <c r="Q35" s="14" t="n"/>
      <c r="R35" s="11">
        <f>IF($B35="","",ROUND((IFERROR($F35/Settings!$B$5/Settings!$B$6,0))*($O35*Settings!$H$9+$P35*Settings!$H$10+$Q35*Settings!$H$11),0))</f>
        <v/>
      </c>
      <c r="S35" s="11">
        <f>IF($B35="","",ROUND($I35+$J35+$K35+$L35+$M35+$N35+$R35,0))</f>
        <v/>
      </c>
      <c r="T35" s="11">
        <f>IF($B35="","",IFERROR(VLOOKUP($B35,Employees!$A:$K,9,FALSE),""))</f>
        <v/>
      </c>
      <c r="U35" s="11">
        <f>IF($B35="","",ROUND($T35*Settings!$B$9,0))</f>
        <v/>
      </c>
      <c r="V35" s="11">
        <f>IF($B35="","",ROUND($T35*Settings!$B$10,0))</f>
        <v/>
      </c>
      <c r="W35" s="11">
        <f>IF($B35="","",ROUND($T35*Settings!$B$11,0))</f>
        <v/>
      </c>
      <c r="X35" s="11">
        <f>IF($B35="","",$U35+$V35+$W35)</f>
        <v/>
      </c>
      <c r="Y35" s="11">
        <f>IF($B35="","",Settings!$B$14)</f>
        <v/>
      </c>
      <c r="Z35" s="9">
        <f>IF($B35="","",IFERROR(VLOOKUP($B35,Employees!$A:$K,10,FALSE),0))</f>
        <v/>
      </c>
      <c r="AA35" s="11">
        <f>IF($B35="","",$Z35*Settings!$B$15)</f>
        <v/>
      </c>
      <c r="AB35" s="11">
        <f>IF($B35="","",MAX(0,($I35+$J35+$L35+$M35+$R35)-$X35-$Y35-$AA35))</f>
        <v/>
      </c>
      <c r="AC35" s="11">
        <f>IF($B35="","",ROUND(IF($AB35=0,0,$AB35*VLOOKUP($AB35,Settings!$D$16:$G$22,3,TRUE)-VLOOKUP($AB35,Settings!$D$16:$G$22,4,TRUE)),0))</f>
        <v/>
      </c>
      <c r="AD35" s="11" t="n"/>
      <c r="AE35" s="11" t="n"/>
      <c r="AF35" s="11">
        <f>IF($B35="","",ROUND($S35-$X35-$AC35-$AD35-$AE35,0))</f>
        <v/>
      </c>
      <c r="AG35" s="11">
        <f>IF($B35="","",ROUND($T35*Settings!$E$9,0))</f>
        <v/>
      </c>
      <c r="AH35" s="11">
        <f>IF($B35="","",ROUND($T35*Settings!$E$10,0))</f>
        <v/>
      </c>
      <c r="AI35" s="11">
        <f>IF($B35="","",ROUND($T35*Settings!$E$11,0))</f>
        <v/>
      </c>
      <c r="AJ35" s="11">
        <f>IF($B35="","",ROUND($T35*Settings!$E$12,0))</f>
        <v/>
      </c>
      <c r="AK35" s="11">
        <f>IF($B35="","",$AG35+$AH35+$AI35+$AJ35)</f>
        <v/>
      </c>
      <c r="AL35" s="11">
        <f>IF($B35="","",ROUND($S35+$AK35,0))</f>
        <v/>
      </c>
      <c r="AM35" s="9" t="n"/>
      <c r="AN35" s="9" t="n"/>
    </row>
    <row r="36">
      <c r="A36" s="9" t="n">
        <v>32</v>
      </c>
      <c r="B36" s="9" t="n"/>
      <c r="C36" s="9">
        <f>IF($B36="","",IFERROR(VLOOKUP($B36,Employees!$A:$K,2,FALSE),""))</f>
        <v/>
      </c>
      <c r="D36" s="9">
        <f>IF($B36="","",IFERROR(VLOOKUP($B36,Employees!$A:$K,3,FALSE),""))</f>
        <v/>
      </c>
      <c r="E36" s="9">
        <f>IF($B36="","",IFERROR(VLOOKUP($B36,Employees!$A:$K,4,FALSE),""))</f>
        <v/>
      </c>
      <c r="F36" s="11">
        <f>IF($B36="","",IFERROR(VLOOKUP($B36,Employees!$A:$K,8,FALSE),""))</f>
        <v/>
      </c>
      <c r="G36" s="14">
        <f>IF($B36="","",IF($G36="",Settings!$B$5,$G36))</f>
        <v/>
      </c>
      <c r="H36" s="14" t="n"/>
      <c r="I36" s="11">
        <f>IF($B36="","",ROUND($F36*MAX(0,($G36-$H36))/Settings!$B$5,0))</f>
        <v/>
      </c>
      <c r="J36" s="11" t="n"/>
      <c r="K36" s="11" t="n"/>
      <c r="L36" s="11" t="n"/>
      <c r="M36" s="11" t="n"/>
      <c r="N36" s="11" t="n"/>
      <c r="O36" s="14" t="n"/>
      <c r="P36" s="14" t="n"/>
      <c r="Q36" s="14" t="n"/>
      <c r="R36" s="11">
        <f>IF($B36="","",ROUND((IFERROR($F36/Settings!$B$5/Settings!$B$6,0))*($O36*Settings!$H$9+$P36*Settings!$H$10+$Q36*Settings!$H$11),0))</f>
        <v/>
      </c>
      <c r="S36" s="11">
        <f>IF($B36="","",ROUND($I36+$J36+$K36+$L36+$M36+$N36+$R36,0))</f>
        <v/>
      </c>
      <c r="T36" s="11">
        <f>IF($B36="","",IFERROR(VLOOKUP($B36,Employees!$A:$K,9,FALSE),""))</f>
        <v/>
      </c>
      <c r="U36" s="11">
        <f>IF($B36="","",ROUND($T36*Settings!$B$9,0))</f>
        <v/>
      </c>
      <c r="V36" s="11">
        <f>IF($B36="","",ROUND($T36*Settings!$B$10,0))</f>
        <v/>
      </c>
      <c r="W36" s="11">
        <f>IF($B36="","",ROUND($T36*Settings!$B$11,0))</f>
        <v/>
      </c>
      <c r="X36" s="11">
        <f>IF($B36="","",$U36+$V36+$W36)</f>
        <v/>
      </c>
      <c r="Y36" s="11">
        <f>IF($B36="","",Settings!$B$14)</f>
        <v/>
      </c>
      <c r="Z36" s="9">
        <f>IF($B36="","",IFERROR(VLOOKUP($B36,Employees!$A:$K,10,FALSE),0))</f>
        <v/>
      </c>
      <c r="AA36" s="11">
        <f>IF($B36="","",$Z36*Settings!$B$15)</f>
        <v/>
      </c>
      <c r="AB36" s="11">
        <f>IF($B36="","",MAX(0,($I36+$J36+$L36+$M36+$R36)-$X36-$Y36-$AA36))</f>
        <v/>
      </c>
      <c r="AC36" s="11">
        <f>IF($B36="","",ROUND(IF($AB36=0,0,$AB36*VLOOKUP($AB36,Settings!$D$16:$G$22,3,TRUE)-VLOOKUP($AB36,Settings!$D$16:$G$22,4,TRUE)),0))</f>
        <v/>
      </c>
      <c r="AD36" s="11" t="n"/>
      <c r="AE36" s="11" t="n"/>
      <c r="AF36" s="11">
        <f>IF($B36="","",ROUND($S36-$X36-$AC36-$AD36-$AE36,0))</f>
        <v/>
      </c>
      <c r="AG36" s="11">
        <f>IF($B36="","",ROUND($T36*Settings!$E$9,0))</f>
        <v/>
      </c>
      <c r="AH36" s="11">
        <f>IF($B36="","",ROUND($T36*Settings!$E$10,0))</f>
        <v/>
      </c>
      <c r="AI36" s="11">
        <f>IF($B36="","",ROUND($T36*Settings!$E$11,0))</f>
        <v/>
      </c>
      <c r="AJ36" s="11">
        <f>IF($B36="","",ROUND($T36*Settings!$E$12,0))</f>
        <v/>
      </c>
      <c r="AK36" s="11">
        <f>IF($B36="","",$AG36+$AH36+$AI36+$AJ36)</f>
        <v/>
      </c>
      <c r="AL36" s="11">
        <f>IF($B36="","",ROUND($S36+$AK36,0))</f>
        <v/>
      </c>
      <c r="AM36" s="9" t="n"/>
      <c r="AN36" s="9" t="n"/>
    </row>
    <row r="37">
      <c r="A37" s="9" t="n">
        <v>33</v>
      </c>
      <c r="B37" s="9" t="n"/>
      <c r="C37" s="9">
        <f>IF($B37="","",IFERROR(VLOOKUP($B37,Employees!$A:$K,2,FALSE),""))</f>
        <v/>
      </c>
      <c r="D37" s="9">
        <f>IF($B37="","",IFERROR(VLOOKUP($B37,Employees!$A:$K,3,FALSE),""))</f>
        <v/>
      </c>
      <c r="E37" s="9">
        <f>IF($B37="","",IFERROR(VLOOKUP($B37,Employees!$A:$K,4,FALSE),""))</f>
        <v/>
      </c>
      <c r="F37" s="11">
        <f>IF($B37="","",IFERROR(VLOOKUP($B37,Employees!$A:$K,8,FALSE),""))</f>
        <v/>
      </c>
      <c r="G37" s="14">
        <f>IF($B37="","",IF($G37="",Settings!$B$5,$G37))</f>
        <v/>
      </c>
      <c r="H37" s="14" t="n"/>
      <c r="I37" s="11">
        <f>IF($B37="","",ROUND($F37*MAX(0,($G37-$H37))/Settings!$B$5,0))</f>
        <v/>
      </c>
      <c r="J37" s="11" t="n"/>
      <c r="K37" s="11" t="n"/>
      <c r="L37" s="11" t="n"/>
      <c r="M37" s="11" t="n"/>
      <c r="N37" s="11" t="n"/>
      <c r="O37" s="14" t="n"/>
      <c r="P37" s="14" t="n"/>
      <c r="Q37" s="14" t="n"/>
      <c r="R37" s="11">
        <f>IF($B37="","",ROUND((IFERROR($F37/Settings!$B$5/Settings!$B$6,0))*($O37*Settings!$H$9+$P37*Settings!$H$10+$Q37*Settings!$H$11),0))</f>
        <v/>
      </c>
      <c r="S37" s="11">
        <f>IF($B37="","",ROUND($I37+$J37+$K37+$L37+$M37+$N37+$R37,0))</f>
        <v/>
      </c>
      <c r="T37" s="11">
        <f>IF($B37="","",IFERROR(VLOOKUP($B37,Employees!$A:$K,9,FALSE),""))</f>
        <v/>
      </c>
      <c r="U37" s="11">
        <f>IF($B37="","",ROUND($T37*Settings!$B$9,0))</f>
        <v/>
      </c>
      <c r="V37" s="11">
        <f>IF($B37="","",ROUND($T37*Settings!$B$10,0))</f>
        <v/>
      </c>
      <c r="W37" s="11">
        <f>IF($B37="","",ROUND($T37*Settings!$B$11,0))</f>
        <v/>
      </c>
      <c r="X37" s="11">
        <f>IF($B37="","",$U37+$V37+$W37)</f>
        <v/>
      </c>
      <c r="Y37" s="11">
        <f>IF($B37="","",Settings!$B$14)</f>
        <v/>
      </c>
      <c r="Z37" s="9">
        <f>IF($B37="","",IFERROR(VLOOKUP($B37,Employees!$A:$K,10,FALSE),0))</f>
        <v/>
      </c>
      <c r="AA37" s="11">
        <f>IF($B37="","",$Z37*Settings!$B$15)</f>
        <v/>
      </c>
      <c r="AB37" s="11">
        <f>IF($B37="","",MAX(0,($I37+$J37+$L37+$M37+$R37)-$X37-$Y37-$AA37))</f>
        <v/>
      </c>
      <c r="AC37" s="11">
        <f>IF($B37="","",ROUND(IF($AB37=0,0,$AB37*VLOOKUP($AB37,Settings!$D$16:$G$22,3,TRUE)-VLOOKUP($AB37,Settings!$D$16:$G$22,4,TRUE)),0))</f>
        <v/>
      </c>
      <c r="AD37" s="11" t="n"/>
      <c r="AE37" s="11" t="n"/>
      <c r="AF37" s="11">
        <f>IF($B37="","",ROUND($S37-$X37-$AC37-$AD37-$AE37,0))</f>
        <v/>
      </c>
      <c r="AG37" s="11">
        <f>IF($B37="","",ROUND($T37*Settings!$E$9,0))</f>
        <v/>
      </c>
      <c r="AH37" s="11">
        <f>IF($B37="","",ROUND($T37*Settings!$E$10,0))</f>
        <v/>
      </c>
      <c r="AI37" s="11">
        <f>IF($B37="","",ROUND($T37*Settings!$E$11,0))</f>
        <v/>
      </c>
      <c r="AJ37" s="11">
        <f>IF($B37="","",ROUND($T37*Settings!$E$12,0))</f>
        <v/>
      </c>
      <c r="AK37" s="11">
        <f>IF($B37="","",$AG37+$AH37+$AI37+$AJ37)</f>
        <v/>
      </c>
      <c r="AL37" s="11">
        <f>IF($B37="","",ROUND($S37+$AK37,0))</f>
        <v/>
      </c>
      <c r="AM37" s="9" t="n"/>
      <c r="AN37" s="9" t="n"/>
    </row>
    <row r="38">
      <c r="A38" s="9" t="n">
        <v>34</v>
      </c>
      <c r="B38" s="9" t="n"/>
      <c r="C38" s="9">
        <f>IF($B38="","",IFERROR(VLOOKUP($B38,Employees!$A:$K,2,FALSE),""))</f>
        <v/>
      </c>
      <c r="D38" s="9">
        <f>IF($B38="","",IFERROR(VLOOKUP($B38,Employees!$A:$K,3,FALSE),""))</f>
        <v/>
      </c>
      <c r="E38" s="9">
        <f>IF($B38="","",IFERROR(VLOOKUP($B38,Employees!$A:$K,4,FALSE),""))</f>
        <v/>
      </c>
      <c r="F38" s="11">
        <f>IF($B38="","",IFERROR(VLOOKUP($B38,Employees!$A:$K,8,FALSE),""))</f>
        <v/>
      </c>
      <c r="G38" s="14">
        <f>IF($B38="","",IF($G38="",Settings!$B$5,$G38))</f>
        <v/>
      </c>
      <c r="H38" s="14" t="n"/>
      <c r="I38" s="11">
        <f>IF($B38="","",ROUND($F38*MAX(0,($G38-$H38))/Settings!$B$5,0))</f>
        <v/>
      </c>
      <c r="J38" s="11" t="n"/>
      <c r="K38" s="11" t="n"/>
      <c r="L38" s="11" t="n"/>
      <c r="M38" s="11" t="n"/>
      <c r="N38" s="11" t="n"/>
      <c r="O38" s="14" t="n"/>
      <c r="P38" s="14" t="n"/>
      <c r="Q38" s="14" t="n"/>
      <c r="R38" s="11">
        <f>IF($B38="","",ROUND((IFERROR($F38/Settings!$B$5/Settings!$B$6,0))*($O38*Settings!$H$9+$P38*Settings!$H$10+$Q38*Settings!$H$11),0))</f>
        <v/>
      </c>
      <c r="S38" s="11">
        <f>IF($B38="","",ROUND($I38+$J38+$K38+$L38+$M38+$N38+$R38,0))</f>
        <v/>
      </c>
      <c r="T38" s="11">
        <f>IF($B38="","",IFERROR(VLOOKUP($B38,Employees!$A:$K,9,FALSE),""))</f>
        <v/>
      </c>
      <c r="U38" s="11">
        <f>IF($B38="","",ROUND($T38*Settings!$B$9,0))</f>
        <v/>
      </c>
      <c r="V38" s="11">
        <f>IF($B38="","",ROUND($T38*Settings!$B$10,0))</f>
        <v/>
      </c>
      <c r="W38" s="11">
        <f>IF($B38="","",ROUND($T38*Settings!$B$11,0))</f>
        <v/>
      </c>
      <c r="X38" s="11">
        <f>IF($B38="","",$U38+$V38+$W38)</f>
        <v/>
      </c>
      <c r="Y38" s="11">
        <f>IF($B38="","",Settings!$B$14)</f>
        <v/>
      </c>
      <c r="Z38" s="9">
        <f>IF($B38="","",IFERROR(VLOOKUP($B38,Employees!$A:$K,10,FALSE),0))</f>
        <v/>
      </c>
      <c r="AA38" s="11">
        <f>IF($B38="","",$Z38*Settings!$B$15)</f>
        <v/>
      </c>
      <c r="AB38" s="11">
        <f>IF($B38="","",MAX(0,($I38+$J38+$L38+$M38+$R38)-$X38-$Y38-$AA38))</f>
        <v/>
      </c>
      <c r="AC38" s="11">
        <f>IF($B38="","",ROUND(IF($AB38=0,0,$AB38*VLOOKUP($AB38,Settings!$D$16:$G$22,3,TRUE)-VLOOKUP($AB38,Settings!$D$16:$G$22,4,TRUE)),0))</f>
        <v/>
      </c>
      <c r="AD38" s="11" t="n"/>
      <c r="AE38" s="11" t="n"/>
      <c r="AF38" s="11">
        <f>IF($B38="","",ROUND($S38-$X38-$AC38-$AD38-$AE38,0))</f>
        <v/>
      </c>
      <c r="AG38" s="11">
        <f>IF($B38="","",ROUND($T38*Settings!$E$9,0))</f>
        <v/>
      </c>
      <c r="AH38" s="11">
        <f>IF($B38="","",ROUND($T38*Settings!$E$10,0))</f>
        <v/>
      </c>
      <c r="AI38" s="11">
        <f>IF($B38="","",ROUND($T38*Settings!$E$11,0))</f>
        <v/>
      </c>
      <c r="AJ38" s="11">
        <f>IF($B38="","",ROUND($T38*Settings!$E$12,0))</f>
        <v/>
      </c>
      <c r="AK38" s="11">
        <f>IF($B38="","",$AG38+$AH38+$AI38+$AJ38)</f>
        <v/>
      </c>
      <c r="AL38" s="11">
        <f>IF($B38="","",ROUND($S38+$AK38,0))</f>
        <v/>
      </c>
      <c r="AM38" s="9" t="n"/>
      <c r="AN38" s="9" t="n"/>
    </row>
    <row r="39">
      <c r="A39" s="9" t="n">
        <v>35</v>
      </c>
      <c r="B39" s="9" t="n"/>
      <c r="C39" s="9">
        <f>IF($B39="","",IFERROR(VLOOKUP($B39,Employees!$A:$K,2,FALSE),""))</f>
        <v/>
      </c>
      <c r="D39" s="9">
        <f>IF($B39="","",IFERROR(VLOOKUP($B39,Employees!$A:$K,3,FALSE),""))</f>
        <v/>
      </c>
      <c r="E39" s="9">
        <f>IF($B39="","",IFERROR(VLOOKUP($B39,Employees!$A:$K,4,FALSE),""))</f>
        <v/>
      </c>
      <c r="F39" s="11">
        <f>IF($B39="","",IFERROR(VLOOKUP($B39,Employees!$A:$K,8,FALSE),""))</f>
        <v/>
      </c>
      <c r="G39" s="14">
        <f>IF($B39="","",IF($G39="",Settings!$B$5,$G39))</f>
        <v/>
      </c>
      <c r="H39" s="14" t="n"/>
      <c r="I39" s="11">
        <f>IF($B39="","",ROUND($F39*MAX(0,($G39-$H39))/Settings!$B$5,0))</f>
        <v/>
      </c>
      <c r="J39" s="11" t="n"/>
      <c r="K39" s="11" t="n"/>
      <c r="L39" s="11" t="n"/>
      <c r="M39" s="11" t="n"/>
      <c r="N39" s="11" t="n"/>
      <c r="O39" s="14" t="n"/>
      <c r="P39" s="14" t="n"/>
      <c r="Q39" s="14" t="n"/>
      <c r="R39" s="11">
        <f>IF($B39="","",ROUND((IFERROR($F39/Settings!$B$5/Settings!$B$6,0))*($O39*Settings!$H$9+$P39*Settings!$H$10+$Q39*Settings!$H$11),0))</f>
        <v/>
      </c>
      <c r="S39" s="11">
        <f>IF($B39="","",ROUND($I39+$J39+$K39+$L39+$M39+$N39+$R39,0))</f>
        <v/>
      </c>
      <c r="T39" s="11">
        <f>IF($B39="","",IFERROR(VLOOKUP($B39,Employees!$A:$K,9,FALSE),""))</f>
        <v/>
      </c>
      <c r="U39" s="11">
        <f>IF($B39="","",ROUND($T39*Settings!$B$9,0))</f>
        <v/>
      </c>
      <c r="V39" s="11">
        <f>IF($B39="","",ROUND($T39*Settings!$B$10,0))</f>
        <v/>
      </c>
      <c r="W39" s="11">
        <f>IF($B39="","",ROUND($T39*Settings!$B$11,0))</f>
        <v/>
      </c>
      <c r="X39" s="11">
        <f>IF($B39="","",$U39+$V39+$W39)</f>
        <v/>
      </c>
      <c r="Y39" s="11">
        <f>IF($B39="","",Settings!$B$14)</f>
        <v/>
      </c>
      <c r="Z39" s="9">
        <f>IF($B39="","",IFERROR(VLOOKUP($B39,Employees!$A:$K,10,FALSE),0))</f>
        <v/>
      </c>
      <c r="AA39" s="11">
        <f>IF($B39="","",$Z39*Settings!$B$15)</f>
        <v/>
      </c>
      <c r="AB39" s="11">
        <f>IF($B39="","",MAX(0,($I39+$J39+$L39+$M39+$R39)-$X39-$Y39-$AA39))</f>
        <v/>
      </c>
      <c r="AC39" s="11">
        <f>IF($B39="","",ROUND(IF($AB39=0,0,$AB39*VLOOKUP($AB39,Settings!$D$16:$G$22,3,TRUE)-VLOOKUP($AB39,Settings!$D$16:$G$22,4,TRUE)),0))</f>
        <v/>
      </c>
      <c r="AD39" s="11" t="n"/>
      <c r="AE39" s="11" t="n"/>
      <c r="AF39" s="11">
        <f>IF($B39="","",ROUND($S39-$X39-$AC39-$AD39-$AE39,0))</f>
        <v/>
      </c>
      <c r="AG39" s="11">
        <f>IF($B39="","",ROUND($T39*Settings!$E$9,0))</f>
        <v/>
      </c>
      <c r="AH39" s="11">
        <f>IF($B39="","",ROUND($T39*Settings!$E$10,0))</f>
        <v/>
      </c>
      <c r="AI39" s="11">
        <f>IF($B39="","",ROUND($T39*Settings!$E$11,0))</f>
        <v/>
      </c>
      <c r="AJ39" s="11">
        <f>IF($B39="","",ROUND($T39*Settings!$E$12,0))</f>
        <v/>
      </c>
      <c r="AK39" s="11">
        <f>IF($B39="","",$AG39+$AH39+$AI39+$AJ39)</f>
        <v/>
      </c>
      <c r="AL39" s="11">
        <f>IF($B39="","",ROUND($S39+$AK39,0))</f>
        <v/>
      </c>
      <c r="AM39" s="9" t="n"/>
      <c r="AN39" s="9" t="n"/>
    </row>
    <row r="40">
      <c r="A40" s="9" t="n">
        <v>36</v>
      </c>
      <c r="B40" s="9" t="n"/>
      <c r="C40" s="9">
        <f>IF($B40="","",IFERROR(VLOOKUP($B40,Employees!$A:$K,2,FALSE),""))</f>
        <v/>
      </c>
      <c r="D40" s="9">
        <f>IF($B40="","",IFERROR(VLOOKUP($B40,Employees!$A:$K,3,FALSE),""))</f>
        <v/>
      </c>
      <c r="E40" s="9">
        <f>IF($B40="","",IFERROR(VLOOKUP($B40,Employees!$A:$K,4,FALSE),""))</f>
        <v/>
      </c>
      <c r="F40" s="11">
        <f>IF($B40="","",IFERROR(VLOOKUP($B40,Employees!$A:$K,8,FALSE),""))</f>
        <v/>
      </c>
      <c r="G40" s="14">
        <f>IF($B40="","",IF($G40="",Settings!$B$5,$G40))</f>
        <v/>
      </c>
      <c r="H40" s="14" t="n"/>
      <c r="I40" s="11">
        <f>IF($B40="","",ROUND($F40*MAX(0,($G40-$H40))/Settings!$B$5,0))</f>
        <v/>
      </c>
      <c r="J40" s="11" t="n"/>
      <c r="K40" s="11" t="n"/>
      <c r="L40" s="11" t="n"/>
      <c r="M40" s="11" t="n"/>
      <c r="N40" s="11" t="n"/>
      <c r="O40" s="14" t="n"/>
      <c r="P40" s="14" t="n"/>
      <c r="Q40" s="14" t="n"/>
      <c r="R40" s="11">
        <f>IF($B40="","",ROUND((IFERROR($F40/Settings!$B$5/Settings!$B$6,0))*($O40*Settings!$H$9+$P40*Settings!$H$10+$Q40*Settings!$H$11),0))</f>
        <v/>
      </c>
      <c r="S40" s="11">
        <f>IF($B40="","",ROUND($I40+$J40+$K40+$L40+$M40+$N40+$R40,0))</f>
        <v/>
      </c>
      <c r="T40" s="11">
        <f>IF($B40="","",IFERROR(VLOOKUP($B40,Employees!$A:$K,9,FALSE),""))</f>
        <v/>
      </c>
      <c r="U40" s="11">
        <f>IF($B40="","",ROUND($T40*Settings!$B$9,0))</f>
        <v/>
      </c>
      <c r="V40" s="11">
        <f>IF($B40="","",ROUND($T40*Settings!$B$10,0))</f>
        <v/>
      </c>
      <c r="W40" s="11">
        <f>IF($B40="","",ROUND($T40*Settings!$B$11,0))</f>
        <v/>
      </c>
      <c r="X40" s="11">
        <f>IF($B40="","",$U40+$V40+$W40)</f>
        <v/>
      </c>
      <c r="Y40" s="11">
        <f>IF($B40="","",Settings!$B$14)</f>
        <v/>
      </c>
      <c r="Z40" s="9">
        <f>IF($B40="","",IFERROR(VLOOKUP($B40,Employees!$A:$K,10,FALSE),0))</f>
        <v/>
      </c>
      <c r="AA40" s="11">
        <f>IF($B40="","",$Z40*Settings!$B$15)</f>
        <v/>
      </c>
      <c r="AB40" s="11">
        <f>IF($B40="","",MAX(0,($I40+$J40+$L40+$M40+$R40)-$X40-$Y40-$AA40))</f>
        <v/>
      </c>
      <c r="AC40" s="11">
        <f>IF($B40="","",ROUND(IF($AB40=0,0,$AB40*VLOOKUP($AB40,Settings!$D$16:$G$22,3,TRUE)-VLOOKUP($AB40,Settings!$D$16:$G$22,4,TRUE)),0))</f>
        <v/>
      </c>
      <c r="AD40" s="11" t="n"/>
      <c r="AE40" s="11" t="n"/>
      <c r="AF40" s="11">
        <f>IF($B40="","",ROUND($S40-$X40-$AC40-$AD40-$AE40,0))</f>
        <v/>
      </c>
      <c r="AG40" s="11">
        <f>IF($B40="","",ROUND($T40*Settings!$E$9,0))</f>
        <v/>
      </c>
      <c r="AH40" s="11">
        <f>IF($B40="","",ROUND($T40*Settings!$E$10,0))</f>
        <v/>
      </c>
      <c r="AI40" s="11">
        <f>IF($B40="","",ROUND($T40*Settings!$E$11,0))</f>
        <v/>
      </c>
      <c r="AJ40" s="11">
        <f>IF($B40="","",ROUND($T40*Settings!$E$12,0))</f>
        <v/>
      </c>
      <c r="AK40" s="11">
        <f>IF($B40="","",$AG40+$AH40+$AI40+$AJ40)</f>
        <v/>
      </c>
      <c r="AL40" s="11">
        <f>IF($B40="","",ROUND($S40+$AK40,0))</f>
        <v/>
      </c>
      <c r="AM40" s="9" t="n"/>
      <c r="AN40" s="9" t="n"/>
    </row>
    <row r="41">
      <c r="A41" s="9" t="n">
        <v>37</v>
      </c>
      <c r="B41" s="9" t="n"/>
      <c r="C41" s="9">
        <f>IF($B41="","",IFERROR(VLOOKUP($B41,Employees!$A:$K,2,FALSE),""))</f>
        <v/>
      </c>
      <c r="D41" s="9">
        <f>IF($B41="","",IFERROR(VLOOKUP($B41,Employees!$A:$K,3,FALSE),""))</f>
        <v/>
      </c>
      <c r="E41" s="9">
        <f>IF($B41="","",IFERROR(VLOOKUP($B41,Employees!$A:$K,4,FALSE),""))</f>
        <v/>
      </c>
      <c r="F41" s="11">
        <f>IF($B41="","",IFERROR(VLOOKUP($B41,Employees!$A:$K,8,FALSE),""))</f>
        <v/>
      </c>
      <c r="G41" s="14">
        <f>IF($B41="","",IF($G41="",Settings!$B$5,$G41))</f>
        <v/>
      </c>
      <c r="H41" s="14" t="n"/>
      <c r="I41" s="11">
        <f>IF($B41="","",ROUND($F41*MAX(0,($G41-$H41))/Settings!$B$5,0))</f>
        <v/>
      </c>
      <c r="J41" s="11" t="n"/>
      <c r="K41" s="11" t="n"/>
      <c r="L41" s="11" t="n"/>
      <c r="M41" s="11" t="n"/>
      <c r="N41" s="11" t="n"/>
      <c r="O41" s="14" t="n"/>
      <c r="P41" s="14" t="n"/>
      <c r="Q41" s="14" t="n"/>
      <c r="R41" s="11">
        <f>IF($B41="","",ROUND((IFERROR($F41/Settings!$B$5/Settings!$B$6,0))*($O41*Settings!$H$9+$P41*Settings!$H$10+$Q41*Settings!$H$11),0))</f>
        <v/>
      </c>
      <c r="S41" s="11">
        <f>IF($B41="","",ROUND($I41+$J41+$K41+$L41+$M41+$N41+$R41,0))</f>
        <v/>
      </c>
      <c r="T41" s="11">
        <f>IF($B41="","",IFERROR(VLOOKUP($B41,Employees!$A:$K,9,FALSE),""))</f>
        <v/>
      </c>
      <c r="U41" s="11">
        <f>IF($B41="","",ROUND($T41*Settings!$B$9,0))</f>
        <v/>
      </c>
      <c r="V41" s="11">
        <f>IF($B41="","",ROUND($T41*Settings!$B$10,0))</f>
        <v/>
      </c>
      <c r="W41" s="11">
        <f>IF($B41="","",ROUND($T41*Settings!$B$11,0))</f>
        <v/>
      </c>
      <c r="X41" s="11">
        <f>IF($B41="","",$U41+$V41+$W41)</f>
        <v/>
      </c>
      <c r="Y41" s="11">
        <f>IF($B41="","",Settings!$B$14)</f>
        <v/>
      </c>
      <c r="Z41" s="9">
        <f>IF($B41="","",IFERROR(VLOOKUP($B41,Employees!$A:$K,10,FALSE),0))</f>
        <v/>
      </c>
      <c r="AA41" s="11">
        <f>IF($B41="","",$Z41*Settings!$B$15)</f>
        <v/>
      </c>
      <c r="AB41" s="11">
        <f>IF($B41="","",MAX(0,($I41+$J41+$L41+$M41+$R41)-$X41-$Y41-$AA41))</f>
        <v/>
      </c>
      <c r="AC41" s="11">
        <f>IF($B41="","",ROUND(IF($AB41=0,0,$AB41*VLOOKUP($AB41,Settings!$D$16:$G$22,3,TRUE)-VLOOKUP($AB41,Settings!$D$16:$G$22,4,TRUE)),0))</f>
        <v/>
      </c>
      <c r="AD41" s="11" t="n"/>
      <c r="AE41" s="11" t="n"/>
      <c r="AF41" s="11">
        <f>IF($B41="","",ROUND($S41-$X41-$AC41-$AD41-$AE41,0))</f>
        <v/>
      </c>
      <c r="AG41" s="11">
        <f>IF($B41="","",ROUND($T41*Settings!$E$9,0))</f>
        <v/>
      </c>
      <c r="AH41" s="11">
        <f>IF($B41="","",ROUND($T41*Settings!$E$10,0))</f>
        <v/>
      </c>
      <c r="AI41" s="11">
        <f>IF($B41="","",ROUND($T41*Settings!$E$11,0))</f>
        <v/>
      </c>
      <c r="AJ41" s="11">
        <f>IF($B41="","",ROUND($T41*Settings!$E$12,0))</f>
        <v/>
      </c>
      <c r="AK41" s="11">
        <f>IF($B41="","",$AG41+$AH41+$AI41+$AJ41)</f>
        <v/>
      </c>
      <c r="AL41" s="11">
        <f>IF($B41="","",ROUND($S41+$AK41,0))</f>
        <v/>
      </c>
      <c r="AM41" s="9" t="n"/>
      <c r="AN41" s="9" t="n"/>
    </row>
    <row r="42">
      <c r="A42" s="9" t="n">
        <v>38</v>
      </c>
      <c r="B42" s="9" t="n"/>
      <c r="C42" s="9">
        <f>IF($B42="","",IFERROR(VLOOKUP($B42,Employees!$A:$K,2,FALSE),""))</f>
        <v/>
      </c>
      <c r="D42" s="9">
        <f>IF($B42="","",IFERROR(VLOOKUP($B42,Employees!$A:$K,3,FALSE),""))</f>
        <v/>
      </c>
      <c r="E42" s="9">
        <f>IF($B42="","",IFERROR(VLOOKUP($B42,Employees!$A:$K,4,FALSE),""))</f>
        <v/>
      </c>
      <c r="F42" s="11">
        <f>IF($B42="","",IFERROR(VLOOKUP($B42,Employees!$A:$K,8,FALSE),""))</f>
        <v/>
      </c>
      <c r="G42" s="14">
        <f>IF($B42="","",IF($G42="",Settings!$B$5,$G42))</f>
        <v/>
      </c>
      <c r="H42" s="14" t="n"/>
      <c r="I42" s="11">
        <f>IF($B42="","",ROUND($F42*MAX(0,($G42-$H42))/Settings!$B$5,0))</f>
        <v/>
      </c>
      <c r="J42" s="11" t="n"/>
      <c r="K42" s="11" t="n"/>
      <c r="L42" s="11" t="n"/>
      <c r="M42" s="11" t="n"/>
      <c r="N42" s="11" t="n"/>
      <c r="O42" s="14" t="n"/>
      <c r="P42" s="14" t="n"/>
      <c r="Q42" s="14" t="n"/>
      <c r="R42" s="11">
        <f>IF($B42="","",ROUND((IFERROR($F42/Settings!$B$5/Settings!$B$6,0))*($O42*Settings!$H$9+$P42*Settings!$H$10+$Q42*Settings!$H$11),0))</f>
        <v/>
      </c>
      <c r="S42" s="11">
        <f>IF($B42="","",ROUND($I42+$J42+$K42+$L42+$M42+$N42+$R42,0))</f>
        <v/>
      </c>
      <c r="T42" s="11">
        <f>IF($B42="","",IFERROR(VLOOKUP($B42,Employees!$A:$K,9,FALSE),""))</f>
        <v/>
      </c>
      <c r="U42" s="11">
        <f>IF($B42="","",ROUND($T42*Settings!$B$9,0))</f>
        <v/>
      </c>
      <c r="V42" s="11">
        <f>IF($B42="","",ROUND($T42*Settings!$B$10,0))</f>
        <v/>
      </c>
      <c r="W42" s="11">
        <f>IF($B42="","",ROUND($T42*Settings!$B$11,0))</f>
        <v/>
      </c>
      <c r="X42" s="11">
        <f>IF($B42="","",$U42+$V42+$W42)</f>
        <v/>
      </c>
      <c r="Y42" s="11">
        <f>IF($B42="","",Settings!$B$14)</f>
        <v/>
      </c>
      <c r="Z42" s="9">
        <f>IF($B42="","",IFERROR(VLOOKUP($B42,Employees!$A:$K,10,FALSE),0))</f>
        <v/>
      </c>
      <c r="AA42" s="11">
        <f>IF($B42="","",$Z42*Settings!$B$15)</f>
        <v/>
      </c>
      <c r="AB42" s="11">
        <f>IF($B42="","",MAX(0,($I42+$J42+$L42+$M42+$R42)-$X42-$Y42-$AA42))</f>
        <v/>
      </c>
      <c r="AC42" s="11">
        <f>IF($B42="","",ROUND(IF($AB42=0,0,$AB42*VLOOKUP($AB42,Settings!$D$16:$G$22,3,TRUE)-VLOOKUP($AB42,Settings!$D$16:$G$22,4,TRUE)),0))</f>
        <v/>
      </c>
      <c r="AD42" s="11" t="n"/>
      <c r="AE42" s="11" t="n"/>
      <c r="AF42" s="11">
        <f>IF($B42="","",ROUND($S42-$X42-$AC42-$AD42-$AE42,0))</f>
        <v/>
      </c>
      <c r="AG42" s="11">
        <f>IF($B42="","",ROUND($T42*Settings!$E$9,0))</f>
        <v/>
      </c>
      <c r="AH42" s="11">
        <f>IF($B42="","",ROUND($T42*Settings!$E$10,0))</f>
        <v/>
      </c>
      <c r="AI42" s="11">
        <f>IF($B42="","",ROUND($T42*Settings!$E$11,0))</f>
        <v/>
      </c>
      <c r="AJ42" s="11">
        <f>IF($B42="","",ROUND($T42*Settings!$E$12,0))</f>
        <v/>
      </c>
      <c r="AK42" s="11">
        <f>IF($B42="","",$AG42+$AH42+$AI42+$AJ42)</f>
        <v/>
      </c>
      <c r="AL42" s="11">
        <f>IF($B42="","",ROUND($S42+$AK42,0))</f>
        <v/>
      </c>
      <c r="AM42" s="9" t="n"/>
      <c r="AN42" s="9" t="n"/>
    </row>
    <row r="43">
      <c r="A43" s="9" t="n">
        <v>39</v>
      </c>
      <c r="B43" s="9" t="n"/>
      <c r="C43" s="9">
        <f>IF($B43="","",IFERROR(VLOOKUP($B43,Employees!$A:$K,2,FALSE),""))</f>
        <v/>
      </c>
      <c r="D43" s="9">
        <f>IF($B43="","",IFERROR(VLOOKUP($B43,Employees!$A:$K,3,FALSE),""))</f>
        <v/>
      </c>
      <c r="E43" s="9">
        <f>IF($B43="","",IFERROR(VLOOKUP($B43,Employees!$A:$K,4,FALSE),""))</f>
        <v/>
      </c>
      <c r="F43" s="11">
        <f>IF($B43="","",IFERROR(VLOOKUP($B43,Employees!$A:$K,8,FALSE),""))</f>
        <v/>
      </c>
      <c r="G43" s="14">
        <f>IF($B43="","",IF($G43="",Settings!$B$5,$G43))</f>
        <v/>
      </c>
      <c r="H43" s="14" t="n"/>
      <c r="I43" s="11">
        <f>IF($B43="","",ROUND($F43*MAX(0,($G43-$H43))/Settings!$B$5,0))</f>
        <v/>
      </c>
      <c r="J43" s="11" t="n"/>
      <c r="K43" s="11" t="n"/>
      <c r="L43" s="11" t="n"/>
      <c r="M43" s="11" t="n"/>
      <c r="N43" s="11" t="n"/>
      <c r="O43" s="14" t="n"/>
      <c r="P43" s="14" t="n"/>
      <c r="Q43" s="14" t="n"/>
      <c r="R43" s="11">
        <f>IF($B43="","",ROUND((IFERROR($F43/Settings!$B$5/Settings!$B$6,0))*($O43*Settings!$H$9+$P43*Settings!$H$10+$Q43*Settings!$H$11),0))</f>
        <v/>
      </c>
      <c r="S43" s="11">
        <f>IF($B43="","",ROUND($I43+$J43+$K43+$L43+$M43+$N43+$R43,0))</f>
        <v/>
      </c>
      <c r="T43" s="11">
        <f>IF($B43="","",IFERROR(VLOOKUP($B43,Employees!$A:$K,9,FALSE),""))</f>
        <v/>
      </c>
      <c r="U43" s="11">
        <f>IF($B43="","",ROUND($T43*Settings!$B$9,0))</f>
        <v/>
      </c>
      <c r="V43" s="11">
        <f>IF($B43="","",ROUND($T43*Settings!$B$10,0))</f>
        <v/>
      </c>
      <c r="W43" s="11">
        <f>IF($B43="","",ROUND($T43*Settings!$B$11,0))</f>
        <v/>
      </c>
      <c r="X43" s="11">
        <f>IF($B43="","",$U43+$V43+$W43)</f>
        <v/>
      </c>
      <c r="Y43" s="11">
        <f>IF($B43="","",Settings!$B$14)</f>
        <v/>
      </c>
      <c r="Z43" s="9">
        <f>IF($B43="","",IFERROR(VLOOKUP($B43,Employees!$A:$K,10,FALSE),0))</f>
        <v/>
      </c>
      <c r="AA43" s="11">
        <f>IF($B43="","",$Z43*Settings!$B$15)</f>
        <v/>
      </c>
      <c r="AB43" s="11">
        <f>IF($B43="","",MAX(0,($I43+$J43+$L43+$M43+$R43)-$X43-$Y43-$AA43))</f>
        <v/>
      </c>
      <c r="AC43" s="11">
        <f>IF($B43="","",ROUND(IF($AB43=0,0,$AB43*VLOOKUP($AB43,Settings!$D$16:$G$22,3,TRUE)-VLOOKUP($AB43,Settings!$D$16:$G$22,4,TRUE)),0))</f>
        <v/>
      </c>
      <c r="AD43" s="11" t="n"/>
      <c r="AE43" s="11" t="n"/>
      <c r="AF43" s="11">
        <f>IF($B43="","",ROUND($S43-$X43-$AC43-$AD43-$AE43,0))</f>
        <v/>
      </c>
      <c r="AG43" s="11">
        <f>IF($B43="","",ROUND($T43*Settings!$E$9,0))</f>
        <v/>
      </c>
      <c r="AH43" s="11">
        <f>IF($B43="","",ROUND($T43*Settings!$E$10,0))</f>
        <v/>
      </c>
      <c r="AI43" s="11">
        <f>IF($B43="","",ROUND($T43*Settings!$E$11,0))</f>
        <v/>
      </c>
      <c r="AJ43" s="11">
        <f>IF($B43="","",ROUND($T43*Settings!$E$12,0))</f>
        <v/>
      </c>
      <c r="AK43" s="11">
        <f>IF($B43="","",$AG43+$AH43+$AI43+$AJ43)</f>
        <v/>
      </c>
      <c r="AL43" s="11">
        <f>IF($B43="","",ROUND($S43+$AK43,0))</f>
        <v/>
      </c>
      <c r="AM43" s="9" t="n"/>
      <c r="AN43" s="9" t="n"/>
    </row>
    <row r="44">
      <c r="A44" s="9" t="n">
        <v>40</v>
      </c>
      <c r="B44" s="9" t="n"/>
      <c r="C44" s="9">
        <f>IF($B44="","",IFERROR(VLOOKUP($B44,Employees!$A:$K,2,FALSE),""))</f>
        <v/>
      </c>
      <c r="D44" s="9">
        <f>IF($B44="","",IFERROR(VLOOKUP($B44,Employees!$A:$K,3,FALSE),""))</f>
        <v/>
      </c>
      <c r="E44" s="9">
        <f>IF($B44="","",IFERROR(VLOOKUP($B44,Employees!$A:$K,4,FALSE),""))</f>
        <v/>
      </c>
      <c r="F44" s="11">
        <f>IF($B44="","",IFERROR(VLOOKUP($B44,Employees!$A:$K,8,FALSE),""))</f>
        <v/>
      </c>
      <c r="G44" s="14">
        <f>IF($B44="","",IF($G44="",Settings!$B$5,$G44))</f>
        <v/>
      </c>
      <c r="H44" s="14" t="n"/>
      <c r="I44" s="11">
        <f>IF($B44="","",ROUND($F44*MAX(0,($G44-$H44))/Settings!$B$5,0))</f>
        <v/>
      </c>
      <c r="J44" s="11" t="n"/>
      <c r="K44" s="11" t="n"/>
      <c r="L44" s="11" t="n"/>
      <c r="M44" s="11" t="n"/>
      <c r="N44" s="11" t="n"/>
      <c r="O44" s="14" t="n"/>
      <c r="P44" s="14" t="n"/>
      <c r="Q44" s="14" t="n"/>
      <c r="R44" s="11">
        <f>IF($B44="","",ROUND((IFERROR($F44/Settings!$B$5/Settings!$B$6,0))*($O44*Settings!$H$9+$P44*Settings!$H$10+$Q44*Settings!$H$11),0))</f>
        <v/>
      </c>
      <c r="S44" s="11">
        <f>IF($B44="","",ROUND($I44+$J44+$K44+$L44+$M44+$N44+$R44,0))</f>
        <v/>
      </c>
      <c r="T44" s="11">
        <f>IF($B44="","",IFERROR(VLOOKUP($B44,Employees!$A:$K,9,FALSE),""))</f>
        <v/>
      </c>
      <c r="U44" s="11">
        <f>IF($B44="","",ROUND($T44*Settings!$B$9,0))</f>
        <v/>
      </c>
      <c r="V44" s="11">
        <f>IF($B44="","",ROUND($T44*Settings!$B$10,0))</f>
        <v/>
      </c>
      <c r="W44" s="11">
        <f>IF($B44="","",ROUND($T44*Settings!$B$11,0))</f>
        <v/>
      </c>
      <c r="X44" s="11">
        <f>IF($B44="","",$U44+$V44+$W44)</f>
        <v/>
      </c>
      <c r="Y44" s="11">
        <f>IF($B44="","",Settings!$B$14)</f>
        <v/>
      </c>
      <c r="Z44" s="9">
        <f>IF($B44="","",IFERROR(VLOOKUP($B44,Employees!$A:$K,10,FALSE),0))</f>
        <v/>
      </c>
      <c r="AA44" s="11">
        <f>IF($B44="","",$Z44*Settings!$B$15)</f>
        <v/>
      </c>
      <c r="AB44" s="11">
        <f>IF($B44="","",MAX(0,($I44+$J44+$L44+$M44+$R44)-$X44-$Y44-$AA44))</f>
        <v/>
      </c>
      <c r="AC44" s="11">
        <f>IF($B44="","",ROUND(IF($AB44=0,0,$AB44*VLOOKUP($AB44,Settings!$D$16:$G$22,3,TRUE)-VLOOKUP($AB44,Settings!$D$16:$G$22,4,TRUE)),0))</f>
        <v/>
      </c>
      <c r="AD44" s="11" t="n"/>
      <c r="AE44" s="11" t="n"/>
      <c r="AF44" s="11">
        <f>IF($B44="","",ROUND($S44-$X44-$AC44-$AD44-$AE44,0))</f>
        <v/>
      </c>
      <c r="AG44" s="11">
        <f>IF($B44="","",ROUND($T44*Settings!$E$9,0))</f>
        <v/>
      </c>
      <c r="AH44" s="11">
        <f>IF($B44="","",ROUND($T44*Settings!$E$10,0))</f>
        <v/>
      </c>
      <c r="AI44" s="11">
        <f>IF($B44="","",ROUND($T44*Settings!$E$11,0))</f>
        <v/>
      </c>
      <c r="AJ44" s="11">
        <f>IF($B44="","",ROUND($T44*Settings!$E$12,0))</f>
        <v/>
      </c>
      <c r="AK44" s="11">
        <f>IF($B44="","",$AG44+$AH44+$AI44+$AJ44)</f>
        <v/>
      </c>
      <c r="AL44" s="11">
        <f>IF($B44="","",ROUND($S44+$AK44,0))</f>
        <v/>
      </c>
      <c r="AM44" s="9" t="n"/>
      <c r="AN44" s="9" t="n"/>
    </row>
    <row r="45">
      <c r="A45" s="9" t="n">
        <v>41</v>
      </c>
      <c r="B45" s="9" t="n"/>
      <c r="C45" s="9">
        <f>IF($B45="","",IFERROR(VLOOKUP($B45,Employees!$A:$K,2,FALSE),""))</f>
        <v/>
      </c>
      <c r="D45" s="9">
        <f>IF($B45="","",IFERROR(VLOOKUP($B45,Employees!$A:$K,3,FALSE),""))</f>
        <v/>
      </c>
      <c r="E45" s="9">
        <f>IF($B45="","",IFERROR(VLOOKUP($B45,Employees!$A:$K,4,FALSE),""))</f>
        <v/>
      </c>
      <c r="F45" s="11">
        <f>IF($B45="","",IFERROR(VLOOKUP($B45,Employees!$A:$K,8,FALSE),""))</f>
        <v/>
      </c>
      <c r="G45" s="14">
        <f>IF($B45="","",IF($G45="",Settings!$B$5,$G45))</f>
        <v/>
      </c>
      <c r="H45" s="14" t="n"/>
      <c r="I45" s="11">
        <f>IF($B45="","",ROUND($F45*MAX(0,($G45-$H45))/Settings!$B$5,0))</f>
        <v/>
      </c>
      <c r="J45" s="11" t="n"/>
      <c r="K45" s="11" t="n"/>
      <c r="L45" s="11" t="n"/>
      <c r="M45" s="11" t="n"/>
      <c r="N45" s="11" t="n"/>
      <c r="O45" s="14" t="n"/>
      <c r="P45" s="14" t="n"/>
      <c r="Q45" s="14" t="n"/>
      <c r="R45" s="11">
        <f>IF($B45="","",ROUND((IFERROR($F45/Settings!$B$5/Settings!$B$6,0))*($O45*Settings!$H$9+$P45*Settings!$H$10+$Q45*Settings!$H$11),0))</f>
        <v/>
      </c>
      <c r="S45" s="11">
        <f>IF($B45="","",ROUND($I45+$J45+$K45+$L45+$M45+$N45+$R45,0))</f>
        <v/>
      </c>
      <c r="T45" s="11">
        <f>IF($B45="","",IFERROR(VLOOKUP($B45,Employees!$A:$K,9,FALSE),""))</f>
        <v/>
      </c>
      <c r="U45" s="11">
        <f>IF($B45="","",ROUND($T45*Settings!$B$9,0))</f>
        <v/>
      </c>
      <c r="V45" s="11">
        <f>IF($B45="","",ROUND($T45*Settings!$B$10,0))</f>
        <v/>
      </c>
      <c r="W45" s="11">
        <f>IF($B45="","",ROUND($T45*Settings!$B$11,0))</f>
        <v/>
      </c>
      <c r="X45" s="11">
        <f>IF($B45="","",$U45+$V45+$W45)</f>
        <v/>
      </c>
      <c r="Y45" s="11">
        <f>IF($B45="","",Settings!$B$14)</f>
        <v/>
      </c>
      <c r="Z45" s="9">
        <f>IF($B45="","",IFERROR(VLOOKUP($B45,Employees!$A:$K,10,FALSE),0))</f>
        <v/>
      </c>
      <c r="AA45" s="11">
        <f>IF($B45="","",$Z45*Settings!$B$15)</f>
        <v/>
      </c>
      <c r="AB45" s="11">
        <f>IF($B45="","",MAX(0,($I45+$J45+$L45+$M45+$R45)-$X45-$Y45-$AA45))</f>
        <v/>
      </c>
      <c r="AC45" s="11">
        <f>IF($B45="","",ROUND(IF($AB45=0,0,$AB45*VLOOKUP($AB45,Settings!$D$16:$G$22,3,TRUE)-VLOOKUP($AB45,Settings!$D$16:$G$22,4,TRUE)),0))</f>
        <v/>
      </c>
      <c r="AD45" s="11" t="n"/>
      <c r="AE45" s="11" t="n"/>
      <c r="AF45" s="11">
        <f>IF($B45="","",ROUND($S45-$X45-$AC45-$AD45-$AE45,0))</f>
        <v/>
      </c>
      <c r="AG45" s="11">
        <f>IF($B45="","",ROUND($T45*Settings!$E$9,0))</f>
        <v/>
      </c>
      <c r="AH45" s="11">
        <f>IF($B45="","",ROUND($T45*Settings!$E$10,0))</f>
        <v/>
      </c>
      <c r="AI45" s="11">
        <f>IF($B45="","",ROUND($T45*Settings!$E$11,0))</f>
        <v/>
      </c>
      <c r="AJ45" s="11">
        <f>IF($B45="","",ROUND($T45*Settings!$E$12,0))</f>
        <v/>
      </c>
      <c r="AK45" s="11">
        <f>IF($B45="","",$AG45+$AH45+$AI45+$AJ45)</f>
        <v/>
      </c>
      <c r="AL45" s="11">
        <f>IF($B45="","",ROUND($S45+$AK45,0))</f>
        <v/>
      </c>
      <c r="AM45" s="9" t="n"/>
      <c r="AN45" s="9" t="n"/>
    </row>
    <row r="46">
      <c r="A46" s="9" t="n">
        <v>42</v>
      </c>
      <c r="B46" s="9" t="n"/>
      <c r="C46" s="9">
        <f>IF($B46="","",IFERROR(VLOOKUP($B46,Employees!$A:$K,2,FALSE),""))</f>
        <v/>
      </c>
      <c r="D46" s="9">
        <f>IF($B46="","",IFERROR(VLOOKUP($B46,Employees!$A:$K,3,FALSE),""))</f>
        <v/>
      </c>
      <c r="E46" s="9">
        <f>IF($B46="","",IFERROR(VLOOKUP($B46,Employees!$A:$K,4,FALSE),""))</f>
        <v/>
      </c>
      <c r="F46" s="11">
        <f>IF($B46="","",IFERROR(VLOOKUP($B46,Employees!$A:$K,8,FALSE),""))</f>
        <v/>
      </c>
      <c r="G46" s="14">
        <f>IF($B46="","",IF($G46="",Settings!$B$5,$G46))</f>
        <v/>
      </c>
      <c r="H46" s="14" t="n"/>
      <c r="I46" s="11">
        <f>IF($B46="","",ROUND($F46*MAX(0,($G46-$H46))/Settings!$B$5,0))</f>
        <v/>
      </c>
      <c r="J46" s="11" t="n"/>
      <c r="K46" s="11" t="n"/>
      <c r="L46" s="11" t="n"/>
      <c r="M46" s="11" t="n"/>
      <c r="N46" s="11" t="n"/>
      <c r="O46" s="14" t="n"/>
      <c r="P46" s="14" t="n"/>
      <c r="Q46" s="14" t="n"/>
      <c r="R46" s="11">
        <f>IF($B46="","",ROUND((IFERROR($F46/Settings!$B$5/Settings!$B$6,0))*($O46*Settings!$H$9+$P46*Settings!$H$10+$Q46*Settings!$H$11),0))</f>
        <v/>
      </c>
      <c r="S46" s="11">
        <f>IF($B46="","",ROUND($I46+$J46+$K46+$L46+$M46+$N46+$R46,0))</f>
        <v/>
      </c>
      <c r="T46" s="11">
        <f>IF($B46="","",IFERROR(VLOOKUP($B46,Employees!$A:$K,9,FALSE),""))</f>
        <v/>
      </c>
      <c r="U46" s="11">
        <f>IF($B46="","",ROUND($T46*Settings!$B$9,0))</f>
        <v/>
      </c>
      <c r="V46" s="11">
        <f>IF($B46="","",ROUND($T46*Settings!$B$10,0))</f>
        <v/>
      </c>
      <c r="W46" s="11">
        <f>IF($B46="","",ROUND($T46*Settings!$B$11,0))</f>
        <v/>
      </c>
      <c r="X46" s="11">
        <f>IF($B46="","",$U46+$V46+$W46)</f>
        <v/>
      </c>
      <c r="Y46" s="11">
        <f>IF($B46="","",Settings!$B$14)</f>
        <v/>
      </c>
      <c r="Z46" s="9">
        <f>IF($B46="","",IFERROR(VLOOKUP($B46,Employees!$A:$K,10,FALSE),0))</f>
        <v/>
      </c>
      <c r="AA46" s="11">
        <f>IF($B46="","",$Z46*Settings!$B$15)</f>
        <v/>
      </c>
      <c r="AB46" s="11">
        <f>IF($B46="","",MAX(0,($I46+$J46+$L46+$M46+$R46)-$X46-$Y46-$AA46))</f>
        <v/>
      </c>
      <c r="AC46" s="11">
        <f>IF($B46="","",ROUND(IF($AB46=0,0,$AB46*VLOOKUP($AB46,Settings!$D$16:$G$22,3,TRUE)-VLOOKUP($AB46,Settings!$D$16:$G$22,4,TRUE)),0))</f>
        <v/>
      </c>
      <c r="AD46" s="11" t="n"/>
      <c r="AE46" s="11" t="n"/>
      <c r="AF46" s="11">
        <f>IF($B46="","",ROUND($S46-$X46-$AC46-$AD46-$AE46,0))</f>
        <v/>
      </c>
      <c r="AG46" s="11">
        <f>IF($B46="","",ROUND($T46*Settings!$E$9,0))</f>
        <v/>
      </c>
      <c r="AH46" s="11">
        <f>IF($B46="","",ROUND($T46*Settings!$E$10,0))</f>
        <v/>
      </c>
      <c r="AI46" s="11">
        <f>IF($B46="","",ROUND($T46*Settings!$E$11,0))</f>
        <v/>
      </c>
      <c r="AJ46" s="11">
        <f>IF($B46="","",ROUND($T46*Settings!$E$12,0))</f>
        <v/>
      </c>
      <c r="AK46" s="11">
        <f>IF($B46="","",$AG46+$AH46+$AI46+$AJ46)</f>
        <v/>
      </c>
      <c r="AL46" s="11">
        <f>IF($B46="","",ROUND($S46+$AK46,0))</f>
        <v/>
      </c>
      <c r="AM46" s="9" t="n"/>
      <c r="AN46" s="9" t="n"/>
    </row>
    <row r="47">
      <c r="A47" s="9" t="n">
        <v>43</v>
      </c>
      <c r="B47" s="9" t="n"/>
      <c r="C47" s="9">
        <f>IF($B47="","",IFERROR(VLOOKUP($B47,Employees!$A:$K,2,FALSE),""))</f>
        <v/>
      </c>
      <c r="D47" s="9">
        <f>IF($B47="","",IFERROR(VLOOKUP($B47,Employees!$A:$K,3,FALSE),""))</f>
        <v/>
      </c>
      <c r="E47" s="9">
        <f>IF($B47="","",IFERROR(VLOOKUP($B47,Employees!$A:$K,4,FALSE),""))</f>
        <v/>
      </c>
      <c r="F47" s="11">
        <f>IF($B47="","",IFERROR(VLOOKUP($B47,Employees!$A:$K,8,FALSE),""))</f>
        <v/>
      </c>
      <c r="G47" s="14">
        <f>IF($B47="","",IF($G47="",Settings!$B$5,$G47))</f>
        <v/>
      </c>
      <c r="H47" s="14" t="n"/>
      <c r="I47" s="11">
        <f>IF($B47="","",ROUND($F47*MAX(0,($G47-$H47))/Settings!$B$5,0))</f>
        <v/>
      </c>
      <c r="J47" s="11" t="n"/>
      <c r="K47" s="11" t="n"/>
      <c r="L47" s="11" t="n"/>
      <c r="M47" s="11" t="n"/>
      <c r="N47" s="11" t="n"/>
      <c r="O47" s="14" t="n"/>
      <c r="P47" s="14" t="n"/>
      <c r="Q47" s="14" t="n"/>
      <c r="R47" s="11">
        <f>IF($B47="","",ROUND((IFERROR($F47/Settings!$B$5/Settings!$B$6,0))*($O47*Settings!$H$9+$P47*Settings!$H$10+$Q47*Settings!$H$11),0))</f>
        <v/>
      </c>
      <c r="S47" s="11">
        <f>IF($B47="","",ROUND($I47+$J47+$K47+$L47+$M47+$N47+$R47,0))</f>
        <v/>
      </c>
      <c r="T47" s="11">
        <f>IF($B47="","",IFERROR(VLOOKUP($B47,Employees!$A:$K,9,FALSE),""))</f>
        <v/>
      </c>
      <c r="U47" s="11">
        <f>IF($B47="","",ROUND($T47*Settings!$B$9,0))</f>
        <v/>
      </c>
      <c r="V47" s="11">
        <f>IF($B47="","",ROUND($T47*Settings!$B$10,0))</f>
        <v/>
      </c>
      <c r="W47" s="11">
        <f>IF($B47="","",ROUND($T47*Settings!$B$11,0))</f>
        <v/>
      </c>
      <c r="X47" s="11">
        <f>IF($B47="","",$U47+$V47+$W47)</f>
        <v/>
      </c>
      <c r="Y47" s="11">
        <f>IF($B47="","",Settings!$B$14)</f>
        <v/>
      </c>
      <c r="Z47" s="9">
        <f>IF($B47="","",IFERROR(VLOOKUP($B47,Employees!$A:$K,10,FALSE),0))</f>
        <v/>
      </c>
      <c r="AA47" s="11">
        <f>IF($B47="","",$Z47*Settings!$B$15)</f>
        <v/>
      </c>
      <c r="AB47" s="11">
        <f>IF($B47="","",MAX(0,($I47+$J47+$L47+$M47+$R47)-$X47-$Y47-$AA47))</f>
        <v/>
      </c>
      <c r="AC47" s="11">
        <f>IF($B47="","",ROUND(IF($AB47=0,0,$AB47*VLOOKUP($AB47,Settings!$D$16:$G$22,3,TRUE)-VLOOKUP($AB47,Settings!$D$16:$G$22,4,TRUE)),0))</f>
        <v/>
      </c>
      <c r="AD47" s="11" t="n"/>
      <c r="AE47" s="11" t="n"/>
      <c r="AF47" s="11">
        <f>IF($B47="","",ROUND($S47-$X47-$AC47-$AD47-$AE47,0))</f>
        <v/>
      </c>
      <c r="AG47" s="11">
        <f>IF($B47="","",ROUND($T47*Settings!$E$9,0))</f>
        <v/>
      </c>
      <c r="AH47" s="11">
        <f>IF($B47="","",ROUND($T47*Settings!$E$10,0))</f>
        <v/>
      </c>
      <c r="AI47" s="11">
        <f>IF($B47="","",ROUND($T47*Settings!$E$11,0))</f>
        <v/>
      </c>
      <c r="AJ47" s="11">
        <f>IF($B47="","",ROUND($T47*Settings!$E$12,0))</f>
        <v/>
      </c>
      <c r="AK47" s="11">
        <f>IF($B47="","",$AG47+$AH47+$AI47+$AJ47)</f>
        <v/>
      </c>
      <c r="AL47" s="11">
        <f>IF($B47="","",ROUND($S47+$AK47,0))</f>
        <v/>
      </c>
      <c r="AM47" s="9" t="n"/>
      <c r="AN47" s="9" t="n"/>
    </row>
    <row r="48">
      <c r="A48" s="9" t="n">
        <v>44</v>
      </c>
      <c r="B48" s="9" t="n"/>
      <c r="C48" s="9">
        <f>IF($B48="","",IFERROR(VLOOKUP($B48,Employees!$A:$K,2,FALSE),""))</f>
        <v/>
      </c>
      <c r="D48" s="9">
        <f>IF($B48="","",IFERROR(VLOOKUP($B48,Employees!$A:$K,3,FALSE),""))</f>
        <v/>
      </c>
      <c r="E48" s="9">
        <f>IF($B48="","",IFERROR(VLOOKUP($B48,Employees!$A:$K,4,FALSE),""))</f>
        <v/>
      </c>
      <c r="F48" s="11">
        <f>IF($B48="","",IFERROR(VLOOKUP($B48,Employees!$A:$K,8,FALSE),""))</f>
        <v/>
      </c>
      <c r="G48" s="14">
        <f>IF($B48="","",IF($G48="",Settings!$B$5,$G48))</f>
        <v/>
      </c>
      <c r="H48" s="14" t="n"/>
      <c r="I48" s="11">
        <f>IF($B48="","",ROUND($F48*MAX(0,($G48-$H48))/Settings!$B$5,0))</f>
        <v/>
      </c>
      <c r="J48" s="11" t="n"/>
      <c r="K48" s="11" t="n"/>
      <c r="L48" s="11" t="n"/>
      <c r="M48" s="11" t="n"/>
      <c r="N48" s="11" t="n"/>
      <c r="O48" s="14" t="n"/>
      <c r="P48" s="14" t="n"/>
      <c r="Q48" s="14" t="n"/>
      <c r="R48" s="11">
        <f>IF($B48="","",ROUND((IFERROR($F48/Settings!$B$5/Settings!$B$6,0))*($O48*Settings!$H$9+$P48*Settings!$H$10+$Q48*Settings!$H$11),0))</f>
        <v/>
      </c>
      <c r="S48" s="11">
        <f>IF($B48="","",ROUND($I48+$J48+$K48+$L48+$M48+$N48+$R48,0))</f>
        <v/>
      </c>
      <c r="T48" s="11">
        <f>IF($B48="","",IFERROR(VLOOKUP($B48,Employees!$A:$K,9,FALSE),""))</f>
        <v/>
      </c>
      <c r="U48" s="11">
        <f>IF($B48="","",ROUND($T48*Settings!$B$9,0))</f>
        <v/>
      </c>
      <c r="V48" s="11">
        <f>IF($B48="","",ROUND($T48*Settings!$B$10,0))</f>
        <v/>
      </c>
      <c r="W48" s="11">
        <f>IF($B48="","",ROUND($T48*Settings!$B$11,0))</f>
        <v/>
      </c>
      <c r="X48" s="11">
        <f>IF($B48="","",$U48+$V48+$W48)</f>
        <v/>
      </c>
      <c r="Y48" s="11">
        <f>IF($B48="","",Settings!$B$14)</f>
        <v/>
      </c>
      <c r="Z48" s="9">
        <f>IF($B48="","",IFERROR(VLOOKUP($B48,Employees!$A:$K,10,FALSE),0))</f>
        <v/>
      </c>
      <c r="AA48" s="11">
        <f>IF($B48="","",$Z48*Settings!$B$15)</f>
        <v/>
      </c>
      <c r="AB48" s="11">
        <f>IF($B48="","",MAX(0,($I48+$J48+$L48+$M48+$R48)-$X48-$Y48-$AA48))</f>
        <v/>
      </c>
      <c r="AC48" s="11">
        <f>IF($B48="","",ROUND(IF($AB48=0,0,$AB48*VLOOKUP($AB48,Settings!$D$16:$G$22,3,TRUE)-VLOOKUP($AB48,Settings!$D$16:$G$22,4,TRUE)),0))</f>
        <v/>
      </c>
      <c r="AD48" s="11" t="n"/>
      <c r="AE48" s="11" t="n"/>
      <c r="AF48" s="11">
        <f>IF($B48="","",ROUND($S48-$X48-$AC48-$AD48-$AE48,0))</f>
        <v/>
      </c>
      <c r="AG48" s="11">
        <f>IF($B48="","",ROUND($T48*Settings!$E$9,0))</f>
        <v/>
      </c>
      <c r="AH48" s="11">
        <f>IF($B48="","",ROUND($T48*Settings!$E$10,0))</f>
        <v/>
      </c>
      <c r="AI48" s="11">
        <f>IF($B48="","",ROUND($T48*Settings!$E$11,0))</f>
        <v/>
      </c>
      <c r="AJ48" s="11">
        <f>IF($B48="","",ROUND($T48*Settings!$E$12,0))</f>
        <v/>
      </c>
      <c r="AK48" s="11">
        <f>IF($B48="","",$AG48+$AH48+$AI48+$AJ48)</f>
        <v/>
      </c>
      <c r="AL48" s="11">
        <f>IF($B48="","",ROUND($S48+$AK48,0))</f>
        <v/>
      </c>
      <c r="AM48" s="9" t="n"/>
      <c r="AN48" s="9" t="n"/>
    </row>
    <row r="49">
      <c r="A49" s="9" t="n">
        <v>45</v>
      </c>
      <c r="B49" s="9" t="n"/>
      <c r="C49" s="9">
        <f>IF($B49="","",IFERROR(VLOOKUP($B49,Employees!$A:$K,2,FALSE),""))</f>
        <v/>
      </c>
      <c r="D49" s="9">
        <f>IF($B49="","",IFERROR(VLOOKUP($B49,Employees!$A:$K,3,FALSE),""))</f>
        <v/>
      </c>
      <c r="E49" s="9">
        <f>IF($B49="","",IFERROR(VLOOKUP($B49,Employees!$A:$K,4,FALSE),""))</f>
        <v/>
      </c>
      <c r="F49" s="11">
        <f>IF($B49="","",IFERROR(VLOOKUP($B49,Employees!$A:$K,8,FALSE),""))</f>
        <v/>
      </c>
      <c r="G49" s="14">
        <f>IF($B49="","",IF($G49="",Settings!$B$5,$G49))</f>
        <v/>
      </c>
      <c r="H49" s="14" t="n"/>
      <c r="I49" s="11">
        <f>IF($B49="","",ROUND($F49*MAX(0,($G49-$H49))/Settings!$B$5,0))</f>
        <v/>
      </c>
      <c r="J49" s="11" t="n"/>
      <c r="K49" s="11" t="n"/>
      <c r="L49" s="11" t="n"/>
      <c r="M49" s="11" t="n"/>
      <c r="N49" s="11" t="n"/>
      <c r="O49" s="14" t="n"/>
      <c r="P49" s="14" t="n"/>
      <c r="Q49" s="14" t="n"/>
      <c r="R49" s="11">
        <f>IF($B49="","",ROUND((IFERROR($F49/Settings!$B$5/Settings!$B$6,0))*($O49*Settings!$H$9+$P49*Settings!$H$10+$Q49*Settings!$H$11),0))</f>
        <v/>
      </c>
      <c r="S49" s="11">
        <f>IF($B49="","",ROUND($I49+$J49+$K49+$L49+$M49+$N49+$R49,0))</f>
        <v/>
      </c>
      <c r="T49" s="11">
        <f>IF($B49="","",IFERROR(VLOOKUP($B49,Employees!$A:$K,9,FALSE),""))</f>
        <v/>
      </c>
      <c r="U49" s="11">
        <f>IF($B49="","",ROUND($T49*Settings!$B$9,0))</f>
        <v/>
      </c>
      <c r="V49" s="11">
        <f>IF($B49="","",ROUND($T49*Settings!$B$10,0))</f>
        <v/>
      </c>
      <c r="W49" s="11">
        <f>IF($B49="","",ROUND($T49*Settings!$B$11,0))</f>
        <v/>
      </c>
      <c r="X49" s="11">
        <f>IF($B49="","",$U49+$V49+$W49)</f>
        <v/>
      </c>
      <c r="Y49" s="11">
        <f>IF($B49="","",Settings!$B$14)</f>
        <v/>
      </c>
      <c r="Z49" s="9">
        <f>IF($B49="","",IFERROR(VLOOKUP($B49,Employees!$A:$K,10,FALSE),0))</f>
        <v/>
      </c>
      <c r="AA49" s="11">
        <f>IF($B49="","",$Z49*Settings!$B$15)</f>
        <v/>
      </c>
      <c r="AB49" s="11">
        <f>IF($B49="","",MAX(0,($I49+$J49+$L49+$M49+$R49)-$X49-$Y49-$AA49))</f>
        <v/>
      </c>
      <c r="AC49" s="11">
        <f>IF($B49="","",ROUND(IF($AB49=0,0,$AB49*VLOOKUP($AB49,Settings!$D$16:$G$22,3,TRUE)-VLOOKUP($AB49,Settings!$D$16:$G$22,4,TRUE)),0))</f>
        <v/>
      </c>
      <c r="AD49" s="11" t="n"/>
      <c r="AE49" s="11" t="n"/>
      <c r="AF49" s="11">
        <f>IF($B49="","",ROUND($S49-$X49-$AC49-$AD49-$AE49,0))</f>
        <v/>
      </c>
      <c r="AG49" s="11">
        <f>IF($B49="","",ROUND($T49*Settings!$E$9,0))</f>
        <v/>
      </c>
      <c r="AH49" s="11">
        <f>IF($B49="","",ROUND($T49*Settings!$E$10,0))</f>
        <v/>
      </c>
      <c r="AI49" s="11">
        <f>IF($B49="","",ROUND($T49*Settings!$E$11,0))</f>
        <v/>
      </c>
      <c r="AJ49" s="11">
        <f>IF($B49="","",ROUND($T49*Settings!$E$12,0))</f>
        <v/>
      </c>
      <c r="AK49" s="11">
        <f>IF($B49="","",$AG49+$AH49+$AI49+$AJ49)</f>
        <v/>
      </c>
      <c r="AL49" s="11">
        <f>IF($B49="","",ROUND($S49+$AK49,0))</f>
        <v/>
      </c>
      <c r="AM49" s="9" t="n"/>
      <c r="AN49" s="9" t="n"/>
    </row>
    <row r="50">
      <c r="A50" s="9" t="n">
        <v>46</v>
      </c>
      <c r="B50" s="9" t="n"/>
      <c r="C50" s="9">
        <f>IF($B50="","",IFERROR(VLOOKUP($B50,Employees!$A:$K,2,FALSE),""))</f>
        <v/>
      </c>
      <c r="D50" s="9">
        <f>IF($B50="","",IFERROR(VLOOKUP($B50,Employees!$A:$K,3,FALSE),""))</f>
        <v/>
      </c>
      <c r="E50" s="9">
        <f>IF($B50="","",IFERROR(VLOOKUP($B50,Employees!$A:$K,4,FALSE),""))</f>
        <v/>
      </c>
      <c r="F50" s="11">
        <f>IF($B50="","",IFERROR(VLOOKUP($B50,Employees!$A:$K,8,FALSE),""))</f>
        <v/>
      </c>
      <c r="G50" s="14">
        <f>IF($B50="","",IF($G50="",Settings!$B$5,$G50))</f>
        <v/>
      </c>
      <c r="H50" s="14" t="n"/>
      <c r="I50" s="11">
        <f>IF($B50="","",ROUND($F50*MAX(0,($G50-$H50))/Settings!$B$5,0))</f>
        <v/>
      </c>
      <c r="J50" s="11" t="n"/>
      <c r="K50" s="11" t="n"/>
      <c r="L50" s="11" t="n"/>
      <c r="M50" s="11" t="n"/>
      <c r="N50" s="11" t="n"/>
      <c r="O50" s="14" t="n"/>
      <c r="P50" s="14" t="n"/>
      <c r="Q50" s="14" t="n"/>
      <c r="R50" s="11">
        <f>IF($B50="","",ROUND((IFERROR($F50/Settings!$B$5/Settings!$B$6,0))*($O50*Settings!$H$9+$P50*Settings!$H$10+$Q50*Settings!$H$11),0))</f>
        <v/>
      </c>
      <c r="S50" s="11">
        <f>IF($B50="","",ROUND($I50+$J50+$K50+$L50+$M50+$N50+$R50,0))</f>
        <v/>
      </c>
      <c r="T50" s="11">
        <f>IF($B50="","",IFERROR(VLOOKUP($B50,Employees!$A:$K,9,FALSE),""))</f>
        <v/>
      </c>
      <c r="U50" s="11">
        <f>IF($B50="","",ROUND($T50*Settings!$B$9,0))</f>
        <v/>
      </c>
      <c r="V50" s="11">
        <f>IF($B50="","",ROUND($T50*Settings!$B$10,0))</f>
        <v/>
      </c>
      <c r="W50" s="11">
        <f>IF($B50="","",ROUND($T50*Settings!$B$11,0))</f>
        <v/>
      </c>
      <c r="X50" s="11">
        <f>IF($B50="","",$U50+$V50+$W50)</f>
        <v/>
      </c>
      <c r="Y50" s="11">
        <f>IF($B50="","",Settings!$B$14)</f>
        <v/>
      </c>
      <c r="Z50" s="9">
        <f>IF($B50="","",IFERROR(VLOOKUP($B50,Employees!$A:$K,10,FALSE),0))</f>
        <v/>
      </c>
      <c r="AA50" s="11">
        <f>IF($B50="","",$Z50*Settings!$B$15)</f>
        <v/>
      </c>
      <c r="AB50" s="11">
        <f>IF($B50="","",MAX(0,($I50+$J50+$L50+$M50+$R50)-$X50-$Y50-$AA50))</f>
        <v/>
      </c>
      <c r="AC50" s="11">
        <f>IF($B50="","",ROUND(IF($AB50=0,0,$AB50*VLOOKUP($AB50,Settings!$D$16:$G$22,3,TRUE)-VLOOKUP($AB50,Settings!$D$16:$G$22,4,TRUE)),0))</f>
        <v/>
      </c>
      <c r="AD50" s="11" t="n"/>
      <c r="AE50" s="11" t="n"/>
      <c r="AF50" s="11">
        <f>IF($B50="","",ROUND($S50-$X50-$AC50-$AD50-$AE50,0))</f>
        <v/>
      </c>
      <c r="AG50" s="11">
        <f>IF($B50="","",ROUND($T50*Settings!$E$9,0))</f>
        <v/>
      </c>
      <c r="AH50" s="11">
        <f>IF($B50="","",ROUND($T50*Settings!$E$10,0))</f>
        <v/>
      </c>
      <c r="AI50" s="11">
        <f>IF($B50="","",ROUND($T50*Settings!$E$11,0))</f>
        <v/>
      </c>
      <c r="AJ50" s="11">
        <f>IF($B50="","",ROUND($T50*Settings!$E$12,0))</f>
        <v/>
      </c>
      <c r="AK50" s="11">
        <f>IF($B50="","",$AG50+$AH50+$AI50+$AJ50)</f>
        <v/>
      </c>
      <c r="AL50" s="11">
        <f>IF($B50="","",ROUND($S50+$AK50,0))</f>
        <v/>
      </c>
      <c r="AM50" s="9" t="n"/>
      <c r="AN50" s="9" t="n"/>
    </row>
    <row r="51">
      <c r="A51" s="9" t="n">
        <v>47</v>
      </c>
      <c r="B51" s="9" t="n"/>
      <c r="C51" s="9">
        <f>IF($B51="","",IFERROR(VLOOKUP($B51,Employees!$A:$K,2,FALSE),""))</f>
        <v/>
      </c>
      <c r="D51" s="9">
        <f>IF($B51="","",IFERROR(VLOOKUP($B51,Employees!$A:$K,3,FALSE),""))</f>
        <v/>
      </c>
      <c r="E51" s="9">
        <f>IF($B51="","",IFERROR(VLOOKUP($B51,Employees!$A:$K,4,FALSE),""))</f>
        <v/>
      </c>
      <c r="F51" s="11">
        <f>IF($B51="","",IFERROR(VLOOKUP($B51,Employees!$A:$K,8,FALSE),""))</f>
        <v/>
      </c>
      <c r="G51" s="14">
        <f>IF($B51="","",IF($G51="",Settings!$B$5,$G51))</f>
        <v/>
      </c>
      <c r="H51" s="14" t="n"/>
      <c r="I51" s="11">
        <f>IF($B51="","",ROUND($F51*MAX(0,($G51-$H51))/Settings!$B$5,0))</f>
        <v/>
      </c>
      <c r="J51" s="11" t="n"/>
      <c r="K51" s="11" t="n"/>
      <c r="L51" s="11" t="n"/>
      <c r="M51" s="11" t="n"/>
      <c r="N51" s="11" t="n"/>
      <c r="O51" s="14" t="n"/>
      <c r="P51" s="14" t="n"/>
      <c r="Q51" s="14" t="n"/>
      <c r="R51" s="11">
        <f>IF($B51="","",ROUND((IFERROR($F51/Settings!$B$5/Settings!$B$6,0))*($O51*Settings!$H$9+$P51*Settings!$H$10+$Q51*Settings!$H$11),0))</f>
        <v/>
      </c>
      <c r="S51" s="11">
        <f>IF($B51="","",ROUND($I51+$J51+$K51+$L51+$M51+$N51+$R51,0))</f>
        <v/>
      </c>
      <c r="T51" s="11">
        <f>IF($B51="","",IFERROR(VLOOKUP($B51,Employees!$A:$K,9,FALSE),""))</f>
        <v/>
      </c>
      <c r="U51" s="11">
        <f>IF($B51="","",ROUND($T51*Settings!$B$9,0))</f>
        <v/>
      </c>
      <c r="V51" s="11">
        <f>IF($B51="","",ROUND($T51*Settings!$B$10,0))</f>
        <v/>
      </c>
      <c r="W51" s="11">
        <f>IF($B51="","",ROUND($T51*Settings!$B$11,0))</f>
        <v/>
      </c>
      <c r="X51" s="11">
        <f>IF($B51="","",$U51+$V51+$W51)</f>
        <v/>
      </c>
      <c r="Y51" s="11">
        <f>IF($B51="","",Settings!$B$14)</f>
        <v/>
      </c>
      <c r="Z51" s="9">
        <f>IF($B51="","",IFERROR(VLOOKUP($B51,Employees!$A:$K,10,FALSE),0))</f>
        <v/>
      </c>
      <c r="AA51" s="11">
        <f>IF($B51="","",$Z51*Settings!$B$15)</f>
        <v/>
      </c>
      <c r="AB51" s="11">
        <f>IF($B51="","",MAX(0,($I51+$J51+$L51+$M51+$R51)-$X51-$Y51-$AA51))</f>
        <v/>
      </c>
      <c r="AC51" s="11">
        <f>IF($B51="","",ROUND(IF($AB51=0,0,$AB51*VLOOKUP($AB51,Settings!$D$16:$G$22,3,TRUE)-VLOOKUP($AB51,Settings!$D$16:$G$22,4,TRUE)),0))</f>
        <v/>
      </c>
      <c r="AD51" s="11" t="n"/>
      <c r="AE51" s="11" t="n"/>
      <c r="AF51" s="11">
        <f>IF($B51="","",ROUND($S51-$X51-$AC51-$AD51-$AE51,0))</f>
        <v/>
      </c>
      <c r="AG51" s="11">
        <f>IF($B51="","",ROUND($T51*Settings!$E$9,0))</f>
        <v/>
      </c>
      <c r="AH51" s="11">
        <f>IF($B51="","",ROUND($T51*Settings!$E$10,0))</f>
        <v/>
      </c>
      <c r="AI51" s="11">
        <f>IF($B51="","",ROUND($T51*Settings!$E$11,0))</f>
        <v/>
      </c>
      <c r="AJ51" s="11">
        <f>IF($B51="","",ROUND($T51*Settings!$E$12,0))</f>
        <v/>
      </c>
      <c r="AK51" s="11">
        <f>IF($B51="","",$AG51+$AH51+$AI51+$AJ51)</f>
        <v/>
      </c>
      <c r="AL51" s="11">
        <f>IF($B51="","",ROUND($S51+$AK51,0))</f>
        <v/>
      </c>
      <c r="AM51" s="9" t="n"/>
      <c r="AN51" s="9" t="n"/>
    </row>
    <row r="52">
      <c r="A52" s="9" t="n">
        <v>48</v>
      </c>
      <c r="B52" s="9" t="n"/>
      <c r="C52" s="9">
        <f>IF($B52="","",IFERROR(VLOOKUP($B52,Employees!$A:$K,2,FALSE),""))</f>
        <v/>
      </c>
      <c r="D52" s="9">
        <f>IF($B52="","",IFERROR(VLOOKUP($B52,Employees!$A:$K,3,FALSE),""))</f>
        <v/>
      </c>
      <c r="E52" s="9">
        <f>IF($B52="","",IFERROR(VLOOKUP($B52,Employees!$A:$K,4,FALSE),""))</f>
        <v/>
      </c>
      <c r="F52" s="11">
        <f>IF($B52="","",IFERROR(VLOOKUP($B52,Employees!$A:$K,8,FALSE),""))</f>
        <v/>
      </c>
      <c r="G52" s="14">
        <f>IF($B52="","",IF($G52="",Settings!$B$5,$G52))</f>
        <v/>
      </c>
      <c r="H52" s="14" t="n"/>
      <c r="I52" s="11">
        <f>IF($B52="","",ROUND($F52*MAX(0,($G52-$H52))/Settings!$B$5,0))</f>
        <v/>
      </c>
      <c r="J52" s="11" t="n"/>
      <c r="K52" s="11" t="n"/>
      <c r="L52" s="11" t="n"/>
      <c r="M52" s="11" t="n"/>
      <c r="N52" s="11" t="n"/>
      <c r="O52" s="14" t="n"/>
      <c r="P52" s="14" t="n"/>
      <c r="Q52" s="14" t="n"/>
      <c r="R52" s="11">
        <f>IF($B52="","",ROUND((IFERROR($F52/Settings!$B$5/Settings!$B$6,0))*($O52*Settings!$H$9+$P52*Settings!$H$10+$Q52*Settings!$H$11),0))</f>
        <v/>
      </c>
      <c r="S52" s="11">
        <f>IF($B52="","",ROUND($I52+$J52+$K52+$L52+$M52+$N52+$R52,0))</f>
        <v/>
      </c>
      <c r="T52" s="11">
        <f>IF($B52="","",IFERROR(VLOOKUP($B52,Employees!$A:$K,9,FALSE),""))</f>
        <v/>
      </c>
      <c r="U52" s="11">
        <f>IF($B52="","",ROUND($T52*Settings!$B$9,0))</f>
        <v/>
      </c>
      <c r="V52" s="11">
        <f>IF($B52="","",ROUND($T52*Settings!$B$10,0))</f>
        <v/>
      </c>
      <c r="W52" s="11">
        <f>IF($B52="","",ROUND($T52*Settings!$B$11,0))</f>
        <v/>
      </c>
      <c r="X52" s="11">
        <f>IF($B52="","",$U52+$V52+$W52)</f>
        <v/>
      </c>
      <c r="Y52" s="11">
        <f>IF($B52="","",Settings!$B$14)</f>
        <v/>
      </c>
      <c r="Z52" s="9">
        <f>IF($B52="","",IFERROR(VLOOKUP($B52,Employees!$A:$K,10,FALSE),0))</f>
        <v/>
      </c>
      <c r="AA52" s="11">
        <f>IF($B52="","",$Z52*Settings!$B$15)</f>
        <v/>
      </c>
      <c r="AB52" s="11">
        <f>IF($B52="","",MAX(0,($I52+$J52+$L52+$M52+$R52)-$X52-$Y52-$AA52))</f>
        <v/>
      </c>
      <c r="AC52" s="11">
        <f>IF($B52="","",ROUND(IF($AB52=0,0,$AB52*VLOOKUP($AB52,Settings!$D$16:$G$22,3,TRUE)-VLOOKUP($AB52,Settings!$D$16:$G$22,4,TRUE)),0))</f>
        <v/>
      </c>
      <c r="AD52" s="11" t="n"/>
      <c r="AE52" s="11" t="n"/>
      <c r="AF52" s="11">
        <f>IF($B52="","",ROUND($S52-$X52-$AC52-$AD52-$AE52,0))</f>
        <v/>
      </c>
      <c r="AG52" s="11">
        <f>IF($B52="","",ROUND($T52*Settings!$E$9,0))</f>
        <v/>
      </c>
      <c r="AH52" s="11">
        <f>IF($B52="","",ROUND($T52*Settings!$E$10,0))</f>
        <v/>
      </c>
      <c r="AI52" s="11">
        <f>IF($B52="","",ROUND($T52*Settings!$E$11,0))</f>
        <v/>
      </c>
      <c r="AJ52" s="11">
        <f>IF($B52="","",ROUND($T52*Settings!$E$12,0))</f>
        <v/>
      </c>
      <c r="AK52" s="11">
        <f>IF($B52="","",$AG52+$AH52+$AI52+$AJ52)</f>
        <v/>
      </c>
      <c r="AL52" s="11">
        <f>IF($B52="","",ROUND($S52+$AK52,0))</f>
        <v/>
      </c>
      <c r="AM52" s="9" t="n"/>
      <c r="AN52" s="9" t="n"/>
    </row>
    <row r="53">
      <c r="A53" s="9" t="n">
        <v>49</v>
      </c>
      <c r="B53" s="9" t="n"/>
      <c r="C53" s="9">
        <f>IF($B53="","",IFERROR(VLOOKUP($B53,Employees!$A:$K,2,FALSE),""))</f>
        <v/>
      </c>
      <c r="D53" s="9">
        <f>IF($B53="","",IFERROR(VLOOKUP($B53,Employees!$A:$K,3,FALSE),""))</f>
        <v/>
      </c>
      <c r="E53" s="9">
        <f>IF($B53="","",IFERROR(VLOOKUP($B53,Employees!$A:$K,4,FALSE),""))</f>
        <v/>
      </c>
      <c r="F53" s="11">
        <f>IF($B53="","",IFERROR(VLOOKUP($B53,Employees!$A:$K,8,FALSE),""))</f>
        <v/>
      </c>
      <c r="G53" s="14">
        <f>IF($B53="","",IF($G53="",Settings!$B$5,$G53))</f>
        <v/>
      </c>
      <c r="H53" s="14" t="n"/>
      <c r="I53" s="11">
        <f>IF($B53="","",ROUND($F53*MAX(0,($G53-$H53))/Settings!$B$5,0))</f>
        <v/>
      </c>
      <c r="J53" s="11" t="n"/>
      <c r="K53" s="11" t="n"/>
      <c r="L53" s="11" t="n"/>
      <c r="M53" s="11" t="n"/>
      <c r="N53" s="11" t="n"/>
      <c r="O53" s="14" t="n"/>
      <c r="P53" s="14" t="n"/>
      <c r="Q53" s="14" t="n"/>
      <c r="R53" s="11">
        <f>IF($B53="","",ROUND((IFERROR($F53/Settings!$B$5/Settings!$B$6,0))*($O53*Settings!$H$9+$P53*Settings!$H$10+$Q53*Settings!$H$11),0))</f>
        <v/>
      </c>
      <c r="S53" s="11">
        <f>IF($B53="","",ROUND($I53+$J53+$K53+$L53+$M53+$N53+$R53,0))</f>
        <v/>
      </c>
      <c r="T53" s="11">
        <f>IF($B53="","",IFERROR(VLOOKUP($B53,Employees!$A:$K,9,FALSE),""))</f>
        <v/>
      </c>
      <c r="U53" s="11">
        <f>IF($B53="","",ROUND($T53*Settings!$B$9,0))</f>
        <v/>
      </c>
      <c r="V53" s="11">
        <f>IF($B53="","",ROUND($T53*Settings!$B$10,0))</f>
        <v/>
      </c>
      <c r="W53" s="11">
        <f>IF($B53="","",ROUND($T53*Settings!$B$11,0))</f>
        <v/>
      </c>
      <c r="X53" s="11">
        <f>IF($B53="","",$U53+$V53+$W53)</f>
        <v/>
      </c>
      <c r="Y53" s="11">
        <f>IF($B53="","",Settings!$B$14)</f>
        <v/>
      </c>
      <c r="Z53" s="9">
        <f>IF($B53="","",IFERROR(VLOOKUP($B53,Employees!$A:$K,10,FALSE),0))</f>
        <v/>
      </c>
      <c r="AA53" s="11">
        <f>IF($B53="","",$Z53*Settings!$B$15)</f>
        <v/>
      </c>
      <c r="AB53" s="11">
        <f>IF($B53="","",MAX(0,($I53+$J53+$L53+$M53+$R53)-$X53-$Y53-$AA53))</f>
        <v/>
      </c>
      <c r="AC53" s="11">
        <f>IF($B53="","",ROUND(IF($AB53=0,0,$AB53*VLOOKUP($AB53,Settings!$D$16:$G$22,3,TRUE)-VLOOKUP($AB53,Settings!$D$16:$G$22,4,TRUE)),0))</f>
        <v/>
      </c>
      <c r="AD53" s="11" t="n"/>
      <c r="AE53" s="11" t="n"/>
      <c r="AF53" s="11">
        <f>IF($B53="","",ROUND($S53-$X53-$AC53-$AD53-$AE53,0))</f>
        <v/>
      </c>
      <c r="AG53" s="11">
        <f>IF($B53="","",ROUND($T53*Settings!$E$9,0))</f>
        <v/>
      </c>
      <c r="AH53" s="11">
        <f>IF($B53="","",ROUND($T53*Settings!$E$10,0))</f>
        <v/>
      </c>
      <c r="AI53" s="11">
        <f>IF($B53="","",ROUND($T53*Settings!$E$11,0))</f>
        <v/>
      </c>
      <c r="AJ53" s="11">
        <f>IF($B53="","",ROUND($T53*Settings!$E$12,0))</f>
        <v/>
      </c>
      <c r="AK53" s="11">
        <f>IF($B53="","",$AG53+$AH53+$AI53+$AJ53)</f>
        <v/>
      </c>
      <c r="AL53" s="11">
        <f>IF($B53="","",ROUND($S53+$AK53,0))</f>
        <v/>
      </c>
      <c r="AM53" s="9" t="n"/>
      <c r="AN53" s="9" t="n"/>
    </row>
    <row r="54">
      <c r="A54" s="9" t="n">
        <v>50</v>
      </c>
      <c r="B54" s="9" t="n"/>
      <c r="C54" s="9">
        <f>IF($B54="","",IFERROR(VLOOKUP($B54,Employees!$A:$K,2,FALSE),""))</f>
        <v/>
      </c>
      <c r="D54" s="9">
        <f>IF($B54="","",IFERROR(VLOOKUP($B54,Employees!$A:$K,3,FALSE),""))</f>
        <v/>
      </c>
      <c r="E54" s="9">
        <f>IF($B54="","",IFERROR(VLOOKUP($B54,Employees!$A:$K,4,FALSE),""))</f>
        <v/>
      </c>
      <c r="F54" s="11">
        <f>IF($B54="","",IFERROR(VLOOKUP($B54,Employees!$A:$K,8,FALSE),""))</f>
        <v/>
      </c>
      <c r="G54" s="14">
        <f>IF($B54="","",IF($G54="",Settings!$B$5,$G54))</f>
        <v/>
      </c>
      <c r="H54" s="14" t="n"/>
      <c r="I54" s="11">
        <f>IF($B54="","",ROUND($F54*MAX(0,($G54-$H54))/Settings!$B$5,0))</f>
        <v/>
      </c>
      <c r="J54" s="11" t="n"/>
      <c r="K54" s="11" t="n"/>
      <c r="L54" s="11" t="n"/>
      <c r="M54" s="11" t="n"/>
      <c r="N54" s="11" t="n"/>
      <c r="O54" s="14" t="n"/>
      <c r="P54" s="14" t="n"/>
      <c r="Q54" s="14" t="n"/>
      <c r="R54" s="11">
        <f>IF($B54="","",ROUND((IFERROR($F54/Settings!$B$5/Settings!$B$6,0))*($O54*Settings!$H$9+$P54*Settings!$H$10+$Q54*Settings!$H$11),0))</f>
        <v/>
      </c>
      <c r="S54" s="11">
        <f>IF($B54="","",ROUND($I54+$J54+$K54+$L54+$M54+$N54+$R54,0))</f>
        <v/>
      </c>
      <c r="T54" s="11">
        <f>IF($B54="","",IFERROR(VLOOKUP($B54,Employees!$A:$K,9,FALSE),""))</f>
        <v/>
      </c>
      <c r="U54" s="11">
        <f>IF($B54="","",ROUND($T54*Settings!$B$9,0))</f>
        <v/>
      </c>
      <c r="V54" s="11">
        <f>IF($B54="","",ROUND($T54*Settings!$B$10,0))</f>
        <v/>
      </c>
      <c r="W54" s="11">
        <f>IF($B54="","",ROUND($T54*Settings!$B$11,0))</f>
        <v/>
      </c>
      <c r="X54" s="11">
        <f>IF($B54="","",$U54+$V54+$W54)</f>
        <v/>
      </c>
      <c r="Y54" s="11">
        <f>IF($B54="","",Settings!$B$14)</f>
        <v/>
      </c>
      <c r="Z54" s="9">
        <f>IF($B54="","",IFERROR(VLOOKUP($B54,Employees!$A:$K,10,FALSE),0))</f>
        <v/>
      </c>
      <c r="AA54" s="11">
        <f>IF($B54="","",$Z54*Settings!$B$15)</f>
        <v/>
      </c>
      <c r="AB54" s="11">
        <f>IF($B54="","",MAX(0,($I54+$J54+$L54+$M54+$R54)-$X54-$Y54-$AA54))</f>
        <v/>
      </c>
      <c r="AC54" s="11">
        <f>IF($B54="","",ROUND(IF($AB54=0,0,$AB54*VLOOKUP($AB54,Settings!$D$16:$G$22,3,TRUE)-VLOOKUP($AB54,Settings!$D$16:$G$22,4,TRUE)),0))</f>
        <v/>
      </c>
      <c r="AD54" s="11" t="n"/>
      <c r="AE54" s="11" t="n"/>
      <c r="AF54" s="11">
        <f>IF($B54="","",ROUND($S54-$X54-$AC54-$AD54-$AE54,0))</f>
        <v/>
      </c>
      <c r="AG54" s="11">
        <f>IF($B54="","",ROUND($T54*Settings!$E$9,0))</f>
        <v/>
      </c>
      <c r="AH54" s="11">
        <f>IF($B54="","",ROUND($T54*Settings!$E$10,0))</f>
        <v/>
      </c>
      <c r="AI54" s="11">
        <f>IF($B54="","",ROUND($T54*Settings!$E$11,0))</f>
        <v/>
      </c>
      <c r="AJ54" s="11">
        <f>IF($B54="","",ROUND($T54*Settings!$E$12,0))</f>
        <v/>
      </c>
      <c r="AK54" s="11">
        <f>IF($B54="","",$AG54+$AH54+$AI54+$AJ54)</f>
        <v/>
      </c>
      <c r="AL54" s="11">
        <f>IF($B54="","",ROUND($S54+$AK54,0))</f>
        <v/>
      </c>
      <c r="AM54" s="9" t="n"/>
      <c r="AN54" s="9" t="n"/>
    </row>
    <row r="55">
      <c r="A55" s="9" t="n">
        <v>51</v>
      </c>
      <c r="B55" s="9" t="n"/>
      <c r="C55" s="9">
        <f>IF($B55="","",IFERROR(VLOOKUP($B55,Employees!$A:$K,2,FALSE),""))</f>
        <v/>
      </c>
      <c r="D55" s="9">
        <f>IF($B55="","",IFERROR(VLOOKUP($B55,Employees!$A:$K,3,FALSE),""))</f>
        <v/>
      </c>
      <c r="E55" s="9">
        <f>IF($B55="","",IFERROR(VLOOKUP($B55,Employees!$A:$K,4,FALSE),""))</f>
        <v/>
      </c>
      <c r="F55" s="11">
        <f>IF($B55="","",IFERROR(VLOOKUP($B55,Employees!$A:$K,8,FALSE),""))</f>
        <v/>
      </c>
      <c r="G55" s="14">
        <f>IF($B55="","",IF($G55="",Settings!$B$5,$G55))</f>
        <v/>
      </c>
      <c r="H55" s="14" t="n"/>
      <c r="I55" s="11">
        <f>IF($B55="","",ROUND($F55*MAX(0,($G55-$H55))/Settings!$B$5,0))</f>
        <v/>
      </c>
      <c r="J55" s="11" t="n"/>
      <c r="K55" s="11" t="n"/>
      <c r="L55" s="11" t="n"/>
      <c r="M55" s="11" t="n"/>
      <c r="N55" s="11" t="n"/>
      <c r="O55" s="14" t="n"/>
      <c r="P55" s="14" t="n"/>
      <c r="Q55" s="14" t="n"/>
      <c r="R55" s="11">
        <f>IF($B55="","",ROUND((IFERROR($F55/Settings!$B$5/Settings!$B$6,0))*($O55*Settings!$H$9+$P55*Settings!$H$10+$Q55*Settings!$H$11),0))</f>
        <v/>
      </c>
      <c r="S55" s="11">
        <f>IF($B55="","",ROUND($I55+$J55+$K55+$L55+$M55+$N55+$R55,0))</f>
        <v/>
      </c>
      <c r="T55" s="11">
        <f>IF($B55="","",IFERROR(VLOOKUP($B55,Employees!$A:$K,9,FALSE),""))</f>
        <v/>
      </c>
      <c r="U55" s="11">
        <f>IF($B55="","",ROUND($T55*Settings!$B$9,0))</f>
        <v/>
      </c>
      <c r="V55" s="11">
        <f>IF($B55="","",ROUND($T55*Settings!$B$10,0))</f>
        <v/>
      </c>
      <c r="W55" s="11">
        <f>IF($B55="","",ROUND($T55*Settings!$B$11,0))</f>
        <v/>
      </c>
      <c r="X55" s="11">
        <f>IF($B55="","",$U55+$V55+$W55)</f>
        <v/>
      </c>
      <c r="Y55" s="11">
        <f>IF($B55="","",Settings!$B$14)</f>
        <v/>
      </c>
      <c r="Z55" s="9">
        <f>IF($B55="","",IFERROR(VLOOKUP($B55,Employees!$A:$K,10,FALSE),0))</f>
        <v/>
      </c>
      <c r="AA55" s="11">
        <f>IF($B55="","",$Z55*Settings!$B$15)</f>
        <v/>
      </c>
      <c r="AB55" s="11">
        <f>IF($B55="","",MAX(0,($I55+$J55+$L55+$M55+$R55)-$X55-$Y55-$AA55))</f>
        <v/>
      </c>
      <c r="AC55" s="11">
        <f>IF($B55="","",ROUND(IF($AB55=0,0,$AB55*VLOOKUP($AB55,Settings!$D$16:$G$22,3,TRUE)-VLOOKUP($AB55,Settings!$D$16:$G$22,4,TRUE)),0))</f>
        <v/>
      </c>
      <c r="AD55" s="11" t="n"/>
      <c r="AE55" s="11" t="n"/>
      <c r="AF55" s="11">
        <f>IF($B55="","",ROUND($S55-$X55-$AC55-$AD55-$AE55,0))</f>
        <v/>
      </c>
      <c r="AG55" s="11">
        <f>IF($B55="","",ROUND($T55*Settings!$E$9,0))</f>
        <v/>
      </c>
      <c r="AH55" s="11">
        <f>IF($B55="","",ROUND($T55*Settings!$E$10,0))</f>
        <v/>
      </c>
      <c r="AI55" s="11">
        <f>IF($B55="","",ROUND($T55*Settings!$E$11,0))</f>
        <v/>
      </c>
      <c r="AJ55" s="11">
        <f>IF($B55="","",ROUND($T55*Settings!$E$12,0))</f>
        <v/>
      </c>
      <c r="AK55" s="11">
        <f>IF($B55="","",$AG55+$AH55+$AI55+$AJ55)</f>
        <v/>
      </c>
      <c r="AL55" s="11">
        <f>IF($B55="","",ROUND($S55+$AK55,0))</f>
        <v/>
      </c>
      <c r="AM55" s="9" t="n"/>
      <c r="AN55" s="9" t="n"/>
    </row>
    <row r="56">
      <c r="A56" s="9" t="n">
        <v>52</v>
      </c>
      <c r="B56" s="9" t="n"/>
      <c r="C56" s="9">
        <f>IF($B56="","",IFERROR(VLOOKUP($B56,Employees!$A:$K,2,FALSE),""))</f>
        <v/>
      </c>
      <c r="D56" s="9">
        <f>IF($B56="","",IFERROR(VLOOKUP($B56,Employees!$A:$K,3,FALSE),""))</f>
        <v/>
      </c>
      <c r="E56" s="9">
        <f>IF($B56="","",IFERROR(VLOOKUP($B56,Employees!$A:$K,4,FALSE),""))</f>
        <v/>
      </c>
      <c r="F56" s="11">
        <f>IF($B56="","",IFERROR(VLOOKUP($B56,Employees!$A:$K,8,FALSE),""))</f>
        <v/>
      </c>
      <c r="G56" s="14">
        <f>IF($B56="","",IF($G56="",Settings!$B$5,$G56))</f>
        <v/>
      </c>
      <c r="H56" s="14" t="n"/>
      <c r="I56" s="11">
        <f>IF($B56="","",ROUND($F56*MAX(0,($G56-$H56))/Settings!$B$5,0))</f>
        <v/>
      </c>
      <c r="J56" s="11" t="n"/>
      <c r="K56" s="11" t="n"/>
      <c r="L56" s="11" t="n"/>
      <c r="M56" s="11" t="n"/>
      <c r="N56" s="11" t="n"/>
      <c r="O56" s="14" t="n"/>
      <c r="P56" s="14" t="n"/>
      <c r="Q56" s="14" t="n"/>
      <c r="R56" s="11">
        <f>IF($B56="","",ROUND((IFERROR($F56/Settings!$B$5/Settings!$B$6,0))*($O56*Settings!$H$9+$P56*Settings!$H$10+$Q56*Settings!$H$11),0))</f>
        <v/>
      </c>
      <c r="S56" s="11">
        <f>IF($B56="","",ROUND($I56+$J56+$K56+$L56+$M56+$N56+$R56,0))</f>
        <v/>
      </c>
      <c r="T56" s="11">
        <f>IF($B56="","",IFERROR(VLOOKUP($B56,Employees!$A:$K,9,FALSE),""))</f>
        <v/>
      </c>
      <c r="U56" s="11">
        <f>IF($B56="","",ROUND($T56*Settings!$B$9,0))</f>
        <v/>
      </c>
      <c r="V56" s="11">
        <f>IF($B56="","",ROUND($T56*Settings!$B$10,0))</f>
        <v/>
      </c>
      <c r="W56" s="11">
        <f>IF($B56="","",ROUND($T56*Settings!$B$11,0))</f>
        <v/>
      </c>
      <c r="X56" s="11">
        <f>IF($B56="","",$U56+$V56+$W56)</f>
        <v/>
      </c>
      <c r="Y56" s="11">
        <f>IF($B56="","",Settings!$B$14)</f>
        <v/>
      </c>
      <c r="Z56" s="9">
        <f>IF($B56="","",IFERROR(VLOOKUP($B56,Employees!$A:$K,10,FALSE),0))</f>
        <v/>
      </c>
      <c r="AA56" s="11">
        <f>IF($B56="","",$Z56*Settings!$B$15)</f>
        <v/>
      </c>
      <c r="AB56" s="11">
        <f>IF($B56="","",MAX(0,($I56+$J56+$L56+$M56+$R56)-$X56-$Y56-$AA56))</f>
        <v/>
      </c>
      <c r="AC56" s="11">
        <f>IF($B56="","",ROUND(IF($AB56=0,0,$AB56*VLOOKUP($AB56,Settings!$D$16:$G$22,3,TRUE)-VLOOKUP($AB56,Settings!$D$16:$G$22,4,TRUE)),0))</f>
        <v/>
      </c>
      <c r="AD56" s="11" t="n"/>
      <c r="AE56" s="11" t="n"/>
      <c r="AF56" s="11">
        <f>IF($B56="","",ROUND($S56-$X56-$AC56-$AD56-$AE56,0))</f>
        <v/>
      </c>
      <c r="AG56" s="11">
        <f>IF($B56="","",ROUND($T56*Settings!$E$9,0))</f>
        <v/>
      </c>
      <c r="AH56" s="11">
        <f>IF($B56="","",ROUND($T56*Settings!$E$10,0))</f>
        <v/>
      </c>
      <c r="AI56" s="11">
        <f>IF($B56="","",ROUND($T56*Settings!$E$11,0))</f>
        <v/>
      </c>
      <c r="AJ56" s="11">
        <f>IF($B56="","",ROUND($T56*Settings!$E$12,0))</f>
        <v/>
      </c>
      <c r="AK56" s="11">
        <f>IF($B56="","",$AG56+$AH56+$AI56+$AJ56)</f>
        <v/>
      </c>
      <c r="AL56" s="11">
        <f>IF($B56="","",ROUND($S56+$AK56,0))</f>
        <v/>
      </c>
      <c r="AM56" s="9" t="n"/>
      <c r="AN56" s="9" t="n"/>
    </row>
    <row r="57">
      <c r="A57" s="9" t="n">
        <v>53</v>
      </c>
      <c r="B57" s="9" t="n"/>
      <c r="C57" s="9">
        <f>IF($B57="","",IFERROR(VLOOKUP($B57,Employees!$A:$K,2,FALSE),""))</f>
        <v/>
      </c>
      <c r="D57" s="9">
        <f>IF($B57="","",IFERROR(VLOOKUP($B57,Employees!$A:$K,3,FALSE),""))</f>
        <v/>
      </c>
      <c r="E57" s="9">
        <f>IF($B57="","",IFERROR(VLOOKUP($B57,Employees!$A:$K,4,FALSE),""))</f>
        <v/>
      </c>
      <c r="F57" s="11">
        <f>IF($B57="","",IFERROR(VLOOKUP($B57,Employees!$A:$K,8,FALSE),""))</f>
        <v/>
      </c>
      <c r="G57" s="14">
        <f>IF($B57="","",IF($G57="",Settings!$B$5,$G57))</f>
        <v/>
      </c>
      <c r="H57" s="14" t="n"/>
      <c r="I57" s="11">
        <f>IF($B57="","",ROUND($F57*MAX(0,($G57-$H57))/Settings!$B$5,0))</f>
        <v/>
      </c>
      <c r="J57" s="11" t="n"/>
      <c r="K57" s="11" t="n"/>
      <c r="L57" s="11" t="n"/>
      <c r="M57" s="11" t="n"/>
      <c r="N57" s="11" t="n"/>
      <c r="O57" s="14" t="n"/>
      <c r="P57" s="14" t="n"/>
      <c r="Q57" s="14" t="n"/>
      <c r="R57" s="11">
        <f>IF($B57="","",ROUND((IFERROR($F57/Settings!$B$5/Settings!$B$6,0))*($O57*Settings!$H$9+$P57*Settings!$H$10+$Q57*Settings!$H$11),0))</f>
        <v/>
      </c>
      <c r="S57" s="11">
        <f>IF($B57="","",ROUND($I57+$J57+$K57+$L57+$M57+$N57+$R57,0))</f>
        <v/>
      </c>
      <c r="T57" s="11">
        <f>IF($B57="","",IFERROR(VLOOKUP($B57,Employees!$A:$K,9,FALSE),""))</f>
        <v/>
      </c>
      <c r="U57" s="11">
        <f>IF($B57="","",ROUND($T57*Settings!$B$9,0))</f>
        <v/>
      </c>
      <c r="V57" s="11">
        <f>IF($B57="","",ROUND($T57*Settings!$B$10,0))</f>
        <v/>
      </c>
      <c r="W57" s="11">
        <f>IF($B57="","",ROUND($T57*Settings!$B$11,0))</f>
        <v/>
      </c>
      <c r="X57" s="11">
        <f>IF($B57="","",$U57+$V57+$W57)</f>
        <v/>
      </c>
      <c r="Y57" s="11">
        <f>IF($B57="","",Settings!$B$14)</f>
        <v/>
      </c>
      <c r="Z57" s="9">
        <f>IF($B57="","",IFERROR(VLOOKUP($B57,Employees!$A:$K,10,FALSE),0))</f>
        <v/>
      </c>
      <c r="AA57" s="11">
        <f>IF($B57="","",$Z57*Settings!$B$15)</f>
        <v/>
      </c>
      <c r="AB57" s="11">
        <f>IF($B57="","",MAX(0,($I57+$J57+$L57+$M57+$R57)-$X57-$Y57-$AA57))</f>
        <v/>
      </c>
      <c r="AC57" s="11">
        <f>IF($B57="","",ROUND(IF($AB57=0,0,$AB57*VLOOKUP($AB57,Settings!$D$16:$G$22,3,TRUE)-VLOOKUP($AB57,Settings!$D$16:$G$22,4,TRUE)),0))</f>
        <v/>
      </c>
      <c r="AD57" s="11" t="n"/>
      <c r="AE57" s="11" t="n"/>
      <c r="AF57" s="11">
        <f>IF($B57="","",ROUND($S57-$X57-$AC57-$AD57-$AE57,0))</f>
        <v/>
      </c>
      <c r="AG57" s="11">
        <f>IF($B57="","",ROUND($T57*Settings!$E$9,0))</f>
        <v/>
      </c>
      <c r="AH57" s="11">
        <f>IF($B57="","",ROUND($T57*Settings!$E$10,0))</f>
        <v/>
      </c>
      <c r="AI57" s="11">
        <f>IF($B57="","",ROUND($T57*Settings!$E$11,0))</f>
        <v/>
      </c>
      <c r="AJ57" s="11">
        <f>IF($B57="","",ROUND($T57*Settings!$E$12,0))</f>
        <v/>
      </c>
      <c r="AK57" s="11">
        <f>IF($B57="","",$AG57+$AH57+$AI57+$AJ57)</f>
        <v/>
      </c>
      <c r="AL57" s="11">
        <f>IF($B57="","",ROUND($S57+$AK57,0))</f>
        <v/>
      </c>
      <c r="AM57" s="9" t="n"/>
      <c r="AN57" s="9" t="n"/>
    </row>
    <row r="58">
      <c r="A58" s="9" t="n">
        <v>54</v>
      </c>
      <c r="B58" s="9" t="n"/>
      <c r="C58" s="9">
        <f>IF($B58="","",IFERROR(VLOOKUP($B58,Employees!$A:$K,2,FALSE),""))</f>
        <v/>
      </c>
      <c r="D58" s="9">
        <f>IF($B58="","",IFERROR(VLOOKUP($B58,Employees!$A:$K,3,FALSE),""))</f>
        <v/>
      </c>
      <c r="E58" s="9">
        <f>IF($B58="","",IFERROR(VLOOKUP($B58,Employees!$A:$K,4,FALSE),""))</f>
        <v/>
      </c>
      <c r="F58" s="11">
        <f>IF($B58="","",IFERROR(VLOOKUP($B58,Employees!$A:$K,8,FALSE),""))</f>
        <v/>
      </c>
      <c r="G58" s="14">
        <f>IF($B58="","",IF($G58="",Settings!$B$5,$G58))</f>
        <v/>
      </c>
      <c r="H58" s="14" t="n"/>
      <c r="I58" s="11">
        <f>IF($B58="","",ROUND($F58*MAX(0,($G58-$H58))/Settings!$B$5,0))</f>
        <v/>
      </c>
      <c r="J58" s="11" t="n"/>
      <c r="K58" s="11" t="n"/>
      <c r="L58" s="11" t="n"/>
      <c r="M58" s="11" t="n"/>
      <c r="N58" s="11" t="n"/>
      <c r="O58" s="14" t="n"/>
      <c r="P58" s="14" t="n"/>
      <c r="Q58" s="14" t="n"/>
      <c r="R58" s="11">
        <f>IF($B58="","",ROUND((IFERROR($F58/Settings!$B$5/Settings!$B$6,0))*($O58*Settings!$H$9+$P58*Settings!$H$10+$Q58*Settings!$H$11),0))</f>
        <v/>
      </c>
      <c r="S58" s="11">
        <f>IF($B58="","",ROUND($I58+$J58+$K58+$L58+$M58+$N58+$R58,0))</f>
        <v/>
      </c>
      <c r="T58" s="11">
        <f>IF($B58="","",IFERROR(VLOOKUP($B58,Employees!$A:$K,9,FALSE),""))</f>
        <v/>
      </c>
      <c r="U58" s="11">
        <f>IF($B58="","",ROUND($T58*Settings!$B$9,0))</f>
        <v/>
      </c>
      <c r="V58" s="11">
        <f>IF($B58="","",ROUND($T58*Settings!$B$10,0))</f>
        <v/>
      </c>
      <c r="W58" s="11">
        <f>IF($B58="","",ROUND($T58*Settings!$B$11,0))</f>
        <v/>
      </c>
      <c r="X58" s="11">
        <f>IF($B58="","",$U58+$V58+$W58)</f>
        <v/>
      </c>
      <c r="Y58" s="11">
        <f>IF($B58="","",Settings!$B$14)</f>
        <v/>
      </c>
      <c r="Z58" s="9">
        <f>IF($B58="","",IFERROR(VLOOKUP($B58,Employees!$A:$K,10,FALSE),0))</f>
        <v/>
      </c>
      <c r="AA58" s="11">
        <f>IF($B58="","",$Z58*Settings!$B$15)</f>
        <v/>
      </c>
      <c r="AB58" s="11">
        <f>IF($B58="","",MAX(0,($I58+$J58+$L58+$M58+$R58)-$X58-$Y58-$AA58))</f>
        <v/>
      </c>
      <c r="AC58" s="11">
        <f>IF($B58="","",ROUND(IF($AB58=0,0,$AB58*VLOOKUP($AB58,Settings!$D$16:$G$22,3,TRUE)-VLOOKUP($AB58,Settings!$D$16:$G$22,4,TRUE)),0))</f>
        <v/>
      </c>
      <c r="AD58" s="11" t="n"/>
      <c r="AE58" s="11" t="n"/>
      <c r="AF58" s="11">
        <f>IF($B58="","",ROUND($S58-$X58-$AC58-$AD58-$AE58,0))</f>
        <v/>
      </c>
      <c r="AG58" s="11">
        <f>IF($B58="","",ROUND($T58*Settings!$E$9,0))</f>
        <v/>
      </c>
      <c r="AH58" s="11">
        <f>IF($B58="","",ROUND($T58*Settings!$E$10,0))</f>
        <v/>
      </c>
      <c r="AI58" s="11">
        <f>IF($B58="","",ROUND($T58*Settings!$E$11,0))</f>
        <v/>
      </c>
      <c r="AJ58" s="11">
        <f>IF($B58="","",ROUND($T58*Settings!$E$12,0))</f>
        <v/>
      </c>
      <c r="AK58" s="11">
        <f>IF($B58="","",$AG58+$AH58+$AI58+$AJ58)</f>
        <v/>
      </c>
      <c r="AL58" s="11">
        <f>IF($B58="","",ROUND($S58+$AK58,0))</f>
        <v/>
      </c>
      <c r="AM58" s="9" t="n"/>
      <c r="AN58" s="9" t="n"/>
    </row>
    <row r="59">
      <c r="A59" s="9" t="n">
        <v>55</v>
      </c>
      <c r="B59" s="9" t="n"/>
      <c r="C59" s="9">
        <f>IF($B59="","",IFERROR(VLOOKUP($B59,Employees!$A:$K,2,FALSE),""))</f>
        <v/>
      </c>
      <c r="D59" s="9">
        <f>IF($B59="","",IFERROR(VLOOKUP($B59,Employees!$A:$K,3,FALSE),""))</f>
        <v/>
      </c>
      <c r="E59" s="9">
        <f>IF($B59="","",IFERROR(VLOOKUP($B59,Employees!$A:$K,4,FALSE),""))</f>
        <v/>
      </c>
      <c r="F59" s="11">
        <f>IF($B59="","",IFERROR(VLOOKUP($B59,Employees!$A:$K,8,FALSE),""))</f>
        <v/>
      </c>
      <c r="G59" s="14">
        <f>IF($B59="","",IF($G59="",Settings!$B$5,$G59))</f>
        <v/>
      </c>
      <c r="H59" s="14" t="n"/>
      <c r="I59" s="11">
        <f>IF($B59="","",ROUND($F59*MAX(0,($G59-$H59))/Settings!$B$5,0))</f>
        <v/>
      </c>
      <c r="J59" s="11" t="n"/>
      <c r="K59" s="11" t="n"/>
      <c r="L59" s="11" t="n"/>
      <c r="M59" s="11" t="n"/>
      <c r="N59" s="11" t="n"/>
      <c r="O59" s="14" t="n"/>
      <c r="P59" s="14" t="n"/>
      <c r="Q59" s="14" t="n"/>
      <c r="R59" s="11">
        <f>IF($B59="","",ROUND((IFERROR($F59/Settings!$B$5/Settings!$B$6,0))*($O59*Settings!$H$9+$P59*Settings!$H$10+$Q59*Settings!$H$11),0))</f>
        <v/>
      </c>
      <c r="S59" s="11">
        <f>IF($B59="","",ROUND($I59+$J59+$K59+$L59+$M59+$N59+$R59,0))</f>
        <v/>
      </c>
      <c r="T59" s="11">
        <f>IF($B59="","",IFERROR(VLOOKUP($B59,Employees!$A:$K,9,FALSE),""))</f>
        <v/>
      </c>
      <c r="U59" s="11">
        <f>IF($B59="","",ROUND($T59*Settings!$B$9,0))</f>
        <v/>
      </c>
      <c r="V59" s="11">
        <f>IF($B59="","",ROUND($T59*Settings!$B$10,0))</f>
        <v/>
      </c>
      <c r="W59" s="11">
        <f>IF($B59="","",ROUND($T59*Settings!$B$11,0))</f>
        <v/>
      </c>
      <c r="X59" s="11">
        <f>IF($B59="","",$U59+$V59+$W59)</f>
        <v/>
      </c>
      <c r="Y59" s="11">
        <f>IF($B59="","",Settings!$B$14)</f>
        <v/>
      </c>
      <c r="Z59" s="9">
        <f>IF($B59="","",IFERROR(VLOOKUP($B59,Employees!$A:$K,10,FALSE),0))</f>
        <v/>
      </c>
      <c r="AA59" s="11">
        <f>IF($B59="","",$Z59*Settings!$B$15)</f>
        <v/>
      </c>
      <c r="AB59" s="11">
        <f>IF($B59="","",MAX(0,($I59+$J59+$L59+$M59+$R59)-$X59-$Y59-$AA59))</f>
        <v/>
      </c>
      <c r="AC59" s="11">
        <f>IF($B59="","",ROUND(IF($AB59=0,0,$AB59*VLOOKUP($AB59,Settings!$D$16:$G$22,3,TRUE)-VLOOKUP($AB59,Settings!$D$16:$G$22,4,TRUE)),0))</f>
        <v/>
      </c>
      <c r="AD59" s="11" t="n"/>
      <c r="AE59" s="11" t="n"/>
      <c r="AF59" s="11">
        <f>IF($B59="","",ROUND($S59-$X59-$AC59-$AD59-$AE59,0))</f>
        <v/>
      </c>
      <c r="AG59" s="11">
        <f>IF($B59="","",ROUND($T59*Settings!$E$9,0))</f>
        <v/>
      </c>
      <c r="AH59" s="11">
        <f>IF($B59="","",ROUND($T59*Settings!$E$10,0))</f>
        <v/>
      </c>
      <c r="AI59" s="11">
        <f>IF($B59="","",ROUND($T59*Settings!$E$11,0))</f>
        <v/>
      </c>
      <c r="AJ59" s="11">
        <f>IF($B59="","",ROUND($T59*Settings!$E$12,0))</f>
        <v/>
      </c>
      <c r="AK59" s="11">
        <f>IF($B59="","",$AG59+$AH59+$AI59+$AJ59)</f>
        <v/>
      </c>
      <c r="AL59" s="11">
        <f>IF($B59="","",ROUND($S59+$AK59,0))</f>
        <v/>
      </c>
      <c r="AM59" s="9" t="n"/>
      <c r="AN59" s="9" t="n"/>
    </row>
    <row r="60">
      <c r="A60" s="9" t="n">
        <v>56</v>
      </c>
      <c r="B60" s="9" t="n"/>
      <c r="C60" s="9">
        <f>IF($B60="","",IFERROR(VLOOKUP($B60,Employees!$A:$K,2,FALSE),""))</f>
        <v/>
      </c>
      <c r="D60" s="9">
        <f>IF($B60="","",IFERROR(VLOOKUP($B60,Employees!$A:$K,3,FALSE),""))</f>
        <v/>
      </c>
      <c r="E60" s="9">
        <f>IF($B60="","",IFERROR(VLOOKUP($B60,Employees!$A:$K,4,FALSE),""))</f>
        <v/>
      </c>
      <c r="F60" s="11">
        <f>IF($B60="","",IFERROR(VLOOKUP($B60,Employees!$A:$K,8,FALSE),""))</f>
        <v/>
      </c>
      <c r="G60" s="14">
        <f>IF($B60="","",IF($G60="",Settings!$B$5,$G60))</f>
        <v/>
      </c>
      <c r="H60" s="14" t="n"/>
      <c r="I60" s="11">
        <f>IF($B60="","",ROUND($F60*MAX(0,($G60-$H60))/Settings!$B$5,0))</f>
        <v/>
      </c>
      <c r="J60" s="11" t="n"/>
      <c r="K60" s="11" t="n"/>
      <c r="L60" s="11" t="n"/>
      <c r="M60" s="11" t="n"/>
      <c r="N60" s="11" t="n"/>
      <c r="O60" s="14" t="n"/>
      <c r="P60" s="14" t="n"/>
      <c r="Q60" s="14" t="n"/>
      <c r="R60" s="11">
        <f>IF($B60="","",ROUND((IFERROR($F60/Settings!$B$5/Settings!$B$6,0))*($O60*Settings!$H$9+$P60*Settings!$H$10+$Q60*Settings!$H$11),0))</f>
        <v/>
      </c>
      <c r="S60" s="11">
        <f>IF($B60="","",ROUND($I60+$J60+$K60+$L60+$M60+$N60+$R60,0))</f>
        <v/>
      </c>
      <c r="T60" s="11">
        <f>IF($B60="","",IFERROR(VLOOKUP($B60,Employees!$A:$K,9,FALSE),""))</f>
        <v/>
      </c>
      <c r="U60" s="11">
        <f>IF($B60="","",ROUND($T60*Settings!$B$9,0))</f>
        <v/>
      </c>
      <c r="V60" s="11">
        <f>IF($B60="","",ROUND($T60*Settings!$B$10,0))</f>
        <v/>
      </c>
      <c r="W60" s="11">
        <f>IF($B60="","",ROUND($T60*Settings!$B$11,0))</f>
        <v/>
      </c>
      <c r="X60" s="11">
        <f>IF($B60="","",$U60+$V60+$W60)</f>
        <v/>
      </c>
      <c r="Y60" s="11">
        <f>IF($B60="","",Settings!$B$14)</f>
        <v/>
      </c>
      <c r="Z60" s="9">
        <f>IF($B60="","",IFERROR(VLOOKUP($B60,Employees!$A:$K,10,FALSE),0))</f>
        <v/>
      </c>
      <c r="AA60" s="11">
        <f>IF($B60="","",$Z60*Settings!$B$15)</f>
        <v/>
      </c>
      <c r="AB60" s="11">
        <f>IF($B60="","",MAX(0,($I60+$J60+$L60+$M60+$R60)-$X60-$Y60-$AA60))</f>
        <v/>
      </c>
      <c r="AC60" s="11">
        <f>IF($B60="","",ROUND(IF($AB60=0,0,$AB60*VLOOKUP($AB60,Settings!$D$16:$G$22,3,TRUE)-VLOOKUP($AB60,Settings!$D$16:$G$22,4,TRUE)),0))</f>
        <v/>
      </c>
      <c r="AD60" s="11" t="n"/>
      <c r="AE60" s="11" t="n"/>
      <c r="AF60" s="11">
        <f>IF($B60="","",ROUND($S60-$X60-$AC60-$AD60-$AE60,0))</f>
        <v/>
      </c>
      <c r="AG60" s="11">
        <f>IF($B60="","",ROUND($T60*Settings!$E$9,0))</f>
        <v/>
      </c>
      <c r="AH60" s="11">
        <f>IF($B60="","",ROUND($T60*Settings!$E$10,0))</f>
        <v/>
      </c>
      <c r="AI60" s="11">
        <f>IF($B60="","",ROUND($T60*Settings!$E$11,0))</f>
        <v/>
      </c>
      <c r="AJ60" s="11">
        <f>IF($B60="","",ROUND($T60*Settings!$E$12,0))</f>
        <v/>
      </c>
      <c r="AK60" s="11">
        <f>IF($B60="","",$AG60+$AH60+$AI60+$AJ60)</f>
        <v/>
      </c>
      <c r="AL60" s="11">
        <f>IF($B60="","",ROUND($S60+$AK60,0))</f>
        <v/>
      </c>
      <c r="AM60" s="9" t="n"/>
      <c r="AN60" s="9" t="n"/>
    </row>
    <row r="61">
      <c r="A61" s="9" t="n">
        <v>57</v>
      </c>
      <c r="B61" s="9" t="n"/>
      <c r="C61" s="9">
        <f>IF($B61="","",IFERROR(VLOOKUP($B61,Employees!$A:$K,2,FALSE),""))</f>
        <v/>
      </c>
      <c r="D61" s="9">
        <f>IF($B61="","",IFERROR(VLOOKUP($B61,Employees!$A:$K,3,FALSE),""))</f>
        <v/>
      </c>
      <c r="E61" s="9">
        <f>IF($B61="","",IFERROR(VLOOKUP($B61,Employees!$A:$K,4,FALSE),""))</f>
        <v/>
      </c>
      <c r="F61" s="11">
        <f>IF($B61="","",IFERROR(VLOOKUP($B61,Employees!$A:$K,8,FALSE),""))</f>
        <v/>
      </c>
      <c r="G61" s="14">
        <f>IF($B61="","",IF($G61="",Settings!$B$5,$G61))</f>
        <v/>
      </c>
      <c r="H61" s="14" t="n"/>
      <c r="I61" s="11">
        <f>IF($B61="","",ROUND($F61*MAX(0,($G61-$H61))/Settings!$B$5,0))</f>
        <v/>
      </c>
      <c r="J61" s="11" t="n"/>
      <c r="K61" s="11" t="n"/>
      <c r="L61" s="11" t="n"/>
      <c r="M61" s="11" t="n"/>
      <c r="N61" s="11" t="n"/>
      <c r="O61" s="14" t="n"/>
      <c r="P61" s="14" t="n"/>
      <c r="Q61" s="14" t="n"/>
      <c r="R61" s="11">
        <f>IF($B61="","",ROUND((IFERROR($F61/Settings!$B$5/Settings!$B$6,0))*($O61*Settings!$H$9+$P61*Settings!$H$10+$Q61*Settings!$H$11),0))</f>
        <v/>
      </c>
      <c r="S61" s="11">
        <f>IF($B61="","",ROUND($I61+$J61+$K61+$L61+$M61+$N61+$R61,0))</f>
        <v/>
      </c>
      <c r="T61" s="11">
        <f>IF($B61="","",IFERROR(VLOOKUP($B61,Employees!$A:$K,9,FALSE),""))</f>
        <v/>
      </c>
      <c r="U61" s="11">
        <f>IF($B61="","",ROUND($T61*Settings!$B$9,0))</f>
        <v/>
      </c>
      <c r="V61" s="11">
        <f>IF($B61="","",ROUND($T61*Settings!$B$10,0))</f>
        <v/>
      </c>
      <c r="W61" s="11">
        <f>IF($B61="","",ROUND($T61*Settings!$B$11,0))</f>
        <v/>
      </c>
      <c r="X61" s="11">
        <f>IF($B61="","",$U61+$V61+$W61)</f>
        <v/>
      </c>
      <c r="Y61" s="11">
        <f>IF($B61="","",Settings!$B$14)</f>
        <v/>
      </c>
      <c r="Z61" s="9">
        <f>IF($B61="","",IFERROR(VLOOKUP($B61,Employees!$A:$K,10,FALSE),0))</f>
        <v/>
      </c>
      <c r="AA61" s="11">
        <f>IF($B61="","",$Z61*Settings!$B$15)</f>
        <v/>
      </c>
      <c r="AB61" s="11">
        <f>IF($B61="","",MAX(0,($I61+$J61+$L61+$M61+$R61)-$X61-$Y61-$AA61))</f>
        <v/>
      </c>
      <c r="AC61" s="11">
        <f>IF($B61="","",ROUND(IF($AB61=0,0,$AB61*VLOOKUP($AB61,Settings!$D$16:$G$22,3,TRUE)-VLOOKUP($AB61,Settings!$D$16:$G$22,4,TRUE)),0))</f>
        <v/>
      </c>
      <c r="AD61" s="11" t="n"/>
      <c r="AE61" s="11" t="n"/>
      <c r="AF61" s="11">
        <f>IF($B61="","",ROUND($S61-$X61-$AC61-$AD61-$AE61,0))</f>
        <v/>
      </c>
      <c r="AG61" s="11">
        <f>IF($B61="","",ROUND($T61*Settings!$E$9,0))</f>
        <v/>
      </c>
      <c r="AH61" s="11">
        <f>IF($B61="","",ROUND($T61*Settings!$E$10,0))</f>
        <v/>
      </c>
      <c r="AI61" s="11">
        <f>IF($B61="","",ROUND($T61*Settings!$E$11,0))</f>
        <v/>
      </c>
      <c r="AJ61" s="11">
        <f>IF($B61="","",ROUND($T61*Settings!$E$12,0))</f>
        <v/>
      </c>
      <c r="AK61" s="11">
        <f>IF($B61="","",$AG61+$AH61+$AI61+$AJ61)</f>
        <v/>
      </c>
      <c r="AL61" s="11">
        <f>IF($B61="","",ROUND($S61+$AK61,0))</f>
        <v/>
      </c>
      <c r="AM61" s="9" t="n"/>
      <c r="AN61" s="9" t="n"/>
    </row>
    <row r="62">
      <c r="A62" s="9" t="n">
        <v>58</v>
      </c>
      <c r="B62" s="9" t="n"/>
      <c r="C62" s="9">
        <f>IF($B62="","",IFERROR(VLOOKUP($B62,Employees!$A:$K,2,FALSE),""))</f>
        <v/>
      </c>
      <c r="D62" s="9">
        <f>IF($B62="","",IFERROR(VLOOKUP($B62,Employees!$A:$K,3,FALSE),""))</f>
        <v/>
      </c>
      <c r="E62" s="9">
        <f>IF($B62="","",IFERROR(VLOOKUP($B62,Employees!$A:$K,4,FALSE),""))</f>
        <v/>
      </c>
      <c r="F62" s="11">
        <f>IF($B62="","",IFERROR(VLOOKUP($B62,Employees!$A:$K,8,FALSE),""))</f>
        <v/>
      </c>
      <c r="G62" s="14">
        <f>IF($B62="","",IF($G62="",Settings!$B$5,$G62))</f>
        <v/>
      </c>
      <c r="H62" s="14" t="n"/>
      <c r="I62" s="11">
        <f>IF($B62="","",ROUND($F62*MAX(0,($G62-$H62))/Settings!$B$5,0))</f>
        <v/>
      </c>
      <c r="J62" s="11" t="n"/>
      <c r="K62" s="11" t="n"/>
      <c r="L62" s="11" t="n"/>
      <c r="M62" s="11" t="n"/>
      <c r="N62" s="11" t="n"/>
      <c r="O62" s="14" t="n"/>
      <c r="P62" s="14" t="n"/>
      <c r="Q62" s="14" t="n"/>
      <c r="R62" s="11">
        <f>IF($B62="","",ROUND((IFERROR($F62/Settings!$B$5/Settings!$B$6,0))*($O62*Settings!$H$9+$P62*Settings!$H$10+$Q62*Settings!$H$11),0))</f>
        <v/>
      </c>
      <c r="S62" s="11">
        <f>IF($B62="","",ROUND($I62+$J62+$K62+$L62+$M62+$N62+$R62,0))</f>
        <v/>
      </c>
      <c r="T62" s="11">
        <f>IF($B62="","",IFERROR(VLOOKUP($B62,Employees!$A:$K,9,FALSE),""))</f>
        <v/>
      </c>
      <c r="U62" s="11">
        <f>IF($B62="","",ROUND($T62*Settings!$B$9,0))</f>
        <v/>
      </c>
      <c r="V62" s="11">
        <f>IF($B62="","",ROUND($T62*Settings!$B$10,0))</f>
        <v/>
      </c>
      <c r="W62" s="11">
        <f>IF($B62="","",ROUND($T62*Settings!$B$11,0))</f>
        <v/>
      </c>
      <c r="X62" s="11">
        <f>IF($B62="","",$U62+$V62+$W62)</f>
        <v/>
      </c>
      <c r="Y62" s="11">
        <f>IF($B62="","",Settings!$B$14)</f>
        <v/>
      </c>
      <c r="Z62" s="9">
        <f>IF($B62="","",IFERROR(VLOOKUP($B62,Employees!$A:$K,10,FALSE),0))</f>
        <v/>
      </c>
      <c r="AA62" s="11">
        <f>IF($B62="","",$Z62*Settings!$B$15)</f>
        <v/>
      </c>
      <c r="AB62" s="11">
        <f>IF($B62="","",MAX(0,($I62+$J62+$L62+$M62+$R62)-$X62-$Y62-$AA62))</f>
        <v/>
      </c>
      <c r="AC62" s="11">
        <f>IF($B62="","",ROUND(IF($AB62=0,0,$AB62*VLOOKUP($AB62,Settings!$D$16:$G$22,3,TRUE)-VLOOKUP($AB62,Settings!$D$16:$G$22,4,TRUE)),0))</f>
        <v/>
      </c>
      <c r="AD62" s="11" t="n"/>
      <c r="AE62" s="11" t="n"/>
      <c r="AF62" s="11">
        <f>IF($B62="","",ROUND($S62-$X62-$AC62-$AD62-$AE62,0))</f>
        <v/>
      </c>
      <c r="AG62" s="11">
        <f>IF($B62="","",ROUND($T62*Settings!$E$9,0))</f>
        <v/>
      </c>
      <c r="AH62" s="11">
        <f>IF($B62="","",ROUND($T62*Settings!$E$10,0))</f>
        <v/>
      </c>
      <c r="AI62" s="11">
        <f>IF($B62="","",ROUND($T62*Settings!$E$11,0))</f>
        <v/>
      </c>
      <c r="AJ62" s="11">
        <f>IF($B62="","",ROUND($T62*Settings!$E$12,0))</f>
        <v/>
      </c>
      <c r="AK62" s="11">
        <f>IF($B62="","",$AG62+$AH62+$AI62+$AJ62)</f>
        <v/>
      </c>
      <c r="AL62" s="11">
        <f>IF($B62="","",ROUND($S62+$AK62,0))</f>
        <v/>
      </c>
      <c r="AM62" s="9" t="n"/>
      <c r="AN62" s="9" t="n"/>
    </row>
    <row r="63">
      <c r="A63" s="9" t="n">
        <v>59</v>
      </c>
      <c r="B63" s="9" t="n"/>
      <c r="C63" s="9">
        <f>IF($B63="","",IFERROR(VLOOKUP($B63,Employees!$A:$K,2,FALSE),""))</f>
        <v/>
      </c>
      <c r="D63" s="9">
        <f>IF($B63="","",IFERROR(VLOOKUP($B63,Employees!$A:$K,3,FALSE),""))</f>
        <v/>
      </c>
      <c r="E63" s="9">
        <f>IF($B63="","",IFERROR(VLOOKUP($B63,Employees!$A:$K,4,FALSE),""))</f>
        <v/>
      </c>
      <c r="F63" s="11">
        <f>IF($B63="","",IFERROR(VLOOKUP($B63,Employees!$A:$K,8,FALSE),""))</f>
        <v/>
      </c>
      <c r="G63" s="14">
        <f>IF($B63="","",IF($G63="",Settings!$B$5,$G63))</f>
        <v/>
      </c>
      <c r="H63" s="14" t="n"/>
      <c r="I63" s="11">
        <f>IF($B63="","",ROUND($F63*MAX(0,($G63-$H63))/Settings!$B$5,0))</f>
        <v/>
      </c>
      <c r="J63" s="11" t="n"/>
      <c r="K63" s="11" t="n"/>
      <c r="L63" s="11" t="n"/>
      <c r="M63" s="11" t="n"/>
      <c r="N63" s="11" t="n"/>
      <c r="O63" s="14" t="n"/>
      <c r="P63" s="14" t="n"/>
      <c r="Q63" s="14" t="n"/>
      <c r="R63" s="11">
        <f>IF($B63="","",ROUND((IFERROR($F63/Settings!$B$5/Settings!$B$6,0))*($O63*Settings!$H$9+$P63*Settings!$H$10+$Q63*Settings!$H$11),0))</f>
        <v/>
      </c>
      <c r="S63" s="11">
        <f>IF($B63="","",ROUND($I63+$J63+$K63+$L63+$M63+$N63+$R63,0))</f>
        <v/>
      </c>
      <c r="T63" s="11">
        <f>IF($B63="","",IFERROR(VLOOKUP($B63,Employees!$A:$K,9,FALSE),""))</f>
        <v/>
      </c>
      <c r="U63" s="11">
        <f>IF($B63="","",ROUND($T63*Settings!$B$9,0))</f>
        <v/>
      </c>
      <c r="V63" s="11">
        <f>IF($B63="","",ROUND($T63*Settings!$B$10,0))</f>
        <v/>
      </c>
      <c r="W63" s="11">
        <f>IF($B63="","",ROUND($T63*Settings!$B$11,0))</f>
        <v/>
      </c>
      <c r="X63" s="11">
        <f>IF($B63="","",$U63+$V63+$W63)</f>
        <v/>
      </c>
      <c r="Y63" s="11">
        <f>IF($B63="","",Settings!$B$14)</f>
        <v/>
      </c>
      <c r="Z63" s="9">
        <f>IF($B63="","",IFERROR(VLOOKUP($B63,Employees!$A:$K,10,FALSE),0))</f>
        <v/>
      </c>
      <c r="AA63" s="11">
        <f>IF($B63="","",$Z63*Settings!$B$15)</f>
        <v/>
      </c>
      <c r="AB63" s="11">
        <f>IF($B63="","",MAX(0,($I63+$J63+$L63+$M63+$R63)-$X63-$Y63-$AA63))</f>
        <v/>
      </c>
      <c r="AC63" s="11">
        <f>IF($B63="","",ROUND(IF($AB63=0,0,$AB63*VLOOKUP($AB63,Settings!$D$16:$G$22,3,TRUE)-VLOOKUP($AB63,Settings!$D$16:$G$22,4,TRUE)),0))</f>
        <v/>
      </c>
      <c r="AD63" s="11" t="n"/>
      <c r="AE63" s="11" t="n"/>
      <c r="AF63" s="11">
        <f>IF($B63="","",ROUND($S63-$X63-$AC63-$AD63-$AE63,0))</f>
        <v/>
      </c>
      <c r="AG63" s="11">
        <f>IF($B63="","",ROUND($T63*Settings!$E$9,0))</f>
        <v/>
      </c>
      <c r="AH63" s="11">
        <f>IF($B63="","",ROUND($T63*Settings!$E$10,0))</f>
        <v/>
      </c>
      <c r="AI63" s="11">
        <f>IF($B63="","",ROUND($T63*Settings!$E$11,0))</f>
        <v/>
      </c>
      <c r="AJ63" s="11">
        <f>IF($B63="","",ROUND($T63*Settings!$E$12,0))</f>
        <v/>
      </c>
      <c r="AK63" s="11">
        <f>IF($B63="","",$AG63+$AH63+$AI63+$AJ63)</f>
        <v/>
      </c>
      <c r="AL63" s="11">
        <f>IF($B63="","",ROUND($S63+$AK63,0))</f>
        <v/>
      </c>
      <c r="AM63" s="9" t="n"/>
      <c r="AN63" s="9" t="n"/>
    </row>
    <row r="64">
      <c r="A64" s="9" t="n">
        <v>60</v>
      </c>
      <c r="B64" s="9" t="n"/>
      <c r="C64" s="9">
        <f>IF($B64="","",IFERROR(VLOOKUP($B64,Employees!$A:$K,2,FALSE),""))</f>
        <v/>
      </c>
      <c r="D64" s="9">
        <f>IF($B64="","",IFERROR(VLOOKUP($B64,Employees!$A:$K,3,FALSE),""))</f>
        <v/>
      </c>
      <c r="E64" s="9">
        <f>IF($B64="","",IFERROR(VLOOKUP($B64,Employees!$A:$K,4,FALSE),""))</f>
        <v/>
      </c>
      <c r="F64" s="11">
        <f>IF($B64="","",IFERROR(VLOOKUP($B64,Employees!$A:$K,8,FALSE),""))</f>
        <v/>
      </c>
      <c r="G64" s="14">
        <f>IF($B64="","",IF($G64="",Settings!$B$5,$G64))</f>
        <v/>
      </c>
      <c r="H64" s="14" t="n"/>
      <c r="I64" s="11">
        <f>IF($B64="","",ROUND($F64*MAX(0,($G64-$H64))/Settings!$B$5,0))</f>
        <v/>
      </c>
      <c r="J64" s="11" t="n"/>
      <c r="K64" s="11" t="n"/>
      <c r="L64" s="11" t="n"/>
      <c r="M64" s="11" t="n"/>
      <c r="N64" s="11" t="n"/>
      <c r="O64" s="14" t="n"/>
      <c r="P64" s="14" t="n"/>
      <c r="Q64" s="14" t="n"/>
      <c r="R64" s="11">
        <f>IF($B64="","",ROUND((IFERROR($F64/Settings!$B$5/Settings!$B$6,0))*($O64*Settings!$H$9+$P64*Settings!$H$10+$Q64*Settings!$H$11),0))</f>
        <v/>
      </c>
      <c r="S64" s="11">
        <f>IF($B64="","",ROUND($I64+$J64+$K64+$L64+$M64+$N64+$R64,0))</f>
        <v/>
      </c>
      <c r="T64" s="11">
        <f>IF($B64="","",IFERROR(VLOOKUP($B64,Employees!$A:$K,9,FALSE),""))</f>
        <v/>
      </c>
      <c r="U64" s="11">
        <f>IF($B64="","",ROUND($T64*Settings!$B$9,0))</f>
        <v/>
      </c>
      <c r="V64" s="11">
        <f>IF($B64="","",ROUND($T64*Settings!$B$10,0))</f>
        <v/>
      </c>
      <c r="W64" s="11">
        <f>IF($B64="","",ROUND($T64*Settings!$B$11,0))</f>
        <v/>
      </c>
      <c r="X64" s="11">
        <f>IF($B64="","",$U64+$V64+$W64)</f>
        <v/>
      </c>
      <c r="Y64" s="11">
        <f>IF($B64="","",Settings!$B$14)</f>
        <v/>
      </c>
      <c r="Z64" s="9">
        <f>IF($B64="","",IFERROR(VLOOKUP($B64,Employees!$A:$K,10,FALSE),0))</f>
        <v/>
      </c>
      <c r="AA64" s="11">
        <f>IF($B64="","",$Z64*Settings!$B$15)</f>
        <v/>
      </c>
      <c r="AB64" s="11">
        <f>IF($B64="","",MAX(0,($I64+$J64+$L64+$M64+$R64)-$X64-$Y64-$AA64))</f>
        <v/>
      </c>
      <c r="AC64" s="11">
        <f>IF($B64="","",ROUND(IF($AB64=0,0,$AB64*VLOOKUP($AB64,Settings!$D$16:$G$22,3,TRUE)-VLOOKUP($AB64,Settings!$D$16:$G$22,4,TRUE)),0))</f>
        <v/>
      </c>
      <c r="AD64" s="11" t="n"/>
      <c r="AE64" s="11" t="n"/>
      <c r="AF64" s="11">
        <f>IF($B64="","",ROUND($S64-$X64-$AC64-$AD64-$AE64,0))</f>
        <v/>
      </c>
      <c r="AG64" s="11">
        <f>IF($B64="","",ROUND($T64*Settings!$E$9,0))</f>
        <v/>
      </c>
      <c r="AH64" s="11">
        <f>IF($B64="","",ROUND($T64*Settings!$E$10,0))</f>
        <v/>
      </c>
      <c r="AI64" s="11">
        <f>IF($B64="","",ROUND($T64*Settings!$E$11,0))</f>
        <v/>
      </c>
      <c r="AJ64" s="11">
        <f>IF($B64="","",ROUND($T64*Settings!$E$12,0))</f>
        <v/>
      </c>
      <c r="AK64" s="11">
        <f>IF($B64="","",$AG64+$AH64+$AI64+$AJ64)</f>
        <v/>
      </c>
      <c r="AL64" s="11">
        <f>IF($B64="","",ROUND($S64+$AK64,0))</f>
        <v/>
      </c>
      <c r="AM64" s="9" t="n"/>
      <c r="AN64" s="9" t="n"/>
    </row>
    <row r="65">
      <c r="A65" s="9" t="n">
        <v>61</v>
      </c>
      <c r="B65" s="9" t="n"/>
      <c r="C65" s="9">
        <f>IF($B65="","",IFERROR(VLOOKUP($B65,Employees!$A:$K,2,FALSE),""))</f>
        <v/>
      </c>
      <c r="D65" s="9">
        <f>IF($B65="","",IFERROR(VLOOKUP($B65,Employees!$A:$K,3,FALSE),""))</f>
        <v/>
      </c>
      <c r="E65" s="9">
        <f>IF($B65="","",IFERROR(VLOOKUP($B65,Employees!$A:$K,4,FALSE),""))</f>
        <v/>
      </c>
      <c r="F65" s="11">
        <f>IF($B65="","",IFERROR(VLOOKUP($B65,Employees!$A:$K,8,FALSE),""))</f>
        <v/>
      </c>
      <c r="G65" s="14">
        <f>IF($B65="","",IF($G65="",Settings!$B$5,$G65))</f>
        <v/>
      </c>
      <c r="H65" s="14" t="n"/>
      <c r="I65" s="11">
        <f>IF($B65="","",ROUND($F65*MAX(0,($G65-$H65))/Settings!$B$5,0))</f>
        <v/>
      </c>
      <c r="J65" s="11" t="n"/>
      <c r="K65" s="11" t="n"/>
      <c r="L65" s="11" t="n"/>
      <c r="M65" s="11" t="n"/>
      <c r="N65" s="11" t="n"/>
      <c r="O65" s="14" t="n"/>
      <c r="P65" s="14" t="n"/>
      <c r="Q65" s="14" t="n"/>
      <c r="R65" s="11">
        <f>IF($B65="","",ROUND((IFERROR($F65/Settings!$B$5/Settings!$B$6,0))*($O65*Settings!$H$9+$P65*Settings!$H$10+$Q65*Settings!$H$11),0))</f>
        <v/>
      </c>
      <c r="S65" s="11">
        <f>IF($B65="","",ROUND($I65+$J65+$K65+$L65+$M65+$N65+$R65,0))</f>
        <v/>
      </c>
      <c r="T65" s="11">
        <f>IF($B65="","",IFERROR(VLOOKUP($B65,Employees!$A:$K,9,FALSE),""))</f>
        <v/>
      </c>
      <c r="U65" s="11">
        <f>IF($B65="","",ROUND($T65*Settings!$B$9,0))</f>
        <v/>
      </c>
      <c r="V65" s="11">
        <f>IF($B65="","",ROUND($T65*Settings!$B$10,0))</f>
        <v/>
      </c>
      <c r="W65" s="11">
        <f>IF($B65="","",ROUND($T65*Settings!$B$11,0))</f>
        <v/>
      </c>
      <c r="X65" s="11">
        <f>IF($B65="","",$U65+$V65+$W65)</f>
        <v/>
      </c>
      <c r="Y65" s="11">
        <f>IF($B65="","",Settings!$B$14)</f>
        <v/>
      </c>
      <c r="Z65" s="9">
        <f>IF($B65="","",IFERROR(VLOOKUP($B65,Employees!$A:$K,10,FALSE),0))</f>
        <v/>
      </c>
      <c r="AA65" s="11">
        <f>IF($B65="","",$Z65*Settings!$B$15)</f>
        <v/>
      </c>
      <c r="AB65" s="11">
        <f>IF($B65="","",MAX(0,($I65+$J65+$L65+$M65+$R65)-$X65-$Y65-$AA65))</f>
        <v/>
      </c>
      <c r="AC65" s="11">
        <f>IF($B65="","",ROUND(IF($AB65=0,0,$AB65*VLOOKUP($AB65,Settings!$D$16:$G$22,3,TRUE)-VLOOKUP($AB65,Settings!$D$16:$G$22,4,TRUE)),0))</f>
        <v/>
      </c>
      <c r="AD65" s="11" t="n"/>
      <c r="AE65" s="11" t="n"/>
      <c r="AF65" s="11">
        <f>IF($B65="","",ROUND($S65-$X65-$AC65-$AD65-$AE65,0))</f>
        <v/>
      </c>
      <c r="AG65" s="11">
        <f>IF($B65="","",ROUND($T65*Settings!$E$9,0))</f>
        <v/>
      </c>
      <c r="AH65" s="11">
        <f>IF($B65="","",ROUND($T65*Settings!$E$10,0))</f>
        <v/>
      </c>
      <c r="AI65" s="11">
        <f>IF($B65="","",ROUND($T65*Settings!$E$11,0))</f>
        <v/>
      </c>
      <c r="AJ65" s="11">
        <f>IF($B65="","",ROUND($T65*Settings!$E$12,0))</f>
        <v/>
      </c>
      <c r="AK65" s="11">
        <f>IF($B65="","",$AG65+$AH65+$AI65+$AJ65)</f>
        <v/>
      </c>
      <c r="AL65" s="11">
        <f>IF($B65="","",ROUND($S65+$AK65,0))</f>
        <v/>
      </c>
      <c r="AM65" s="9" t="n"/>
      <c r="AN65" s="9" t="n"/>
    </row>
    <row r="66">
      <c r="A66" s="9" t="n">
        <v>62</v>
      </c>
      <c r="B66" s="9" t="n"/>
      <c r="C66" s="9">
        <f>IF($B66="","",IFERROR(VLOOKUP($B66,Employees!$A:$K,2,FALSE),""))</f>
        <v/>
      </c>
      <c r="D66" s="9">
        <f>IF($B66="","",IFERROR(VLOOKUP($B66,Employees!$A:$K,3,FALSE),""))</f>
        <v/>
      </c>
      <c r="E66" s="9">
        <f>IF($B66="","",IFERROR(VLOOKUP($B66,Employees!$A:$K,4,FALSE),""))</f>
        <v/>
      </c>
      <c r="F66" s="11">
        <f>IF($B66="","",IFERROR(VLOOKUP($B66,Employees!$A:$K,8,FALSE),""))</f>
        <v/>
      </c>
      <c r="G66" s="14">
        <f>IF($B66="","",IF($G66="",Settings!$B$5,$G66))</f>
        <v/>
      </c>
      <c r="H66" s="14" t="n"/>
      <c r="I66" s="11">
        <f>IF($B66="","",ROUND($F66*MAX(0,($G66-$H66))/Settings!$B$5,0))</f>
        <v/>
      </c>
      <c r="J66" s="11" t="n"/>
      <c r="K66" s="11" t="n"/>
      <c r="L66" s="11" t="n"/>
      <c r="M66" s="11" t="n"/>
      <c r="N66" s="11" t="n"/>
      <c r="O66" s="14" t="n"/>
      <c r="P66" s="14" t="n"/>
      <c r="Q66" s="14" t="n"/>
      <c r="R66" s="11">
        <f>IF($B66="","",ROUND((IFERROR($F66/Settings!$B$5/Settings!$B$6,0))*($O66*Settings!$H$9+$P66*Settings!$H$10+$Q66*Settings!$H$11),0))</f>
        <v/>
      </c>
      <c r="S66" s="11">
        <f>IF($B66="","",ROUND($I66+$J66+$K66+$L66+$M66+$N66+$R66,0))</f>
        <v/>
      </c>
      <c r="T66" s="11">
        <f>IF($B66="","",IFERROR(VLOOKUP($B66,Employees!$A:$K,9,FALSE),""))</f>
        <v/>
      </c>
      <c r="U66" s="11">
        <f>IF($B66="","",ROUND($T66*Settings!$B$9,0))</f>
        <v/>
      </c>
      <c r="V66" s="11">
        <f>IF($B66="","",ROUND($T66*Settings!$B$10,0))</f>
        <v/>
      </c>
      <c r="W66" s="11">
        <f>IF($B66="","",ROUND($T66*Settings!$B$11,0))</f>
        <v/>
      </c>
      <c r="X66" s="11">
        <f>IF($B66="","",$U66+$V66+$W66)</f>
        <v/>
      </c>
      <c r="Y66" s="11">
        <f>IF($B66="","",Settings!$B$14)</f>
        <v/>
      </c>
      <c r="Z66" s="9">
        <f>IF($B66="","",IFERROR(VLOOKUP($B66,Employees!$A:$K,10,FALSE),0))</f>
        <v/>
      </c>
      <c r="AA66" s="11">
        <f>IF($B66="","",$Z66*Settings!$B$15)</f>
        <v/>
      </c>
      <c r="AB66" s="11">
        <f>IF($B66="","",MAX(0,($I66+$J66+$L66+$M66+$R66)-$X66-$Y66-$AA66))</f>
        <v/>
      </c>
      <c r="AC66" s="11">
        <f>IF($B66="","",ROUND(IF($AB66=0,0,$AB66*VLOOKUP($AB66,Settings!$D$16:$G$22,3,TRUE)-VLOOKUP($AB66,Settings!$D$16:$G$22,4,TRUE)),0))</f>
        <v/>
      </c>
      <c r="AD66" s="11" t="n"/>
      <c r="AE66" s="11" t="n"/>
      <c r="AF66" s="11">
        <f>IF($B66="","",ROUND($S66-$X66-$AC66-$AD66-$AE66,0))</f>
        <v/>
      </c>
      <c r="AG66" s="11">
        <f>IF($B66="","",ROUND($T66*Settings!$E$9,0))</f>
        <v/>
      </c>
      <c r="AH66" s="11">
        <f>IF($B66="","",ROUND($T66*Settings!$E$10,0))</f>
        <v/>
      </c>
      <c r="AI66" s="11">
        <f>IF($B66="","",ROUND($T66*Settings!$E$11,0))</f>
        <v/>
      </c>
      <c r="AJ66" s="11">
        <f>IF($B66="","",ROUND($T66*Settings!$E$12,0))</f>
        <v/>
      </c>
      <c r="AK66" s="11">
        <f>IF($B66="","",$AG66+$AH66+$AI66+$AJ66)</f>
        <v/>
      </c>
      <c r="AL66" s="11">
        <f>IF($B66="","",ROUND($S66+$AK66,0))</f>
        <v/>
      </c>
      <c r="AM66" s="9" t="n"/>
      <c r="AN66" s="9" t="n"/>
    </row>
    <row r="67">
      <c r="A67" s="9" t="n">
        <v>63</v>
      </c>
      <c r="B67" s="9" t="n"/>
      <c r="C67" s="9">
        <f>IF($B67="","",IFERROR(VLOOKUP($B67,Employees!$A:$K,2,FALSE),""))</f>
        <v/>
      </c>
      <c r="D67" s="9">
        <f>IF($B67="","",IFERROR(VLOOKUP($B67,Employees!$A:$K,3,FALSE),""))</f>
        <v/>
      </c>
      <c r="E67" s="9">
        <f>IF($B67="","",IFERROR(VLOOKUP($B67,Employees!$A:$K,4,FALSE),""))</f>
        <v/>
      </c>
      <c r="F67" s="11">
        <f>IF($B67="","",IFERROR(VLOOKUP($B67,Employees!$A:$K,8,FALSE),""))</f>
        <v/>
      </c>
      <c r="G67" s="14">
        <f>IF($B67="","",IF($G67="",Settings!$B$5,$G67))</f>
        <v/>
      </c>
      <c r="H67" s="14" t="n"/>
      <c r="I67" s="11">
        <f>IF($B67="","",ROUND($F67*MAX(0,($G67-$H67))/Settings!$B$5,0))</f>
        <v/>
      </c>
      <c r="J67" s="11" t="n"/>
      <c r="K67" s="11" t="n"/>
      <c r="L67" s="11" t="n"/>
      <c r="M67" s="11" t="n"/>
      <c r="N67" s="11" t="n"/>
      <c r="O67" s="14" t="n"/>
      <c r="P67" s="14" t="n"/>
      <c r="Q67" s="14" t="n"/>
      <c r="R67" s="11">
        <f>IF($B67="","",ROUND((IFERROR($F67/Settings!$B$5/Settings!$B$6,0))*($O67*Settings!$H$9+$P67*Settings!$H$10+$Q67*Settings!$H$11),0))</f>
        <v/>
      </c>
      <c r="S67" s="11">
        <f>IF($B67="","",ROUND($I67+$J67+$K67+$L67+$M67+$N67+$R67,0))</f>
        <v/>
      </c>
      <c r="T67" s="11">
        <f>IF($B67="","",IFERROR(VLOOKUP($B67,Employees!$A:$K,9,FALSE),""))</f>
        <v/>
      </c>
      <c r="U67" s="11">
        <f>IF($B67="","",ROUND($T67*Settings!$B$9,0))</f>
        <v/>
      </c>
      <c r="V67" s="11">
        <f>IF($B67="","",ROUND($T67*Settings!$B$10,0))</f>
        <v/>
      </c>
      <c r="W67" s="11">
        <f>IF($B67="","",ROUND($T67*Settings!$B$11,0))</f>
        <v/>
      </c>
      <c r="X67" s="11">
        <f>IF($B67="","",$U67+$V67+$W67)</f>
        <v/>
      </c>
      <c r="Y67" s="11">
        <f>IF($B67="","",Settings!$B$14)</f>
        <v/>
      </c>
      <c r="Z67" s="9">
        <f>IF($B67="","",IFERROR(VLOOKUP($B67,Employees!$A:$K,10,FALSE),0))</f>
        <v/>
      </c>
      <c r="AA67" s="11">
        <f>IF($B67="","",$Z67*Settings!$B$15)</f>
        <v/>
      </c>
      <c r="AB67" s="11">
        <f>IF($B67="","",MAX(0,($I67+$J67+$L67+$M67+$R67)-$X67-$Y67-$AA67))</f>
        <v/>
      </c>
      <c r="AC67" s="11">
        <f>IF($B67="","",ROUND(IF($AB67=0,0,$AB67*VLOOKUP($AB67,Settings!$D$16:$G$22,3,TRUE)-VLOOKUP($AB67,Settings!$D$16:$G$22,4,TRUE)),0))</f>
        <v/>
      </c>
      <c r="AD67" s="11" t="n"/>
      <c r="AE67" s="11" t="n"/>
      <c r="AF67" s="11">
        <f>IF($B67="","",ROUND($S67-$X67-$AC67-$AD67-$AE67,0))</f>
        <v/>
      </c>
      <c r="AG67" s="11">
        <f>IF($B67="","",ROUND($T67*Settings!$E$9,0))</f>
        <v/>
      </c>
      <c r="AH67" s="11">
        <f>IF($B67="","",ROUND($T67*Settings!$E$10,0))</f>
        <v/>
      </c>
      <c r="AI67" s="11">
        <f>IF($B67="","",ROUND($T67*Settings!$E$11,0))</f>
        <v/>
      </c>
      <c r="AJ67" s="11">
        <f>IF($B67="","",ROUND($T67*Settings!$E$12,0))</f>
        <v/>
      </c>
      <c r="AK67" s="11">
        <f>IF($B67="","",$AG67+$AH67+$AI67+$AJ67)</f>
        <v/>
      </c>
      <c r="AL67" s="11">
        <f>IF($B67="","",ROUND($S67+$AK67,0))</f>
        <v/>
      </c>
      <c r="AM67" s="9" t="n"/>
      <c r="AN67" s="9" t="n"/>
    </row>
    <row r="68">
      <c r="A68" s="9" t="n">
        <v>64</v>
      </c>
      <c r="B68" s="9" t="n"/>
      <c r="C68" s="9">
        <f>IF($B68="","",IFERROR(VLOOKUP($B68,Employees!$A:$K,2,FALSE),""))</f>
        <v/>
      </c>
      <c r="D68" s="9">
        <f>IF($B68="","",IFERROR(VLOOKUP($B68,Employees!$A:$K,3,FALSE),""))</f>
        <v/>
      </c>
      <c r="E68" s="9">
        <f>IF($B68="","",IFERROR(VLOOKUP($B68,Employees!$A:$K,4,FALSE),""))</f>
        <v/>
      </c>
      <c r="F68" s="11">
        <f>IF($B68="","",IFERROR(VLOOKUP($B68,Employees!$A:$K,8,FALSE),""))</f>
        <v/>
      </c>
      <c r="G68" s="14">
        <f>IF($B68="","",IF($G68="",Settings!$B$5,$G68))</f>
        <v/>
      </c>
      <c r="H68" s="14" t="n"/>
      <c r="I68" s="11">
        <f>IF($B68="","",ROUND($F68*MAX(0,($G68-$H68))/Settings!$B$5,0))</f>
        <v/>
      </c>
      <c r="J68" s="11" t="n"/>
      <c r="K68" s="11" t="n"/>
      <c r="L68" s="11" t="n"/>
      <c r="M68" s="11" t="n"/>
      <c r="N68" s="11" t="n"/>
      <c r="O68" s="14" t="n"/>
      <c r="P68" s="14" t="n"/>
      <c r="Q68" s="14" t="n"/>
      <c r="R68" s="11">
        <f>IF($B68="","",ROUND((IFERROR($F68/Settings!$B$5/Settings!$B$6,0))*($O68*Settings!$H$9+$P68*Settings!$H$10+$Q68*Settings!$H$11),0))</f>
        <v/>
      </c>
      <c r="S68" s="11">
        <f>IF($B68="","",ROUND($I68+$J68+$K68+$L68+$M68+$N68+$R68,0))</f>
        <v/>
      </c>
      <c r="T68" s="11">
        <f>IF($B68="","",IFERROR(VLOOKUP($B68,Employees!$A:$K,9,FALSE),""))</f>
        <v/>
      </c>
      <c r="U68" s="11">
        <f>IF($B68="","",ROUND($T68*Settings!$B$9,0))</f>
        <v/>
      </c>
      <c r="V68" s="11">
        <f>IF($B68="","",ROUND($T68*Settings!$B$10,0))</f>
        <v/>
      </c>
      <c r="W68" s="11">
        <f>IF($B68="","",ROUND($T68*Settings!$B$11,0))</f>
        <v/>
      </c>
      <c r="X68" s="11">
        <f>IF($B68="","",$U68+$V68+$W68)</f>
        <v/>
      </c>
      <c r="Y68" s="11">
        <f>IF($B68="","",Settings!$B$14)</f>
        <v/>
      </c>
      <c r="Z68" s="9">
        <f>IF($B68="","",IFERROR(VLOOKUP($B68,Employees!$A:$K,10,FALSE),0))</f>
        <v/>
      </c>
      <c r="AA68" s="11">
        <f>IF($B68="","",$Z68*Settings!$B$15)</f>
        <v/>
      </c>
      <c r="AB68" s="11">
        <f>IF($B68="","",MAX(0,($I68+$J68+$L68+$M68+$R68)-$X68-$Y68-$AA68))</f>
        <v/>
      </c>
      <c r="AC68" s="11">
        <f>IF($B68="","",ROUND(IF($AB68=0,0,$AB68*VLOOKUP($AB68,Settings!$D$16:$G$22,3,TRUE)-VLOOKUP($AB68,Settings!$D$16:$G$22,4,TRUE)),0))</f>
        <v/>
      </c>
      <c r="AD68" s="11" t="n"/>
      <c r="AE68" s="11" t="n"/>
      <c r="AF68" s="11">
        <f>IF($B68="","",ROUND($S68-$X68-$AC68-$AD68-$AE68,0))</f>
        <v/>
      </c>
      <c r="AG68" s="11">
        <f>IF($B68="","",ROUND($T68*Settings!$E$9,0))</f>
        <v/>
      </c>
      <c r="AH68" s="11">
        <f>IF($B68="","",ROUND($T68*Settings!$E$10,0))</f>
        <v/>
      </c>
      <c r="AI68" s="11">
        <f>IF($B68="","",ROUND($T68*Settings!$E$11,0))</f>
        <v/>
      </c>
      <c r="AJ68" s="11">
        <f>IF($B68="","",ROUND($T68*Settings!$E$12,0))</f>
        <v/>
      </c>
      <c r="AK68" s="11">
        <f>IF($B68="","",$AG68+$AH68+$AI68+$AJ68)</f>
        <v/>
      </c>
      <c r="AL68" s="11">
        <f>IF($B68="","",ROUND($S68+$AK68,0))</f>
        <v/>
      </c>
      <c r="AM68" s="9" t="n"/>
      <c r="AN68" s="9" t="n"/>
    </row>
    <row r="69">
      <c r="A69" s="9" t="n">
        <v>65</v>
      </c>
      <c r="B69" s="9" t="n"/>
      <c r="C69" s="9">
        <f>IF($B69="","",IFERROR(VLOOKUP($B69,Employees!$A:$K,2,FALSE),""))</f>
        <v/>
      </c>
      <c r="D69" s="9">
        <f>IF($B69="","",IFERROR(VLOOKUP($B69,Employees!$A:$K,3,FALSE),""))</f>
        <v/>
      </c>
      <c r="E69" s="9">
        <f>IF($B69="","",IFERROR(VLOOKUP($B69,Employees!$A:$K,4,FALSE),""))</f>
        <v/>
      </c>
      <c r="F69" s="11">
        <f>IF($B69="","",IFERROR(VLOOKUP($B69,Employees!$A:$K,8,FALSE),""))</f>
        <v/>
      </c>
      <c r="G69" s="14">
        <f>IF($B69="","",IF($G69="",Settings!$B$5,$G69))</f>
        <v/>
      </c>
      <c r="H69" s="14" t="n"/>
      <c r="I69" s="11">
        <f>IF($B69="","",ROUND($F69*MAX(0,($G69-$H69))/Settings!$B$5,0))</f>
        <v/>
      </c>
      <c r="J69" s="11" t="n"/>
      <c r="K69" s="11" t="n"/>
      <c r="L69" s="11" t="n"/>
      <c r="M69" s="11" t="n"/>
      <c r="N69" s="11" t="n"/>
      <c r="O69" s="14" t="n"/>
      <c r="P69" s="14" t="n"/>
      <c r="Q69" s="14" t="n"/>
      <c r="R69" s="11">
        <f>IF($B69="","",ROUND((IFERROR($F69/Settings!$B$5/Settings!$B$6,0))*($O69*Settings!$H$9+$P69*Settings!$H$10+$Q69*Settings!$H$11),0))</f>
        <v/>
      </c>
      <c r="S69" s="11">
        <f>IF($B69="","",ROUND($I69+$J69+$K69+$L69+$M69+$N69+$R69,0))</f>
        <v/>
      </c>
      <c r="T69" s="11">
        <f>IF($B69="","",IFERROR(VLOOKUP($B69,Employees!$A:$K,9,FALSE),""))</f>
        <v/>
      </c>
      <c r="U69" s="11">
        <f>IF($B69="","",ROUND($T69*Settings!$B$9,0))</f>
        <v/>
      </c>
      <c r="V69" s="11">
        <f>IF($B69="","",ROUND($T69*Settings!$B$10,0))</f>
        <v/>
      </c>
      <c r="W69" s="11">
        <f>IF($B69="","",ROUND($T69*Settings!$B$11,0))</f>
        <v/>
      </c>
      <c r="X69" s="11">
        <f>IF($B69="","",$U69+$V69+$W69)</f>
        <v/>
      </c>
      <c r="Y69" s="11">
        <f>IF($B69="","",Settings!$B$14)</f>
        <v/>
      </c>
      <c r="Z69" s="9">
        <f>IF($B69="","",IFERROR(VLOOKUP($B69,Employees!$A:$K,10,FALSE),0))</f>
        <v/>
      </c>
      <c r="AA69" s="11">
        <f>IF($B69="","",$Z69*Settings!$B$15)</f>
        <v/>
      </c>
      <c r="AB69" s="11">
        <f>IF($B69="","",MAX(0,($I69+$J69+$L69+$M69+$R69)-$X69-$Y69-$AA69))</f>
        <v/>
      </c>
      <c r="AC69" s="11">
        <f>IF($B69="","",ROUND(IF($AB69=0,0,$AB69*VLOOKUP($AB69,Settings!$D$16:$G$22,3,TRUE)-VLOOKUP($AB69,Settings!$D$16:$G$22,4,TRUE)),0))</f>
        <v/>
      </c>
      <c r="AD69" s="11" t="n"/>
      <c r="AE69" s="11" t="n"/>
      <c r="AF69" s="11">
        <f>IF($B69="","",ROUND($S69-$X69-$AC69-$AD69-$AE69,0))</f>
        <v/>
      </c>
      <c r="AG69" s="11">
        <f>IF($B69="","",ROUND($T69*Settings!$E$9,0))</f>
        <v/>
      </c>
      <c r="AH69" s="11">
        <f>IF($B69="","",ROUND($T69*Settings!$E$10,0))</f>
        <v/>
      </c>
      <c r="AI69" s="11">
        <f>IF($B69="","",ROUND($T69*Settings!$E$11,0))</f>
        <v/>
      </c>
      <c r="AJ69" s="11">
        <f>IF($B69="","",ROUND($T69*Settings!$E$12,0))</f>
        <v/>
      </c>
      <c r="AK69" s="11">
        <f>IF($B69="","",$AG69+$AH69+$AI69+$AJ69)</f>
        <v/>
      </c>
      <c r="AL69" s="11">
        <f>IF($B69="","",ROUND($S69+$AK69,0))</f>
        <v/>
      </c>
      <c r="AM69" s="9" t="n"/>
      <c r="AN69" s="9" t="n"/>
    </row>
    <row r="70">
      <c r="A70" s="9" t="n">
        <v>66</v>
      </c>
      <c r="B70" s="9" t="n"/>
      <c r="C70" s="9">
        <f>IF($B70="","",IFERROR(VLOOKUP($B70,Employees!$A:$K,2,FALSE),""))</f>
        <v/>
      </c>
      <c r="D70" s="9">
        <f>IF($B70="","",IFERROR(VLOOKUP($B70,Employees!$A:$K,3,FALSE),""))</f>
        <v/>
      </c>
      <c r="E70" s="9">
        <f>IF($B70="","",IFERROR(VLOOKUP($B70,Employees!$A:$K,4,FALSE),""))</f>
        <v/>
      </c>
      <c r="F70" s="11">
        <f>IF($B70="","",IFERROR(VLOOKUP($B70,Employees!$A:$K,8,FALSE),""))</f>
        <v/>
      </c>
      <c r="G70" s="14">
        <f>IF($B70="","",IF($G70="",Settings!$B$5,$G70))</f>
        <v/>
      </c>
      <c r="H70" s="14" t="n"/>
      <c r="I70" s="11">
        <f>IF($B70="","",ROUND($F70*MAX(0,($G70-$H70))/Settings!$B$5,0))</f>
        <v/>
      </c>
      <c r="J70" s="11" t="n"/>
      <c r="K70" s="11" t="n"/>
      <c r="L70" s="11" t="n"/>
      <c r="M70" s="11" t="n"/>
      <c r="N70" s="11" t="n"/>
      <c r="O70" s="14" t="n"/>
      <c r="P70" s="14" t="n"/>
      <c r="Q70" s="14" t="n"/>
      <c r="R70" s="11">
        <f>IF($B70="","",ROUND((IFERROR($F70/Settings!$B$5/Settings!$B$6,0))*($O70*Settings!$H$9+$P70*Settings!$H$10+$Q70*Settings!$H$11),0))</f>
        <v/>
      </c>
      <c r="S70" s="11">
        <f>IF($B70="","",ROUND($I70+$J70+$K70+$L70+$M70+$N70+$R70,0))</f>
        <v/>
      </c>
      <c r="T70" s="11">
        <f>IF($B70="","",IFERROR(VLOOKUP($B70,Employees!$A:$K,9,FALSE),""))</f>
        <v/>
      </c>
      <c r="U70" s="11">
        <f>IF($B70="","",ROUND($T70*Settings!$B$9,0))</f>
        <v/>
      </c>
      <c r="V70" s="11">
        <f>IF($B70="","",ROUND($T70*Settings!$B$10,0))</f>
        <v/>
      </c>
      <c r="W70" s="11">
        <f>IF($B70="","",ROUND($T70*Settings!$B$11,0))</f>
        <v/>
      </c>
      <c r="X70" s="11">
        <f>IF($B70="","",$U70+$V70+$W70)</f>
        <v/>
      </c>
      <c r="Y70" s="11">
        <f>IF($B70="","",Settings!$B$14)</f>
        <v/>
      </c>
      <c r="Z70" s="9">
        <f>IF($B70="","",IFERROR(VLOOKUP($B70,Employees!$A:$K,10,FALSE),0))</f>
        <v/>
      </c>
      <c r="AA70" s="11">
        <f>IF($B70="","",$Z70*Settings!$B$15)</f>
        <v/>
      </c>
      <c r="AB70" s="11">
        <f>IF($B70="","",MAX(0,($I70+$J70+$L70+$M70+$R70)-$X70-$Y70-$AA70))</f>
        <v/>
      </c>
      <c r="AC70" s="11">
        <f>IF($B70="","",ROUND(IF($AB70=0,0,$AB70*VLOOKUP($AB70,Settings!$D$16:$G$22,3,TRUE)-VLOOKUP($AB70,Settings!$D$16:$G$22,4,TRUE)),0))</f>
        <v/>
      </c>
      <c r="AD70" s="11" t="n"/>
      <c r="AE70" s="11" t="n"/>
      <c r="AF70" s="11">
        <f>IF($B70="","",ROUND($S70-$X70-$AC70-$AD70-$AE70,0))</f>
        <v/>
      </c>
      <c r="AG70" s="11">
        <f>IF($B70="","",ROUND($T70*Settings!$E$9,0))</f>
        <v/>
      </c>
      <c r="AH70" s="11">
        <f>IF($B70="","",ROUND($T70*Settings!$E$10,0))</f>
        <v/>
      </c>
      <c r="AI70" s="11">
        <f>IF($B70="","",ROUND($T70*Settings!$E$11,0))</f>
        <v/>
      </c>
      <c r="AJ70" s="11">
        <f>IF($B70="","",ROUND($T70*Settings!$E$12,0))</f>
        <v/>
      </c>
      <c r="AK70" s="11">
        <f>IF($B70="","",$AG70+$AH70+$AI70+$AJ70)</f>
        <v/>
      </c>
      <c r="AL70" s="11">
        <f>IF($B70="","",ROUND($S70+$AK70,0))</f>
        <v/>
      </c>
      <c r="AM70" s="9" t="n"/>
      <c r="AN70" s="9" t="n"/>
    </row>
    <row r="71">
      <c r="A71" s="9" t="n">
        <v>67</v>
      </c>
      <c r="B71" s="9" t="n"/>
      <c r="C71" s="9">
        <f>IF($B71="","",IFERROR(VLOOKUP($B71,Employees!$A:$K,2,FALSE),""))</f>
        <v/>
      </c>
      <c r="D71" s="9">
        <f>IF($B71="","",IFERROR(VLOOKUP($B71,Employees!$A:$K,3,FALSE),""))</f>
        <v/>
      </c>
      <c r="E71" s="9">
        <f>IF($B71="","",IFERROR(VLOOKUP($B71,Employees!$A:$K,4,FALSE),""))</f>
        <v/>
      </c>
      <c r="F71" s="11">
        <f>IF($B71="","",IFERROR(VLOOKUP($B71,Employees!$A:$K,8,FALSE),""))</f>
        <v/>
      </c>
      <c r="G71" s="14">
        <f>IF($B71="","",IF($G71="",Settings!$B$5,$G71))</f>
        <v/>
      </c>
      <c r="H71" s="14" t="n"/>
      <c r="I71" s="11">
        <f>IF($B71="","",ROUND($F71*MAX(0,($G71-$H71))/Settings!$B$5,0))</f>
        <v/>
      </c>
      <c r="J71" s="11" t="n"/>
      <c r="K71" s="11" t="n"/>
      <c r="L71" s="11" t="n"/>
      <c r="M71" s="11" t="n"/>
      <c r="N71" s="11" t="n"/>
      <c r="O71" s="14" t="n"/>
      <c r="P71" s="14" t="n"/>
      <c r="Q71" s="14" t="n"/>
      <c r="R71" s="11">
        <f>IF($B71="","",ROUND((IFERROR($F71/Settings!$B$5/Settings!$B$6,0))*($O71*Settings!$H$9+$P71*Settings!$H$10+$Q71*Settings!$H$11),0))</f>
        <v/>
      </c>
      <c r="S71" s="11">
        <f>IF($B71="","",ROUND($I71+$J71+$K71+$L71+$M71+$N71+$R71,0))</f>
        <v/>
      </c>
      <c r="T71" s="11">
        <f>IF($B71="","",IFERROR(VLOOKUP($B71,Employees!$A:$K,9,FALSE),""))</f>
        <v/>
      </c>
      <c r="U71" s="11">
        <f>IF($B71="","",ROUND($T71*Settings!$B$9,0))</f>
        <v/>
      </c>
      <c r="V71" s="11">
        <f>IF($B71="","",ROUND($T71*Settings!$B$10,0))</f>
        <v/>
      </c>
      <c r="W71" s="11">
        <f>IF($B71="","",ROUND($T71*Settings!$B$11,0))</f>
        <v/>
      </c>
      <c r="X71" s="11">
        <f>IF($B71="","",$U71+$V71+$W71)</f>
        <v/>
      </c>
      <c r="Y71" s="11">
        <f>IF($B71="","",Settings!$B$14)</f>
        <v/>
      </c>
      <c r="Z71" s="9">
        <f>IF($B71="","",IFERROR(VLOOKUP($B71,Employees!$A:$K,10,FALSE),0))</f>
        <v/>
      </c>
      <c r="AA71" s="11">
        <f>IF($B71="","",$Z71*Settings!$B$15)</f>
        <v/>
      </c>
      <c r="AB71" s="11">
        <f>IF($B71="","",MAX(0,($I71+$J71+$L71+$M71+$R71)-$X71-$Y71-$AA71))</f>
        <v/>
      </c>
      <c r="AC71" s="11">
        <f>IF($B71="","",ROUND(IF($AB71=0,0,$AB71*VLOOKUP($AB71,Settings!$D$16:$G$22,3,TRUE)-VLOOKUP($AB71,Settings!$D$16:$G$22,4,TRUE)),0))</f>
        <v/>
      </c>
      <c r="AD71" s="11" t="n"/>
      <c r="AE71" s="11" t="n"/>
      <c r="AF71" s="11">
        <f>IF($B71="","",ROUND($S71-$X71-$AC71-$AD71-$AE71,0))</f>
        <v/>
      </c>
      <c r="AG71" s="11">
        <f>IF($B71="","",ROUND($T71*Settings!$E$9,0))</f>
        <v/>
      </c>
      <c r="AH71" s="11">
        <f>IF($B71="","",ROUND($T71*Settings!$E$10,0))</f>
        <v/>
      </c>
      <c r="AI71" s="11">
        <f>IF($B71="","",ROUND($T71*Settings!$E$11,0))</f>
        <v/>
      </c>
      <c r="AJ71" s="11">
        <f>IF($B71="","",ROUND($T71*Settings!$E$12,0))</f>
        <v/>
      </c>
      <c r="AK71" s="11">
        <f>IF($B71="","",$AG71+$AH71+$AI71+$AJ71)</f>
        <v/>
      </c>
      <c r="AL71" s="11">
        <f>IF($B71="","",ROUND($S71+$AK71,0))</f>
        <v/>
      </c>
      <c r="AM71" s="9" t="n"/>
      <c r="AN71" s="9" t="n"/>
    </row>
    <row r="72">
      <c r="A72" s="9" t="n">
        <v>68</v>
      </c>
      <c r="B72" s="9" t="n"/>
      <c r="C72" s="9">
        <f>IF($B72="","",IFERROR(VLOOKUP($B72,Employees!$A:$K,2,FALSE),""))</f>
        <v/>
      </c>
      <c r="D72" s="9">
        <f>IF($B72="","",IFERROR(VLOOKUP($B72,Employees!$A:$K,3,FALSE),""))</f>
        <v/>
      </c>
      <c r="E72" s="9">
        <f>IF($B72="","",IFERROR(VLOOKUP($B72,Employees!$A:$K,4,FALSE),""))</f>
        <v/>
      </c>
      <c r="F72" s="11">
        <f>IF($B72="","",IFERROR(VLOOKUP($B72,Employees!$A:$K,8,FALSE),""))</f>
        <v/>
      </c>
      <c r="G72" s="14">
        <f>IF($B72="","",IF($G72="",Settings!$B$5,$G72))</f>
        <v/>
      </c>
      <c r="H72" s="14" t="n"/>
      <c r="I72" s="11">
        <f>IF($B72="","",ROUND($F72*MAX(0,($G72-$H72))/Settings!$B$5,0))</f>
        <v/>
      </c>
      <c r="J72" s="11" t="n"/>
      <c r="K72" s="11" t="n"/>
      <c r="L72" s="11" t="n"/>
      <c r="M72" s="11" t="n"/>
      <c r="N72" s="11" t="n"/>
      <c r="O72" s="14" t="n"/>
      <c r="P72" s="14" t="n"/>
      <c r="Q72" s="14" t="n"/>
      <c r="R72" s="11">
        <f>IF($B72="","",ROUND((IFERROR($F72/Settings!$B$5/Settings!$B$6,0))*($O72*Settings!$H$9+$P72*Settings!$H$10+$Q72*Settings!$H$11),0))</f>
        <v/>
      </c>
      <c r="S72" s="11">
        <f>IF($B72="","",ROUND($I72+$J72+$K72+$L72+$M72+$N72+$R72,0))</f>
        <v/>
      </c>
      <c r="T72" s="11">
        <f>IF($B72="","",IFERROR(VLOOKUP($B72,Employees!$A:$K,9,FALSE),""))</f>
        <v/>
      </c>
      <c r="U72" s="11">
        <f>IF($B72="","",ROUND($T72*Settings!$B$9,0))</f>
        <v/>
      </c>
      <c r="V72" s="11">
        <f>IF($B72="","",ROUND($T72*Settings!$B$10,0))</f>
        <v/>
      </c>
      <c r="W72" s="11">
        <f>IF($B72="","",ROUND($T72*Settings!$B$11,0))</f>
        <v/>
      </c>
      <c r="X72" s="11">
        <f>IF($B72="","",$U72+$V72+$W72)</f>
        <v/>
      </c>
      <c r="Y72" s="11">
        <f>IF($B72="","",Settings!$B$14)</f>
        <v/>
      </c>
      <c r="Z72" s="9">
        <f>IF($B72="","",IFERROR(VLOOKUP($B72,Employees!$A:$K,10,FALSE),0))</f>
        <v/>
      </c>
      <c r="AA72" s="11">
        <f>IF($B72="","",$Z72*Settings!$B$15)</f>
        <v/>
      </c>
      <c r="AB72" s="11">
        <f>IF($B72="","",MAX(0,($I72+$J72+$L72+$M72+$R72)-$X72-$Y72-$AA72))</f>
        <v/>
      </c>
      <c r="AC72" s="11">
        <f>IF($B72="","",ROUND(IF($AB72=0,0,$AB72*VLOOKUP($AB72,Settings!$D$16:$G$22,3,TRUE)-VLOOKUP($AB72,Settings!$D$16:$G$22,4,TRUE)),0))</f>
        <v/>
      </c>
      <c r="AD72" s="11" t="n"/>
      <c r="AE72" s="11" t="n"/>
      <c r="AF72" s="11">
        <f>IF($B72="","",ROUND($S72-$X72-$AC72-$AD72-$AE72,0))</f>
        <v/>
      </c>
      <c r="AG72" s="11">
        <f>IF($B72="","",ROUND($T72*Settings!$E$9,0))</f>
        <v/>
      </c>
      <c r="AH72" s="11">
        <f>IF($B72="","",ROUND($T72*Settings!$E$10,0))</f>
        <v/>
      </c>
      <c r="AI72" s="11">
        <f>IF($B72="","",ROUND($T72*Settings!$E$11,0))</f>
        <v/>
      </c>
      <c r="AJ72" s="11">
        <f>IF($B72="","",ROUND($T72*Settings!$E$12,0))</f>
        <v/>
      </c>
      <c r="AK72" s="11">
        <f>IF($B72="","",$AG72+$AH72+$AI72+$AJ72)</f>
        <v/>
      </c>
      <c r="AL72" s="11">
        <f>IF($B72="","",ROUND($S72+$AK72,0))</f>
        <v/>
      </c>
      <c r="AM72" s="9" t="n"/>
      <c r="AN72" s="9" t="n"/>
    </row>
    <row r="73">
      <c r="A73" s="9" t="n">
        <v>69</v>
      </c>
      <c r="B73" s="9" t="n"/>
      <c r="C73" s="9">
        <f>IF($B73="","",IFERROR(VLOOKUP($B73,Employees!$A:$K,2,FALSE),""))</f>
        <v/>
      </c>
      <c r="D73" s="9">
        <f>IF($B73="","",IFERROR(VLOOKUP($B73,Employees!$A:$K,3,FALSE),""))</f>
        <v/>
      </c>
      <c r="E73" s="9">
        <f>IF($B73="","",IFERROR(VLOOKUP($B73,Employees!$A:$K,4,FALSE),""))</f>
        <v/>
      </c>
      <c r="F73" s="11">
        <f>IF($B73="","",IFERROR(VLOOKUP($B73,Employees!$A:$K,8,FALSE),""))</f>
        <v/>
      </c>
      <c r="G73" s="14">
        <f>IF($B73="","",IF($G73="",Settings!$B$5,$G73))</f>
        <v/>
      </c>
      <c r="H73" s="14" t="n"/>
      <c r="I73" s="11">
        <f>IF($B73="","",ROUND($F73*MAX(0,($G73-$H73))/Settings!$B$5,0))</f>
        <v/>
      </c>
      <c r="J73" s="11" t="n"/>
      <c r="K73" s="11" t="n"/>
      <c r="L73" s="11" t="n"/>
      <c r="M73" s="11" t="n"/>
      <c r="N73" s="11" t="n"/>
      <c r="O73" s="14" t="n"/>
      <c r="P73" s="14" t="n"/>
      <c r="Q73" s="14" t="n"/>
      <c r="R73" s="11">
        <f>IF($B73="","",ROUND((IFERROR($F73/Settings!$B$5/Settings!$B$6,0))*($O73*Settings!$H$9+$P73*Settings!$H$10+$Q73*Settings!$H$11),0))</f>
        <v/>
      </c>
      <c r="S73" s="11">
        <f>IF($B73="","",ROUND($I73+$J73+$K73+$L73+$M73+$N73+$R73,0))</f>
        <v/>
      </c>
      <c r="T73" s="11">
        <f>IF($B73="","",IFERROR(VLOOKUP($B73,Employees!$A:$K,9,FALSE),""))</f>
        <v/>
      </c>
      <c r="U73" s="11">
        <f>IF($B73="","",ROUND($T73*Settings!$B$9,0))</f>
        <v/>
      </c>
      <c r="V73" s="11">
        <f>IF($B73="","",ROUND($T73*Settings!$B$10,0))</f>
        <v/>
      </c>
      <c r="W73" s="11">
        <f>IF($B73="","",ROUND($T73*Settings!$B$11,0))</f>
        <v/>
      </c>
      <c r="X73" s="11">
        <f>IF($B73="","",$U73+$V73+$W73)</f>
        <v/>
      </c>
      <c r="Y73" s="11">
        <f>IF($B73="","",Settings!$B$14)</f>
        <v/>
      </c>
      <c r="Z73" s="9">
        <f>IF($B73="","",IFERROR(VLOOKUP($B73,Employees!$A:$K,10,FALSE),0))</f>
        <v/>
      </c>
      <c r="AA73" s="11">
        <f>IF($B73="","",$Z73*Settings!$B$15)</f>
        <v/>
      </c>
      <c r="AB73" s="11">
        <f>IF($B73="","",MAX(0,($I73+$J73+$L73+$M73+$R73)-$X73-$Y73-$AA73))</f>
        <v/>
      </c>
      <c r="AC73" s="11">
        <f>IF($B73="","",ROUND(IF($AB73=0,0,$AB73*VLOOKUP($AB73,Settings!$D$16:$G$22,3,TRUE)-VLOOKUP($AB73,Settings!$D$16:$G$22,4,TRUE)),0))</f>
        <v/>
      </c>
      <c r="AD73" s="11" t="n"/>
      <c r="AE73" s="11" t="n"/>
      <c r="AF73" s="11">
        <f>IF($B73="","",ROUND($S73-$X73-$AC73-$AD73-$AE73,0))</f>
        <v/>
      </c>
      <c r="AG73" s="11">
        <f>IF($B73="","",ROUND($T73*Settings!$E$9,0))</f>
        <v/>
      </c>
      <c r="AH73" s="11">
        <f>IF($B73="","",ROUND($T73*Settings!$E$10,0))</f>
        <v/>
      </c>
      <c r="AI73" s="11">
        <f>IF($B73="","",ROUND($T73*Settings!$E$11,0))</f>
        <v/>
      </c>
      <c r="AJ73" s="11">
        <f>IF($B73="","",ROUND($T73*Settings!$E$12,0))</f>
        <v/>
      </c>
      <c r="AK73" s="11">
        <f>IF($B73="","",$AG73+$AH73+$AI73+$AJ73)</f>
        <v/>
      </c>
      <c r="AL73" s="11">
        <f>IF($B73="","",ROUND($S73+$AK73,0))</f>
        <v/>
      </c>
      <c r="AM73" s="9" t="n"/>
      <c r="AN73" s="9" t="n"/>
    </row>
    <row r="74">
      <c r="A74" s="9" t="n">
        <v>70</v>
      </c>
      <c r="B74" s="9" t="n"/>
      <c r="C74" s="9">
        <f>IF($B74="","",IFERROR(VLOOKUP($B74,Employees!$A:$K,2,FALSE),""))</f>
        <v/>
      </c>
      <c r="D74" s="9">
        <f>IF($B74="","",IFERROR(VLOOKUP($B74,Employees!$A:$K,3,FALSE),""))</f>
        <v/>
      </c>
      <c r="E74" s="9">
        <f>IF($B74="","",IFERROR(VLOOKUP($B74,Employees!$A:$K,4,FALSE),""))</f>
        <v/>
      </c>
      <c r="F74" s="11">
        <f>IF($B74="","",IFERROR(VLOOKUP($B74,Employees!$A:$K,8,FALSE),""))</f>
        <v/>
      </c>
      <c r="G74" s="14">
        <f>IF($B74="","",IF($G74="",Settings!$B$5,$G74))</f>
        <v/>
      </c>
      <c r="H74" s="14" t="n"/>
      <c r="I74" s="11">
        <f>IF($B74="","",ROUND($F74*MAX(0,($G74-$H74))/Settings!$B$5,0))</f>
        <v/>
      </c>
      <c r="J74" s="11" t="n"/>
      <c r="K74" s="11" t="n"/>
      <c r="L74" s="11" t="n"/>
      <c r="M74" s="11" t="n"/>
      <c r="N74" s="11" t="n"/>
      <c r="O74" s="14" t="n"/>
      <c r="P74" s="14" t="n"/>
      <c r="Q74" s="14" t="n"/>
      <c r="R74" s="11">
        <f>IF($B74="","",ROUND((IFERROR($F74/Settings!$B$5/Settings!$B$6,0))*($O74*Settings!$H$9+$P74*Settings!$H$10+$Q74*Settings!$H$11),0))</f>
        <v/>
      </c>
      <c r="S74" s="11">
        <f>IF($B74="","",ROUND($I74+$J74+$K74+$L74+$M74+$N74+$R74,0))</f>
        <v/>
      </c>
      <c r="T74" s="11">
        <f>IF($B74="","",IFERROR(VLOOKUP($B74,Employees!$A:$K,9,FALSE),""))</f>
        <v/>
      </c>
      <c r="U74" s="11">
        <f>IF($B74="","",ROUND($T74*Settings!$B$9,0))</f>
        <v/>
      </c>
      <c r="V74" s="11">
        <f>IF($B74="","",ROUND($T74*Settings!$B$10,0))</f>
        <v/>
      </c>
      <c r="W74" s="11">
        <f>IF($B74="","",ROUND($T74*Settings!$B$11,0))</f>
        <v/>
      </c>
      <c r="X74" s="11">
        <f>IF($B74="","",$U74+$V74+$W74)</f>
        <v/>
      </c>
      <c r="Y74" s="11">
        <f>IF($B74="","",Settings!$B$14)</f>
        <v/>
      </c>
      <c r="Z74" s="9">
        <f>IF($B74="","",IFERROR(VLOOKUP($B74,Employees!$A:$K,10,FALSE),0))</f>
        <v/>
      </c>
      <c r="AA74" s="11">
        <f>IF($B74="","",$Z74*Settings!$B$15)</f>
        <v/>
      </c>
      <c r="AB74" s="11">
        <f>IF($B74="","",MAX(0,($I74+$J74+$L74+$M74+$R74)-$X74-$Y74-$AA74))</f>
        <v/>
      </c>
      <c r="AC74" s="11">
        <f>IF($B74="","",ROUND(IF($AB74=0,0,$AB74*VLOOKUP($AB74,Settings!$D$16:$G$22,3,TRUE)-VLOOKUP($AB74,Settings!$D$16:$G$22,4,TRUE)),0))</f>
        <v/>
      </c>
      <c r="AD74" s="11" t="n"/>
      <c r="AE74" s="11" t="n"/>
      <c r="AF74" s="11">
        <f>IF($B74="","",ROUND($S74-$X74-$AC74-$AD74-$AE74,0))</f>
        <v/>
      </c>
      <c r="AG74" s="11">
        <f>IF($B74="","",ROUND($T74*Settings!$E$9,0))</f>
        <v/>
      </c>
      <c r="AH74" s="11">
        <f>IF($B74="","",ROUND($T74*Settings!$E$10,0))</f>
        <v/>
      </c>
      <c r="AI74" s="11">
        <f>IF($B74="","",ROUND($T74*Settings!$E$11,0))</f>
        <v/>
      </c>
      <c r="AJ74" s="11">
        <f>IF($B74="","",ROUND($T74*Settings!$E$12,0))</f>
        <v/>
      </c>
      <c r="AK74" s="11">
        <f>IF($B74="","",$AG74+$AH74+$AI74+$AJ74)</f>
        <v/>
      </c>
      <c r="AL74" s="11">
        <f>IF($B74="","",ROUND($S74+$AK74,0))</f>
        <v/>
      </c>
      <c r="AM74" s="9" t="n"/>
      <c r="AN74" s="9" t="n"/>
    </row>
    <row r="75">
      <c r="A75" s="9" t="n">
        <v>71</v>
      </c>
      <c r="B75" s="9" t="n"/>
      <c r="C75" s="9">
        <f>IF($B75="","",IFERROR(VLOOKUP($B75,Employees!$A:$K,2,FALSE),""))</f>
        <v/>
      </c>
      <c r="D75" s="9">
        <f>IF($B75="","",IFERROR(VLOOKUP($B75,Employees!$A:$K,3,FALSE),""))</f>
        <v/>
      </c>
      <c r="E75" s="9">
        <f>IF($B75="","",IFERROR(VLOOKUP($B75,Employees!$A:$K,4,FALSE),""))</f>
        <v/>
      </c>
      <c r="F75" s="11">
        <f>IF($B75="","",IFERROR(VLOOKUP($B75,Employees!$A:$K,8,FALSE),""))</f>
        <v/>
      </c>
      <c r="G75" s="14">
        <f>IF($B75="","",IF($G75="",Settings!$B$5,$G75))</f>
        <v/>
      </c>
      <c r="H75" s="14" t="n"/>
      <c r="I75" s="11">
        <f>IF($B75="","",ROUND($F75*MAX(0,($G75-$H75))/Settings!$B$5,0))</f>
        <v/>
      </c>
      <c r="J75" s="11" t="n"/>
      <c r="K75" s="11" t="n"/>
      <c r="L75" s="11" t="n"/>
      <c r="M75" s="11" t="n"/>
      <c r="N75" s="11" t="n"/>
      <c r="O75" s="14" t="n"/>
      <c r="P75" s="14" t="n"/>
      <c r="Q75" s="14" t="n"/>
      <c r="R75" s="11">
        <f>IF($B75="","",ROUND((IFERROR($F75/Settings!$B$5/Settings!$B$6,0))*($O75*Settings!$H$9+$P75*Settings!$H$10+$Q75*Settings!$H$11),0))</f>
        <v/>
      </c>
      <c r="S75" s="11">
        <f>IF($B75="","",ROUND($I75+$J75+$K75+$L75+$M75+$N75+$R75,0))</f>
        <v/>
      </c>
      <c r="T75" s="11">
        <f>IF($B75="","",IFERROR(VLOOKUP($B75,Employees!$A:$K,9,FALSE),""))</f>
        <v/>
      </c>
      <c r="U75" s="11">
        <f>IF($B75="","",ROUND($T75*Settings!$B$9,0))</f>
        <v/>
      </c>
      <c r="V75" s="11">
        <f>IF($B75="","",ROUND($T75*Settings!$B$10,0))</f>
        <v/>
      </c>
      <c r="W75" s="11">
        <f>IF($B75="","",ROUND($T75*Settings!$B$11,0))</f>
        <v/>
      </c>
      <c r="X75" s="11">
        <f>IF($B75="","",$U75+$V75+$W75)</f>
        <v/>
      </c>
      <c r="Y75" s="11">
        <f>IF($B75="","",Settings!$B$14)</f>
        <v/>
      </c>
      <c r="Z75" s="9">
        <f>IF($B75="","",IFERROR(VLOOKUP($B75,Employees!$A:$K,10,FALSE),0))</f>
        <v/>
      </c>
      <c r="AA75" s="11">
        <f>IF($B75="","",$Z75*Settings!$B$15)</f>
        <v/>
      </c>
      <c r="AB75" s="11">
        <f>IF($B75="","",MAX(0,($I75+$J75+$L75+$M75+$R75)-$X75-$Y75-$AA75))</f>
        <v/>
      </c>
      <c r="AC75" s="11">
        <f>IF($B75="","",ROUND(IF($AB75=0,0,$AB75*VLOOKUP($AB75,Settings!$D$16:$G$22,3,TRUE)-VLOOKUP($AB75,Settings!$D$16:$G$22,4,TRUE)),0))</f>
        <v/>
      </c>
      <c r="AD75" s="11" t="n"/>
      <c r="AE75" s="11" t="n"/>
      <c r="AF75" s="11">
        <f>IF($B75="","",ROUND($S75-$X75-$AC75-$AD75-$AE75,0))</f>
        <v/>
      </c>
      <c r="AG75" s="11">
        <f>IF($B75="","",ROUND($T75*Settings!$E$9,0))</f>
        <v/>
      </c>
      <c r="AH75" s="11">
        <f>IF($B75="","",ROUND($T75*Settings!$E$10,0))</f>
        <v/>
      </c>
      <c r="AI75" s="11">
        <f>IF($B75="","",ROUND($T75*Settings!$E$11,0))</f>
        <v/>
      </c>
      <c r="AJ75" s="11">
        <f>IF($B75="","",ROUND($T75*Settings!$E$12,0))</f>
        <v/>
      </c>
      <c r="AK75" s="11">
        <f>IF($B75="","",$AG75+$AH75+$AI75+$AJ75)</f>
        <v/>
      </c>
      <c r="AL75" s="11">
        <f>IF($B75="","",ROUND($S75+$AK75,0))</f>
        <v/>
      </c>
      <c r="AM75" s="9" t="n"/>
      <c r="AN75" s="9" t="n"/>
    </row>
    <row r="76">
      <c r="A76" s="9" t="n">
        <v>72</v>
      </c>
      <c r="B76" s="9" t="n"/>
      <c r="C76" s="9">
        <f>IF($B76="","",IFERROR(VLOOKUP($B76,Employees!$A:$K,2,FALSE),""))</f>
        <v/>
      </c>
      <c r="D76" s="9">
        <f>IF($B76="","",IFERROR(VLOOKUP($B76,Employees!$A:$K,3,FALSE),""))</f>
        <v/>
      </c>
      <c r="E76" s="9">
        <f>IF($B76="","",IFERROR(VLOOKUP($B76,Employees!$A:$K,4,FALSE),""))</f>
        <v/>
      </c>
      <c r="F76" s="11">
        <f>IF($B76="","",IFERROR(VLOOKUP($B76,Employees!$A:$K,8,FALSE),""))</f>
        <v/>
      </c>
      <c r="G76" s="14">
        <f>IF($B76="","",IF($G76="",Settings!$B$5,$G76))</f>
        <v/>
      </c>
      <c r="H76" s="14" t="n"/>
      <c r="I76" s="11">
        <f>IF($B76="","",ROUND($F76*MAX(0,($G76-$H76))/Settings!$B$5,0))</f>
        <v/>
      </c>
      <c r="J76" s="11" t="n"/>
      <c r="K76" s="11" t="n"/>
      <c r="L76" s="11" t="n"/>
      <c r="M76" s="11" t="n"/>
      <c r="N76" s="11" t="n"/>
      <c r="O76" s="14" t="n"/>
      <c r="P76" s="14" t="n"/>
      <c r="Q76" s="14" t="n"/>
      <c r="R76" s="11">
        <f>IF($B76="","",ROUND((IFERROR($F76/Settings!$B$5/Settings!$B$6,0))*($O76*Settings!$H$9+$P76*Settings!$H$10+$Q76*Settings!$H$11),0))</f>
        <v/>
      </c>
      <c r="S76" s="11">
        <f>IF($B76="","",ROUND($I76+$J76+$K76+$L76+$M76+$N76+$R76,0))</f>
        <v/>
      </c>
      <c r="T76" s="11">
        <f>IF($B76="","",IFERROR(VLOOKUP($B76,Employees!$A:$K,9,FALSE),""))</f>
        <v/>
      </c>
      <c r="U76" s="11">
        <f>IF($B76="","",ROUND($T76*Settings!$B$9,0))</f>
        <v/>
      </c>
      <c r="V76" s="11">
        <f>IF($B76="","",ROUND($T76*Settings!$B$10,0))</f>
        <v/>
      </c>
      <c r="W76" s="11">
        <f>IF($B76="","",ROUND($T76*Settings!$B$11,0))</f>
        <v/>
      </c>
      <c r="X76" s="11">
        <f>IF($B76="","",$U76+$V76+$W76)</f>
        <v/>
      </c>
      <c r="Y76" s="11">
        <f>IF($B76="","",Settings!$B$14)</f>
        <v/>
      </c>
      <c r="Z76" s="9">
        <f>IF($B76="","",IFERROR(VLOOKUP($B76,Employees!$A:$K,10,FALSE),0))</f>
        <v/>
      </c>
      <c r="AA76" s="11">
        <f>IF($B76="","",$Z76*Settings!$B$15)</f>
        <v/>
      </c>
      <c r="AB76" s="11">
        <f>IF($B76="","",MAX(0,($I76+$J76+$L76+$M76+$R76)-$X76-$Y76-$AA76))</f>
        <v/>
      </c>
      <c r="AC76" s="11">
        <f>IF($B76="","",ROUND(IF($AB76=0,0,$AB76*VLOOKUP($AB76,Settings!$D$16:$G$22,3,TRUE)-VLOOKUP($AB76,Settings!$D$16:$G$22,4,TRUE)),0))</f>
        <v/>
      </c>
      <c r="AD76" s="11" t="n"/>
      <c r="AE76" s="11" t="n"/>
      <c r="AF76" s="11">
        <f>IF($B76="","",ROUND($S76-$X76-$AC76-$AD76-$AE76,0))</f>
        <v/>
      </c>
      <c r="AG76" s="11">
        <f>IF($B76="","",ROUND($T76*Settings!$E$9,0))</f>
        <v/>
      </c>
      <c r="AH76" s="11">
        <f>IF($B76="","",ROUND($T76*Settings!$E$10,0))</f>
        <v/>
      </c>
      <c r="AI76" s="11">
        <f>IF($B76="","",ROUND($T76*Settings!$E$11,0))</f>
        <v/>
      </c>
      <c r="AJ76" s="11">
        <f>IF($B76="","",ROUND($T76*Settings!$E$12,0))</f>
        <v/>
      </c>
      <c r="AK76" s="11">
        <f>IF($B76="","",$AG76+$AH76+$AI76+$AJ76)</f>
        <v/>
      </c>
      <c r="AL76" s="11">
        <f>IF($B76="","",ROUND($S76+$AK76,0))</f>
        <v/>
      </c>
      <c r="AM76" s="9" t="n"/>
      <c r="AN76" s="9" t="n"/>
    </row>
    <row r="77">
      <c r="A77" s="9" t="n">
        <v>73</v>
      </c>
      <c r="B77" s="9" t="n"/>
      <c r="C77" s="9">
        <f>IF($B77="","",IFERROR(VLOOKUP($B77,Employees!$A:$K,2,FALSE),""))</f>
        <v/>
      </c>
      <c r="D77" s="9">
        <f>IF($B77="","",IFERROR(VLOOKUP($B77,Employees!$A:$K,3,FALSE),""))</f>
        <v/>
      </c>
      <c r="E77" s="9">
        <f>IF($B77="","",IFERROR(VLOOKUP($B77,Employees!$A:$K,4,FALSE),""))</f>
        <v/>
      </c>
      <c r="F77" s="11">
        <f>IF($B77="","",IFERROR(VLOOKUP($B77,Employees!$A:$K,8,FALSE),""))</f>
        <v/>
      </c>
      <c r="G77" s="14">
        <f>IF($B77="","",IF($G77="",Settings!$B$5,$G77))</f>
        <v/>
      </c>
      <c r="H77" s="14" t="n"/>
      <c r="I77" s="11">
        <f>IF($B77="","",ROUND($F77*MAX(0,($G77-$H77))/Settings!$B$5,0))</f>
        <v/>
      </c>
      <c r="J77" s="11" t="n"/>
      <c r="K77" s="11" t="n"/>
      <c r="L77" s="11" t="n"/>
      <c r="M77" s="11" t="n"/>
      <c r="N77" s="11" t="n"/>
      <c r="O77" s="14" t="n"/>
      <c r="P77" s="14" t="n"/>
      <c r="Q77" s="14" t="n"/>
      <c r="R77" s="11">
        <f>IF($B77="","",ROUND((IFERROR($F77/Settings!$B$5/Settings!$B$6,0))*($O77*Settings!$H$9+$P77*Settings!$H$10+$Q77*Settings!$H$11),0))</f>
        <v/>
      </c>
      <c r="S77" s="11">
        <f>IF($B77="","",ROUND($I77+$J77+$K77+$L77+$M77+$N77+$R77,0))</f>
        <v/>
      </c>
      <c r="T77" s="11">
        <f>IF($B77="","",IFERROR(VLOOKUP($B77,Employees!$A:$K,9,FALSE),""))</f>
        <v/>
      </c>
      <c r="U77" s="11">
        <f>IF($B77="","",ROUND($T77*Settings!$B$9,0))</f>
        <v/>
      </c>
      <c r="V77" s="11">
        <f>IF($B77="","",ROUND($T77*Settings!$B$10,0))</f>
        <v/>
      </c>
      <c r="W77" s="11">
        <f>IF($B77="","",ROUND($T77*Settings!$B$11,0))</f>
        <v/>
      </c>
      <c r="X77" s="11">
        <f>IF($B77="","",$U77+$V77+$W77)</f>
        <v/>
      </c>
      <c r="Y77" s="11">
        <f>IF($B77="","",Settings!$B$14)</f>
        <v/>
      </c>
      <c r="Z77" s="9">
        <f>IF($B77="","",IFERROR(VLOOKUP($B77,Employees!$A:$K,10,FALSE),0))</f>
        <v/>
      </c>
      <c r="AA77" s="11">
        <f>IF($B77="","",$Z77*Settings!$B$15)</f>
        <v/>
      </c>
      <c r="AB77" s="11">
        <f>IF($B77="","",MAX(0,($I77+$J77+$L77+$M77+$R77)-$X77-$Y77-$AA77))</f>
        <v/>
      </c>
      <c r="AC77" s="11">
        <f>IF($B77="","",ROUND(IF($AB77=0,0,$AB77*VLOOKUP($AB77,Settings!$D$16:$G$22,3,TRUE)-VLOOKUP($AB77,Settings!$D$16:$G$22,4,TRUE)),0))</f>
        <v/>
      </c>
      <c r="AD77" s="11" t="n"/>
      <c r="AE77" s="11" t="n"/>
      <c r="AF77" s="11">
        <f>IF($B77="","",ROUND($S77-$X77-$AC77-$AD77-$AE77,0))</f>
        <v/>
      </c>
      <c r="AG77" s="11">
        <f>IF($B77="","",ROUND($T77*Settings!$E$9,0))</f>
        <v/>
      </c>
      <c r="AH77" s="11">
        <f>IF($B77="","",ROUND($T77*Settings!$E$10,0))</f>
        <v/>
      </c>
      <c r="AI77" s="11">
        <f>IF($B77="","",ROUND($T77*Settings!$E$11,0))</f>
        <v/>
      </c>
      <c r="AJ77" s="11">
        <f>IF($B77="","",ROUND($T77*Settings!$E$12,0))</f>
        <v/>
      </c>
      <c r="AK77" s="11">
        <f>IF($B77="","",$AG77+$AH77+$AI77+$AJ77)</f>
        <v/>
      </c>
      <c r="AL77" s="11">
        <f>IF($B77="","",ROUND($S77+$AK77,0))</f>
        <v/>
      </c>
      <c r="AM77" s="9" t="n"/>
      <c r="AN77" s="9" t="n"/>
    </row>
    <row r="78">
      <c r="A78" s="9" t="n">
        <v>74</v>
      </c>
      <c r="B78" s="9" t="n"/>
      <c r="C78" s="9">
        <f>IF($B78="","",IFERROR(VLOOKUP($B78,Employees!$A:$K,2,FALSE),""))</f>
        <v/>
      </c>
      <c r="D78" s="9">
        <f>IF($B78="","",IFERROR(VLOOKUP($B78,Employees!$A:$K,3,FALSE),""))</f>
        <v/>
      </c>
      <c r="E78" s="9">
        <f>IF($B78="","",IFERROR(VLOOKUP($B78,Employees!$A:$K,4,FALSE),""))</f>
        <v/>
      </c>
      <c r="F78" s="11">
        <f>IF($B78="","",IFERROR(VLOOKUP($B78,Employees!$A:$K,8,FALSE),""))</f>
        <v/>
      </c>
      <c r="G78" s="14">
        <f>IF($B78="","",IF($G78="",Settings!$B$5,$G78))</f>
        <v/>
      </c>
      <c r="H78" s="14" t="n"/>
      <c r="I78" s="11">
        <f>IF($B78="","",ROUND($F78*MAX(0,($G78-$H78))/Settings!$B$5,0))</f>
        <v/>
      </c>
      <c r="J78" s="11" t="n"/>
      <c r="K78" s="11" t="n"/>
      <c r="L78" s="11" t="n"/>
      <c r="M78" s="11" t="n"/>
      <c r="N78" s="11" t="n"/>
      <c r="O78" s="14" t="n"/>
      <c r="P78" s="14" t="n"/>
      <c r="Q78" s="14" t="n"/>
      <c r="R78" s="11">
        <f>IF($B78="","",ROUND((IFERROR($F78/Settings!$B$5/Settings!$B$6,0))*($O78*Settings!$H$9+$P78*Settings!$H$10+$Q78*Settings!$H$11),0))</f>
        <v/>
      </c>
      <c r="S78" s="11">
        <f>IF($B78="","",ROUND($I78+$J78+$K78+$L78+$M78+$N78+$R78,0))</f>
        <v/>
      </c>
      <c r="T78" s="11">
        <f>IF($B78="","",IFERROR(VLOOKUP($B78,Employees!$A:$K,9,FALSE),""))</f>
        <v/>
      </c>
      <c r="U78" s="11">
        <f>IF($B78="","",ROUND($T78*Settings!$B$9,0))</f>
        <v/>
      </c>
      <c r="V78" s="11">
        <f>IF($B78="","",ROUND($T78*Settings!$B$10,0))</f>
        <v/>
      </c>
      <c r="W78" s="11">
        <f>IF($B78="","",ROUND($T78*Settings!$B$11,0))</f>
        <v/>
      </c>
      <c r="X78" s="11">
        <f>IF($B78="","",$U78+$V78+$W78)</f>
        <v/>
      </c>
      <c r="Y78" s="11">
        <f>IF($B78="","",Settings!$B$14)</f>
        <v/>
      </c>
      <c r="Z78" s="9">
        <f>IF($B78="","",IFERROR(VLOOKUP($B78,Employees!$A:$K,10,FALSE),0))</f>
        <v/>
      </c>
      <c r="AA78" s="11">
        <f>IF($B78="","",$Z78*Settings!$B$15)</f>
        <v/>
      </c>
      <c r="AB78" s="11">
        <f>IF($B78="","",MAX(0,($I78+$J78+$L78+$M78+$R78)-$X78-$Y78-$AA78))</f>
        <v/>
      </c>
      <c r="AC78" s="11">
        <f>IF($B78="","",ROUND(IF($AB78=0,0,$AB78*VLOOKUP($AB78,Settings!$D$16:$G$22,3,TRUE)-VLOOKUP($AB78,Settings!$D$16:$G$22,4,TRUE)),0))</f>
        <v/>
      </c>
      <c r="AD78" s="11" t="n"/>
      <c r="AE78" s="11" t="n"/>
      <c r="AF78" s="11">
        <f>IF($B78="","",ROUND($S78-$X78-$AC78-$AD78-$AE78,0))</f>
        <v/>
      </c>
      <c r="AG78" s="11">
        <f>IF($B78="","",ROUND($T78*Settings!$E$9,0))</f>
        <v/>
      </c>
      <c r="AH78" s="11">
        <f>IF($B78="","",ROUND($T78*Settings!$E$10,0))</f>
        <v/>
      </c>
      <c r="AI78" s="11">
        <f>IF($B78="","",ROUND($T78*Settings!$E$11,0))</f>
        <v/>
      </c>
      <c r="AJ78" s="11">
        <f>IF($B78="","",ROUND($T78*Settings!$E$12,0))</f>
        <v/>
      </c>
      <c r="AK78" s="11">
        <f>IF($B78="","",$AG78+$AH78+$AI78+$AJ78)</f>
        <v/>
      </c>
      <c r="AL78" s="11">
        <f>IF($B78="","",ROUND($S78+$AK78,0))</f>
        <v/>
      </c>
      <c r="AM78" s="9" t="n"/>
      <c r="AN78" s="9" t="n"/>
    </row>
    <row r="79">
      <c r="A79" s="9" t="n">
        <v>75</v>
      </c>
      <c r="B79" s="9" t="n"/>
      <c r="C79" s="9">
        <f>IF($B79="","",IFERROR(VLOOKUP($B79,Employees!$A:$K,2,FALSE),""))</f>
        <v/>
      </c>
      <c r="D79" s="9">
        <f>IF($B79="","",IFERROR(VLOOKUP($B79,Employees!$A:$K,3,FALSE),""))</f>
        <v/>
      </c>
      <c r="E79" s="9">
        <f>IF($B79="","",IFERROR(VLOOKUP($B79,Employees!$A:$K,4,FALSE),""))</f>
        <v/>
      </c>
      <c r="F79" s="11">
        <f>IF($B79="","",IFERROR(VLOOKUP($B79,Employees!$A:$K,8,FALSE),""))</f>
        <v/>
      </c>
      <c r="G79" s="14">
        <f>IF($B79="","",IF($G79="",Settings!$B$5,$G79))</f>
        <v/>
      </c>
      <c r="H79" s="14" t="n"/>
      <c r="I79" s="11">
        <f>IF($B79="","",ROUND($F79*MAX(0,($G79-$H79))/Settings!$B$5,0))</f>
        <v/>
      </c>
      <c r="J79" s="11" t="n"/>
      <c r="K79" s="11" t="n"/>
      <c r="L79" s="11" t="n"/>
      <c r="M79" s="11" t="n"/>
      <c r="N79" s="11" t="n"/>
      <c r="O79" s="14" t="n"/>
      <c r="P79" s="14" t="n"/>
      <c r="Q79" s="14" t="n"/>
      <c r="R79" s="11">
        <f>IF($B79="","",ROUND((IFERROR($F79/Settings!$B$5/Settings!$B$6,0))*($O79*Settings!$H$9+$P79*Settings!$H$10+$Q79*Settings!$H$11),0))</f>
        <v/>
      </c>
      <c r="S79" s="11">
        <f>IF($B79="","",ROUND($I79+$J79+$K79+$L79+$M79+$N79+$R79,0))</f>
        <v/>
      </c>
      <c r="T79" s="11">
        <f>IF($B79="","",IFERROR(VLOOKUP($B79,Employees!$A:$K,9,FALSE),""))</f>
        <v/>
      </c>
      <c r="U79" s="11">
        <f>IF($B79="","",ROUND($T79*Settings!$B$9,0))</f>
        <v/>
      </c>
      <c r="V79" s="11">
        <f>IF($B79="","",ROUND($T79*Settings!$B$10,0))</f>
        <v/>
      </c>
      <c r="W79" s="11">
        <f>IF($B79="","",ROUND($T79*Settings!$B$11,0))</f>
        <v/>
      </c>
      <c r="X79" s="11">
        <f>IF($B79="","",$U79+$V79+$W79)</f>
        <v/>
      </c>
      <c r="Y79" s="11">
        <f>IF($B79="","",Settings!$B$14)</f>
        <v/>
      </c>
      <c r="Z79" s="9">
        <f>IF($B79="","",IFERROR(VLOOKUP($B79,Employees!$A:$K,10,FALSE),0))</f>
        <v/>
      </c>
      <c r="AA79" s="11">
        <f>IF($B79="","",$Z79*Settings!$B$15)</f>
        <v/>
      </c>
      <c r="AB79" s="11">
        <f>IF($B79="","",MAX(0,($I79+$J79+$L79+$M79+$R79)-$X79-$Y79-$AA79))</f>
        <v/>
      </c>
      <c r="AC79" s="11">
        <f>IF($B79="","",ROUND(IF($AB79=0,0,$AB79*VLOOKUP($AB79,Settings!$D$16:$G$22,3,TRUE)-VLOOKUP($AB79,Settings!$D$16:$G$22,4,TRUE)),0))</f>
        <v/>
      </c>
      <c r="AD79" s="11" t="n"/>
      <c r="AE79" s="11" t="n"/>
      <c r="AF79" s="11">
        <f>IF($B79="","",ROUND($S79-$X79-$AC79-$AD79-$AE79,0))</f>
        <v/>
      </c>
      <c r="AG79" s="11">
        <f>IF($B79="","",ROUND($T79*Settings!$E$9,0))</f>
        <v/>
      </c>
      <c r="AH79" s="11">
        <f>IF($B79="","",ROUND($T79*Settings!$E$10,0))</f>
        <v/>
      </c>
      <c r="AI79" s="11">
        <f>IF($B79="","",ROUND($T79*Settings!$E$11,0))</f>
        <v/>
      </c>
      <c r="AJ79" s="11">
        <f>IF($B79="","",ROUND($T79*Settings!$E$12,0))</f>
        <v/>
      </c>
      <c r="AK79" s="11">
        <f>IF($B79="","",$AG79+$AH79+$AI79+$AJ79)</f>
        <v/>
      </c>
      <c r="AL79" s="11">
        <f>IF($B79="","",ROUND($S79+$AK79,0))</f>
        <v/>
      </c>
      <c r="AM79" s="9" t="n"/>
      <c r="AN79" s="9" t="n"/>
    </row>
    <row r="80">
      <c r="A80" s="9" t="n">
        <v>76</v>
      </c>
      <c r="B80" s="9" t="n"/>
      <c r="C80" s="9">
        <f>IF($B80="","",IFERROR(VLOOKUP($B80,Employees!$A:$K,2,FALSE),""))</f>
        <v/>
      </c>
      <c r="D80" s="9">
        <f>IF($B80="","",IFERROR(VLOOKUP($B80,Employees!$A:$K,3,FALSE),""))</f>
        <v/>
      </c>
      <c r="E80" s="9">
        <f>IF($B80="","",IFERROR(VLOOKUP($B80,Employees!$A:$K,4,FALSE),""))</f>
        <v/>
      </c>
      <c r="F80" s="11">
        <f>IF($B80="","",IFERROR(VLOOKUP($B80,Employees!$A:$K,8,FALSE),""))</f>
        <v/>
      </c>
      <c r="G80" s="14">
        <f>IF($B80="","",IF($G80="",Settings!$B$5,$G80))</f>
        <v/>
      </c>
      <c r="H80" s="14" t="n"/>
      <c r="I80" s="11">
        <f>IF($B80="","",ROUND($F80*MAX(0,($G80-$H80))/Settings!$B$5,0))</f>
        <v/>
      </c>
      <c r="J80" s="11" t="n"/>
      <c r="K80" s="11" t="n"/>
      <c r="L80" s="11" t="n"/>
      <c r="M80" s="11" t="n"/>
      <c r="N80" s="11" t="n"/>
      <c r="O80" s="14" t="n"/>
      <c r="P80" s="14" t="n"/>
      <c r="Q80" s="14" t="n"/>
      <c r="R80" s="11">
        <f>IF($B80="","",ROUND((IFERROR($F80/Settings!$B$5/Settings!$B$6,0))*($O80*Settings!$H$9+$P80*Settings!$H$10+$Q80*Settings!$H$11),0))</f>
        <v/>
      </c>
      <c r="S80" s="11">
        <f>IF($B80="","",ROUND($I80+$J80+$K80+$L80+$M80+$N80+$R80,0))</f>
        <v/>
      </c>
      <c r="T80" s="11">
        <f>IF($B80="","",IFERROR(VLOOKUP($B80,Employees!$A:$K,9,FALSE),""))</f>
        <v/>
      </c>
      <c r="U80" s="11">
        <f>IF($B80="","",ROUND($T80*Settings!$B$9,0))</f>
        <v/>
      </c>
      <c r="V80" s="11">
        <f>IF($B80="","",ROUND($T80*Settings!$B$10,0))</f>
        <v/>
      </c>
      <c r="W80" s="11">
        <f>IF($B80="","",ROUND($T80*Settings!$B$11,0))</f>
        <v/>
      </c>
      <c r="X80" s="11">
        <f>IF($B80="","",$U80+$V80+$W80)</f>
        <v/>
      </c>
      <c r="Y80" s="11">
        <f>IF($B80="","",Settings!$B$14)</f>
        <v/>
      </c>
      <c r="Z80" s="9">
        <f>IF($B80="","",IFERROR(VLOOKUP($B80,Employees!$A:$K,10,FALSE),0))</f>
        <v/>
      </c>
      <c r="AA80" s="11">
        <f>IF($B80="","",$Z80*Settings!$B$15)</f>
        <v/>
      </c>
      <c r="AB80" s="11">
        <f>IF($B80="","",MAX(0,($I80+$J80+$L80+$M80+$R80)-$X80-$Y80-$AA80))</f>
        <v/>
      </c>
      <c r="AC80" s="11">
        <f>IF($B80="","",ROUND(IF($AB80=0,0,$AB80*VLOOKUP($AB80,Settings!$D$16:$G$22,3,TRUE)-VLOOKUP($AB80,Settings!$D$16:$G$22,4,TRUE)),0))</f>
        <v/>
      </c>
      <c r="AD80" s="11" t="n"/>
      <c r="AE80" s="11" t="n"/>
      <c r="AF80" s="11">
        <f>IF($B80="","",ROUND($S80-$X80-$AC80-$AD80-$AE80,0))</f>
        <v/>
      </c>
      <c r="AG80" s="11">
        <f>IF($B80="","",ROUND($T80*Settings!$E$9,0))</f>
        <v/>
      </c>
      <c r="AH80" s="11">
        <f>IF($B80="","",ROUND($T80*Settings!$E$10,0))</f>
        <v/>
      </c>
      <c r="AI80" s="11">
        <f>IF($B80="","",ROUND($T80*Settings!$E$11,0))</f>
        <v/>
      </c>
      <c r="AJ80" s="11">
        <f>IF($B80="","",ROUND($T80*Settings!$E$12,0))</f>
        <v/>
      </c>
      <c r="AK80" s="11">
        <f>IF($B80="","",$AG80+$AH80+$AI80+$AJ80)</f>
        <v/>
      </c>
      <c r="AL80" s="11">
        <f>IF($B80="","",ROUND($S80+$AK80,0))</f>
        <v/>
      </c>
      <c r="AM80" s="9" t="n"/>
      <c r="AN80" s="9" t="n"/>
    </row>
    <row r="81">
      <c r="A81" s="9" t="n">
        <v>77</v>
      </c>
      <c r="B81" s="9" t="n"/>
      <c r="C81" s="9">
        <f>IF($B81="","",IFERROR(VLOOKUP($B81,Employees!$A:$K,2,FALSE),""))</f>
        <v/>
      </c>
      <c r="D81" s="9">
        <f>IF($B81="","",IFERROR(VLOOKUP($B81,Employees!$A:$K,3,FALSE),""))</f>
        <v/>
      </c>
      <c r="E81" s="9">
        <f>IF($B81="","",IFERROR(VLOOKUP($B81,Employees!$A:$K,4,FALSE),""))</f>
        <v/>
      </c>
      <c r="F81" s="11">
        <f>IF($B81="","",IFERROR(VLOOKUP($B81,Employees!$A:$K,8,FALSE),""))</f>
        <v/>
      </c>
      <c r="G81" s="14">
        <f>IF($B81="","",IF($G81="",Settings!$B$5,$G81))</f>
        <v/>
      </c>
      <c r="H81" s="14" t="n"/>
      <c r="I81" s="11">
        <f>IF($B81="","",ROUND($F81*MAX(0,($G81-$H81))/Settings!$B$5,0))</f>
        <v/>
      </c>
      <c r="J81" s="11" t="n"/>
      <c r="K81" s="11" t="n"/>
      <c r="L81" s="11" t="n"/>
      <c r="M81" s="11" t="n"/>
      <c r="N81" s="11" t="n"/>
      <c r="O81" s="14" t="n"/>
      <c r="P81" s="14" t="n"/>
      <c r="Q81" s="14" t="n"/>
      <c r="R81" s="11">
        <f>IF($B81="","",ROUND((IFERROR($F81/Settings!$B$5/Settings!$B$6,0))*($O81*Settings!$H$9+$P81*Settings!$H$10+$Q81*Settings!$H$11),0))</f>
        <v/>
      </c>
      <c r="S81" s="11">
        <f>IF($B81="","",ROUND($I81+$J81+$K81+$L81+$M81+$N81+$R81,0))</f>
        <v/>
      </c>
      <c r="T81" s="11">
        <f>IF($B81="","",IFERROR(VLOOKUP($B81,Employees!$A:$K,9,FALSE),""))</f>
        <v/>
      </c>
      <c r="U81" s="11">
        <f>IF($B81="","",ROUND($T81*Settings!$B$9,0))</f>
        <v/>
      </c>
      <c r="V81" s="11">
        <f>IF($B81="","",ROUND($T81*Settings!$B$10,0))</f>
        <v/>
      </c>
      <c r="W81" s="11">
        <f>IF($B81="","",ROUND($T81*Settings!$B$11,0))</f>
        <v/>
      </c>
      <c r="X81" s="11">
        <f>IF($B81="","",$U81+$V81+$W81)</f>
        <v/>
      </c>
      <c r="Y81" s="11">
        <f>IF($B81="","",Settings!$B$14)</f>
        <v/>
      </c>
      <c r="Z81" s="9">
        <f>IF($B81="","",IFERROR(VLOOKUP($B81,Employees!$A:$K,10,FALSE),0))</f>
        <v/>
      </c>
      <c r="AA81" s="11">
        <f>IF($B81="","",$Z81*Settings!$B$15)</f>
        <v/>
      </c>
      <c r="AB81" s="11">
        <f>IF($B81="","",MAX(0,($I81+$J81+$L81+$M81+$R81)-$X81-$Y81-$AA81))</f>
        <v/>
      </c>
      <c r="AC81" s="11">
        <f>IF($B81="","",ROUND(IF($AB81=0,0,$AB81*VLOOKUP($AB81,Settings!$D$16:$G$22,3,TRUE)-VLOOKUP($AB81,Settings!$D$16:$G$22,4,TRUE)),0))</f>
        <v/>
      </c>
      <c r="AD81" s="11" t="n"/>
      <c r="AE81" s="11" t="n"/>
      <c r="AF81" s="11">
        <f>IF($B81="","",ROUND($S81-$X81-$AC81-$AD81-$AE81,0))</f>
        <v/>
      </c>
      <c r="AG81" s="11">
        <f>IF($B81="","",ROUND($T81*Settings!$E$9,0))</f>
        <v/>
      </c>
      <c r="AH81" s="11">
        <f>IF($B81="","",ROUND($T81*Settings!$E$10,0))</f>
        <v/>
      </c>
      <c r="AI81" s="11">
        <f>IF($B81="","",ROUND($T81*Settings!$E$11,0))</f>
        <v/>
      </c>
      <c r="AJ81" s="11">
        <f>IF($B81="","",ROUND($T81*Settings!$E$12,0))</f>
        <v/>
      </c>
      <c r="AK81" s="11">
        <f>IF($B81="","",$AG81+$AH81+$AI81+$AJ81)</f>
        <v/>
      </c>
      <c r="AL81" s="11">
        <f>IF($B81="","",ROUND($S81+$AK81,0))</f>
        <v/>
      </c>
      <c r="AM81" s="9" t="n"/>
      <c r="AN81" s="9" t="n"/>
    </row>
    <row r="82">
      <c r="A82" s="9" t="n">
        <v>78</v>
      </c>
      <c r="B82" s="9" t="n"/>
      <c r="C82" s="9">
        <f>IF($B82="","",IFERROR(VLOOKUP($B82,Employees!$A:$K,2,FALSE),""))</f>
        <v/>
      </c>
      <c r="D82" s="9">
        <f>IF($B82="","",IFERROR(VLOOKUP($B82,Employees!$A:$K,3,FALSE),""))</f>
        <v/>
      </c>
      <c r="E82" s="9">
        <f>IF($B82="","",IFERROR(VLOOKUP($B82,Employees!$A:$K,4,FALSE),""))</f>
        <v/>
      </c>
      <c r="F82" s="11">
        <f>IF($B82="","",IFERROR(VLOOKUP($B82,Employees!$A:$K,8,FALSE),""))</f>
        <v/>
      </c>
      <c r="G82" s="14">
        <f>IF($B82="","",IF($G82="",Settings!$B$5,$G82))</f>
        <v/>
      </c>
      <c r="H82" s="14" t="n"/>
      <c r="I82" s="11">
        <f>IF($B82="","",ROUND($F82*MAX(0,($G82-$H82))/Settings!$B$5,0))</f>
        <v/>
      </c>
      <c r="J82" s="11" t="n"/>
      <c r="K82" s="11" t="n"/>
      <c r="L82" s="11" t="n"/>
      <c r="M82" s="11" t="n"/>
      <c r="N82" s="11" t="n"/>
      <c r="O82" s="14" t="n"/>
      <c r="P82" s="14" t="n"/>
      <c r="Q82" s="14" t="n"/>
      <c r="R82" s="11">
        <f>IF($B82="","",ROUND((IFERROR($F82/Settings!$B$5/Settings!$B$6,0))*($O82*Settings!$H$9+$P82*Settings!$H$10+$Q82*Settings!$H$11),0))</f>
        <v/>
      </c>
      <c r="S82" s="11">
        <f>IF($B82="","",ROUND($I82+$J82+$K82+$L82+$M82+$N82+$R82,0))</f>
        <v/>
      </c>
      <c r="T82" s="11">
        <f>IF($B82="","",IFERROR(VLOOKUP($B82,Employees!$A:$K,9,FALSE),""))</f>
        <v/>
      </c>
      <c r="U82" s="11">
        <f>IF($B82="","",ROUND($T82*Settings!$B$9,0))</f>
        <v/>
      </c>
      <c r="V82" s="11">
        <f>IF($B82="","",ROUND($T82*Settings!$B$10,0))</f>
        <v/>
      </c>
      <c r="W82" s="11">
        <f>IF($B82="","",ROUND($T82*Settings!$B$11,0))</f>
        <v/>
      </c>
      <c r="X82" s="11">
        <f>IF($B82="","",$U82+$V82+$W82)</f>
        <v/>
      </c>
      <c r="Y82" s="11">
        <f>IF($B82="","",Settings!$B$14)</f>
        <v/>
      </c>
      <c r="Z82" s="9">
        <f>IF($B82="","",IFERROR(VLOOKUP($B82,Employees!$A:$K,10,FALSE),0))</f>
        <v/>
      </c>
      <c r="AA82" s="11">
        <f>IF($B82="","",$Z82*Settings!$B$15)</f>
        <v/>
      </c>
      <c r="AB82" s="11">
        <f>IF($B82="","",MAX(0,($I82+$J82+$L82+$M82+$R82)-$X82-$Y82-$AA82))</f>
        <v/>
      </c>
      <c r="AC82" s="11">
        <f>IF($B82="","",ROUND(IF($AB82=0,0,$AB82*VLOOKUP($AB82,Settings!$D$16:$G$22,3,TRUE)-VLOOKUP($AB82,Settings!$D$16:$G$22,4,TRUE)),0))</f>
        <v/>
      </c>
      <c r="AD82" s="11" t="n"/>
      <c r="AE82" s="11" t="n"/>
      <c r="AF82" s="11">
        <f>IF($B82="","",ROUND($S82-$X82-$AC82-$AD82-$AE82,0))</f>
        <v/>
      </c>
      <c r="AG82" s="11">
        <f>IF($B82="","",ROUND($T82*Settings!$E$9,0))</f>
        <v/>
      </c>
      <c r="AH82" s="11">
        <f>IF($B82="","",ROUND($T82*Settings!$E$10,0))</f>
        <v/>
      </c>
      <c r="AI82" s="11">
        <f>IF($B82="","",ROUND($T82*Settings!$E$11,0))</f>
        <v/>
      </c>
      <c r="AJ82" s="11">
        <f>IF($B82="","",ROUND($T82*Settings!$E$12,0))</f>
        <v/>
      </c>
      <c r="AK82" s="11">
        <f>IF($B82="","",$AG82+$AH82+$AI82+$AJ82)</f>
        <v/>
      </c>
      <c r="AL82" s="11">
        <f>IF($B82="","",ROUND($S82+$AK82,0))</f>
        <v/>
      </c>
      <c r="AM82" s="9" t="n"/>
      <c r="AN82" s="9" t="n"/>
    </row>
    <row r="83">
      <c r="A83" s="9" t="n">
        <v>79</v>
      </c>
      <c r="B83" s="9" t="n"/>
      <c r="C83" s="9">
        <f>IF($B83="","",IFERROR(VLOOKUP($B83,Employees!$A:$K,2,FALSE),""))</f>
        <v/>
      </c>
      <c r="D83" s="9">
        <f>IF($B83="","",IFERROR(VLOOKUP($B83,Employees!$A:$K,3,FALSE),""))</f>
        <v/>
      </c>
      <c r="E83" s="9">
        <f>IF($B83="","",IFERROR(VLOOKUP($B83,Employees!$A:$K,4,FALSE),""))</f>
        <v/>
      </c>
      <c r="F83" s="11">
        <f>IF($B83="","",IFERROR(VLOOKUP($B83,Employees!$A:$K,8,FALSE),""))</f>
        <v/>
      </c>
      <c r="G83" s="14">
        <f>IF($B83="","",IF($G83="",Settings!$B$5,$G83))</f>
        <v/>
      </c>
      <c r="H83" s="14" t="n"/>
      <c r="I83" s="11">
        <f>IF($B83="","",ROUND($F83*MAX(0,($G83-$H83))/Settings!$B$5,0))</f>
        <v/>
      </c>
      <c r="J83" s="11" t="n"/>
      <c r="K83" s="11" t="n"/>
      <c r="L83" s="11" t="n"/>
      <c r="M83" s="11" t="n"/>
      <c r="N83" s="11" t="n"/>
      <c r="O83" s="14" t="n"/>
      <c r="P83" s="14" t="n"/>
      <c r="Q83" s="14" t="n"/>
      <c r="R83" s="11">
        <f>IF($B83="","",ROUND((IFERROR($F83/Settings!$B$5/Settings!$B$6,0))*($O83*Settings!$H$9+$P83*Settings!$H$10+$Q83*Settings!$H$11),0))</f>
        <v/>
      </c>
      <c r="S83" s="11">
        <f>IF($B83="","",ROUND($I83+$J83+$K83+$L83+$M83+$N83+$R83,0))</f>
        <v/>
      </c>
      <c r="T83" s="11">
        <f>IF($B83="","",IFERROR(VLOOKUP($B83,Employees!$A:$K,9,FALSE),""))</f>
        <v/>
      </c>
      <c r="U83" s="11">
        <f>IF($B83="","",ROUND($T83*Settings!$B$9,0))</f>
        <v/>
      </c>
      <c r="V83" s="11">
        <f>IF($B83="","",ROUND($T83*Settings!$B$10,0))</f>
        <v/>
      </c>
      <c r="W83" s="11">
        <f>IF($B83="","",ROUND($T83*Settings!$B$11,0))</f>
        <v/>
      </c>
      <c r="X83" s="11">
        <f>IF($B83="","",$U83+$V83+$W83)</f>
        <v/>
      </c>
      <c r="Y83" s="11">
        <f>IF($B83="","",Settings!$B$14)</f>
        <v/>
      </c>
      <c r="Z83" s="9">
        <f>IF($B83="","",IFERROR(VLOOKUP($B83,Employees!$A:$K,10,FALSE),0))</f>
        <v/>
      </c>
      <c r="AA83" s="11">
        <f>IF($B83="","",$Z83*Settings!$B$15)</f>
        <v/>
      </c>
      <c r="AB83" s="11">
        <f>IF($B83="","",MAX(0,($I83+$J83+$L83+$M83+$R83)-$X83-$Y83-$AA83))</f>
        <v/>
      </c>
      <c r="AC83" s="11">
        <f>IF($B83="","",ROUND(IF($AB83=0,0,$AB83*VLOOKUP($AB83,Settings!$D$16:$G$22,3,TRUE)-VLOOKUP($AB83,Settings!$D$16:$G$22,4,TRUE)),0))</f>
        <v/>
      </c>
      <c r="AD83" s="11" t="n"/>
      <c r="AE83" s="11" t="n"/>
      <c r="AF83" s="11">
        <f>IF($B83="","",ROUND($S83-$X83-$AC83-$AD83-$AE83,0))</f>
        <v/>
      </c>
      <c r="AG83" s="11">
        <f>IF($B83="","",ROUND($T83*Settings!$E$9,0))</f>
        <v/>
      </c>
      <c r="AH83" s="11">
        <f>IF($B83="","",ROUND($T83*Settings!$E$10,0))</f>
        <v/>
      </c>
      <c r="AI83" s="11">
        <f>IF($B83="","",ROUND($T83*Settings!$E$11,0))</f>
        <v/>
      </c>
      <c r="AJ83" s="11">
        <f>IF($B83="","",ROUND($T83*Settings!$E$12,0))</f>
        <v/>
      </c>
      <c r="AK83" s="11">
        <f>IF($B83="","",$AG83+$AH83+$AI83+$AJ83)</f>
        <v/>
      </c>
      <c r="AL83" s="11">
        <f>IF($B83="","",ROUND($S83+$AK83,0))</f>
        <v/>
      </c>
      <c r="AM83" s="9" t="n"/>
      <c r="AN83" s="9" t="n"/>
    </row>
    <row r="84">
      <c r="A84" s="9" t="n">
        <v>80</v>
      </c>
      <c r="B84" s="9" t="n"/>
      <c r="C84" s="9">
        <f>IF($B84="","",IFERROR(VLOOKUP($B84,Employees!$A:$K,2,FALSE),""))</f>
        <v/>
      </c>
      <c r="D84" s="9">
        <f>IF($B84="","",IFERROR(VLOOKUP($B84,Employees!$A:$K,3,FALSE),""))</f>
        <v/>
      </c>
      <c r="E84" s="9">
        <f>IF($B84="","",IFERROR(VLOOKUP($B84,Employees!$A:$K,4,FALSE),""))</f>
        <v/>
      </c>
      <c r="F84" s="11">
        <f>IF($B84="","",IFERROR(VLOOKUP($B84,Employees!$A:$K,8,FALSE),""))</f>
        <v/>
      </c>
      <c r="G84" s="14">
        <f>IF($B84="","",IF($G84="",Settings!$B$5,$G84))</f>
        <v/>
      </c>
      <c r="H84" s="14" t="n"/>
      <c r="I84" s="11">
        <f>IF($B84="","",ROUND($F84*MAX(0,($G84-$H84))/Settings!$B$5,0))</f>
        <v/>
      </c>
      <c r="J84" s="11" t="n"/>
      <c r="K84" s="11" t="n"/>
      <c r="L84" s="11" t="n"/>
      <c r="M84" s="11" t="n"/>
      <c r="N84" s="11" t="n"/>
      <c r="O84" s="14" t="n"/>
      <c r="P84" s="14" t="n"/>
      <c r="Q84" s="14" t="n"/>
      <c r="R84" s="11">
        <f>IF($B84="","",ROUND((IFERROR($F84/Settings!$B$5/Settings!$B$6,0))*($O84*Settings!$H$9+$P84*Settings!$H$10+$Q84*Settings!$H$11),0))</f>
        <v/>
      </c>
      <c r="S84" s="11">
        <f>IF($B84="","",ROUND($I84+$J84+$K84+$L84+$M84+$N84+$R84,0))</f>
        <v/>
      </c>
      <c r="T84" s="11">
        <f>IF($B84="","",IFERROR(VLOOKUP($B84,Employees!$A:$K,9,FALSE),""))</f>
        <v/>
      </c>
      <c r="U84" s="11">
        <f>IF($B84="","",ROUND($T84*Settings!$B$9,0))</f>
        <v/>
      </c>
      <c r="V84" s="11">
        <f>IF($B84="","",ROUND($T84*Settings!$B$10,0))</f>
        <v/>
      </c>
      <c r="W84" s="11">
        <f>IF($B84="","",ROUND($T84*Settings!$B$11,0))</f>
        <v/>
      </c>
      <c r="X84" s="11">
        <f>IF($B84="","",$U84+$V84+$W84)</f>
        <v/>
      </c>
      <c r="Y84" s="11">
        <f>IF($B84="","",Settings!$B$14)</f>
        <v/>
      </c>
      <c r="Z84" s="9">
        <f>IF($B84="","",IFERROR(VLOOKUP($B84,Employees!$A:$K,10,FALSE),0))</f>
        <v/>
      </c>
      <c r="AA84" s="11">
        <f>IF($B84="","",$Z84*Settings!$B$15)</f>
        <v/>
      </c>
      <c r="AB84" s="11">
        <f>IF($B84="","",MAX(0,($I84+$J84+$L84+$M84+$R84)-$X84-$Y84-$AA84))</f>
        <v/>
      </c>
      <c r="AC84" s="11">
        <f>IF($B84="","",ROUND(IF($AB84=0,0,$AB84*VLOOKUP($AB84,Settings!$D$16:$G$22,3,TRUE)-VLOOKUP($AB84,Settings!$D$16:$G$22,4,TRUE)),0))</f>
        <v/>
      </c>
      <c r="AD84" s="11" t="n"/>
      <c r="AE84" s="11" t="n"/>
      <c r="AF84" s="11">
        <f>IF($B84="","",ROUND($S84-$X84-$AC84-$AD84-$AE84,0))</f>
        <v/>
      </c>
      <c r="AG84" s="11">
        <f>IF($B84="","",ROUND($T84*Settings!$E$9,0))</f>
        <v/>
      </c>
      <c r="AH84" s="11">
        <f>IF($B84="","",ROUND($T84*Settings!$E$10,0))</f>
        <v/>
      </c>
      <c r="AI84" s="11">
        <f>IF($B84="","",ROUND($T84*Settings!$E$11,0))</f>
        <v/>
      </c>
      <c r="AJ84" s="11">
        <f>IF($B84="","",ROUND($T84*Settings!$E$12,0))</f>
        <v/>
      </c>
      <c r="AK84" s="11">
        <f>IF($B84="","",$AG84+$AH84+$AI84+$AJ84)</f>
        <v/>
      </c>
      <c r="AL84" s="11">
        <f>IF($B84="","",ROUND($S84+$AK84,0))</f>
        <v/>
      </c>
      <c r="AM84" s="9" t="n"/>
      <c r="AN84" s="9" t="n"/>
    </row>
    <row r="85">
      <c r="A85" s="9" t="n">
        <v>81</v>
      </c>
      <c r="B85" s="9" t="n"/>
      <c r="C85" s="9">
        <f>IF($B85="","",IFERROR(VLOOKUP($B85,Employees!$A:$K,2,FALSE),""))</f>
        <v/>
      </c>
      <c r="D85" s="9">
        <f>IF($B85="","",IFERROR(VLOOKUP($B85,Employees!$A:$K,3,FALSE),""))</f>
        <v/>
      </c>
      <c r="E85" s="9">
        <f>IF($B85="","",IFERROR(VLOOKUP($B85,Employees!$A:$K,4,FALSE),""))</f>
        <v/>
      </c>
      <c r="F85" s="11">
        <f>IF($B85="","",IFERROR(VLOOKUP($B85,Employees!$A:$K,8,FALSE),""))</f>
        <v/>
      </c>
      <c r="G85" s="14">
        <f>IF($B85="","",IF($G85="",Settings!$B$5,$G85))</f>
        <v/>
      </c>
      <c r="H85" s="14" t="n"/>
      <c r="I85" s="11">
        <f>IF($B85="","",ROUND($F85*MAX(0,($G85-$H85))/Settings!$B$5,0))</f>
        <v/>
      </c>
      <c r="J85" s="11" t="n"/>
      <c r="K85" s="11" t="n"/>
      <c r="L85" s="11" t="n"/>
      <c r="M85" s="11" t="n"/>
      <c r="N85" s="11" t="n"/>
      <c r="O85" s="14" t="n"/>
      <c r="P85" s="14" t="n"/>
      <c r="Q85" s="14" t="n"/>
      <c r="R85" s="11">
        <f>IF($B85="","",ROUND((IFERROR($F85/Settings!$B$5/Settings!$B$6,0))*($O85*Settings!$H$9+$P85*Settings!$H$10+$Q85*Settings!$H$11),0))</f>
        <v/>
      </c>
      <c r="S85" s="11">
        <f>IF($B85="","",ROUND($I85+$J85+$K85+$L85+$M85+$N85+$R85,0))</f>
        <v/>
      </c>
      <c r="T85" s="11">
        <f>IF($B85="","",IFERROR(VLOOKUP($B85,Employees!$A:$K,9,FALSE),""))</f>
        <v/>
      </c>
      <c r="U85" s="11">
        <f>IF($B85="","",ROUND($T85*Settings!$B$9,0))</f>
        <v/>
      </c>
      <c r="V85" s="11">
        <f>IF($B85="","",ROUND($T85*Settings!$B$10,0))</f>
        <v/>
      </c>
      <c r="W85" s="11">
        <f>IF($B85="","",ROUND($T85*Settings!$B$11,0))</f>
        <v/>
      </c>
      <c r="X85" s="11">
        <f>IF($B85="","",$U85+$V85+$W85)</f>
        <v/>
      </c>
      <c r="Y85" s="11">
        <f>IF($B85="","",Settings!$B$14)</f>
        <v/>
      </c>
      <c r="Z85" s="9">
        <f>IF($B85="","",IFERROR(VLOOKUP($B85,Employees!$A:$K,10,FALSE),0))</f>
        <v/>
      </c>
      <c r="AA85" s="11">
        <f>IF($B85="","",$Z85*Settings!$B$15)</f>
        <v/>
      </c>
      <c r="AB85" s="11">
        <f>IF($B85="","",MAX(0,($I85+$J85+$L85+$M85+$R85)-$X85-$Y85-$AA85))</f>
        <v/>
      </c>
      <c r="AC85" s="11">
        <f>IF($B85="","",ROUND(IF($AB85=0,0,$AB85*VLOOKUP($AB85,Settings!$D$16:$G$22,3,TRUE)-VLOOKUP($AB85,Settings!$D$16:$G$22,4,TRUE)),0))</f>
        <v/>
      </c>
      <c r="AD85" s="11" t="n"/>
      <c r="AE85" s="11" t="n"/>
      <c r="AF85" s="11">
        <f>IF($B85="","",ROUND($S85-$X85-$AC85-$AD85-$AE85,0))</f>
        <v/>
      </c>
      <c r="AG85" s="11">
        <f>IF($B85="","",ROUND($T85*Settings!$E$9,0))</f>
        <v/>
      </c>
      <c r="AH85" s="11">
        <f>IF($B85="","",ROUND($T85*Settings!$E$10,0))</f>
        <v/>
      </c>
      <c r="AI85" s="11">
        <f>IF($B85="","",ROUND($T85*Settings!$E$11,0))</f>
        <v/>
      </c>
      <c r="AJ85" s="11">
        <f>IF($B85="","",ROUND($T85*Settings!$E$12,0))</f>
        <v/>
      </c>
      <c r="AK85" s="11">
        <f>IF($B85="","",$AG85+$AH85+$AI85+$AJ85)</f>
        <v/>
      </c>
      <c r="AL85" s="11">
        <f>IF($B85="","",ROUND($S85+$AK85,0))</f>
        <v/>
      </c>
      <c r="AM85" s="9" t="n"/>
      <c r="AN85" s="9" t="n"/>
    </row>
    <row r="86">
      <c r="A86" s="9" t="n">
        <v>82</v>
      </c>
      <c r="B86" s="9" t="n"/>
      <c r="C86" s="9">
        <f>IF($B86="","",IFERROR(VLOOKUP($B86,Employees!$A:$K,2,FALSE),""))</f>
        <v/>
      </c>
      <c r="D86" s="9">
        <f>IF($B86="","",IFERROR(VLOOKUP($B86,Employees!$A:$K,3,FALSE),""))</f>
        <v/>
      </c>
      <c r="E86" s="9">
        <f>IF($B86="","",IFERROR(VLOOKUP($B86,Employees!$A:$K,4,FALSE),""))</f>
        <v/>
      </c>
      <c r="F86" s="11">
        <f>IF($B86="","",IFERROR(VLOOKUP($B86,Employees!$A:$K,8,FALSE),""))</f>
        <v/>
      </c>
      <c r="G86" s="14">
        <f>IF($B86="","",IF($G86="",Settings!$B$5,$G86))</f>
        <v/>
      </c>
      <c r="H86" s="14" t="n"/>
      <c r="I86" s="11">
        <f>IF($B86="","",ROUND($F86*MAX(0,($G86-$H86))/Settings!$B$5,0))</f>
        <v/>
      </c>
      <c r="J86" s="11" t="n"/>
      <c r="K86" s="11" t="n"/>
      <c r="L86" s="11" t="n"/>
      <c r="M86" s="11" t="n"/>
      <c r="N86" s="11" t="n"/>
      <c r="O86" s="14" t="n"/>
      <c r="P86" s="14" t="n"/>
      <c r="Q86" s="14" t="n"/>
      <c r="R86" s="11">
        <f>IF($B86="","",ROUND((IFERROR($F86/Settings!$B$5/Settings!$B$6,0))*($O86*Settings!$H$9+$P86*Settings!$H$10+$Q86*Settings!$H$11),0))</f>
        <v/>
      </c>
      <c r="S86" s="11">
        <f>IF($B86="","",ROUND($I86+$J86+$K86+$L86+$M86+$N86+$R86,0))</f>
        <v/>
      </c>
      <c r="T86" s="11">
        <f>IF($B86="","",IFERROR(VLOOKUP($B86,Employees!$A:$K,9,FALSE),""))</f>
        <v/>
      </c>
      <c r="U86" s="11">
        <f>IF($B86="","",ROUND($T86*Settings!$B$9,0))</f>
        <v/>
      </c>
      <c r="V86" s="11">
        <f>IF($B86="","",ROUND($T86*Settings!$B$10,0))</f>
        <v/>
      </c>
      <c r="W86" s="11">
        <f>IF($B86="","",ROUND($T86*Settings!$B$11,0))</f>
        <v/>
      </c>
      <c r="X86" s="11">
        <f>IF($B86="","",$U86+$V86+$W86)</f>
        <v/>
      </c>
      <c r="Y86" s="11">
        <f>IF($B86="","",Settings!$B$14)</f>
        <v/>
      </c>
      <c r="Z86" s="9">
        <f>IF($B86="","",IFERROR(VLOOKUP($B86,Employees!$A:$K,10,FALSE),0))</f>
        <v/>
      </c>
      <c r="AA86" s="11">
        <f>IF($B86="","",$Z86*Settings!$B$15)</f>
        <v/>
      </c>
      <c r="AB86" s="11">
        <f>IF($B86="","",MAX(0,($I86+$J86+$L86+$M86+$R86)-$X86-$Y86-$AA86))</f>
        <v/>
      </c>
      <c r="AC86" s="11">
        <f>IF($B86="","",ROUND(IF($AB86=0,0,$AB86*VLOOKUP($AB86,Settings!$D$16:$G$22,3,TRUE)-VLOOKUP($AB86,Settings!$D$16:$G$22,4,TRUE)),0))</f>
        <v/>
      </c>
      <c r="AD86" s="11" t="n"/>
      <c r="AE86" s="11" t="n"/>
      <c r="AF86" s="11">
        <f>IF($B86="","",ROUND($S86-$X86-$AC86-$AD86-$AE86,0))</f>
        <v/>
      </c>
      <c r="AG86" s="11">
        <f>IF($B86="","",ROUND($T86*Settings!$E$9,0))</f>
        <v/>
      </c>
      <c r="AH86" s="11">
        <f>IF($B86="","",ROUND($T86*Settings!$E$10,0))</f>
        <v/>
      </c>
      <c r="AI86" s="11">
        <f>IF($B86="","",ROUND($T86*Settings!$E$11,0))</f>
        <v/>
      </c>
      <c r="AJ86" s="11">
        <f>IF($B86="","",ROUND($T86*Settings!$E$12,0))</f>
        <v/>
      </c>
      <c r="AK86" s="11">
        <f>IF($B86="","",$AG86+$AH86+$AI86+$AJ86)</f>
        <v/>
      </c>
      <c r="AL86" s="11">
        <f>IF($B86="","",ROUND($S86+$AK86,0))</f>
        <v/>
      </c>
      <c r="AM86" s="9" t="n"/>
      <c r="AN86" s="9" t="n"/>
    </row>
    <row r="87">
      <c r="A87" s="9" t="n">
        <v>83</v>
      </c>
      <c r="B87" s="9" t="n"/>
      <c r="C87" s="9">
        <f>IF($B87="","",IFERROR(VLOOKUP($B87,Employees!$A:$K,2,FALSE),""))</f>
        <v/>
      </c>
      <c r="D87" s="9">
        <f>IF($B87="","",IFERROR(VLOOKUP($B87,Employees!$A:$K,3,FALSE),""))</f>
        <v/>
      </c>
      <c r="E87" s="9">
        <f>IF($B87="","",IFERROR(VLOOKUP($B87,Employees!$A:$K,4,FALSE),""))</f>
        <v/>
      </c>
      <c r="F87" s="11">
        <f>IF($B87="","",IFERROR(VLOOKUP($B87,Employees!$A:$K,8,FALSE),""))</f>
        <v/>
      </c>
      <c r="G87" s="14">
        <f>IF($B87="","",IF($G87="",Settings!$B$5,$G87))</f>
        <v/>
      </c>
      <c r="H87" s="14" t="n"/>
      <c r="I87" s="11">
        <f>IF($B87="","",ROUND($F87*MAX(0,($G87-$H87))/Settings!$B$5,0))</f>
        <v/>
      </c>
      <c r="J87" s="11" t="n"/>
      <c r="K87" s="11" t="n"/>
      <c r="L87" s="11" t="n"/>
      <c r="M87" s="11" t="n"/>
      <c r="N87" s="11" t="n"/>
      <c r="O87" s="14" t="n"/>
      <c r="P87" s="14" t="n"/>
      <c r="Q87" s="14" t="n"/>
      <c r="R87" s="11">
        <f>IF($B87="","",ROUND((IFERROR($F87/Settings!$B$5/Settings!$B$6,0))*($O87*Settings!$H$9+$P87*Settings!$H$10+$Q87*Settings!$H$11),0))</f>
        <v/>
      </c>
      <c r="S87" s="11">
        <f>IF($B87="","",ROUND($I87+$J87+$K87+$L87+$M87+$N87+$R87,0))</f>
        <v/>
      </c>
      <c r="T87" s="11">
        <f>IF($B87="","",IFERROR(VLOOKUP($B87,Employees!$A:$K,9,FALSE),""))</f>
        <v/>
      </c>
      <c r="U87" s="11">
        <f>IF($B87="","",ROUND($T87*Settings!$B$9,0))</f>
        <v/>
      </c>
      <c r="V87" s="11">
        <f>IF($B87="","",ROUND($T87*Settings!$B$10,0))</f>
        <v/>
      </c>
      <c r="W87" s="11">
        <f>IF($B87="","",ROUND($T87*Settings!$B$11,0))</f>
        <v/>
      </c>
      <c r="X87" s="11">
        <f>IF($B87="","",$U87+$V87+$W87)</f>
        <v/>
      </c>
      <c r="Y87" s="11">
        <f>IF($B87="","",Settings!$B$14)</f>
        <v/>
      </c>
      <c r="Z87" s="9">
        <f>IF($B87="","",IFERROR(VLOOKUP($B87,Employees!$A:$K,10,FALSE),0))</f>
        <v/>
      </c>
      <c r="AA87" s="11">
        <f>IF($B87="","",$Z87*Settings!$B$15)</f>
        <v/>
      </c>
      <c r="AB87" s="11">
        <f>IF($B87="","",MAX(0,($I87+$J87+$L87+$M87+$R87)-$X87-$Y87-$AA87))</f>
        <v/>
      </c>
      <c r="AC87" s="11">
        <f>IF($B87="","",ROUND(IF($AB87=0,0,$AB87*VLOOKUP($AB87,Settings!$D$16:$G$22,3,TRUE)-VLOOKUP($AB87,Settings!$D$16:$G$22,4,TRUE)),0))</f>
        <v/>
      </c>
      <c r="AD87" s="11" t="n"/>
      <c r="AE87" s="11" t="n"/>
      <c r="AF87" s="11">
        <f>IF($B87="","",ROUND($S87-$X87-$AC87-$AD87-$AE87,0))</f>
        <v/>
      </c>
      <c r="AG87" s="11">
        <f>IF($B87="","",ROUND($T87*Settings!$E$9,0))</f>
        <v/>
      </c>
      <c r="AH87" s="11">
        <f>IF($B87="","",ROUND($T87*Settings!$E$10,0))</f>
        <v/>
      </c>
      <c r="AI87" s="11">
        <f>IF($B87="","",ROUND($T87*Settings!$E$11,0))</f>
        <v/>
      </c>
      <c r="AJ87" s="11">
        <f>IF($B87="","",ROUND($T87*Settings!$E$12,0))</f>
        <v/>
      </c>
      <c r="AK87" s="11">
        <f>IF($B87="","",$AG87+$AH87+$AI87+$AJ87)</f>
        <v/>
      </c>
      <c r="AL87" s="11">
        <f>IF($B87="","",ROUND($S87+$AK87,0))</f>
        <v/>
      </c>
      <c r="AM87" s="9" t="n"/>
      <c r="AN87" s="9" t="n"/>
    </row>
    <row r="88">
      <c r="A88" s="9" t="n">
        <v>84</v>
      </c>
      <c r="B88" s="9" t="n"/>
      <c r="C88" s="9">
        <f>IF($B88="","",IFERROR(VLOOKUP($B88,Employees!$A:$K,2,FALSE),""))</f>
        <v/>
      </c>
      <c r="D88" s="9">
        <f>IF($B88="","",IFERROR(VLOOKUP($B88,Employees!$A:$K,3,FALSE),""))</f>
        <v/>
      </c>
      <c r="E88" s="9">
        <f>IF($B88="","",IFERROR(VLOOKUP($B88,Employees!$A:$K,4,FALSE),""))</f>
        <v/>
      </c>
      <c r="F88" s="11">
        <f>IF($B88="","",IFERROR(VLOOKUP($B88,Employees!$A:$K,8,FALSE),""))</f>
        <v/>
      </c>
      <c r="G88" s="14">
        <f>IF($B88="","",IF($G88="",Settings!$B$5,$G88))</f>
        <v/>
      </c>
      <c r="H88" s="14" t="n"/>
      <c r="I88" s="11">
        <f>IF($B88="","",ROUND($F88*MAX(0,($G88-$H88))/Settings!$B$5,0))</f>
        <v/>
      </c>
      <c r="J88" s="11" t="n"/>
      <c r="K88" s="11" t="n"/>
      <c r="L88" s="11" t="n"/>
      <c r="M88" s="11" t="n"/>
      <c r="N88" s="11" t="n"/>
      <c r="O88" s="14" t="n"/>
      <c r="P88" s="14" t="n"/>
      <c r="Q88" s="14" t="n"/>
      <c r="R88" s="11">
        <f>IF($B88="","",ROUND((IFERROR($F88/Settings!$B$5/Settings!$B$6,0))*($O88*Settings!$H$9+$P88*Settings!$H$10+$Q88*Settings!$H$11),0))</f>
        <v/>
      </c>
      <c r="S88" s="11">
        <f>IF($B88="","",ROUND($I88+$J88+$K88+$L88+$M88+$N88+$R88,0))</f>
        <v/>
      </c>
      <c r="T88" s="11">
        <f>IF($B88="","",IFERROR(VLOOKUP($B88,Employees!$A:$K,9,FALSE),""))</f>
        <v/>
      </c>
      <c r="U88" s="11">
        <f>IF($B88="","",ROUND($T88*Settings!$B$9,0))</f>
        <v/>
      </c>
      <c r="V88" s="11">
        <f>IF($B88="","",ROUND($T88*Settings!$B$10,0))</f>
        <v/>
      </c>
      <c r="W88" s="11">
        <f>IF($B88="","",ROUND($T88*Settings!$B$11,0))</f>
        <v/>
      </c>
      <c r="X88" s="11">
        <f>IF($B88="","",$U88+$V88+$W88)</f>
        <v/>
      </c>
      <c r="Y88" s="11">
        <f>IF($B88="","",Settings!$B$14)</f>
        <v/>
      </c>
      <c r="Z88" s="9">
        <f>IF($B88="","",IFERROR(VLOOKUP($B88,Employees!$A:$K,10,FALSE),0))</f>
        <v/>
      </c>
      <c r="AA88" s="11">
        <f>IF($B88="","",$Z88*Settings!$B$15)</f>
        <v/>
      </c>
      <c r="AB88" s="11">
        <f>IF($B88="","",MAX(0,($I88+$J88+$L88+$M88+$R88)-$X88-$Y88-$AA88))</f>
        <v/>
      </c>
      <c r="AC88" s="11">
        <f>IF($B88="","",ROUND(IF($AB88=0,0,$AB88*VLOOKUP($AB88,Settings!$D$16:$G$22,3,TRUE)-VLOOKUP($AB88,Settings!$D$16:$G$22,4,TRUE)),0))</f>
        <v/>
      </c>
      <c r="AD88" s="11" t="n"/>
      <c r="AE88" s="11" t="n"/>
      <c r="AF88" s="11">
        <f>IF($B88="","",ROUND($S88-$X88-$AC88-$AD88-$AE88,0))</f>
        <v/>
      </c>
      <c r="AG88" s="11">
        <f>IF($B88="","",ROUND($T88*Settings!$E$9,0))</f>
        <v/>
      </c>
      <c r="AH88" s="11">
        <f>IF($B88="","",ROUND($T88*Settings!$E$10,0))</f>
        <v/>
      </c>
      <c r="AI88" s="11">
        <f>IF($B88="","",ROUND($T88*Settings!$E$11,0))</f>
        <v/>
      </c>
      <c r="AJ88" s="11">
        <f>IF($B88="","",ROUND($T88*Settings!$E$12,0))</f>
        <v/>
      </c>
      <c r="AK88" s="11">
        <f>IF($B88="","",$AG88+$AH88+$AI88+$AJ88)</f>
        <v/>
      </c>
      <c r="AL88" s="11">
        <f>IF($B88="","",ROUND($S88+$AK88,0))</f>
        <v/>
      </c>
      <c r="AM88" s="9" t="n"/>
      <c r="AN88" s="9" t="n"/>
    </row>
    <row r="89">
      <c r="A89" s="9" t="n">
        <v>85</v>
      </c>
      <c r="B89" s="9" t="n"/>
      <c r="C89" s="9">
        <f>IF($B89="","",IFERROR(VLOOKUP($B89,Employees!$A:$K,2,FALSE),""))</f>
        <v/>
      </c>
      <c r="D89" s="9">
        <f>IF($B89="","",IFERROR(VLOOKUP($B89,Employees!$A:$K,3,FALSE),""))</f>
        <v/>
      </c>
      <c r="E89" s="9">
        <f>IF($B89="","",IFERROR(VLOOKUP($B89,Employees!$A:$K,4,FALSE),""))</f>
        <v/>
      </c>
      <c r="F89" s="11">
        <f>IF($B89="","",IFERROR(VLOOKUP($B89,Employees!$A:$K,8,FALSE),""))</f>
        <v/>
      </c>
      <c r="G89" s="14">
        <f>IF($B89="","",IF($G89="",Settings!$B$5,$G89))</f>
        <v/>
      </c>
      <c r="H89" s="14" t="n"/>
      <c r="I89" s="11">
        <f>IF($B89="","",ROUND($F89*MAX(0,($G89-$H89))/Settings!$B$5,0))</f>
        <v/>
      </c>
      <c r="J89" s="11" t="n"/>
      <c r="K89" s="11" t="n"/>
      <c r="L89" s="11" t="n"/>
      <c r="M89" s="11" t="n"/>
      <c r="N89" s="11" t="n"/>
      <c r="O89" s="14" t="n"/>
      <c r="P89" s="14" t="n"/>
      <c r="Q89" s="14" t="n"/>
      <c r="R89" s="11">
        <f>IF($B89="","",ROUND((IFERROR($F89/Settings!$B$5/Settings!$B$6,0))*($O89*Settings!$H$9+$P89*Settings!$H$10+$Q89*Settings!$H$11),0))</f>
        <v/>
      </c>
      <c r="S89" s="11">
        <f>IF($B89="","",ROUND($I89+$J89+$K89+$L89+$M89+$N89+$R89,0))</f>
        <v/>
      </c>
      <c r="T89" s="11">
        <f>IF($B89="","",IFERROR(VLOOKUP($B89,Employees!$A:$K,9,FALSE),""))</f>
        <v/>
      </c>
      <c r="U89" s="11">
        <f>IF($B89="","",ROUND($T89*Settings!$B$9,0))</f>
        <v/>
      </c>
      <c r="V89" s="11">
        <f>IF($B89="","",ROUND($T89*Settings!$B$10,0))</f>
        <v/>
      </c>
      <c r="W89" s="11">
        <f>IF($B89="","",ROUND($T89*Settings!$B$11,0))</f>
        <v/>
      </c>
      <c r="X89" s="11">
        <f>IF($B89="","",$U89+$V89+$W89)</f>
        <v/>
      </c>
      <c r="Y89" s="11">
        <f>IF($B89="","",Settings!$B$14)</f>
        <v/>
      </c>
      <c r="Z89" s="9">
        <f>IF($B89="","",IFERROR(VLOOKUP($B89,Employees!$A:$K,10,FALSE),0))</f>
        <v/>
      </c>
      <c r="AA89" s="11">
        <f>IF($B89="","",$Z89*Settings!$B$15)</f>
        <v/>
      </c>
      <c r="AB89" s="11">
        <f>IF($B89="","",MAX(0,($I89+$J89+$L89+$M89+$R89)-$X89-$Y89-$AA89))</f>
        <v/>
      </c>
      <c r="AC89" s="11">
        <f>IF($B89="","",ROUND(IF($AB89=0,0,$AB89*VLOOKUP($AB89,Settings!$D$16:$G$22,3,TRUE)-VLOOKUP($AB89,Settings!$D$16:$G$22,4,TRUE)),0))</f>
        <v/>
      </c>
      <c r="AD89" s="11" t="n"/>
      <c r="AE89" s="11" t="n"/>
      <c r="AF89" s="11">
        <f>IF($B89="","",ROUND($S89-$X89-$AC89-$AD89-$AE89,0))</f>
        <v/>
      </c>
      <c r="AG89" s="11">
        <f>IF($B89="","",ROUND($T89*Settings!$E$9,0))</f>
        <v/>
      </c>
      <c r="AH89" s="11">
        <f>IF($B89="","",ROUND($T89*Settings!$E$10,0))</f>
        <v/>
      </c>
      <c r="AI89" s="11">
        <f>IF($B89="","",ROUND($T89*Settings!$E$11,0))</f>
        <v/>
      </c>
      <c r="AJ89" s="11">
        <f>IF($B89="","",ROUND($T89*Settings!$E$12,0))</f>
        <v/>
      </c>
      <c r="AK89" s="11">
        <f>IF($B89="","",$AG89+$AH89+$AI89+$AJ89)</f>
        <v/>
      </c>
      <c r="AL89" s="11">
        <f>IF($B89="","",ROUND($S89+$AK89,0))</f>
        <v/>
      </c>
      <c r="AM89" s="9" t="n"/>
      <c r="AN89" s="9" t="n"/>
    </row>
    <row r="90">
      <c r="A90" s="9" t="n">
        <v>86</v>
      </c>
      <c r="B90" s="9" t="n"/>
      <c r="C90" s="9">
        <f>IF($B90="","",IFERROR(VLOOKUP($B90,Employees!$A:$K,2,FALSE),""))</f>
        <v/>
      </c>
      <c r="D90" s="9">
        <f>IF($B90="","",IFERROR(VLOOKUP($B90,Employees!$A:$K,3,FALSE),""))</f>
        <v/>
      </c>
      <c r="E90" s="9">
        <f>IF($B90="","",IFERROR(VLOOKUP($B90,Employees!$A:$K,4,FALSE),""))</f>
        <v/>
      </c>
      <c r="F90" s="11">
        <f>IF($B90="","",IFERROR(VLOOKUP($B90,Employees!$A:$K,8,FALSE),""))</f>
        <v/>
      </c>
      <c r="G90" s="14">
        <f>IF($B90="","",IF($G90="",Settings!$B$5,$G90))</f>
        <v/>
      </c>
      <c r="H90" s="14" t="n"/>
      <c r="I90" s="11">
        <f>IF($B90="","",ROUND($F90*MAX(0,($G90-$H90))/Settings!$B$5,0))</f>
        <v/>
      </c>
      <c r="J90" s="11" t="n"/>
      <c r="K90" s="11" t="n"/>
      <c r="L90" s="11" t="n"/>
      <c r="M90" s="11" t="n"/>
      <c r="N90" s="11" t="n"/>
      <c r="O90" s="14" t="n"/>
      <c r="P90" s="14" t="n"/>
      <c r="Q90" s="14" t="n"/>
      <c r="R90" s="11">
        <f>IF($B90="","",ROUND((IFERROR($F90/Settings!$B$5/Settings!$B$6,0))*($O90*Settings!$H$9+$P90*Settings!$H$10+$Q90*Settings!$H$11),0))</f>
        <v/>
      </c>
      <c r="S90" s="11">
        <f>IF($B90="","",ROUND($I90+$J90+$K90+$L90+$M90+$N90+$R90,0))</f>
        <v/>
      </c>
      <c r="T90" s="11">
        <f>IF($B90="","",IFERROR(VLOOKUP($B90,Employees!$A:$K,9,FALSE),""))</f>
        <v/>
      </c>
      <c r="U90" s="11">
        <f>IF($B90="","",ROUND($T90*Settings!$B$9,0))</f>
        <v/>
      </c>
      <c r="V90" s="11">
        <f>IF($B90="","",ROUND($T90*Settings!$B$10,0))</f>
        <v/>
      </c>
      <c r="W90" s="11">
        <f>IF($B90="","",ROUND($T90*Settings!$B$11,0))</f>
        <v/>
      </c>
      <c r="X90" s="11">
        <f>IF($B90="","",$U90+$V90+$W90)</f>
        <v/>
      </c>
      <c r="Y90" s="11">
        <f>IF($B90="","",Settings!$B$14)</f>
        <v/>
      </c>
      <c r="Z90" s="9">
        <f>IF($B90="","",IFERROR(VLOOKUP($B90,Employees!$A:$K,10,FALSE),0))</f>
        <v/>
      </c>
      <c r="AA90" s="11">
        <f>IF($B90="","",$Z90*Settings!$B$15)</f>
        <v/>
      </c>
      <c r="AB90" s="11">
        <f>IF($B90="","",MAX(0,($I90+$J90+$L90+$M90+$R90)-$X90-$Y90-$AA90))</f>
        <v/>
      </c>
      <c r="AC90" s="11">
        <f>IF($B90="","",ROUND(IF($AB90=0,0,$AB90*VLOOKUP($AB90,Settings!$D$16:$G$22,3,TRUE)-VLOOKUP($AB90,Settings!$D$16:$G$22,4,TRUE)),0))</f>
        <v/>
      </c>
      <c r="AD90" s="11" t="n"/>
      <c r="AE90" s="11" t="n"/>
      <c r="AF90" s="11">
        <f>IF($B90="","",ROUND($S90-$X90-$AC90-$AD90-$AE90,0))</f>
        <v/>
      </c>
      <c r="AG90" s="11">
        <f>IF($B90="","",ROUND($T90*Settings!$E$9,0))</f>
        <v/>
      </c>
      <c r="AH90" s="11">
        <f>IF($B90="","",ROUND($T90*Settings!$E$10,0))</f>
        <v/>
      </c>
      <c r="AI90" s="11">
        <f>IF($B90="","",ROUND($T90*Settings!$E$11,0))</f>
        <v/>
      </c>
      <c r="AJ90" s="11">
        <f>IF($B90="","",ROUND($T90*Settings!$E$12,0))</f>
        <v/>
      </c>
      <c r="AK90" s="11">
        <f>IF($B90="","",$AG90+$AH90+$AI90+$AJ90)</f>
        <v/>
      </c>
      <c r="AL90" s="11">
        <f>IF($B90="","",ROUND($S90+$AK90,0))</f>
        <v/>
      </c>
      <c r="AM90" s="9" t="n"/>
      <c r="AN90" s="9" t="n"/>
    </row>
    <row r="91">
      <c r="A91" s="9" t="n">
        <v>87</v>
      </c>
      <c r="B91" s="9" t="n"/>
      <c r="C91" s="9">
        <f>IF($B91="","",IFERROR(VLOOKUP($B91,Employees!$A:$K,2,FALSE),""))</f>
        <v/>
      </c>
      <c r="D91" s="9">
        <f>IF($B91="","",IFERROR(VLOOKUP($B91,Employees!$A:$K,3,FALSE),""))</f>
        <v/>
      </c>
      <c r="E91" s="9">
        <f>IF($B91="","",IFERROR(VLOOKUP($B91,Employees!$A:$K,4,FALSE),""))</f>
        <v/>
      </c>
      <c r="F91" s="11">
        <f>IF($B91="","",IFERROR(VLOOKUP($B91,Employees!$A:$K,8,FALSE),""))</f>
        <v/>
      </c>
      <c r="G91" s="14">
        <f>IF($B91="","",IF($G91="",Settings!$B$5,$G91))</f>
        <v/>
      </c>
      <c r="H91" s="14" t="n"/>
      <c r="I91" s="11">
        <f>IF($B91="","",ROUND($F91*MAX(0,($G91-$H91))/Settings!$B$5,0))</f>
        <v/>
      </c>
      <c r="J91" s="11" t="n"/>
      <c r="K91" s="11" t="n"/>
      <c r="L91" s="11" t="n"/>
      <c r="M91" s="11" t="n"/>
      <c r="N91" s="11" t="n"/>
      <c r="O91" s="14" t="n"/>
      <c r="P91" s="14" t="n"/>
      <c r="Q91" s="14" t="n"/>
      <c r="R91" s="11">
        <f>IF($B91="","",ROUND((IFERROR($F91/Settings!$B$5/Settings!$B$6,0))*($O91*Settings!$H$9+$P91*Settings!$H$10+$Q91*Settings!$H$11),0))</f>
        <v/>
      </c>
      <c r="S91" s="11">
        <f>IF($B91="","",ROUND($I91+$J91+$K91+$L91+$M91+$N91+$R91,0))</f>
        <v/>
      </c>
      <c r="T91" s="11">
        <f>IF($B91="","",IFERROR(VLOOKUP($B91,Employees!$A:$K,9,FALSE),""))</f>
        <v/>
      </c>
      <c r="U91" s="11">
        <f>IF($B91="","",ROUND($T91*Settings!$B$9,0))</f>
        <v/>
      </c>
      <c r="V91" s="11">
        <f>IF($B91="","",ROUND($T91*Settings!$B$10,0))</f>
        <v/>
      </c>
      <c r="W91" s="11">
        <f>IF($B91="","",ROUND($T91*Settings!$B$11,0))</f>
        <v/>
      </c>
      <c r="X91" s="11">
        <f>IF($B91="","",$U91+$V91+$W91)</f>
        <v/>
      </c>
      <c r="Y91" s="11">
        <f>IF($B91="","",Settings!$B$14)</f>
        <v/>
      </c>
      <c r="Z91" s="9">
        <f>IF($B91="","",IFERROR(VLOOKUP($B91,Employees!$A:$K,10,FALSE),0))</f>
        <v/>
      </c>
      <c r="AA91" s="11">
        <f>IF($B91="","",$Z91*Settings!$B$15)</f>
        <v/>
      </c>
      <c r="AB91" s="11">
        <f>IF($B91="","",MAX(0,($I91+$J91+$L91+$M91+$R91)-$X91-$Y91-$AA91))</f>
        <v/>
      </c>
      <c r="AC91" s="11">
        <f>IF($B91="","",ROUND(IF($AB91=0,0,$AB91*VLOOKUP($AB91,Settings!$D$16:$G$22,3,TRUE)-VLOOKUP($AB91,Settings!$D$16:$G$22,4,TRUE)),0))</f>
        <v/>
      </c>
      <c r="AD91" s="11" t="n"/>
      <c r="AE91" s="11" t="n"/>
      <c r="AF91" s="11">
        <f>IF($B91="","",ROUND($S91-$X91-$AC91-$AD91-$AE91,0))</f>
        <v/>
      </c>
      <c r="AG91" s="11">
        <f>IF($B91="","",ROUND($T91*Settings!$E$9,0))</f>
        <v/>
      </c>
      <c r="AH91" s="11">
        <f>IF($B91="","",ROUND($T91*Settings!$E$10,0))</f>
        <v/>
      </c>
      <c r="AI91" s="11">
        <f>IF($B91="","",ROUND($T91*Settings!$E$11,0))</f>
        <v/>
      </c>
      <c r="AJ91" s="11">
        <f>IF($B91="","",ROUND($T91*Settings!$E$12,0))</f>
        <v/>
      </c>
      <c r="AK91" s="11">
        <f>IF($B91="","",$AG91+$AH91+$AI91+$AJ91)</f>
        <v/>
      </c>
      <c r="AL91" s="11">
        <f>IF($B91="","",ROUND($S91+$AK91,0))</f>
        <v/>
      </c>
      <c r="AM91" s="9" t="n"/>
      <c r="AN91" s="9" t="n"/>
    </row>
    <row r="92">
      <c r="A92" s="9" t="n">
        <v>88</v>
      </c>
      <c r="B92" s="9" t="n"/>
      <c r="C92" s="9">
        <f>IF($B92="","",IFERROR(VLOOKUP($B92,Employees!$A:$K,2,FALSE),""))</f>
        <v/>
      </c>
      <c r="D92" s="9">
        <f>IF($B92="","",IFERROR(VLOOKUP($B92,Employees!$A:$K,3,FALSE),""))</f>
        <v/>
      </c>
      <c r="E92" s="9">
        <f>IF($B92="","",IFERROR(VLOOKUP($B92,Employees!$A:$K,4,FALSE),""))</f>
        <v/>
      </c>
      <c r="F92" s="11">
        <f>IF($B92="","",IFERROR(VLOOKUP($B92,Employees!$A:$K,8,FALSE),""))</f>
        <v/>
      </c>
      <c r="G92" s="14">
        <f>IF($B92="","",IF($G92="",Settings!$B$5,$G92))</f>
        <v/>
      </c>
      <c r="H92" s="14" t="n"/>
      <c r="I92" s="11">
        <f>IF($B92="","",ROUND($F92*MAX(0,($G92-$H92))/Settings!$B$5,0))</f>
        <v/>
      </c>
      <c r="J92" s="11" t="n"/>
      <c r="K92" s="11" t="n"/>
      <c r="L92" s="11" t="n"/>
      <c r="M92" s="11" t="n"/>
      <c r="N92" s="11" t="n"/>
      <c r="O92" s="14" t="n"/>
      <c r="P92" s="14" t="n"/>
      <c r="Q92" s="14" t="n"/>
      <c r="R92" s="11">
        <f>IF($B92="","",ROUND((IFERROR($F92/Settings!$B$5/Settings!$B$6,0))*($O92*Settings!$H$9+$P92*Settings!$H$10+$Q92*Settings!$H$11),0))</f>
        <v/>
      </c>
      <c r="S92" s="11">
        <f>IF($B92="","",ROUND($I92+$J92+$K92+$L92+$M92+$N92+$R92,0))</f>
        <v/>
      </c>
      <c r="T92" s="11">
        <f>IF($B92="","",IFERROR(VLOOKUP($B92,Employees!$A:$K,9,FALSE),""))</f>
        <v/>
      </c>
      <c r="U92" s="11">
        <f>IF($B92="","",ROUND($T92*Settings!$B$9,0))</f>
        <v/>
      </c>
      <c r="V92" s="11">
        <f>IF($B92="","",ROUND($T92*Settings!$B$10,0))</f>
        <v/>
      </c>
      <c r="W92" s="11">
        <f>IF($B92="","",ROUND($T92*Settings!$B$11,0))</f>
        <v/>
      </c>
      <c r="X92" s="11">
        <f>IF($B92="","",$U92+$V92+$W92)</f>
        <v/>
      </c>
      <c r="Y92" s="11">
        <f>IF($B92="","",Settings!$B$14)</f>
        <v/>
      </c>
      <c r="Z92" s="9">
        <f>IF($B92="","",IFERROR(VLOOKUP($B92,Employees!$A:$K,10,FALSE),0))</f>
        <v/>
      </c>
      <c r="AA92" s="11">
        <f>IF($B92="","",$Z92*Settings!$B$15)</f>
        <v/>
      </c>
      <c r="AB92" s="11">
        <f>IF($B92="","",MAX(0,($I92+$J92+$L92+$M92+$R92)-$X92-$Y92-$AA92))</f>
        <v/>
      </c>
      <c r="AC92" s="11">
        <f>IF($B92="","",ROUND(IF($AB92=0,0,$AB92*VLOOKUP($AB92,Settings!$D$16:$G$22,3,TRUE)-VLOOKUP($AB92,Settings!$D$16:$G$22,4,TRUE)),0))</f>
        <v/>
      </c>
      <c r="AD92" s="11" t="n"/>
      <c r="AE92" s="11" t="n"/>
      <c r="AF92" s="11">
        <f>IF($B92="","",ROUND($S92-$X92-$AC92-$AD92-$AE92,0))</f>
        <v/>
      </c>
      <c r="AG92" s="11">
        <f>IF($B92="","",ROUND($T92*Settings!$E$9,0))</f>
        <v/>
      </c>
      <c r="AH92" s="11">
        <f>IF($B92="","",ROUND($T92*Settings!$E$10,0))</f>
        <v/>
      </c>
      <c r="AI92" s="11">
        <f>IF($B92="","",ROUND($T92*Settings!$E$11,0))</f>
        <v/>
      </c>
      <c r="AJ92" s="11">
        <f>IF($B92="","",ROUND($T92*Settings!$E$12,0))</f>
        <v/>
      </c>
      <c r="AK92" s="11">
        <f>IF($B92="","",$AG92+$AH92+$AI92+$AJ92)</f>
        <v/>
      </c>
      <c r="AL92" s="11">
        <f>IF($B92="","",ROUND($S92+$AK92,0))</f>
        <v/>
      </c>
      <c r="AM92" s="9" t="n"/>
      <c r="AN92" s="9" t="n"/>
    </row>
    <row r="93">
      <c r="A93" s="9" t="n">
        <v>89</v>
      </c>
      <c r="B93" s="9" t="n"/>
      <c r="C93" s="9">
        <f>IF($B93="","",IFERROR(VLOOKUP($B93,Employees!$A:$K,2,FALSE),""))</f>
        <v/>
      </c>
      <c r="D93" s="9">
        <f>IF($B93="","",IFERROR(VLOOKUP($B93,Employees!$A:$K,3,FALSE),""))</f>
        <v/>
      </c>
      <c r="E93" s="9">
        <f>IF($B93="","",IFERROR(VLOOKUP($B93,Employees!$A:$K,4,FALSE),""))</f>
        <v/>
      </c>
      <c r="F93" s="11">
        <f>IF($B93="","",IFERROR(VLOOKUP($B93,Employees!$A:$K,8,FALSE),""))</f>
        <v/>
      </c>
      <c r="G93" s="14">
        <f>IF($B93="","",IF($G93="",Settings!$B$5,$G93))</f>
        <v/>
      </c>
      <c r="H93" s="14" t="n"/>
      <c r="I93" s="11">
        <f>IF($B93="","",ROUND($F93*MAX(0,($G93-$H93))/Settings!$B$5,0))</f>
        <v/>
      </c>
      <c r="J93" s="11" t="n"/>
      <c r="K93" s="11" t="n"/>
      <c r="L93" s="11" t="n"/>
      <c r="M93" s="11" t="n"/>
      <c r="N93" s="11" t="n"/>
      <c r="O93" s="14" t="n"/>
      <c r="P93" s="14" t="n"/>
      <c r="Q93" s="14" t="n"/>
      <c r="R93" s="11">
        <f>IF($B93="","",ROUND((IFERROR($F93/Settings!$B$5/Settings!$B$6,0))*($O93*Settings!$H$9+$P93*Settings!$H$10+$Q93*Settings!$H$11),0))</f>
        <v/>
      </c>
      <c r="S93" s="11">
        <f>IF($B93="","",ROUND($I93+$J93+$K93+$L93+$M93+$N93+$R93,0))</f>
        <v/>
      </c>
      <c r="T93" s="11">
        <f>IF($B93="","",IFERROR(VLOOKUP($B93,Employees!$A:$K,9,FALSE),""))</f>
        <v/>
      </c>
      <c r="U93" s="11">
        <f>IF($B93="","",ROUND($T93*Settings!$B$9,0))</f>
        <v/>
      </c>
      <c r="V93" s="11">
        <f>IF($B93="","",ROUND($T93*Settings!$B$10,0))</f>
        <v/>
      </c>
      <c r="W93" s="11">
        <f>IF($B93="","",ROUND($T93*Settings!$B$11,0))</f>
        <v/>
      </c>
      <c r="X93" s="11">
        <f>IF($B93="","",$U93+$V93+$W93)</f>
        <v/>
      </c>
      <c r="Y93" s="11">
        <f>IF($B93="","",Settings!$B$14)</f>
        <v/>
      </c>
      <c r="Z93" s="9">
        <f>IF($B93="","",IFERROR(VLOOKUP($B93,Employees!$A:$K,10,FALSE),0))</f>
        <v/>
      </c>
      <c r="AA93" s="11">
        <f>IF($B93="","",$Z93*Settings!$B$15)</f>
        <v/>
      </c>
      <c r="AB93" s="11">
        <f>IF($B93="","",MAX(0,($I93+$J93+$L93+$M93+$R93)-$X93-$Y93-$AA93))</f>
        <v/>
      </c>
      <c r="AC93" s="11">
        <f>IF($B93="","",ROUND(IF($AB93=0,0,$AB93*VLOOKUP($AB93,Settings!$D$16:$G$22,3,TRUE)-VLOOKUP($AB93,Settings!$D$16:$G$22,4,TRUE)),0))</f>
        <v/>
      </c>
      <c r="AD93" s="11" t="n"/>
      <c r="AE93" s="11" t="n"/>
      <c r="AF93" s="11">
        <f>IF($B93="","",ROUND($S93-$X93-$AC93-$AD93-$AE93,0))</f>
        <v/>
      </c>
      <c r="AG93" s="11">
        <f>IF($B93="","",ROUND($T93*Settings!$E$9,0))</f>
        <v/>
      </c>
      <c r="AH93" s="11">
        <f>IF($B93="","",ROUND($T93*Settings!$E$10,0))</f>
        <v/>
      </c>
      <c r="AI93" s="11">
        <f>IF($B93="","",ROUND($T93*Settings!$E$11,0))</f>
        <v/>
      </c>
      <c r="AJ93" s="11">
        <f>IF($B93="","",ROUND($T93*Settings!$E$12,0))</f>
        <v/>
      </c>
      <c r="AK93" s="11">
        <f>IF($B93="","",$AG93+$AH93+$AI93+$AJ93)</f>
        <v/>
      </c>
      <c r="AL93" s="11">
        <f>IF($B93="","",ROUND($S93+$AK93,0))</f>
        <v/>
      </c>
      <c r="AM93" s="9" t="n"/>
      <c r="AN93" s="9" t="n"/>
    </row>
    <row r="94">
      <c r="A94" s="9" t="n">
        <v>90</v>
      </c>
      <c r="B94" s="9" t="n"/>
      <c r="C94" s="9">
        <f>IF($B94="","",IFERROR(VLOOKUP($B94,Employees!$A:$K,2,FALSE),""))</f>
        <v/>
      </c>
      <c r="D94" s="9">
        <f>IF($B94="","",IFERROR(VLOOKUP($B94,Employees!$A:$K,3,FALSE),""))</f>
        <v/>
      </c>
      <c r="E94" s="9">
        <f>IF($B94="","",IFERROR(VLOOKUP($B94,Employees!$A:$K,4,FALSE),""))</f>
        <v/>
      </c>
      <c r="F94" s="11">
        <f>IF($B94="","",IFERROR(VLOOKUP($B94,Employees!$A:$K,8,FALSE),""))</f>
        <v/>
      </c>
      <c r="G94" s="14">
        <f>IF($B94="","",IF($G94="",Settings!$B$5,$G94))</f>
        <v/>
      </c>
      <c r="H94" s="14" t="n"/>
      <c r="I94" s="11">
        <f>IF($B94="","",ROUND($F94*MAX(0,($G94-$H94))/Settings!$B$5,0))</f>
        <v/>
      </c>
      <c r="J94" s="11" t="n"/>
      <c r="K94" s="11" t="n"/>
      <c r="L94" s="11" t="n"/>
      <c r="M94" s="11" t="n"/>
      <c r="N94" s="11" t="n"/>
      <c r="O94" s="14" t="n"/>
      <c r="P94" s="14" t="n"/>
      <c r="Q94" s="14" t="n"/>
      <c r="R94" s="11">
        <f>IF($B94="","",ROUND((IFERROR($F94/Settings!$B$5/Settings!$B$6,0))*($O94*Settings!$H$9+$P94*Settings!$H$10+$Q94*Settings!$H$11),0))</f>
        <v/>
      </c>
      <c r="S94" s="11">
        <f>IF($B94="","",ROUND($I94+$J94+$K94+$L94+$M94+$N94+$R94,0))</f>
        <v/>
      </c>
      <c r="T94" s="11">
        <f>IF($B94="","",IFERROR(VLOOKUP($B94,Employees!$A:$K,9,FALSE),""))</f>
        <v/>
      </c>
      <c r="U94" s="11">
        <f>IF($B94="","",ROUND($T94*Settings!$B$9,0))</f>
        <v/>
      </c>
      <c r="V94" s="11">
        <f>IF($B94="","",ROUND($T94*Settings!$B$10,0))</f>
        <v/>
      </c>
      <c r="W94" s="11">
        <f>IF($B94="","",ROUND($T94*Settings!$B$11,0))</f>
        <v/>
      </c>
      <c r="X94" s="11">
        <f>IF($B94="","",$U94+$V94+$W94)</f>
        <v/>
      </c>
      <c r="Y94" s="11">
        <f>IF($B94="","",Settings!$B$14)</f>
        <v/>
      </c>
      <c r="Z94" s="9">
        <f>IF($B94="","",IFERROR(VLOOKUP($B94,Employees!$A:$K,10,FALSE),0))</f>
        <v/>
      </c>
      <c r="AA94" s="11">
        <f>IF($B94="","",$Z94*Settings!$B$15)</f>
        <v/>
      </c>
      <c r="AB94" s="11">
        <f>IF($B94="","",MAX(0,($I94+$J94+$L94+$M94+$R94)-$X94-$Y94-$AA94))</f>
        <v/>
      </c>
      <c r="AC94" s="11">
        <f>IF($B94="","",ROUND(IF($AB94=0,0,$AB94*VLOOKUP($AB94,Settings!$D$16:$G$22,3,TRUE)-VLOOKUP($AB94,Settings!$D$16:$G$22,4,TRUE)),0))</f>
        <v/>
      </c>
      <c r="AD94" s="11" t="n"/>
      <c r="AE94" s="11" t="n"/>
      <c r="AF94" s="11">
        <f>IF($B94="","",ROUND($S94-$X94-$AC94-$AD94-$AE94,0))</f>
        <v/>
      </c>
      <c r="AG94" s="11">
        <f>IF($B94="","",ROUND($T94*Settings!$E$9,0))</f>
        <v/>
      </c>
      <c r="AH94" s="11">
        <f>IF($B94="","",ROUND($T94*Settings!$E$10,0))</f>
        <v/>
      </c>
      <c r="AI94" s="11">
        <f>IF($B94="","",ROUND($T94*Settings!$E$11,0))</f>
        <v/>
      </c>
      <c r="AJ94" s="11">
        <f>IF($B94="","",ROUND($T94*Settings!$E$12,0))</f>
        <v/>
      </c>
      <c r="AK94" s="11">
        <f>IF($B94="","",$AG94+$AH94+$AI94+$AJ94)</f>
        <v/>
      </c>
      <c r="AL94" s="11">
        <f>IF($B94="","",ROUND($S94+$AK94,0))</f>
        <v/>
      </c>
      <c r="AM94" s="9" t="n"/>
      <c r="AN94" s="9" t="n"/>
    </row>
    <row r="95">
      <c r="A95" s="9" t="n">
        <v>91</v>
      </c>
      <c r="B95" s="9" t="n"/>
      <c r="C95" s="9">
        <f>IF($B95="","",IFERROR(VLOOKUP($B95,Employees!$A:$K,2,FALSE),""))</f>
        <v/>
      </c>
      <c r="D95" s="9">
        <f>IF($B95="","",IFERROR(VLOOKUP($B95,Employees!$A:$K,3,FALSE),""))</f>
        <v/>
      </c>
      <c r="E95" s="9">
        <f>IF($B95="","",IFERROR(VLOOKUP($B95,Employees!$A:$K,4,FALSE),""))</f>
        <v/>
      </c>
      <c r="F95" s="11">
        <f>IF($B95="","",IFERROR(VLOOKUP($B95,Employees!$A:$K,8,FALSE),""))</f>
        <v/>
      </c>
      <c r="G95" s="14">
        <f>IF($B95="","",IF($G95="",Settings!$B$5,$G95))</f>
        <v/>
      </c>
      <c r="H95" s="14" t="n"/>
      <c r="I95" s="11">
        <f>IF($B95="","",ROUND($F95*MAX(0,($G95-$H95))/Settings!$B$5,0))</f>
        <v/>
      </c>
      <c r="J95" s="11" t="n"/>
      <c r="K95" s="11" t="n"/>
      <c r="L95" s="11" t="n"/>
      <c r="M95" s="11" t="n"/>
      <c r="N95" s="11" t="n"/>
      <c r="O95" s="14" t="n"/>
      <c r="P95" s="14" t="n"/>
      <c r="Q95" s="14" t="n"/>
      <c r="R95" s="11">
        <f>IF($B95="","",ROUND((IFERROR($F95/Settings!$B$5/Settings!$B$6,0))*($O95*Settings!$H$9+$P95*Settings!$H$10+$Q95*Settings!$H$11),0))</f>
        <v/>
      </c>
      <c r="S95" s="11">
        <f>IF($B95="","",ROUND($I95+$J95+$K95+$L95+$M95+$N95+$R95,0))</f>
        <v/>
      </c>
      <c r="T95" s="11">
        <f>IF($B95="","",IFERROR(VLOOKUP($B95,Employees!$A:$K,9,FALSE),""))</f>
        <v/>
      </c>
      <c r="U95" s="11">
        <f>IF($B95="","",ROUND($T95*Settings!$B$9,0))</f>
        <v/>
      </c>
      <c r="V95" s="11">
        <f>IF($B95="","",ROUND($T95*Settings!$B$10,0))</f>
        <v/>
      </c>
      <c r="W95" s="11">
        <f>IF($B95="","",ROUND($T95*Settings!$B$11,0))</f>
        <v/>
      </c>
      <c r="X95" s="11">
        <f>IF($B95="","",$U95+$V95+$W95)</f>
        <v/>
      </c>
      <c r="Y95" s="11">
        <f>IF($B95="","",Settings!$B$14)</f>
        <v/>
      </c>
      <c r="Z95" s="9">
        <f>IF($B95="","",IFERROR(VLOOKUP($B95,Employees!$A:$K,10,FALSE),0))</f>
        <v/>
      </c>
      <c r="AA95" s="11">
        <f>IF($B95="","",$Z95*Settings!$B$15)</f>
        <v/>
      </c>
      <c r="AB95" s="11">
        <f>IF($B95="","",MAX(0,($I95+$J95+$L95+$M95+$R95)-$X95-$Y95-$AA95))</f>
        <v/>
      </c>
      <c r="AC95" s="11">
        <f>IF($B95="","",ROUND(IF($AB95=0,0,$AB95*VLOOKUP($AB95,Settings!$D$16:$G$22,3,TRUE)-VLOOKUP($AB95,Settings!$D$16:$G$22,4,TRUE)),0))</f>
        <v/>
      </c>
      <c r="AD95" s="11" t="n"/>
      <c r="AE95" s="11" t="n"/>
      <c r="AF95" s="11">
        <f>IF($B95="","",ROUND($S95-$X95-$AC95-$AD95-$AE95,0))</f>
        <v/>
      </c>
      <c r="AG95" s="11">
        <f>IF($B95="","",ROUND($T95*Settings!$E$9,0))</f>
        <v/>
      </c>
      <c r="AH95" s="11">
        <f>IF($B95="","",ROUND($T95*Settings!$E$10,0))</f>
        <v/>
      </c>
      <c r="AI95" s="11">
        <f>IF($B95="","",ROUND($T95*Settings!$E$11,0))</f>
        <v/>
      </c>
      <c r="AJ95" s="11">
        <f>IF($B95="","",ROUND($T95*Settings!$E$12,0))</f>
        <v/>
      </c>
      <c r="AK95" s="11">
        <f>IF($B95="","",$AG95+$AH95+$AI95+$AJ95)</f>
        <v/>
      </c>
      <c r="AL95" s="11">
        <f>IF($B95="","",ROUND($S95+$AK95,0))</f>
        <v/>
      </c>
      <c r="AM95" s="9" t="n"/>
      <c r="AN95" s="9" t="n"/>
    </row>
    <row r="96">
      <c r="A96" s="9" t="n">
        <v>92</v>
      </c>
      <c r="B96" s="9" t="n"/>
      <c r="C96" s="9">
        <f>IF($B96="","",IFERROR(VLOOKUP($B96,Employees!$A:$K,2,FALSE),""))</f>
        <v/>
      </c>
      <c r="D96" s="9">
        <f>IF($B96="","",IFERROR(VLOOKUP($B96,Employees!$A:$K,3,FALSE),""))</f>
        <v/>
      </c>
      <c r="E96" s="9">
        <f>IF($B96="","",IFERROR(VLOOKUP($B96,Employees!$A:$K,4,FALSE),""))</f>
        <v/>
      </c>
      <c r="F96" s="11">
        <f>IF($B96="","",IFERROR(VLOOKUP($B96,Employees!$A:$K,8,FALSE),""))</f>
        <v/>
      </c>
      <c r="G96" s="14">
        <f>IF($B96="","",IF($G96="",Settings!$B$5,$G96))</f>
        <v/>
      </c>
      <c r="H96" s="14" t="n"/>
      <c r="I96" s="11">
        <f>IF($B96="","",ROUND($F96*MAX(0,($G96-$H96))/Settings!$B$5,0))</f>
        <v/>
      </c>
      <c r="J96" s="11" t="n"/>
      <c r="K96" s="11" t="n"/>
      <c r="L96" s="11" t="n"/>
      <c r="M96" s="11" t="n"/>
      <c r="N96" s="11" t="n"/>
      <c r="O96" s="14" t="n"/>
      <c r="P96" s="14" t="n"/>
      <c r="Q96" s="14" t="n"/>
      <c r="R96" s="11">
        <f>IF($B96="","",ROUND((IFERROR($F96/Settings!$B$5/Settings!$B$6,0))*($O96*Settings!$H$9+$P96*Settings!$H$10+$Q96*Settings!$H$11),0))</f>
        <v/>
      </c>
      <c r="S96" s="11">
        <f>IF($B96="","",ROUND($I96+$J96+$K96+$L96+$M96+$N96+$R96,0))</f>
        <v/>
      </c>
      <c r="T96" s="11">
        <f>IF($B96="","",IFERROR(VLOOKUP($B96,Employees!$A:$K,9,FALSE),""))</f>
        <v/>
      </c>
      <c r="U96" s="11">
        <f>IF($B96="","",ROUND($T96*Settings!$B$9,0))</f>
        <v/>
      </c>
      <c r="V96" s="11">
        <f>IF($B96="","",ROUND($T96*Settings!$B$10,0))</f>
        <v/>
      </c>
      <c r="W96" s="11">
        <f>IF($B96="","",ROUND($T96*Settings!$B$11,0))</f>
        <v/>
      </c>
      <c r="X96" s="11">
        <f>IF($B96="","",$U96+$V96+$W96)</f>
        <v/>
      </c>
      <c r="Y96" s="11">
        <f>IF($B96="","",Settings!$B$14)</f>
        <v/>
      </c>
      <c r="Z96" s="9">
        <f>IF($B96="","",IFERROR(VLOOKUP($B96,Employees!$A:$K,10,FALSE),0))</f>
        <v/>
      </c>
      <c r="AA96" s="11">
        <f>IF($B96="","",$Z96*Settings!$B$15)</f>
        <v/>
      </c>
      <c r="AB96" s="11">
        <f>IF($B96="","",MAX(0,($I96+$J96+$L96+$M96+$R96)-$X96-$Y96-$AA96))</f>
        <v/>
      </c>
      <c r="AC96" s="11">
        <f>IF($B96="","",ROUND(IF($AB96=0,0,$AB96*VLOOKUP($AB96,Settings!$D$16:$G$22,3,TRUE)-VLOOKUP($AB96,Settings!$D$16:$G$22,4,TRUE)),0))</f>
        <v/>
      </c>
      <c r="AD96" s="11" t="n"/>
      <c r="AE96" s="11" t="n"/>
      <c r="AF96" s="11">
        <f>IF($B96="","",ROUND($S96-$X96-$AC96-$AD96-$AE96,0))</f>
        <v/>
      </c>
      <c r="AG96" s="11">
        <f>IF($B96="","",ROUND($T96*Settings!$E$9,0))</f>
        <v/>
      </c>
      <c r="AH96" s="11">
        <f>IF($B96="","",ROUND($T96*Settings!$E$10,0))</f>
        <v/>
      </c>
      <c r="AI96" s="11">
        <f>IF($B96="","",ROUND($T96*Settings!$E$11,0))</f>
        <v/>
      </c>
      <c r="AJ96" s="11">
        <f>IF($B96="","",ROUND($T96*Settings!$E$12,0))</f>
        <v/>
      </c>
      <c r="AK96" s="11">
        <f>IF($B96="","",$AG96+$AH96+$AI96+$AJ96)</f>
        <v/>
      </c>
      <c r="AL96" s="11">
        <f>IF($B96="","",ROUND($S96+$AK96,0))</f>
        <v/>
      </c>
      <c r="AM96" s="9" t="n"/>
      <c r="AN96" s="9" t="n"/>
    </row>
    <row r="97">
      <c r="A97" s="9" t="n">
        <v>93</v>
      </c>
      <c r="B97" s="9" t="n"/>
      <c r="C97" s="9">
        <f>IF($B97="","",IFERROR(VLOOKUP($B97,Employees!$A:$K,2,FALSE),""))</f>
        <v/>
      </c>
      <c r="D97" s="9">
        <f>IF($B97="","",IFERROR(VLOOKUP($B97,Employees!$A:$K,3,FALSE),""))</f>
        <v/>
      </c>
      <c r="E97" s="9">
        <f>IF($B97="","",IFERROR(VLOOKUP($B97,Employees!$A:$K,4,FALSE),""))</f>
        <v/>
      </c>
      <c r="F97" s="11">
        <f>IF($B97="","",IFERROR(VLOOKUP($B97,Employees!$A:$K,8,FALSE),""))</f>
        <v/>
      </c>
      <c r="G97" s="14">
        <f>IF($B97="","",IF($G97="",Settings!$B$5,$G97))</f>
        <v/>
      </c>
      <c r="H97" s="14" t="n"/>
      <c r="I97" s="11">
        <f>IF($B97="","",ROUND($F97*MAX(0,($G97-$H97))/Settings!$B$5,0))</f>
        <v/>
      </c>
      <c r="J97" s="11" t="n"/>
      <c r="K97" s="11" t="n"/>
      <c r="L97" s="11" t="n"/>
      <c r="M97" s="11" t="n"/>
      <c r="N97" s="11" t="n"/>
      <c r="O97" s="14" t="n"/>
      <c r="P97" s="14" t="n"/>
      <c r="Q97" s="14" t="n"/>
      <c r="R97" s="11">
        <f>IF($B97="","",ROUND((IFERROR($F97/Settings!$B$5/Settings!$B$6,0))*($O97*Settings!$H$9+$P97*Settings!$H$10+$Q97*Settings!$H$11),0))</f>
        <v/>
      </c>
      <c r="S97" s="11">
        <f>IF($B97="","",ROUND($I97+$J97+$K97+$L97+$M97+$N97+$R97,0))</f>
        <v/>
      </c>
      <c r="T97" s="11">
        <f>IF($B97="","",IFERROR(VLOOKUP($B97,Employees!$A:$K,9,FALSE),""))</f>
        <v/>
      </c>
      <c r="U97" s="11">
        <f>IF($B97="","",ROUND($T97*Settings!$B$9,0))</f>
        <v/>
      </c>
      <c r="V97" s="11">
        <f>IF($B97="","",ROUND($T97*Settings!$B$10,0))</f>
        <v/>
      </c>
      <c r="W97" s="11">
        <f>IF($B97="","",ROUND($T97*Settings!$B$11,0))</f>
        <v/>
      </c>
      <c r="X97" s="11">
        <f>IF($B97="","",$U97+$V97+$W97)</f>
        <v/>
      </c>
      <c r="Y97" s="11">
        <f>IF($B97="","",Settings!$B$14)</f>
        <v/>
      </c>
      <c r="Z97" s="9">
        <f>IF($B97="","",IFERROR(VLOOKUP($B97,Employees!$A:$K,10,FALSE),0))</f>
        <v/>
      </c>
      <c r="AA97" s="11">
        <f>IF($B97="","",$Z97*Settings!$B$15)</f>
        <v/>
      </c>
      <c r="AB97" s="11">
        <f>IF($B97="","",MAX(0,($I97+$J97+$L97+$M97+$R97)-$X97-$Y97-$AA97))</f>
        <v/>
      </c>
      <c r="AC97" s="11">
        <f>IF($B97="","",ROUND(IF($AB97=0,0,$AB97*VLOOKUP($AB97,Settings!$D$16:$G$22,3,TRUE)-VLOOKUP($AB97,Settings!$D$16:$G$22,4,TRUE)),0))</f>
        <v/>
      </c>
      <c r="AD97" s="11" t="n"/>
      <c r="AE97" s="11" t="n"/>
      <c r="AF97" s="11">
        <f>IF($B97="","",ROUND($S97-$X97-$AC97-$AD97-$AE97,0))</f>
        <v/>
      </c>
      <c r="AG97" s="11">
        <f>IF($B97="","",ROUND($T97*Settings!$E$9,0))</f>
        <v/>
      </c>
      <c r="AH97" s="11">
        <f>IF($B97="","",ROUND($T97*Settings!$E$10,0))</f>
        <v/>
      </c>
      <c r="AI97" s="11">
        <f>IF($B97="","",ROUND($T97*Settings!$E$11,0))</f>
        <v/>
      </c>
      <c r="AJ97" s="11">
        <f>IF($B97="","",ROUND($T97*Settings!$E$12,0))</f>
        <v/>
      </c>
      <c r="AK97" s="11">
        <f>IF($B97="","",$AG97+$AH97+$AI97+$AJ97)</f>
        <v/>
      </c>
      <c r="AL97" s="11">
        <f>IF($B97="","",ROUND($S97+$AK97,0))</f>
        <v/>
      </c>
      <c r="AM97" s="9" t="n"/>
      <c r="AN97" s="9" t="n"/>
    </row>
    <row r="98">
      <c r="A98" s="9" t="n">
        <v>94</v>
      </c>
      <c r="B98" s="9" t="n"/>
      <c r="C98" s="9">
        <f>IF($B98="","",IFERROR(VLOOKUP($B98,Employees!$A:$K,2,FALSE),""))</f>
        <v/>
      </c>
      <c r="D98" s="9">
        <f>IF($B98="","",IFERROR(VLOOKUP($B98,Employees!$A:$K,3,FALSE),""))</f>
        <v/>
      </c>
      <c r="E98" s="9">
        <f>IF($B98="","",IFERROR(VLOOKUP($B98,Employees!$A:$K,4,FALSE),""))</f>
        <v/>
      </c>
      <c r="F98" s="11">
        <f>IF($B98="","",IFERROR(VLOOKUP($B98,Employees!$A:$K,8,FALSE),""))</f>
        <v/>
      </c>
      <c r="G98" s="14">
        <f>IF($B98="","",IF($G98="",Settings!$B$5,$G98))</f>
        <v/>
      </c>
      <c r="H98" s="14" t="n"/>
      <c r="I98" s="11">
        <f>IF($B98="","",ROUND($F98*MAX(0,($G98-$H98))/Settings!$B$5,0))</f>
        <v/>
      </c>
      <c r="J98" s="11" t="n"/>
      <c r="K98" s="11" t="n"/>
      <c r="L98" s="11" t="n"/>
      <c r="M98" s="11" t="n"/>
      <c r="N98" s="11" t="n"/>
      <c r="O98" s="14" t="n"/>
      <c r="P98" s="14" t="n"/>
      <c r="Q98" s="14" t="n"/>
      <c r="R98" s="11">
        <f>IF($B98="","",ROUND((IFERROR($F98/Settings!$B$5/Settings!$B$6,0))*($O98*Settings!$H$9+$P98*Settings!$H$10+$Q98*Settings!$H$11),0))</f>
        <v/>
      </c>
      <c r="S98" s="11">
        <f>IF($B98="","",ROUND($I98+$J98+$K98+$L98+$M98+$N98+$R98,0))</f>
        <v/>
      </c>
      <c r="T98" s="11">
        <f>IF($B98="","",IFERROR(VLOOKUP($B98,Employees!$A:$K,9,FALSE),""))</f>
        <v/>
      </c>
      <c r="U98" s="11">
        <f>IF($B98="","",ROUND($T98*Settings!$B$9,0))</f>
        <v/>
      </c>
      <c r="V98" s="11">
        <f>IF($B98="","",ROUND($T98*Settings!$B$10,0))</f>
        <v/>
      </c>
      <c r="W98" s="11">
        <f>IF($B98="","",ROUND($T98*Settings!$B$11,0))</f>
        <v/>
      </c>
      <c r="X98" s="11">
        <f>IF($B98="","",$U98+$V98+$W98)</f>
        <v/>
      </c>
      <c r="Y98" s="11">
        <f>IF($B98="","",Settings!$B$14)</f>
        <v/>
      </c>
      <c r="Z98" s="9">
        <f>IF($B98="","",IFERROR(VLOOKUP($B98,Employees!$A:$K,10,FALSE),0))</f>
        <v/>
      </c>
      <c r="AA98" s="11">
        <f>IF($B98="","",$Z98*Settings!$B$15)</f>
        <v/>
      </c>
      <c r="AB98" s="11">
        <f>IF($B98="","",MAX(0,($I98+$J98+$L98+$M98+$R98)-$X98-$Y98-$AA98))</f>
        <v/>
      </c>
      <c r="AC98" s="11">
        <f>IF($B98="","",ROUND(IF($AB98=0,0,$AB98*VLOOKUP($AB98,Settings!$D$16:$G$22,3,TRUE)-VLOOKUP($AB98,Settings!$D$16:$G$22,4,TRUE)),0))</f>
        <v/>
      </c>
      <c r="AD98" s="11" t="n"/>
      <c r="AE98" s="11" t="n"/>
      <c r="AF98" s="11">
        <f>IF($B98="","",ROUND($S98-$X98-$AC98-$AD98-$AE98,0))</f>
        <v/>
      </c>
      <c r="AG98" s="11">
        <f>IF($B98="","",ROUND($T98*Settings!$E$9,0))</f>
        <v/>
      </c>
      <c r="AH98" s="11">
        <f>IF($B98="","",ROUND($T98*Settings!$E$10,0))</f>
        <v/>
      </c>
      <c r="AI98" s="11">
        <f>IF($B98="","",ROUND($T98*Settings!$E$11,0))</f>
        <v/>
      </c>
      <c r="AJ98" s="11">
        <f>IF($B98="","",ROUND($T98*Settings!$E$12,0))</f>
        <v/>
      </c>
      <c r="AK98" s="11">
        <f>IF($B98="","",$AG98+$AH98+$AI98+$AJ98)</f>
        <v/>
      </c>
      <c r="AL98" s="11">
        <f>IF($B98="","",ROUND($S98+$AK98,0))</f>
        <v/>
      </c>
      <c r="AM98" s="9" t="n"/>
      <c r="AN98" s="9" t="n"/>
    </row>
    <row r="99">
      <c r="A99" s="9" t="n">
        <v>95</v>
      </c>
      <c r="B99" s="9" t="n"/>
      <c r="C99" s="9">
        <f>IF($B99="","",IFERROR(VLOOKUP($B99,Employees!$A:$K,2,FALSE),""))</f>
        <v/>
      </c>
      <c r="D99" s="9">
        <f>IF($B99="","",IFERROR(VLOOKUP($B99,Employees!$A:$K,3,FALSE),""))</f>
        <v/>
      </c>
      <c r="E99" s="9">
        <f>IF($B99="","",IFERROR(VLOOKUP($B99,Employees!$A:$K,4,FALSE),""))</f>
        <v/>
      </c>
      <c r="F99" s="11">
        <f>IF($B99="","",IFERROR(VLOOKUP($B99,Employees!$A:$K,8,FALSE),""))</f>
        <v/>
      </c>
      <c r="G99" s="14">
        <f>IF($B99="","",IF($G99="",Settings!$B$5,$G99))</f>
        <v/>
      </c>
      <c r="H99" s="14" t="n"/>
      <c r="I99" s="11">
        <f>IF($B99="","",ROUND($F99*MAX(0,($G99-$H99))/Settings!$B$5,0))</f>
        <v/>
      </c>
      <c r="J99" s="11" t="n"/>
      <c r="K99" s="11" t="n"/>
      <c r="L99" s="11" t="n"/>
      <c r="M99" s="11" t="n"/>
      <c r="N99" s="11" t="n"/>
      <c r="O99" s="14" t="n"/>
      <c r="P99" s="14" t="n"/>
      <c r="Q99" s="14" t="n"/>
      <c r="R99" s="11">
        <f>IF($B99="","",ROUND((IFERROR($F99/Settings!$B$5/Settings!$B$6,0))*($O99*Settings!$H$9+$P99*Settings!$H$10+$Q99*Settings!$H$11),0))</f>
        <v/>
      </c>
      <c r="S99" s="11">
        <f>IF($B99="","",ROUND($I99+$J99+$K99+$L99+$M99+$N99+$R99,0))</f>
        <v/>
      </c>
      <c r="T99" s="11">
        <f>IF($B99="","",IFERROR(VLOOKUP($B99,Employees!$A:$K,9,FALSE),""))</f>
        <v/>
      </c>
      <c r="U99" s="11">
        <f>IF($B99="","",ROUND($T99*Settings!$B$9,0))</f>
        <v/>
      </c>
      <c r="V99" s="11">
        <f>IF($B99="","",ROUND($T99*Settings!$B$10,0))</f>
        <v/>
      </c>
      <c r="W99" s="11">
        <f>IF($B99="","",ROUND($T99*Settings!$B$11,0))</f>
        <v/>
      </c>
      <c r="X99" s="11">
        <f>IF($B99="","",$U99+$V99+$W99)</f>
        <v/>
      </c>
      <c r="Y99" s="11">
        <f>IF($B99="","",Settings!$B$14)</f>
        <v/>
      </c>
      <c r="Z99" s="9">
        <f>IF($B99="","",IFERROR(VLOOKUP($B99,Employees!$A:$K,10,FALSE),0))</f>
        <v/>
      </c>
      <c r="AA99" s="11">
        <f>IF($B99="","",$Z99*Settings!$B$15)</f>
        <v/>
      </c>
      <c r="AB99" s="11">
        <f>IF($B99="","",MAX(0,($I99+$J99+$L99+$M99+$R99)-$X99-$Y99-$AA99))</f>
        <v/>
      </c>
      <c r="AC99" s="11">
        <f>IF($B99="","",ROUND(IF($AB99=0,0,$AB99*VLOOKUP($AB99,Settings!$D$16:$G$22,3,TRUE)-VLOOKUP($AB99,Settings!$D$16:$G$22,4,TRUE)),0))</f>
        <v/>
      </c>
      <c r="AD99" s="11" t="n"/>
      <c r="AE99" s="11" t="n"/>
      <c r="AF99" s="11">
        <f>IF($B99="","",ROUND($S99-$X99-$AC99-$AD99-$AE99,0))</f>
        <v/>
      </c>
      <c r="AG99" s="11">
        <f>IF($B99="","",ROUND($T99*Settings!$E$9,0))</f>
        <v/>
      </c>
      <c r="AH99" s="11">
        <f>IF($B99="","",ROUND($T99*Settings!$E$10,0))</f>
        <v/>
      </c>
      <c r="AI99" s="11">
        <f>IF($B99="","",ROUND($T99*Settings!$E$11,0))</f>
        <v/>
      </c>
      <c r="AJ99" s="11">
        <f>IF($B99="","",ROUND($T99*Settings!$E$12,0))</f>
        <v/>
      </c>
      <c r="AK99" s="11">
        <f>IF($B99="","",$AG99+$AH99+$AI99+$AJ99)</f>
        <v/>
      </c>
      <c r="AL99" s="11">
        <f>IF($B99="","",ROUND($S99+$AK99,0))</f>
        <v/>
      </c>
      <c r="AM99" s="9" t="n"/>
      <c r="AN99" s="9" t="n"/>
    </row>
    <row r="100">
      <c r="A100" s="9" t="n">
        <v>96</v>
      </c>
      <c r="B100" s="9" t="n"/>
      <c r="C100" s="9">
        <f>IF($B100="","",IFERROR(VLOOKUP($B100,Employees!$A:$K,2,FALSE),""))</f>
        <v/>
      </c>
      <c r="D100" s="9">
        <f>IF($B100="","",IFERROR(VLOOKUP($B100,Employees!$A:$K,3,FALSE),""))</f>
        <v/>
      </c>
      <c r="E100" s="9">
        <f>IF($B100="","",IFERROR(VLOOKUP($B100,Employees!$A:$K,4,FALSE),""))</f>
        <v/>
      </c>
      <c r="F100" s="11">
        <f>IF($B100="","",IFERROR(VLOOKUP($B100,Employees!$A:$K,8,FALSE),""))</f>
        <v/>
      </c>
      <c r="G100" s="14">
        <f>IF($B100="","",IF($G100="",Settings!$B$5,$G100))</f>
        <v/>
      </c>
      <c r="H100" s="14" t="n"/>
      <c r="I100" s="11">
        <f>IF($B100="","",ROUND($F100*MAX(0,($G100-$H100))/Settings!$B$5,0))</f>
        <v/>
      </c>
      <c r="J100" s="11" t="n"/>
      <c r="K100" s="11" t="n"/>
      <c r="L100" s="11" t="n"/>
      <c r="M100" s="11" t="n"/>
      <c r="N100" s="11" t="n"/>
      <c r="O100" s="14" t="n"/>
      <c r="P100" s="14" t="n"/>
      <c r="Q100" s="14" t="n"/>
      <c r="R100" s="11">
        <f>IF($B100="","",ROUND((IFERROR($F100/Settings!$B$5/Settings!$B$6,0))*($O100*Settings!$H$9+$P100*Settings!$H$10+$Q100*Settings!$H$11),0))</f>
        <v/>
      </c>
      <c r="S100" s="11">
        <f>IF($B100="","",ROUND($I100+$J100+$K100+$L100+$M100+$N100+$R100,0))</f>
        <v/>
      </c>
      <c r="T100" s="11">
        <f>IF($B100="","",IFERROR(VLOOKUP($B100,Employees!$A:$K,9,FALSE),""))</f>
        <v/>
      </c>
      <c r="U100" s="11">
        <f>IF($B100="","",ROUND($T100*Settings!$B$9,0))</f>
        <v/>
      </c>
      <c r="V100" s="11">
        <f>IF($B100="","",ROUND($T100*Settings!$B$10,0))</f>
        <v/>
      </c>
      <c r="W100" s="11">
        <f>IF($B100="","",ROUND($T100*Settings!$B$11,0))</f>
        <v/>
      </c>
      <c r="X100" s="11">
        <f>IF($B100="","",$U100+$V100+$W100)</f>
        <v/>
      </c>
      <c r="Y100" s="11">
        <f>IF($B100="","",Settings!$B$14)</f>
        <v/>
      </c>
      <c r="Z100" s="9">
        <f>IF($B100="","",IFERROR(VLOOKUP($B100,Employees!$A:$K,10,FALSE),0))</f>
        <v/>
      </c>
      <c r="AA100" s="11">
        <f>IF($B100="","",$Z100*Settings!$B$15)</f>
        <v/>
      </c>
      <c r="AB100" s="11">
        <f>IF($B100="","",MAX(0,($I100+$J100+$L100+$M100+$R100)-$X100-$Y100-$AA100))</f>
        <v/>
      </c>
      <c r="AC100" s="11">
        <f>IF($B100="","",ROUND(IF($AB100=0,0,$AB100*VLOOKUP($AB100,Settings!$D$16:$G$22,3,TRUE)-VLOOKUP($AB100,Settings!$D$16:$G$22,4,TRUE)),0))</f>
        <v/>
      </c>
      <c r="AD100" s="11" t="n"/>
      <c r="AE100" s="11" t="n"/>
      <c r="AF100" s="11">
        <f>IF($B100="","",ROUND($S100-$X100-$AC100-$AD100-$AE100,0))</f>
        <v/>
      </c>
      <c r="AG100" s="11">
        <f>IF($B100="","",ROUND($T100*Settings!$E$9,0))</f>
        <v/>
      </c>
      <c r="AH100" s="11">
        <f>IF($B100="","",ROUND($T100*Settings!$E$10,0))</f>
        <v/>
      </c>
      <c r="AI100" s="11">
        <f>IF($B100="","",ROUND($T100*Settings!$E$11,0))</f>
        <v/>
      </c>
      <c r="AJ100" s="11">
        <f>IF($B100="","",ROUND($T100*Settings!$E$12,0))</f>
        <v/>
      </c>
      <c r="AK100" s="11">
        <f>IF($B100="","",$AG100+$AH100+$AI100+$AJ100)</f>
        <v/>
      </c>
      <c r="AL100" s="11">
        <f>IF($B100="","",ROUND($S100+$AK100,0))</f>
        <v/>
      </c>
      <c r="AM100" s="9" t="n"/>
      <c r="AN100" s="9" t="n"/>
    </row>
    <row r="101">
      <c r="A101" s="9" t="n">
        <v>97</v>
      </c>
      <c r="B101" s="9" t="n"/>
      <c r="C101" s="9">
        <f>IF($B101="","",IFERROR(VLOOKUP($B101,Employees!$A:$K,2,FALSE),""))</f>
        <v/>
      </c>
      <c r="D101" s="9">
        <f>IF($B101="","",IFERROR(VLOOKUP($B101,Employees!$A:$K,3,FALSE),""))</f>
        <v/>
      </c>
      <c r="E101" s="9">
        <f>IF($B101="","",IFERROR(VLOOKUP($B101,Employees!$A:$K,4,FALSE),""))</f>
        <v/>
      </c>
      <c r="F101" s="11">
        <f>IF($B101="","",IFERROR(VLOOKUP($B101,Employees!$A:$K,8,FALSE),""))</f>
        <v/>
      </c>
      <c r="G101" s="14">
        <f>IF($B101="","",IF($G101="",Settings!$B$5,$G101))</f>
        <v/>
      </c>
      <c r="H101" s="14" t="n"/>
      <c r="I101" s="11">
        <f>IF($B101="","",ROUND($F101*MAX(0,($G101-$H101))/Settings!$B$5,0))</f>
        <v/>
      </c>
      <c r="J101" s="11" t="n"/>
      <c r="K101" s="11" t="n"/>
      <c r="L101" s="11" t="n"/>
      <c r="M101" s="11" t="n"/>
      <c r="N101" s="11" t="n"/>
      <c r="O101" s="14" t="n"/>
      <c r="P101" s="14" t="n"/>
      <c r="Q101" s="14" t="n"/>
      <c r="R101" s="11">
        <f>IF($B101="","",ROUND((IFERROR($F101/Settings!$B$5/Settings!$B$6,0))*($O101*Settings!$H$9+$P101*Settings!$H$10+$Q101*Settings!$H$11),0))</f>
        <v/>
      </c>
      <c r="S101" s="11">
        <f>IF($B101="","",ROUND($I101+$J101+$K101+$L101+$M101+$N101+$R101,0))</f>
        <v/>
      </c>
      <c r="T101" s="11">
        <f>IF($B101="","",IFERROR(VLOOKUP($B101,Employees!$A:$K,9,FALSE),""))</f>
        <v/>
      </c>
      <c r="U101" s="11">
        <f>IF($B101="","",ROUND($T101*Settings!$B$9,0))</f>
        <v/>
      </c>
      <c r="V101" s="11">
        <f>IF($B101="","",ROUND($T101*Settings!$B$10,0))</f>
        <v/>
      </c>
      <c r="W101" s="11">
        <f>IF($B101="","",ROUND($T101*Settings!$B$11,0))</f>
        <v/>
      </c>
      <c r="X101" s="11">
        <f>IF($B101="","",$U101+$V101+$W101)</f>
        <v/>
      </c>
      <c r="Y101" s="11">
        <f>IF($B101="","",Settings!$B$14)</f>
        <v/>
      </c>
      <c r="Z101" s="9">
        <f>IF($B101="","",IFERROR(VLOOKUP($B101,Employees!$A:$K,10,FALSE),0))</f>
        <v/>
      </c>
      <c r="AA101" s="11">
        <f>IF($B101="","",$Z101*Settings!$B$15)</f>
        <v/>
      </c>
      <c r="AB101" s="11">
        <f>IF($B101="","",MAX(0,($I101+$J101+$L101+$M101+$R101)-$X101-$Y101-$AA101))</f>
        <v/>
      </c>
      <c r="AC101" s="11">
        <f>IF($B101="","",ROUND(IF($AB101=0,0,$AB101*VLOOKUP($AB101,Settings!$D$16:$G$22,3,TRUE)-VLOOKUP($AB101,Settings!$D$16:$G$22,4,TRUE)),0))</f>
        <v/>
      </c>
      <c r="AD101" s="11" t="n"/>
      <c r="AE101" s="11" t="n"/>
      <c r="AF101" s="11">
        <f>IF($B101="","",ROUND($S101-$X101-$AC101-$AD101-$AE101,0))</f>
        <v/>
      </c>
      <c r="AG101" s="11">
        <f>IF($B101="","",ROUND($T101*Settings!$E$9,0))</f>
        <v/>
      </c>
      <c r="AH101" s="11">
        <f>IF($B101="","",ROUND($T101*Settings!$E$10,0))</f>
        <v/>
      </c>
      <c r="AI101" s="11">
        <f>IF($B101="","",ROUND($T101*Settings!$E$11,0))</f>
        <v/>
      </c>
      <c r="AJ101" s="11">
        <f>IF($B101="","",ROUND($T101*Settings!$E$12,0))</f>
        <v/>
      </c>
      <c r="AK101" s="11">
        <f>IF($B101="","",$AG101+$AH101+$AI101+$AJ101)</f>
        <v/>
      </c>
      <c r="AL101" s="11">
        <f>IF($B101="","",ROUND($S101+$AK101,0))</f>
        <v/>
      </c>
      <c r="AM101" s="9" t="n"/>
      <c r="AN101" s="9" t="n"/>
    </row>
    <row r="102">
      <c r="A102" s="9" t="n">
        <v>98</v>
      </c>
      <c r="B102" s="9" t="n"/>
      <c r="C102" s="9">
        <f>IF($B102="","",IFERROR(VLOOKUP($B102,Employees!$A:$K,2,FALSE),""))</f>
        <v/>
      </c>
      <c r="D102" s="9">
        <f>IF($B102="","",IFERROR(VLOOKUP($B102,Employees!$A:$K,3,FALSE),""))</f>
        <v/>
      </c>
      <c r="E102" s="9">
        <f>IF($B102="","",IFERROR(VLOOKUP($B102,Employees!$A:$K,4,FALSE),""))</f>
        <v/>
      </c>
      <c r="F102" s="11">
        <f>IF($B102="","",IFERROR(VLOOKUP($B102,Employees!$A:$K,8,FALSE),""))</f>
        <v/>
      </c>
      <c r="G102" s="14">
        <f>IF($B102="","",IF($G102="",Settings!$B$5,$G102))</f>
        <v/>
      </c>
      <c r="H102" s="14" t="n"/>
      <c r="I102" s="11">
        <f>IF($B102="","",ROUND($F102*MAX(0,($G102-$H102))/Settings!$B$5,0))</f>
        <v/>
      </c>
      <c r="J102" s="11" t="n"/>
      <c r="K102" s="11" t="n"/>
      <c r="L102" s="11" t="n"/>
      <c r="M102" s="11" t="n"/>
      <c r="N102" s="11" t="n"/>
      <c r="O102" s="14" t="n"/>
      <c r="P102" s="14" t="n"/>
      <c r="Q102" s="14" t="n"/>
      <c r="R102" s="11">
        <f>IF($B102="","",ROUND((IFERROR($F102/Settings!$B$5/Settings!$B$6,0))*($O102*Settings!$H$9+$P102*Settings!$H$10+$Q102*Settings!$H$11),0))</f>
        <v/>
      </c>
      <c r="S102" s="11">
        <f>IF($B102="","",ROUND($I102+$J102+$K102+$L102+$M102+$N102+$R102,0))</f>
        <v/>
      </c>
      <c r="T102" s="11">
        <f>IF($B102="","",IFERROR(VLOOKUP($B102,Employees!$A:$K,9,FALSE),""))</f>
        <v/>
      </c>
      <c r="U102" s="11">
        <f>IF($B102="","",ROUND($T102*Settings!$B$9,0))</f>
        <v/>
      </c>
      <c r="V102" s="11">
        <f>IF($B102="","",ROUND($T102*Settings!$B$10,0))</f>
        <v/>
      </c>
      <c r="W102" s="11">
        <f>IF($B102="","",ROUND($T102*Settings!$B$11,0))</f>
        <v/>
      </c>
      <c r="X102" s="11">
        <f>IF($B102="","",$U102+$V102+$W102)</f>
        <v/>
      </c>
      <c r="Y102" s="11">
        <f>IF($B102="","",Settings!$B$14)</f>
        <v/>
      </c>
      <c r="Z102" s="9">
        <f>IF($B102="","",IFERROR(VLOOKUP($B102,Employees!$A:$K,10,FALSE),0))</f>
        <v/>
      </c>
      <c r="AA102" s="11">
        <f>IF($B102="","",$Z102*Settings!$B$15)</f>
        <v/>
      </c>
      <c r="AB102" s="11">
        <f>IF($B102="","",MAX(0,($I102+$J102+$L102+$M102+$R102)-$X102-$Y102-$AA102))</f>
        <v/>
      </c>
      <c r="AC102" s="11">
        <f>IF($B102="","",ROUND(IF($AB102=0,0,$AB102*VLOOKUP($AB102,Settings!$D$16:$G$22,3,TRUE)-VLOOKUP($AB102,Settings!$D$16:$G$22,4,TRUE)),0))</f>
        <v/>
      </c>
      <c r="AD102" s="11" t="n"/>
      <c r="AE102" s="11" t="n"/>
      <c r="AF102" s="11">
        <f>IF($B102="","",ROUND($S102-$X102-$AC102-$AD102-$AE102,0))</f>
        <v/>
      </c>
      <c r="AG102" s="11">
        <f>IF($B102="","",ROUND($T102*Settings!$E$9,0))</f>
        <v/>
      </c>
      <c r="AH102" s="11">
        <f>IF($B102="","",ROUND($T102*Settings!$E$10,0))</f>
        <v/>
      </c>
      <c r="AI102" s="11">
        <f>IF($B102="","",ROUND($T102*Settings!$E$11,0))</f>
        <v/>
      </c>
      <c r="AJ102" s="11">
        <f>IF($B102="","",ROUND($T102*Settings!$E$12,0))</f>
        <v/>
      </c>
      <c r="AK102" s="11">
        <f>IF($B102="","",$AG102+$AH102+$AI102+$AJ102)</f>
        <v/>
      </c>
      <c r="AL102" s="11">
        <f>IF($B102="","",ROUND($S102+$AK102,0))</f>
        <v/>
      </c>
      <c r="AM102" s="9" t="n"/>
      <c r="AN102" s="9" t="n"/>
    </row>
    <row r="103">
      <c r="A103" s="9" t="n">
        <v>99</v>
      </c>
      <c r="B103" s="9" t="n"/>
      <c r="C103" s="9">
        <f>IF($B103="","",IFERROR(VLOOKUP($B103,Employees!$A:$K,2,FALSE),""))</f>
        <v/>
      </c>
      <c r="D103" s="9">
        <f>IF($B103="","",IFERROR(VLOOKUP($B103,Employees!$A:$K,3,FALSE),""))</f>
        <v/>
      </c>
      <c r="E103" s="9">
        <f>IF($B103="","",IFERROR(VLOOKUP($B103,Employees!$A:$K,4,FALSE),""))</f>
        <v/>
      </c>
      <c r="F103" s="11">
        <f>IF($B103="","",IFERROR(VLOOKUP($B103,Employees!$A:$K,8,FALSE),""))</f>
        <v/>
      </c>
      <c r="G103" s="14">
        <f>IF($B103="","",IF($G103="",Settings!$B$5,$G103))</f>
        <v/>
      </c>
      <c r="H103" s="14" t="n"/>
      <c r="I103" s="11">
        <f>IF($B103="","",ROUND($F103*MAX(0,($G103-$H103))/Settings!$B$5,0))</f>
        <v/>
      </c>
      <c r="J103" s="11" t="n"/>
      <c r="K103" s="11" t="n"/>
      <c r="L103" s="11" t="n"/>
      <c r="M103" s="11" t="n"/>
      <c r="N103" s="11" t="n"/>
      <c r="O103" s="14" t="n"/>
      <c r="P103" s="14" t="n"/>
      <c r="Q103" s="14" t="n"/>
      <c r="R103" s="11">
        <f>IF($B103="","",ROUND((IFERROR($F103/Settings!$B$5/Settings!$B$6,0))*($O103*Settings!$H$9+$P103*Settings!$H$10+$Q103*Settings!$H$11),0))</f>
        <v/>
      </c>
      <c r="S103" s="11">
        <f>IF($B103="","",ROUND($I103+$J103+$K103+$L103+$M103+$N103+$R103,0))</f>
        <v/>
      </c>
      <c r="T103" s="11">
        <f>IF($B103="","",IFERROR(VLOOKUP($B103,Employees!$A:$K,9,FALSE),""))</f>
        <v/>
      </c>
      <c r="U103" s="11">
        <f>IF($B103="","",ROUND($T103*Settings!$B$9,0))</f>
        <v/>
      </c>
      <c r="V103" s="11">
        <f>IF($B103="","",ROUND($T103*Settings!$B$10,0))</f>
        <v/>
      </c>
      <c r="W103" s="11">
        <f>IF($B103="","",ROUND($T103*Settings!$B$11,0))</f>
        <v/>
      </c>
      <c r="X103" s="11">
        <f>IF($B103="","",$U103+$V103+$W103)</f>
        <v/>
      </c>
      <c r="Y103" s="11">
        <f>IF($B103="","",Settings!$B$14)</f>
        <v/>
      </c>
      <c r="Z103" s="9">
        <f>IF($B103="","",IFERROR(VLOOKUP($B103,Employees!$A:$K,10,FALSE),0))</f>
        <v/>
      </c>
      <c r="AA103" s="11">
        <f>IF($B103="","",$Z103*Settings!$B$15)</f>
        <v/>
      </c>
      <c r="AB103" s="11">
        <f>IF($B103="","",MAX(0,($I103+$J103+$L103+$M103+$R103)-$X103-$Y103-$AA103))</f>
        <v/>
      </c>
      <c r="AC103" s="11">
        <f>IF($B103="","",ROUND(IF($AB103=0,0,$AB103*VLOOKUP($AB103,Settings!$D$16:$G$22,3,TRUE)-VLOOKUP($AB103,Settings!$D$16:$G$22,4,TRUE)),0))</f>
        <v/>
      </c>
      <c r="AD103" s="11" t="n"/>
      <c r="AE103" s="11" t="n"/>
      <c r="AF103" s="11">
        <f>IF($B103="","",ROUND($S103-$X103-$AC103-$AD103-$AE103,0))</f>
        <v/>
      </c>
      <c r="AG103" s="11">
        <f>IF($B103="","",ROUND($T103*Settings!$E$9,0))</f>
        <v/>
      </c>
      <c r="AH103" s="11">
        <f>IF($B103="","",ROUND($T103*Settings!$E$10,0))</f>
        <v/>
      </c>
      <c r="AI103" s="11">
        <f>IF($B103="","",ROUND($T103*Settings!$E$11,0))</f>
        <v/>
      </c>
      <c r="AJ103" s="11">
        <f>IF($B103="","",ROUND($T103*Settings!$E$12,0))</f>
        <v/>
      </c>
      <c r="AK103" s="11">
        <f>IF($B103="","",$AG103+$AH103+$AI103+$AJ103)</f>
        <v/>
      </c>
      <c r="AL103" s="11">
        <f>IF($B103="","",ROUND($S103+$AK103,0))</f>
        <v/>
      </c>
      <c r="AM103" s="9" t="n"/>
      <c r="AN103" s="9" t="n"/>
    </row>
    <row r="104">
      <c r="A104" s="9" t="n">
        <v>100</v>
      </c>
      <c r="B104" s="9" t="n"/>
      <c r="C104" s="9">
        <f>IF($B104="","",IFERROR(VLOOKUP($B104,Employees!$A:$K,2,FALSE),""))</f>
        <v/>
      </c>
      <c r="D104" s="9">
        <f>IF($B104="","",IFERROR(VLOOKUP($B104,Employees!$A:$K,3,FALSE),""))</f>
        <v/>
      </c>
      <c r="E104" s="9">
        <f>IF($B104="","",IFERROR(VLOOKUP($B104,Employees!$A:$K,4,FALSE),""))</f>
        <v/>
      </c>
      <c r="F104" s="11">
        <f>IF($B104="","",IFERROR(VLOOKUP($B104,Employees!$A:$K,8,FALSE),""))</f>
        <v/>
      </c>
      <c r="G104" s="14">
        <f>IF($B104="","",IF($G104="",Settings!$B$5,$G104))</f>
        <v/>
      </c>
      <c r="H104" s="14" t="n"/>
      <c r="I104" s="11">
        <f>IF($B104="","",ROUND($F104*MAX(0,($G104-$H104))/Settings!$B$5,0))</f>
        <v/>
      </c>
      <c r="J104" s="11" t="n"/>
      <c r="K104" s="11" t="n"/>
      <c r="L104" s="11" t="n"/>
      <c r="M104" s="11" t="n"/>
      <c r="N104" s="11" t="n"/>
      <c r="O104" s="14" t="n"/>
      <c r="P104" s="14" t="n"/>
      <c r="Q104" s="14" t="n"/>
      <c r="R104" s="11">
        <f>IF($B104="","",ROUND((IFERROR($F104/Settings!$B$5/Settings!$B$6,0))*($O104*Settings!$H$9+$P104*Settings!$H$10+$Q104*Settings!$H$11),0))</f>
        <v/>
      </c>
      <c r="S104" s="11">
        <f>IF($B104="","",ROUND($I104+$J104+$K104+$L104+$M104+$N104+$R104,0))</f>
        <v/>
      </c>
      <c r="T104" s="11">
        <f>IF($B104="","",IFERROR(VLOOKUP($B104,Employees!$A:$K,9,FALSE),""))</f>
        <v/>
      </c>
      <c r="U104" s="11">
        <f>IF($B104="","",ROUND($T104*Settings!$B$9,0))</f>
        <v/>
      </c>
      <c r="V104" s="11">
        <f>IF($B104="","",ROUND($T104*Settings!$B$10,0))</f>
        <v/>
      </c>
      <c r="W104" s="11">
        <f>IF($B104="","",ROUND($T104*Settings!$B$11,0))</f>
        <v/>
      </c>
      <c r="X104" s="11">
        <f>IF($B104="","",$U104+$V104+$W104)</f>
        <v/>
      </c>
      <c r="Y104" s="11">
        <f>IF($B104="","",Settings!$B$14)</f>
        <v/>
      </c>
      <c r="Z104" s="9">
        <f>IF($B104="","",IFERROR(VLOOKUP($B104,Employees!$A:$K,10,FALSE),0))</f>
        <v/>
      </c>
      <c r="AA104" s="11">
        <f>IF($B104="","",$Z104*Settings!$B$15)</f>
        <v/>
      </c>
      <c r="AB104" s="11">
        <f>IF($B104="","",MAX(0,($I104+$J104+$L104+$M104+$R104)-$X104-$Y104-$AA104))</f>
        <v/>
      </c>
      <c r="AC104" s="11">
        <f>IF($B104="","",ROUND(IF($AB104=0,0,$AB104*VLOOKUP($AB104,Settings!$D$16:$G$22,3,TRUE)-VLOOKUP($AB104,Settings!$D$16:$G$22,4,TRUE)),0))</f>
        <v/>
      </c>
      <c r="AD104" s="11" t="n"/>
      <c r="AE104" s="11" t="n"/>
      <c r="AF104" s="11">
        <f>IF($B104="","",ROUND($S104-$X104-$AC104-$AD104-$AE104,0))</f>
        <v/>
      </c>
      <c r="AG104" s="11">
        <f>IF($B104="","",ROUND($T104*Settings!$E$9,0))</f>
        <v/>
      </c>
      <c r="AH104" s="11">
        <f>IF($B104="","",ROUND($T104*Settings!$E$10,0))</f>
        <v/>
      </c>
      <c r="AI104" s="11">
        <f>IF($B104="","",ROUND($T104*Settings!$E$11,0))</f>
        <v/>
      </c>
      <c r="AJ104" s="11">
        <f>IF($B104="","",ROUND($T104*Settings!$E$12,0))</f>
        <v/>
      </c>
      <c r="AK104" s="11">
        <f>IF($B104="","",$AG104+$AH104+$AI104+$AJ104)</f>
        <v/>
      </c>
      <c r="AL104" s="11">
        <f>IF($B104="","",ROUND($S104+$AK104,0))</f>
        <v/>
      </c>
      <c r="AM104" s="9" t="n"/>
      <c r="AN104" s="9" t="n"/>
    </row>
    <row r="105">
      <c r="A105" s="9" t="n">
        <v>101</v>
      </c>
      <c r="B105" s="9" t="n"/>
      <c r="C105" s="9">
        <f>IF($B105="","",IFERROR(VLOOKUP($B105,Employees!$A:$K,2,FALSE),""))</f>
        <v/>
      </c>
      <c r="D105" s="9">
        <f>IF($B105="","",IFERROR(VLOOKUP($B105,Employees!$A:$K,3,FALSE),""))</f>
        <v/>
      </c>
      <c r="E105" s="9">
        <f>IF($B105="","",IFERROR(VLOOKUP($B105,Employees!$A:$K,4,FALSE),""))</f>
        <v/>
      </c>
      <c r="F105" s="11">
        <f>IF($B105="","",IFERROR(VLOOKUP($B105,Employees!$A:$K,8,FALSE),""))</f>
        <v/>
      </c>
      <c r="G105" s="14">
        <f>IF($B105="","",IF($G105="",Settings!$B$5,$G105))</f>
        <v/>
      </c>
      <c r="H105" s="14" t="n"/>
      <c r="I105" s="11">
        <f>IF($B105="","",ROUND($F105*MAX(0,($G105-$H105))/Settings!$B$5,0))</f>
        <v/>
      </c>
      <c r="J105" s="11" t="n"/>
      <c r="K105" s="11" t="n"/>
      <c r="L105" s="11" t="n"/>
      <c r="M105" s="11" t="n"/>
      <c r="N105" s="11" t="n"/>
      <c r="O105" s="14" t="n"/>
      <c r="P105" s="14" t="n"/>
      <c r="Q105" s="14" t="n"/>
      <c r="R105" s="11">
        <f>IF($B105="","",ROUND((IFERROR($F105/Settings!$B$5/Settings!$B$6,0))*($O105*Settings!$H$9+$P105*Settings!$H$10+$Q105*Settings!$H$11),0))</f>
        <v/>
      </c>
      <c r="S105" s="11">
        <f>IF($B105="","",ROUND($I105+$J105+$K105+$L105+$M105+$N105+$R105,0))</f>
        <v/>
      </c>
      <c r="T105" s="11">
        <f>IF($B105="","",IFERROR(VLOOKUP($B105,Employees!$A:$K,9,FALSE),""))</f>
        <v/>
      </c>
      <c r="U105" s="11">
        <f>IF($B105="","",ROUND($T105*Settings!$B$9,0))</f>
        <v/>
      </c>
      <c r="V105" s="11">
        <f>IF($B105="","",ROUND($T105*Settings!$B$10,0))</f>
        <v/>
      </c>
      <c r="W105" s="11">
        <f>IF($B105="","",ROUND($T105*Settings!$B$11,0))</f>
        <v/>
      </c>
      <c r="X105" s="11">
        <f>IF($B105="","",$U105+$V105+$W105)</f>
        <v/>
      </c>
      <c r="Y105" s="11">
        <f>IF($B105="","",Settings!$B$14)</f>
        <v/>
      </c>
      <c r="Z105" s="9">
        <f>IF($B105="","",IFERROR(VLOOKUP($B105,Employees!$A:$K,10,FALSE),0))</f>
        <v/>
      </c>
      <c r="AA105" s="11">
        <f>IF($B105="","",$Z105*Settings!$B$15)</f>
        <v/>
      </c>
      <c r="AB105" s="11">
        <f>IF($B105="","",MAX(0,($I105+$J105+$L105+$M105+$R105)-$X105-$Y105-$AA105))</f>
        <v/>
      </c>
      <c r="AC105" s="11">
        <f>IF($B105="","",ROUND(IF($AB105=0,0,$AB105*VLOOKUP($AB105,Settings!$D$16:$G$22,3,TRUE)-VLOOKUP($AB105,Settings!$D$16:$G$22,4,TRUE)),0))</f>
        <v/>
      </c>
      <c r="AD105" s="11" t="n"/>
      <c r="AE105" s="11" t="n"/>
      <c r="AF105" s="11">
        <f>IF($B105="","",ROUND($S105-$X105-$AC105-$AD105-$AE105,0))</f>
        <v/>
      </c>
      <c r="AG105" s="11">
        <f>IF($B105="","",ROUND($T105*Settings!$E$9,0))</f>
        <v/>
      </c>
      <c r="AH105" s="11">
        <f>IF($B105="","",ROUND($T105*Settings!$E$10,0))</f>
        <v/>
      </c>
      <c r="AI105" s="11">
        <f>IF($B105="","",ROUND($T105*Settings!$E$11,0))</f>
        <v/>
      </c>
      <c r="AJ105" s="11">
        <f>IF($B105="","",ROUND($T105*Settings!$E$12,0))</f>
        <v/>
      </c>
      <c r="AK105" s="11">
        <f>IF($B105="","",$AG105+$AH105+$AI105+$AJ105)</f>
        <v/>
      </c>
      <c r="AL105" s="11">
        <f>IF($B105="","",ROUND($S105+$AK105,0))</f>
        <v/>
      </c>
      <c r="AM105" s="9" t="n"/>
      <c r="AN105" s="9" t="n"/>
    </row>
    <row r="106">
      <c r="A106" s="9" t="n">
        <v>102</v>
      </c>
      <c r="B106" s="9" t="n"/>
      <c r="C106" s="9">
        <f>IF($B106="","",IFERROR(VLOOKUP($B106,Employees!$A:$K,2,FALSE),""))</f>
        <v/>
      </c>
      <c r="D106" s="9">
        <f>IF($B106="","",IFERROR(VLOOKUP($B106,Employees!$A:$K,3,FALSE),""))</f>
        <v/>
      </c>
      <c r="E106" s="9">
        <f>IF($B106="","",IFERROR(VLOOKUP($B106,Employees!$A:$K,4,FALSE),""))</f>
        <v/>
      </c>
      <c r="F106" s="11">
        <f>IF($B106="","",IFERROR(VLOOKUP($B106,Employees!$A:$K,8,FALSE),""))</f>
        <v/>
      </c>
      <c r="G106" s="14">
        <f>IF($B106="","",IF($G106="",Settings!$B$5,$G106))</f>
        <v/>
      </c>
      <c r="H106" s="14" t="n"/>
      <c r="I106" s="11">
        <f>IF($B106="","",ROUND($F106*MAX(0,($G106-$H106))/Settings!$B$5,0))</f>
        <v/>
      </c>
      <c r="J106" s="11" t="n"/>
      <c r="K106" s="11" t="n"/>
      <c r="L106" s="11" t="n"/>
      <c r="M106" s="11" t="n"/>
      <c r="N106" s="11" t="n"/>
      <c r="O106" s="14" t="n"/>
      <c r="P106" s="14" t="n"/>
      <c r="Q106" s="14" t="n"/>
      <c r="R106" s="11">
        <f>IF($B106="","",ROUND((IFERROR($F106/Settings!$B$5/Settings!$B$6,0))*($O106*Settings!$H$9+$P106*Settings!$H$10+$Q106*Settings!$H$11),0))</f>
        <v/>
      </c>
      <c r="S106" s="11">
        <f>IF($B106="","",ROUND($I106+$J106+$K106+$L106+$M106+$N106+$R106,0))</f>
        <v/>
      </c>
      <c r="T106" s="11">
        <f>IF($B106="","",IFERROR(VLOOKUP($B106,Employees!$A:$K,9,FALSE),""))</f>
        <v/>
      </c>
      <c r="U106" s="11">
        <f>IF($B106="","",ROUND($T106*Settings!$B$9,0))</f>
        <v/>
      </c>
      <c r="V106" s="11">
        <f>IF($B106="","",ROUND($T106*Settings!$B$10,0))</f>
        <v/>
      </c>
      <c r="W106" s="11">
        <f>IF($B106="","",ROUND($T106*Settings!$B$11,0))</f>
        <v/>
      </c>
      <c r="X106" s="11">
        <f>IF($B106="","",$U106+$V106+$W106)</f>
        <v/>
      </c>
      <c r="Y106" s="11">
        <f>IF($B106="","",Settings!$B$14)</f>
        <v/>
      </c>
      <c r="Z106" s="9">
        <f>IF($B106="","",IFERROR(VLOOKUP($B106,Employees!$A:$K,10,FALSE),0))</f>
        <v/>
      </c>
      <c r="AA106" s="11">
        <f>IF($B106="","",$Z106*Settings!$B$15)</f>
        <v/>
      </c>
      <c r="AB106" s="11">
        <f>IF($B106="","",MAX(0,($I106+$J106+$L106+$M106+$R106)-$X106-$Y106-$AA106))</f>
        <v/>
      </c>
      <c r="AC106" s="11">
        <f>IF($B106="","",ROUND(IF($AB106=0,0,$AB106*VLOOKUP($AB106,Settings!$D$16:$G$22,3,TRUE)-VLOOKUP($AB106,Settings!$D$16:$G$22,4,TRUE)),0))</f>
        <v/>
      </c>
      <c r="AD106" s="11" t="n"/>
      <c r="AE106" s="11" t="n"/>
      <c r="AF106" s="11">
        <f>IF($B106="","",ROUND($S106-$X106-$AC106-$AD106-$AE106,0))</f>
        <v/>
      </c>
      <c r="AG106" s="11">
        <f>IF($B106="","",ROUND($T106*Settings!$E$9,0))</f>
        <v/>
      </c>
      <c r="AH106" s="11">
        <f>IF($B106="","",ROUND($T106*Settings!$E$10,0))</f>
        <v/>
      </c>
      <c r="AI106" s="11">
        <f>IF($B106="","",ROUND($T106*Settings!$E$11,0))</f>
        <v/>
      </c>
      <c r="AJ106" s="11">
        <f>IF($B106="","",ROUND($T106*Settings!$E$12,0))</f>
        <v/>
      </c>
      <c r="AK106" s="11">
        <f>IF($B106="","",$AG106+$AH106+$AI106+$AJ106)</f>
        <v/>
      </c>
      <c r="AL106" s="11">
        <f>IF($B106="","",ROUND($S106+$AK106,0))</f>
        <v/>
      </c>
      <c r="AM106" s="9" t="n"/>
      <c r="AN106" s="9" t="n"/>
    </row>
    <row r="107">
      <c r="A107" s="9" t="n">
        <v>103</v>
      </c>
      <c r="B107" s="9" t="n"/>
      <c r="C107" s="9">
        <f>IF($B107="","",IFERROR(VLOOKUP($B107,Employees!$A:$K,2,FALSE),""))</f>
        <v/>
      </c>
      <c r="D107" s="9">
        <f>IF($B107="","",IFERROR(VLOOKUP($B107,Employees!$A:$K,3,FALSE),""))</f>
        <v/>
      </c>
      <c r="E107" s="9">
        <f>IF($B107="","",IFERROR(VLOOKUP($B107,Employees!$A:$K,4,FALSE),""))</f>
        <v/>
      </c>
      <c r="F107" s="11">
        <f>IF($B107="","",IFERROR(VLOOKUP($B107,Employees!$A:$K,8,FALSE),""))</f>
        <v/>
      </c>
      <c r="G107" s="14">
        <f>IF($B107="","",IF($G107="",Settings!$B$5,$G107))</f>
        <v/>
      </c>
      <c r="H107" s="14" t="n"/>
      <c r="I107" s="11">
        <f>IF($B107="","",ROUND($F107*MAX(0,($G107-$H107))/Settings!$B$5,0))</f>
        <v/>
      </c>
      <c r="J107" s="11" t="n"/>
      <c r="K107" s="11" t="n"/>
      <c r="L107" s="11" t="n"/>
      <c r="M107" s="11" t="n"/>
      <c r="N107" s="11" t="n"/>
      <c r="O107" s="14" t="n"/>
      <c r="P107" s="14" t="n"/>
      <c r="Q107" s="14" t="n"/>
      <c r="R107" s="11">
        <f>IF($B107="","",ROUND((IFERROR($F107/Settings!$B$5/Settings!$B$6,0))*($O107*Settings!$H$9+$P107*Settings!$H$10+$Q107*Settings!$H$11),0))</f>
        <v/>
      </c>
      <c r="S107" s="11">
        <f>IF($B107="","",ROUND($I107+$J107+$K107+$L107+$M107+$N107+$R107,0))</f>
        <v/>
      </c>
      <c r="T107" s="11">
        <f>IF($B107="","",IFERROR(VLOOKUP($B107,Employees!$A:$K,9,FALSE),""))</f>
        <v/>
      </c>
      <c r="U107" s="11">
        <f>IF($B107="","",ROUND($T107*Settings!$B$9,0))</f>
        <v/>
      </c>
      <c r="V107" s="11">
        <f>IF($B107="","",ROUND($T107*Settings!$B$10,0))</f>
        <v/>
      </c>
      <c r="W107" s="11">
        <f>IF($B107="","",ROUND($T107*Settings!$B$11,0))</f>
        <v/>
      </c>
      <c r="X107" s="11">
        <f>IF($B107="","",$U107+$V107+$W107)</f>
        <v/>
      </c>
      <c r="Y107" s="11">
        <f>IF($B107="","",Settings!$B$14)</f>
        <v/>
      </c>
      <c r="Z107" s="9">
        <f>IF($B107="","",IFERROR(VLOOKUP($B107,Employees!$A:$K,10,FALSE),0))</f>
        <v/>
      </c>
      <c r="AA107" s="11">
        <f>IF($B107="","",$Z107*Settings!$B$15)</f>
        <v/>
      </c>
      <c r="AB107" s="11">
        <f>IF($B107="","",MAX(0,($I107+$J107+$L107+$M107+$R107)-$X107-$Y107-$AA107))</f>
        <v/>
      </c>
      <c r="AC107" s="11">
        <f>IF($B107="","",ROUND(IF($AB107=0,0,$AB107*VLOOKUP($AB107,Settings!$D$16:$G$22,3,TRUE)-VLOOKUP($AB107,Settings!$D$16:$G$22,4,TRUE)),0))</f>
        <v/>
      </c>
      <c r="AD107" s="11" t="n"/>
      <c r="AE107" s="11" t="n"/>
      <c r="AF107" s="11">
        <f>IF($B107="","",ROUND($S107-$X107-$AC107-$AD107-$AE107,0))</f>
        <v/>
      </c>
      <c r="AG107" s="11">
        <f>IF($B107="","",ROUND($T107*Settings!$E$9,0))</f>
        <v/>
      </c>
      <c r="AH107" s="11">
        <f>IF($B107="","",ROUND($T107*Settings!$E$10,0))</f>
        <v/>
      </c>
      <c r="AI107" s="11">
        <f>IF($B107="","",ROUND($T107*Settings!$E$11,0))</f>
        <v/>
      </c>
      <c r="AJ107" s="11">
        <f>IF($B107="","",ROUND($T107*Settings!$E$12,0))</f>
        <v/>
      </c>
      <c r="AK107" s="11">
        <f>IF($B107="","",$AG107+$AH107+$AI107+$AJ107)</f>
        <v/>
      </c>
      <c r="AL107" s="11">
        <f>IF($B107="","",ROUND($S107+$AK107,0))</f>
        <v/>
      </c>
      <c r="AM107" s="9" t="n"/>
      <c r="AN107" s="9" t="n"/>
    </row>
    <row r="108">
      <c r="A108" s="9" t="n">
        <v>104</v>
      </c>
      <c r="B108" s="9" t="n"/>
      <c r="C108" s="9">
        <f>IF($B108="","",IFERROR(VLOOKUP($B108,Employees!$A:$K,2,FALSE),""))</f>
        <v/>
      </c>
      <c r="D108" s="9">
        <f>IF($B108="","",IFERROR(VLOOKUP($B108,Employees!$A:$K,3,FALSE),""))</f>
        <v/>
      </c>
      <c r="E108" s="9">
        <f>IF($B108="","",IFERROR(VLOOKUP($B108,Employees!$A:$K,4,FALSE),""))</f>
        <v/>
      </c>
      <c r="F108" s="11">
        <f>IF($B108="","",IFERROR(VLOOKUP($B108,Employees!$A:$K,8,FALSE),""))</f>
        <v/>
      </c>
      <c r="G108" s="14">
        <f>IF($B108="","",IF($G108="",Settings!$B$5,$G108))</f>
        <v/>
      </c>
      <c r="H108" s="14" t="n"/>
      <c r="I108" s="11">
        <f>IF($B108="","",ROUND($F108*MAX(0,($G108-$H108))/Settings!$B$5,0))</f>
        <v/>
      </c>
      <c r="J108" s="11" t="n"/>
      <c r="K108" s="11" t="n"/>
      <c r="L108" s="11" t="n"/>
      <c r="M108" s="11" t="n"/>
      <c r="N108" s="11" t="n"/>
      <c r="O108" s="14" t="n"/>
      <c r="P108" s="14" t="n"/>
      <c r="Q108" s="14" t="n"/>
      <c r="R108" s="11">
        <f>IF($B108="","",ROUND((IFERROR($F108/Settings!$B$5/Settings!$B$6,0))*($O108*Settings!$H$9+$P108*Settings!$H$10+$Q108*Settings!$H$11),0))</f>
        <v/>
      </c>
      <c r="S108" s="11">
        <f>IF($B108="","",ROUND($I108+$J108+$K108+$L108+$M108+$N108+$R108,0))</f>
        <v/>
      </c>
      <c r="T108" s="11">
        <f>IF($B108="","",IFERROR(VLOOKUP($B108,Employees!$A:$K,9,FALSE),""))</f>
        <v/>
      </c>
      <c r="U108" s="11">
        <f>IF($B108="","",ROUND($T108*Settings!$B$9,0))</f>
        <v/>
      </c>
      <c r="V108" s="11">
        <f>IF($B108="","",ROUND($T108*Settings!$B$10,0))</f>
        <v/>
      </c>
      <c r="W108" s="11">
        <f>IF($B108="","",ROUND($T108*Settings!$B$11,0))</f>
        <v/>
      </c>
      <c r="X108" s="11">
        <f>IF($B108="","",$U108+$V108+$W108)</f>
        <v/>
      </c>
      <c r="Y108" s="11">
        <f>IF($B108="","",Settings!$B$14)</f>
        <v/>
      </c>
      <c r="Z108" s="9">
        <f>IF($B108="","",IFERROR(VLOOKUP($B108,Employees!$A:$K,10,FALSE),0))</f>
        <v/>
      </c>
      <c r="AA108" s="11">
        <f>IF($B108="","",$Z108*Settings!$B$15)</f>
        <v/>
      </c>
      <c r="AB108" s="11">
        <f>IF($B108="","",MAX(0,($I108+$J108+$L108+$M108+$R108)-$X108-$Y108-$AA108))</f>
        <v/>
      </c>
      <c r="AC108" s="11">
        <f>IF($B108="","",ROUND(IF($AB108=0,0,$AB108*VLOOKUP($AB108,Settings!$D$16:$G$22,3,TRUE)-VLOOKUP($AB108,Settings!$D$16:$G$22,4,TRUE)),0))</f>
        <v/>
      </c>
      <c r="AD108" s="11" t="n"/>
      <c r="AE108" s="11" t="n"/>
      <c r="AF108" s="11">
        <f>IF($B108="","",ROUND($S108-$X108-$AC108-$AD108-$AE108,0))</f>
        <v/>
      </c>
      <c r="AG108" s="11">
        <f>IF($B108="","",ROUND($T108*Settings!$E$9,0))</f>
        <v/>
      </c>
      <c r="AH108" s="11">
        <f>IF($B108="","",ROUND($T108*Settings!$E$10,0))</f>
        <v/>
      </c>
      <c r="AI108" s="11">
        <f>IF($B108="","",ROUND($T108*Settings!$E$11,0))</f>
        <v/>
      </c>
      <c r="AJ108" s="11">
        <f>IF($B108="","",ROUND($T108*Settings!$E$12,0))</f>
        <v/>
      </c>
      <c r="AK108" s="11">
        <f>IF($B108="","",$AG108+$AH108+$AI108+$AJ108)</f>
        <v/>
      </c>
      <c r="AL108" s="11">
        <f>IF($B108="","",ROUND($S108+$AK108,0))</f>
        <v/>
      </c>
      <c r="AM108" s="9" t="n"/>
      <c r="AN108" s="9" t="n"/>
    </row>
    <row r="109">
      <c r="A109" s="9" t="n">
        <v>105</v>
      </c>
      <c r="B109" s="9" t="n"/>
      <c r="C109" s="9">
        <f>IF($B109="","",IFERROR(VLOOKUP($B109,Employees!$A:$K,2,FALSE),""))</f>
        <v/>
      </c>
      <c r="D109" s="9">
        <f>IF($B109="","",IFERROR(VLOOKUP($B109,Employees!$A:$K,3,FALSE),""))</f>
        <v/>
      </c>
      <c r="E109" s="9">
        <f>IF($B109="","",IFERROR(VLOOKUP($B109,Employees!$A:$K,4,FALSE),""))</f>
        <v/>
      </c>
      <c r="F109" s="11">
        <f>IF($B109="","",IFERROR(VLOOKUP($B109,Employees!$A:$K,8,FALSE),""))</f>
        <v/>
      </c>
      <c r="G109" s="14">
        <f>IF($B109="","",IF($G109="",Settings!$B$5,$G109))</f>
        <v/>
      </c>
      <c r="H109" s="14" t="n"/>
      <c r="I109" s="11">
        <f>IF($B109="","",ROUND($F109*MAX(0,($G109-$H109))/Settings!$B$5,0))</f>
        <v/>
      </c>
      <c r="J109" s="11" t="n"/>
      <c r="K109" s="11" t="n"/>
      <c r="L109" s="11" t="n"/>
      <c r="M109" s="11" t="n"/>
      <c r="N109" s="11" t="n"/>
      <c r="O109" s="14" t="n"/>
      <c r="P109" s="14" t="n"/>
      <c r="Q109" s="14" t="n"/>
      <c r="R109" s="11">
        <f>IF($B109="","",ROUND((IFERROR($F109/Settings!$B$5/Settings!$B$6,0))*($O109*Settings!$H$9+$P109*Settings!$H$10+$Q109*Settings!$H$11),0))</f>
        <v/>
      </c>
      <c r="S109" s="11">
        <f>IF($B109="","",ROUND($I109+$J109+$K109+$L109+$M109+$N109+$R109,0))</f>
        <v/>
      </c>
      <c r="T109" s="11">
        <f>IF($B109="","",IFERROR(VLOOKUP($B109,Employees!$A:$K,9,FALSE),""))</f>
        <v/>
      </c>
      <c r="U109" s="11">
        <f>IF($B109="","",ROUND($T109*Settings!$B$9,0))</f>
        <v/>
      </c>
      <c r="V109" s="11">
        <f>IF($B109="","",ROUND($T109*Settings!$B$10,0))</f>
        <v/>
      </c>
      <c r="W109" s="11">
        <f>IF($B109="","",ROUND($T109*Settings!$B$11,0))</f>
        <v/>
      </c>
      <c r="X109" s="11">
        <f>IF($B109="","",$U109+$V109+$W109)</f>
        <v/>
      </c>
      <c r="Y109" s="11">
        <f>IF($B109="","",Settings!$B$14)</f>
        <v/>
      </c>
      <c r="Z109" s="9">
        <f>IF($B109="","",IFERROR(VLOOKUP($B109,Employees!$A:$K,10,FALSE),0))</f>
        <v/>
      </c>
      <c r="AA109" s="11">
        <f>IF($B109="","",$Z109*Settings!$B$15)</f>
        <v/>
      </c>
      <c r="AB109" s="11">
        <f>IF($B109="","",MAX(0,($I109+$J109+$L109+$M109+$R109)-$X109-$Y109-$AA109))</f>
        <v/>
      </c>
      <c r="AC109" s="11">
        <f>IF($B109="","",ROUND(IF($AB109=0,0,$AB109*VLOOKUP($AB109,Settings!$D$16:$G$22,3,TRUE)-VLOOKUP($AB109,Settings!$D$16:$G$22,4,TRUE)),0))</f>
        <v/>
      </c>
      <c r="AD109" s="11" t="n"/>
      <c r="AE109" s="11" t="n"/>
      <c r="AF109" s="11">
        <f>IF($B109="","",ROUND($S109-$X109-$AC109-$AD109-$AE109,0))</f>
        <v/>
      </c>
      <c r="AG109" s="11">
        <f>IF($B109="","",ROUND($T109*Settings!$E$9,0))</f>
        <v/>
      </c>
      <c r="AH109" s="11">
        <f>IF($B109="","",ROUND($T109*Settings!$E$10,0))</f>
        <v/>
      </c>
      <c r="AI109" s="11">
        <f>IF($B109="","",ROUND($T109*Settings!$E$11,0))</f>
        <v/>
      </c>
      <c r="AJ109" s="11">
        <f>IF($B109="","",ROUND($T109*Settings!$E$12,0))</f>
        <v/>
      </c>
      <c r="AK109" s="11">
        <f>IF($B109="","",$AG109+$AH109+$AI109+$AJ109)</f>
        <v/>
      </c>
      <c r="AL109" s="11">
        <f>IF($B109="","",ROUND($S109+$AK109,0))</f>
        <v/>
      </c>
      <c r="AM109" s="9" t="n"/>
      <c r="AN109" s="9" t="n"/>
    </row>
    <row r="110">
      <c r="A110" s="9" t="n">
        <v>106</v>
      </c>
      <c r="B110" s="9" t="n"/>
      <c r="C110" s="9">
        <f>IF($B110="","",IFERROR(VLOOKUP($B110,Employees!$A:$K,2,FALSE),""))</f>
        <v/>
      </c>
      <c r="D110" s="9">
        <f>IF($B110="","",IFERROR(VLOOKUP($B110,Employees!$A:$K,3,FALSE),""))</f>
        <v/>
      </c>
      <c r="E110" s="9">
        <f>IF($B110="","",IFERROR(VLOOKUP($B110,Employees!$A:$K,4,FALSE),""))</f>
        <v/>
      </c>
      <c r="F110" s="11">
        <f>IF($B110="","",IFERROR(VLOOKUP($B110,Employees!$A:$K,8,FALSE),""))</f>
        <v/>
      </c>
      <c r="G110" s="14">
        <f>IF($B110="","",IF($G110="",Settings!$B$5,$G110))</f>
        <v/>
      </c>
      <c r="H110" s="14" t="n"/>
      <c r="I110" s="11">
        <f>IF($B110="","",ROUND($F110*MAX(0,($G110-$H110))/Settings!$B$5,0))</f>
        <v/>
      </c>
      <c r="J110" s="11" t="n"/>
      <c r="K110" s="11" t="n"/>
      <c r="L110" s="11" t="n"/>
      <c r="M110" s="11" t="n"/>
      <c r="N110" s="11" t="n"/>
      <c r="O110" s="14" t="n"/>
      <c r="P110" s="14" t="n"/>
      <c r="Q110" s="14" t="n"/>
      <c r="R110" s="11">
        <f>IF($B110="","",ROUND((IFERROR($F110/Settings!$B$5/Settings!$B$6,0))*($O110*Settings!$H$9+$P110*Settings!$H$10+$Q110*Settings!$H$11),0))</f>
        <v/>
      </c>
      <c r="S110" s="11">
        <f>IF($B110="","",ROUND($I110+$J110+$K110+$L110+$M110+$N110+$R110,0))</f>
        <v/>
      </c>
      <c r="T110" s="11">
        <f>IF($B110="","",IFERROR(VLOOKUP($B110,Employees!$A:$K,9,FALSE),""))</f>
        <v/>
      </c>
      <c r="U110" s="11">
        <f>IF($B110="","",ROUND($T110*Settings!$B$9,0))</f>
        <v/>
      </c>
      <c r="V110" s="11">
        <f>IF($B110="","",ROUND($T110*Settings!$B$10,0))</f>
        <v/>
      </c>
      <c r="W110" s="11">
        <f>IF($B110="","",ROUND($T110*Settings!$B$11,0))</f>
        <v/>
      </c>
      <c r="X110" s="11">
        <f>IF($B110="","",$U110+$V110+$W110)</f>
        <v/>
      </c>
      <c r="Y110" s="11">
        <f>IF($B110="","",Settings!$B$14)</f>
        <v/>
      </c>
      <c r="Z110" s="9">
        <f>IF($B110="","",IFERROR(VLOOKUP($B110,Employees!$A:$K,10,FALSE),0))</f>
        <v/>
      </c>
      <c r="AA110" s="11">
        <f>IF($B110="","",$Z110*Settings!$B$15)</f>
        <v/>
      </c>
      <c r="AB110" s="11">
        <f>IF($B110="","",MAX(0,($I110+$J110+$L110+$M110+$R110)-$X110-$Y110-$AA110))</f>
        <v/>
      </c>
      <c r="AC110" s="11">
        <f>IF($B110="","",ROUND(IF($AB110=0,0,$AB110*VLOOKUP($AB110,Settings!$D$16:$G$22,3,TRUE)-VLOOKUP($AB110,Settings!$D$16:$G$22,4,TRUE)),0))</f>
        <v/>
      </c>
      <c r="AD110" s="11" t="n"/>
      <c r="AE110" s="11" t="n"/>
      <c r="AF110" s="11">
        <f>IF($B110="","",ROUND($S110-$X110-$AC110-$AD110-$AE110,0))</f>
        <v/>
      </c>
      <c r="AG110" s="11">
        <f>IF($B110="","",ROUND($T110*Settings!$E$9,0))</f>
        <v/>
      </c>
      <c r="AH110" s="11">
        <f>IF($B110="","",ROUND($T110*Settings!$E$10,0))</f>
        <v/>
      </c>
      <c r="AI110" s="11">
        <f>IF($B110="","",ROUND($T110*Settings!$E$11,0))</f>
        <v/>
      </c>
      <c r="AJ110" s="11">
        <f>IF($B110="","",ROUND($T110*Settings!$E$12,0))</f>
        <v/>
      </c>
      <c r="AK110" s="11">
        <f>IF($B110="","",$AG110+$AH110+$AI110+$AJ110)</f>
        <v/>
      </c>
      <c r="AL110" s="11">
        <f>IF($B110="","",ROUND($S110+$AK110,0))</f>
        <v/>
      </c>
      <c r="AM110" s="9" t="n"/>
      <c r="AN110" s="9" t="n"/>
    </row>
    <row r="111">
      <c r="A111" s="9" t="n">
        <v>107</v>
      </c>
      <c r="B111" s="9" t="n"/>
      <c r="C111" s="9">
        <f>IF($B111="","",IFERROR(VLOOKUP($B111,Employees!$A:$K,2,FALSE),""))</f>
        <v/>
      </c>
      <c r="D111" s="9">
        <f>IF($B111="","",IFERROR(VLOOKUP($B111,Employees!$A:$K,3,FALSE),""))</f>
        <v/>
      </c>
      <c r="E111" s="9">
        <f>IF($B111="","",IFERROR(VLOOKUP($B111,Employees!$A:$K,4,FALSE),""))</f>
        <v/>
      </c>
      <c r="F111" s="11">
        <f>IF($B111="","",IFERROR(VLOOKUP($B111,Employees!$A:$K,8,FALSE),""))</f>
        <v/>
      </c>
      <c r="G111" s="14">
        <f>IF($B111="","",IF($G111="",Settings!$B$5,$G111))</f>
        <v/>
      </c>
      <c r="H111" s="14" t="n"/>
      <c r="I111" s="11">
        <f>IF($B111="","",ROUND($F111*MAX(0,($G111-$H111))/Settings!$B$5,0))</f>
        <v/>
      </c>
      <c r="J111" s="11" t="n"/>
      <c r="K111" s="11" t="n"/>
      <c r="L111" s="11" t="n"/>
      <c r="M111" s="11" t="n"/>
      <c r="N111" s="11" t="n"/>
      <c r="O111" s="14" t="n"/>
      <c r="P111" s="14" t="n"/>
      <c r="Q111" s="14" t="n"/>
      <c r="R111" s="11">
        <f>IF($B111="","",ROUND((IFERROR($F111/Settings!$B$5/Settings!$B$6,0))*($O111*Settings!$H$9+$P111*Settings!$H$10+$Q111*Settings!$H$11),0))</f>
        <v/>
      </c>
      <c r="S111" s="11">
        <f>IF($B111="","",ROUND($I111+$J111+$K111+$L111+$M111+$N111+$R111,0))</f>
        <v/>
      </c>
      <c r="T111" s="11">
        <f>IF($B111="","",IFERROR(VLOOKUP($B111,Employees!$A:$K,9,FALSE),""))</f>
        <v/>
      </c>
      <c r="U111" s="11">
        <f>IF($B111="","",ROUND($T111*Settings!$B$9,0))</f>
        <v/>
      </c>
      <c r="V111" s="11">
        <f>IF($B111="","",ROUND($T111*Settings!$B$10,0))</f>
        <v/>
      </c>
      <c r="W111" s="11">
        <f>IF($B111="","",ROUND($T111*Settings!$B$11,0))</f>
        <v/>
      </c>
      <c r="X111" s="11">
        <f>IF($B111="","",$U111+$V111+$W111)</f>
        <v/>
      </c>
      <c r="Y111" s="11">
        <f>IF($B111="","",Settings!$B$14)</f>
        <v/>
      </c>
      <c r="Z111" s="9">
        <f>IF($B111="","",IFERROR(VLOOKUP($B111,Employees!$A:$K,10,FALSE),0))</f>
        <v/>
      </c>
      <c r="AA111" s="11">
        <f>IF($B111="","",$Z111*Settings!$B$15)</f>
        <v/>
      </c>
      <c r="AB111" s="11">
        <f>IF($B111="","",MAX(0,($I111+$J111+$L111+$M111+$R111)-$X111-$Y111-$AA111))</f>
        <v/>
      </c>
      <c r="AC111" s="11">
        <f>IF($B111="","",ROUND(IF($AB111=0,0,$AB111*VLOOKUP($AB111,Settings!$D$16:$G$22,3,TRUE)-VLOOKUP($AB111,Settings!$D$16:$G$22,4,TRUE)),0))</f>
        <v/>
      </c>
      <c r="AD111" s="11" t="n"/>
      <c r="AE111" s="11" t="n"/>
      <c r="AF111" s="11">
        <f>IF($B111="","",ROUND($S111-$X111-$AC111-$AD111-$AE111,0))</f>
        <v/>
      </c>
      <c r="AG111" s="11">
        <f>IF($B111="","",ROUND($T111*Settings!$E$9,0))</f>
        <v/>
      </c>
      <c r="AH111" s="11">
        <f>IF($B111="","",ROUND($T111*Settings!$E$10,0))</f>
        <v/>
      </c>
      <c r="AI111" s="11">
        <f>IF($B111="","",ROUND($T111*Settings!$E$11,0))</f>
        <v/>
      </c>
      <c r="AJ111" s="11">
        <f>IF($B111="","",ROUND($T111*Settings!$E$12,0))</f>
        <v/>
      </c>
      <c r="AK111" s="11">
        <f>IF($B111="","",$AG111+$AH111+$AI111+$AJ111)</f>
        <v/>
      </c>
      <c r="AL111" s="11">
        <f>IF($B111="","",ROUND($S111+$AK111,0))</f>
        <v/>
      </c>
      <c r="AM111" s="9" t="n"/>
      <c r="AN111" s="9" t="n"/>
    </row>
    <row r="112">
      <c r="A112" s="9" t="n">
        <v>108</v>
      </c>
      <c r="B112" s="9" t="n"/>
      <c r="C112" s="9">
        <f>IF($B112="","",IFERROR(VLOOKUP($B112,Employees!$A:$K,2,FALSE),""))</f>
        <v/>
      </c>
      <c r="D112" s="9">
        <f>IF($B112="","",IFERROR(VLOOKUP($B112,Employees!$A:$K,3,FALSE),""))</f>
        <v/>
      </c>
      <c r="E112" s="9">
        <f>IF($B112="","",IFERROR(VLOOKUP($B112,Employees!$A:$K,4,FALSE),""))</f>
        <v/>
      </c>
      <c r="F112" s="11">
        <f>IF($B112="","",IFERROR(VLOOKUP($B112,Employees!$A:$K,8,FALSE),""))</f>
        <v/>
      </c>
      <c r="G112" s="14">
        <f>IF($B112="","",IF($G112="",Settings!$B$5,$G112))</f>
        <v/>
      </c>
      <c r="H112" s="14" t="n"/>
      <c r="I112" s="11">
        <f>IF($B112="","",ROUND($F112*MAX(0,($G112-$H112))/Settings!$B$5,0))</f>
        <v/>
      </c>
      <c r="J112" s="11" t="n"/>
      <c r="K112" s="11" t="n"/>
      <c r="L112" s="11" t="n"/>
      <c r="M112" s="11" t="n"/>
      <c r="N112" s="11" t="n"/>
      <c r="O112" s="14" t="n"/>
      <c r="P112" s="14" t="n"/>
      <c r="Q112" s="14" t="n"/>
      <c r="R112" s="11">
        <f>IF($B112="","",ROUND((IFERROR($F112/Settings!$B$5/Settings!$B$6,0))*($O112*Settings!$H$9+$P112*Settings!$H$10+$Q112*Settings!$H$11),0))</f>
        <v/>
      </c>
      <c r="S112" s="11">
        <f>IF($B112="","",ROUND($I112+$J112+$K112+$L112+$M112+$N112+$R112,0))</f>
        <v/>
      </c>
      <c r="T112" s="11">
        <f>IF($B112="","",IFERROR(VLOOKUP($B112,Employees!$A:$K,9,FALSE),""))</f>
        <v/>
      </c>
      <c r="U112" s="11">
        <f>IF($B112="","",ROUND($T112*Settings!$B$9,0))</f>
        <v/>
      </c>
      <c r="V112" s="11">
        <f>IF($B112="","",ROUND($T112*Settings!$B$10,0))</f>
        <v/>
      </c>
      <c r="W112" s="11">
        <f>IF($B112="","",ROUND($T112*Settings!$B$11,0))</f>
        <v/>
      </c>
      <c r="X112" s="11">
        <f>IF($B112="","",$U112+$V112+$W112)</f>
        <v/>
      </c>
      <c r="Y112" s="11">
        <f>IF($B112="","",Settings!$B$14)</f>
        <v/>
      </c>
      <c r="Z112" s="9">
        <f>IF($B112="","",IFERROR(VLOOKUP($B112,Employees!$A:$K,10,FALSE),0))</f>
        <v/>
      </c>
      <c r="AA112" s="11">
        <f>IF($B112="","",$Z112*Settings!$B$15)</f>
        <v/>
      </c>
      <c r="AB112" s="11">
        <f>IF($B112="","",MAX(0,($I112+$J112+$L112+$M112+$R112)-$X112-$Y112-$AA112))</f>
        <v/>
      </c>
      <c r="AC112" s="11">
        <f>IF($B112="","",ROUND(IF($AB112=0,0,$AB112*VLOOKUP($AB112,Settings!$D$16:$G$22,3,TRUE)-VLOOKUP($AB112,Settings!$D$16:$G$22,4,TRUE)),0))</f>
        <v/>
      </c>
      <c r="AD112" s="11" t="n"/>
      <c r="AE112" s="11" t="n"/>
      <c r="AF112" s="11">
        <f>IF($B112="","",ROUND($S112-$X112-$AC112-$AD112-$AE112,0))</f>
        <v/>
      </c>
      <c r="AG112" s="11">
        <f>IF($B112="","",ROUND($T112*Settings!$E$9,0))</f>
        <v/>
      </c>
      <c r="AH112" s="11">
        <f>IF($B112="","",ROUND($T112*Settings!$E$10,0))</f>
        <v/>
      </c>
      <c r="AI112" s="11">
        <f>IF($B112="","",ROUND($T112*Settings!$E$11,0))</f>
        <v/>
      </c>
      <c r="AJ112" s="11">
        <f>IF($B112="","",ROUND($T112*Settings!$E$12,0))</f>
        <v/>
      </c>
      <c r="AK112" s="11">
        <f>IF($B112="","",$AG112+$AH112+$AI112+$AJ112)</f>
        <v/>
      </c>
      <c r="AL112" s="11">
        <f>IF($B112="","",ROUND($S112+$AK112,0))</f>
        <v/>
      </c>
      <c r="AM112" s="9" t="n"/>
      <c r="AN112" s="9" t="n"/>
    </row>
    <row r="113">
      <c r="A113" s="9" t="n">
        <v>109</v>
      </c>
      <c r="B113" s="9" t="n"/>
      <c r="C113" s="9">
        <f>IF($B113="","",IFERROR(VLOOKUP($B113,Employees!$A:$K,2,FALSE),""))</f>
        <v/>
      </c>
      <c r="D113" s="9">
        <f>IF($B113="","",IFERROR(VLOOKUP($B113,Employees!$A:$K,3,FALSE),""))</f>
        <v/>
      </c>
      <c r="E113" s="9">
        <f>IF($B113="","",IFERROR(VLOOKUP($B113,Employees!$A:$K,4,FALSE),""))</f>
        <v/>
      </c>
      <c r="F113" s="11">
        <f>IF($B113="","",IFERROR(VLOOKUP($B113,Employees!$A:$K,8,FALSE),""))</f>
        <v/>
      </c>
      <c r="G113" s="14">
        <f>IF($B113="","",IF($G113="",Settings!$B$5,$G113))</f>
        <v/>
      </c>
      <c r="H113" s="14" t="n"/>
      <c r="I113" s="11">
        <f>IF($B113="","",ROUND($F113*MAX(0,($G113-$H113))/Settings!$B$5,0))</f>
        <v/>
      </c>
      <c r="J113" s="11" t="n"/>
      <c r="K113" s="11" t="n"/>
      <c r="L113" s="11" t="n"/>
      <c r="M113" s="11" t="n"/>
      <c r="N113" s="11" t="n"/>
      <c r="O113" s="14" t="n"/>
      <c r="P113" s="14" t="n"/>
      <c r="Q113" s="14" t="n"/>
      <c r="R113" s="11">
        <f>IF($B113="","",ROUND((IFERROR($F113/Settings!$B$5/Settings!$B$6,0))*($O113*Settings!$H$9+$P113*Settings!$H$10+$Q113*Settings!$H$11),0))</f>
        <v/>
      </c>
      <c r="S113" s="11">
        <f>IF($B113="","",ROUND($I113+$J113+$K113+$L113+$M113+$N113+$R113,0))</f>
        <v/>
      </c>
      <c r="T113" s="11">
        <f>IF($B113="","",IFERROR(VLOOKUP($B113,Employees!$A:$K,9,FALSE),""))</f>
        <v/>
      </c>
      <c r="U113" s="11">
        <f>IF($B113="","",ROUND($T113*Settings!$B$9,0))</f>
        <v/>
      </c>
      <c r="V113" s="11">
        <f>IF($B113="","",ROUND($T113*Settings!$B$10,0))</f>
        <v/>
      </c>
      <c r="W113" s="11">
        <f>IF($B113="","",ROUND($T113*Settings!$B$11,0))</f>
        <v/>
      </c>
      <c r="X113" s="11">
        <f>IF($B113="","",$U113+$V113+$W113)</f>
        <v/>
      </c>
      <c r="Y113" s="11">
        <f>IF($B113="","",Settings!$B$14)</f>
        <v/>
      </c>
      <c r="Z113" s="9">
        <f>IF($B113="","",IFERROR(VLOOKUP($B113,Employees!$A:$K,10,FALSE),0))</f>
        <v/>
      </c>
      <c r="AA113" s="11">
        <f>IF($B113="","",$Z113*Settings!$B$15)</f>
        <v/>
      </c>
      <c r="AB113" s="11">
        <f>IF($B113="","",MAX(0,($I113+$J113+$L113+$M113+$R113)-$X113-$Y113-$AA113))</f>
        <v/>
      </c>
      <c r="AC113" s="11">
        <f>IF($B113="","",ROUND(IF($AB113=0,0,$AB113*VLOOKUP($AB113,Settings!$D$16:$G$22,3,TRUE)-VLOOKUP($AB113,Settings!$D$16:$G$22,4,TRUE)),0))</f>
        <v/>
      </c>
      <c r="AD113" s="11" t="n"/>
      <c r="AE113" s="11" t="n"/>
      <c r="AF113" s="11">
        <f>IF($B113="","",ROUND($S113-$X113-$AC113-$AD113-$AE113,0))</f>
        <v/>
      </c>
      <c r="AG113" s="11">
        <f>IF($B113="","",ROUND($T113*Settings!$E$9,0))</f>
        <v/>
      </c>
      <c r="AH113" s="11">
        <f>IF($B113="","",ROUND($T113*Settings!$E$10,0))</f>
        <v/>
      </c>
      <c r="AI113" s="11">
        <f>IF($B113="","",ROUND($T113*Settings!$E$11,0))</f>
        <v/>
      </c>
      <c r="AJ113" s="11">
        <f>IF($B113="","",ROUND($T113*Settings!$E$12,0))</f>
        <v/>
      </c>
      <c r="AK113" s="11">
        <f>IF($B113="","",$AG113+$AH113+$AI113+$AJ113)</f>
        <v/>
      </c>
      <c r="AL113" s="11">
        <f>IF($B113="","",ROUND($S113+$AK113,0))</f>
        <v/>
      </c>
      <c r="AM113" s="9" t="n"/>
      <c r="AN113" s="9" t="n"/>
    </row>
    <row r="114">
      <c r="A114" s="9" t="n">
        <v>110</v>
      </c>
      <c r="B114" s="9" t="n"/>
      <c r="C114" s="9">
        <f>IF($B114="","",IFERROR(VLOOKUP($B114,Employees!$A:$K,2,FALSE),""))</f>
        <v/>
      </c>
      <c r="D114" s="9">
        <f>IF($B114="","",IFERROR(VLOOKUP($B114,Employees!$A:$K,3,FALSE),""))</f>
        <v/>
      </c>
      <c r="E114" s="9">
        <f>IF($B114="","",IFERROR(VLOOKUP($B114,Employees!$A:$K,4,FALSE),""))</f>
        <v/>
      </c>
      <c r="F114" s="11">
        <f>IF($B114="","",IFERROR(VLOOKUP($B114,Employees!$A:$K,8,FALSE),""))</f>
        <v/>
      </c>
      <c r="G114" s="14">
        <f>IF($B114="","",IF($G114="",Settings!$B$5,$G114))</f>
        <v/>
      </c>
      <c r="H114" s="14" t="n"/>
      <c r="I114" s="11">
        <f>IF($B114="","",ROUND($F114*MAX(0,($G114-$H114))/Settings!$B$5,0))</f>
        <v/>
      </c>
      <c r="J114" s="11" t="n"/>
      <c r="K114" s="11" t="n"/>
      <c r="L114" s="11" t="n"/>
      <c r="M114" s="11" t="n"/>
      <c r="N114" s="11" t="n"/>
      <c r="O114" s="14" t="n"/>
      <c r="P114" s="14" t="n"/>
      <c r="Q114" s="14" t="n"/>
      <c r="R114" s="11">
        <f>IF($B114="","",ROUND((IFERROR($F114/Settings!$B$5/Settings!$B$6,0))*($O114*Settings!$H$9+$P114*Settings!$H$10+$Q114*Settings!$H$11),0))</f>
        <v/>
      </c>
      <c r="S114" s="11">
        <f>IF($B114="","",ROUND($I114+$J114+$K114+$L114+$M114+$N114+$R114,0))</f>
        <v/>
      </c>
      <c r="T114" s="11">
        <f>IF($B114="","",IFERROR(VLOOKUP($B114,Employees!$A:$K,9,FALSE),""))</f>
        <v/>
      </c>
      <c r="U114" s="11">
        <f>IF($B114="","",ROUND($T114*Settings!$B$9,0))</f>
        <v/>
      </c>
      <c r="V114" s="11">
        <f>IF($B114="","",ROUND($T114*Settings!$B$10,0))</f>
        <v/>
      </c>
      <c r="W114" s="11">
        <f>IF($B114="","",ROUND($T114*Settings!$B$11,0))</f>
        <v/>
      </c>
      <c r="X114" s="11">
        <f>IF($B114="","",$U114+$V114+$W114)</f>
        <v/>
      </c>
      <c r="Y114" s="11">
        <f>IF($B114="","",Settings!$B$14)</f>
        <v/>
      </c>
      <c r="Z114" s="9">
        <f>IF($B114="","",IFERROR(VLOOKUP($B114,Employees!$A:$K,10,FALSE),0))</f>
        <v/>
      </c>
      <c r="AA114" s="11">
        <f>IF($B114="","",$Z114*Settings!$B$15)</f>
        <v/>
      </c>
      <c r="AB114" s="11">
        <f>IF($B114="","",MAX(0,($I114+$J114+$L114+$M114+$R114)-$X114-$Y114-$AA114))</f>
        <v/>
      </c>
      <c r="AC114" s="11">
        <f>IF($B114="","",ROUND(IF($AB114=0,0,$AB114*VLOOKUP($AB114,Settings!$D$16:$G$22,3,TRUE)-VLOOKUP($AB114,Settings!$D$16:$G$22,4,TRUE)),0))</f>
        <v/>
      </c>
      <c r="AD114" s="11" t="n"/>
      <c r="AE114" s="11" t="n"/>
      <c r="AF114" s="11">
        <f>IF($B114="","",ROUND($S114-$X114-$AC114-$AD114-$AE114,0))</f>
        <v/>
      </c>
      <c r="AG114" s="11">
        <f>IF($B114="","",ROUND($T114*Settings!$E$9,0))</f>
        <v/>
      </c>
      <c r="AH114" s="11">
        <f>IF($B114="","",ROUND($T114*Settings!$E$10,0))</f>
        <v/>
      </c>
      <c r="AI114" s="11">
        <f>IF($B114="","",ROUND($T114*Settings!$E$11,0))</f>
        <v/>
      </c>
      <c r="AJ114" s="11">
        <f>IF($B114="","",ROUND($T114*Settings!$E$12,0))</f>
        <v/>
      </c>
      <c r="AK114" s="11">
        <f>IF($B114="","",$AG114+$AH114+$AI114+$AJ114)</f>
        <v/>
      </c>
      <c r="AL114" s="11">
        <f>IF($B114="","",ROUND($S114+$AK114,0))</f>
        <v/>
      </c>
      <c r="AM114" s="9" t="n"/>
      <c r="AN114" s="9" t="n"/>
    </row>
    <row r="115">
      <c r="A115" s="9" t="n">
        <v>111</v>
      </c>
      <c r="B115" s="9" t="n"/>
      <c r="C115" s="9">
        <f>IF($B115="","",IFERROR(VLOOKUP($B115,Employees!$A:$K,2,FALSE),""))</f>
        <v/>
      </c>
      <c r="D115" s="9">
        <f>IF($B115="","",IFERROR(VLOOKUP($B115,Employees!$A:$K,3,FALSE),""))</f>
        <v/>
      </c>
      <c r="E115" s="9">
        <f>IF($B115="","",IFERROR(VLOOKUP($B115,Employees!$A:$K,4,FALSE),""))</f>
        <v/>
      </c>
      <c r="F115" s="11">
        <f>IF($B115="","",IFERROR(VLOOKUP($B115,Employees!$A:$K,8,FALSE),""))</f>
        <v/>
      </c>
      <c r="G115" s="14">
        <f>IF($B115="","",IF($G115="",Settings!$B$5,$G115))</f>
        <v/>
      </c>
      <c r="H115" s="14" t="n"/>
      <c r="I115" s="11">
        <f>IF($B115="","",ROUND($F115*MAX(0,($G115-$H115))/Settings!$B$5,0))</f>
        <v/>
      </c>
      <c r="J115" s="11" t="n"/>
      <c r="K115" s="11" t="n"/>
      <c r="L115" s="11" t="n"/>
      <c r="M115" s="11" t="n"/>
      <c r="N115" s="11" t="n"/>
      <c r="O115" s="14" t="n"/>
      <c r="P115" s="14" t="n"/>
      <c r="Q115" s="14" t="n"/>
      <c r="R115" s="11">
        <f>IF($B115="","",ROUND((IFERROR($F115/Settings!$B$5/Settings!$B$6,0))*($O115*Settings!$H$9+$P115*Settings!$H$10+$Q115*Settings!$H$11),0))</f>
        <v/>
      </c>
      <c r="S115" s="11">
        <f>IF($B115="","",ROUND($I115+$J115+$K115+$L115+$M115+$N115+$R115,0))</f>
        <v/>
      </c>
      <c r="T115" s="11">
        <f>IF($B115="","",IFERROR(VLOOKUP($B115,Employees!$A:$K,9,FALSE),""))</f>
        <v/>
      </c>
      <c r="U115" s="11">
        <f>IF($B115="","",ROUND($T115*Settings!$B$9,0))</f>
        <v/>
      </c>
      <c r="V115" s="11">
        <f>IF($B115="","",ROUND($T115*Settings!$B$10,0))</f>
        <v/>
      </c>
      <c r="W115" s="11">
        <f>IF($B115="","",ROUND($T115*Settings!$B$11,0))</f>
        <v/>
      </c>
      <c r="X115" s="11">
        <f>IF($B115="","",$U115+$V115+$W115)</f>
        <v/>
      </c>
      <c r="Y115" s="11">
        <f>IF($B115="","",Settings!$B$14)</f>
        <v/>
      </c>
      <c r="Z115" s="9">
        <f>IF($B115="","",IFERROR(VLOOKUP($B115,Employees!$A:$K,10,FALSE),0))</f>
        <v/>
      </c>
      <c r="AA115" s="11">
        <f>IF($B115="","",$Z115*Settings!$B$15)</f>
        <v/>
      </c>
      <c r="AB115" s="11">
        <f>IF($B115="","",MAX(0,($I115+$J115+$L115+$M115+$R115)-$X115-$Y115-$AA115))</f>
        <v/>
      </c>
      <c r="AC115" s="11">
        <f>IF($B115="","",ROUND(IF($AB115=0,0,$AB115*VLOOKUP($AB115,Settings!$D$16:$G$22,3,TRUE)-VLOOKUP($AB115,Settings!$D$16:$G$22,4,TRUE)),0))</f>
        <v/>
      </c>
      <c r="AD115" s="11" t="n"/>
      <c r="AE115" s="11" t="n"/>
      <c r="AF115" s="11">
        <f>IF($B115="","",ROUND($S115-$X115-$AC115-$AD115-$AE115,0))</f>
        <v/>
      </c>
      <c r="AG115" s="11">
        <f>IF($B115="","",ROUND($T115*Settings!$E$9,0))</f>
        <v/>
      </c>
      <c r="AH115" s="11">
        <f>IF($B115="","",ROUND($T115*Settings!$E$10,0))</f>
        <v/>
      </c>
      <c r="AI115" s="11">
        <f>IF($B115="","",ROUND($T115*Settings!$E$11,0))</f>
        <v/>
      </c>
      <c r="AJ115" s="11">
        <f>IF($B115="","",ROUND($T115*Settings!$E$12,0))</f>
        <v/>
      </c>
      <c r="AK115" s="11">
        <f>IF($B115="","",$AG115+$AH115+$AI115+$AJ115)</f>
        <v/>
      </c>
      <c r="AL115" s="11">
        <f>IF($B115="","",ROUND($S115+$AK115,0))</f>
        <v/>
      </c>
      <c r="AM115" s="9" t="n"/>
      <c r="AN115" s="9" t="n"/>
    </row>
    <row r="116">
      <c r="A116" s="9" t="n">
        <v>112</v>
      </c>
      <c r="B116" s="9" t="n"/>
      <c r="C116" s="9">
        <f>IF($B116="","",IFERROR(VLOOKUP($B116,Employees!$A:$K,2,FALSE),""))</f>
        <v/>
      </c>
      <c r="D116" s="9">
        <f>IF($B116="","",IFERROR(VLOOKUP($B116,Employees!$A:$K,3,FALSE),""))</f>
        <v/>
      </c>
      <c r="E116" s="9">
        <f>IF($B116="","",IFERROR(VLOOKUP($B116,Employees!$A:$K,4,FALSE),""))</f>
        <v/>
      </c>
      <c r="F116" s="11">
        <f>IF($B116="","",IFERROR(VLOOKUP($B116,Employees!$A:$K,8,FALSE),""))</f>
        <v/>
      </c>
      <c r="G116" s="14">
        <f>IF($B116="","",IF($G116="",Settings!$B$5,$G116))</f>
        <v/>
      </c>
      <c r="H116" s="14" t="n"/>
      <c r="I116" s="11">
        <f>IF($B116="","",ROUND($F116*MAX(0,($G116-$H116))/Settings!$B$5,0))</f>
        <v/>
      </c>
      <c r="J116" s="11" t="n"/>
      <c r="K116" s="11" t="n"/>
      <c r="L116" s="11" t="n"/>
      <c r="M116" s="11" t="n"/>
      <c r="N116" s="11" t="n"/>
      <c r="O116" s="14" t="n"/>
      <c r="P116" s="14" t="n"/>
      <c r="Q116" s="14" t="n"/>
      <c r="R116" s="11">
        <f>IF($B116="","",ROUND((IFERROR($F116/Settings!$B$5/Settings!$B$6,0))*($O116*Settings!$H$9+$P116*Settings!$H$10+$Q116*Settings!$H$11),0))</f>
        <v/>
      </c>
      <c r="S116" s="11">
        <f>IF($B116="","",ROUND($I116+$J116+$K116+$L116+$M116+$N116+$R116,0))</f>
        <v/>
      </c>
      <c r="T116" s="11">
        <f>IF($B116="","",IFERROR(VLOOKUP($B116,Employees!$A:$K,9,FALSE),""))</f>
        <v/>
      </c>
      <c r="U116" s="11">
        <f>IF($B116="","",ROUND($T116*Settings!$B$9,0))</f>
        <v/>
      </c>
      <c r="V116" s="11">
        <f>IF($B116="","",ROUND($T116*Settings!$B$10,0))</f>
        <v/>
      </c>
      <c r="W116" s="11">
        <f>IF($B116="","",ROUND($T116*Settings!$B$11,0))</f>
        <v/>
      </c>
      <c r="X116" s="11">
        <f>IF($B116="","",$U116+$V116+$W116)</f>
        <v/>
      </c>
      <c r="Y116" s="11">
        <f>IF($B116="","",Settings!$B$14)</f>
        <v/>
      </c>
      <c r="Z116" s="9">
        <f>IF($B116="","",IFERROR(VLOOKUP($B116,Employees!$A:$K,10,FALSE),0))</f>
        <v/>
      </c>
      <c r="AA116" s="11">
        <f>IF($B116="","",$Z116*Settings!$B$15)</f>
        <v/>
      </c>
      <c r="AB116" s="11">
        <f>IF($B116="","",MAX(0,($I116+$J116+$L116+$M116+$R116)-$X116-$Y116-$AA116))</f>
        <v/>
      </c>
      <c r="AC116" s="11">
        <f>IF($B116="","",ROUND(IF($AB116=0,0,$AB116*VLOOKUP($AB116,Settings!$D$16:$G$22,3,TRUE)-VLOOKUP($AB116,Settings!$D$16:$G$22,4,TRUE)),0))</f>
        <v/>
      </c>
      <c r="AD116" s="11" t="n"/>
      <c r="AE116" s="11" t="n"/>
      <c r="AF116" s="11">
        <f>IF($B116="","",ROUND($S116-$X116-$AC116-$AD116-$AE116,0))</f>
        <v/>
      </c>
      <c r="AG116" s="11">
        <f>IF($B116="","",ROUND($T116*Settings!$E$9,0))</f>
        <v/>
      </c>
      <c r="AH116" s="11">
        <f>IF($B116="","",ROUND($T116*Settings!$E$10,0))</f>
        <v/>
      </c>
      <c r="AI116" s="11">
        <f>IF($B116="","",ROUND($T116*Settings!$E$11,0))</f>
        <v/>
      </c>
      <c r="AJ116" s="11">
        <f>IF($B116="","",ROUND($T116*Settings!$E$12,0))</f>
        <v/>
      </c>
      <c r="AK116" s="11">
        <f>IF($B116="","",$AG116+$AH116+$AI116+$AJ116)</f>
        <v/>
      </c>
      <c r="AL116" s="11">
        <f>IF($B116="","",ROUND($S116+$AK116,0))</f>
        <v/>
      </c>
      <c r="AM116" s="9" t="n"/>
      <c r="AN116" s="9" t="n"/>
    </row>
    <row r="117">
      <c r="A117" s="9" t="n">
        <v>113</v>
      </c>
      <c r="B117" s="9" t="n"/>
      <c r="C117" s="9">
        <f>IF($B117="","",IFERROR(VLOOKUP($B117,Employees!$A:$K,2,FALSE),""))</f>
        <v/>
      </c>
      <c r="D117" s="9">
        <f>IF($B117="","",IFERROR(VLOOKUP($B117,Employees!$A:$K,3,FALSE),""))</f>
        <v/>
      </c>
      <c r="E117" s="9">
        <f>IF($B117="","",IFERROR(VLOOKUP($B117,Employees!$A:$K,4,FALSE),""))</f>
        <v/>
      </c>
      <c r="F117" s="11">
        <f>IF($B117="","",IFERROR(VLOOKUP($B117,Employees!$A:$K,8,FALSE),""))</f>
        <v/>
      </c>
      <c r="G117" s="14">
        <f>IF($B117="","",IF($G117="",Settings!$B$5,$G117))</f>
        <v/>
      </c>
      <c r="H117" s="14" t="n"/>
      <c r="I117" s="11">
        <f>IF($B117="","",ROUND($F117*MAX(0,($G117-$H117))/Settings!$B$5,0))</f>
        <v/>
      </c>
      <c r="J117" s="11" t="n"/>
      <c r="K117" s="11" t="n"/>
      <c r="L117" s="11" t="n"/>
      <c r="M117" s="11" t="n"/>
      <c r="N117" s="11" t="n"/>
      <c r="O117" s="14" t="n"/>
      <c r="P117" s="14" t="n"/>
      <c r="Q117" s="14" t="n"/>
      <c r="R117" s="11">
        <f>IF($B117="","",ROUND((IFERROR($F117/Settings!$B$5/Settings!$B$6,0))*($O117*Settings!$H$9+$P117*Settings!$H$10+$Q117*Settings!$H$11),0))</f>
        <v/>
      </c>
      <c r="S117" s="11">
        <f>IF($B117="","",ROUND($I117+$J117+$K117+$L117+$M117+$N117+$R117,0))</f>
        <v/>
      </c>
      <c r="T117" s="11">
        <f>IF($B117="","",IFERROR(VLOOKUP($B117,Employees!$A:$K,9,FALSE),""))</f>
        <v/>
      </c>
      <c r="U117" s="11">
        <f>IF($B117="","",ROUND($T117*Settings!$B$9,0))</f>
        <v/>
      </c>
      <c r="V117" s="11">
        <f>IF($B117="","",ROUND($T117*Settings!$B$10,0))</f>
        <v/>
      </c>
      <c r="W117" s="11">
        <f>IF($B117="","",ROUND($T117*Settings!$B$11,0))</f>
        <v/>
      </c>
      <c r="X117" s="11">
        <f>IF($B117="","",$U117+$V117+$W117)</f>
        <v/>
      </c>
      <c r="Y117" s="11">
        <f>IF($B117="","",Settings!$B$14)</f>
        <v/>
      </c>
      <c r="Z117" s="9">
        <f>IF($B117="","",IFERROR(VLOOKUP($B117,Employees!$A:$K,10,FALSE),0))</f>
        <v/>
      </c>
      <c r="AA117" s="11">
        <f>IF($B117="","",$Z117*Settings!$B$15)</f>
        <v/>
      </c>
      <c r="AB117" s="11">
        <f>IF($B117="","",MAX(0,($I117+$J117+$L117+$M117+$R117)-$X117-$Y117-$AA117))</f>
        <v/>
      </c>
      <c r="AC117" s="11">
        <f>IF($B117="","",ROUND(IF($AB117=0,0,$AB117*VLOOKUP($AB117,Settings!$D$16:$G$22,3,TRUE)-VLOOKUP($AB117,Settings!$D$16:$G$22,4,TRUE)),0))</f>
        <v/>
      </c>
      <c r="AD117" s="11" t="n"/>
      <c r="AE117" s="11" t="n"/>
      <c r="AF117" s="11">
        <f>IF($B117="","",ROUND($S117-$X117-$AC117-$AD117-$AE117,0))</f>
        <v/>
      </c>
      <c r="AG117" s="11">
        <f>IF($B117="","",ROUND($T117*Settings!$E$9,0))</f>
        <v/>
      </c>
      <c r="AH117" s="11">
        <f>IF($B117="","",ROUND($T117*Settings!$E$10,0))</f>
        <v/>
      </c>
      <c r="AI117" s="11">
        <f>IF($B117="","",ROUND($T117*Settings!$E$11,0))</f>
        <v/>
      </c>
      <c r="AJ117" s="11">
        <f>IF($B117="","",ROUND($T117*Settings!$E$12,0))</f>
        <v/>
      </c>
      <c r="AK117" s="11">
        <f>IF($B117="","",$AG117+$AH117+$AI117+$AJ117)</f>
        <v/>
      </c>
      <c r="AL117" s="11">
        <f>IF($B117="","",ROUND($S117+$AK117,0))</f>
        <v/>
      </c>
      <c r="AM117" s="9" t="n"/>
      <c r="AN117" s="9" t="n"/>
    </row>
    <row r="118">
      <c r="A118" s="9" t="n">
        <v>114</v>
      </c>
      <c r="B118" s="9" t="n"/>
      <c r="C118" s="9">
        <f>IF($B118="","",IFERROR(VLOOKUP($B118,Employees!$A:$K,2,FALSE),""))</f>
        <v/>
      </c>
      <c r="D118" s="9">
        <f>IF($B118="","",IFERROR(VLOOKUP($B118,Employees!$A:$K,3,FALSE),""))</f>
        <v/>
      </c>
      <c r="E118" s="9">
        <f>IF($B118="","",IFERROR(VLOOKUP($B118,Employees!$A:$K,4,FALSE),""))</f>
        <v/>
      </c>
      <c r="F118" s="11">
        <f>IF($B118="","",IFERROR(VLOOKUP($B118,Employees!$A:$K,8,FALSE),""))</f>
        <v/>
      </c>
      <c r="G118" s="14">
        <f>IF($B118="","",IF($G118="",Settings!$B$5,$G118))</f>
        <v/>
      </c>
      <c r="H118" s="14" t="n"/>
      <c r="I118" s="11">
        <f>IF($B118="","",ROUND($F118*MAX(0,($G118-$H118))/Settings!$B$5,0))</f>
        <v/>
      </c>
      <c r="J118" s="11" t="n"/>
      <c r="K118" s="11" t="n"/>
      <c r="L118" s="11" t="n"/>
      <c r="M118" s="11" t="n"/>
      <c r="N118" s="11" t="n"/>
      <c r="O118" s="14" t="n"/>
      <c r="P118" s="14" t="n"/>
      <c r="Q118" s="14" t="n"/>
      <c r="R118" s="11">
        <f>IF($B118="","",ROUND((IFERROR($F118/Settings!$B$5/Settings!$B$6,0))*($O118*Settings!$H$9+$P118*Settings!$H$10+$Q118*Settings!$H$11),0))</f>
        <v/>
      </c>
      <c r="S118" s="11">
        <f>IF($B118="","",ROUND($I118+$J118+$K118+$L118+$M118+$N118+$R118,0))</f>
        <v/>
      </c>
      <c r="T118" s="11">
        <f>IF($B118="","",IFERROR(VLOOKUP($B118,Employees!$A:$K,9,FALSE),""))</f>
        <v/>
      </c>
      <c r="U118" s="11">
        <f>IF($B118="","",ROUND($T118*Settings!$B$9,0))</f>
        <v/>
      </c>
      <c r="V118" s="11">
        <f>IF($B118="","",ROUND($T118*Settings!$B$10,0))</f>
        <v/>
      </c>
      <c r="W118" s="11">
        <f>IF($B118="","",ROUND($T118*Settings!$B$11,0))</f>
        <v/>
      </c>
      <c r="X118" s="11">
        <f>IF($B118="","",$U118+$V118+$W118)</f>
        <v/>
      </c>
      <c r="Y118" s="11">
        <f>IF($B118="","",Settings!$B$14)</f>
        <v/>
      </c>
      <c r="Z118" s="9">
        <f>IF($B118="","",IFERROR(VLOOKUP($B118,Employees!$A:$K,10,FALSE),0))</f>
        <v/>
      </c>
      <c r="AA118" s="11">
        <f>IF($B118="","",$Z118*Settings!$B$15)</f>
        <v/>
      </c>
      <c r="AB118" s="11">
        <f>IF($B118="","",MAX(0,($I118+$J118+$L118+$M118+$R118)-$X118-$Y118-$AA118))</f>
        <v/>
      </c>
      <c r="AC118" s="11">
        <f>IF($B118="","",ROUND(IF($AB118=0,0,$AB118*VLOOKUP($AB118,Settings!$D$16:$G$22,3,TRUE)-VLOOKUP($AB118,Settings!$D$16:$G$22,4,TRUE)),0))</f>
        <v/>
      </c>
      <c r="AD118" s="11" t="n"/>
      <c r="AE118" s="11" t="n"/>
      <c r="AF118" s="11">
        <f>IF($B118="","",ROUND($S118-$X118-$AC118-$AD118-$AE118,0))</f>
        <v/>
      </c>
      <c r="AG118" s="11">
        <f>IF($B118="","",ROUND($T118*Settings!$E$9,0))</f>
        <v/>
      </c>
      <c r="AH118" s="11">
        <f>IF($B118="","",ROUND($T118*Settings!$E$10,0))</f>
        <v/>
      </c>
      <c r="AI118" s="11">
        <f>IF($B118="","",ROUND($T118*Settings!$E$11,0))</f>
        <v/>
      </c>
      <c r="AJ118" s="11">
        <f>IF($B118="","",ROUND($T118*Settings!$E$12,0))</f>
        <v/>
      </c>
      <c r="AK118" s="11">
        <f>IF($B118="","",$AG118+$AH118+$AI118+$AJ118)</f>
        <v/>
      </c>
      <c r="AL118" s="11">
        <f>IF($B118="","",ROUND($S118+$AK118,0))</f>
        <v/>
      </c>
      <c r="AM118" s="9" t="n"/>
      <c r="AN118" s="9" t="n"/>
    </row>
    <row r="119">
      <c r="A119" s="9" t="n">
        <v>115</v>
      </c>
      <c r="B119" s="9" t="n"/>
      <c r="C119" s="9">
        <f>IF($B119="","",IFERROR(VLOOKUP($B119,Employees!$A:$K,2,FALSE),""))</f>
        <v/>
      </c>
      <c r="D119" s="9">
        <f>IF($B119="","",IFERROR(VLOOKUP($B119,Employees!$A:$K,3,FALSE),""))</f>
        <v/>
      </c>
      <c r="E119" s="9">
        <f>IF($B119="","",IFERROR(VLOOKUP($B119,Employees!$A:$K,4,FALSE),""))</f>
        <v/>
      </c>
      <c r="F119" s="11">
        <f>IF($B119="","",IFERROR(VLOOKUP($B119,Employees!$A:$K,8,FALSE),""))</f>
        <v/>
      </c>
      <c r="G119" s="14">
        <f>IF($B119="","",IF($G119="",Settings!$B$5,$G119))</f>
        <v/>
      </c>
      <c r="H119" s="14" t="n"/>
      <c r="I119" s="11">
        <f>IF($B119="","",ROUND($F119*MAX(0,($G119-$H119))/Settings!$B$5,0))</f>
        <v/>
      </c>
      <c r="J119" s="11" t="n"/>
      <c r="K119" s="11" t="n"/>
      <c r="L119" s="11" t="n"/>
      <c r="M119" s="11" t="n"/>
      <c r="N119" s="11" t="n"/>
      <c r="O119" s="14" t="n"/>
      <c r="P119" s="14" t="n"/>
      <c r="Q119" s="14" t="n"/>
      <c r="R119" s="11">
        <f>IF($B119="","",ROUND((IFERROR($F119/Settings!$B$5/Settings!$B$6,0))*($O119*Settings!$H$9+$P119*Settings!$H$10+$Q119*Settings!$H$11),0))</f>
        <v/>
      </c>
      <c r="S119" s="11">
        <f>IF($B119="","",ROUND($I119+$J119+$K119+$L119+$M119+$N119+$R119,0))</f>
        <v/>
      </c>
      <c r="T119" s="11">
        <f>IF($B119="","",IFERROR(VLOOKUP($B119,Employees!$A:$K,9,FALSE),""))</f>
        <v/>
      </c>
      <c r="U119" s="11">
        <f>IF($B119="","",ROUND($T119*Settings!$B$9,0))</f>
        <v/>
      </c>
      <c r="V119" s="11">
        <f>IF($B119="","",ROUND($T119*Settings!$B$10,0))</f>
        <v/>
      </c>
      <c r="W119" s="11">
        <f>IF($B119="","",ROUND($T119*Settings!$B$11,0))</f>
        <v/>
      </c>
      <c r="X119" s="11">
        <f>IF($B119="","",$U119+$V119+$W119)</f>
        <v/>
      </c>
      <c r="Y119" s="11">
        <f>IF($B119="","",Settings!$B$14)</f>
        <v/>
      </c>
      <c r="Z119" s="9">
        <f>IF($B119="","",IFERROR(VLOOKUP($B119,Employees!$A:$K,10,FALSE),0))</f>
        <v/>
      </c>
      <c r="AA119" s="11">
        <f>IF($B119="","",$Z119*Settings!$B$15)</f>
        <v/>
      </c>
      <c r="AB119" s="11">
        <f>IF($B119="","",MAX(0,($I119+$J119+$L119+$M119+$R119)-$X119-$Y119-$AA119))</f>
        <v/>
      </c>
      <c r="AC119" s="11">
        <f>IF($B119="","",ROUND(IF($AB119=0,0,$AB119*VLOOKUP($AB119,Settings!$D$16:$G$22,3,TRUE)-VLOOKUP($AB119,Settings!$D$16:$G$22,4,TRUE)),0))</f>
        <v/>
      </c>
      <c r="AD119" s="11" t="n"/>
      <c r="AE119" s="11" t="n"/>
      <c r="AF119" s="11">
        <f>IF($B119="","",ROUND($S119-$X119-$AC119-$AD119-$AE119,0))</f>
        <v/>
      </c>
      <c r="AG119" s="11">
        <f>IF($B119="","",ROUND($T119*Settings!$E$9,0))</f>
        <v/>
      </c>
      <c r="AH119" s="11">
        <f>IF($B119="","",ROUND($T119*Settings!$E$10,0))</f>
        <v/>
      </c>
      <c r="AI119" s="11">
        <f>IF($B119="","",ROUND($T119*Settings!$E$11,0))</f>
        <v/>
      </c>
      <c r="AJ119" s="11">
        <f>IF($B119="","",ROUND($T119*Settings!$E$12,0))</f>
        <v/>
      </c>
      <c r="AK119" s="11">
        <f>IF($B119="","",$AG119+$AH119+$AI119+$AJ119)</f>
        <v/>
      </c>
      <c r="AL119" s="11">
        <f>IF($B119="","",ROUND($S119+$AK119,0))</f>
        <v/>
      </c>
      <c r="AM119" s="9" t="n"/>
      <c r="AN119" s="9" t="n"/>
    </row>
    <row r="120">
      <c r="A120" s="9" t="n">
        <v>116</v>
      </c>
      <c r="B120" s="9" t="n"/>
      <c r="C120" s="9">
        <f>IF($B120="","",IFERROR(VLOOKUP($B120,Employees!$A:$K,2,FALSE),""))</f>
        <v/>
      </c>
      <c r="D120" s="9">
        <f>IF($B120="","",IFERROR(VLOOKUP($B120,Employees!$A:$K,3,FALSE),""))</f>
        <v/>
      </c>
      <c r="E120" s="9">
        <f>IF($B120="","",IFERROR(VLOOKUP($B120,Employees!$A:$K,4,FALSE),""))</f>
        <v/>
      </c>
      <c r="F120" s="11">
        <f>IF($B120="","",IFERROR(VLOOKUP($B120,Employees!$A:$K,8,FALSE),""))</f>
        <v/>
      </c>
      <c r="G120" s="14">
        <f>IF($B120="","",IF($G120="",Settings!$B$5,$G120))</f>
        <v/>
      </c>
      <c r="H120" s="14" t="n"/>
      <c r="I120" s="11">
        <f>IF($B120="","",ROUND($F120*MAX(0,($G120-$H120))/Settings!$B$5,0))</f>
        <v/>
      </c>
      <c r="J120" s="11" t="n"/>
      <c r="K120" s="11" t="n"/>
      <c r="L120" s="11" t="n"/>
      <c r="M120" s="11" t="n"/>
      <c r="N120" s="11" t="n"/>
      <c r="O120" s="14" t="n"/>
      <c r="P120" s="14" t="n"/>
      <c r="Q120" s="14" t="n"/>
      <c r="R120" s="11">
        <f>IF($B120="","",ROUND((IFERROR($F120/Settings!$B$5/Settings!$B$6,0))*($O120*Settings!$H$9+$P120*Settings!$H$10+$Q120*Settings!$H$11),0))</f>
        <v/>
      </c>
      <c r="S120" s="11">
        <f>IF($B120="","",ROUND($I120+$J120+$K120+$L120+$M120+$N120+$R120,0))</f>
        <v/>
      </c>
      <c r="T120" s="11">
        <f>IF($B120="","",IFERROR(VLOOKUP($B120,Employees!$A:$K,9,FALSE),""))</f>
        <v/>
      </c>
      <c r="U120" s="11">
        <f>IF($B120="","",ROUND($T120*Settings!$B$9,0))</f>
        <v/>
      </c>
      <c r="V120" s="11">
        <f>IF($B120="","",ROUND($T120*Settings!$B$10,0))</f>
        <v/>
      </c>
      <c r="W120" s="11">
        <f>IF($B120="","",ROUND($T120*Settings!$B$11,0))</f>
        <v/>
      </c>
      <c r="X120" s="11">
        <f>IF($B120="","",$U120+$V120+$W120)</f>
        <v/>
      </c>
      <c r="Y120" s="11">
        <f>IF($B120="","",Settings!$B$14)</f>
        <v/>
      </c>
      <c r="Z120" s="9">
        <f>IF($B120="","",IFERROR(VLOOKUP($B120,Employees!$A:$K,10,FALSE),0))</f>
        <v/>
      </c>
      <c r="AA120" s="11">
        <f>IF($B120="","",$Z120*Settings!$B$15)</f>
        <v/>
      </c>
      <c r="AB120" s="11">
        <f>IF($B120="","",MAX(0,($I120+$J120+$L120+$M120+$R120)-$X120-$Y120-$AA120))</f>
        <v/>
      </c>
      <c r="AC120" s="11">
        <f>IF($B120="","",ROUND(IF($AB120=0,0,$AB120*VLOOKUP($AB120,Settings!$D$16:$G$22,3,TRUE)-VLOOKUP($AB120,Settings!$D$16:$G$22,4,TRUE)),0))</f>
        <v/>
      </c>
      <c r="AD120" s="11" t="n"/>
      <c r="AE120" s="11" t="n"/>
      <c r="AF120" s="11">
        <f>IF($B120="","",ROUND($S120-$X120-$AC120-$AD120-$AE120,0))</f>
        <v/>
      </c>
      <c r="AG120" s="11">
        <f>IF($B120="","",ROUND($T120*Settings!$E$9,0))</f>
        <v/>
      </c>
      <c r="AH120" s="11">
        <f>IF($B120="","",ROUND($T120*Settings!$E$10,0))</f>
        <v/>
      </c>
      <c r="AI120" s="11">
        <f>IF($B120="","",ROUND($T120*Settings!$E$11,0))</f>
        <v/>
      </c>
      <c r="AJ120" s="11">
        <f>IF($B120="","",ROUND($T120*Settings!$E$12,0))</f>
        <v/>
      </c>
      <c r="AK120" s="11">
        <f>IF($B120="","",$AG120+$AH120+$AI120+$AJ120)</f>
        <v/>
      </c>
      <c r="AL120" s="11">
        <f>IF($B120="","",ROUND($S120+$AK120,0))</f>
        <v/>
      </c>
      <c r="AM120" s="9" t="n"/>
      <c r="AN120" s="9" t="n"/>
    </row>
    <row r="121">
      <c r="A121" s="9" t="n">
        <v>117</v>
      </c>
      <c r="B121" s="9" t="n"/>
      <c r="C121" s="9">
        <f>IF($B121="","",IFERROR(VLOOKUP($B121,Employees!$A:$K,2,FALSE),""))</f>
        <v/>
      </c>
      <c r="D121" s="9">
        <f>IF($B121="","",IFERROR(VLOOKUP($B121,Employees!$A:$K,3,FALSE),""))</f>
        <v/>
      </c>
      <c r="E121" s="9">
        <f>IF($B121="","",IFERROR(VLOOKUP($B121,Employees!$A:$K,4,FALSE),""))</f>
        <v/>
      </c>
      <c r="F121" s="11">
        <f>IF($B121="","",IFERROR(VLOOKUP($B121,Employees!$A:$K,8,FALSE),""))</f>
        <v/>
      </c>
      <c r="G121" s="14">
        <f>IF($B121="","",IF($G121="",Settings!$B$5,$G121))</f>
        <v/>
      </c>
      <c r="H121" s="14" t="n"/>
      <c r="I121" s="11">
        <f>IF($B121="","",ROUND($F121*MAX(0,($G121-$H121))/Settings!$B$5,0))</f>
        <v/>
      </c>
      <c r="J121" s="11" t="n"/>
      <c r="K121" s="11" t="n"/>
      <c r="L121" s="11" t="n"/>
      <c r="M121" s="11" t="n"/>
      <c r="N121" s="11" t="n"/>
      <c r="O121" s="14" t="n"/>
      <c r="P121" s="14" t="n"/>
      <c r="Q121" s="14" t="n"/>
      <c r="R121" s="11">
        <f>IF($B121="","",ROUND((IFERROR($F121/Settings!$B$5/Settings!$B$6,0))*($O121*Settings!$H$9+$P121*Settings!$H$10+$Q121*Settings!$H$11),0))</f>
        <v/>
      </c>
      <c r="S121" s="11">
        <f>IF($B121="","",ROUND($I121+$J121+$K121+$L121+$M121+$N121+$R121,0))</f>
        <v/>
      </c>
      <c r="T121" s="11">
        <f>IF($B121="","",IFERROR(VLOOKUP($B121,Employees!$A:$K,9,FALSE),""))</f>
        <v/>
      </c>
      <c r="U121" s="11">
        <f>IF($B121="","",ROUND($T121*Settings!$B$9,0))</f>
        <v/>
      </c>
      <c r="V121" s="11">
        <f>IF($B121="","",ROUND($T121*Settings!$B$10,0))</f>
        <v/>
      </c>
      <c r="W121" s="11">
        <f>IF($B121="","",ROUND($T121*Settings!$B$11,0))</f>
        <v/>
      </c>
      <c r="X121" s="11">
        <f>IF($B121="","",$U121+$V121+$W121)</f>
        <v/>
      </c>
      <c r="Y121" s="11">
        <f>IF($B121="","",Settings!$B$14)</f>
        <v/>
      </c>
      <c r="Z121" s="9">
        <f>IF($B121="","",IFERROR(VLOOKUP($B121,Employees!$A:$K,10,FALSE),0))</f>
        <v/>
      </c>
      <c r="AA121" s="11">
        <f>IF($B121="","",$Z121*Settings!$B$15)</f>
        <v/>
      </c>
      <c r="AB121" s="11">
        <f>IF($B121="","",MAX(0,($I121+$J121+$L121+$M121+$R121)-$X121-$Y121-$AA121))</f>
        <v/>
      </c>
      <c r="AC121" s="11">
        <f>IF($B121="","",ROUND(IF($AB121=0,0,$AB121*VLOOKUP($AB121,Settings!$D$16:$G$22,3,TRUE)-VLOOKUP($AB121,Settings!$D$16:$G$22,4,TRUE)),0))</f>
        <v/>
      </c>
      <c r="AD121" s="11" t="n"/>
      <c r="AE121" s="11" t="n"/>
      <c r="AF121" s="11">
        <f>IF($B121="","",ROUND($S121-$X121-$AC121-$AD121-$AE121,0))</f>
        <v/>
      </c>
      <c r="AG121" s="11">
        <f>IF($B121="","",ROUND($T121*Settings!$E$9,0))</f>
        <v/>
      </c>
      <c r="AH121" s="11">
        <f>IF($B121="","",ROUND($T121*Settings!$E$10,0))</f>
        <v/>
      </c>
      <c r="AI121" s="11">
        <f>IF($B121="","",ROUND($T121*Settings!$E$11,0))</f>
        <v/>
      </c>
      <c r="AJ121" s="11">
        <f>IF($B121="","",ROUND($T121*Settings!$E$12,0))</f>
        <v/>
      </c>
      <c r="AK121" s="11">
        <f>IF($B121="","",$AG121+$AH121+$AI121+$AJ121)</f>
        <v/>
      </c>
      <c r="AL121" s="11">
        <f>IF($B121="","",ROUND($S121+$AK121,0))</f>
        <v/>
      </c>
      <c r="AM121" s="9" t="n"/>
      <c r="AN121" s="9" t="n"/>
    </row>
    <row r="122">
      <c r="A122" s="9" t="n">
        <v>118</v>
      </c>
      <c r="B122" s="9" t="n"/>
      <c r="C122" s="9">
        <f>IF($B122="","",IFERROR(VLOOKUP($B122,Employees!$A:$K,2,FALSE),""))</f>
        <v/>
      </c>
      <c r="D122" s="9">
        <f>IF($B122="","",IFERROR(VLOOKUP($B122,Employees!$A:$K,3,FALSE),""))</f>
        <v/>
      </c>
      <c r="E122" s="9">
        <f>IF($B122="","",IFERROR(VLOOKUP($B122,Employees!$A:$K,4,FALSE),""))</f>
        <v/>
      </c>
      <c r="F122" s="11">
        <f>IF($B122="","",IFERROR(VLOOKUP($B122,Employees!$A:$K,8,FALSE),""))</f>
        <v/>
      </c>
      <c r="G122" s="14">
        <f>IF($B122="","",IF($G122="",Settings!$B$5,$G122))</f>
        <v/>
      </c>
      <c r="H122" s="14" t="n"/>
      <c r="I122" s="11">
        <f>IF($B122="","",ROUND($F122*MAX(0,($G122-$H122))/Settings!$B$5,0))</f>
        <v/>
      </c>
      <c r="J122" s="11" t="n"/>
      <c r="K122" s="11" t="n"/>
      <c r="L122" s="11" t="n"/>
      <c r="M122" s="11" t="n"/>
      <c r="N122" s="11" t="n"/>
      <c r="O122" s="14" t="n"/>
      <c r="P122" s="14" t="n"/>
      <c r="Q122" s="14" t="n"/>
      <c r="R122" s="11">
        <f>IF($B122="","",ROUND((IFERROR($F122/Settings!$B$5/Settings!$B$6,0))*($O122*Settings!$H$9+$P122*Settings!$H$10+$Q122*Settings!$H$11),0))</f>
        <v/>
      </c>
      <c r="S122" s="11">
        <f>IF($B122="","",ROUND($I122+$J122+$K122+$L122+$M122+$N122+$R122,0))</f>
        <v/>
      </c>
      <c r="T122" s="11">
        <f>IF($B122="","",IFERROR(VLOOKUP($B122,Employees!$A:$K,9,FALSE),""))</f>
        <v/>
      </c>
      <c r="U122" s="11">
        <f>IF($B122="","",ROUND($T122*Settings!$B$9,0))</f>
        <v/>
      </c>
      <c r="V122" s="11">
        <f>IF($B122="","",ROUND($T122*Settings!$B$10,0))</f>
        <v/>
      </c>
      <c r="W122" s="11">
        <f>IF($B122="","",ROUND($T122*Settings!$B$11,0))</f>
        <v/>
      </c>
      <c r="X122" s="11">
        <f>IF($B122="","",$U122+$V122+$W122)</f>
        <v/>
      </c>
      <c r="Y122" s="11">
        <f>IF($B122="","",Settings!$B$14)</f>
        <v/>
      </c>
      <c r="Z122" s="9">
        <f>IF($B122="","",IFERROR(VLOOKUP($B122,Employees!$A:$K,10,FALSE),0))</f>
        <v/>
      </c>
      <c r="AA122" s="11">
        <f>IF($B122="","",$Z122*Settings!$B$15)</f>
        <v/>
      </c>
      <c r="AB122" s="11">
        <f>IF($B122="","",MAX(0,($I122+$J122+$L122+$M122+$R122)-$X122-$Y122-$AA122))</f>
        <v/>
      </c>
      <c r="AC122" s="11">
        <f>IF($B122="","",ROUND(IF($AB122=0,0,$AB122*VLOOKUP($AB122,Settings!$D$16:$G$22,3,TRUE)-VLOOKUP($AB122,Settings!$D$16:$G$22,4,TRUE)),0))</f>
        <v/>
      </c>
      <c r="AD122" s="11" t="n"/>
      <c r="AE122" s="11" t="n"/>
      <c r="AF122" s="11">
        <f>IF($B122="","",ROUND($S122-$X122-$AC122-$AD122-$AE122,0))</f>
        <v/>
      </c>
      <c r="AG122" s="11">
        <f>IF($B122="","",ROUND($T122*Settings!$E$9,0))</f>
        <v/>
      </c>
      <c r="AH122" s="11">
        <f>IF($B122="","",ROUND($T122*Settings!$E$10,0))</f>
        <v/>
      </c>
      <c r="AI122" s="11">
        <f>IF($B122="","",ROUND($T122*Settings!$E$11,0))</f>
        <v/>
      </c>
      <c r="AJ122" s="11">
        <f>IF($B122="","",ROUND($T122*Settings!$E$12,0))</f>
        <v/>
      </c>
      <c r="AK122" s="11">
        <f>IF($B122="","",$AG122+$AH122+$AI122+$AJ122)</f>
        <v/>
      </c>
      <c r="AL122" s="11">
        <f>IF($B122="","",ROUND($S122+$AK122,0))</f>
        <v/>
      </c>
      <c r="AM122" s="9" t="n"/>
      <c r="AN122" s="9" t="n"/>
    </row>
    <row r="123">
      <c r="A123" s="9" t="n">
        <v>119</v>
      </c>
      <c r="B123" s="9" t="n"/>
      <c r="C123" s="9">
        <f>IF($B123="","",IFERROR(VLOOKUP($B123,Employees!$A:$K,2,FALSE),""))</f>
        <v/>
      </c>
      <c r="D123" s="9">
        <f>IF($B123="","",IFERROR(VLOOKUP($B123,Employees!$A:$K,3,FALSE),""))</f>
        <v/>
      </c>
      <c r="E123" s="9">
        <f>IF($B123="","",IFERROR(VLOOKUP($B123,Employees!$A:$K,4,FALSE),""))</f>
        <v/>
      </c>
      <c r="F123" s="11">
        <f>IF($B123="","",IFERROR(VLOOKUP($B123,Employees!$A:$K,8,FALSE),""))</f>
        <v/>
      </c>
      <c r="G123" s="14">
        <f>IF($B123="","",IF($G123="",Settings!$B$5,$G123))</f>
        <v/>
      </c>
      <c r="H123" s="14" t="n"/>
      <c r="I123" s="11">
        <f>IF($B123="","",ROUND($F123*MAX(0,($G123-$H123))/Settings!$B$5,0))</f>
        <v/>
      </c>
      <c r="J123" s="11" t="n"/>
      <c r="K123" s="11" t="n"/>
      <c r="L123" s="11" t="n"/>
      <c r="M123" s="11" t="n"/>
      <c r="N123" s="11" t="n"/>
      <c r="O123" s="14" t="n"/>
      <c r="P123" s="14" t="n"/>
      <c r="Q123" s="14" t="n"/>
      <c r="R123" s="11">
        <f>IF($B123="","",ROUND((IFERROR($F123/Settings!$B$5/Settings!$B$6,0))*($O123*Settings!$H$9+$P123*Settings!$H$10+$Q123*Settings!$H$11),0))</f>
        <v/>
      </c>
      <c r="S123" s="11">
        <f>IF($B123="","",ROUND($I123+$J123+$K123+$L123+$M123+$N123+$R123,0))</f>
        <v/>
      </c>
      <c r="T123" s="11">
        <f>IF($B123="","",IFERROR(VLOOKUP($B123,Employees!$A:$K,9,FALSE),""))</f>
        <v/>
      </c>
      <c r="U123" s="11">
        <f>IF($B123="","",ROUND($T123*Settings!$B$9,0))</f>
        <v/>
      </c>
      <c r="V123" s="11">
        <f>IF($B123="","",ROUND($T123*Settings!$B$10,0))</f>
        <v/>
      </c>
      <c r="W123" s="11">
        <f>IF($B123="","",ROUND($T123*Settings!$B$11,0))</f>
        <v/>
      </c>
      <c r="X123" s="11">
        <f>IF($B123="","",$U123+$V123+$W123)</f>
        <v/>
      </c>
      <c r="Y123" s="11">
        <f>IF($B123="","",Settings!$B$14)</f>
        <v/>
      </c>
      <c r="Z123" s="9">
        <f>IF($B123="","",IFERROR(VLOOKUP($B123,Employees!$A:$K,10,FALSE),0))</f>
        <v/>
      </c>
      <c r="AA123" s="11">
        <f>IF($B123="","",$Z123*Settings!$B$15)</f>
        <v/>
      </c>
      <c r="AB123" s="11">
        <f>IF($B123="","",MAX(0,($I123+$J123+$L123+$M123+$R123)-$X123-$Y123-$AA123))</f>
        <v/>
      </c>
      <c r="AC123" s="11">
        <f>IF($B123="","",ROUND(IF($AB123=0,0,$AB123*VLOOKUP($AB123,Settings!$D$16:$G$22,3,TRUE)-VLOOKUP($AB123,Settings!$D$16:$G$22,4,TRUE)),0))</f>
        <v/>
      </c>
      <c r="AD123" s="11" t="n"/>
      <c r="AE123" s="11" t="n"/>
      <c r="AF123" s="11">
        <f>IF($B123="","",ROUND($S123-$X123-$AC123-$AD123-$AE123,0))</f>
        <v/>
      </c>
      <c r="AG123" s="11">
        <f>IF($B123="","",ROUND($T123*Settings!$E$9,0))</f>
        <v/>
      </c>
      <c r="AH123" s="11">
        <f>IF($B123="","",ROUND($T123*Settings!$E$10,0))</f>
        <v/>
      </c>
      <c r="AI123" s="11">
        <f>IF($B123="","",ROUND($T123*Settings!$E$11,0))</f>
        <v/>
      </c>
      <c r="AJ123" s="11">
        <f>IF($B123="","",ROUND($T123*Settings!$E$12,0))</f>
        <v/>
      </c>
      <c r="AK123" s="11">
        <f>IF($B123="","",$AG123+$AH123+$AI123+$AJ123)</f>
        <v/>
      </c>
      <c r="AL123" s="11">
        <f>IF($B123="","",ROUND($S123+$AK123,0))</f>
        <v/>
      </c>
      <c r="AM123" s="9" t="n"/>
      <c r="AN123" s="9" t="n"/>
    </row>
    <row r="124">
      <c r="A124" s="9" t="n">
        <v>120</v>
      </c>
      <c r="B124" s="9" t="n"/>
      <c r="C124" s="9">
        <f>IF($B124="","",IFERROR(VLOOKUP($B124,Employees!$A:$K,2,FALSE),""))</f>
        <v/>
      </c>
      <c r="D124" s="9">
        <f>IF($B124="","",IFERROR(VLOOKUP($B124,Employees!$A:$K,3,FALSE),""))</f>
        <v/>
      </c>
      <c r="E124" s="9">
        <f>IF($B124="","",IFERROR(VLOOKUP($B124,Employees!$A:$K,4,FALSE),""))</f>
        <v/>
      </c>
      <c r="F124" s="11">
        <f>IF($B124="","",IFERROR(VLOOKUP($B124,Employees!$A:$K,8,FALSE),""))</f>
        <v/>
      </c>
      <c r="G124" s="14">
        <f>IF($B124="","",IF($G124="",Settings!$B$5,$G124))</f>
        <v/>
      </c>
      <c r="H124" s="14" t="n"/>
      <c r="I124" s="11">
        <f>IF($B124="","",ROUND($F124*MAX(0,($G124-$H124))/Settings!$B$5,0))</f>
        <v/>
      </c>
      <c r="J124" s="11" t="n"/>
      <c r="K124" s="11" t="n"/>
      <c r="L124" s="11" t="n"/>
      <c r="M124" s="11" t="n"/>
      <c r="N124" s="11" t="n"/>
      <c r="O124" s="14" t="n"/>
      <c r="P124" s="14" t="n"/>
      <c r="Q124" s="14" t="n"/>
      <c r="R124" s="11">
        <f>IF($B124="","",ROUND((IFERROR($F124/Settings!$B$5/Settings!$B$6,0))*($O124*Settings!$H$9+$P124*Settings!$H$10+$Q124*Settings!$H$11),0))</f>
        <v/>
      </c>
      <c r="S124" s="11">
        <f>IF($B124="","",ROUND($I124+$J124+$K124+$L124+$M124+$N124+$R124,0))</f>
        <v/>
      </c>
      <c r="T124" s="11">
        <f>IF($B124="","",IFERROR(VLOOKUP($B124,Employees!$A:$K,9,FALSE),""))</f>
        <v/>
      </c>
      <c r="U124" s="11">
        <f>IF($B124="","",ROUND($T124*Settings!$B$9,0))</f>
        <v/>
      </c>
      <c r="V124" s="11">
        <f>IF($B124="","",ROUND($T124*Settings!$B$10,0))</f>
        <v/>
      </c>
      <c r="W124" s="11">
        <f>IF($B124="","",ROUND($T124*Settings!$B$11,0))</f>
        <v/>
      </c>
      <c r="X124" s="11">
        <f>IF($B124="","",$U124+$V124+$W124)</f>
        <v/>
      </c>
      <c r="Y124" s="11">
        <f>IF($B124="","",Settings!$B$14)</f>
        <v/>
      </c>
      <c r="Z124" s="9">
        <f>IF($B124="","",IFERROR(VLOOKUP($B124,Employees!$A:$K,10,FALSE),0))</f>
        <v/>
      </c>
      <c r="AA124" s="11">
        <f>IF($B124="","",$Z124*Settings!$B$15)</f>
        <v/>
      </c>
      <c r="AB124" s="11">
        <f>IF($B124="","",MAX(0,($I124+$J124+$L124+$M124+$R124)-$X124-$Y124-$AA124))</f>
        <v/>
      </c>
      <c r="AC124" s="11">
        <f>IF($B124="","",ROUND(IF($AB124=0,0,$AB124*VLOOKUP($AB124,Settings!$D$16:$G$22,3,TRUE)-VLOOKUP($AB124,Settings!$D$16:$G$22,4,TRUE)),0))</f>
        <v/>
      </c>
      <c r="AD124" s="11" t="n"/>
      <c r="AE124" s="11" t="n"/>
      <c r="AF124" s="11">
        <f>IF($B124="","",ROUND($S124-$X124-$AC124-$AD124-$AE124,0))</f>
        <v/>
      </c>
      <c r="AG124" s="11">
        <f>IF($B124="","",ROUND($T124*Settings!$E$9,0))</f>
        <v/>
      </c>
      <c r="AH124" s="11">
        <f>IF($B124="","",ROUND($T124*Settings!$E$10,0))</f>
        <v/>
      </c>
      <c r="AI124" s="11">
        <f>IF($B124="","",ROUND($T124*Settings!$E$11,0))</f>
        <v/>
      </c>
      <c r="AJ124" s="11">
        <f>IF($B124="","",ROUND($T124*Settings!$E$12,0))</f>
        <v/>
      </c>
      <c r="AK124" s="11">
        <f>IF($B124="","",$AG124+$AH124+$AI124+$AJ124)</f>
        <v/>
      </c>
      <c r="AL124" s="11">
        <f>IF($B124="","",ROUND($S124+$AK124,0))</f>
        <v/>
      </c>
      <c r="AM124" s="9" t="n"/>
      <c r="AN124" s="9" t="n"/>
    </row>
    <row r="125">
      <c r="A125" s="9" t="n">
        <v>121</v>
      </c>
      <c r="B125" s="9" t="n"/>
      <c r="C125" s="9">
        <f>IF($B125="","",IFERROR(VLOOKUP($B125,Employees!$A:$K,2,FALSE),""))</f>
        <v/>
      </c>
      <c r="D125" s="9">
        <f>IF($B125="","",IFERROR(VLOOKUP($B125,Employees!$A:$K,3,FALSE),""))</f>
        <v/>
      </c>
      <c r="E125" s="9">
        <f>IF($B125="","",IFERROR(VLOOKUP($B125,Employees!$A:$K,4,FALSE),""))</f>
        <v/>
      </c>
      <c r="F125" s="11">
        <f>IF($B125="","",IFERROR(VLOOKUP($B125,Employees!$A:$K,8,FALSE),""))</f>
        <v/>
      </c>
      <c r="G125" s="14">
        <f>IF($B125="","",IF($G125="",Settings!$B$5,$G125))</f>
        <v/>
      </c>
      <c r="H125" s="14" t="n"/>
      <c r="I125" s="11">
        <f>IF($B125="","",ROUND($F125*MAX(0,($G125-$H125))/Settings!$B$5,0))</f>
        <v/>
      </c>
      <c r="J125" s="11" t="n"/>
      <c r="K125" s="11" t="n"/>
      <c r="L125" s="11" t="n"/>
      <c r="M125" s="11" t="n"/>
      <c r="N125" s="11" t="n"/>
      <c r="O125" s="14" t="n"/>
      <c r="P125" s="14" t="n"/>
      <c r="Q125" s="14" t="n"/>
      <c r="R125" s="11">
        <f>IF($B125="","",ROUND((IFERROR($F125/Settings!$B$5/Settings!$B$6,0))*($O125*Settings!$H$9+$P125*Settings!$H$10+$Q125*Settings!$H$11),0))</f>
        <v/>
      </c>
      <c r="S125" s="11">
        <f>IF($B125="","",ROUND($I125+$J125+$K125+$L125+$M125+$N125+$R125,0))</f>
        <v/>
      </c>
      <c r="T125" s="11">
        <f>IF($B125="","",IFERROR(VLOOKUP($B125,Employees!$A:$K,9,FALSE),""))</f>
        <v/>
      </c>
      <c r="U125" s="11">
        <f>IF($B125="","",ROUND($T125*Settings!$B$9,0))</f>
        <v/>
      </c>
      <c r="V125" s="11">
        <f>IF($B125="","",ROUND($T125*Settings!$B$10,0))</f>
        <v/>
      </c>
      <c r="W125" s="11">
        <f>IF($B125="","",ROUND($T125*Settings!$B$11,0))</f>
        <v/>
      </c>
      <c r="X125" s="11">
        <f>IF($B125="","",$U125+$V125+$W125)</f>
        <v/>
      </c>
      <c r="Y125" s="11">
        <f>IF($B125="","",Settings!$B$14)</f>
        <v/>
      </c>
      <c r="Z125" s="9">
        <f>IF($B125="","",IFERROR(VLOOKUP($B125,Employees!$A:$K,10,FALSE),0))</f>
        <v/>
      </c>
      <c r="AA125" s="11">
        <f>IF($B125="","",$Z125*Settings!$B$15)</f>
        <v/>
      </c>
      <c r="AB125" s="11">
        <f>IF($B125="","",MAX(0,($I125+$J125+$L125+$M125+$R125)-$X125-$Y125-$AA125))</f>
        <v/>
      </c>
      <c r="AC125" s="11">
        <f>IF($B125="","",ROUND(IF($AB125=0,0,$AB125*VLOOKUP($AB125,Settings!$D$16:$G$22,3,TRUE)-VLOOKUP($AB125,Settings!$D$16:$G$22,4,TRUE)),0))</f>
        <v/>
      </c>
      <c r="AD125" s="11" t="n"/>
      <c r="AE125" s="11" t="n"/>
      <c r="AF125" s="11">
        <f>IF($B125="","",ROUND($S125-$X125-$AC125-$AD125-$AE125,0))</f>
        <v/>
      </c>
      <c r="AG125" s="11">
        <f>IF($B125="","",ROUND($T125*Settings!$E$9,0))</f>
        <v/>
      </c>
      <c r="AH125" s="11">
        <f>IF($B125="","",ROUND($T125*Settings!$E$10,0))</f>
        <v/>
      </c>
      <c r="AI125" s="11">
        <f>IF($B125="","",ROUND($T125*Settings!$E$11,0))</f>
        <v/>
      </c>
      <c r="AJ125" s="11">
        <f>IF($B125="","",ROUND($T125*Settings!$E$12,0))</f>
        <v/>
      </c>
      <c r="AK125" s="11">
        <f>IF($B125="","",$AG125+$AH125+$AI125+$AJ125)</f>
        <v/>
      </c>
      <c r="AL125" s="11">
        <f>IF($B125="","",ROUND($S125+$AK125,0))</f>
        <v/>
      </c>
      <c r="AM125" s="9" t="n"/>
      <c r="AN125" s="9" t="n"/>
    </row>
    <row r="126">
      <c r="A126" s="9" t="n">
        <v>122</v>
      </c>
      <c r="B126" s="9" t="n"/>
      <c r="C126" s="9">
        <f>IF($B126="","",IFERROR(VLOOKUP($B126,Employees!$A:$K,2,FALSE),""))</f>
        <v/>
      </c>
      <c r="D126" s="9">
        <f>IF($B126="","",IFERROR(VLOOKUP($B126,Employees!$A:$K,3,FALSE),""))</f>
        <v/>
      </c>
      <c r="E126" s="9">
        <f>IF($B126="","",IFERROR(VLOOKUP($B126,Employees!$A:$K,4,FALSE),""))</f>
        <v/>
      </c>
      <c r="F126" s="11">
        <f>IF($B126="","",IFERROR(VLOOKUP($B126,Employees!$A:$K,8,FALSE),""))</f>
        <v/>
      </c>
      <c r="G126" s="14">
        <f>IF($B126="","",IF($G126="",Settings!$B$5,$G126))</f>
        <v/>
      </c>
      <c r="H126" s="14" t="n"/>
      <c r="I126" s="11">
        <f>IF($B126="","",ROUND($F126*MAX(0,($G126-$H126))/Settings!$B$5,0))</f>
        <v/>
      </c>
      <c r="J126" s="11" t="n"/>
      <c r="K126" s="11" t="n"/>
      <c r="L126" s="11" t="n"/>
      <c r="M126" s="11" t="n"/>
      <c r="N126" s="11" t="n"/>
      <c r="O126" s="14" t="n"/>
      <c r="P126" s="14" t="n"/>
      <c r="Q126" s="14" t="n"/>
      <c r="R126" s="11">
        <f>IF($B126="","",ROUND((IFERROR($F126/Settings!$B$5/Settings!$B$6,0))*($O126*Settings!$H$9+$P126*Settings!$H$10+$Q126*Settings!$H$11),0))</f>
        <v/>
      </c>
      <c r="S126" s="11">
        <f>IF($B126="","",ROUND($I126+$J126+$K126+$L126+$M126+$N126+$R126,0))</f>
        <v/>
      </c>
      <c r="T126" s="11">
        <f>IF($B126="","",IFERROR(VLOOKUP($B126,Employees!$A:$K,9,FALSE),""))</f>
        <v/>
      </c>
      <c r="U126" s="11">
        <f>IF($B126="","",ROUND($T126*Settings!$B$9,0))</f>
        <v/>
      </c>
      <c r="V126" s="11">
        <f>IF($B126="","",ROUND($T126*Settings!$B$10,0))</f>
        <v/>
      </c>
      <c r="W126" s="11">
        <f>IF($B126="","",ROUND($T126*Settings!$B$11,0))</f>
        <v/>
      </c>
      <c r="X126" s="11">
        <f>IF($B126="","",$U126+$V126+$W126)</f>
        <v/>
      </c>
      <c r="Y126" s="11">
        <f>IF($B126="","",Settings!$B$14)</f>
        <v/>
      </c>
      <c r="Z126" s="9">
        <f>IF($B126="","",IFERROR(VLOOKUP($B126,Employees!$A:$K,10,FALSE),0))</f>
        <v/>
      </c>
      <c r="AA126" s="11">
        <f>IF($B126="","",$Z126*Settings!$B$15)</f>
        <v/>
      </c>
      <c r="AB126" s="11">
        <f>IF($B126="","",MAX(0,($I126+$J126+$L126+$M126+$R126)-$X126-$Y126-$AA126))</f>
        <v/>
      </c>
      <c r="AC126" s="11">
        <f>IF($B126="","",ROUND(IF($AB126=0,0,$AB126*VLOOKUP($AB126,Settings!$D$16:$G$22,3,TRUE)-VLOOKUP($AB126,Settings!$D$16:$G$22,4,TRUE)),0))</f>
        <v/>
      </c>
      <c r="AD126" s="11" t="n"/>
      <c r="AE126" s="11" t="n"/>
      <c r="AF126" s="11">
        <f>IF($B126="","",ROUND($S126-$X126-$AC126-$AD126-$AE126,0))</f>
        <v/>
      </c>
      <c r="AG126" s="11">
        <f>IF($B126="","",ROUND($T126*Settings!$E$9,0))</f>
        <v/>
      </c>
      <c r="AH126" s="11">
        <f>IF($B126="","",ROUND($T126*Settings!$E$10,0))</f>
        <v/>
      </c>
      <c r="AI126" s="11">
        <f>IF($B126="","",ROUND($T126*Settings!$E$11,0))</f>
        <v/>
      </c>
      <c r="AJ126" s="11">
        <f>IF($B126="","",ROUND($T126*Settings!$E$12,0))</f>
        <v/>
      </c>
      <c r="AK126" s="11">
        <f>IF($B126="","",$AG126+$AH126+$AI126+$AJ126)</f>
        <v/>
      </c>
      <c r="AL126" s="11">
        <f>IF($B126="","",ROUND($S126+$AK126,0))</f>
        <v/>
      </c>
      <c r="AM126" s="9" t="n"/>
      <c r="AN126" s="9" t="n"/>
    </row>
    <row r="127">
      <c r="A127" s="9" t="n">
        <v>123</v>
      </c>
      <c r="B127" s="9" t="n"/>
      <c r="C127" s="9">
        <f>IF($B127="","",IFERROR(VLOOKUP($B127,Employees!$A:$K,2,FALSE),""))</f>
        <v/>
      </c>
      <c r="D127" s="9">
        <f>IF($B127="","",IFERROR(VLOOKUP($B127,Employees!$A:$K,3,FALSE),""))</f>
        <v/>
      </c>
      <c r="E127" s="9">
        <f>IF($B127="","",IFERROR(VLOOKUP($B127,Employees!$A:$K,4,FALSE),""))</f>
        <v/>
      </c>
      <c r="F127" s="11">
        <f>IF($B127="","",IFERROR(VLOOKUP($B127,Employees!$A:$K,8,FALSE),""))</f>
        <v/>
      </c>
      <c r="G127" s="14">
        <f>IF($B127="","",IF($G127="",Settings!$B$5,$G127))</f>
        <v/>
      </c>
      <c r="H127" s="14" t="n"/>
      <c r="I127" s="11">
        <f>IF($B127="","",ROUND($F127*MAX(0,($G127-$H127))/Settings!$B$5,0))</f>
        <v/>
      </c>
      <c r="J127" s="11" t="n"/>
      <c r="K127" s="11" t="n"/>
      <c r="L127" s="11" t="n"/>
      <c r="M127" s="11" t="n"/>
      <c r="N127" s="11" t="n"/>
      <c r="O127" s="14" t="n"/>
      <c r="P127" s="14" t="n"/>
      <c r="Q127" s="14" t="n"/>
      <c r="R127" s="11">
        <f>IF($B127="","",ROUND((IFERROR($F127/Settings!$B$5/Settings!$B$6,0))*($O127*Settings!$H$9+$P127*Settings!$H$10+$Q127*Settings!$H$11),0))</f>
        <v/>
      </c>
      <c r="S127" s="11">
        <f>IF($B127="","",ROUND($I127+$J127+$K127+$L127+$M127+$N127+$R127,0))</f>
        <v/>
      </c>
      <c r="T127" s="11">
        <f>IF($B127="","",IFERROR(VLOOKUP($B127,Employees!$A:$K,9,FALSE),""))</f>
        <v/>
      </c>
      <c r="U127" s="11">
        <f>IF($B127="","",ROUND($T127*Settings!$B$9,0))</f>
        <v/>
      </c>
      <c r="V127" s="11">
        <f>IF($B127="","",ROUND($T127*Settings!$B$10,0))</f>
        <v/>
      </c>
      <c r="W127" s="11">
        <f>IF($B127="","",ROUND($T127*Settings!$B$11,0))</f>
        <v/>
      </c>
      <c r="X127" s="11">
        <f>IF($B127="","",$U127+$V127+$W127)</f>
        <v/>
      </c>
      <c r="Y127" s="11">
        <f>IF($B127="","",Settings!$B$14)</f>
        <v/>
      </c>
      <c r="Z127" s="9">
        <f>IF($B127="","",IFERROR(VLOOKUP($B127,Employees!$A:$K,10,FALSE),0))</f>
        <v/>
      </c>
      <c r="AA127" s="11">
        <f>IF($B127="","",$Z127*Settings!$B$15)</f>
        <v/>
      </c>
      <c r="AB127" s="11">
        <f>IF($B127="","",MAX(0,($I127+$J127+$L127+$M127+$R127)-$X127-$Y127-$AA127))</f>
        <v/>
      </c>
      <c r="AC127" s="11">
        <f>IF($B127="","",ROUND(IF($AB127=0,0,$AB127*VLOOKUP($AB127,Settings!$D$16:$G$22,3,TRUE)-VLOOKUP($AB127,Settings!$D$16:$G$22,4,TRUE)),0))</f>
        <v/>
      </c>
      <c r="AD127" s="11" t="n"/>
      <c r="AE127" s="11" t="n"/>
      <c r="AF127" s="11">
        <f>IF($B127="","",ROUND($S127-$X127-$AC127-$AD127-$AE127,0))</f>
        <v/>
      </c>
      <c r="AG127" s="11">
        <f>IF($B127="","",ROUND($T127*Settings!$E$9,0))</f>
        <v/>
      </c>
      <c r="AH127" s="11">
        <f>IF($B127="","",ROUND($T127*Settings!$E$10,0))</f>
        <v/>
      </c>
      <c r="AI127" s="11">
        <f>IF($B127="","",ROUND($T127*Settings!$E$11,0))</f>
        <v/>
      </c>
      <c r="AJ127" s="11">
        <f>IF($B127="","",ROUND($T127*Settings!$E$12,0))</f>
        <v/>
      </c>
      <c r="AK127" s="11">
        <f>IF($B127="","",$AG127+$AH127+$AI127+$AJ127)</f>
        <v/>
      </c>
      <c r="AL127" s="11">
        <f>IF($B127="","",ROUND($S127+$AK127,0))</f>
        <v/>
      </c>
      <c r="AM127" s="9" t="n"/>
      <c r="AN127" s="9" t="n"/>
    </row>
    <row r="128">
      <c r="A128" s="9" t="n">
        <v>124</v>
      </c>
      <c r="B128" s="9" t="n"/>
      <c r="C128" s="9">
        <f>IF($B128="","",IFERROR(VLOOKUP($B128,Employees!$A:$K,2,FALSE),""))</f>
        <v/>
      </c>
      <c r="D128" s="9">
        <f>IF($B128="","",IFERROR(VLOOKUP($B128,Employees!$A:$K,3,FALSE),""))</f>
        <v/>
      </c>
      <c r="E128" s="9">
        <f>IF($B128="","",IFERROR(VLOOKUP($B128,Employees!$A:$K,4,FALSE),""))</f>
        <v/>
      </c>
      <c r="F128" s="11">
        <f>IF($B128="","",IFERROR(VLOOKUP($B128,Employees!$A:$K,8,FALSE),""))</f>
        <v/>
      </c>
      <c r="G128" s="14">
        <f>IF($B128="","",IF($G128="",Settings!$B$5,$G128))</f>
        <v/>
      </c>
      <c r="H128" s="14" t="n"/>
      <c r="I128" s="11">
        <f>IF($B128="","",ROUND($F128*MAX(0,($G128-$H128))/Settings!$B$5,0))</f>
        <v/>
      </c>
      <c r="J128" s="11" t="n"/>
      <c r="K128" s="11" t="n"/>
      <c r="L128" s="11" t="n"/>
      <c r="M128" s="11" t="n"/>
      <c r="N128" s="11" t="n"/>
      <c r="O128" s="14" t="n"/>
      <c r="P128" s="14" t="n"/>
      <c r="Q128" s="14" t="n"/>
      <c r="R128" s="11">
        <f>IF($B128="","",ROUND((IFERROR($F128/Settings!$B$5/Settings!$B$6,0))*($O128*Settings!$H$9+$P128*Settings!$H$10+$Q128*Settings!$H$11),0))</f>
        <v/>
      </c>
      <c r="S128" s="11">
        <f>IF($B128="","",ROUND($I128+$J128+$K128+$L128+$M128+$N128+$R128,0))</f>
        <v/>
      </c>
      <c r="T128" s="11">
        <f>IF($B128="","",IFERROR(VLOOKUP($B128,Employees!$A:$K,9,FALSE),""))</f>
        <v/>
      </c>
      <c r="U128" s="11">
        <f>IF($B128="","",ROUND($T128*Settings!$B$9,0))</f>
        <v/>
      </c>
      <c r="V128" s="11">
        <f>IF($B128="","",ROUND($T128*Settings!$B$10,0))</f>
        <v/>
      </c>
      <c r="W128" s="11">
        <f>IF($B128="","",ROUND($T128*Settings!$B$11,0))</f>
        <v/>
      </c>
      <c r="X128" s="11">
        <f>IF($B128="","",$U128+$V128+$W128)</f>
        <v/>
      </c>
      <c r="Y128" s="11">
        <f>IF($B128="","",Settings!$B$14)</f>
        <v/>
      </c>
      <c r="Z128" s="9">
        <f>IF($B128="","",IFERROR(VLOOKUP($B128,Employees!$A:$K,10,FALSE),0))</f>
        <v/>
      </c>
      <c r="AA128" s="11">
        <f>IF($B128="","",$Z128*Settings!$B$15)</f>
        <v/>
      </c>
      <c r="AB128" s="11">
        <f>IF($B128="","",MAX(0,($I128+$J128+$L128+$M128+$R128)-$X128-$Y128-$AA128))</f>
        <v/>
      </c>
      <c r="AC128" s="11">
        <f>IF($B128="","",ROUND(IF($AB128=0,0,$AB128*VLOOKUP($AB128,Settings!$D$16:$G$22,3,TRUE)-VLOOKUP($AB128,Settings!$D$16:$G$22,4,TRUE)),0))</f>
        <v/>
      </c>
      <c r="AD128" s="11" t="n"/>
      <c r="AE128" s="11" t="n"/>
      <c r="AF128" s="11">
        <f>IF($B128="","",ROUND($S128-$X128-$AC128-$AD128-$AE128,0))</f>
        <v/>
      </c>
      <c r="AG128" s="11">
        <f>IF($B128="","",ROUND($T128*Settings!$E$9,0))</f>
        <v/>
      </c>
      <c r="AH128" s="11">
        <f>IF($B128="","",ROUND($T128*Settings!$E$10,0))</f>
        <v/>
      </c>
      <c r="AI128" s="11">
        <f>IF($B128="","",ROUND($T128*Settings!$E$11,0))</f>
        <v/>
      </c>
      <c r="AJ128" s="11">
        <f>IF($B128="","",ROUND($T128*Settings!$E$12,0))</f>
        <v/>
      </c>
      <c r="AK128" s="11">
        <f>IF($B128="","",$AG128+$AH128+$AI128+$AJ128)</f>
        <v/>
      </c>
      <c r="AL128" s="11">
        <f>IF($B128="","",ROUND($S128+$AK128,0))</f>
        <v/>
      </c>
      <c r="AM128" s="9" t="n"/>
      <c r="AN128" s="9" t="n"/>
    </row>
    <row r="129">
      <c r="A129" s="9" t="n">
        <v>125</v>
      </c>
      <c r="B129" s="9" t="n"/>
      <c r="C129" s="9">
        <f>IF($B129="","",IFERROR(VLOOKUP($B129,Employees!$A:$K,2,FALSE),""))</f>
        <v/>
      </c>
      <c r="D129" s="9">
        <f>IF($B129="","",IFERROR(VLOOKUP($B129,Employees!$A:$K,3,FALSE),""))</f>
        <v/>
      </c>
      <c r="E129" s="9">
        <f>IF($B129="","",IFERROR(VLOOKUP($B129,Employees!$A:$K,4,FALSE),""))</f>
        <v/>
      </c>
      <c r="F129" s="11">
        <f>IF($B129="","",IFERROR(VLOOKUP($B129,Employees!$A:$K,8,FALSE),""))</f>
        <v/>
      </c>
      <c r="G129" s="14">
        <f>IF($B129="","",IF($G129="",Settings!$B$5,$G129))</f>
        <v/>
      </c>
      <c r="H129" s="14" t="n"/>
      <c r="I129" s="11">
        <f>IF($B129="","",ROUND($F129*MAX(0,($G129-$H129))/Settings!$B$5,0))</f>
        <v/>
      </c>
      <c r="J129" s="11" t="n"/>
      <c r="K129" s="11" t="n"/>
      <c r="L129" s="11" t="n"/>
      <c r="M129" s="11" t="n"/>
      <c r="N129" s="11" t="n"/>
      <c r="O129" s="14" t="n"/>
      <c r="P129" s="14" t="n"/>
      <c r="Q129" s="14" t="n"/>
      <c r="R129" s="11">
        <f>IF($B129="","",ROUND((IFERROR($F129/Settings!$B$5/Settings!$B$6,0))*($O129*Settings!$H$9+$P129*Settings!$H$10+$Q129*Settings!$H$11),0))</f>
        <v/>
      </c>
      <c r="S129" s="11">
        <f>IF($B129="","",ROUND($I129+$J129+$K129+$L129+$M129+$N129+$R129,0))</f>
        <v/>
      </c>
      <c r="T129" s="11">
        <f>IF($B129="","",IFERROR(VLOOKUP($B129,Employees!$A:$K,9,FALSE),""))</f>
        <v/>
      </c>
      <c r="U129" s="11">
        <f>IF($B129="","",ROUND($T129*Settings!$B$9,0))</f>
        <v/>
      </c>
      <c r="V129" s="11">
        <f>IF($B129="","",ROUND($T129*Settings!$B$10,0))</f>
        <v/>
      </c>
      <c r="W129" s="11">
        <f>IF($B129="","",ROUND($T129*Settings!$B$11,0))</f>
        <v/>
      </c>
      <c r="X129" s="11">
        <f>IF($B129="","",$U129+$V129+$W129)</f>
        <v/>
      </c>
      <c r="Y129" s="11">
        <f>IF($B129="","",Settings!$B$14)</f>
        <v/>
      </c>
      <c r="Z129" s="9">
        <f>IF($B129="","",IFERROR(VLOOKUP($B129,Employees!$A:$K,10,FALSE),0))</f>
        <v/>
      </c>
      <c r="AA129" s="11">
        <f>IF($B129="","",$Z129*Settings!$B$15)</f>
        <v/>
      </c>
      <c r="AB129" s="11">
        <f>IF($B129="","",MAX(0,($I129+$J129+$L129+$M129+$R129)-$X129-$Y129-$AA129))</f>
        <v/>
      </c>
      <c r="AC129" s="11">
        <f>IF($B129="","",ROUND(IF($AB129=0,0,$AB129*VLOOKUP($AB129,Settings!$D$16:$G$22,3,TRUE)-VLOOKUP($AB129,Settings!$D$16:$G$22,4,TRUE)),0))</f>
        <v/>
      </c>
      <c r="AD129" s="11" t="n"/>
      <c r="AE129" s="11" t="n"/>
      <c r="AF129" s="11">
        <f>IF($B129="","",ROUND($S129-$X129-$AC129-$AD129-$AE129,0))</f>
        <v/>
      </c>
      <c r="AG129" s="11">
        <f>IF($B129="","",ROUND($T129*Settings!$E$9,0))</f>
        <v/>
      </c>
      <c r="AH129" s="11">
        <f>IF($B129="","",ROUND($T129*Settings!$E$10,0))</f>
        <v/>
      </c>
      <c r="AI129" s="11">
        <f>IF($B129="","",ROUND($T129*Settings!$E$11,0))</f>
        <v/>
      </c>
      <c r="AJ129" s="11">
        <f>IF($B129="","",ROUND($T129*Settings!$E$12,0))</f>
        <v/>
      </c>
      <c r="AK129" s="11">
        <f>IF($B129="","",$AG129+$AH129+$AI129+$AJ129)</f>
        <v/>
      </c>
      <c r="AL129" s="11">
        <f>IF($B129="","",ROUND($S129+$AK129,0))</f>
        <v/>
      </c>
      <c r="AM129" s="9" t="n"/>
      <c r="AN129" s="9" t="n"/>
    </row>
    <row r="130">
      <c r="A130" s="9" t="n">
        <v>126</v>
      </c>
      <c r="B130" s="9" t="n"/>
      <c r="C130" s="9">
        <f>IF($B130="","",IFERROR(VLOOKUP($B130,Employees!$A:$K,2,FALSE),""))</f>
        <v/>
      </c>
      <c r="D130" s="9">
        <f>IF($B130="","",IFERROR(VLOOKUP($B130,Employees!$A:$K,3,FALSE),""))</f>
        <v/>
      </c>
      <c r="E130" s="9">
        <f>IF($B130="","",IFERROR(VLOOKUP($B130,Employees!$A:$K,4,FALSE),""))</f>
        <v/>
      </c>
      <c r="F130" s="11">
        <f>IF($B130="","",IFERROR(VLOOKUP($B130,Employees!$A:$K,8,FALSE),""))</f>
        <v/>
      </c>
      <c r="G130" s="14">
        <f>IF($B130="","",IF($G130="",Settings!$B$5,$G130))</f>
        <v/>
      </c>
      <c r="H130" s="14" t="n"/>
      <c r="I130" s="11">
        <f>IF($B130="","",ROUND($F130*MAX(0,($G130-$H130))/Settings!$B$5,0))</f>
        <v/>
      </c>
      <c r="J130" s="11" t="n"/>
      <c r="K130" s="11" t="n"/>
      <c r="L130" s="11" t="n"/>
      <c r="M130" s="11" t="n"/>
      <c r="N130" s="11" t="n"/>
      <c r="O130" s="14" t="n"/>
      <c r="P130" s="14" t="n"/>
      <c r="Q130" s="14" t="n"/>
      <c r="R130" s="11">
        <f>IF($B130="","",ROUND((IFERROR($F130/Settings!$B$5/Settings!$B$6,0))*($O130*Settings!$H$9+$P130*Settings!$H$10+$Q130*Settings!$H$11),0))</f>
        <v/>
      </c>
      <c r="S130" s="11">
        <f>IF($B130="","",ROUND($I130+$J130+$K130+$L130+$M130+$N130+$R130,0))</f>
        <v/>
      </c>
      <c r="T130" s="11">
        <f>IF($B130="","",IFERROR(VLOOKUP($B130,Employees!$A:$K,9,FALSE),""))</f>
        <v/>
      </c>
      <c r="U130" s="11">
        <f>IF($B130="","",ROUND($T130*Settings!$B$9,0))</f>
        <v/>
      </c>
      <c r="V130" s="11">
        <f>IF($B130="","",ROUND($T130*Settings!$B$10,0))</f>
        <v/>
      </c>
      <c r="W130" s="11">
        <f>IF($B130="","",ROUND($T130*Settings!$B$11,0))</f>
        <v/>
      </c>
      <c r="X130" s="11">
        <f>IF($B130="","",$U130+$V130+$W130)</f>
        <v/>
      </c>
      <c r="Y130" s="11">
        <f>IF($B130="","",Settings!$B$14)</f>
        <v/>
      </c>
      <c r="Z130" s="9">
        <f>IF($B130="","",IFERROR(VLOOKUP($B130,Employees!$A:$K,10,FALSE),0))</f>
        <v/>
      </c>
      <c r="AA130" s="11">
        <f>IF($B130="","",$Z130*Settings!$B$15)</f>
        <v/>
      </c>
      <c r="AB130" s="11">
        <f>IF($B130="","",MAX(0,($I130+$J130+$L130+$M130+$R130)-$X130-$Y130-$AA130))</f>
        <v/>
      </c>
      <c r="AC130" s="11">
        <f>IF($B130="","",ROUND(IF($AB130=0,0,$AB130*VLOOKUP($AB130,Settings!$D$16:$G$22,3,TRUE)-VLOOKUP($AB130,Settings!$D$16:$G$22,4,TRUE)),0))</f>
        <v/>
      </c>
      <c r="AD130" s="11" t="n"/>
      <c r="AE130" s="11" t="n"/>
      <c r="AF130" s="11">
        <f>IF($B130="","",ROUND($S130-$X130-$AC130-$AD130-$AE130,0))</f>
        <v/>
      </c>
      <c r="AG130" s="11">
        <f>IF($B130="","",ROUND($T130*Settings!$E$9,0))</f>
        <v/>
      </c>
      <c r="AH130" s="11">
        <f>IF($B130="","",ROUND($T130*Settings!$E$10,0))</f>
        <v/>
      </c>
      <c r="AI130" s="11">
        <f>IF($B130="","",ROUND($T130*Settings!$E$11,0))</f>
        <v/>
      </c>
      <c r="AJ130" s="11">
        <f>IF($B130="","",ROUND($T130*Settings!$E$12,0))</f>
        <v/>
      </c>
      <c r="AK130" s="11">
        <f>IF($B130="","",$AG130+$AH130+$AI130+$AJ130)</f>
        <v/>
      </c>
      <c r="AL130" s="11">
        <f>IF($B130="","",ROUND($S130+$AK130,0))</f>
        <v/>
      </c>
      <c r="AM130" s="9" t="n"/>
      <c r="AN130" s="9" t="n"/>
    </row>
    <row r="131">
      <c r="A131" s="9" t="n">
        <v>127</v>
      </c>
      <c r="B131" s="9" t="n"/>
      <c r="C131" s="9">
        <f>IF($B131="","",IFERROR(VLOOKUP($B131,Employees!$A:$K,2,FALSE),""))</f>
        <v/>
      </c>
      <c r="D131" s="9">
        <f>IF($B131="","",IFERROR(VLOOKUP($B131,Employees!$A:$K,3,FALSE),""))</f>
        <v/>
      </c>
      <c r="E131" s="9">
        <f>IF($B131="","",IFERROR(VLOOKUP($B131,Employees!$A:$K,4,FALSE),""))</f>
        <v/>
      </c>
      <c r="F131" s="11">
        <f>IF($B131="","",IFERROR(VLOOKUP($B131,Employees!$A:$K,8,FALSE),""))</f>
        <v/>
      </c>
      <c r="G131" s="14">
        <f>IF($B131="","",IF($G131="",Settings!$B$5,$G131))</f>
        <v/>
      </c>
      <c r="H131" s="14" t="n"/>
      <c r="I131" s="11">
        <f>IF($B131="","",ROUND($F131*MAX(0,($G131-$H131))/Settings!$B$5,0))</f>
        <v/>
      </c>
      <c r="J131" s="11" t="n"/>
      <c r="K131" s="11" t="n"/>
      <c r="L131" s="11" t="n"/>
      <c r="M131" s="11" t="n"/>
      <c r="N131" s="11" t="n"/>
      <c r="O131" s="14" t="n"/>
      <c r="P131" s="14" t="n"/>
      <c r="Q131" s="14" t="n"/>
      <c r="R131" s="11">
        <f>IF($B131="","",ROUND((IFERROR($F131/Settings!$B$5/Settings!$B$6,0))*($O131*Settings!$H$9+$P131*Settings!$H$10+$Q131*Settings!$H$11),0))</f>
        <v/>
      </c>
      <c r="S131" s="11">
        <f>IF($B131="","",ROUND($I131+$J131+$K131+$L131+$M131+$N131+$R131,0))</f>
        <v/>
      </c>
      <c r="T131" s="11">
        <f>IF($B131="","",IFERROR(VLOOKUP($B131,Employees!$A:$K,9,FALSE),""))</f>
        <v/>
      </c>
      <c r="U131" s="11">
        <f>IF($B131="","",ROUND($T131*Settings!$B$9,0))</f>
        <v/>
      </c>
      <c r="V131" s="11">
        <f>IF($B131="","",ROUND($T131*Settings!$B$10,0))</f>
        <v/>
      </c>
      <c r="W131" s="11">
        <f>IF($B131="","",ROUND($T131*Settings!$B$11,0))</f>
        <v/>
      </c>
      <c r="X131" s="11">
        <f>IF($B131="","",$U131+$V131+$W131)</f>
        <v/>
      </c>
      <c r="Y131" s="11">
        <f>IF($B131="","",Settings!$B$14)</f>
        <v/>
      </c>
      <c r="Z131" s="9">
        <f>IF($B131="","",IFERROR(VLOOKUP($B131,Employees!$A:$K,10,FALSE),0))</f>
        <v/>
      </c>
      <c r="AA131" s="11">
        <f>IF($B131="","",$Z131*Settings!$B$15)</f>
        <v/>
      </c>
      <c r="AB131" s="11">
        <f>IF($B131="","",MAX(0,($I131+$J131+$L131+$M131+$R131)-$X131-$Y131-$AA131))</f>
        <v/>
      </c>
      <c r="AC131" s="11">
        <f>IF($B131="","",ROUND(IF($AB131=0,0,$AB131*VLOOKUP($AB131,Settings!$D$16:$G$22,3,TRUE)-VLOOKUP($AB131,Settings!$D$16:$G$22,4,TRUE)),0))</f>
        <v/>
      </c>
      <c r="AD131" s="11" t="n"/>
      <c r="AE131" s="11" t="n"/>
      <c r="AF131" s="11">
        <f>IF($B131="","",ROUND($S131-$X131-$AC131-$AD131-$AE131,0))</f>
        <v/>
      </c>
      <c r="AG131" s="11">
        <f>IF($B131="","",ROUND($T131*Settings!$E$9,0))</f>
        <v/>
      </c>
      <c r="AH131" s="11">
        <f>IF($B131="","",ROUND($T131*Settings!$E$10,0))</f>
        <v/>
      </c>
      <c r="AI131" s="11">
        <f>IF($B131="","",ROUND($T131*Settings!$E$11,0))</f>
        <v/>
      </c>
      <c r="AJ131" s="11">
        <f>IF($B131="","",ROUND($T131*Settings!$E$12,0))</f>
        <v/>
      </c>
      <c r="AK131" s="11">
        <f>IF($B131="","",$AG131+$AH131+$AI131+$AJ131)</f>
        <v/>
      </c>
      <c r="AL131" s="11">
        <f>IF($B131="","",ROUND($S131+$AK131,0))</f>
        <v/>
      </c>
      <c r="AM131" s="9" t="n"/>
      <c r="AN131" s="9" t="n"/>
    </row>
    <row r="132">
      <c r="A132" s="9" t="n">
        <v>128</v>
      </c>
      <c r="B132" s="9" t="n"/>
      <c r="C132" s="9">
        <f>IF($B132="","",IFERROR(VLOOKUP($B132,Employees!$A:$K,2,FALSE),""))</f>
        <v/>
      </c>
      <c r="D132" s="9">
        <f>IF($B132="","",IFERROR(VLOOKUP($B132,Employees!$A:$K,3,FALSE),""))</f>
        <v/>
      </c>
      <c r="E132" s="9">
        <f>IF($B132="","",IFERROR(VLOOKUP($B132,Employees!$A:$K,4,FALSE),""))</f>
        <v/>
      </c>
      <c r="F132" s="11">
        <f>IF($B132="","",IFERROR(VLOOKUP($B132,Employees!$A:$K,8,FALSE),""))</f>
        <v/>
      </c>
      <c r="G132" s="14">
        <f>IF($B132="","",IF($G132="",Settings!$B$5,$G132))</f>
        <v/>
      </c>
      <c r="H132" s="14" t="n"/>
      <c r="I132" s="11">
        <f>IF($B132="","",ROUND($F132*MAX(0,($G132-$H132))/Settings!$B$5,0))</f>
        <v/>
      </c>
      <c r="J132" s="11" t="n"/>
      <c r="K132" s="11" t="n"/>
      <c r="L132" s="11" t="n"/>
      <c r="M132" s="11" t="n"/>
      <c r="N132" s="11" t="n"/>
      <c r="O132" s="14" t="n"/>
      <c r="P132" s="14" t="n"/>
      <c r="Q132" s="14" t="n"/>
      <c r="R132" s="11">
        <f>IF($B132="","",ROUND((IFERROR($F132/Settings!$B$5/Settings!$B$6,0))*($O132*Settings!$H$9+$P132*Settings!$H$10+$Q132*Settings!$H$11),0))</f>
        <v/>
      </c>
      <c r="S132" s="11">
        <f>IF($B132="","",ROUND($I132+$J132+$K132+$L132+$M132+$N132+$R132,0))</f>
        <v/>
      </c>
      <c r="T132" s="11">
        <f>IF($B132="","",IFERROR(VLOOKUP($B132,Employees!$A:$K,9,FALSE),""))</f>
        <v/>
      </c>
      <c r="U132" s="11">
        <f>IF($B132="","",ROUND($T132*Settings!$B$9,0))</f>
        <v/>
      </c>
      <c r="V132" s="11">
        <f>IF($B132="","",ROUND($T132*Settings!$B$10,0))</f>
        <v/>
      </c>
      <c r="W132" s="11">
        <f>IF($B132="","",ROUND($T132*Settings!$B$11,0))</f>
        <v/>
      </c>
      <c r="X132" s="11">
        <f>IF($B132="","",$U132+$V132+$W132)</f>
        <v/>
      </c>
      <c r="Y132" s="11">
        <f>IF($B132="","",Settings!$B$14)</f>
        <v/>
      </c>
      <c r="Z132" s="9">
        <f>IF($B132="","",IFERROR(VLOOKUP($B132,Employees!$A:$K,10,FALSE),0))</f>
        <v/>
      </c>
      <c r="AA132" s="11">
        <f>IF($B132="","",$Z132*Settings!$B$15)</f>
        <v/>
      </c>
      <c r="AB132" s="11">
        <f>IF($B132="","",MAX(0,($I132+$J132+$L132+$M132+$R132)-$X132-$Y132-$AA132))</f>
        <v/>
      </c>
      <c r="AC132" s="11">
        <f>IF($B132="","",ROUND(IF($AB132=0,0,$AB132*VLOOKUP($AB132,Settings!$D$16:$G$22,3,TRUE)-VLOOKUP($AB132,Settings!$D$16:$G$22,4,TRUE)),0))</f>
        <v/>
      </c>
      <c r="AD132" s="11" t="n"/>
      <c r="AE132" s="11" t="n"/>
      <c r="AF132" s="11">
        <f>IF($B132="","",ROUND($S132-$X132-$AC132-$AD132-$AE132,0))</f>
        <v/>
      </c>
      <c r="AG132" s="11">
        <f>IF($B132="","",ROUND($T132*Settings!$E$9,0))</f>
        <v/>
      </c>
      <c r="AH132" s="11">
        <f>IF($B132="","",ROUND($T132*Settings!$E$10,0))</f>
        <v/>
      </c>
      <c r="AI132" s="11">
        <f>IF($B132="","",ROUND($T132*Settings!$E$11,0))</f>
        <v/>
      </c>
      <c r="AJ132" s="11">
        <f>IF($B132="","",ROUND($T132*Settings!$E$12,0))</f>
        <v/>
      </c>
      <c r="AK132" s="11">
        <f>IF($B132="","",$AG132+$AH132+$AI132+$AJ132)</f>
        <v/>
      </c>
      <c r="AL132" s="11">
        <f>IF($B132="","",ROUND($S132+$AK132,0))</f>
        <v/>
      </c>
      <c r="AM132" s="9" t="n"/>
      <c r="AN132" s="9" t="n"/>
    </row>
    <row r="133">
      <c r="A133" s="9" t="n">
        <v>129</v>
      </c>
      <c r="B133" s="9" t="n"/>
      <c r="C133" s="9">
        <f>IF($B133="","",IFERROR(VLOOKUP($B133,Employees!$A:$K,2,FALSE),""))</f>
        <v/>
      </c>
      <c r="D133" s="9">
        <f>IF($B133="","",IFERROR(VLOOKUP($B133,Employees!$A:$K,3,FALSE),""))</f>
        <v/>
      </c>
      <c r="E133" s="9">
        <f>IF($B133="","",IFERROR(VLOOKUP($B133,Employees!$A:$K,4,FALSE),""))</f>
        <v/>
      </c>
      <c r="F133" s="11">
        <f>IF($B133="","",IFERROR(VLOOKUP($B133,Employees!$A:$K,8,FALSE),""))</f>
        <v/>
      </c>
      <c r="G133" s="14">
        <f>IF($B133="","",IF($G133="",Settings!$B$5,$G133))</f>
        <v/>
      </c>
      <c r="H133" s="14" t="n"/>
      <c r="I133" s="11">
        <f>IF($B133="","",ROUND($F133*MAX(0,($G133-$H133))/Settings!$B$5,0))</f>
        <v/>
      </c>
      <c r="J133" s="11" t="n"/>
      <c r="K133" s="11" t="n"/>
      <c r="L133" s="11" t="n"/>
      <c r="M133" s="11" t="n"/>
      <c r="N133" s="11" t="n"/>
      <c r="O133" s="14" t="n"/>
      <c r="P133" s="14" t="n"/>
      <c r="Q133" s="14" t="n"/>
      <c r="R133" s="11">
        <f>IF($B133="","",ROUND((IFERROR($F133/Settings!$B$5/Settings!$B$6,0))*($O133*Settings!$H$9+$P133*Settings!$H$10+$Q133*Settings!$H$11),0))</f>
        <v/>
      </c>
      <c r="S133" s="11">
        <f>IF($B133="","",ROUND($I133+$J133+$K133+$L133+$M133+$N133+$R133,0))</f>
        <v/>
      </c>
      <c r="T133" s="11">
        <f>IF($B133="","",IFERROR(VLOOKUP($B133,Employees!$A:$K,9,FALSE),""))</f>
        <v/>
      </c>
      <c r="U133" s="11">
        <f>IF($B133="","",ROUND($T133*Settings!$B$9,0))</f>
        <v/>
      </c>
      <c r="V133" s="11">
        <f>IF($B133="","",ROUND($T133*Settings!$B$10,0))</f>
        <v/>
      </c>
      <c r="W133" s="11">
        <f>IF($B133="","",ROUND($T133*Settings!$B$11,0))</f>
        <v/>
      </c>
      <c r="X133" s="11">
        <f>IF($B133="","",$U133+$V133+$W133)</f>
        <v/>
      </c>
      <c r="Y133" s="11">
        <f>IF($B133="","",Settings!$B$14)</f>
        <v/>
      </c>
      <c r="Z133" s="9">
        <f>IF($B133="","",IFERROR(VLOOKUP($B133,Employees!$A:$K,10,FALSE),0))</f>
        <v/>
      </c>
      <c r="AA133" s="11">
        <f>IF($B133="","",$Z133*Settings!$B$15)</f>
        <v/>
      </c>
      <c r="AB133" s="11">
        <f>IF($B133="","",MAX(0,($I133+$J133+$L133+$M133+$R133)-$X133-$Y133-$AA133))</f>
        <v/>
      </c>
      <c r="AC133" s="11">
        <f>IF($B133="","",ROUND(IF($AB133=0,0,$AB133*VLOOKUP($AB133,Settings!$D$16:$G$22,3,TRUE)-VLOOKUP($AB133,Settings!$D$16:$G$22,4,TRUE)),0))</f>
        <v/>
      </c>
      <c r="AD133" s="11" t="n"/>
      <c r="AE133" s="11" t="n"/>
      <c r="AF133" s="11">
        <f>IF($B133="","",ROUND($S133-$X133-$AC133-$AD133-$AE133,0))</f>
        <v/>
      </c>
      <c r="AG133" s="11">
        <f>IF($B133="","",ROUND($T133*Settings!$E$9,0))</f>
        <v/>
      </c>
      <c r="AH133" s="11">
        <f>IF($B133="","",ROUND($T133*Settings!$E$10,0))</f>
        <v/>
      </c>
      <c r="AI133" s="11">
        <f>IF($B133="","",ROUND($T133*Settings!$E$11,0))</f>
        <v/>
      </c>
      <c r="AJ133" s="11">
        <f>IF($B133="","",ROUND($T133*Settings!$E$12,0))</f>
        <v/>
      </c>
      <c r="AK133" s="11">
        <f>IF($B133="","",$AG133+$AH133+$AI133+$AJ133)</f>
        <v/>
      </c>
      <c r="AL133" s="11">
        <f>IF($B133="","",ROUND($S133+$AK133,0))</f>
        <v/>
      </c>
      <c r="AM133" s="9" t="n"/>
      <c r="AN133" s="9" t="n"/>
    </row>
    <row r="134">
      <c r="A134" s="9" t="n">
        <v>130</v>
      </c>
      <c r="B134" s="9" t="n"/>
      <c r="C134" s="9">
        <f>IF($B134="","",IFERROR(VLOOKUP($B134,Employees!$A:$K,2,FALSE),""))</f>
        <v/>
      </c>
      <c r="D134" s="9">
        <f>IF($B134="","",IFERROR(VLOOKUP($B134,Employees!$A:$K,3,FALSE),""))</f>
        <v/>
      </c>
      <c r="E134" s="9">
        <f>IF($B134="","",IFERROR(VLOOKUP($B134,Employees!$A:$K,4,FALSE),""))</f>
        <v/>
      </c>
      <c r="F134" s="11">
        <f>IF($B134="","",IFERROR(VLOOKUP($B134,Employees!$A:$K,8,FALSE),""))</f>
        <v/>
      </c>
      <c r="G134" s="14">
        <f>IF($B134="","",IF($G134="",Settings!$B$5,$G134))</f>
        <v/>
      </c>
      <c r="H134" s="14" t="n"/>
      <c r="I134" s="11">
        <f>IF($B134="","",ROUND($F134*MAX(0,($G134-$H134))/Settings!$B$5,0))</f>
        <v/>
      </c>
      <c r="J134" s="11" t="n"/>
      <c r="K134" s="11" t="n"/>
      <c r="L134" s="11" t="n"/>
      <c r="M134" s="11" t="n"/>
      <c r="N134" s="11" t="n"/>
      <c r="O134" s="14" t="n"/>
      <c r="P134" s="14" t="n"/>
      <c r="Q134" s="14" t="n"/>
      <c r="R134" s="11">
        <f>IF($B134="","",ROUND((IFERROR($F134/Settings!$B$5/Settings!$B$6,0))*($O134*Settings!$H$9+$P134*Settings!$H$10+$Q134*Settings!$H$11),0))</f>
        <v/>
      </c>
      <c r="S134" s="11">
        <f>IF($B134="","",ROUND($I134+$J134+$K134+$L134+$M134+$N134+$R134,0))</f>
        <v/>
      </c>
      <c r="T134" s="11">
        <f>IF($B134="","",IFERROR(VLOOKUP($B134,Employees!$A:$K,9,FALSE),""))</f>
        <v/>
      </c>
      <c r="U134" s="11">
        <f>IF($B134="","",ROUND($T134*Settings!$B$9,0))</f>
        <v/>
      </c>
      <c r="V134" s="11">
        <f>IF($B134="","",ROUND($T134*Settings!$B$10,0))</f>
        <v/>
      </c>
      <c r="W134" s="11">
        <f>IF($B134="","",ROUND($T134*Settings!$B$11,0))</f>
        <v/>
      </c>
      <c r="X134" s="11">
        <f>IF($B134="","",$U134+$V134+$W134)</f>
        <v/>
      </c>
      <c r="Y134" s="11">
        <f>IF($B134="","",Settings!$B$14)</f>
        <v/>
      </c>
      <c r="Z134" s="9">
        <f>IF($B134="","",IFERROR(VLOOKUP($B134,Employees!$A:$K,10,FALSE),0))</f>
        <v/>
      </c>
      <c r="AA134" s="11">
        <f>IF($B134="","",$Z134*Settings!$B$15)</f>
        <v/>
      </c>
      <c r="AB134" s="11">
        <f>IF($B134="","",MAX(0,($I134+$J134+$L134+$M134+$R134)-$X134-$Y134-$AA134))</f>
        <v/>
      </c>
      <c r="AC134" s="11">
        <f>IF($B134="","",ROUND(IF($AB134=0,0,$AB134*VLOOKUP($AB134,Settings!$D$16:$G$22,3,TRUE)-VLOOKUP($AB134,Settings!$D$16:$G$22,4,TRUE)),0))</f>
        <v/>
      </c>
      <c r="AD134" s="11" t="n"/>
      <c r="AE134" s="11" t="n"/>
      <c r="AF134" s="11">
        <f>IF($B134="","",ROUND($S134-$X134-$AC134-$AD134-$AE134,0))</f>
        <v/>
      </c>
      <c r="AG134" s="11">
        <f>IF($B134="","",ROUND($T134*Settings!$E$9,0))</f>
        <v/>
      </c>
      <c r="AH134" s="11">
        <f>IF($B134="","",ROUND($T134*Settings!$E$10,0))</f>
        <v/>
      </c>
      <c r="AI134" s="11">
        <f>IF($B134="","",ROUND($T134*Settings!$E$11,0))</f>
        <v/>
      </c>
      <c r="AJ134" s="11">
        <f>IF($B134="","",ROUND($T134*Settings!$E$12,0))</f>
        <v/>
      </c>
      <c r="AK134" s="11">
        <f>IF($B134="","",$AG134+$AH134+$AI134+$AJ134)</f>
        <v/>
      </c>
      <c r="AL134" s="11">
        <f>IF($B134="","",ROUND($S134+$AK134,0))</f>
        <v/>
      </c>
      <c r="AM134" s="9" t="n"/>
      <c r="AN134" s="9" t="n"/>
    </row>
    <row r="135">
      <c r="A135" s="9" t="n">
        <v>131</v>
      </c>
      <c r="B135" s="9" t="n"/>
      <c r="C135" s="9">
        <f>IF($B135="","",IFERROR(VLOOKUP($B135,Employees!$A:$K,2,FALSE),""))</f>
        <v/>
      </c>
      <c r="D135" s="9">
        <f>IF($B135="","",IFERROR(VLOOKUP($B135,Employees!$A:$K,3,FALSE),""))</f>
        <v/>
      </c>
      <c r="E135" s="9">
        <f>IF($B135="","",IFERROR(VLOOKUP($B135,Employees!$A:$K,4,FALSE),""))</f>
        <v/>
      </c>
      <c r="F135" s="11">
        <f>IF($B135="","",IFERROR(VLOOKUP($B135,Employees!$A:$K,8,FALSE),""))</f>
        <v/>
      </c>
      <c r="G135" s="14">
        <f>IF($B135="","",IF($G135="",Settings!$B$5,$G135))</f>
        <v/>
      </c>
      <c r="H135" s="14" t="n"/>
      <c r="I135" s="11">
        <f>IF($B135="","",ROUND($F135*MAX(0,($G135-$H135))/Settings!$B$5,0))</f>
        <v/>
      </c>
      <c r="J135" s="11" t="n"/>
      <c r="K135" s="11" t="n"/>
      <c r="L135" s="11" t="n"/>
      <c r="M135" s="11" t="n"/>
      <c r="N135" s="11" t="n"/>
      <c r="O135" s="14" t="n"/>
      <c r="P135" s="14" t="n"/>
      <c r="Q135" s="14" t="n"/>
      <c r="R135" s="11">
        <f>IF($B135="","",ROUND((IFERROR($F135/Settings!$B$5/Settings!$B$6,0))*($O135*Settings!$H$9+$P135*Settings!$H$10+$Q135*Settings!$H$11),0))</f>
        <v/>
      </c>
      <c r="S135" s="11">
        <f>IF($B135="","",ROUND($I135+$J135+$K135+$L135+$M135+$N135+$R135,0))</f>
        <v/>
      </c>
      <c r="T135" s="11">
        <f>IF($B135="","",IFERROR(VLOOKUP($B135,Employees!$A:$K,9,FALSE),""))</f>
        <v/>
      </c>
      <c r="U135" s="11">
        <f>IF($B135="","",ROUND($T135*Settings!$B$9,0))</f>
        <v/>
      </c>
      <c r="V135" s="11">
        <f>IF($B135="","",ROUND($T135*Settings!$B$10,0))</f>
        <v/>
      </c>
      <c r="W135" s="11">
        <f>IF($B135="","",ROUND($T135*Settings!$B$11,0))</f>
        <v/>
      </c>
      <c r="X135" s="11">
        <f>IF($B135="","",$U135+$V135+$W135)</f>
        <v/>
      </c>
      <c r="Y135" s="11">
        <f>IF($B135="","",Settings!$B$14)</f>
        <v/>
      </c>
      <c r="Z135" s="9">
        <f>IF($B135="","",IFERROR(VLOOKUP($B135,Employees!$A:$K,10,FALSE),0))</f>
        <v/>
      </c>
      <c r="AA135" s="11">
        <f>IF($B135="","",$Z135*Settings!$B$15)</f>
        <v/>
      </c>
      <c r="AB135" s="11">
        <f>IF($B135="","",MAX(0,($I135+$J135+$L135+$M135+$R135)-$X135-$Y135-$AA135))</f>
        <v/>
      </c>
      <c r="AC135" s="11">
        <f>IF($B135="","",ROUND(IF($AB135=0,0,$AB135*VLOOKUP($AB135,Settings!$D$16:$G$22,3,TRUE)-VLOOKUP($AB135,Settings!$D$16:$G$22,4,TRUE)),0))</f>
        <v/>
      </c>
      <c r="AD135" s="11" t="n"/>
      <c r="AE135" s="11" t="n"/>
      <c r="AF135" s="11">
        <f>IF($B135="","",ROUND($S135-$X135-$AC135-$AD135-$AE135,0))</f>
        <v/>
      </c>
      <c r="AG135" s="11">
        <f>IF($B135="","",ROUND($T135*Settings!$E$9,0))</f>
        <v/>
      </c>
      <c r="AH135" s="11">
        <f>IF($B135="","",ROUND($T135*Settings!$E$10,0))</f>
        <v/>
      </c>
      <c r="AI135" s="11">
        <f>IF($B135="","",ROUND($T135*Settings!$E$11,0))</f>
        <v/>
      </c>
      <c r="AJ135" s="11">
        <f>IF($B135="","",ROUND($T135*Settings!$E$12,0))</f>
        <v/>
      </c>
      <c r="AK135" s="11">
        <f>IF($B135="","",$AG135+$AH135+$AI135+$AJ135)</f>
        <v/>
      </c>
      <c r="AL135" s="11">
        <f>IF($B135="","",ROUND($S135+$AK135,0))</f>
        <v/>
      </c>
      <c r="AM135" s="9" t="n"/>
      <c r="AN135" s="9" t="n"/>
    </row>
    <row r="136">
      <c r="A136" s="9" t="n">
        <v>132</v>
      </c>
      <c r="B136" s="9" t="n"/>
      <c r="C136" s="9">
        <f>IF($B136="","",IFERROR(VLOOKUP($B136,Employees!$A:$K,2,FALSE),""))</f>
        <v/>
      </c>
      <c r="D136" s="9">
        <f>IF($B136="","",IFERROR(VLOOKUP($B136,Employees!$A:$K,3,FALSE),""))</f>
        <v/>
      </c>
      <c r="E136" s="9">
        <f>IF($B136="","",IFERROR(VLOOKUP($B136,Employees!$A:$K,4,FALSE),""))</f>
        <v/>
      </c>
      <c r="F136" s="11">
        <f>IF($B136="","",IFERROR(VLOOKUP($B136,Employees!$A:$K,8,FALSE),""))</f>
        <v/>
      </c>
      <c r="G136" s="14">
        <f>IF($B136="","",IF($G136="",Settings!$B$5,$G136))</f>
        <v/>
      </c>
      <c r="H136" s="14" t="n"/>
      <c r="I136" s="11">
        <f>IF($B136="","",ROUND($F136*MAX(0,($G136-$H136))/Settings!$B$5,0))</f>
        <v/>
      </c>
      <c r="J136" s="11" t="n"/>
      <c r="K136" s="11" t="n"/>
      <c r="L136" s="11" t="n"/>
      <c r="M136" s="11" t="n"/>
      <c r="N136" s="11" t="n"/>
      <c r="O136" s="14" t="n"/>
      <c r="P136" s="14" t="n"/>
      <c r="Q136" s="14" t="n"/>
      <c r="R136" s="11">
        <f>IF($B136="","",ROUND((IFERROR($F136/Settings!$B$5/Settings!$B$6,0))*($O136*Settings!$H$9+$P136*Settings!$H$10+$Q136*Settings!$H$11),0))</f>
        <v/>
      </c>
      <c r="S136" s="11">
        <f>IF($B136="","",ROUND($I136+$J136+$K136+$L136+$M136+$N136+$R136,0))</f>
        <v/>
      </c>
      <c r="T136" s="11">
        <f>IF($B136="","",IFERROR(VLOOKUP($B136,Employees!$A:$K,9,FALSE),""))</f>
        <v/>
      </c>
      <c r="U136" s="11">
        <f>IF($B136="","",ROUND($T136*Settings!$B$9,0))</f>
        <v/>
      </c>
      <c r="V136" s="11">
        <f>IF($B136="","",ROUND($T136*Settings!$B$10,0))</f>
        <v/>
      </c>
      <c r="W136" s="11">
        <f>IF($B136="","",ROUND($T136*Settings!$B$11,0))</f>
        <v/>
      </c>
      <c r="X136" s="11">
        <f>IF($B136="","",$U136+$V136+$W136)</f>
        <v/>
      </c>
      <c r="Y136" s="11">
        <f>IF($B136="","",Settings!$B$14)</f>
        <v/>
      </c>
      <c r="Z136" s="9">
        <f>IF($B136="","",IFERROR(VLOOKUP($B136,Employees!$A:$K,10,FALSE),0))</f>
        <v/>
      </c>
      <c r="AA136" s="11">
        <f>IF($B136="","",$Z136*Settings!$B$15)</f>
        <v/>
      </c>
      <c r="AB136" s="11">
        <f>IF($B136="","",MAX(0,($I136+$J136+$L136+$M136+$R136)-$X136-$Y136-$AA136))</f>
        <v/>
      </c>
      <c r="AC136" s="11">
        <f>IF($B136="","",ROUND(IF($AB136=0,0,$AB136*VLOOKUP($AB136,Settings!$D$16:$G$22,3,TRUE)-VLOOKUP($AB136,Settings!$D$16:$G$22,4,TRUE)),0))</f>
        <v/>
      </c>
      <c r="AD136" s="11" t="n"/>
      <c r="AE136" s="11" t="n"/>
      <c r="AF136" s="11">
        <f>IF($B136="","",ROUND($S136-$X136-$AC136-$AD136-$AE136,0))</f>
        <v/>
      </c>
      <c r="AG136" s="11">
        <f>IF($B136="","",ROUND($T136*Settings!$E$9,0))</f>
        <v/>
      </c>
      <c r="AH136" s="11">
        <f>IF($B136="","",ROUND($T136*Settings!$E$10,0))</f>
        <v/>
      </c>
      <c r="AI136" s="11">
        <f>IF($B136="","",ROUND($T136*Settings!$E$11,0))</f>
        <v/>
      </c>
      <c r="AJ136" s="11">
        <f>IF($B136="","",ROUND($T136*Settings!$E$12,0))</f>
        <v/>
      </c>
      <c r="AK136" s="11">
        <f>IF($B136="","",$AG136+$AH136+$AI136+$AJ136)</f>
        <v/>
      </c>
      <c r="AL136" s="11">
        <f>IF($B136="","",ROUND($S136+$AK136,0))</f>
        <v/>
      </c>
      <c r="AM136" s="9" t="n"/>
      <c r="AN136" s="9" t="n"/>
    </row>
    <row r="137">
      <c r="A137" s="9" t="n">
        <v>133</v>
      </c>
      <c r="B137" s="9" t="n"/>
      <c r="C137" s="9">
        <f>IF($B137="","",IFERROR(VLOOKUP($B137,Employees!$A:$K,2,FALSE),""))</f>
        <v/>
      </c>
      <c r="D137" s="9">
        <f>IF($B137="","",IFERROR(VLOOKUP($B137,Employees!$A:$K,3,FALSE),""))</f>
        <v/>
      </c>
      <c r="E137" s="9">
        <f>IF($B137="","",IFERROR(VLOOKUP($B137,Employees!$A:$K,4,FALSE),""))</f>
        <v/>
      </c>
      <c r="F137" s="11">
        <f>IF($B137="","",IFERROR(VLOOKUP($B137,Employees!$A:$K,8,FALSE),""))</f>
        <v/>
      </c>
      <c r="G137" s="14">
        <f>IF($B137="","",IF($G137="",Settings!$B$5,$G137))</f>
        <v/>
      </c>
      <c r="H137" s="14" t="n"/>
      <c r="I137" s="11">
        <f>IF($B137="","",ROUND($F137*MAX(0,($G137-$H137))/Settings!$B$5,0))</f>
        <v/>
      </c>
      <c r="J137" s="11" t="n"/>
      <c r="K137" s="11" t="n"/>
      <c r="L137" s="11" t="n"/>
      <c r="M137" s="11" t="n"/>
      <c r="N137" s="11" t="n"/>
      <c r="O137" s="14" t="n"/>
      <c r="P137" s="14" t="n"/>
      <c r="Q137" s="14" t="n"/>
      <c r="R137" s="11">
        <f>IF($B137="","",ROUND((IFERROR($F137/Settings!$B$5/Settings!$B$6,0))*($O137*Settings!$H$9+$P137*Settings!$H$10+$Q137*Settings!$H$11),0))</f>
        <v/>
      </c>
      <c r="S137" s="11">
        <f>IF($B137="","",ROUND($I137+$J137+$K137+$L137+$M137+$N137+$R137,0))</f>
        <v/>
      </c>
      <c r="T137" s="11">
        <f>IF($B137="","",IFERROR(VLOOKUP($B137,Employees!$A:$K,9,FALSE),""))</f>
        <v/>
      </c>
      <c r="U137" s="11">
        <f>IF($B137="","",ROUND($T137*Settings!$B$9,0))</f>
        <v/>
      </c>
      <c r="V137" s="11">
        <f>IF($B137="","",ROUND($T137*Settings!$B$10,0))</f>
        <v/>
      </c>
      <c r="W137" s="11">
        <f>IF($B137="","",ROUND($T137*Settings!$B$11,0))</f>
        <v/>
      </c>
      <c r="X137" s="11">
        <f>IF($B137="","",$U137+$V137+$W137)</f>
        <v/>
      </c>
      <c r="Y137" s="11">
        <f>IF($B137="","",Settings!$B$14)</f>
        <v/>
      </c>
      <c r="Z137" s="9">
        <f>IF($B137="","",IFERROR(VLOOKUP($B137,Employees!$A:$K,10,FALSE),0))</f>
        <v/>
      </c>
      <c r="AA137" s="11">
        <f>IF($B137="","",$Z137*Settings!$B$15)</f>
        <v/>
      </c>
      <c r="AB137" s="11">
        <f>IF($B137="","",MAX(0,($I137+$J137+$L137+$M137+$R137)-$X137-$Y137-$AA137))</f>
        <v/>
      </c>
      <c r="AC137" s="11">
        <f>IF($B137="","",ROUND(IF($AB137=0,0,$AB137*VLOOKUP($AB137,Settings!$D$16:$G$22,3,TRUE)-VLOOKUP($AB137,Settings!$D$16:$G$22,4,TRUE)),0))</f>
        <v/>
      </c>
      <c r="AD137" s="11" t="n"/>
      <c r="AE137" s="11" t="n"/>
      <c r="AF137" s="11">
        <f>IF($B137="","",ROUND($S137-$X137-$AC137-$AD137-$AE137,0))</f>
        <v/>
      </c>
      <c r="AG137" s="11">
        <f>IF($B137="","",ROUND($T137*Settings!$E$9,0))</f>
        <v/>
      </c>
      <c r="AH137" s="11">
        <f>IF($B137="","",ROUND($T137*Settings!$E$10,0))</f>
        <v/>
      </c>
      <c r="AI137" s="11">
        <f>IF($B137="","",ROUND($T137*Settings!$E$11,0))</f>
        <v/>
      </c>
      <c r="AJ137" s="11">
        <f>IF($B137="","",ROUND($T137*Settings!$E$12,0))</f>
        <v/>
      </c>
      <c r="AK137" s="11">
        <f>IF($B137="","",$AG137+$AH137+$AI137+$AJ137)</f>
        <v/>
      </c>
      <c r="AL137" s="11">
        <f>IF($B137="","",ROUND($S137+$AK137,0))</f>
        <v/>
      </c>
      <c r="AM137" s="9" t="n"/>
      <c r="AN137" s="9" t="n"/>
    </row>
    <row r="138">
      <c r="A138" s="9" t="n">
        <v>134</v>
      </c>
      <c r="B138" s="9" t="n"/>
      <c r="C138" s="9">
        <f>IF($B138="","",IFERROR(VLOOKUP($B138,Employees!$A:$K,2,FALSE),""))</f>
        <v/>
      </c>
      <c r="D138" s="9">
        <f>IF($B138="","",IFERROR(VLOOKUP($B138,Employees!$A:$K,3,FALSE),""))</f>
        <v/>
      </c>
      <c r="E138" s="9">
        <f>IF($B138="","",IFERROR(VLOOKUP($B138,Employees!$A:$K,4,FALSE),""))</f>
        <v/>
      </c>
      <c r="F138" s="11">
        <f>IF($B138="","",IFERROR(VLOOKUP($B138,Employees!$A:$K,8,FALSE),""))</f>
        <v/>
      </c>
      <c r="G138" s="14">
        <f>IF($B138="","",IF($G138="",Settings!$B$5,$G138))</f>
        <v/>
      </c>
      <c r="H138" s="14" t="n"/>
      <c r="I138" s="11">
        <f>IF($B138="","",ROUND($F138*MAX(0,($G138-$H138))/Settings!$B$5,0))</f>
        <v/>
      </c>
      <c r="J138" s="11" t="n"/>
      <c r="K138" s="11" t="n"/>
      <c r="L138" s="11" t="n"/>
      <c r="M138" s="11" t="n"/>
      <c r="N138" s="11" t="n"/>
      <c r="O138" s="14" t="n"/>
      <c r="P138" s="14" t="n"/>
      <c r="Q138" s="14" t="n"/>
      <c r="R138" s="11">
        <f>IF($B138="","",ROUND((IFERROR($F138/Settings!$B$5/Settings!$B$6,0))*($O138*Settings!$H$9+$P138*Settings!$H$10+$Q138*Settings!$H$11),0))</f>
        <v/>
      </c>
      <c r="S138" s="11">
        <f>IF($B138="","",ROUND($I138+$J138+$K138+$L138+$M138+$N138+$R138,0))</f>
        <v/>
      </c>
      <c r="T138" s="11">
        <f>IF($B138="","",IFERROR(VLOOKUP($B138,Employees!$A:$K,9,FALSE),""))</f>
        <v/>
      </c>
      <c r="U138" s="11">
        <f>IF($B138="","",ROUND($T138*Settings!$B$9,0))</f>
        <v/>
      </c>
      <c r="V138" s="11">
        <f>IF($B138="","",ROUND($T138*Settings!$B$10,0))</f>
        <v/>
      </c>
      <c r="W138" s="11">
        <f>IF($B138="","",ROUND($T138*Settings!$B$11,0))</f>
        <v/>
      </c>
      <c r="X138" s="11">
        <f>IF($B138="","",$U138+$V138+$W138)</f>
        <v/>
      </c>
      <c r="Y138" s="11">
        <f>IF($B138="","",Settings!$B$14)</f>
        <v/>
      </c>
      <c r="Z138" s="9">
        <f>IF($B138="","",IFERROR(VLOOKUP($B138,Employees!$A:$K,10,FALSE),0))</f>
        <v/>
      </c>
      <c r="AA138" s="11">
        <f>IF($B138="","",$Z138*Settings!$B$15)</f>
        <v/>
      </c>
      <c r="AB138" s="11">
        <f>IF($B138="","",MAX(0,($I138+$J138+$L138+$M138+$R138)-$X138-$Y138-$AA138))</f>
        <v/>
      </c>
      <c r="AC138" s="11">
        <f>IF($B138="","",ROUND(IF($AB138=0,0,$AB138*VLOOKUP($AB138,Settings!$D$16:$G$22,3,TRUE)-VLOOKUP($AB138,Settings!$D$16:$G$22,4,TRUE)),0))</f>
        <v/>
      </c>
      <c r="AD138" s="11" t="n"/>
      <c r="AE138" s="11" t="n"/>
      <c r="AF138" s="11">
        <f>IF($B138="","",ROUND($S138-$X138-$AC138-$AD138-$AE138,0))</f>
        <v/>
      </c>
      <c r="AG138" s="11">
        <f>IF($B138="","",ROUND($T138*Settings!$E$9,0))</f>
        <v/>
      </c>
      <c r="AH138" s="11">
        <f>IF($B138="","",ROUND($T138*Settings!$E$10,0))</f>
        <v/>
      </c>
      <c r="AI138" s="11">
        <f>IF($B138="","",ROUND($T138*Settings!$E$11,0))</f>
        <v/>
      </c>
      <c r="AJ138" s="11">
        <f>IF($B138="","",ROUND($T138*Settings!$E$12,0))</f>
        <v/>
      </c>
      <c r="AK138" s="11">
        <f>IF($B138="","",$AG138+$AH138+$AI138+$AJ138)</f>
        <v/>
      </c>
      <c r="AL138" s="11">
        <f>IF($B138="","",ROUND($S138+$AK138,0))</f>
        <v/>
      </c>
      <c r="AM138" s="9" t="n"/>
      <c r="AN138" s="9" t="n"/>
    </row>
    <row r="139">
      <c r="A139" s="9" t="n">
        <v>135</v>
      </c>
      <c r="B139" s="9" t="n"/>
      <c r="C139" s="9">
        <f>IF($B139="","",IFERROR(VLOOKUP($B139,Employees!$A:$K,2,FALSE),""))</f>
        <v/>
      </c>
      <c r="D139" s="9">
        <f>IF($B139="","",IFERROR(VLOOKUP($B139,Employees!$A:$K,3,FALSE),""))</f>
        <v/>
      </c>
      <c r="E139" s="9">
        <f>IF($B139="","",IFERROR(VLOOKUP($B139,Employees!$A:$K,4,FALSE),""))</f>
        <v/>
      </c>
      <c r="F139" s="11">
        <f>IF($B139="","",IFERROR(VLOOKUP($B139,Employees!$A:$K,8,FALSE),""))</f>
        <v/>
      </c>
      <c r="G139" s="14">
        <f>IF($B139="","",IF($G139="",Settings!$B$5,$G139))</f>
        <v/>
      </c>
      <c r="H139" s="14" t="n"/>
      <c r="I139" s="11">
        <f>IF($B139="","",ROUND($F139*MAX(0,($G139-$H139))/Settings!$B$5,0))</f>
        <v/>
      </c>
      <c r="J139" s="11" t="n"/>
      <c r="K139" s="11" t="n"/>
      <c r="L139" s="11" t="n"/>
      <c r="M139" s="11" t="n"/>
      <c r="N139" s="11" t="n"/>
      <c r="O139" s="14" t="n"/>
      <c r="P139" s="14" t="n"/>
      <c r="Q139" s="14" t="n"/>
      <c r="R139" s="11">
        <f>IF($B139="","",ROUND((IFERROR($F139/Settings!$B$5/Settings!$B$6,0))*($O139*Settings!$H$9+$P139*Settings!$H$10+$Q139*Settings!$H$11),0))</f>
        <v/>
      </c>
      <c r="S139" s="11">
        <f>IF($B139="","",ROUND($I139+$J139+$K139+$L139+$M139+$N139+$R139,0))</f>
        <v/>
      </c>
      <c r="T139" s="11">
        <f>IF($B139="","",IFERROR(VLOOKUP($B139,Employees!$A:$K,9,FALSE),""))</f>
        <v/>
      </c>
      <c r="U139" s="11">
        <f>IF($B139="","",ROUND($T139*Settings!$B$9,0))</f>
        <v/>
      </c>
      <c r="V139" s="11">
        <f>IF($B139="","",ROUND($T139*Settings!$B$10,0))</f>
        <v/>
      </c>
      <c r="W139" s="11">
        <f>IF($B139="","",ROUND($T139*Settings!$B$11,0))</f>
        <v/>
      </c>
      <c r="X139" s="11">
        <f>IF($B139="","",$U139+$V139+$W139)</f>
        <v/>
      </c>
      <c r="Y139" s="11">
        <f>IF($B139="","",Settings!$B$14)</f>
        <v/>
      </c>
      <c r="Z139" s="9">
        <f>IF($B139="","",IFERROR(VLOOKUP($B139,Employees!$A:$K,10,FALSE),0))</f>
        <v/>
      </c>
      <c r="AA139" s="11">
        <f>IF($B139="","",$Z139*Settings!$B$15)</f>
        <v/>
      </c>
      <c r="AB139" s="11">
        <f>IF($B139="","",MAX(0,($I139+$J139+$L139+$M139+$R139)-$X139-$Y139-$AA139))</f>
        <v/>
      </c>
      <c r="AC139" s="11">
        <f>IF($B139="","",ROUND(IF($AB139=0,0,$AB139*VLOOKUP($AB139,Settings!$D$16:$G$22,3,TRUE)-VLOOKUP($AB139,Settings!$D$16:$G$22,4,TRUE)),0))</f>
        <v/>
      </c>
      <c r="AD139" s="11" t="n"/>
      <c r="AE139" s="11" t="n"/>
      <c r="AF139" s="11">
        <f>IF($B139="","",ROUND($S139-$X139-$AC139-$AD139-$AE139,0))</f>
        <v/>
      </c>
      <c r="AG139" s="11">
        <f>IF($B139="","",ROUND($T139*Settings!$E$9,0))</f>
        <v/>
      </c>
      <c r="AH139" s="11">
        <f>IF($B139="","",ROUND($T139*Settings!$E$10,0))</f>
        <v/>
      </c>
      <c r="AI139" s="11">
        <f>IF($B139="","",ROUND($T139*Settings!$E$11,0))</f>
        <v/>
      </c>
      <c r="AJ139" s="11">
        <f>IF($B139="","",ROUND($T139*Settings!$E$12,0))</f>
        <v/>
      </c>
      <c r="AK139" s="11">
        <f>IF($B139="","",$AG139+$AH139+$AI139+$AJ139)</f>
        <v/>
      </c>
      <c r="AL139" s="11">
        <f>IF($B139="","",ROUND($S139+$AK139,0))</f>
        <v/>
      </c>
      <c r="AM139" s="9" t="n"/>
      <c r="AN139" s="9" t="n"/>
    </row>
    <row r="140">
      <c r="A140" s="9" t="n">
        <v>136</v>
      </c>
      <c r="B140" s="9" t="n"/>
      <c r="C140" s="9">
        <f>IF($B140="","",IFERROR(VLOOKUP($B140,Employees!$A:$K,2,FALSE),""))</f>
        <v/>
      </c>
      <c r="D140" s="9">
        <f>IF($B140="","",IFERROR(VLOOKUP($B140,Employees!$A:$K,3,FALSE),""))</f>
        <v/>
      </c>
      <c r="E140" s="9">
        <f>IF($B140="","",IFERROR(VLOOKUP($B140,Employees!$A:$K,4,FALSE),""))</f>
        <v/>
      </c>
      <c r="F140" s="11">
        <f>IF($B140="","",IFERROR(VLOOKUP($B140,Employees!$A:$K,8,FALSE),""))</f>
        <v/>
      </c>
      <c r="G140" s="14">
        <f>IF($B140="","",IF($G140="",Settings!$B$5,$G140))</f>
        <v/>
      </c>
      <c r="H140" s="14" t="n"/>
      <c r="I140" s="11">
        <f>IF($B140="","",ROUND($F140*MAX(0,($G140-$H140))/Settings!$B$5,0))</f>
        <v/>
      </c>
      <c r="J140" s="11" t="n"/>
      <c r="K140" s="11" t="n"/>
      <c r="L140" s="11" t="n"/>
      <c r="M140" s="11" t="n"/>
      <c r="N140" s="11" t="n"/>
      <c r="O140" s="14" t="n"/>
      <c r="P140" s="14" t="n"/>
      <c r="Q140" s="14" t="n"/>
      <c r="R140" s="11">
        <f>IF($B140="","",ROUND((IFERROR($F140/Settings!$B$5/Settings!$B$6,0))*($O140*Settings!$H$9+$P140*Settings!$H$10+$Q140*Settings!$H$11),0))</f>
        <v/>
      </c>
      <c r="S140" s="11">
        <f>IF($B140="","",ROUND($I140+$J140+$K140+$L140+$M140+$N140+$R140,0))</f>
        <v/>
      </c>
      <c r="T140" s="11">
        <f>IF($B140="","",IFERROR(VLOOKUP($B140,Employees!$A:$K,9,FALSE),""))</f>
        <v/>
      </c>
      <c r="U140" s="11">
        <f>IF($B140="","",ROUND($T140*Settings!$B$9,0))</f>
        <v/>
      </c>
      <c r="V140" s="11">
        <f>IF($B140="","",ROUND($T140*Settings!$B$10,0))</f>
        <v/>
      </c>
      <c r="W140" s="11">
        <f>IF($B140="","",ROUND($T140*Settings!$B$11,0))</f>
        <v/>
      </c>
      <c r="X140" s="11">
        <f>IF($B140="","",$U140+$V140+$W140)</f>
        <v/>
      </c>
      <c r="Y140" s="11">
        <f>IF($B140="","",Settings!$B$14)</f>
        <v/>
      </c>
      <c r="Z140" s="9">
        <f>IF($B140="","",IFERROR(VLOOKUP($B140,Employees!$A:$K,10,FALSE),0))</f>
        <v/>
      </c>
      <c r="AA140" s="11">
        <f>IF($B140="","",$Z140*Settings!$B$15)</f>
        <v/>
      </c>
      <c r="AB140" s="11">
        <f>IF($B140="","",MAX(0,($I140+$J140+$L140+$M140+$R140)-$X140-$Y140-$AA140))</f>
        <v/>
      </c>
      <c r="AC140" s="11">
        <f>IF($B140="","",ROUND(IF($AB140=0,0,$AB140*VLOOKUP($AB140,Settings!$D$16:$G$22,3,TRUE)-VLOOKUP($AB140,Settings!$D$16:$G$22,4,TRUE)),0))</f>
        <v/>
      </c>
      <c r="AD140" s="11" t="n"/>
      <c r="AE140" s="11" t="n"/>
      <c r="AF140" s="11">
        <f>IF($B140="","",ROUND($S140-$X140-$AC140-$AD140-$AE140,0))</f>
        <v/>
      </c>
      <c r="AG140" s="11">
        <f>IF($B140="","",ROUND($T140*Settings!$E$9,0))</f>
        <v/>
      </c>
      <c r="AH140" s="11">
        <f>IF($B140="","",ROUND($T140*Settings!$E$10,0))</f>
        <v/>
      </c>
      <c r="AI140" s="11">
        <f>IF($B140="","",ROUND($T140*Settings!$E$11,0))</f>
        <v/>
      </c>
      <c r="AJ140" s="11">
        <f>IF($B140="","",ROUND($T140*Settings!$E$12,0))</f>
        <v/>
      </c>
      <c r="AK140" s="11">
        <f>IF($B140="","",$AG140+$AH140+$AI140+$AJ140)</f>
        <v/>
      </c>
      <c r="AL140" s="11">
        <f>IF($B140="","",ROUND($S140+$AK140,0))</f>
        <v/>
      </c>
      <c r="AM140" s="9" t="n"/>
      <c r="AN140" s="9" t="n"/>
    </row>
    <row r="141">
      <c r="A141" s="9" t="n">
        <v>137</v>
      </c>
      <c r="B141" s="9" t="n"/>
      <c r="C141" s="9">
        <f>IF($B141="","",IFERROR(VLOOKUP($B141,Employees!$A:$K,2,FALSE),""))</f>
        <v/>
      </c>
      <c r="D141" s="9">
        <f>IF($B141="","",IFERROR(VLOOKUP($B141,Employees!$A:$K,3,FALSE),""))</f>
        <v/>
      </c>
      <c r="E141" s="9">
        <f>IF($B141="","",IFERROR(VLOOKUP($B141,Employees!$A:$K,4,FALSE),""))</f>
        <v/>
      </c>
      <c r="F141" s="11">
        <f>IF($B141="","",IFERROR(VLOOKUP($B141,Employees!$A:$K,8,FALSE),""))</f>
        <v/>
      </c>
      <c r="G141" s="14">
        <f>IF($B141="","",IF($G141="",Settings!$B$5,$G141))</f>
        <v/>
      </c>
      <c r="H141" s="14" t="n"/>
      <c r="I141" s="11">
        <f>IF($B141="","",ROUND($F141*MAX(0,($G141-$H141))/Settings!$B$5,0))</f>
        <v/>
      </c>
      <c r="J141" s="11" t="n"/>
      <c r="K141" s="11" t="n"/>
      <c r="L141" s="11" t="n"/>
      <c r="M141" s="11" t="n"/>
      <c r="N141" s="11" t="n"/>
      <c r="O141" s="14" t="n"/>
      <c r="P141" s="14" t="n"/>
      <c r="Q141" s="14" t="n"/>
      <c r="R141" s="11">
        <f>IF($B141="","",ROUND((IFERROR($F141/Settings!$B$5/Settings!$B$6,0))*($O141*Settings!$H$9+$P141*Settings!$H$10+$Q141*Settings!$H$11),0))</f>
        <v/>
      </c>
      <c r="S141" s="11">
        <f>IF($B141="","",ROUND($I141+$J141+$K141+$L141+$M141+$N141+$R141,0))</f>
        <v/>
      </c>
      <c r="T141" s="11">
        <f>IF($B141="","",IFERROR(VLOOKUP($B141,Employees!$A:$K,9,FALSE),""))</f>
        <v/>
      </c>
      <c r="U141" s="11">
        <f>IF($B141="","",ROUND($T141*Settings!$B$9,0))</f>
        <v/>
      </c>
      <c r="V141" s="11">
        <f>IF($B141="","",ROUND($T141*Settings!$B$10,0))</f>
        <v/>
      </c>
      <c r="W141" s="11">
        <f>IF($B141="","",ROUND($T141*Settings!$B$11,0))</f>
        <v/>
      </c>
      <c r="X141" s="11">
        <f>IF($B141="","",$U141+$V141+$W141)</f>
        <v/>
      </c>
      <c r="Y141" s="11">
        <f>IF($B141="","",Settings!$B$14)</f>
        <v/>
      </c>
      <c r="Z141" s="9">
        <f>IF($B141="","",IFERROR(VLOOKUP($B141,Employees!$A:$K,10,FALSE),0))</f>
        <v/>
      </c>
      <c r="AA141" s="11">
        <f>IF($B141="","",$Z141*Settings!$B$15)</f>
        <v/>
      </c>
      <c r="AB141" s="11">
        <f>IF($B141="","",MAX(0,($I141+$J141+$L141+$M141+$R141)-$X141-$Y141-$AA141))</f>
        <v/>
      </c>
      <c r="AC141" s="11">
        <f>IF($B141="","",ROUND(IF($AB141=0,0,$AB141*VLOOKUP($AB141,Settings!$D$16:$G$22,3,TRUE)-VLOOKUP($AB141,Settings!$D$16:$G$22,4,TRUE)),0))</f>
        <v/>
      </c>
      <c r="AD141" s="11" t="n"/>
      <c r="AE141" s="11" t="n"/>
      <c r="AF141" s="11">
        <f>IF($B141="","",ROUND($S141-$X141-$AC141-$AD141-$AE141,0))</f>
        <v/>
      </c>
      <c r="AG141" s="11">
        <f>IF($B141="","",ROUND($T141*Settings!$E$9,0))</f>
        <v/>
      </c>
      <c r="AH141" s="11">
        <f>IF($B141="","",ROUND($T141*Settings!$E$10,0))</f>
        <v/>
      </c>
      <c r="AI141" s="11">
        <f>IF($B141="","",ROUND($T141*Settings!$E$11,0))</f>
        <v/>
      </c>
      <c r="AJ141" s="11">
        <f>IF($B141="","",ROUND($T141*Settings!$E$12,0))</f>
        <v/>
      </c>
      <c r="AK141" s="11">
        <f>IF($B141="","",$AG141+$AH141+$AI141+$AJ141)</f>
        <v/>
      </c>
      <c r="AL141" s="11">
        <f>IF($B141="","",ROUND($S141+$AK141,0))</f>
        <v/>
      </c>
      <c r="AM141" s="9" t="n"/>
      <c r="AN141" s="9" t="n"/>
    </row>
    <row r="142">
      <c r="A142" s="9" t="n">
        <v>138</v>
      </c>
      <c r="B142" s="9" t="n"/>
      <c r="C142" s="9">
        <f>IF($B142="","",IFERROR(VLOOKUP($B142,Employees!$A:$K,2,FALSE),""))</f>
        <v/>
      </c>
      <c r="D142" s="9">
        <f>IF($B142="","",IFERROR(VLOOKUP($B142,Employees!$A:$K,3,FALSE),""))</f>
        <v/>
      </c>
      <c r="E142" s="9">
        <f>IF($B142="","",IFERROR(VLOOKUP($B142,Employees!$A:$K,4,FALSE),""))</f>
        <v/>
      </c>
      <c r="F142" s="11">
        <f>IF($B142="","",IFERROR(VLOOKUP($B142,Employees!$A:$K,8,FALSE),""))</f>
        <v/>
      </c>
      <c r="G142" s="14">
        <f>IF($B142="","",IF($G142="",Settings!$B$5,$G142))</f>
        <v/>
      </c>
      <c r="H142" s="14" t="n"/>
      <c r="I142" s="11">
        <f>IF($B142="","",ROUND($F142*MAX(0,($G142-$H142))/Settings!$B$5,0))</f>
        <v/>
      </c>
      <c r="J142" s="11" t="n"/>
      <c r="K142" s="11" t="n"/>
      <c r="L142" s="11" t="n"/>
      <c r="M142" s="11" t="n"/>
      <c r="N142" s="11" t="n"/>
      <c r="O142" s="14" t="n"/>
      <c r="P142" s="14" t="n"/>
      <c r="Q142" s="14" t="n"/>
      <c r="R142" s="11">
        <f>IF($B142="","",ROUND((IFERROR($F142/Settings!$B$5/Settings!$B$6,0))*($O142*Settings!$H$9+$P142*Settings!$H$10+$Q142*Settings!$H$11),0))</f>
        <v/>
      </c>
      <c r="S142" s="11">
        <f>IF($B142="","",ROUND($I142+$J142+$K142+$L142+$M142+$N142+$R142,0))</f>
        <v/>
      </c>
      <c r="T142" s="11">
        <f>IF($B142="","",IFERROR(VLOOKUP($B142,Employees!$A:$K,9,FALSE),""))</f>
        <v/>
      </c>
      <c r="U142" s="11">
        <f>IF($B142="","",ROUND($T142*Settings!$B$9,0))</f>
        <v/>
      </c>
      <c r="V142" s="11">
        <f>IF($B142="","",ROUND($T142*Settings!$B$10,0))</f>
        <v/>
      </c>
      <c r="W142" s="11">
        <f>IF($B142="","",ROUND($T142*Settings!$B$11,0))</f>
        <v/>
      </c>
      <c r="X142" s="11">
        <f>IF($B142="","",$U142+$V142+$W142)</f>
        <v/>
      </c>
      <c r="Y142" s="11">
        <f>IF($B142="","",Settings!$B$14)</f>
        <v/>
      </c>
      <c r="Z142" s="9">
        <f>IF($B142="","",IFERROR(VLOOKUP($B142,Employees!$A:$K,10,FALSE),0))</f>
        <v/>
      </c>
      <c r="AA142" s="11">
        <f>IF($B142="","",$Z142*Settings!$B$15)</f>
        <v/>
      </c>
      <c r="AB142" s="11">
        <f>IF($B142="","",MAX(0,($I142+$J142+$L142+$M142+$R142)-$X142-$Y142-$AA142))</f>
        <v/>
      </c>
      <c r="AC142" s="11">
        <f>IF($B142="","",ROUND(IF($AB142=0,0,$AB142*VLOOKUP($AB142,Settings!$D$16:$G$22,3,TRUE)-VLOOKUP($AB142,Settings!$D$16:$G$22,4,TRUE)),0))</f>
        <v/>
      </c>
      <c r="AD142" s="11" t="n"/>
      <c r="AE142" s="11" t="n"/>
      <c r="AF142" s="11">
        <f>IF($B142="","",ROUND($S142-$X142-$AC142-$AD142-$AE142,0))</f>
        <v/>
      </c>
      <c r="AG142" s="11">
        <f>IF($B142="","",ROUND($T142*Settings!$E$9,0))</f>
        <v/>
      </c>
      <c r="AH142" s="11">
        <f>IF($B142="","",ROUND($T142*Settings!$E$10,0))</f>
        <v/>
      </c>
      <c r="AI142" s="11">
        <f>IF($B142="","",ROUND($T142*Settings!$E$11,0))</f>
        <v/>
      </c>
      <c r="AJ142" s="11">
        <f>IF($B142="","",ROUND($T142*Settings!$E$12,0))</f>
        <v/>
      </c>
      <c r="AK142" s="11">
        <f>IF($B142="","",$AG142+$AH142+$AI142+$AJ142)</f>
        <v/>
      </c>
      <c r="AL142" s="11">
        <f>IF($B142="","",ROUND($S142+$AK142,0))</f>
        <v/>
      </c>
      <c r="AM142" s="9" t="n"/>
      <c r="AN142" s="9" t="n"/>
    </row>
    <row r="143">
      <c r="A143" s="9" t="n">
        <v>139</v>
      </c>
      <c r="B143" s="9" t="n"/>
      <c r="C143" s="9">
        <f>IF($B143="","",IFERROR(VLOOKUP($B143,Employees!$A:$K,2,FALSE),""))</f>
        <v/>
      </c>
      <c r="D143" s="9">
        <f>IF($B143="","",IFERROR(VLOOKUP($B143,Employees!$A:$K,3,FALSE),""))</f>
        <v/>
      </c>
      <c r="E143" s="9">
        <f>IF($B143="","",IFERROR(VLOOKUP($B143,Employees!$A:$K,4,FALSE),""))</f>
        <v/>
      </c>
      <c r="F143" s="11">
        <f>IF($B143="","",IFERROR(VLOOKUP($B143,Employees!$A:$K,8,FALSE),""))</f>
        <v/>
      </c>
      <c r="G143" s="14">
        <f>IF($B143="","",IF($G143="",Settings!$B$5,$G143))</f>
        <v/>
      </c>
      <c r="H143" s="14" t="n"/>
      <c r="I143" s="11">
        <f>IF($B143="","",ROUND($F143*MAX(0,($G143-$H143))/Settings!$B$5,0))</f>
        <v/>
      </c>
      <c r="J143" s="11" t="n"/>
      <c r="K143" s="11" t="n"/>
      <c r="L143" s="11" t="n"/>
      <c r="M143" s="11" t="n"/>
      <c r="N143" s="11" t="n"/>
      <c r="O143" s="14" t="n"/>
      <c r="P143" s="14" t="n"/>
      <c r="Q143" s="14" t="n"/>
      <c r="R143" s="11">
        <f>IF($B143="","",ROUND((IFERROR($F143/Settings!$B$5/Settings!$B$6,0))*($O143*Settings!$H$9+$P143*Settings!$H$10+$Q143*Settings!$H$11),0))</f>
        <v/>
      </c>
      <c r="S143" s="11">
        <f>IF($B143="","",ROUND($I143+$J143+$K143+$L143+$M143+$N143+$R143,0))</f>
        <v/>
      </c>
      <c r="T143" s="11">
        <f>IF($B143="","",IFERROR(VLOOKUP($B143,Employees!$A:$K,9,FALSE),""))</f>
        <v/>
      </c>
      <c r="U143" s="11">
        <f>IF($B143="","",ROUND($T143*Settings!$B$9,0))</f>
        <v/>
      </c>
      <c r="V143" s="11">
        <f>IF($B143="","",ROUND($T143*Settings!$B$10,0))</f>
        <v/>
      </c>
      <c r="W143" s="11">
        <f>IF($B143="","",ROUND($T143*Settings!$B$11,0))</f>
        <v/>
      </c>
      <c r="X143" s="11">
        <f>IF($B143="","",$U143+$V143+$W143)</f>
        <v/>
      </c>
      <c r="Y143" s="11">
        <f>IF($B143="","",Settings!$B$14)</f>
        <v/>
      </c>
      <c r="Z143" s="9">
        <f>IF($B143="","",IFERROR(VLOOKUP($B143,Employees!$A:$K,10,FALSE),0))</f>
        <v/>
      </c>
      <c r="AA143" s="11">
        <f>IF($B143="","",$Z143*Settings!$B$15)</f>
        <v/>
      </c>
      <c r="AB143" s="11">
        <f>IF($B143="","",MAX(0,($I143+$J143+$L143+$M143+$R143)-$X143-$Y143-$AA143))</f>
        <v/>
      </c>
      <c r="AC143" s="11">
        <f>IF($B143="","",ROUND(IF($AB143=0,0,$AB143*VLOOKUP($AB143,Settings!$D$16:$G$22,3,TRUE)-VLOOKUP($AB143,Settings!$D$16:$G$22,4,TRUE)),0))</f>
        <v/>
      </c>
      <c r="AD143" s="11" t="n"/>
      <c r="AE143" s="11" t="n"/>
      <c r="AF143" s="11">
        <f>IF($B143="","",ROUND($S143-$X143-$AC143-$AD143-$AE143,0))</f>
        <v/>
      </c>
      <c r="AG143" s="11">
        <f>IF($B143="","",ROUND($T143*Settings!$E$9,0))</f>
        <v/>
      </c>
      <c r="AH143" s="11">
        <f>IF($B143="","",ROUND($T143*Settings!$E$10,0))</f>
        <v/>
      </c>
      <c r="AI143" s="11">
        <f>IF($B143="","",ROUND($T143*Settings!$E$11,0))</f>
        <v/>
      </c>
      <c r="AJ143" s="11">
        <f>IF($B143="","",ROUND($T143*Settings!$E$12,0))</f>
        <v/>
      </c>
      <c r="AK143" s="11">
        <f>IF($B143="","",$AG143+$AH143+$AI143+$AJ143)</f>
        <v/>
      </c>
      <c r="AL143" s="11">
        <f>IF($B143="","",ROUND($S143+$AK143,0))</f>
        <v/>
      </c>
      <c r="AM143" s="9" t="n"/>
      <c r="AN143" s="9" t="n"/>
    </row>
    <row r="144">
      <c r="A144" s="9" t="n">
        <v>140</v>
      </c>
      <c r="B144" s="9" t="n"/>
      <c r="C144" s="9">
        <f>IF($B144="","",IFERROR(VLOOKUP($B144,Employees!$A:$K,2,FALSE),""))</f>
        <v/>
      </c>
      <c r="D144" s="9">
        <f>IF($B144="","",IFERROR(VLOOKUP($B144,Employees!$A:$K,3,FALSE),""))</f>
        <v/>
      </c>
      <c r="E144" s="9">
        <f>IF($B144="","",IFERROR(VLOOKUP($B144,Employees!$A:$K,4,FALSE),""))</f>
        <v/>
      </c>
      <c r="F144" s="11">
        <f>IF($B144="","",IFERROR(VLOOKUP($B144,Employees!$A:$K,8,FALSE),""))</f>
        <v/>
      </c>
      <c r="G144" s="14">
        <f>IF($B144="","",IF($G144="",Settings!$B$5,$G144))</f>
        <v/>
      </c>
      <c r="H144" s="14" t="n"/>
      <c r="I144" s="11">
        <f>IF($B144="","",ROUND($F144*MAX(0,($G144-$H144))/Settings!$B$5,0))</f>
        <v/>
      </c>
      <c r="J144" s="11" t="n"/>
      <c r="K144" s="11" t="n"/>
      <c r="L144" s="11" t="n"/>
      <c r="M144" s="11" t="n"/>
      <c r="N144" s="11" t="n"/>
      <c r="O144" s="14" t="n"/>
      <c r="P144" s="14" t="n"/>
      <c r="Q144" s="14" t="n"/>
      <c r="R144" s="11">
        <f>IF($B144="","",ROUND((IFERROR($F144/Settings!$B$5/Settings!$B$6,0))*($O144*Settings!$H$9+$P144*Settings!$H$10+$Q144*Settings!$H$11),0))</f>
        <v/>
      </c>
      <c r="S144" s="11">
        <f>IF($B144="","",ROUND($I144+$J144+$K144+$L144+$M144+$N144+$R144,0))</f>
        <v/>
      </c>
      <c r="T144" s="11">
        <f>IF($B144="","",IFERROR(VLOOKUP($B144,Employees!$A:$K,9,FALSE),""))</f>
        <v/>
      </c>
      <c r="U144" s="11">
        <f>IF($B144="","",ROUND($T144*Settings!$B$9,0))</f>
        <v/>
      </c>
      <c r="V144" s="11">
        <f>IF($B144="","",ROUND($T144*Settings!$B$10,0))</f>
        <v/>
      </c>
      <c r="W144" s="11">
        <f>IF($B144="","",ROUND($T144*Settings!$B$11,0))</f>
        <v/>
      </c>
      <c r="X144" s="11">
        <f>IF($B144="","",$U144+$V144+$W144)</f>
        <v/>
      </c>
      <c r="Y144" s="11">
        <f>IF($B144="","",Settings!$B$14)</f>
        <v/>
      </c>
      <c r="Z144" s="9">
        <f>IF($B144="","",IFERROR(VLOOKUP($B144,Employees!$A:$K,10,FALSE),0))</f>
        <v/>
      </c>
      <c r="AA144" s="11">
        <f>IF($B144="","",$Z144*Settings!$B$15)</f>
        <v/>
      </c>
      <c r="AB144" s="11">
        <f>IF($B144="","",MAX(0,($I144+$J144+$L144+$M144+$R144)-$X144-$Y144-$AA144))</f>
        <v/>
      </c>
      <c r="AC144" s="11">
        <f>IF($B144="","",ROUND(IF($AB144=0,0,$AB144*VLOOKUP($AB144,Settings!$D$16:$G$22,3,TRUE)-VLOOKUP($AB144,Settings!$D$16:$G$22,4,TRUE)),0))</f>
        <v/>
      </c>
      <c r="AD144" s="11" t="n"/>
      <c r="AE144" s="11" t="n"/>
      <c r="AF144" s="11">
        <f>IF($B144="","",ROUND($S144-$X144-$AC144-$AD144-$AE144,0))</f>
        <v/>
      </c>
      <c r="AG144" s="11">
        <f>IF($B144="","",ROUND($T144*Settings!$E$9,0))</f>
        <v/>
      </c>
      <c r="AH144" s="11">
        <f>IF($B144="","",ROUND($T144*Settings!$E$10,0))</f>
        <v/>
      </c>
      <c r="AI144" s="11">
        <f>IF($B144="","",ROUND($T144*Settings!$E$11,0))</f>
        <v/>
      </c>
      <c r="AJ144" s="11">
        <f>IF($B144="","",ROUND($T144*Settings!$E$12,0))</f>
        <v/>
      </c>
      <c r="AK144" s="11">
        <f>IF($B144="","",$AG144+$AH144+$AI144+$AJ144)</f>
        <v/>
      </c>
      <c r="AL144" s="11">
        <f>IF($B144="","",ROUND($S144+$AK144,0))</f>
        <v/>
      </c>
      <c r="AM144" s="9" t="n"/>
      <c r="AN144" s="9" t="n"/>
    </row>
    <row r="145">
      <c r="A145" s="9" t="n">
        <v>141</v>
      </c>
      <c r="B145" s="9" t="n"/>
      <c r="C145" s="9">
        <f>IF($B145="","",IFERROR(VLOOKUP($B145,Employees!$A:$K,2,FALSE),""))</f>
        <v/>
      </c>
      <c r="D145" s="9">
        <f>IF($B145="","",IFERROR(VLOOKUP($B145,Employees!$A:$K,3,FALSE),""))</f>
        <v/>
      </c>
      <c r="E145" s="9">
        <f>IF($B145="","",IFERROR(VLOOKUP($B145,Employees!$A:$K,4,FALSE),""))</f>
        <v/>
      </c>
      <c r="F145" s="11">
        <f>IF($B145="","",IFERROR(VLOOKUP($B145,Employees!$A:$K,8,FALSE),""))</f>
        <v/>
      </c>
      <c r="G145" s="14">
        <f>IF($B145="","",IF($G145="",Settings!$B$5,$G145))</f>
        <v/>
      </c>
      <c r="H145" s="14" t="n"/>
      <c r="I145" s="11">
        <f>IF($B145="","",ROUND($F145*MAX(0,($G145-$H145))/Settings!$B$5,0))</f>
        <v/>
      </c>
      <c r="J145" s="11" t="n"/>
      <c r="K145" s="11" t="n"/>
      <c r="L145" s="11" t="n"/>
      <c r="M145" s="11" t="n"/>
      <c r="N145" s="11" t="n"/>
      <c r="O145" s="14" t="n"/>
      <c r="P145" s="14" t="n"/>
      <c r="Q145" s="14" t="n"/>
      <c r="R145" s="11">
        <f>IF($B145="","",ROUND((IFERROR($F145/Settings!$B$5/Settings!$B$6,0))*($O145*Settings!$H$9+$P145*Settings!$H$10+$Q145*Settings!$H$11),0))</f>
        <v/>
      </c>
      <c r="S145" s="11">
        <f>IF($B145="","",ROUND($I145+$J145+$K145+$L145+$M145+$N145+$R145,0))</f>
        <v/>
      </c>
      <c r="T145" s="11">
        <f>IF($B145="","",IFERROR(VLOOKUP($B145,Employees!$A:$K,9,FALSE),""))</f>
        <v/>
      </c>
      <c r="U145" s="11">
        <f>IF($B145="","",ROUND($T145*Settings!$B$9,0))</f>
        <v/>
      </c>
      <c r="V145" s="11">
        <f>IF($B145="","",ROUND($T145*Settings!$B$10,0))</f>
        <v/>
      </c>
      <c r="W145" s="11">
        <f>IF($B145="","",ROUND($T145*Settings!$B$11,0))</f>
        <v/>
      </c>
      <c r="X145" s="11">
        <f>IF($B145="","",$U145+$V145+$W145)</f>
        <v/>
      </c>
      <c r="Y145" s="11">
        <f>IF($B145="","",Settings!$B$14)</f>
        <v/>
      </c>
      <c r="Z145" s="9">
        <f>IF($B145="","",IFERROR(VLOOKUP($B145,Employees!$A:$K,10,FALSE),0))</f>
        <v/>
      </c>
      <c r="AA145" s="11">
        <f>IF($B145="","",$Z145*Settings!$B$15)</f>
        <v/>
      </c>
      <c r="AB145" s="11">
        <f>IF($B145="","",MAX(0,($I145+$J145+$L145+$M145+$R145)-$X145-$Y145-$AA145))</f>
        <v/>
      </c>
      <c r="AC145" s="11">
        <f>IF($B145="","",ROUND(IF($AB145=0,0,$AB145*VLOOKUP($AB145,Settings!$D$16:$G$22,3,TRUE)-VLOOKUP($AB145,Settings!$D$16:$G$22,4,TRUE)),0))</f>
        <v/>
      </c>
      <c r="AD145" s="11" t="n"/>
      <c r="AE145" s="11" t="n"/>
      <c r="AF145" s="11">
        <f>IF($B145="","",ROUND($S145-$X145-$AC145-$AD145-$AE145,0))</f>
        <v/>
      </c>
      <c r="AG145" s="11">
        <f>IF($B145="","",ROUND($T145*Settings!$E$9,0))</f>
        <v/>
      </c>
      <c r="AH145" s="11">
        <f>IF($B145="","",ROUND($T145*Settings!$E$10,0))</f>
        <v/>
      </c>
      <c r="AI145" s="11">
        <f>IF($B145="","",ROUND($T145*Settings!$E$11,0))</f>
        <v/>
      </c>
      <c r="AJ145" s="11">
        <f>IF($B145="","",ROUND($T145*Settings!$E$12,0))</f>
        <v/>
      </c>
      <c r="AK145" s="11">
        <f>IF($B145="","",$AG145+$AH145+$AI145+$AJ145)</f>
        <v/>
      </c>
      <c r="AL145" s="11">
        <f>IF($B145="","",ROUND($S145+$AK145,0))</f>
        <v/>
      </c>
      <c r="AM145" s="9" t="n"/>
      <c r="AN145" s="9" t="n"/>
    </row>
    <row r="146">
      <c r="A146" s="9" t="n">
        <v>142</v>
      </c>
      <c r="B146" s="9" t="n"/>
      <c r="C146" s="9">
        <f>IF($B146="","",IFERROR(VLOOKUP($B146,Employees!$A:$K,2,FALSE),""))</f>
        <v/>
      </c>
      <c r="D146" s="9">
        <f>IF($B146="","",IFERROR(VLOOKUP($B146,Employees!$A:$K,3,FALSE),""))</f>
        <v/>
      </c>
      <c r="E146" s="9">
        <f>IF($B146="","",IFERROR(VLOOKUP($B146,Employees!$A:$K,4,FALSE),""))</f>
        <v/>
      </c>
      <c r="F146" s="11">
        <f>IF($B146="","",IFERROR(VLOOKUP($B146,Employees!$A:$K,8,FALSE),""))</f>
        <v/>
      </c>
      <c r="G146" s="14">
        <f>IF($B146="","",IF($G146="",Settings!$B$5,$G146))</f>
        <v/>
      </c>
      <c r="H146" s="14" t="n"/>
      <c r="I146" s="11">
        <f>IF($B146="","",ROUND($F146*MAX(0,($G146-$H146))/Settings!$B$5,0))</f>
        <v/>
      </c>
      <c r="J146" s="11" t="n"/>
      <c r="K146" s="11" t="n"/>
      <c r="L146" s="11" t="n"/>
      <c r="M146" s="11" t="n"/>
      <c r="N146" s="11" t="n"/>
      <c r="O146" s="14" t="n"/>
      <c r="P146" s="14" t="n"/>
      <c r="Q146" s="14" t="n"/>
      <c r="R146" s="11">
        <f>IF($B146="","",ROUND((IFERROR($F146/Settings!$B$5/Settings!$B$6,0))*($O146*Settings!$H$9+$P146*Settings!$H$10+$Q146*Settings!$H$11),0))</f>
        <v/>
      </c>
      <c r="S146" s="11">
        <f>IF($B146="","",ROUND($I146+$J146+$K146+$L146+$M146+$N146+$R146,0))</f>
        <v/>
      </c>
      <c r="T146" s="11">
        <f>IF($B146="","",IFERROR(VLOOKUP($B146,Employees!$A:$K,9,FALSE),""))</f>
        <v/>
      </c>
      <c r="U146" s="11">
        <f>IF($B146="","",ROUND($T146*Settings!$B$9,0))</f>
        <v/>
      </c>
      <c r="V146" s="11">
        <f>IF($B146="","",ROUND($T146*Settings!$B$10,0))</f>
        <v/>
      </c>
      <c r="W146" s="11">
        <f>IF($B146="","",ROUND($T146*Settings!$B$11,0))</f>
        <v/>
      </c>
      <c r="X146" s="11">
        <f>IF($B146="","",$U146+$V146+$W146)</f>
        <v/>
      </c>
      <c r="Y146" s="11">
        <f>IF($B146="","",Settings!$B$14)</f>
        <v/>
      </c>
      <c r="Z146" s="9">
        <f>IF($B146="","",IFERROR(VLOOKUP($B146,Employees!$A:$K,10,FALSE),0))</f>
        <v/>
      </c>
      <c r="AA146" s="11">
        <f>IF($B146="","",$Z146*Settings!$B$15)</f>
        <v/>
      </c>
      <c r="AB146" s="11">
        <f>IF($B146="","",MAX(0,($I146+$J146+$L146+$M146+$R146)-$X146-$Y146-$AA146))</f>
        <v/>
      </c>
      <c r="AC146" s="11">
        <f>IF($B146="","",ROUND(IF($AB146=0,0,$AB146*VLOOKUP($AB146,Settings!$D$16:$G$22,3,TRUE)-VLOOKUP($AB146,Settings!$D$16:$G$22,4,TRUE)),0))</f>
        <v/>
      </c>
      <c r="AD146" s="11" t="n"/>
      <c r="AE146" s="11" t="n"/>
      <c r="AF146" s="11">
        <f>IF($B146="","",ROUND($S146-$X146-$AC146-$AD146-$AE146,0))</f>
        <v/>
      </c>
      <c r="AG146" s="11">
        <f>IF($B146="","",ROUND($T146*Settings!$E$9,0))</f>
        <v/>
      </c>
      <c r="AH146" s="11">
        <f>IF($B146="","",ROUND($T146*Settings!$E$10,0))</f>
        <v/>
      </c>
      <c r="AI146" s="11">
        <f>IF($B146="","",ROUND($T146*Settings!$E$11,0))</f>
        <v/>
      </c>
      <c r="AJ146" s="11">
        <f>IF($B146="","",ROUND($T146*Settings!$E$12,0))</f>
        <v/>
      </c>
      <c r="AK146" s="11">
        <f>IF($B146="","",$AG146+$AH146+$AI146+$AJ146)</f>
        <v/>
      </c>
      <c r="AL146" s="11">
        <f>IF($B146="","",ROUND($S146+$AK146,0))</f>
        <v/>
      </c>
      <c r="AM146" s="9" t="n"/>
      <c r="AN146" s="9" t="n"/>
    </row>
    <row r="147">
      <c r="A147" s="9" t="n">
        <v>143</v>
      </c>
      <c r="B147" s="9" t="n"/>
      <c r="C147" s="9">
        <f>IF($B147="","",IFERROR(VLOOKUP($B147,Employees!$A:$K,2,FALSE),""))</f>
        <v/>
      </c>
      <c r="D147" s="9">
        <f>IF($B147="","",IFERROR(VLOOKUP($B147,Employees!$A:$K,3,FALSE),""))</f>
        <v/>
      </c>
      <c r="E147" s="9">
        <f>IF($B147="","",IFERROR(VLOOKUP($B147,Employees!$A:$K,4,FALSE),""))</f>
        <v/>
      </c>
      <c r="F147" s="11">
        <f>IF($B147="","",IFERROR(VLOOKUP($B147,Employees!$A:$K,8,FALSE),""))</f>
        <v/>
      </c>
      <c r="G147" s="14">
        <f>IF($B147="","",IF($G147="",Settings!$B$5,$G147))</f>
        <v/>
      </c>
      <c r="H147" s="14" t="n"/>
      <c r="I147" s="11">
        <f>IF($B147="","",ROUND($F147*MAX(0,($G147-$H147))/Settings!$B$5,0))</f>
        <v/>
      </c>
      <c r="J147" s="11" t="n"/>
      <c r="K147" s="11" t="n"/>
      <c r="L147" s="11" t="n"/>
      <c r="M147" s="11" t="n"/>
      <c r="N147" s="11" t="n"/>
      <c r="O147" s="14" t="n"/>
      <c r="P147" s="14" t="n"/>
      <c r="Q147" s="14" t="n"/>
      <c r="R147" s="11">
        <f>IF($B147="","",ROUND((IFERROR($F147/Settings!$B$5/Settings!$B$6,0))*($O147*Settings!$H$9+$P147*Settings!$H$10+$Q147*Settings!$H$11),0))</f>
        <v/>
      </c>
      <c r="S147" s="11">
        <f>IF($B147="","",ROUND($I147+$J147+$K147+$L147+$M147+$N147+$R147,0))</f>
        <v/>
      </c>
      <c r="T147" s="11">
        <f>IF($B147="","",IFERROR(VLOOKUP($B147,Employees!$A:$K,9,FALSE),""))</f>
        <v/>
      </c>
      <c r="U147" s="11">
        <f>IF($B147="","",ROUND($T147*Settings!$B$9,0))</f>
        <v/>
      </c>
      <c r="V147" s="11">
        <f>IF($B147="","",ROUND($T147*Settings!$B$10,0))</f>
        <v/>
      </c>
      <c r="W147" s="11">
        <f>IF($B147="","",ROUND($T147*Settings!$B$11,0))</f>
        <v/>
      </c>
      <c r="X147" s="11">
        <f>IF($B147="","",$U147+$V147+$W147)</f>
        <v/>
      </c>
      <c r="Y147" s="11">
        <f>IF($B147="","",Settings!$B$14)</f>
        <v/>
      </c>
      <c r="Z147" s="9">
        <f>IF($B147="","",IFERROR(VLOOKUP($B147,Employees!$A:$K,10,FALSE),0))</f>
        <v/>
      </c>
      <c r="AA147" s="11">
        <f>IF($B147="","",$Z147*Settings!$B$15)</f>
        <v/>
      </c>
      <c r="AB147" s="11">
        <f>IF($B147="","",MAX(0,($I147+$J147+$L147+$M147+$R147)-$X147-$Y147-$AA147))</f>
        <v/>
      </c>
      <c r="AC147" s="11">
        <f>IF($B147="","",ROUND(IF($AB147=0,0,$AB147*VLOOKUP($AB147,Settings!$D$16:$G$22,3,TRUE)-VLOOKUP($AB147,Settings!$D$16:$G$22,4,TRUE)),0))</f>
        <v/>
      </c>
      <c r="AD147" s="11" t="n"/>
      <c r="AE147" s="11" t="n"/>
      <c r="AF147" s="11">
        <f>IF($B147="","",ROUND($S147-$X147-$AC147-$AD147-$AE147,0))</f>
        <v/>
      </c>
      <c r="AG147" s="11">
        <f>IF($B147="","",ROUND($T147*Settings!$E$9,0))</f>
        <v/>
      </c>
      <c r="AH147" s="11">
        <f>IF($B147="","",ROUND($T147*Settings!$E$10,0))</f>
        <v/>
      </c>
      <c r="AI147" s="11">
        <f>IF($B147="","",ROUND($T147*Settings!$E$11,0))</f>
        <v/>
      </c>
      <c r="AJ147" s="11">
        <f>IF($B147="","",ROUND($T147*Settings!$E$12,0))</f>
        <v/>
      </c>
      <c r="AK147" s="11">
        <f>IF($B147="","",$AG147+$AH147+$AI147+$AJ147)</f>
        <v/>
      </c>
      <c r="AL147" s="11">
        <f>IF($B147="","",ROUND($S147+$AK147,0))</f>
        <v/>
      </c>
      <c r="AM147" s="9" t="n"/>
      <c r="AN147" s="9" t="n"/>
    </row>
    <row r="148">
      <c r="A148" s="9" t="n">
        <v>144</v>
      </c>
      <c r="B148" s="9" t="n"/>
      <c r="C148" s="9">
        <f>IF($B148="","",IFERROR(VLOOKUP($B148,Employees!$A:$K,2,FALSE),""))</f>
        <v/>
      </c>
      <c r="D148" s="9">
        <f>IF($B148="","",IFERROR(VLOOKUP($B148,Employees!$A:$K,3,FALSE),""))</f>
        <v/>
      </c>
      <c r="E148" s="9">
        <f>IF($B148="","",IFERROR(VLOOKUP($B148,Employees!$A:$K,4,FALSE),""))</f>
        <v/>
      </c>
      <c r="F148" s="11">
        <f>IF($B148="","",IFERROR(VLOOKUP($B148,Employees!$A:$K,8,FALSE),""))</f>
        <v/>
      </c>
      <c r="G148" s="14">
        <f>IF($B148="","",IF($G148="",Settings!$B$5,$G148))</f>
        <v/>
      </c>
      <c r="H148" s="14" t="n"/>
      <c r="I148" s="11">
        <f>IF($B148="","",ROUND($F148*MAX(0,($G148-$H148))/Settings!$B$5,0))</f>
        <v/>
      </c>
      <c r="J148" s="11" t="n"/>
      <c r="K148" s="11" t="n"/>
      <c r="L148" s="11" t="n"/>
      <c r="M148" s="11" t="n"/>
      <c r="N148" s="11" t="n"/>
      <c r="O148" s="14" t="n"/>
      <c r="P148" s="14" t="n"/>
      <c r="Q148" s="14" t="n"/>
      <c r="R148" s="11">
        <f>IF($B148="","",ROUND((IFERROR($F148/Settings!$B$5/Settings!$B$6,0))*($O148*Settings!$H$9+$P148*Settings!$H$10+$Q148*Settings!$H$11),0))</f>
        <v/>
      </c>
      <c r="S148" s="11">
        <f>IF($B148="","",ROUND($I148+$J148+$K148+$L148+$M148+$N148+$R148,0))</f>
        <v/>
      </c>
      <c r="T148" s="11">
        <f>IF($B148="","",IFERROR(VLOOKUP($B148,Employees!$A:$K,9,FALSE),""))</f>
        <v/>
      </c>
      <c r="U148" s="11">
        <f>IF($B148="","",ROUND($T148*Settings!$B$9,0))</f>
        <v/>
      </c>
      <c r="V148" s="11">
        <f>IF($B148="","",ROUND($T148*Settings!$B$10,0))</f>
        <v/>
      </c>
      <c r="W148" s="11">
        <f>IF($B148="","",ROUND($T148*Settings!$B$11,0))</f>
        <v/>
      </c>
      <c r="X148" s="11">
        <f>IF($B148="","",$U148+$V148+$W148)</f>
        <v/>
      </c>
      <c r="Y148" s="11">
        <f>IF($B148="","",Settings!$B$14)</f>
        <v/>
      </c>
      <c r="Z148" s="9">
        <f>IF($B148="","",IFERROR(VLOOKUP($B148,Employees!$A:$K,10,FALSE),0))</f>
        <v/>
      </c>
      <c r="AA148" s="11">
        <f>IF($B148="","",$Z148*Settings!$B$15)</f>
        <v/>
      </c>
      <c r="AB148" s="11">
        <f>IF($B148="","",MAX(0,($I148+$J148+$L148+$M148+$R148)-$X148-$Y148-$AA148))</f>
        <v/>
      </c>
      <c r="AC148" s="11">
        <f>IF($B148="","",ROUND(IF($AB148=0,0,$AB148*VLOOKUP($AB148,Settings!$D$16:$G$22,3,TRUE)-VLOOKUP($AB148,Settings!$D$16:$G$22,4,TRUE)),0))</f>
        <v/>
      </c>
      <c r="AD148" s="11" t="n"/>
      <c r="AE148" s="11" t="n"/>
      <c r="AF148" s="11">
        <f>IF($B148="","",ROUND($S148-$X148-$AC148-$AD148-$AE148,0))</f>
        <v/>
      </c>
      <c r="AG148" s="11">
        <f>IF($B148="","",ROUND($T148*Settings!$E$9,0))</f>
        <v/>
      </c>
      <c r="AH148" s="11">
        <f>IF($B148="","",ROUND($T148*Settings!$E$10,0))</f>
        <v/>
      </c>
      <c r="AI148" s="11">
        <f>IF($B148="","",ROUND($T148*Settings!$E$11,0))</f>
        <v/>
      </c>
      <c r="AJ148" s="11">
        <f>IF($B148="","",ROUND($T148*Settings!$E$12,0))</f>
        <v/>
      </c>
      <c r="AK148" s="11">
        <f>IF($B148="","",$AG148+$AH148+$AI148+$AJ148)</f>
        <v/>
      </c>
      <c r="AL148" s="11">
        <f>IF($B148="","",ROUND($S148+$AK148,0))</f>
        <v/>
      </c>
      <c r="AM148" s="9" t="n"/>
      <c r="AN148" s="9" t="n"/>
    </row>
    <row r="149">
      <c r="A149" s="9" t="n">
        <v>145</v>
      </c>
      <c r="B149" s="9" t="n"/>
      <c r="C149" s="9">
        <f>IF($B149="","",IFERROR(VLOOKUP($B149,Employees!$A:$K,2,FALSE),""))</f>
        <v/>
      </c>
      <c r="D149" s="9">
        <f>IF($B149="","",IFERROR(VLOOKUP($B149,Employees!$A:$K,3,FALSE),""))</f>
        <v/>
      </c>
      <c r="E149" s="9">
        <f>IF($B149="","",IFERROR(VLOOKUP($B149,Employees!$A:$K,4,FALSE),""))</f>
        <v/>
      </c>
      <c r="F149" s="11">
        <f>IF($B149="","",IFERROR(VLOOKUP($B149,Employees!$A:$K,8,FALSE),""))</f>
        <v/>
      </c>
      <c r="G149" s="14">
        <f>IF($B149="","",IF($G149="",Settings!$B$5,$G149))</f>
        <v/>
      </c>
      <c r="H149" s="14" t="n"/>
      <c r="I149" s="11">
        <f>IF($B149="","",ROUND($F149*MAX(0,($G149-$H149))/Settings!$B$5,0))</f>
        <v/>
      </c>
      <c r="J149" s="11" t="n"/>
      <c r="K149" s="11" t="n"/>
      <c r="L149" s="11" t="n"/>
      <c r="M149" s="11" t="n"/>
      <c r="N149" s="11" t="n"/>
      <c r="O149" s="14" t="n"/>
      <c r="P149" s="14" t="n"/>
      <c r="Q149" s="14" t="n"/>
      <c r="R149" s="11">
        <f>IF($B149="","",ROUND((IFERROR($F149/Settings!$B$5/Settings!$B$6,0))*($O149*Settings!$H$9+$P149*Settings!$H$10+$Q149*Settings!$H$11),0))</f>
        <v/>
      </c>
      <c r="S149" s="11">
        <f>IF($B149="","",ROUND($I149+$J149+$K149+$L149+$M149+$N149+$R149,0))</f>
        <v/>
      </c>
      <c r="T149" s="11">
        <f>IF($B149="","",IFERROR(VLOOKUP($B149,Employees!$A:$K,9,FALSE),""))</f>
        <v/>
      </c>
      <c r="U149" s="11">
        <f>IF($B149="","",ROUND($T149*Settings!$B$9,0))</f>
        <v/>
      </c>
      <c r="V149" s="11">
        <f>IF($B149="","",ROUND($T149*Settings!$B$10,0))</f>
        <v/>
      </c>
      <c r="W149" s="11">
        <f>IF($B149="","",ROUND($T149*Settings!$B$11,0))</f>
        <v/>
      </c>
      <c r="X149" s="11">
        <f>IF($B149="","",$U149+$V149+$W149)</f>
        <v/>
      </c>
      <c r="Y149" s="11">
        <f>IF($B149="","",Settings!$B$14)</f>
        <v/>
      </c>
      <c r="Z149" s="9">
        <f>IF($B149="","",IFERROR(VLOOKUP($B149,Employees!$A:$K,10,FALSE),0))</f>
        <v/>
      </c>
      <c r="AA149" s="11">
        <f>IF($B149="","",$Z149*Settings!$B$15)</f>
        <v/>
      </c>
      <c r="AB149" s="11">
        <f>IF($B149="","",MAX(0,($I149+$J149+$L149+$M149+$R149)-$X149-$Y149-$AA149))</f>
        <v/>
      </c>
      <c r="AC149" s="11">
        <f>IF($B149="","",ROUND(IF($AB149=0,0,$AB149*VLOOKUP($AB149,Settings!$D$16:$G$22,3,TRUE)-VLOOKUP($AB149,Settings!$D$16:$G$22,4,TRUE)),0))</f>
        <v/>
      </c>
      <c r="AD149" s="11" t="n"/>
      <c r="AE149" s="11" t="n"/>
      <c r="AF149" s="11">
        <f>IF($B149="","",ROUND($S149-$X149-$AC149-$AD149-$AE149,0))</f>
        <v/>
      </c>
      <c r="AG149" s="11">
        <f>IF($B149="","",ROUND($T149*Settings!$E$9,0))</f>
        <v/>
      </c>
      <c r="AH149" s="11">
        <f>IF($B149="","",ROUND($T149*Settings!$E$10,0))</f>
        <v/>
      </c>
      <c r="AI149" s="11">
        <f>IF($B149="","",ROUND($T149*Settings!$E$11,0))</f>
        <v/>
      </c>
      <c r="AJ149" s="11">
        <f>IF($B149="","",ROUND($T149*Settings!$E$12,0))</f>
        <v/>
      </c>
      <c r="AK149" s="11">
        <f>IF($B149="","",$AG149+$AH149+$AI149+$AJ149)</f>
        <v/>
      </c>
      <c r="AL149" s="11">
        <f>IF($B149="","",ROUND($S149+$AK149,0))</f>
        <v/>
      </c>
      <c r="AM149" s="9" t="n"/>
      <c r="AN149" s="9" t="n"/>
    </row>
    <row r="150">
      <c r="A150" s="9" t="n">
        <v>146</v>
      </c>
      <c r="B150" s="9" t="n"/>
      <c r="C150" s="9">
        <f>IF($B150="","",IFERROR(VLOOKUP($B150,Employees!$A:$K,2,FALSE),""))</f>
        <v/>
      </c>
      <c r="D150" s="9">
        <f>IF($B150="","",IFERROR(VLOOKUP($B150,Employees!$A:$K,3,FALSE),""))</f>
        <v/>
      </c>
      <c r="E150" s="9">
        <f>IF($B150="","",IFERROR(VLOOKUP($B150,Employees!$A:$K,4,FALSE),""))</f>
        <v/>
      </c>
      <c r="F150" s="11">
        <f>IF($B150="","",IFERROR(VLOOKUP($B150,Employees!$A:$K,8,FALSE),""))</f>
        <v/>
      </c>
      <c r="G150" s="14">
        <f>IF($B150="","",IF($G150="",Settings!$B$5,$G150))</f>
        <v/>
      </c>
      <c r="H150" s="14" t="n"/>
      <c r="I150" s="11">
        <f>IF($B150="","",ROUND($F150*MAX(0,($G150-$H150))/Settings!$B$5,0))</f>
        <v/>
      </c>
      <c r="J150" s="11" t="n"/>
      <c r="K150" s="11" t="n"/>
      <c r="L150" s="11" t="n"/>
      <c r="M150" s="11" t="n"/>
      <c r="N150" s="11" t="n"/>
      <c r="O150" s="14" t="n"/>
      <c r="P150" s="14" t="n"/>
      <c r="Q150" s="14" t="n"/>
      <c r="R150" s="11">
        <f>IF($B150="","",ROUND((IFERROR($F150/Settings!$B$5/Settings!$B$6,0))*($O150*Settings!$H$9+$P150*Settings!$H$10+$Q150*Settings!$H$11),0))</f>
        <v/>
      </c>
      <c r="S150" s="11">
        <f>IF($B150="","",ROUND($I150+$J150+$K150+$L150+$M150+$N150+$R150,0))</f>
        <v/>
      </c>
      <c r="T150" s="11">
        <f>IF($B150="","",IFERROR(VLOOKUP($B150,Employees!$A:$K,9,FALSE),""))</f>
        <v/>
      </c>
      <c r="U150" s="11">
        <f>IF($B150="","",ROUND($T150*Settings!$B$9,0))</f>
        <v/>
      </c>
      <c r="V150" s="11">
        <f>IF($B150="","",ROUND($T150*Settings!$B$10,0))</f>
        <v/>
      </c>
      <c r="W150" s="11">
        <f>IF($B150="","",ROUND($T150*Settings!$B$11,0))</f>
        <v/>
      </c>
      <c r="X150" s="11">
        <f>IF($B150="","",$U150+$V150+$W150)</f>
        <v/>
      </c>
      <c r="Y150" s="11">
        <f>IF($B150="","",Settings!$B$14)</f>
        <v/>
      </c>
      <c r="Z150" s="9">
        <f>IF($B150="","",IFERROR(VLOOKUP($B150,Employees!$A:$K,10,FALSE),0))</f>
        <v/>
      </c>
      <c r="AA150" s="11">
        <f>IF($B150="","",$Z150*Settings!$B$15)</f>
        <v/>
      </c>
      <c r="AB150" s="11">
        <f>IF($B150="","",MAX(0,($I150+$J150+$L150+$M150+$R150)-$X150-$Y150-$AA150))</f>
        <v/>
      </c>
      <c r="AC150" s="11">
        <f>IF($B150="","",ROUND(IF($AB150=0,0,$AB150*VLOOKUP($AB150,Settings!$D$16:$G$22,3,TRUE)-VLOOKUP($AB150,Settings!$D$16:$G$22,4,TRUE)),0))</f>
        <v/>
      </c>
      <c r="AD150" s="11" t="n"/>
      <c r="AE150" s="11" t="n"/>
      <c r="AF150" s="11">
        <f>IF($B150="","",ROUND($S150-$X150-$AC150-$AD150-$AE150,0))</f>
        <v/>
      </c>
      <c r="AG150" s="11">
        <f>IF($B150="","",ROUND($T150*Settings!$E$9,0))</f>
        <v/>
      </c>
      <c r="AH150" s="11">
        <f>IF($B150="","",ROUND($T150*Settings!$E$10,0))</f>
        <v/>
      </c>
      <c r="AI150" s="11">
        <f>IF($B150="","",ROUND($T150*Settings!$E$11,0))</f>
        <v/>
      </c>
      <c r="AJ150" s="11">
        <f>IF($B150="","",ROUND($T150*Settings!$E$12,0))</f>
        <v/>
      </c>
      <c r="AK150" s="11">
        <f>IF($B150="","",$AG150+$AH150+$AI150+$AJ150)</f>
        <v/>
      </c>
      <c r="AL150" s="11">
        <f>IF($B150="","",ROUND($S150+$AK150,0))</f>
        <v/>
      </c>
      <c r="AM150" s="9" t="n"/>
      <c r="AN150" s="9" t="n"/>
    </row>
    <row r="151">
      <c r="A151" s="9" t="n">
        <v>147</v>
      </c>
      <c r="B151" s="9" t="n"/>
      <c r="C151" s="9">
        <f>IF($B151="","",IFERROR(VLOOKUP($B151,Employees!$A:$K,2,FALSE),""))</f>
        <v/>
      </c>
      <c r="D151" s="9">
        <f>IF($B151="","",IFERROR(VLOOKUP($B151,Employees!$A:$K,3,FALSE),""))</f>
        <v/>
      </c>
      <c r="E151" s="9">
        <f>IF($B151="","",IFERROR(VLOOKUP($B151,Employees!$A:$K,4,FALSE),""))</f>
        <v/>
      </c>
      <c r="F151" s="11">
        <f>IF($B151="","",IFERROR(VLOOKUP($B151,Employees!$A:$K,8,FALSE),""))</f>
        <v/>
      </c>
      <c r="G151" s="14">
        <f>IF($B151="","",IF($G151="",Settings!$B$5,$G151))</f>
        <v/>
      </c>
      <c r="H151" s="14" t="n"/>
      <c r="I151" s="11">
        <f>IF($B151="","",ROUND($F151*MAX(0,($G151-$H151))/Settings!$B$5,0))</f>
        <v/>
      </c>
      <c r="J151" s="11" t="n"/>
      <c r="K151" s="11" t="n"/>
      <c r="L151" s="11" t="n"/>
      <c r="M151" s="11" t="n"/>
      <c r="N151" s="11" t="n"/>
      <c r="O151" s="14" t="n"/>
      <c r="P151" s="14" t="n"/>
      <c r="Q151" s="14" t="n"/>
      <c r="R151" s="11">
        <f>IF($B151="","",ROUND((IFERROR($F151/Settings!$B$5/Settings!$B$6,0))*($O151*Settings!$H$9+$P151*Settings!$H$10+$Q151*Settings!$H$11),0))</f>
        <v/>
      </c>
      <c r="S151" s="11">
        <f>IF($B151="","",ROUND($I151+$J151+$K151+$L151+$M151+$N151+$R151,0))</f>
        <v/>
      </c>
      <c r="T151" s="11">
        <f>IF($B151="","",IFERROR(VLOOKUP($B151,Employees!$A:$K,9,FALSE),""))</f>
        <v/>
      </c>
      <c r="U151" s="11">
        <f>IF($B151="","",ROUND($T151*Settings!$B$9,0))</f>
        <v/>
      </c>
      <c r="V151" s="11">
        <f>IF($B151="","",ROUND($T151*Settings!$B$10,0))</f>
        <v/>
      </c>
      <c r="W151" s="11">
        <f>IF($B151="","",ROUND($T151*Settings!$B$11,0))</f>
        <v/>
      </c>
      <c r="X151" s="11">
        <f>IF($B151="","",$U151+$V151+$W151)</f>
        <v/>
      </c>
      <c r="Y151" s="11">
        <f>IF($B151="","",Settings!$B$14)</f>
        <v/>
      </c>
      <c r="Z151" s="9">
        <f>IF($B151="","",IFERROR(VLOOKUP($B151,Employees!$A:$K,10,FALSE),0))</f>
        <v/>
      </c>
      <c r="AA151" s="11">
        <f>IF($B151="","",$Z151*Settings!$B$15)</f>
        <v/>
      </c>
      <c r="AB151" s="11">
        <f>IF($B151="","",MAX(0,($I151+$J151+$L151+$M151+$R151)-$X151-$Y151-$AA151))</f>
        <v/>
      </c>
      <c r="AC151" s="11">
        <f>IF($B151="","",ROUND(IF($AB151=0,0,$AB151*VLOOKUP($AB151,Settings!$D$16:$G$22,3,TRUE)-VLOOKUP($AB151,Settings!$D$16:$G$22,4,TRUE)),0))</f>
        <v/>
      </c>
      <c r="AD151" s="11" t="n"/>
      <c r="AE151" s="11" t="n"/>
      <c r="AF151" s="11">
        <f>IF($B151="","",ROUND($S151-$X151-$AC151-$AD151-$AE151,0))</f>
        <v/>
      </c>
      <c r="AG151" s="11">
        <f>IF($B151="","",ROUND($T151*Settings!$E$9,0))</f>
        <v/>
      </c>
      <c r="AH151" s="11">
        <f>IF($B151="","",ROUND($T151*Settings!$E$10,0))</f>
        <v/>
      </c>
      <c r="AI151" s="11">
        <f>IF($B151="","",ROUND($T151*Settings!$E$11,0))</f>
        <v/>
      </c>
      <c r="AJ151" s="11">
        <f>IF($B151="","",ROUND($T151*Settings!$E$12,0))</f>
        <v/>
      </c>
      <c r="AK151" s="11">
        <f>IF($B151="","",$AG151+$AH151+$AI151+$AJ151)</f>
        <v/>
      </c>
      <c r="AL151" s="11">
        <f>IF($B151="","",ROUND($S151+$AK151,0))</f>
        <v/>
      </c>
      <c r="AM151" s="9" t="n"/>
      <c r="AN151" s="9" t="n"/>
    </row>
    <row r="152">
      <c r="A152" s="9" t="n">
        <v>148</v>
      </c>
      <c r="B152" s="9" t="n"/>
      <c r="C152" s="9">
        <f>IF($B152="","",IFERROR(VLOOKUP($B152,Employees!$A:$K,2,FALSE),""))</f>
        <v/>
      </c>
      <c r="D152" s="9">
        <f>IF($B152="","",IFERROR(VLOOKUP($B152,Employees!$A:$K,3,FALSE),""))</f>
        <v/>
      </c>
      <c r="E152" s="9">
        <f>IF($B152="","",IFERROR(VLOOKUP($B152,Employees!$A:$K,4,FALSE),""))</f>
        <v/>
      </c>
      <c r="F152" s="11">
        <f>IF($B152="","",IFERROR(VLOOKUP($B152,Employees!$A:$K,8,FALSE),""))</f>
        <v/>
      </c>
      <c r="G152" s="14">
        <f>IF($B152="","",IF($G152="",Settings!$B$5,$G152))</f>
        <v/>
      </c>
      <c r="H152" s="14" t="n"/>
      <c r="I152" s="11">
        <f>IF($B152="","",ROUND($F152*MAX(0,($G152-$H152))/Settings!$B$5,0))</f>
        <v/>
      </c>
      <c r="J152" s="11" t="n"/>
      <c r="K152" s="11" t="n"/>
      <c r="L152" s="11" t="n"/>
      <c r="M152" s="11" t="n"/>
      <c r="N152" s="11" t="n"/>
      <c r="O152" s="14" t="n"/>
      <c r="P152" s="14" t="n"/>
      <c r="Q152" s="14" t="n"/>
      <c r="R152" s="11">
        <f>IF($B152="","",ROUND((IFERROR($F152/Settings!$B$5/Settings!$B$6,0))*($O152*Settings!$H$9+$P152*Settings!$H$10+$Q152*Settings!$H$11),0))</f>
        <v/>
      </c>
      <c r="S152" s="11">
        <f>IF($B152="","",ROUND($I152+$J152+$K152+$L152+$M152+$N152+$R152,0))</f>
        <v/>
      </c>
      <c r="T152" s="11">
        <f>IF($B152="","",IFERROR(VLOOKUP($B152,Employees!$A:$K,9,FALSE),""))</f>
        <v/>
      </c>
      <c r="U152" s="11">
        <f>IF($B152="","",ROUND($T152*Settings!$B$9,0))</f>
        <v/>
      </c>
      <c r="V152" s="11">
        <f>IF($B152="","",ROUND($T152*Settings!$B$10,0))</f>
        <v/>
      </c>
      <c r="W152" s="11">
        <f>IF($B152="","",ROUND($T152*Settings!$B$11,0))</f>
        <v/>
      </c>
      <c r="X152" s="11">
        <f>IF($B152="","",$U152+$V152+$W152)</f>
        <v/>
      </c>
      <c r="Y152" s="11">
        <f>IF($B152="","",Settings!$B$14)</f>
        <v/>
      </c>
      <c r="Z152" s="9">
        <f>IF($B152="","",IFERROR(VLOOKUP($B152,Employees!$A:$K,10,FALSE),0))</f>
        <v/>
      </c>
      <c r="AA152" s="11">
        <f>IF($B152="","",$Z152*Settings!$B$15)</f>
        <v/>
      </c>
      <c r="AB152" s="11">
        <f>IF($B152="","",MAX(0,($I152+$J152+$L152+$M152+$R152)-$X152-$Y152-$AA152))</f>
        <v/>
      </c>
      <c r="AC152" s="11">
        <f>IF($B152="","",ROUND(IF($AB152=0,0,$AB152*VLOOKUP($AB152,Settings!$D$16:$G$22,3,TRUE)-VLOOKUP($AB152,Settings!$D$16:$G$22,4,TRUE)),0))</f>
        <v/>
      </c>
      <c r="AD152" s="11" t="n"/>
      <c r="AE152" s="11" t="n"/>
      <c r="AF152" s="11">
        <f>IF($B152="","",ROUND($S152-$X152-$AC152-$AD152-$AE152,0))</f>
        <v/>
      </c>
      <c r="AG152" s="11">
        <f>IF($B152="","",ROUND($T152*Settings!$E$9,0))</f>
        <v/>
      </c>
      <c r="AH152" s="11">
        <f>IF($B152="","",ROUND($T152*Settings!$E$10,0))</f>
        <v/>
      </c>
      <c r="AI152" s="11">
        <f>IF($B152="","",ROUND($T152*Settings!$E$11,0))</f>
        <v/>
      </c>
      <c r="AJ152" s="11">
        <f>IF($B152="","",ROUND($T152*Settings!$E$12,0))</f>
        <v/>
      </c>
      <c r="AK152" s="11">
        <f>IF($B152="","",$AG152+$AH152+$AI152+$AJ152)</f>
        <v/>
      </c>
      <c r="AL152" s="11">
        <f>IF($B152="","",ROUND($S152+$AK152,0))</f>
        <v/>
      </c>
      <c r="AM152" s="9" t="n"/>
      <c r="AN152" s="9" t="n"/>
    </row>
    <row r="153">
      <c r="A153" s="9" t="n">
        <v>149</v>
      </c>
      <c r="B153" s="9" t="n"/>
      <c r="C153" s="9">
        <f>IF($B153="","",IFERROR(VLOOKUP($B153,Employees!$A:$K,2,FALSE),""))</f>
        <v/>
      </c>
      <c r="D153" s="9">
        <f>IF($B153="","",IFERROR(VLOOKUP($B153,Employees!$A:$K,3,FALSE),""))</f>
        <v/>
      </c>
      <c r="E153" s="9">
        <f>IF($B153="","",IFERROR(VLOOKUP($B153,Employees!$A:$K,4,FALSE),""))</f>
        <v/>
      </c>
      <c r="F153" s="11">
        <f>IF($B153="","",IFERROR(VLOOKUP($B153,Employees!$A:$K,8,FALSE),""))</f>
        <v/>
      </c>
      <c r="G153" s="14">
        <f>IF($B153="","",IF($G153="",Settings!$B$5,$G153))</f>
        <v/>
      </c>
      <c r="H153" s="14" t="n"/>
      <c r="I153" s="11">
        <f>IF($B153="","",ROUND($F153*MAX(0,($G153-$H153))/Settings!$B$5,0))</f>
        <v/>
      </c>
      <c r="J153" s="11" t="n"/>
      <c r="K153" s="11" t="n"/>
      <c r="L153" s="11" t="n"/>
      <c r="M153" s="11" t="n"/>
      <c r="N153" s="11" t="n"/>
      <c r="O153" s="14" t="n"/>
      <c r="P153" s="14" t="n"/>
      <c r="Q153" s="14" t="n"/>
      <c r="R153" s="11">
        <f>IF($B153="","",ROUND((IFERROR($F153/Settings!$B$5/Settings!$B$6,0))*($O153*Settings!$H$9+$P153*Settings!$H$10+$Q153*Settings!$H$11),0))</f>
        <v/>
      </c>
      <c r="S153" s="11">
        <f>IF($B153="","",ROUND($I153+$J153+$K153+$L153+$M153+$N153+$R153,0))</f>
        <v/>
      </c>
      <c r="T153" s="11">
        <f>IF($B153="","",IFERROR(VLOOKUP($B153,Employees!$A:$K,9,FALSE),""))</f>
        <v/>
      </c>
      <c r="U153" s="11">
        <f>IF($B153="","",ROUND($T153*Settings!$B$9,0))</f>
        <v/>
      </c>
      <c r="V153" s="11">
        <f>IF($B153="","",ROUND($T153*Settings!$B$10,0))</f>
        <v/>
      </c>
      <c r="W153" s="11">
        <f>IF($B153="","",ROUND($T153*Settings!$B$11,0))</f>
        <v/>
      </c>
      <c r="X153" s="11">
        <f>IF($B153="","",$U153+$V153+$W153)</f>
        <v/>
      </c>
      <c r="Y153" s="11">
        <f>IF($B153="","",Settings!$B$14)</f>
        <v/>
      </c>
      <c r="Z153" s="9">
        <f>IF($B153="","",IFERROR(VLOOKUP($B153,Employees!$A:$K,10,FALSE),0))</f>
        <v/>
      </c>
      <c r="AA153" s="11">
        <f>IF($B153="","",$Z153*Settings!$B$15)</f>
        <v/>
      </c>
      <c r="AB153" s="11">
        <f>IF($B153="","",MAX(0,($I153+$J153+$L153+$M153+$R153)-$X153-$Y153-$AA153))</f>
        <v/>
      </c>
      <c r="AC153" s="11">
        <f>IF($B153="","",ROUND(IF($AB153=0,0,$AB153*VLOOKUP($AB153,Settings!$D$16:$G$22,3,TRUE)-VLOOKUP($AB153,Settings!$D$16:$G$22,4,TRUE)),0))</f>
        <v/>
      </c>
      <c r="AD153" s="11" t="n"/>
      <c r="AE153" s="11" t="n"/>
      <c r="AF153" s="11">
        <f>IF($B153="","",ROUND($S153-$X153-$AC153-$AD153-$AE153,0))</f>
        <v/>
      </c>
      <c r="AG153" s="11">
        <f>IF($B153="","",ROUND($T153*Settings!$E$9,0))</f>
        <v/>
      </c>
      <c r="AH153" s="11">
        <f>IF($B153="","",ROUND($T153*Settings!$E$10,0))</f>
        <v/>
      </c>
      <c r="AI153" s="11">
        <f>IF($B153="","",ROUND($T153*Settings!$E$11,0))</f>
        <v/>
      </c>
      <c r="AJ153" s="11">
        <f>IF($B153="","",ROUND($T153*Settings!$E$12,0))</f>
        <v/>
      </c>
      <c r="AK153" s="11">
        <f>IF($B153="","",$AG153+$AH153+$AI153+$AJ153)</f>
        <v/>
      </c>
      <c r="AL153" s="11">
        <f>IF($B153="","",ROUND($S153+$AK153,0))</f>
        <v/>
      </c>
      <c r="AM153" s="9" t="n"/>
      <c r="AN153" s="9" t="n"/>
    </row>
    <row r="154">
      <c r="A154" s="9" t="n">
        <v>150</v>
      </c>
      <c r="B154" s="9" t="n"/>
      <c r="C154" s="9">
        <f>IF($B154="","",IFERROR(VLOOKUP($B154,Employees!$A:$K,2,FALSE),""))</f>
        <v/>
      </c>
      <c r="D154" s="9">
        <f>IF($B154="","",IFERROR(VLOOKUP($B154,Employees!$A:$K,3,FALSE),""))</f>
        <v/>
      </c>
      <c r="E154" s="9">
        <f>IF($B154="","",IFERROR(VLOOKUP($B154,Employees!$A:$K,4,FALSE),""))</f>
        <v/>
      </c>
      <c r="F154" s="11">
        <f>IF($B154="","",IFERROR(VLOOKUP($B154,Employees!$A:$K,8,FALSE),""))</f>
        <v/>
      </c>
      <c r="G154" s="14">
        <f>IF($B154="","",IF($G154="",Settings!$B$5,$G154))</f>
        <v/>
      </c>
      <c r="H154" s="14" t="n"/>
      <c r="I154" s="11">
        <f>IF($B154="","",ROUND($F154*MAX(0,($G154-$H154))/Settings!$B$5,0))</f>
        <v/>
      </c>
      <c r="J154" s="11" t="n"/>
      <c r="K154" s="11" t="n"/>
      <c r="L154" s="11" t="n"/>
      <c r="M154" s="11" t="n"/>
      <c r="N154" s="11" t="n"/>
      <c r="O154" s="14" t="n"/>
      <c r="P154" s="14" t="n"/>
      <c r="Q154" s="14" t="n"/>
      <c r="R154" s="11">
        <f>IF($B154="","",ROUND((IFERROR($F154/Settings!$B$5/Settings!$B$6,0))*($O154*Settings!$H$9+$P154*Settings!$H$10+$Q154*Settings!$H$11),0))</f>
        <v/>
      </c>
      <c r="S154" s="11">
        <f>IF($B154="","",ROUND($I154+$J154+$K154+$L154+$M154+$N154+$R154,0))</f>
        <v/>
      </c>
      <c r="T154" s="11">
        <f>IF($B154="","",IFERROR(VLOOKUP($B154,Employees!$A:$K,9,FALSE),""))</f>
        <v/>
      </c>
      <c r="U154" s="11">
        <f>IF($B154="","",ROUND($T154*Settings!$B$9,0))</f>
        <v/>
      </c>
      <c r="V154" s="11">
        <f>IF($B154="","",ROUND($T154*Settings!$B$10,0))</f>
        <v/>
      </c>
      <c r="W154" s="11">
        <f>IF($B154="","",ROUND($T154*Settings!$B$11,0))</f>
        <v/>
      </c>
      <c r="X154" s="11">
        <f>IF($B154="","",$U154+$V154+$W154)</f>
        <v/>
      </c>
      <c r="Y154" s="11">
        <f>IF($B154="","",Settings!$B$14)</f>
        <v/>
      </c>
      <c r="Z154" s="9">
        <f>IF($B154="","",IFERROR(VLOOKUP($B154,Employees!$A:$K,10,FALSE),0))</f>
        <v/>
      </c>
      <c r="AA154" s="11">
        <f>IF($B154="","",$Z154*Settings!$B$15)</f>
        <v/>
      </c>
      <c r="AB154" s="11">
        <f>IF($B154="","",MAX(0,($I154+$J154+$L154+$M154+$R154)-$X154-$Y154-$AA154))</f>
        <v/>
      </c>
      <c r="AC154" s="11">
        <f>IF($B154="","",ROUND(IF($AB154=0,0,$AB154*VLOOKUP($AB154,Settings!$D$16:$G$22,3,TRUE)-VLOOKUP($AB154,Settings!$D$16:$G$22,4,TRUE)),0))</f>
        <v/>
      </c>
      <c r="AD154" s="11" t="n"/>
      <c r="AE154" s="11" t="n"/>
      <c r="AF154" s="11">
        <f>IF($B154="","",ROUND($S154-$X154-$AC154-$AD154-$AE154,0))</f>
        <v/>
      </c>
      <c r="AG154" s="11">
        <f>IF($B154="","",ROUND($T154*Settings!$E$9,0))</f>
        <v/>
      </c>
      <c r="AH154" s="11">
        <f>IF($B154="","",ROUND($T154*Settings!$E$10,0))</f>
        <v/>
      </c>
      <c r="AI154" s="11">
        <f>IF($B154="","",ROUND($T154*Settings!$E$11,0))</f>
        <v/>
      </c>
      <c r="AJ154" s="11">
        <f>IF($B154="","",ROUND($T154*Settings!$E$12,0))</f>
        <v/>
      </c>
      <c r="AK154" s="11">
        <f>IF($B154="","",$AG154+$AH154+$AI154+$AJ154)</f>
        <v/>
      </c>
      <c r="AL154" s="11">
        <f>IF($B154="","",ROUND($S154+$AK154,0))</f>
        <v/>
      </c>
      <c r="AM154" s="9" t="n"/>
      <c r="AN154" s="9" t="n"/>
    </row>
    <row r="155">
      <c r="A155" s="9" t="n">
        <v>151</v>
      </c>
      <c r="B155" s="9" t="n"/>
      <c r="C155" s="9">
        <f>IF($B155="","",IFERROR(VLOOKUP($B155,Employees!$A:$K,2,FALSE),""))</f>
        <v/>
      </c>
      <c r="D155" s="9">
        <f>IF($B155="","",IFERROR(VLOOKUP($B155,Employees!$A:$K,3,FALSE),""))</f>
        <v/>
      </c>
      <c r="E155" s="9">
        <f>IF($B155="","",IFERROR(VLOOKUP($B155,Employees!$A:$K,4,FALSE),""))</f>
        <v/>
      </c>
      <c r="F155" s="11">
        <f>IF($B155="","",IFERROR(VLOOKUP($B155,Employees!$A:$K,8,FALSE),""))</f>
        <v/>
      </c>
      <c r="G155" s="14">
        <f>IF($B155="","",IF($G155="",Settings!$B$5,$G155))</f>
        <v/>
      </c>
      <c r="H155" s="14" t="n"/>
      <c r="I155" s="11">
        <f>IF($B155="","",ROUND($F155*MAX(0,($G155-$H155))/Settings!$B$5,0))</f>
        <v/>
      </c>
      <c r="J155" s="11" t="n"/>
      <c r="K155" s="11" t="n"/>
      <c r="L155" s="11" t="n"/>
      <c r="M155" s="11" t="n"/>
      <c r="N155" s="11" t="n"/>
      <c r="O155" s="14" t="n"/>
      <c r="P155" s="14" t="n"/>
      <c r="Q155" s="14" t="n"/>
      <c r="R155" s="11">
        <f>IF($B155="","",ROUND((IFERROR($F155/Settings!$B$5/Settings!$B$6,0))*($O155*Settings!$H$9+$P155*Settings!$H$10+$Q155*Settings!$H$11),0))</f>
        <v/>
      </c>
      <c r="S155" s="11">
        <f>IF($B155="","",ROUND($I155+$J155+$K155+$L155+$M155+$N155+$R155,0))</f>
        <v/>
      </c>
      <c r="T155" s="11">
        <f>IF($B155="","",IFERROR(VLOOKUP($B155,Employees!$A:$K,9,FALSE),""))</f>
        <v/>
      </c>
      <c r="U155" s="11">
        <f>IF($B155="","",ROUND($T155*Settings!$B$9,0))</f>
        <v/>
      </c>
      <c r="V155" s="11">
        <f>IF($B155="","",ROUND($T155*Settings!$B$10,0))</f>
        <v/>
      </c>
      <c r="W155" s="11">
        <f>IF($B155="","",ROUND($T155*Settings!$B$11,0))</f>
        <v/>
      </c>
      <c r="X155" s="11">
        <f>IF($B155="","",$U155+$V155+$W155)</f>
        <v/>
      </c>
      <c r="Y155" s="11">
        <f>IF($B155="","",Settings!$B$14)</f>
        <v/>
      </c>
      <c r="Z155" s="9">
        <f>IF($B155="","",IFERROR(VLOOKUP($B155,Employees!$A:$K,10,FALSE),0))</f>
        <v/>
      </c>
      <c r="AA155" s="11">
        <f>IF($B155="","",$Z155*Settings!$B$15)</f>
        <v/>
      </c>
      <c r="AB155" s="11">
        <f>IF($B155="","",MAX(0,($I155+$J155+$L155+$M155+$R155)-$X155-$Y155-$AA155))</f>
        <v/>
      </c>
      <c r="AC155" s="11">
        <f>IF($B155="","",ROUND(IF($AB155=0,0,$AB155*VLOOKUP($AB155,Settings!$D$16:$G$22,3,TRUE)-VLOOKUP($AB155,Settings!$D$16:$G$22,4,TRUE)),0))</f>
        <v/>
      </c>
      <c r="AD155" s="11" t="n"/>
      <c r="AE155" s="11" t="n"/>
      <c r="AF155" s="11">
        <f>IF($B155="","",ROUND($S155-$X155-$AC155-$AD155-$AE155,0))</f>
        <v/>
      </c>
      <c r="AG155" s="11">
        <f>IF($B155="","",ROUND($T155*Settings!$E$9,0))</f>
        <v/>
      </c>
      <c r="AH155" s="11">
        <f>IF($B155="","",ROUND($T155*Settings!$E$10,0))</f>
        <v/>
      </c>
      <c r="AI155" s="11">
        <f>IF($B155="","",ROUND($T155*Settings!$E$11,0))</f>
        <v/>
      </c>
      <c r="AJ155" s="11">
        <f>IF($B155="","",ROUND($T155*Settings!$E$12,0))</f>
        <v/>
      </c>
      <c r="AK155" s="11">
        <f>IF($B155="","",$AG155+$AH155+$AI155+$AJ155)</f>
        <v/>
      </c>
      <c r="AL155" s="11">
        <f>IF($B155="","",ROUND($S155+$AK155,0))</f>
        <v/>
      </c>
      <c r="AM155" s="9" t="n"/>
      <c r="AN155" s="9" t="n"/>
    </row>
    <row r="156">
      <c r="A156" s="9" t="n">
        <v>152</v>
      </c>
      <c r="B156" s="9" t="n"/>
      <c r="C156" s="9">
        <f>IF($B156="","",IFERROR(VLOOKUP($B156,Employees!$A:$K,2,FALSE),""))</f>
        <v/>
      </c>
      <c r="D156" s="9">
        <f>IF($B156="","",IFERROR(VLOOKUP($B156,Employees!$A:$K,3,FALSE),""))</f>
        <v/>
      </c>
      <c r="E156" s="9">
        <f>IF($B156="","",IFERROR(VLOOKUP($B156,Employees!$A:$K,4,FALSE),""))</f>
        <v/>
      </c>
      <c r="F156" s="11">
        <f>IF($B156="","",IFERROR(VLOOKUP($B156,Employees!$A:$K,8,FALSE),""))</f>
        <v/>
      </c>
      <c r="G156" s="14">
        <f>IF($B156="","",IF($G156="",Settings!$B$5,$G156))</f>
        <v/>
      </c>
      <c r="H156" s="14" t="n"/>
      <c r="I156" s="11">
        <f>IF($B156="","",ROUND($F156*MAX(0,($G156-$H156))/Settings!$B$5,0))</f>
        <v/>
      </c>
      <c r="J156" s="11" t="n"/>
      <c r="K156" s="11" t="n"/>
      <c r="L156" s="11" t="n"/>
      <c r="M156" s="11" t="n"/>
      <c r="N156" s="11" t="n"/>
      <c r="O156" s="14" t="n"/>
      <c r="P156" s="14" t="n"/>
      <c r="Q156" s="14" t="n"/>
      <c r="R156" s="11">
        <f>IF($B156="","",ROUND((IFERROR($F156/Settings!$B$5/Settings!$B$6,0))*($O156*Settings!$H$9+$P156*Settings!$H$10+$Q156*Settings!$H$11),0))</f>
        <v/>
      </c>
      <c r="S156" s="11">
        <f>IF($B156="","",ROUND($I156+$J156+$K156+$L156+$M156+$N156+$R156,0))</f>
        <v/>
      </c>
      <c r="T156" s="11">
        <f>IF($B156="","",IFERROR(VLOOKUP($B156,Employees!$A:$K,9,FALSE),""))</f>
        <v/>
      </c>
      <c r="U156" s="11">
        <f>IF($B156="","",ROUND($T156*Settings!$B$9,0))</f>
        <v/>
      </c>
      <c r="V156" s="11">
        <f>IF($B156="","",ROUND($T156*Settings!$B$10,0))</f>
        <v/>
      </c>
      <c r="W156" s="11">
        <f>IF($B156="","",ROUND($T156*Settings!$B$11,0))</f>
        <v/>
      </c>
      <c r="X156" s="11">
        <f>IF($B156="","",$U156+$V156+$W156)</f>
        <v/>
      </c>
      <c r="Y156" s="11">
        <f>IF($B156="","",Settings!$B$14)</f>
        <v/>
      </c>
      <c r="Z156" s="9">
        <f>IF($B156="","",IFERROR(VLOOKUP($B156,Employees!$A:$K,10,FALSE),0))</f>
        <v/>
      </c>
      <c r="AA156" s="11">
        <f>IF($B156="","",$Z156*Settings!$B$15)</f>
        <v/>
      </c>
      <c r="AB156" s="11">
        <f>IF($B156="","",MAX(0,($I156+$J156+$L156+$M156+$R156)-$X156-$Y156-$AA156))</f>
        <v/>
      </c>
      <c r="AC156" s="11">
        <f>IF($B156="","",ROUND(IF($AB156=0,0,$AB156*VLOOKUP($AB156,Settings!$D$16:$G$22,3,TRUE)-VLOOKUP($AB156,Settings!$D$16:$G$22,4,TRUE)),0))</f>
        <v/>
      </c>
      <c r="AD156" s="11" t="n"/>
      <c r="AE156" s="11" t="n"/>
      <c r="AF156" s="11">
        <f>IF($B156="","",ROUND($S156-$X156-$AC156-$AD156-$AE156,0))</f>
        <v/>
      </c>
      <c r="AG156" s="11">
        <f>IF($B156="","",ROUND($T156*Settings!$E$9,0))</f>
        <v/>
      </c>
      <c r="AH156" s="11">
        <f>IF($B156="","",ROUND($T156*Settings!$E$10,0))</f>
        <v/>
      </c>
      <c r="AI156" s="11">
        <f>IF($B156="","",ROUND($T156*Settings!$E$11,0))</f>
        <v/>
      </c>
      <c r="AJ156" s="11">
        <f>IF($B156="","",ROUND($T156*Settings!$E$12,0))</f>
        <v/>
      </c>
      <c r="AK156" s="11">
        <f>IF($B156="","",$AG156+$AH156+$AI156+$AJ156)</f>
        <v/>
      </c>
      <c r="AL156" s="11">
        <f>IF($B156="","",ROUND($S156+$AK156,0))</f>
        <v/>
      </c>
      <c r="AM156" s="9" t="n"/>
      <c r="AN156" s="9" t="n"/>
    </row>
    <row r="157">
      <c r="A157" s="9" t="n">
        <v>153</v>
      </c>
      <c r="B157" s="9" t="n"/>
      <c r="C157" s="9">
        <f>IF($B157="","",IFERROR(VLOOKUP($B157,Employees!$A:$K,2,FALSE),""))</f>
        <v/>
      </c>
      <c r="D157" s="9">
        <f>IF($B157="","",IFERROR(VLOOKUP($B157,Employees!$A:$K,3,FALSE),""))</f>
        <v/>
      </c>
      <c r="E157" s="9">
        <f>IF($B157="","",IFERROR(VLOOKUP($B157,Employees!$A:$K,4,FALSE),""))</f>
        <v/>
      </c>
      <c r="F157" s="11">
        <f>IF($B157="","",IFERROR(VLOOKUP($B157,Employees!$A:$K,8,FALSE),""))</f>
        <v/>
      </c>
      <c r="G157" s="14">
        <f>IF($B157="","",IF($G157="",Settings!$B$5,$G157))</f>
        <v/>
      </c>
      <c r="H157" s="14" t="n"/>
      <c r="I157" s="11">
        <f>IF($B157="","",ROUND($F157*MAX(0,($G157-$H157))/Settings!$B$5,0))</f>
        <v/>
      </c>
      <c r="J157" s="11" t="n"/>
      <c r="K157" s="11" t="n"/>
      <c r="L157" s="11" t="n"/>
      <c r="M157" s="11" t="n"/>
      <c r="N157" s="11" t="n"/>
      <c r="O157" s="14" t="n"/>
      <c r="P157" s="14" t="n"/>
      <c r="Q157" s="14" t="n"/>
      <c r="R157" s="11">
        <f>IF($B157="","",ROUND((IFERROR($F157/Settings!$B$5/Settings!$B$6,0))*($O157*Settings!$H$9+$P157*Settings!$H$10+$Q157*Settings!$H$11),0))</f>
        <v/>
      </c>
      <c r="S157" s="11">
        <f>IF($B157="","",ROUND($I157+$J157+$K157+$L157+$M157+$N157+$R157,0))</f>
        <v/>
      </c>
      <c r="T157" s="11">
        <f>IF($B157="","",IFERROR(VLOOKUP($B157,Employees!$A:$K,9,FALSE),""))</f>
        <v/>
      </c>
      <c r="U157" s="11">
        <f>IF($B157="","",ROUND($T157*Settings!$B$9,0))</f>
        <v/>
      </c>
      <c r="V157" s="11">
        <f>IF($B157="","",ROUND($T157*Settings!$B$10,0))</f>
        <v/>
      </c>
      <c r="W157" s="11">
        <f>IF($B157="","",ROUND($T157*Settings!$B$11,0))</f>
        <v/>
      </c>
      <c r="X157" s="11">
        <f>IF($B157="","",$U157+$V157+$W157)</f>
        <v/>
      </c>
      <c r="Y157" s="11">
        <f>IF($B157="","",Settings!$B$14)</f>
        <v/>
      </c>
      <c r="Z157" s="9">
        <f>IF($B157="","",IFERROR(VLOOKUP($B157,Employees!$A:$K,10,FALSE),0))</f>
        <v/>
      </c>
      <c r="AA157" s="11">
        <f>IF($B157="","",$Z157*Settings!$B$15)</f>
        <v/>
      </c>
      <c r="AB157" s="11">
        <f>IF($B157="","",MAX(0,($I157+$J157+$L157+$M157+$R157)-$X157-$Y157-$AA157))</f>
        <v/>
      </c>
      <c r="AC157" s="11">
        <f>IF($B157="","",ROUND(IF($AB157=0,0,$AB157*VLOOKUP($AB157,Settings!$D$16:$G$22,3,TRUE)-VLOOKUP($AB157,Settings!$D$16:$G$22,4,TRUE)),0))</f>
        <v/>
      </c>
      <c r="AD157" s="11" t="n"/>
      <c r="AE157" s="11" t="n"/>
      <c r="AF157" s="11">
        <f>IF($B157="","",ROUND($S157-$X157-$AC157-$AD157-$AE157,0))</f>
        <v/>
      </c>
      <c r="AG157" s="11">
        <f>IF($B157="","",ROUND($T157*Settings!$E$9,0))</f>
        <v/>
      </c>
      <c r="AH157" s="11">
        <f>IF($B157="","",ROUND($T157*Settings!$E$10,0))</f>
        <v/>
      </c>
      <c r="AI157" s="11">
        <f>IF($B157="","",ROUND($T157*Settings!$E$11,0))</f>
        <v/>
      </c>
      <c r="AJ157" s="11">
        <f>IF($B157="","",ROUND($T157*Settings!$E$12,0))</f>
        <v/>
      </c>
      <c r="AK157" s="11">
        <f>IF($B157="","",$AG157+$AH157+$AI157+$AJ157)</f>
        <v/>
      </c>
      <c r="AL157" s="11">
        <f>IF($B157="","",ROUND($S157+$AK157,0))</f>
        <v/>
      </c>
      <c r="AM157" s="9" t="n"/>
      <c r="AN157" s="9" t="n"/>
    </row>
    <row r="158">
      <c r="A158" s="9" t="n">
        <v>154</v>
      </c>
      <c r="B158" s="9" t="n"/>
      <c r="C158" s="9">
        <f>IF($B158="","",IFERROR(VLOOKUP($B158,Employees!$A:$K,2,FALSE),""))</f>
        <v/>
      </c>
      <c r="D158" s="9">
        <f>IF($B158="","",IFERROR(VLOOKUP($B158,Employees!$A:$K,3,FALSE),""))</f>
        <v/>
      </c>
      <c r="E158" s="9">
        <f>IF($B158="","",IFERROR(VLOOKUP($B158,Employees!$A:$K,4,FALSE),""))</f>
        <v/>
      </c>
      <c r="F158" s="11">
        <f>IF($B158="","",IFERROR(VLOOKUP($B158,Employees!$A:$K,8,FALSE),""))</f>
        <v/>
      </c>
      <c r="G158" s="14">
        <f>IF($B158="","",IF($G158="",Settings!$B$5,$G158))</f>
        <v/>
      </c>
      <c r="H158" s="14" t="n"/>
      <c r="I158" s="11">
        <f>IF($B158="","",ROUND($F158*MAX(0,($G158-$H158))/Settings!$B$5,0))</f>
        <v/>
      </c>
      <c r="J158" s="11" t="n"/>
      <c r="K158" s="11" t="n"/>
      <c r="L158" s="11" t="n"/>
      <c r="M158" s="11" t="n"/>
      <c r="N158" s="11" t="n"/>
      <c r="O158" s="14" t="n"/>
      <c r="P158" s="14" t="n"/>
      <c r="Q158" s="14" t="n"/>
      <c r="R158" s="11">
        <f>IF($B158="","",ROUND((IFERROR($F158/Settings!$B$5/Settings!$B$6,0))*($O158*Settings!$H$9+$P158*Settings!$H$10+$Q158*Settings!$H$11),0))</f>
        <v/>
      </c>
      <c r="S158" s="11">
        <f>IF($B158="","",ROUND($I158+$J158+$K158+$L158+$M158+$N158+$R158,0))</f>
        <v/>
      </c>
      <c r="T158" s="11">
        <f>IF($B158="","",IFERROR(VLOOKUP($B158,Employees!$A:$K,9,FALSE),""))</f>
        <v/>
      </c>
      <c r="U158" s="11">
        <f>IF($B158="","",ROUND($T158*Settings!$B$9,0))</f>
        <v/>
      </c>
      <c r="V158" s="11">
        <f>IF($B158="","",ROUND($T158*Settings!$B$10,0))</f>
        <v/>
      </c>
      <c r="W158" s="11">
        <f>IF($B158="","",ROUND($T158*Settings!$B$11,0))</f>
        <v/>
      </c>
      <c r="X158" s="11">
        <f>IF($B158="","",$U158+$V158+$W158)</f>
        <v/>
      </c>
      <c r="Y158" s="11">
        <f>IF($B158="","",Settings!$B$14)</f>
        <v/>
      </c>
      <c r="Z158" s="9">
        <f>IF($B158="","",IFERROR(VLOOKUP($B158,Employees!$A:$K,10,FALSE),0))</f>
        <v/>
      </c>
      <c r="AA158" s="11">
        <f>IF($B158="","",$Z158*Settings!$B$15)</f>
        <v/>
      </c>
      <c r="AB158" s="11">
        <f>IF($B158="","",MAX(0,($I158+$J158+$L158+$M158+$R158)-$X158-$Y158-$AA158))</f>
        <v/>
      </c>
      <c r="AC158" s="11">
        <f>IF($B158="","",ROUND(IF($AB158=0,0,$AB158*VLOOKUP($AB158,Settings!$D$16:$G$22,3,TRUE)-VLOOKUP($AB158,Settings!$D$16:$G$22,4,TRUE)),0))</f>
        <v/>
      </c>
      <c r="AD158" s="11" t="n"/>
      <c r="AE158" s="11" t="n"/>
      <c r="AF158" s="11">
        <f>IF($B158="","",ROUND($S158-$X158-$AC158-$AD158-$AE158,0))</f>
        <v/>
      </c>
      <c r="AG158" s="11">
        <f>IF($B158="","",ROUND($T158*Settings!$E$9,0))</f>
        <v/>
      </c>
      <c r="AH158" s="11">
        <f>IF($B158="","",ROUND($T158*Settings!$E$10,0))</f>
        <v/>
      </c>
      <c r="AI158" s="11">
        <f>IF($B158="","",ROUND($T158*Settings!$E$11,0))</f>
        <v/>
      </c>
      <c r="AJ158" s="11">
        <f>IF($B158="","",ROUND($T158*Settings!$E$12,0))</f>
        <v/>
      </c>
      <c r="AK158" s="11">
        <f>IF($B158="","",$AG158+$AH158+$AI158+$AJ158)</f>
        <v/>
      </c>
      <c r="AL158" s="11">
        <f>IF($B158="","",ROUND($S158+$AK158,0))</f>
        <v/>
      </c>
      <c r="AM158" s="9" t="n"/>
      <c r="AN158" s="9" t="n"/>
    </row>
    <row r="159">
      <c r="A159" s="9" t="n">
        <v>155</v>
      </c>
      <c r="B159" s="9" t="n"/>
      <c r="C159" s="9">
        <f>IF($B159="","",IFERROR(VLOOKUP($B159,Employees!$A:$K,2,FALSE),""))</f>
        <v/>
      </c>
      <c r="D159" s="9">
        <f>IF($B159="","",IFERROR(VLOOKUP($B159,Employees!$A:$K,3,FALSE),""))</f>
        <v/>
      </c>
      <c r="E159" s="9">
        <f>IF($B159="","",IFERROR(VLOOKUP($B159,Employees!$A:$K,4,FALSE),""))</f>
        <v/>
      </c>
      <c r="F159" s="11">
        <f>IF($B159="","",IFERROR(VLOOKUP($B159,Employees!$A:$K,8,FALSE),""))</f>
        <v/>
      </c>
      <c r="G159" s="14">
        <f>IF($B159="","",IF($G159="",Settings!$B$5,$G159))</f>
        <v/>
      </c>
      <c r="H159" s="14" t="n"/>
      <c r="I159" s="11">
        <f>IF($B159="","",ROUND($F159*MAX(0,($G159-$H159))/Settings!$B$5,0))</f>
        <v/>
      </c>
      <c r="J159" s="11" t="n"/>
      <c r="K159" s="11" t="n"/>
      <c r="L159" s="11" t="n"/>
      <c r="M159" s="11" t="n"/>
      <c r="N159" s="11" t="n"/>
      <c r="O159" s="14" t="n"/>
      <c r="P159" s="14" t="n"/>
      <c r="Q159" s="14" t="n"/>
      <c r="R159" s="11">
        <f>IF($B159="","",ROUND((IFERROR($F159/Settings!$B$5/Settings!$B$6,0))*($O159*Settings!$H$9+$P159*Settings!$H$10+$Q159*Settings!$H$11),0))</f>
        <v/>
      </c>
      <c r="S159" s="11">
        <f>IF($B159="","",ROUND($I159+$J159+$K159+$L159+$M159+$N159+$R159,0))</f>
        <v/>
      </c>
      <c r="T159" s="11">
        <f>IF($B159="","",IFERROR(VLOOKUP($B159,Employees!$A:$K,9,FALSE),""))</f>
        <v/>
      </c>
      <c r="U159" s="11">
        <f>IF($B159="","",ROUND($T159*Settings!$B$9,0))</f>
        <v/>
      </c>
      <c r="V159" s="11">
        <f>IF($B159="","",ROUND($T159*Settings!$B$10,0))</f>
        <v/>
      </c>
      <c r="W159" s="11">
        <f>IF($B159="","",ROUND($T159*Settings!$B$11,0))</f>
        <v/>
      </c>
      <c r="X159" s="11">
        <f>IF($B159="","",$U159+$V159+$W159)</f>
        <v/>
      </c>
      <c r="Y159" s="11">
        <f>IF($B159="","",Settings!$B$14)</f>
        <v/>
      </c>
      <c r="Z159" s="9">
        <f>IF($B159="","",IFERROR(VLOOKUP($B159,Employees!$A:$K,10,FALSE),0))</f>
        <v/>
      </c>
      <c r="AA159" s="11">
        <f>IF($B159="","",$Z159*Settings!$B$15)</f>
        <v/>
      </c>
      <c r="AB159" s="11">
        <f>IF($B159="","",MAX(0,($I159+$J159+$L159+$M159+$R159)-$X159-$Y159-$AA159))</f>
        <v/>
      </c>
      <c r="AC159" s="11">
        <f>IF($B159="","",ROUND(IF($AB159=0,0,$AB159*VLOOKUP($AB159,Settings!$D$16:$G$22,3,TRUE)-VLOOKUP($AB159,Settings!$D$16:$G$22,4,TRUE)),0))</f>
        <v/>
      </c>
      <c r="AD159" s="11" t="n"/>
      <c r="AE159" s="11" t="n"/>
      <c r="AF159" s="11">
        <f>IF($B159="","",ROUND($S159-$X159-$AC159-$AD159-$AE159,0))</f>
        <v/>
      </c>
      <c r="AG159" s="11">
        <f>IF($B159="","",ROUND($T159*Settings!$E$9,0))</f>
        <v/>
      </c>
      <c r="AH159" s="11">
        <f>IF($B159="","",ROUND($T159*Settings!$E$10,0))</f>
        <v/>
      </c>
      <c r="AI159" s="11">
        <f>IF($B159="","",ROUND($T159*Settings!$E$11,0))</f>
        <v/>
      </c>
      <c r="AJ159" s="11">
        <f>IF($B159="","",ROUND($T159*Settings!$E$12,0))</f>
        <v/>
      </c>
      <c r="AK159" s="11">
        <f>IF($B159="","",$AG159+$AH159+$AI159+$AJ159)</f>
        <v/>
      </c>
      <c r="AL159" s="11">
        <f>IF($B159="","",ROUND($S159+$AK159,0))</f>
        <v/>
      </c>
      <c r="AM159" s="9" t="n"/>
      <c r="AN159" s="9" t="n"/>
    </row>
    <row r="160">
      <c r="A160" s="9" t="n">
        <v>156</v>
      </c>
      <c r="B160" s="9" t="n"/>
      <c r="C160" s="9">
        <f>IF($B160="","",IFERROR(VLOOKUP($B160,Employees!$A:$K,2,FALSE),""))</f>
        <v/>
      </c>
      <c r="D160" s="9">
        <f>IF($B160="","",IFERROR(VLOOKUP($B160,Employees!$A:$K,3,FALSE),""))</f>
        <v/>
      </c>
      <c r="E160" s="9">
        <f>IF($B160="","",IFERROR(VLOOKUP($B160,Employees!$A:$K,4,FALSE),""))</f>
        <v/>
      </c>
      <c r="F160" s="11">
        <f>IF($B160="","",IFERROR(VLOOKUP($B160,Employees!$A:$K,8,FALSE),""))</f>
        <v/>
      </c>
      <c r="G160" s="14">
        <f>IF($B160="","",IF($G160="",Settings!$B$5,$G160))</f>
        <v/>
      </c>
      <c r="H160" s="14" t="n"/>
      <c r="I160" s="11">
        <f>IF($B160="","",ROUND($F160*MAX(0,($G160-$H160))/Settings!$B$5,0))</f>
        <v/>
      </c>
      <c r="J160" s="11" t="n"/>
      <c r="K160" s="11" t="n"/>
      <c r="L160" s="11" t="n"/>
      <c r="M160" s="11" t="n"/>
      <c r="N160" s="11" t="n"/>
      <c r="O160" s="14" t="n"/>
      <c r="P160" s="14" t="n"/>
      <c r="Q160" s="14" t="n"/>
      <c r="R160" s="11">
        <f>IF($B160="","",ROUND((IFERROR($F160/Settings!$B$5/Settings!$B$6,0))*($O160*Settings!$H$9+$P160*Settings!$H$10+$Q160*Settings!$H$11),0))</f>
        <v/>
      </c>
      <c r="S160" s="11">
        <f>IF($B160="","",ROUND($I160+$J160+$K160+$L160+$M160+$N160+$R160,0))</f>
        <v/>
      </c>
      <c r="T160" s="11">
        <f>IF($B160="","",IFERROR(VLOOKUP($B160,Employees!$A:$K,9,FALSE),""))</f>
        <v/>
      </c>
      <c r="U160" s="11">
        <f>IF($B160="","",ROUND($T160*Settings!$B$9,0))</f>
        <v/>
      </c>
      <c r="V160" s="11">
        <f>IF($B160="","",ROUND($T160*Settings!$B$10,0))</f>
        <v/>
      </c>
      <c r="W160" s="11">
        <f>IF($B160="","",ROUND($T160*Settings!$B$11,0))</f>
        <v/>
      </c>
      <c r="X160" s="11">
        <f>IF($B160="","",$U160+$V160+$W160)</f>
        <v/>
      </c>
      <c r="Y160" s="11">
        <f>IF($B160="","",Settings!$B$14)</f>
        <v/>
      </c>
      <c r="Z160" s="9">
        <f>IF($B160="","",IFERROR(VLOOKUP($B160,Employees!$A:$K,10,FALSE),0))</f>
        <v/>
      </c>
      <c r="AA160" s="11">
        <f>IF($B160="","",$Z160*Settings!$B$15)</f>
        <v/>
      </c>
      <c r="AB160" s="11">
        <f>IF($B160="","",MAX(0,($I160+$J160+$L160+$M160+$R160)-$X160-$Y160-$AA160))</f>
        <v/>
      </c>
      <c r="AC160" s="11">
        <f>IF($B160="","",ROUND(IF($AB160=0,0,$AB160*VLOOKUP($AB160,Settings!$D$16:$G$22,3,TRUE)-VLOOKUP($AB160,Settings!$D$16:$G$22,4,TRUE)),0))</f>
        <v/>
      </c>
      <c r="AD160" s="11" t="n"/>
      <c r="AE160" s="11" t="n"/>
      <c r="AF160" s="11">
        <f>IF($B160="","",ROUND($S160-$X160-$AC160-$AD160-$AE160,0))</f>
        <v/>
      </c>
      <c r="AG160" s="11">
        <f>IF($B160="","",ROUND($T160*Settings!$E$9,0))</f>
        <v/>
      </c>
      <c r="AH160" s="11">
        <f>IF($B160="","",ROUND($T160*Settings!$E$10,0))</f>
        <v/>
      </c>
      <c r="AI160" s="11">
        <f>IF($B160="","",ROUND($T160*Settings!$E$11,0))</f>
        <v/>
      </c>
      <c r="AJ160" s="11">
        <f>IF($B160="","",ROUND($T160*Settings!$E$12,0))</f>
        <v/>
      </c>
      <c r="AK160" s="11">
        <f>IF($B160="","",$AG160+$AH160+$AI160+$AJ160)</f>
        <v/>
      </c>
      <c r="AL160" s="11">
        <f>IF($B160="","",ROUND($S160+$AK160,0))</f>
        <v/>
      </c>
      <c r="AM160" s="9" t="n"/>
      <c r="AN160" s="9" t="n"/>
    </row>
    <row r="161">
      <c r="A161" s="9" t="n">
        <v>157</v>
      </c>
      <c r="B161" s="9" t="n"/>
      <c r="C161" s="9">
        <f>IF($B161="","",IFERROR(VLOOKUP($B161,Employees!$A:$K,2,FALSE),""))</f>
        <v/>
      </c>
      <c r="D161" s="9">
        <f>IF($B161="","",IFERROR(VLOOKUP($B161,Employees!$A:$K,3,FALSE),""))</f>
        <v/>
      </c>
      <c r="E161" s="9">
        <f>IF($B161="","",IFERROR(VLOOKUP($B161,Employees!$A:$K,4,FALSE),""))</f>
        <v/>
      </c>
      <c r="F161" s="11">
        <f>IF($B161="","",IFERROR(VLOOKUP($B161,Employees!$A:$K,8,FALSE),""))</f>
        <v/>
      </c>
      <c r="G161" s="14">
        <f>IF($B161="","",IF($G161="",Settings!$B$5,$G161))</f>
        <v/>
      </c>
      <c r="H161" s="14" t="n"/>
      <c r="I161" s="11">
        <f>IF($B161="","",ROUND($F161*MAX(0,($G161-$H161))/Settings!$B$5,0))</f>
        <v/>
      </c>
      <c r="J161" s="11" t="n"/>
      <c r="K161" s="11" t="n"/>
      <c r="L161" s="11" t="n"/>
      <c r="M161" s="11" t="n"/>
      <c r="N161" s="11" t="n"/>
      <c r="O161" s="14" t="n"/>
      <c r="P161" s="14" t="n"/>
      <c r="Q161" s="14" t="n"/>
      <c r="R161" s="11">
        <f>IF($B161="","",ROUND((IFERROR($F161/Settings!$B$5/Settings!$B$6,0))*($O161*Settings!$H$9+$P161*Settings!$H$10+$Q161*Settings!$H$11),0))</f>
        <v/>
      </c>
      <c r="S161" s="11">
        <f>IF($B161="","",ROUND($I161+$J161+$K161+$L161+$M161+$N161+$R161,0))</f>
        <v/>
      </c>
      <c r="T161" s="11">
        <f>IF($B161="","",IFERROR(VLOOKUP($B161,Employees!$A:$K,9,FALSE),""))</f>
        <v/>
      </c>
      <c r="U161" s="11">
        <f>IF($B161="","",ROUND($T161*Settings!$B$9,0))</f>
        <v/>
      </c>
      <c r="V161" s="11">
        <f>IF($B161="","",ROUND($T161*Settings!$B$10,0))</f>
        <v/>
      </c>
      <c r="W161" s="11">
        <f>IF($B161="","",ROUND($T161*Settings!$B$11,0))</f>
        <v/>
      </c>
      <c r="X161" s="11">
        <f>IF($B161="","",$U161+$V161+$W161)</f>
        <v/>
      </c>
      <c r="Y161" s="11">
        <f>IF($B161="","",Settings!$B$14)</f>
        <v/>
      </c>
      <c r="Z161" s="9">
        <f>IF($B161="","",IFERROR(VLOOKUP($B161,Employees!$A:$K,10,FALSE),0))</f>
        <v/>
      </c>
      <c r="AA161" s="11">
        <f>IF($B161="","",$Z161*Settings!$B$15)</f>
        <v/>
      </c>
      <c r="AB161" s="11">
        <f>IF($B161="","",MAX(0,($I161+$J161+$L161+$M161+$R161)-$X161-$Y161-$AA161))</f>
        <v/>
      </c>
      <c r="AC161" s="11">
        <f>IF($B161="","",ROUND(IF($AB161=0,0,$AB161*VLOOKUP($AB161,Settings!$D$16:$G$22,3,TRUE)-VLOOKUP($AB161,Settings!$D$16:$G$22,4,TRUE)),0))</f>
        <v/>
      </c>
      <c r="AD161" s="11" t="n"/>
      <c r="AE161" s="11" t="n"/>
      <c r="AF161" s="11">
        <f>IF($B161="","",ROUND($S161-$X161-$AC161-$AD161-$AE161,0))</f>
        <v/>
      </c>
      <c r="AG161" s="11">
        <f>IF($B161="","",ROUND($T161*Settings!$E$9,0))</f>
        <v/>
      </c>
      <c r="AH161" s="11">
        <f>IF($B161="","",ROUND($T161*Settings!$E$10,0))</f>
        <v/>
      </c>
      <c r="AI161" s="11">
        <f>IF($B161="","",ROUND($T161*Settings!$E$11,0))</f>
        <v/>
      </c>
      <c r="AJ161" s="11">
        <f>IF($B161="","",ROUND($T161*Settings!$E$12,0))</f>
        <v/>
      </c>
      <c r="AK161" s="11">
        <f>IF($B161="","",$AG161+$AH161+$AI161+$AJ161)</f>
        <v/>
      </c>
      <c r="AL161" s="11">
        <f>IF($B161="","",ROUND($S161+$AK161,0))</f>
        <v/>
      </c>
      <c r="AM161" s="9" t="n"/>
      <c r="AN161" s="9" t="n"/>
    </row>
    <row r="162">
      <c r="A162" s="9" t="n">
        <v>158</v>
      </c>
      <c r="B162" s="9" t="n"/>
      <c r="C162" s="9">
        <f>IF($B162="","",IFERROR(VLOOKUP($B162,Employees!$A:$K,2,FALSE),""))</f>
        <v/>
      </c>
      <c r="D162" s="9">
        <f>IF($B162="","",IFERROR(VLOOKUP($B162,Employees!$A:$K,3,FALSE),""))</f>
        <v/>
      </c>
      <c r="E162" s="9">
        <f>IF($B162="","",IFERROR(VLOOKUP($B162,Employees!$A:$K,4,FALSE),""))</f>
        <v/>
      </c>
      <c r="F162" s="11">
        <f>IF($B162="","",IFERROR(VLOOKUP($B162,Employees!$A:$K,8,FALSE),""))</f>
        <v/>
      </c>
      <c r="G162" s="14">
        <f>IF($B162="","",IF($G162="",Settings!$B$5,$G162))</f>
        <v/>
      </c>
      <c r="H162" s="14" t="n"/>
      <c r="I162" s="11">
        <f>IF($B162="","",ROUND($F162*MAX(0,($G162-$H162))/Settings!$B$5,0))</f>
        <v/>
      </c>
      <c r="J162" s="11" t="n"/>
      <c r="K162" s="11" t="n"/>
      <c r="L162" s="11" t="n"/>
      <c r="M162" s="11" t="n"/>
      <c r="N162" s="11" t="n"/>
      <c r="O162" s="14" t="n"/>
      <c r="P162" s="14" t="n"/>
      <c r="Q162" s="14" t="n"/>
      <c r="R162" s="11">
        <f>IF($B162="","",ROUND((IFERROR($F162/Settings!$B$5/Settings!$B$6,0))*($O162*Settings!$H$9+$P162*Settings!$H$10+$Q162*Settings!$H$11),0))</f>
        <v/>
      </c>
      <c r="S162" s="11">
        <f>IF($B162="","",ROUND($I162+$J162+$K162+$L162+$M162+$N162+$R162,0))</f>
        <v/>
      </c>
      <c r="T162" s="11">
        <f>IF($B162="","",IFERROR(VLOOKUP($B162,Employees!$A:$K,9,FALSE),""))</f>
        <v/>
      </c>
      <c r="U162" s="11">
        <f>IF($B162="","",ROUND($T162*Settings!$B$9,0))</f>
        <v/>
      </c>
      <c r="V162" s="11">
        <f>IF($B162="","",ROUND($T162*Settings!$B$10,0))</f>
        <v/>
      </c>
      <c r="W162" s="11">
        <f>IF($B162="","",ROUND($T162*Settings!$B$11,0))</f>
        <v/>
      </c>
      <c r="X162" s="11">
        <f>IF($B162="","",$U162+$V162+$W162)</f>
        <v/>
      </c>
      <c r="Y162" s="11">
        <f>IF($B162="","",Settings!$B$14)</f>
        <v/>
      </c>
      <c r="Z162" s="9">
        <f>IF($B162="","",IFERROR(VLOOKUP($B162,Employees!$A:$K,10,FALSE),0))</f>
        <v/>
      </c>
      <c r="AA162" s="11">
        <f>IF($B162="","",$Z162*Settings!$B$15)</f>
        <v/>
      </c>
      <c r="AB162" s="11">
        <f>IF($B162="","",MAX(0,($I162+$J162+$L162+$M162+$R162)-$X162-$Y162-$AA162))</f>
        <v/>
      </c>
      <c r="AC162" s="11">
        <f>IF($B162="","",ROUND(IF($AB162=0,0,$AB162*VLOOKUP($AB162,Settings!$D$16:$G$22,3,TRUE)-VLOOKUP($AB162,Settings!$D$16:$G$22,4,TRUE)),0))</f>
        <v/>
      </c>
      <c r="AD162" s="11" t="n"/>
      <c r="AE162" s="11" t="n"/>
      <c r="AF162" s="11">
        <f>IF($B162="","",ROUND($S162-$X162-$AC162-$AD162-$AE162,0))</f>
        <v/>
      </c>
      <c r="AG162" s="11">
        <f>IF($B162="","",ROUND($T162*Settings!$E$9,0))</f>
        <v/>
      </c>
      <c r="AH162" s="11">
        <f>IF($B162="","",ROUND($T162*Settings!$E$10,0))</f>
        <v/>
      </c>
      <c r="AI162" s="11">
        <f>IF($B162="","",ROUND($T162*Settings!$E$11,0))</f>
        <v/>
      </c>
      <c r="AJ162" s="11">
        <f>IF($B162="","",ROUND($T162*Settings!$E$12,0))</f>
        <v/>
      </c>
      <c r="AK162" s="11">
        <f>IF($B162="","",$AG162+$AH162+$AI162+$AJ162)</f>
        <v/>
      </c>
      <c r="AL162" s="11">
        <f>IF($B162="","",ROUND($S162+$AK162,0))</f>
        <v/>
      </c>
      <c r="AM162" s="9" t="n"/>
      <c r="AN162" s="9" t="n"/>
    </row>
    <row r="163">
      <c r="A163" s="9" t="n">
        <v>159</v>
      </c>
      <c r="B163" s="9" t="n"/>
      <c r="C163" s="9">
        <f>IF($B163="","",IFERROR(VLOOKUP($B163,Employees!$A:$K,2,FALSE),""))</f>
        <v/>
      </c>
      <c r="D163" s="9">
        <f>IF($B163="","",IFERROR(VLOOKUP($B163,Employees!$A:$K,3,FALSE),""))</f>
        <v/>
      </c>
      <c r="E163" s="9">
        <f>IF($B163="","",IFERROR(VLOOKUP($B163,Employees!$A:$K,4,FALSE),""))</f>
        <v/>
      </c>
      <c r="F163" s="11">
        <f>IF($B163="","",IFERROR(VLOOKUP($B163,Employees!$A:$K,8,FALSE),""))</f>
        <v/>
      </c>
      <c r="G163" s="14">
        <f>IF($B163="","",IF($G163="",Settings!$B$5,$G163))</f>
        <v/>
      </c>
      <c r="H163" s="14" t="n"/>
      <c r="I163" s="11">
        <f>IF($B163="","",ROUND($F163*MAX(0,($G163-$H163))/Settings!$B$5,0))</f>
        <v/>
      </c>
      <c r="J163" s="11" t="n"/>
      <c r="K163" s="11" t="n"/>
      <c r="L163" s="11" t="n"/>
      <c r="M163" s="11" t="n"/>
      <c r="N163" s="11" t="n"/>
      <c r="O163" s="14" t="n"/>
      <c r="P163" s="14" t="n"/>
      <c r="Q163" s="14" t="n"/>
      <c r="R163" s="11">
        <f>IF($B163="","",ROUND((IFERROR($F163/Settings!$B$5/Settings!$B$6,0))*($O163*Settings!$H$9+$P163*Settings!$H$10+$Q163*Settings!$H$11),0))</f>
        <v/>
      </c>
      <c r="S163" s="11">
        <f>IF($B163="","",ROUND($I163+$J163+$K163+$L163+$M163+$N163+$R163,0))</f>
        <v/>
      </c>
      <c r="T163" s="11">
        <f>IF($B163="","",IFERROR(VLOOKUP($B163,Employees!$A:$K,9,FALSE),""))</f>
        <v/>
      </c>
      <c r="U163" s="11">
        <f>IF($B163="","",ROUND($T163*Settings!$B$9,0))</f>
        <v/>
      </c>
      <c r="V163" s="11">
        <f>IF($B163="","",ROUND($T163*Settings!$B$10,0))</f>
        <v/>
      </c>
      <c r="W163" s="11">
        <f>IF($B163="","",ROUND($T163*Settings!$B$11,0))</f>
        <v/>
      </c>
      <c r="X163" s="11">
        <f>IF($B163="","",$U163+$V163+$W163)</f>
        <v/>
      </c>
      <c r="Y163" s="11">
        <f>IF($B163="","",Settings!$B$14)</f>
        <v/>
      </c>
      <c r="Z163" s="9">
        <f>IF($B163="","",IFERROR(VLOOKUP($B163,Employees!$A:$K,10,FALSE),0))</f>
        <v/>
      </c>
      <c r="AA163" s="11">
        <f>IF($B163="","",$Z163*Settings!$B$15)</f>
        <v/>
      </c>
      <c r="AB163" s="11">
        <f>IF($B163="","",MAX(0,($I163+$J163+$L163+$M163+$R163)-$X163-$Y163-$AA163))</f>
        <v/>
      </c>
      <c r="AC163" s="11">
        <f>IF($B163="","",ROUND(IF($AB163=0,0,$AB163*VLOOKUP($AB163,Settings!$D$16:$G$22,3,TRUE)-VLOOKUP($AB163,Settings!$D$16:$G$22,4,TRUE)),0))</f>
        <v/>
      </c>
      <c r="AD163" s="11" t="n"/>
      <c r="AE163" s="11" t="n"/>
      <c r="AF163" s="11">
        <f>IF($B163="","",ROUND($S163-$X163-$AC163-$AD163-$AE163,0))</f>
        <v/>
      </c>
      <c r="AG163" s="11">
        <f>IF($B163="","",ROUND($T163*Settings!$E$9,0))</f>
        <v/>
      </c>
      <c r="AH163" s="11">
        <f>IF($B163="","",ROUND($T163*Settings!$E$10,0))</f>
        <v/>
      </c>
      <c r="AI163" s="11">
        <f>IF($B163="","",ROUND($T163*Settings!$E$11,0))</f>
        <v/>
      </c>
      <c r="AJ163" s="11">
        <f>IF($B163="","",ROUND($T163*Settings!$E$12,0))</f>
        <v/>
      </c>
      <c r="AK163" s="11">
        <f>IF($B163="","",$AG163+$AH163+$AI163+$AJ163)</f>
        <v/>
      </c>
      <c r="AL163" s="11">
        <f>IF($B163="","",ROUND($S163+$AK163,0))</f>
        <v/>
      </c>
      <c r="AM163" s="9" t="n"/>
      <c r="AN163" s="9" t="n"/>
    </row>
    <row r="164">
      <c r="A164" s="9" t="n">
        <v>160</v>
      </c>
      <c r="B164" s="9" t="n"/>
      <c r="C164" s="9">
        <f>IF($B164="","",IFERROR(VLOOKUP($B164,Employees!$A:$K,2,FALSE),""))</f>
        <v/>
      </c>
      <c r="D164" s="9">
        <f>IF($B164="","",IFERROR(VLOOKUP($B164,Employees!$A:$K,3,FALSE),""))</f>
        <v/>
      </c>
      <c r="E164" s="9">
        <f>IF($B164="","",IFERROR(VLOOKUP($B164,Employees!$A:$K,4,FALSE),""))</f>
        <v/>
      </c>
      <c r="F164" s="11">
        <f>IF($B164="","",IFERROR(VLOOKUP($B164,Employees!$A:$K,8,FALSE),""))</f>
        <v/>
      </c>
      <c r="G164" s="14">
        <f>IF($B164="","",IF($G164="",Settings!$B$5,$G164))</f>
        <v/>
      </c>
      <c r="H164" s="14" t="n"/>
      <c r="I164" s="11">
        <f>IF($B164="","",ROUND($F164*MAX(0,($G164-$H164))/Settings!$B$5,0))</f>
        <v/>
      </c>
      <c r="J164" s="11" t="n"/>
      <c r="K164" s="11" t="n"/>
      <c r="L164" s="11" t="n"/>
      <c r="M164" s="11" t="n"/>
      <c r="N164" s="11" t="n"/>
      <c r="O164" s="14" t="n"/>
      <c r="P164" s="14" t="n"/>
      <c r="Q164" s="14" t="n"/>
      <c r="R164" s="11">
        <f>IF($B164="","",ROUND((IFERROR($F164/Settings!$B$5/Settings!$B$6,0))*($O164*Settings!$H$9+$P164*Settings!$H$10+$Q164*Settings!$H$11),0))</f>
        <v/>
      </c>
      <c r="S164" s="11">
        <f>IF($B164="","",ROUND($I164+$J164+$K164+$L164+$M164+$N164+$R164,0))</f>
        <v/>
      </c>
      <c r="T164" s="11">
        <f>IF($B164="","",IFERROR(VLOOKUP($B164,Employees!$A:$K,9,FALSE),""))</f>
        <v/>
      </c>
      <c r="U164" s="11">
        <f>IF($B164="","",ROUND($T164*Settings!$B$9,0))</f>
        <v/>
      </c>
      <c r="V164" s="11">
        <f>IF($B164="","",ROUND($T164*Settings!$B$10,0))</f>
        <v/>
      </c>
      <c r="W164" s="11">
        <f>IF($B164="","",ROUND($T164*Settings!$B$11,0))</f>
        <v/>
      </c>
      <c r="X164" s="11">
        <f>IF($B164="","",$U164+$V164+$W164)</f>
        <v/>
      </c>
      <c r="Y164" s="11">
        <f>IF($B164="","",Settings!$B$14)</f>
        <v/>
      </c>
      <c r="Z164" s="9">
        <f>IF($B164="","",IFERROR(VLOOKUP($B164,Employees!$A:$K,10,FALSE),0))</f>
        <v/>
      </c>
      <c r="AA164" s="11">
        <f>IF($B164="","",$Z164*Settings!$B$15)</f>
        <v/>
      </c>
      <c r="AB164" s="11">
        <f>IF($B164="","",MAX(0,($I164+$J164+$L164+$M164+$R164)-$X164-$Y164-$AA164))</f>
        <v/>
      </c>
      <c r="AC164" s="11">
        <f>IF($B164="","",ROUND(IF($AB164=0,0,$AB164*VLOOKUP($AB164,Settings!$D$16:$G$22,3,TRUE)-VLOOKUP($AB164,Settings!$D$16:$G$22,4,TRUE)),0))</f>
        <v/>
      </c>
      <c r="AD164" s="11" t="n"/>
      <c r="AE164" s="11" t="n"/>
      <c r="AF164" s="11">
        <f>IF($B164="","",ROUND($S164-$X164-$AC164-$AD164-$AE164,0))</f>
        <v/>
      </c>
      <c r="AG164" s="11">
        <f>IF($B164="","",ROUND($T164*Settings!$E$9,0))</f>
        <v/>
      </c>
      <c r="AH164" s="11">
        <f>IF($B164="","",ROUND($T164*Settings!$E$10,0))</f>
        <v/>
      </c>
      <c r="AI164" s="11">
        <f>IF($B164="","",ROUND($T164*Settings!$E$11,0))</f>
        <v/>
      </c>
      <c r="AJ164" s="11">
        <f>IF($B164="","",ROUND($T164*Settings!$E$12,0))</f>
        <v/>
      </c>
      <c r="AK164" s="11">
        <f>IF($B164="","",$AG164+$AH164+$AI164+$AJ164)</f>
        <v/>
      </c>
      <c r="AL164" s="11">
        <f>IF($B164="","",ROUND($S164+$AK164,0))</f>
        <v/>
      </c>
      <c r="AM164" s="9" t="n"/>
      <c r="AN164" s="9" t="n"/>
    </row>
    <row r="165">
      <c r="A165" s="9" t="n">
        <v>161</v>
      </c>
      <c r="B165" s="9" t="n"/>
      <c r="C165" s="9">
        <f>IF($B165="","",IFERROR(VLOOKUP($B165,Employees!$A:$K,2,FALSE),""))</f>
        <v/>
      </c>
      <c r="D165" s="9">
        <f>IF($B165="","",IFERROR(VLOOKUP($B165,Employees!$A:$K,3,FALSE),""))</f>
        <v/>
      </c>
      <c r="E165" s="9">
        <f>IF($B165="","",IFERROR(VLOOKUP($B165,Employees!$A:$K,4,FALSE),""))</f>
        <v/>
      </c>
      <c r="F165" s="11">
        <f>IF($B165="","",IFERROR(VLOOKUP($B165,Employees!$A:$K,8,FALSE),""))</f>
        <v/>
      </c>
      <c r="G165" s="14">
        <f>IF($B165="","",IF($G165="",Settings!$B$5,$G165))</f>
        <v/>
      </c>
      <c r="H165" s="14" t="n"/>
      <c r="I165" s="11">
        <f>IF($B165="","",ROUND($F165*MAX(0,($G165-$H165))/Settings!$B$5,0))</f>
        <v/>
      </c>
      <c r="J165" s="11" t="n"/>
      <c r="K165" s="11" t="n"/>
      <c r="L165" s="11" t="n"/>
      <c r="M165" s="11" t="n"/>
      <c r="N165" s="11" t="n"/>
      <c r="O165" s="14" t="n"/>
      <c r="P165" s="14" t="n"/>
      <c r="Q165" s="14" t="n"/>
      <c r="R165" s="11">
        <f>IF($B165="","",ROUND((IFERROR($F165/Settings!$B$5/Settings!$B$6,0))*($O165*Settings!$H$9+$P165*Settings!$H$10+$Q165*Settings!$H$11),0))</f>
        <v/>
      </c>
      <c r="S165" s="11">
        <f>IF($B165="","",ROUND($I165+$J165+$K165+$L165+$M165+$N165+$R165,0))</f>
        <v/>
      </c>
      <c r="T165" s="11">
        <f>IF($B165="","",IFERROR(VLOOKUP($B165,Employees!$A:$K,9,FALSE),""))</f>
        <v/>
      </c>
      <c r="U165" s="11">
        <f>IF($B165="","",ROUND($T165*Settings!$B$9,0))</f>
        <v/>
      </c>
      <c r="V165" s="11">
        <f>IF($B165="","",ROUND($T165*Settings!$B$10,0))</f>
        <v/>
      </c>
      <c r="W165" s="11">
        <f>IF($B165="","",ROUND($T165*Settings!$B$11,0))</f>
        <v/>
      </c>
      <c r="X165" s="11">
        <f>IF($B165="","",$U165+$V165+$W165)</f>
        <v/>
      </c>
      <c r="Y165" s="11">
        <f>IF($B165="","",Settings!$B$14)</f>
        <v/>
      </c>
      <c r="Z165" s="9">
        <f>IF($B165="","",IFERROR(VLOOKUP($B165,Employees!$A:$K,10,FALSE),0))</f>
        <v/>
      </c>
      <c r="AA165" s="11">
        <f>IF($B165="","",$Z165*Settings!$B$15)</f>
        <v/>
      </c>
      <c r="AB165" s="11">
        <f>IF($B165="","",MAX(0,($I165+$J165+$L165+$M165+$R165)-$X165-$Y165-$AA165))</f>
        <v/>
      </c>
      <c r="AC165" s="11">
        <f>IF($B165="","",ROUND(IF($AB165=0,0,$AB165*VLOOKUP($AB165,Settings!$D$16:$G$22,3,TRUE)-VLOOKUP($AB165,Settings!$D$16:$G$22,4,TRUE)),0))</f>
        <v/>
      </c>
      <c r="AD165" s="11" t="n"/>
      <c r="AE165" s="11" t="n"/>
      <c r="AF165" s="11">
        <f>IF($B165="","",ROUND($S165-$X165-$AC165-$AD165-$AE165,0))</f>
        <v/>
      </c>
      <c r="AG165" s="11">
        <f>IF($B165="","",ROUND($T165*Settings!$E$9,0))</f>
        <v/>
      </c>
      <c r="AH165" s="11">
        <f>IF($B165="","",ROUND($T165*Settings!$E$10,0))</f>
        <v/>
      </c>
      <c r="AI165" s="11">
        <f>IF($B165="","",ROUND($T165*Settings!$E$11,0))</f>
        <v/>
      </c>
      <c r="AJ165" s="11">
        <f>IF($B165="","",ROUND($T165*Settings!$E$12,0))</f>
        <v/>
      </c>
      <c r="AK165" s="11">
        <f>IF($B165="","",$AG165+$AH165+$AI165+$AJ165)</f>
        <v/>
      </c>
      <c r="AL165" s="11">
        <f>IF($B165="","",ROUND($S165+$AK165,0))</f>
        <v/>
      </c>
      <c r="AM165" s="9" t="n"/>
      <c r="AN165" s="9" t="n"/>
    </row>
    <row r="166">
      <c r="A166" s="9" t="n">
        <v>162</v>
      </c>
      <c r="B166" s="9" t="n"/>
      <c r="C166" s="9">
        <f>IF($B166="","",IFERROR(VLOOKUP($B166,Employees!$A:$K,2,FALSE),""))</f>
        <v/>
      </c>
      <c r="D166" s="9">
        <f>IF($B166="","",IFERROR(VLOOKUP($B166,Employees!$A:$K,3,FALSE),""))</f>
        <v/>
      </c>
      <c r="E166" s="9">
        <f>IF($B166="","",IFERROR(VLOOKUP($B166,Employees!$A:$K,4,FALSE),""))</f>
        <v/>
      </c>
      <c r="F166" s="11">
        <f>IF($B166="","",IFERROR(VLOOKUP($B166,Employees!$A:$K,8,FALSE),""))</f>
        <v/>
      </c>
      <c r="G166" s="14">
        <f>IF($B166="","",IF($G166="",Settings!$B$5,$G166))</f>
        <v/>
      </c>
      <c r="H166" s="14" t="n"/>
      <c r="I166" s="11">
        <f>IF($B166="","",ROUND($F166*MAX(0,($G166-$H166))/Settings!$B$5,0))</f>
        <v/>
      </c>
      <c r="J166" s="11" t="n"/>
      <c r="K166" s="11" t="n"/>
      <c r="L166" s="11" t="n"/>
      <c r="M166" s="11" t="n"/>
      <c r="N166" s="11" t="n"/>
      <c r="O166" s="14" t="n"/>
      <c r="P166" s="14" t="n"/>
      <c r="Q166" s="14" t="n"/>
      <c r="R166" s="11">
        <f>IF($B166="","",ROUND((IFERROR($F166/Settings!$B$5/Settings!$B$6,0))*($O166*Settings!$H$9+$P166*Settings!$H$10+$Q166*Settings!$H$11),0))</f>
        <v/>
      </c>
      <c r="S166" s="11">
        <f>IF($B166="","",ROUND($I166+$J166+$K166+$L166+$M166+$N166+$R166,0))</f>
        <v/>
      </c>
      <c r="T166" s="11">
        <f>IF($B166="","",IFERROR(VLOOKUP($B166,Employees!$A:$K,9,FALSE),""))</f>
        <v/>
      </c>
      <c r="U166" s="11">
        <f>IF($B166="","",ROUND($T166*Settings!$B$9,0))</f>
        <v/>
      </c>
      <c r="V166" s="11">
        <f>IF($B166="","",ROUND($T166*Settings!$B$10,0))</f>
        <v/>
      </c>
      <c r="W166" s="11">
        <f>IF($B166="","",ROUND($T166*Settings!$B$11,0))</f>
        <v/>
      </c>
      <c r="X166" s="11">
        <f>IF($B166="","",$U166+$V166+$W166)</f>
        <v/>
      </c>
      <c r="Y166" s="11">
        <f>IF($B166="","",Settings!$B$14)</f>
        <v/>
      </c>
      <c r="Z166" s="9">
        <f>IF($B166="","",IFERROR(VLOOKUP($B166,Employees!$A:$K,10,FALSE),0))</f>
        <v/>
      </c>
      <c r="AA166" s="11">
        <f>IF($B166="","",$Z166*Settings!$B$15)</f>
        <v/>
      </c>
      <c r="AB166" s="11">
        <f>IF($B166="","",MAX(0,($I166+$J166+$L166+$M166+$R166)-$X166-$Y166-$AA166))</f>
        <v/>
      </c>
      <c r="AC166" s="11">
        <f>IF($B166="","",ROUND(IF($AB166=0,0,$AB166*VLOOKUP($AB166,Settings!$D$16:$G$22,3,TRUE)-VLOOKUP($AB166,Settings!$D$16:$G$22,4,TRUE)),0))</f>
        <v/>
      </c>
      <c r="AD166" s="11" t="n"/>
      <c r="AE166" s="11" t="n"/>
      <c r="AF166" s="11">
        <f>IF($B166="","",ROUND($S166-$X166-$AC166-$AD166-$AE166,0))</f>
        <v/>
      </c>
      <c r="AG166" s="11">
        <f>IF($B166="","",ROUND($T166*Settings!$E$9,0))</f>
        <v/>
      </c>
      <c r="AH166" s="11">
        <f>IF($B166="","",ROUND($T166*Settings!$E$10,0))</f>
        <v/>
      </c>
      <c r="AI166" s="11">
        <f>IF($B166="","",ROUND($T166*Settings!$E$11,0))</f>
        <v/>
      </c>
      <c r="AJ166" s="11">
        <f>IF($B166="","",ROUND($T166*Settings!$E$12,0))</f>
        <v/>
      </c>
      <c r="AK166" s="11">
        <f>IF($B166="","",$AG166+$AH166+$AI166+$AJ166)</f>
        <v/>
      </c>
      <c r="AL166" s="11">
        <f>IF($B166="","",ROUND($S166+$AK166,0))</f>
        <v/>
      </c>
      <c r="AM166" s="9" t="n"/>
      <c r="AN166" s="9" t="n"/>
    </row>
    <row r="167">
      <c r="A167" s="9" t="n">
        <v>163</v>
      </c>
      <c r="B167" s="9" t="n"/>
      <c r="C167" s="9">
        <f>IF($B167="","",IFERROR(VLOOKUP($B167,Employees!$A:$K,2,FALSE),""))</f>
        <v/>
      </c>
      <c r="D167" s="9">
        <f>IF($B167="","",IFERROR(VLOOKUP($B167,Employees!$A:$K,3,FALSE),""))</f>
        <v/>
      </c>
      <c r="E167" s="9">
        <f>IF($B167="","",IFERROR(VLOOKUP($B167,Employees!$A:$K,4,FALSE),""))</f>
        <v/>
      </c>
      <c r="F167" s="11">
        <f>IF($B167="","",IFERROR(VLOOKUP($B167,Employees!$A:$K,8,FALSE),""))</f>
        <v/>
      </c>
      <c r="G167" s="14">
        <f>IF($B167="","",IF($G167="",Settings!$B$5,$G167))</f>
        <v/>
      </c>
      <c r="H167" s="14" t="n"/>
      <c r="I167" s="11">
        <f>IF($B167="","",ROUND($F167*MAX(0,($G167-$H167))/Settings!$B$5,0))</f>
        <v/>
      </c>
      <c r="J167" s="11" t="n"/>
      <c r="K167" s="11" t="n"/>
      <c r="L167" s="11" t="n"/>
      <c r="M167" s="11" t="n"/>
      <c r="N167" s="11" t="n"/>
      <c r="O167" s="14" t="n"/>
      <c r="P167" s="14" t="n"/>
      <c r="Q167" s="14" t="n"/>
      <c r="R167" s="11">
        <f>IF($B167="","",ROUND((IFERROR($F167/Settings!$B$5/Settings!$B$6,0))*($O167*Settings!$H$9+$P167*Settings!$H$10+$Q167*Settings!$H$11),0))</f>
        <v/>
      </c>
      <c r="S167" s="11">
        <f>IF($B167="","",ROUND($I167+$J167+$K167+$L167+$M167+$N167+$R167,0))</f>
        <v/>
      </c>
      <c r="T167" s="11">
        <f>IF($B167="","",IFERROR(VLOOKUP($B167,Employees!$A:$K,9,FALSE),""))</f>
        <v/>
      </c>
      <c r="U167" s="11">
        <f>IF($B167="","",ROUND($T167*Settings!$B$9,0))</f>
        <v/>
      </c>
      <c r="V167" s="11">
        <f>IF($B167="","",ROUND($T167*Settings!$B$10,0))</f>
        <v/>
      </c>
      <c r="W167" s="11">
        <f>IF($B167="","",ROUND($T167*Settings!$B$11,0))</f>
        <v/>
      </c>
      <c r="X167" s="11">
        <f>IF($B167="","",$U167+$V167+$W167)</f>
        <v/>
      </c>
      <c r="Y167" s="11">
        <f>IF($B167="","",Settings!$B$14)</f>
        <v/>
      </c>
      <c r="Z167" s="9">
        <f>IF($B167="","",IFERROR(VLOOKUP($B167,Employees!$A:$K,10,FALSE),0))</f>
        <v/>
      </c>
      <c r="AA167" s="11">
        <f>IF($B167="","",$Z167*Settings!$B$15)</f>
        <v/>
      </c>
      <c r="AB167" s="11">
        <f>IF($B167="","",MAX(0,($I167+$J167+$L167+$M167+$R167)-$X167-$Y167-$AA167))</f>
        <v/>
      </c>
      <c r="AC167" s="11">
        <f>IF($B167="","",ROUND(IF($AB167=0,0,$AB167*VLOOKUP($AB167,Settings!$D$16:$G$22,3,TRUE)-VLOOKUP($AB167,Settings!$D$16:$G$22,4,TRUE)),0))</f>
        <v/>
      </c>
      <c r="AD167" s="11" t="n"/>
      <c r="AE167" s="11" t="n"/>
      <c r="AF167" s="11">
        <f>IF($B167="","",ROUND($S167-$X167-$AC167-$AD167-$AE167,0))</f>
        <v/>
      </c>
      <c r="AG167" s="11">
        <f>IF($B167="","",ROUND($T167*Settings!$E$9,0))</f>
        <v/>
      </c>
      <c r="AH167" s="11">
        <f>IF($B167="","",ROUND($T167*Settings!$E$10,0))</f>
        <v/>
      </c>
      <c r="AI167" s="11">
        <f>IF($B167="","",ROUND($T167*Settings!$E$11,0))</f>
        <v/>
      </c>
      <c r="AJ167" s="11">
        <f>IF($B167="","",ROUND($T167*Settings!$E$12,0))</f>
        <v/>
      </c>
      <c r="AK167" s="11">
        <f>IF($B167="","",$AG167+$AH167+$AI167+$AJ167)</f>
        <v/>
      </c>
      <c r="AL167" s="11">
        <f>IF($B167="","",ROUND($S167+$AK167,0))</f>
        <v/>
      </c>
      <c r="AM167" s="9" t="n"/>
      <c r="AN167" s="9" t="n"/>
    </row>
    <row r="168">
      <c r="A168" s="9" t="n">
        <v>164</v>
      </c>
      <c r="B168" s="9" t="n"/>
      <c r="C168" s="9">
        <f>IF($B168="","",IFERROR(VLOOKUP($B168,Employees!$A:$K,2,FALSE),""))</f>
        <v/>
      </c>
      <c r="D168" s="9">
        <f>IF($B168="","",IFERROR(VLOOKUP($B168,Employees!$A:$K,3,FALSE),""))</f>
        <v/>
      </c>
      <c r="E168" s="9">
        <f>IF($B168="","",IFERROR(VLOOKUP($B168,Employees!$A:$K,4,FALSE),""))</f>
        <v/>
      </c>
      <c r="F168" s="11">
        <f>IF($B168="","",IFERROR(VLOOKUP($B168,Employees!$A:$K,8,FALSE),""))</f>
        <v/>
      </c>
      <c r="G168" s="14">
        <f>IF($B168="","",IF($G168="",Settings!$B$5,$G168))</f>
        <v/>
      </c>
      <c r="H168" s="14" t="n"/>
      <c r="I168" s="11">
        <f>IF($B168="","",ROUND($F168*MAX(0,($G168-$H168))/Settings!$B$5,0))</f>
        <v/>
      </c>
      <c r="J168" s="11" t="n"/>
      <c r="K168" s="11" t="n"/>
      <c r="L168" s="11" t="n"/>
      <c r="M168" s="11" t="n"/>
      <c r="N168" s="11" t="n"/>
      <c r="O168" s="14" t="n"/>
      <c r="P168" s="14" t="n"/>
      <c r="Q168" s="14" t="n"/>
      <c r="R168" s="11">
        <f>IF($B168="","",ROUND((IFERROR($F168/Settings!$B$5/Settings!$B$6,0))*($O168*Settings!$H$9+$P168*Settings!$H$10+$Q168*Settings!$H$11),0))</f>
        <v/>
      </c>
      <c r="S168" s="11">
        <f>IF($B168="","",ROUND($I168+$J168+$K168+$L168+$M168+$N168+$R168,0))</f>
        <v/>
      </c>
      <c r="T168" s="11">
        <f>IF($B168="","",IFERROR(VLOOKUP($B168,Employees!$A:$K,9,FALSE),""))</f>
        <v/>
      </c>
      <c r="U168" s="11">
        <f>IF($B168="","",ROUND($T168*Settings!$B$9,0))</f>
        <v/>
      </c>
      <c r="V168" s="11">
        <f>IF($B168="","",ROUND($T168*Settings!$B$10,0))</f>
        <v/>
      </c>
      <c r="W168" s="11">
        <f>IF($B168="","",ROUND($T168*Settings!$B$11,0))</f>
        <v/>
      </c>
      <c r="X168" s="11">
        <f>IF($B168="","",$U168+$V168+$W168)</f>
        <v/>
      </c>
      <c r="Y168" s="11">
        <f>IF($B168="","",Settings!$B$14)</f>
        <v/>
      </c>
      <c r="Z168" s="9">
        <f>IF($B168="","",IFERROR(VLOOKUP($B168,Employees!$A:$K,10,FALSE),0))</f>
        <v/>
      </c>
      <c r="AA168" s="11">
        <f>IF($B168="","",$Z168*Settings!$B$15)</f>
        <v/>
      </c>
      <c r="AB168" s="11">
        <f>IF($B168="","",MAX(0,($I168+$J168+$L168+$M168+$R168)-$X168-$Y168-$AA168))</f>
        <v/>
      </c>
      <c r="AC168" s="11">
        <f>IF($B168="","",ROUND(IF($AB168=0,0,$AB168*VLOOKUP($AB168,Settings!$D$16:$G$22,3,TRUE)-VLOOKUP($AB168,Settings!$D$16:$G$22,4,TRUE)),0))</f>
        <v/>
      </c>
      <c r="AD168" s="11" t="n"/>
      <c r="AE168" s="11" t="n"/>
      <c r="AF168" s="11">
        <f>IF($B168="","",ROUND($S168-$X168-$AC168-$AD168-$AE168,0))</f>
        <v/>
      </c>
      <c r="AG168" s="11">
        <f>IF($B168="","",ROUND($T168*Settings!$E$9,0))</f>
        <v/>
      </c>
      <c r="AH168" s="11">
        <f>IF($B168="","",ROUND($T168*Settings!$E$10,0))</f>
        <v/>
      </c>
      <c r="AI168" s="11">
        <f>IF($B168="","",ROUND($T168*Settings!$E$11,0))</f>
        <v/>
      </c>
      <c r="AJ168" s="11">
        <f>IF($B168="","",ROUND($T168*Settings!$E$12,0))</f>
        <v/>
      </c>
      <c r="AK168" s="11">
        <f>IF($B168="","",$AG168+$AH168+$AI168+$AJ168)</f>
        <v/>
      </c>
      <c r="AL168" s="11">
        <f>IF($B168="","",ROUND($S168+$AK168,0))</f>
        <v/>
      </c>
      <c r="AM168" s="9" t="n"/>
      <c r="AN168" s="9" t="n"/>
    </row>
    <row r="169">
      <c r="A169" s="9" t="n">
        <v>165</v>
      </c>
      <c r="B169" s="9" t="n"/>
      <c r="C169" s="9">
        <f>IF($B169="","",IFERROR(VLOOKUP($B169,Employees!$A:$K,2,FALSE),""))</f>
        <v/>
      </c>
      <c r="D169" s="9">
        <f>IF($B169="","",IFERROR(VLOOKUP($B169,Employees!$A:$K,3,FALSE),""))</f>
        <v/>
      </c>
      <c r="E169" s="9">
        <f>IF($B169="","",IFERROR(VLOOKUP($B169,Employees!$A:$K,4,FALSE),""))</f>
        <v/>
      </c>
      <c r="F169" s="11">
        <f>IF($B169="","",IFERROR(VLOOKUP($B169,Employees!$A:$K,8,FALSE),""))</f>
        <v/>
      </c>
      <c r="G169" s="14">
        <f>IF($B169="","",IF($G169="",Settings!$B$5,$G169))</f>
        <v/>
      </c>
      <c r="H169" s="14" t="n"/>
      <c r="I169" s="11">
        <f>IF($B169="","",ROUND($F169*MAX(0,($G169-$H169))/Settings!$B$5,0))</f>
        <v/>
      </c>
      <c r="J169" s="11" t="n"/>
      <c r="K169" s="11" t="n"/>
      <c r="L169" s="11" t="n"/>
      <c r="M169" s="11" t="n"/>
      <c r="N169" s="11" t="n"/>
      <c r="O169" s="14" t="n"/>
      <c r="P169" s="14" t="n"/>
      <c r="Q169" s="14" t="n"/>
      <c r="R169" s="11">
        <f>IF($B169="","",ROUND((IFERROR($F169/Settings!$B$5/Settings!$B$6,0))*($O169*Settings!$H$9+$P169*Settings!$H$10+$Q169*Settings!$H$11),0))</f>
        <v/>
      </c>
      <c r="S169" s="11">
        <f>IF($B169="","",ROUND($I169+$J169+$K169+$L169+$M169+$N169+$R169,0))</f>
        <v/>
      </c>
      <c r="T169" s="11">
        <f>IF($B169="","",IFERROR(VLOOKUP($B169,Employees!$A:$K,9,FALSE),""))</f>
        <v/>
      </c>
      <c r="U169" s="11">
        <f>IF($B169="","",ROUND($T169*Settings!$B$9,0))</f>
        <v/>
      </c>
      <c r="V169" s="11">
        <f>IF($B169="","",ROUND($T169*Settings!$B$10,0))</f>
        <v/>
      </c>
      <c r="W169" s="11">
        <f>IF($B169="","",ROUND($T169*Settings!$B$11,0))</f>
        <v/>
      </c>
      <c r="X169" s="11">
        <f>IF($B169="","",$U169+$V169+$W169)</f>
        <v/>
      </c>
      <c r="Y169" s="11">
        <f>IF($B169="","",Settings!$B$14)</f>
        <v/>
      </c>
      <c r="Z169" s="9">
        <f>IF($B169="","",IFERROR(VLOOKUP($B169,Employees!$A:$K,10,FALSE),0))</f>
        <v/>
      </c>
      <c r="AA169" s="11">
        <f>IF($B169="","",$Z169*Settings!$B$15)</f>
        <v/>
      </c>
      <c r="AB169" s="11">
        <f>IF($B169="","",MAX(0,($I169+$J169+$L169+$M169+$R169)-$X169-$Y169-$AA169))</f>
        <v/>
      </c>
      <c r="AC169" s="11">
        <f>IF($B169="","",ROUND(IF($AB169=0,0,$AB169*VLOOKUP($AB169,Settings!$D$16:$G$22,3,TRUE)-VLOOKUP($AB169,Settings!$D$16:$G$22,4,TRUE)),0))</f>
        <v/>
      </c>
      <c r="AD169" s="11" t="n"/>
      <c r="AE169" s="11" t="n"/>
      <c r="AF169" s="11">
        <f>IF($B169="","",ROUND($S169-$X169-$AC169-$AD169-$AE169,0))</f>
        <v/>
      </c>
      <c r="AG169" s="11">
        <f>IF($B169="","",ROUND($T169*Settings!$E$9,0))</f>
        <v/>
      </c>
      <c r="AH169" s="11">
        <f>IF($B169="","",ROUND($T169*Settings!$E$10,0))</f>
        <v/>
      </c>
      <c r="AI169" s="11">
        <f>IF($B169="","",ROUND($T169*Settings!$E$11,0))</f>
        <v/>
      </c>
      <c r="AJ169" s="11">
        <f>IF($B169="","",ROUND($T169*Settings!$E$12,0))</f>
        <v/>
      </c>
      <c r="AK169" s="11">
        <f>IF($B169="","",$AG169+$AH169+$AI169+$AJ169)</f>
        <v/>
      </c>
      <c r="AL169" s="11">
        <f>IF($B169="","",ROUND($S169+$AK169,0))</f>
        <v/>
      </c>
      <c r="AM169" s="9" t="n"/>
      <c r="AN169" s="9" t="n"/>
    </row>
    <row r="170">
      <c r="A170" s="9" t="n">
        <v>166</v>
      </c>
      <c r="B170" s="9" t="n"/>
      <c r="C170" s="9">
        <f>IF($B170="","",IFERROR(VLOOKUP($B170,Employees!$A:$K,2,FALSE),""))</f>
        <v/>
      </c>
      <c r="D170" s="9">
        <f>IF($B170="","",IFERROR(VLOOKUP($B170,Employees!$A:$K,3,FALSE),""))</f>
        <v/>
      </c>
      <c r="E170" s="9">
        <f>IF($B170="","",IFERROR(VLOOKUP($B170,Employees!$A:$K,4,FALSE),""))</f>
        <v/>
      </c>
      <c r="F170" s="11">
        <f>IF($B170="","",IFERROR(VLOOKUP($B170,Employees!$A:$K,8,FALSE),""))</f>
        <v/>
      </c>
      <c r="G170" s="14">
        <f>IF($B170="","",IF($G170="",Settings!$B$5,$G170))</f>
        <v/>
      </c>
      <c r="H170" s="14" t="n"/>
      <c r="I170" s="11">
        <f>IF($B170="","",ROUND($F170*MAX(0,($G170-$H170))/Settings!$B$5,0))</f>
        <v/>
      </c>
      <c r="J170" s="11" t="n"/>
      <c r="K170" s="11" t="n"/>
      <c r="L170" s="11" t="n"/>
      <c r="M170" s="11" t="n"/>
      <c r="N170" s="11" t="n"/>
      <c r="O170" s="14" t="n"/>
      <c r="P170" s="14" t="n"/>
      <c r="Q170" s="14" t="n"/>
      <c r="R170" s="11">
        <f>IF($B170="","",ROUND((IFERROR($F170/Settings!$B$5/Settings!$B$6,0))*($O170*Settings!$H$9+$P170*Settings!$H$10+$Q170*Settings!$H$11),0))</f>
        <v/>
      </c>
      <c r="S170" s="11">
        <f>IF($B170="","",ROUND($I170+$J170+$K170+$L170+$M170+$N170+$R170,0))</f>
        <v/>
      </c>
      <c r="T170" s="11">
        <f>IF($B170="","",IFERROR(VLOOKUP($B170,Employees!$A:$K,9,FALSE),""))</f>
        <v/>
      </c>
      <c r="U170" s="11">
        <f>IF($B170="","",ROUND($T170*Settings!$B$9,0))</f>
        <v/>
      </c>
      <c r="V170" s="11">
        <f>IF($B170="","",ROUND($T170*Settings!$B$10,0))</f>
        <v/>
      </c>
      <c r="W170" s="11">
        <f>IF($B170="","",ROUND($T170*Settings!$B$11,0))</f>
        <v/>
      </c>
      <c r="X170" s="11">
        <f>IF($B170="","",$U170+$V170+$W170)</f>
        <v/>
      </c>
      <c r="Y170" s="11">
        <f>IF($B170="","",Settings!$B$14)</f>
        <v/>
      </c>
      <c r="Z170" s="9">
        <f>IF($B170="","",IFERROR(VLOOKUP($B170,Employees!$A:$K,10,FALSE),0))</f>
        <v/>
      </c>
      <c r="AA170" s="11">
        <f>IF($B170="","",$Z170*Settings!$B$15)</f>
        <v/>
      </c>
      <c r="AB170" s="11">
        <f>IF($B170="","",MAX(0,($I170+$J170+$L170+$M170+$R170)-$X170-$Y170-$AA170))</f>
        <v/>
      </c>
      <c r="AC170" s="11">
        <f>IF($B170="","",ROUND(IF($AB170=0,0,$AB170*VLOOKUP($AB170,Settings!$D$16:$G$22,3,TRUE)-VLOOKUP($AB170,Settings!$D$16:$G$22,4,TRUE)),0))</f>
        <v/>
      </c>
      <c r="AD170" s="11" t="n"/>
      <c r="AE170" s="11" t="n"/>
      <c r="AF170" s="11">
        <f>IF($B170="","",ROUND($S170-$X170-$AC170-$AD170-$AE170,0))</f>
        <v/>
      </c>
      <c r="AG170" s="11">
        <f>IF($B170="","",ROUND($T170*Settings!$E$9,0))</f>
        <v/>
      </c>
      <c r="AH170" s="11">
        <f>IF($B170="","",ROUND($T170*Settings!$E$10,0))</f>
        <v/>
      </c>
      <c r="AI170" s="11">
        <f>IF($B170="","",ROUND($T170*Settings!$E$11,0))</f>
        <v/>
      </c>
      <c r="AJ170" s="11">
        <f>IF($B170="","",ROUND($T170*Settings!$E$12,0))</f>
        <v/>
      </c>
      <c r="AK170" s="11">
        <f>IF($B170="","",$AG170+$AH170+$AI170+$AJ170)</f>
        <v/>
      </c>
      <c r="AL170" s="11">
        <f>IF($B170="","",ROUND($S170+$AK170,0))</f>
        <v/>
      </c>
      <c r="AM170" s="9" t="n"/>
      <c r="AN170" s="9" t="n"/>
    </row>
    <row r="171">
      <c r="A171" s="9" t="n">
        <v>167</v>
      </c>
      <c r="B171" s="9" t="n"/>
      <c r="C171" s="9">
        <f>IF($B171="","",IFERROR(VLOOKUP($B171,Employees!$A:$K,2,FALSE),""))</f>
        <v/>
      </c>
      <c r="D171" s="9">
        <f>IF($B171="","",IFERROR(VLOOKUP($B171,Employees!$A:$K,3,FALSE),""))</f>
        <v/>
      </c>
      <c r="E171" s="9">
        <f>IF($B171="","",IFERROR(VLOOKUP($B171,Employees!$A:$K,4,FALSE),""))</f>
        <v/>
      </c>
      <c r="F171" s="11">
        <f>IF($B171="","",IFERROR(VLOOKUP($B171,Employees!$A:$K,8,FALSE),""))</f>
        <v/>
      </c>
      <c r="G171" s="14">
        <f>IF($B171="","",IF($G171="",Settings!$B$5,$G171))</f>
        <v/>
      </c>
      <c r="H171" s="14" t="n"/>
      <c r="I171" s="11">
        <f>IF($B171="","",ROUND($F171*MAX(0,($G171-$H171))/Settings!$B$5,0))</f>
        <v/>
      </c>
      <c r="J171" s="11" t="n"/>
      <c r="K171" s="11" t="n"/>
      <c r="L171" s="11" t="n"/>
      <c r="M171" s="11" t="n"/>
      <c r="N171" s="11" t="n"/>
      <c r="O171" s="14" t="n"/>
      <c r="P171" s="14" t="n"/>
      <c r="Q171" s="14" t="n"/>
      <c r="R171" s="11">
        <f>IF($B171="","",ROUND((IFERROR($F171/Settings!$B$5/Settings!$B$6,0))*($O171*Settings!$H$9+$P171*Settings!$H$10+$Q171*Settings!$H$11),0))</f>
        <v/>
      </c>
      <c r="S171" s="11">
        <f>IF($B171="","",ROUND($I171+$J171+$K171+$L171+$M171+$N171+$R171,0))</f>
        <v/>
      </c>
      <c r="T171" s="11">
        <f>IF($B171="","",IFERROR(VLOOKUP($B171,Employees!$A:$K,9,FALSE),""))</f>
        <v/>
      </c>
      <c r="U171" s="11">
        <f>IF($B171="","",ROUND($T171*Settings!$B$9,0))</f>
        <v/>
      </c>
      <c r="V171" s="11">
        <f>IF($B171="","",ROUND($T171*Settings!$B$10,0))</f>
        <v/>
      </c>
      <c r="W171" s="11">
        <f>IF($B171="","",ROUND($T171*Settings!$B$11,0))</f>
        <v/>
      </c>
      <c r="X171" s="11">
        <f>IF($B171="","",$U171+$V171+$W171)</f>
        <v/>
      </c>
      <c r="Y171" s="11">
        <f>IF($B171="","",Settings!$B$14)</f>
        <v/>
      </c>
      <c r="Z171" s="9">
        <f>IF($B171="","",IFERROR(VLOOKUP($B171,Employees!$A:$K,10,FALSE),0))</f>
        <v/>
      </c>
      <c r="AA171" s="11">
        <f>IF($B171="","",$Z171*Settings!$B$15)</f>
        <v/>
      </c>
      <c r="AB171" s="11">
        <f>IF($B171="","",MAX(0,($I171+$J171+$L171+$M171+$R171)-$X171-$Y171-$AA171))</f>
        <v/>
      </c>
      <c r="AC171" s="11">
        <f>IF($B171="","",ROUND(IF($AB171=0,0,$AB171*VLOOKUP($AB171,Settings!$D$16:$G$22,3,TRUE)-VLOOKUP($AB171,Settings!$D$16:$G$22,4,TRUE)),0))</f>
        <v/>
      </c>
      <c r="AD171" s="11" t="n"/>
      <c r="AE171" s="11" t="n"/>
      <c r="AF171" s="11">
        <f>IF($B171="","",ROUND($S171-$X171-$AC171-$AD171-$AE171,0))</f>
        <v/>
      </c>
      <c r="AG171" s="11">
        <f>IF($B171="","",ROUND($T171*Settings!$E$9,0))</f>
        <v/>
      </c>
      <c r="AH171" s="11">
        <f>IF($B171="","",ROUND($T171*Settings!$E$10,0))</f>
        <v/>
      </c>
      <c r="AI171" s="11">
        <f>IF($B171="","",ROUND($T171*Settings!$E$11,0))</f>
        <v/>
      </c>
      <c r="AJ171" s="11">
        <f>IF($B171="","",ROUND($T171*Settings!$E$12,0))</f>
        <v/>
      </c>
      <c r="AK171" s="11">
        <f>IF($B171="","",$AG171+$AH171+$AI171+$AJ171)</f>
        <v/>
      </c>
      <c r="AL171" s="11">
        <f>IF($B171="","",ROUND($S171+$AK171,0))</f>
        <v/>
      </c>
      <c r="AM171" s="9" t="n"/>
      <c r="AN171" s="9" t="n"/>
    </row>
    <row r="172">
      <c r="A172" s="9" t="n">
        <v>168</v>
      </c>
      <c r="B172" s="9" t="n"/>
      <c r="C172" s="9">
        <f>IF($B172="","",IFERROR(VLOOKUP($B172,Employees!$A:$K,2,FALSE),""))</f>
        <v/>
      </c>
      <c r="D172" s="9">
        <f>IF($B172="","",IFERROR(VLOOKUP($B172,Employees!$A:$K,3,FALSE),""))</f>
        <v/>
      </c>
      <c r="E172" s="9">
        <f>IF($B172="","",IFERROR(VLOOKUP($B172,Employees!$A:$K,4,FALSE),""))</f>
        <v/>
      </c>
      <c r="F172" s="11">
        <f>IF($B172="","",IFERROR(VLOOKUP($B172,Employees!$A:$K,8,FALSE),""))</f>
        <v/>
      </c>
      <c r="G172" s="14">
        <f>IF($B172="","",IF($G172="",Settings!$B$5,$G172))</f>
        <v/>
      </c>
      <c r="H172" s="14" t="n"/>
      <c r="I172" s="11">
        <f>IF($B172="","",ROUND($F172*MAX(0,($G172-$H172))/Settings!$B$5,0))</f>
        <v/>
      </c>
      <c r="J172" s="11" t="n"/>
      <c r="K172" s="11" t="n"/>
      <c r="L172" s="11" t="n"/>
      <c r="M172" s="11" t="n"/>
      <c r="N172" s="11" t="n"/>
      <c r="O172" s="14" t="n"/>
      <c r="P172" s="14" t="n"/>
      <c r="Q172" s="14" t="n"/>
      <c r="R172" s="11">
        <f>IF($B172="","",ROUND((IFERROR($F172/Settings!$B$5/Settings!$B$6,0))*($O172*Settings!$H$9+$P172*Settings!$H$10+$Q172*Settings!$H$11),0))</f>
        <v/>
      </c>
      <c r="S172" s="11">
        <f>IF($B172="","",ROUND($I172+$J172+$K172+$L172+$M172+$N172+$R172,0))</f>
        <v/>
      </c>
      <c r="T172" s="11">
        <f>IF($B172="","",IFERROR(VLOOKUP($B172,Employees!$A:$K,9,FALSE),""))</f>
        <v/>
      </c>
      <c r="U172" s="11">
        <f>IF($B172="","",ROUND($T172*Settings!$B$9,0))</f>
        <v/>
      </c>
      <c r="V172" s="11">
        <f>IF($B172="","",ROUND($T172*Settings!$B$10,0))</f>
        <v/>
      </c>
      <c r="W172" s="11">
        <f>IF($B172="","",ROUND($T172*Settings!$B$11,0))</f>
        <v/>
      </c>
      <c r="X172" s="11">
        <f>IF($B172="","",$U172+$V172+$W172)</f>
        <v/>
      </c>
      <c r="Y172" s="11">
        <f>IF($B172="","",Settings!$B$14)</f>
        <v/>
      </c>
      <c r="Z172" s="9">
        <f>IF($B172="","",IFERROR(VLOOKUP($B172,Employees!$A:$K,10,FALSE),0))</f>
        <v/>
      </c>
      <c r="AA172" s="11">
        <f>IF($B172="","",$Z172*Settings!$B$15)</f>
        <v/>
      </c>
      <c r="AB172" s="11">
        <f>IF($B172="","",MAX(0,($I172+$J172+$L172+$M172+$R172)-$X172-$Y172-$AA172))</f>
        <v/>
      </c>
      <c r="AC172" s="11">
        <f>IF($B172="","",ROUND(IF($AB172=0,0,$AB172*VLOOKUP($AB172,Settings!$D$16:$G$22,3,TRUE)-VLOOKUP($AB172,Settings!$D$16:$G$22,4,TRUE)),0))</f>
        <v/>
      </c>
      <c r="AD172" s="11" t="n"/>
      <c r="AE172" s="11" t="n"/>
      <c r="AF172" s="11">
        <f>IF($B172="","",ROUND($S172-$X172-$AC172-$AD172-$AE172,0))</f>
        <v/>
      </c>
      <c r="AG172" s="11">
        <f>IF($B172="","",ROUND($T172*Settings!$E$9,0))</f>
        <v/>
      </c>
      <c r="AH172" s="11">
        <f>IF($B172="","",ROUND($T172*Settings!$E$10,0))</f>
        <v/>
      </c>
      <c r="AI172" s="11">
        <f>IF($B172="","",ROUND($T172*Settings!$E$11,0))</f>
        <v/>
      </c>
      <c r="AJ172" s="11">
        <f>IF($B172="","",ROUND($T172*Settings!$E$12,0))</f>
        <v/>
      </c>
      <c r="AK172" s="11">
        <f>IF($B172="","",$AG172+$AH172+$AI172+$AJ172)</f>
        <v/>
      </c>
      <c r="AL172" s="11">
        <f>IF($B172="","",ROUND($S172+$AK172,0))</f>
        <v/>
      </c>
      <c r="AM172" s="9" t="n"/>
      <c r="AN172" s="9" t="n"/>
    </row>
    <row r="173">
      <c r="A173" s="9" t="n">
        <v>169</v>
      </c>
      <c r="B173" s="9" t="n"/>
      <c r="C173" s="9">
        <f>IF($B173="","",IFERROR(VLOOKUP($B173,Employees!$A:$K,2,FALSE),""))</f>
        <v/>
      </c>
      <c r="D173" s="9">
        <f>IF($B173="","",IFERROR(VLOOKUP($B173,Employees!$A:$K,3,FALSE),""))</f>
        <v/>
      </c>
      <c r="E173" s="9">
        <f>IF($B173="","",IFERROR(VLOOKUP($B173,Employees!$A:$K,4,FALSE),""))</f>
        <v/>
      </c>
      <c r="F173" s="11">
        <f>IF($B173="","",IFERROR(VLOOKUP($B173,Employees!$A:$K,8,FALSE),""))</f>
        <v/>
      </c>
      <c r="G173" s="14">
        <f>IF($B173="","",IF($G173="",Settings!$B$5,$G173))</f>
        <v/>
      </c>
      <c r="H173" s="14" t="n"/>
      <c r="I173" s="11">
        <f>IF($B173="","",ROUND($F173*MAX(0,($G173-$H173))/Settings!$B$5,0))</f>
        <v/>
      </c>
      <c r="J173" s="11" t="n"/>
      <c r="K173" s="11" t="n"/>
      <c r="L173" s="11" t="n"/>
      <c r="M173" s="11" t="n"/>
      <c r="N173" s="11" t="n"/>
      <c r="O173" s="14" t="n"/>
      <c r="P173" s="14" t="n"/>
      <c r="Q173" s="14" t="n"/>
      <c r="R173" s="11">
        <f>IF($B173="","",ROUND((IFERROR($F173/Settings!$B$5/Settings!$B$6,0))*($O173*Settings!$H$9+$P173*Settings!$H$10+$Q173*Settings!$H$11),0))</f>
        <v/>
      </c>
      <c r="S173" s="11">
        <f>IF($B173="","",ROUND($I173+$J173+$K173+$L173+$M173+$N173+$R173,0))</f>
        <v/>
      </c>
      <c r="T173" s="11">
        <f>IF($B173="","",IFERROR(VLOOKUP($B173,Employees!$A:$K,9,FALSE),""))</f>
        <v/>
      </c>
      <c r="U173" s="11">
        <f>IF($B173="","",ROUND($T173*Settings!$B$9,0))</f>
        <v/>
      </c>
      <c r="V173" s="11">
        <f>IF($B173="","",ROUND($T173*Settings!$B$10,0))</f>
        <v/>
      </c>
      <c r="W173" s="11">
        <f>IF($B173="","",ROUND($T173*Settings!$B$11,0))</f>
        <v/>
      </c>
      <c r="X173" s="11">
        <f>IF($B173="","",$U173+$V173+$W173)</f>
        <v/>
      </c>
      <c r="Y173" s="11">
        <f>IF($B173="","",Settings!$B$14)</f>
        <v/>
      </c>
      <c r="Z173" s="9">
        <f>IF($B173="","",IFERROR(VLOOKUP($B173,Employees!$A:$K,10,FALSE),0))</f>
        <v/>
      </c>
      <c r="AA173" s="11">
        <f>IF($B173="","",$Z173*Settings!$B$15)</f>
        <v/>
      </c>
      <c r="AB173" s="11">
        <f>IF($B173="","",MAX(0,($I173+$J173+$L173+$M173+$R173)-$X173-$Y173-$AA173))</f>
        <v/>
      </c>
      <c r="AC173" s="11">
        <f>IF($B173="","",ROUND(IF($AB173=0,0,$AB173*VLOOKUP($AB173,Settings!$D$16:$G$22,3,TRUE)-VLOOKUP($AB173,Settings!$D$16:$G$22,4,TRUE)),0))</f>
        <v/>
      </c>
      <c r="AD173" s="11" t="n"/>
      <c r="AE173" s="11" t="n"/>
      <c r="AF173" s="11">
        <f>IF($B173="","",ROUND($S173-$X173-$AC173-$AD173-$AE173,0))</f>
        <v/>
      </c>
      <c r="AG173" s="11">
        <f>IF($B173="","",ROUND($T173*Settings!$E$9,0))</f>
        <v/>
      </c>
      <c r="AH173" s="11">
        <f>IF($B173="","",ROUND($T173*Settings!$E$10,0))</f>
        <v/>
      </c>
      <c r="AI173" s="11">
        <f>IF($B173="","",ROUND($T173*Settings!$E$11,0))</f>
        <v/>
      </c>
      <c r="AJ173" s="11">
        <f>IF($B173="","",ROUND($T173*Settings!$E$12,0))</f>
        <v/>
      </c>
      <c r="AK173" s="11">
        <f>IF($B173="","",$AG173+$AH173+$AI173+$AJ173)</f>
        <v/>
      </c>
      <c r="AL173" s="11">
        <f>IF($B173="","",ROUND($S173+$AK173,0))</f>
        <v/>
      </c>
      <c r="AM173" s="9" t="n"/>
      <c r="AN173" s="9" t="n"/>
    </row>
    <row r="174">
      <c r="A174" s="9" t="n">
        <v>170</v>
      </c>
      <c r="B174" s="9" t="n"/>
      <c r="C174" s="9">
        <f>IF($B174="","",IFERROR(VLOOKUP($B174,Employees!$A:$K,2,FALSE),""))</f>
        <v/>
      </c>
      <c r="D174" s="9">
        <f>IF($B174="","",IFERROR(VLOOKUP($B174,Employees!$A:$K,3,FALSE),""))</f>
        <v/>
      </c>
      <c r="E174" s="9">
        <f>IF($B174="","",IFERROR(VLOOKUP($B174,Employees!$A:$K,4,FALSE),""))</f>
        <v/>
      </c>
      <c r="F174" s="11">
        <f>IF($B174="","",IFERROR(VLOOKUP($B174,Employees!$A:$K,8,FALSE),""))</f>
        <v/>
      </c>
      <c r="G174" s="14">
        <f>IF($B174="","",IF($G174="",Settings!$B$5,$G174))</f>
        <v/>
      </c>
      <c r="H174" s="14" t="n"/>
      <c r="I174" s="11">
        <f>IF($B174="","",ROUND($F174*MAX(0,($G174-$H174))/Settings!$B$5,0))</f>
        <v/>
      </c>
      <c r="J174" s="11" t="n"/>
      <c r="K174" s="11" t="n"/>
      <c r="L174" s="11" t="n"/>
      <c r="M174" s="11" t="n"/>
      <c r="N174" s="11" t="n"/>
      <c r="O174" s="14" t="n"/>
      <c r="P174" s="14" t="n"/>
      <c r="Q174" s="14" t="n"/>
      <c r="R174" s="11">
        <f>IF($B174="","",ROUND((IFERROR($F174/Settings!$B$5/Settings!$B$6,0))*($O174*Settings!$H$9+$P174*Settings!$H$10+$Q174*Settings!$H$11),0))</f>
        <v/>
      </c>
      <c r="S174" s="11">
        <f>IF($B174="","",ROUND($I174+$J174+$K174+$L174+$M174+$N174+$R174,0))</f>
        <v/>
      </c>
      <c r="T174" s="11">
        <f>IF($B174="","",IFERROR(VLOOKUP($B174,Employees!$A:$K,9,FALSE),""))</f>
        <v/>
      </c>
      <c r="U174" s="11">
        <f>IF($B174="","",ROUND($T174*Settings!$B$9,0))</f>
        <v/>
      </c>
      <c r="V174" s="11">
        <f>IF($B174="","",ROUND($T174*Settings!$B$10,0))</f>
        <v/>
      </c>
      <c r="W174" s="11">
        <f>IF($B174="","",ROUND($T174*Settings!$B$11,0))</f>
        <v/>
      </c>
      <c r="X174" s="11">
        <f>IF($B174="","",$U174+$V174+$W174)</f>
        <v/>
      </c>
      <c r="Y174" s="11">
        <f>IF($B174="","",Settings!$B$14)</f>
        <v/>
      </c>
      <c r="Z174" s="9">
        <f>IF($B174="","",IFERROR(VLOOKUP($B174,Employees!$A:$K,10,FALSE),0))</f>
        <v/>
      </c>
      <c r="AA174" s="11">
        <f>IF($B174="","",$Z174*Settings!$B$15)</f>
        <v/>
      </c>
      <c r="AB174" s="11">
        <f>IF($B174="","",MAX(0,($I174+$J174+$L174+$M174+$R174)-$X174-$Y174-$AA174))</f>
        <v/>
      </c>
      <c r="AC174" s="11">
        <f>IF($B174="","",ROUND(IF($AB174=0,0,$AB174*VLOOKUP($AB174,Settings!$D$16:$G$22,3,TRUE)-VLOOKUP($AB174,Settings!$D$16:$G$22,4,TRUE)),0))</f>
        <v/>
      </c>
      <c r="AD174" s="11" t="n"/>
      <c r="AE174" s="11" t="n"/>
      <c r="AF174" s="11">
        <f>IF($B174="","",ROUND($S174-$X174-$AC174-$AD174-$AE174,0))</f>
        <v/>
      </c>
      <c r="AG174" s="11">
        <f>IF($B174="","",ROUND($T174*Settings!$E$9,0))</f>
        <v/>
      </c>
      <c r="AH174" s="11">
        <f>IF($B174="","",ROUND($T174*Settings!$E$10,0))</f>
        <v/>
      </c>
      <c r="AI174" s="11">
        <f>IF($B174="","",ROUND($T174*Settings!$E$11,0))</f>
        <v/>
      </c>
      <c r="AJ174" s="11">
        <f>IF($B174="","",ROUND($T174*Settings!$E$12,0))</f>
        <v/>
      </c>
      <c r="AK174" s="11">
        <f>IF($B174="","",$AG174+$AH174+$AI174+$AJ174)</f>
        <v/>
      </c>
      <c r="AL174" s="11">
        <f>IF($B174="","",ROUND($S174+$AK174,0))</f>
        <v/>
      </c>
      <c r="AM174" s="9" t="n"/>
      <c r="AN174" s="9" t="n"/>
    </row>
    <row r="175">
      <c r="A175" s="9" t="n">
        <v>171</v>
      </c>
      <c r="B175" s="9" t="n"/>
      <c r="C175" s="9">
        <f>IF($B175="","",IFERROR(VLOOKUP($B175,Employees!$A:$K,2,FALSE),""))</f>
        <v/>
      </c>
      <c r="D175" s="9">
        <f>IF($B175="","",IFERROR(VLOOKUP($B175,Employees!$A:$K,3,FALSE),""))</f>
        <v/>
      </c>
      <c r="E175" s="9">
        <f>IF($B175="","",IFERROR(VLOOKUP($B175,Employees!$A:$K,4,FALSE),""))</f>
        <v/>
      </c>
      <c r="F175" s="11">
        <f>IF($B175="","",IFERROR(VLOOKUP($B175,Employees!$A:$K,8,FALSE),""))</f>
        <v/>
      </c>
      <c r="G175" s="14">
        <f>IF($B175="","",IF($G175="",Settings!$B$5,$G175))</f>
        <v/>
      </c>
      <c r="H175" s="14" t="n"/>
      <c r="I175" s="11">
        <f>IF($B175="","",ROUND($F175*MAX(0,($G175-$H175))/Settings!$B$5,0))</f>
        <v/>
      </c>
      <c r="J175" s="11" t="n"/>
      <c r="K175" s="11" t="n"/>
      <c r="L175" s="11" t="n"/>
      <c r="M175" s="11" t="n"/>
      <c r="N175" s="11" t="n"/>
      <c r="O175" s="14" t="n"/>
      <c r="P175" s="14" t="n"/>
      <c r="Q175" s="14" t="n"/>
      <c r="R175" s="11">
        <f>IF($B175="","",ROUND((IFERROR($F175/Settings!$B$5/Settings!$B$6,0))*($O175*Settings!$H$9+$P175*Settings!$H$10+$Q175*Settings!$H$11),0))</f>
        <v/>
      </c>
      <c r="S175" s="11">
        <f>IF($B175="","",ROUND($I175+$J175+$K175+$L175+$M175+$N175+$R175,0))</f>
        <v/>
      </c>
      <c r="T175" s="11">
        <f>IF($B175="","",IFERROR(VLOOKUP($B175,Employees!$A:$K,9,FALSE),""))</f>
        <v/>
      </c>
      <c r="U175" s="11">
        <f>IF($B175="","",ROUND($T175*Settings!$B$9,0))</f>
        <v/>
      </c>
      <c r="V175" s="11">
        <f>IF($B175="","",ROUND($T175*Settings!$B$10,0))</f>
        <v/>
      </c>
      <c r="W175" s="11">
        <f>IF($B175="","",ROUND($T175*Settings!$B$11,0))</f>
        <v/>
      </c>
      <c r="X175" s="11">
        <f>IF($B175="","",$U175+$V175+$W175)</f>
        <v/>
      </c>
      <c r="Y175" s="11">
        <f>IF($B175="","",Settings!$B$14)</f>
        <v/>
      </c>
      <c r="Z175" s="9">
        <f>IF($B175="","",IFERROR(VLOOKUP($B175,Employees!$A:$K,10,FALSE),0))</f>
        <v/>
      </c>
      <c r="AA175" s="11">
        <f>IF($B175="","",$Z175*Settings!$B$15)</f>
        <v/>
      </c>
      <c r="AB175" s="11">
        <f>IF($B175="","",MAX(0,($I175+$J175+$L175+$M175+$R175)-$X175-$Y175-$AA175))</f>
        <v/>
      </c>
      <c r="AC175" s="11">
        <f>IF($B175="","",ROUND(IF($AB175=0,0,$AB175*VLOOKUP($AB175,Settings!$D$16:$G$22,3,TRUE)-VLOOKUP($AB175,Settings!$D$16:$G$22,4,TRUE)),0))</f>
        <v/>
      </c>
      <c r="AD175" s="11" t="n"/>
      <c r="AE175" s="11" t="n"/>
      <c r="AF175" s="11">
        <f>IF($B175="","",ROUND($S175-$X175-$AC175-$AD175-$AE175,0))</f>
        <v/>
      </c>
      <c r="AG175" s="11">
        <f>IF($B175="","",ROUND($T175*Settings!$E$9,0))</f>
        <v/>
      </c>
      <c r="AH175" s="11">
        <f>IF($B175="","",ROUND($T175*Settings!$E$10,0))</f>
        <v/>
      </c>
      <c r="AI175" s="11">
        <f>IF($B175="","",ROUND($T175*Settings!$E$11,0))</f>
        <v/>
      </c>
      <c r="AJ175" s="11">
        <f>IF($B175="","",ROUND($T175*Settings!$E$12,0))</f>
        <v/>
      </c>
      <c r="AK175" s="11">
        <f>IF($B175="","",$AG175+$AH175+$AI175+$AJ175)</f>
        <v/>
      </c>
      <c r="AL175" s="11">
        <f>IF($B175="","",ROUND($S175+$AK175,0))</f>
        <v/>
      </c>
      <c r="AM175" s="9" t="n"/>
      <c r="AN175" s="9" t="n"/>
    </row>
    <row r="176">
      <c r="A176" s="9" t="n">
        <v>172</v>
      </c>
      <c r="B176" s="9" t="n"/>
      <c r="C176" s="9">
        <f>IF($B176="","",IFERROR(VLOOKUP($B176,Employees!$A:$K,2,FALSE),""))</f>
        <v/>
      </c>
      <c r="D176" s="9">
        <f>IF($B176="","",IFERROR(VLOOKUP($B176,Employees!$A:$K,3,FALSE),""))</f>
        <v/>
      </c>
      <c r="E176" s="9">
        <f>IF($B176="","",IFERROR(VLOOKUP($B176,Employees!$A:$K,4,FALSE),""))</f>
        <v/>
      </c>
      <c r="F176" s="11">
        <f>IF($B176="","",IFERROR(VLOOKUP($B176,Employees!$A:$K,8,FALSE),""))</f>
        <v/>
      </c>
      <c r="G176" s="14">
        <f>IF($B176="","",IF($G176="",Settings!$B$5,$G176))</f>
        <v/>
      </c>
      <c r="H176" s="14" t="n"/>
      <c r="I176" s="11">
        <f>IF($B176="","",ROUND($F176*MAX(0,($G176-$H176))/Settings!$B$5,0))</f>
        <v/>
      </c>
      <c r="J176" s="11" t="n"/>
      <c r="K176" s="11" t="n"/>
      <c r="L176" s="11" t="n"/>
      <c r="M176" s="11" t="n"/>
      <c r="N176" s="11" t="n"/>
      <c r="O176" s="14" t="n"/>
      <c r="P176" s="14" t="n"/>
      <c r="Q176" s="14" t="n"/>
      <c r="R176" s="11">
        <f>IF($B176="","",ROUND((IFERROR($F176/Settings!$B$5/Settings!$B$6,0))*($O176*Settings!$H$9+$P176*Settings!$H$10+$Q176*Settings!$H$11),0))</f>
        <v/>
      </c>
      <c r="S176" s="11">
        <f>IF($B176="","",ROUND($I176+$J176+$K176+$L176+$M176+$N176+$R176,0))</f>
        <v/>
      </c>
      <c r="T176" s="11">
        <f>IF($B176="","",IFERROR(VLOOKUP($B176,Employees!$A:$K,9,FALSE),""))</f>
        <v/>
      </c>
      <c r="U176" s="11">
        <f>IF($B176="","",ROUND($T176*Settings!$B$9,0))</f>
        <v/>
      </c>
      <c r="V176" s="11">
        <f>IF($B176="","",ROUND($T176*Settings!$B$10,0))</f>
        <v/>
      </c>
      <c r="W176" s="11">
        <f>IF($B176="","",ROUND($T176*Settings!$B$11,0))</f>
        <v/>
      </c>
      <c r="X176" s="11">
        <f>IF($B176="","",$U176+$V176+$W176)</f>
        <v/>
      </c>
      <c r="Y176" s="11">
        <f>IF($B176="","",Settings!$B$14)</f>
        <v/>
      </c>
      <c r="Z176" s="9">
        <f>IF($B176="","",IFERROR(VLOOKUP($B176,Employees!$A:$K,10,FALSE),0))</f>
        <v/>
      </c>
      <c r="AA176" s="11">
        <f>IF($B176="","",$Z176*Settings!$B$15)</f>
        <v/>
      </c>
      <c r="AB176" s="11">
        <f>IF($B176="","",MAX(0,($I176+$J176+$L176+$M176+$R176)-$X176-$Y176-$AA176))</f>
        <v/>
      </c>
      <c r="AC176" s="11">
        <f>IF($B176="","",ROUND(IF($AB176=0,0,$AB176*VLOOKUP($AB176,Settings!$D$16:$G$22,3,TRUE)-VLOOKUP($AB176,Settings!$D$16:$G$22,4,TRUE)),0))</f>
        <v/>
      </c>
      <c r="AD176" s="11" t="n"/>
      <c r="AE176" s="11" t="n"/>
      <c r="AF176" s="11">
        <f>IF($B176="","",ROUND($S176-$X176-$AC176-$AD176-$AE176,0))</f>
        <v/>
      </c>
      <c r="AG176" s="11">
        <f>IF($B176="","",ROUND($T176*Settings!$E$9,0))</f>
        <v/>
      </c>
      <c r="AH176" s="11">
        <f>IF($B176="","",ROUND($T176*Settings!$E$10,0))</f>
        <v/>
      </c>
      <c r="AI176" s="11">
        <f>IF($B176="","",ROUND($T176*Settings!$E$11,0))</f>
        <v/>
      </c>
      <c r="AJ176" s="11">
        <f>IF($B176="","",ROUND($T176*Settings!$E$12,0))</f>
        <v/>
      </c>
      <c r="AK176" s="11">
        <f>IF($B176="","",$AG176+$AH176+$AI176+$AJ176)</f>
        <v/>
      </c>
      <c r="AL176" s="11">
        <f>IF($B176="","",ROUND($S176+$AK176,0))</f>
        <v/>
      </c>
      <c r="AM176" s="9" t="n"/>
      <c r="AN176" s="9" t="n"/>
    </row>
    <row r="177">
      <c r="A177" s="9" t="n">
        <v>173</v>
      </c>
      <c r="B177" s="9" t="n"/>
      <c r="C177" s="9">
        <f>IF($B177="","",IFERROR(VLOOKUP($B177,Employees!$A:$K,2,FALSE),""))</f>
        <v/>
      </c>
      <c r="D177" s="9">
        <f>IF($B177="","",IFERROR(VLOOKUP($B177,Employees!$A:$K,3,FALSE),""))</f>
        <v/>
      </c>
      <c r="E177" s="9">
        <f>IF($B177="","",IFERROR(VLOOKUP($B177,Employees!$A:$K,4,FALSE),""))</f>
        <v/>
      </c>
      <c r="F177" s="11">
        <f>IF($B177="","",IFERROR(VLOOKUP($B177,Employees!$A:$K,8,FALSE),""))</f>
        <v/>
      </c>
      <c r="G177" s="14">
        <f>IF($B177="","",IF($G177="",Settings!$B$5,$G177))</f>
        <v/>
      </c>
      <c r="H177" s="14" t="n"/>
      <c r="I177" s="11">
        <f>IF($B177="","",ROUND($F177*MAX(0,($G177-$H177))/Settings!$B$5,0))</f>
        <v/>
      </c>
      <c r="J177" s="11" t="n"/>
      <c r="K177" s="11" t="n"/>
      <c r="L177" s="11" t="n"/>
      <c r="M177" s="11" t="n"/>
      <c r="N177" s="11" t="n"/>
      <c r="O177" s="14" t="n"/>
      <c r="P177" s="14" t="n"/>
      <c r="Q177" s="14" t="n"/>
      <c r="R177" s="11">
        <f>IF($B177="","",ROUND((IFERROR($F177/Settings!$B$5/Settings!$B$6,0))*($O177*Settings!$H$9+$P177*Settings!$H$10+$Q177*Settings!$H$11),0))</f>
        <v/>
      </c>
      <c r="S177" s="11">
        <f>IF($B177="","",ROUND($I177+$J177+$K177+$L177+$M177+$N177+$R177,0))</f>
        <v/>
      </c>
      <c r="T177" s="11">
        <f>IF($B177="","",IFERROR(VLOOKUP($B177,Employees!$A:$K,9,FALSE),""))</f>
        <v/>
      </c>
      <c r="U177" s="11">
        <f>IF($B177="","",ROUND($T177*Settings!$B$9,0))</f>
        <v/>
      </c>
      <c r="V177" s="11">
        <f>IF($B177="","",ROUND($T177*Settings!$B$10,0))</f>
        <v/>
      </c>
      <c r="W177" s="11">
        <f>IF($B177="","",ROUND($T177*Settings!$B$11,0))</f>
        <v/>
      </c>
      <c r="X177" s="11">
        <f>IF($B177="","",$U177+$V177+$W177)</f>
        <v/>
      </c>
      <c r="Y177" s="11">
        <f>IF($B177="","",Settings!$B$14)</f>
        <v/>
      </c>
      <c r="Z177" s="9">
        <f>IF($B177="","",IFERROR(VLOOKUP($B177,Employees!$A:$K,10,FALSE),0))</f>
        <v/>
      </c>
      <c r="AA177" s="11">
        <f>IF($B177="","",$Z177*Settings!$B$15)</f>
        <v/>
      </c>
      <c r="AB177" s="11">
        <f>IF($B177="","",MAX(0,($I177+$J177+$L177+$M177+$R177)-$X177-$Y177-$AA177))</f>
        <v/>
      </c>
      <c r="AC177" s="11">
        <f>IF($B177="","",ROUND(IF($AB177=0,0,$AB177*VLOOKUP($AB177,Settings!$D$16:$G$22,3,TRUE)-VLOOKUP($AB177,Settings!$D$16:$G$22,4,TRUE)),0))</f>
        <v/>
      </c>
      <c r="AD177" s="11" t="n"/>
      <c r="AE177" s="11" t="n"/>
      <c r="AF177" s="11">
        <f>IF($B177="","",ROUND($S177-$X177-$AC177-$AD177-$AE177,0))</f>
        <v/>
      </c>
      <c r="AG177" s="11">
        <f>IF($B177="","",ROUND($T177*Settings!$E$9,0))</f>
        <v/>
      </c>
      <c r="AH177" s="11">
        <f>IF($B177="","",ROUND($T177*Settings!$E$10,0))</f>
        <v/>
      </c>
      <c r="AI177" s="11">
        <f>IF($B177="","",ROUND($T177*Settings!$E$11,0))</f>
        <v/>
      </c>
      <c r="AJ177" s="11">
        <f>IF($B177="","",ROUND($T177*Settings!$E$12,0))</f>
        <v/>
      </c>
      <c r="AK177" s="11">
        <f>IF($B177="","",$AG177+$AH177+$AI177+$AJ177)</f>
        <v/>
      </c>
      <c r="AL177" s="11">
        <f>IF($B177="","",ROUND($S177+$AK177,0))</f>
        <v/>
      </c>
      <c r="AM177" s="9" t="n"/>
      <c r="AN177" s="9" t="n"/>
    </row>
    <row r="178">
      <c r="A178" s="9" t="n">
        <v>174</v>
      </c>
      <c r="B178" s="9" t="n"/>
      <c r="C178" s="9">
        <f>IF($B178="","",IFERROR(VLOOKUP($B178,Employees!$A:$K,2,FALSE),""))</f>
        <v/>
      </c>
      <c r="D178" s="9">
        <f>IF($B178="","",IFERROR(VLOOKUP($B178,Employees!$A:$K,3,FALSE),""))</f>
        <v/>
      </c>
      <c r="E178" s="9">
        <f>IF($B178="","",IFERROR(VLOOKUP($B178,Employees!$A:$K,4,FALSE),""))</f>
        <v/>
      </c>
      <c r="F178" s="11">
        <f>IF($B178="","",IFERROR(VLOOKUP($B178,Employees!$A:$K,8,FALSE),""))</f>
        <v/>
      </c>
      <c r="G178" s="14">
        <f>IF($B178="","",IF($G178="",Settings!$B$5,$G178))</f>
        <v/>
      </c>
      <c r="H178" s="14" t="n"/>
      <c r="I178" s="11">
        <f>IF($B178="","",ROUND($F178*MAX(0,($G178-$H178))/Settings!$B$5,0))</f>
        <v/>
      </c>
      <c r="J178" s="11" t="n"/>
      <c r="K178" s="11" t="n"/>
      <c r="L178" s="11" t="n"/>
      <c r="M178" s="11" t="n"/>
      <c r="N178" s="11" t="n"/>
      <c r="O178" s="14" t="n"/>
      <c r="P178" s="14" t="n"/>
      <c r="Q178" s="14" t="n"/>
      <c r="R178" s="11">
        <f>IF($B178="","",ROUND((IFERROR($F178/Settings!$B$5/Settings!$B$6,0))*($O178*Settings!$H$9+$P178*Settings!$H$10+$Q178*Settings!$H$11),0))</f>
        <v/>
      </c>
      <c r="S178" s="11">
        <f>IF($B178="","",ROUND($I178+$J178+$K178+$L178+$M178+$N178+$R178,0))</f>
        <v/>
      </c>
      <c r="T178" s="11">
        <f>IF($B178="","",IFERROR(VLOOKUP($B178,Employees!$A:$K,9,FALSE),""))</f>
        <v/>
      </c>
      <c r="U178" s="11">
        <f>IF($B178="","",ROUND($T178*Settings!$B$9,0))</f>
        <v/>
      </c>
      <c r="V178" s="11">
        <f>IF($B178="","",ROUND($T178*Settings!$B$10,0))</f>
        <v/>
      </c>
      <c r="W178" s="11">
        <f>IF($B178="","",ROUND($T178*Settings!$B$11,0))</f>
        <v/>
      </c>
      <c r="X178" s="11">
        <f>IF($B178="","",$U178+$V178+$W178)</f>
        <v/>
      </c>
      <c r="Y178" s="11">
        <f>IF($B178="","",Settings!$B$14)</f>
        <v/>
      </c>
      <c r="Z178" s="9">
        <f>IF($B178="","",IFERROR(VLOOKUP($B178,Employees!$A:$K,10,FALSE),0))</f>
        <v/>
      </c>
      <c r="AA178" s="11">
        <f>IF($B178="","",$Z178*Settings!$B$15)</f>
        <v/>
      </c>
      <c r="AB178" s="11">
        <f>IF($B178="","",MAX(0,($I178+$J178+$L178+$M178+$R178)-$X178-$Y178-$AA178))</f>
        <v/>
      </c>
      <c r="AC178" s="11">
        <f>IF($B178="","",ROUND(IF($AB178=0,0,$AB178*VLOOKUP($AB178,Settings!$D$16:$G$22,3,TRUE)-VLOOKUP($AB178,Settings!$D$16:$G$22,4,TRUE)),0))</f>
        <v/>
      </c>
      <c r="AD178" s="11" t="n"/>
      <c r="AE178" s="11" t="n"/>
      <c r="AF178" s="11">
        <f>IF($B178="","",ROUND($S178-$X178-$AC178-$AD178-$AE178,0))</f>
        <v/>
      </c>
      <c r="AG178" s="11">
        <f>IF($B178="","",ROUND($T178*Settings!$E$9,0))</f>
        <v/>
      </c>
      <c r="AH178" s="11">
        <f>IF($B178="","",ROUND($T178*Settings!$E$10,0))</f>
        <v/>
      </c>
      <c r="AI178" s="11">
        <f>IF($B178="","",ROUND($T178*Settings!$E$11,0))</f>
        <v/>
      </c>
      <c r="AJ178" s="11">
        <f>IF($B178="","",ROUND($T178*Settings!$E$12,0))</f>
        <v/>
      </c>
      <c r="AK178" s="11">
        <f>IF($B178="","",$AG178+$AH178+$AI178+$AJ178)</f>
        <v/>
      </c>
      <c r="AL178" s="11">
        <f>IF($B178="","",ROUND($S178+$AK178,0))</f>
        <v/>
      </c>
      <c r="AM178" s="9" t="n"/>
      <c r="AN178" s="9" t="n"/>
    </row>
    <row r="179">
      <c r="A179" s="9" t="n">
        <v>175</v>
      </c>
      <c r="B179" s="9" t="n"/>
      <c r="C179" s="9">
        <f>IF($B179="","",IFERROR(VLOOKUP($B179,Employees!$A:$K,2,FALSE),""))</f>
        <v/>
      </c>
      <c r="D179" s="9">
        <f>IF($B179="","",IFERROR(VLOOKUP($B179,Employees!$A:$K,3,FALSE),""))</f>
        <v/>
      </c>
      <c r="E179" s="9">
        <f>IF($B179="","",IFERROR(VLOOKUP($B179,Employees!$A:$K,4,FALSE),""))</f>
        <v/>
      </c>
      <c r="F179" s="11">
        <f>IF($B179="","",IFERROR(VLOOKUP($B179,Employees!$A:$K,8,FALSE),""))</f>
        <v/>
      </c>
      <c r="G179" s="14">
        <f>IF($B179="","",IF($G179="",Settings!$B$5,$G179))</f>
        <v/>
      </c>
      <c r="H179" s="14" t="n"/>
      <c r="I179" s="11">
        <f>IF($B179="","",ROUND($F179*MAX(0,($G179-$H179))/Settings!$B$5,0))</f>
        <v/>
      </c>
      <c r="J179" s="11" t="n"/>
      <c r="K179" s="11" t="n"/>
      <c r="L179" s="11" t="n"/>
      <c r="M179" s="11" t="n"/>
      <c r="N179" s="11" t="n"/>
      <c r="O179" s="14" t="n"/>
      <c r="P179" s="14" t="n"/>
      <c r="Q179" s="14" t="n"/>
      <c r="R179" s="11">
        <f>IF($B179="","",ROUND((IFERROR($F179/Settings!$B$5/Settings!$B$6,0))*($O179*Settings!$H$9+$P179*Settings!$H$10+$Q179*Settings!$H$11),0))</f>
        <v/>
      </c>
      <c r="S179" s="11">
        <f>IF($B179="","",ROUND($I179+$J179+$K179+$L179+$M179+$N179+$R179,0))</f>
        <v/>
      </c>
      <c r="T179" s="11">
        <f>IF($B179="","",IFERROR(VLOOKUP($B179,Employees!$A:$K,9,FALSE),""))</f>
        <v/>
      </c>
      <c r="U179" s="11">
        <f>IF($B179="","",ROUND($T179*Settings!$B$9,0))</f>
        <v/>
      </c>
      <c r="V179" s="11">
        <f>IF($B179="","",ROUND($T179*Settings!$B$10,0))</f>
        <v/>
      </c>
      <c r="W179" s="11">
        <f>IF($B179="","",ROUND($T179*Settings!$B$11,0))</f>
        <v/>
      </c>
      <c r="X179" s="11">
        <f>IF($B179="","",$U179+$V179+$W179)</f>
        <v/>
      </c>
      <c r="Y179" s="11">
        <f>IF($B179="","",Settings!$B$14)</f>
        <v/>
      </c>
      <c r="Z179" s="9">
        <f>IF($B179="","",IFERROR(VLOOKUP($B179,Employees!$A:$K,10,FALSE),0))</f>
        <v/>
      </c>
      <c r="AA179" s="11">
        <f>IF($B179="","",$Z179*Settings!$B$15)</f>
        <v/>
      </c>
      <c r="AB179" s="11">
        <f>IF($B179="","",MAX(0,($I179+$J179+$L179+$M179+$R179)-$X179-$Y179-$AA179))</f>
        <v/>
      </c>
      <c r="AC179" s="11">
        <f>IF($B179="","",ROUND(IF($AB179=0,0,$AB179*VLOOKUP($AB179,Settings!$D$16:$G$22,3,TRUE)-VLOOKUP($AB179,Settings!$D$16:$G$22,4,TRUE)),0))</f>
        <v/>
      </c>
      <c r="AD179" s="11" t="n"/>
      <c r="AE179" s="11" t="n"/>
      <c r="AF179" s="11">
        <f>IF($B179="","",ROUND($S179-$X179-$AC179-$AD179-$AE179,0))</f>
        <v/>
      </c>
      <c r="AG179" s="11">
        <f>IF($B179="","",ROUND($T179*Settings!$E$9,0))</f>
        <v/>
      </c>
      <c r="AH179" s="11">
        <f>IF($B179="","",ROUND($T179*Settings!$E$10,0))</f>
        <v/>
      </c>
      <c r="AI179" s="11">
        <f>IF($B179="","",ROUND($T179*Settings!$E$11,0))</f>
        <v/>
      </c>
      <c r="AJ179" s="11">
        <f>IF($B179="","",ROUND($T179*Settings!$E$12,0))</f>
        <v/>
      </c>
      <c r="AK179" s="11">
        <f>IF($B179="","",$AG179+$AH179+$AI179+$AJ179)</f>
        <v/>
      </c>
      <c r="AL179" s="11">
        <f>IF($B179="","",ROUND($S179+$AK179,0))</f>
        <v/>
      </c>
      <c r="AM179" s="9" t="n"/>
      <c r="AN179" s="9" t="n"/>
    </row>
    <row r="180">
      <c r="A180" s="9" t="n">
        <v>176</v>
      </c>
      <c r="B180" s="9" t="n"/>
      <c r="C180" s="9">
        <f>IF($B180="","",IFERROR(VLOOKUP($B180,Employees!$A:$K,2,FALSE),""))</f>
        <v/>
      </c>
      <c r="D180" s="9">
        <f>IF($B180="","",IFERROR(VLOOKUP($B180,Employees!$A:$K,3,FALSE),""))</f>
        <v/>
      </c>
      <c r="E180" s="9">
        <f>IF($B180="","",IFERROR(VLOOKUP($B180,Employees!$A:$K,4,FALSE),""))</f>
        <v/>
      </c>
      <c r="F180" s="11">
        <f>IF($B180="","",IFERROR(VLOOKUP($B180,Employees!$A:$K,8,FALSE),""))</f>
        <v/>
      </c>
      <c r="G180" s="14">
        <f>IF($B180="","",IF($G180="",Settings!$B$5,$G180))</f>
        <v/>
      </c>
      <c r="H180" s="14" t="n"/>
      <c r="I180" s="11">
        <f>IF($B180="","",ROUND($F180*MAX(0,($G180-$H180))/Settings!$B$5,0))</f>
        <v/>
      </c>
      <c r="J180" s="11" t="n"/>
      <c r="K180" s="11" t="n"/>
      <c r="L180" s="11" t="n"/>
      <c r="M180" s="11" t="n"/>
      <c r="N180" s="11" t="n"/>
      <c r="O180" s="14" t="n"/>
      <c r="P180" s="14" t="n"/>
      <c r="Q180" s="14" t="n"/>
      <c r="R180" s="11">
        <f>IF($B180="","",ROUND((IFERROR($F180/Settings!$B$5/Settings!$B$6,0))*($O180*Settings!$H$9+$P180*Settings!$H$10+$Q180*Settings!$H$11),0))</f>
        <v/>
      </c>
      <c r="S180" s="11">
        <f>IF($B180="","",ROUND($I180+$J180+$K180+$L180+$M180+$N180+$R180,0))</f>
        <v/>
      </c>
      <c r="T180" s="11">
        <f>IF($B180="","",IFERROR(VLOOKUP($B180,Employees!$A:$K,9,FALSE),""))</f>
        <v/>
      </c>
      <c r="U180" s="11">
        <f>IF($B180="","",ROUND($T180*Settings!$B$9,0))</f>
        <v/>
      </c>
      <c r="V180" s="11">
        <f>IF($B180="","",ROUND($T180*Settings!$B$10,0))</f>
        <v/>
      </c>
      <c r="W180" s="11">
        <f>IF($B180="","",ROUND($T180*Settings!$B$11,0))</f>
        <v/>
      </c>
      <c r="X180" s="11">
        <f>IF($B180="","",$U180+$V180+$W180)</f>
        <v/>
      </c>
      <c r="Y180" s="11">
        <f>IF($B180="","",Settings!$B$14)</f>
        <v/>
      </c>
      <c r="Z180" s="9">
        <f>IF($B180="","",IFERROR(VLOOKUP($B180,Employees!$A:$K,10,FALSE),0))</f>
        <v/>
      </c>
      <c r="AA180" s="11">
        <f>IF($B180="","",$Z180*Settings!$B$15)</f>
        <v/>
      </c>
      <c r="AB180" s="11">
        <f>IF($B180="","",MAX(0,($I180+$J180+$L180+$M180+$R180)-$X180-$Y180-$AA180))</f>
        <v/>
      </c>
      <c r="AC180" s="11">
        <f>IF($B180="","",ROUND(IF($AB180=0,0,$AB180*VLOOKUP($AB180,Settings!$D$16:$G$22,3,TRUE)-VLOOKUP($AB180,Settings!$D$16:$G$22,4,TRUE)),0))</f>
        <v/>
      </c>
      <c r="AD180" s="11" t="n"/>
      <c r="AE180" s="11" t="n"/>
      <c r="AF180" s="11">
        <f>IF($B180="","",ROUND($S180-$X180-$AC180-$AD180-$AE180,0))</f>
        <v/>
      </c>
      <c r="AG180" s="11">
        <f>IF($B180="","",ROUND($T180*Settings!$E$9,0))</f>
        <v/>
      </c>
      <c r="AH180" s="11">
        <f>IF($B180="","",ROUND($T180*Settings!$E$10,0))</f>
        <v/>
      </c>
      <c r="AI180" s="11">
        <f>IF($B180="","",ROUND($T180*Settings!$E$11,0))</f>
        <v/>
      </c>
      <c r="AJ180" s="11">
        <f>IF($B180="","",ROUND($T180*Settings!$E$12,0))</f>
        <v/>
      </c>
      <c r="AK180" s="11">
        <f>IF($B180="","",$AG180+$AH180+$AI180+$AJ180)</f>
        <v/>
      </c>
      <c r="AL180" s="11">
        <f>IF($B180="","",ROUND($S180+$AK180,0))</f>
        <v/>
      </c>
      <c r="AM180" s="9" t="n"/>
      <c r="AN180" s="9" t="n"/>
    </row>
    <row r="181">
      <c r="A181" s="9" t="n">
        <v>177</v>
      </c>
      <c r="B181" s="9" t="n"/>
      <c r="C181" s="9">
        <f>IF($B181="","",IFERROR(VLOOKUP($B181,Employees!$A:$K,2,FALSE),""))</f>
        <v/>
      </c>
      <c r="D181" s="9">
        <f>IF($B181="","",IFERROR(VLOOKUP($B181,Employees!$A:$K,3,FALSE),""))</f>
        <v/>
      </c>
      <c r="E181" s="9">
        <f>IF($B181="","",IFERROR(VLOOKUP($B181,Employees!$A:$K,4,FALSE),""))</f>
        <v/>
      </c>
      <c r="F181" s="11">
        <f>IF($B181="","",IFERROR(VLOOKUP($B181,Employees!$A:$K,8,FALSE),""))</f>
        <v/>
      </c>
      <c r="G181" s="14">
        <f>IF($B181="","",IF($G181="",Settings!$B$5,$G181))</f>
        <v/>
      </c>
      <c r="H181" s="14" t="n"/>
      <c r="I181" s="11">
        <f>IF($B181="","",ROUND($F181*MAX(0,($G181-$H181))/Settings!$B$5,0))</f>
        <v/>
      </c>
      <c r="J181" s="11" t="n"/>
      <c r="K181" s="11" t="n"/>
      <c r="L181" s="11" t="n"/>
      <c r="M181" s="11" t="n"/>
      <c r="N181" s="11" t="n"/>
      <c r="O181" s="14" t="n"/>
      <c r="P181" s="14" t="n"/>
      <c r="Q181" s="14" t="n"/>
      <c r="R181" s="11">
        <f>IF($B181="","",ROUND((IFERROR($F181/Settings!$B$5/Settings!$B$6,0))*($O181*Settings!$H$9+$P181*Settings!$H$10+$Q181*Settings!$H$11),0))</f>
        <v/>
      </c>
      <c r="S181" s="11">
        <f>IF($B181="","",ROUND($I181+$J181+$K181+$L181+$M181+$N181+$R181,0))</f>
        <v/>
      </c>
      <c r="T181" s="11">
        <f>IF($B181="","",IFERROR(VLOOKUP($B181,Employees!$A:$K,9,FALSE),""))</f>
        <v/>
      </c>
      <c r="U181" s="11">
        <f>IF($B181="","",ROUND($T181*Settings!$B$9,0))</f>
        <v/>
      </c>
      <c r="V181" s="11">
        <f>IF($B181="","",ROUND($T181*Settings!$B$10,0))</f>
        <v/>
      </c>
      <c r="W181" s="11">
        <f>IF($B181="","",ROUND($T181*Settings!$B$11,0))</f>
        <v/>
      </c>
      <c r="X181" s="11">
        <f>IF($B181="","",$U181+$V181+$W181)</f>
        <v/>
      </c>
      <c r="Y181" s="11">
        <f>IF($B181="","",Settings!$B$14)</f>
        <v/>
      </c>
      <c r="Z181" s="9">
        <f>IF($B181="","",IFERROR(VLOOKUP($B181,Employees!$A:$K,10,FALSE),0))</f>
        <v/>
      </c>
      <c r="AA181" s="11">
        <f>IF($B181="","",$Z181*Settings!$B$15)</f>
        <v/>
      </c>
      <c r="AB181" s="11">
        <f>IF($B181="","",MAX(0,($I181+$J181+$L181+$M181+$R181)-$X181-$Y181-$AA181))</f>
        <v/>
      </c>
      <c r="AC181" s="11">
        <f>IF($B181="","",ROUND(IF($AB181=0,0,$AB181*VLOOKUP($AB181,Settings!$D$16:$G$22,3,TRUE)-VLOOKUP($AB181,Settings!$D$16:$G$22,4,TRUE)),0))</f>
        <v/>
      </c>
      <c r="AD181" s="11" t="n"/>
      <c r="AE181" s="11" t="n"/>
      <c r="AF181" s="11">
        <f>IF($B181="","",ROUND($S181-$X181-$AC181-$AD181-$AE181,0))</f>
        <v/>
      </c>
      <c r="AG181" s="11">
        <f>IF($B181="","",ROUND($T181*Settings!$E$9,0))</f>
        <v/>
      </c>
      <c r="AH181" s="11">
        <f>IF($B181="","",ROUND($T181*Settings!$E$10,0))</f>
        <v/>
      </c>
      <c r="AI181" s="11">
        <f>IF($B181="","",ROUND($T181*Settings!$E$11,0))</f>
        <v/>
      </c>
      <c r="AJ181" s="11">
        <f>IF($B181="","",ROUND($T181*Settings!$E$12,0))</f>
        <v/>
      </c>
      <c r="AK181" s="11">
        <f>IF($B181="","",$AG181+$AH181+$AI181+$AJ181)</f>
        <v/>
      </c>
      <c r="AL181" s="11">
        <f>IF($B181="","",ROUND($S181+$AK181,0))</f>
        <v/>
      </c>
      <c r="AM181" s="9" t="n"/>
      <c r="AN181" s="9" t="n"/>
    </row>
    <row r="182">
      <c r="A182" s="9" t="n">
        <v>178</v>
      </c>
      <c r="B182" s="9" t="n"/>
      <c r="C182" s="9">
        <f>IF($B182="","",IFERROR(VLOOKUP($B182,Employees!$A:$K,2,FALSE),""))</f>
        <v/>
      </c>
      <c r="D182" s="9">
        <f>IF($B182="","",IFERROR(VLOOKUP($B182,Employees!$A:$K,3,FALSE),""))</f>
        <v/>
      </c>
      <c r="E182" s="9">
        <f>IF($B182="","",IFERROR(VLOOKUP($B182,Employees!$A:$K,4,FALSE),""))</f>
        <v/>
      </c>
      <c r="F182" s="11">
        <f>IF($B182="","",IFERROR(VLOOKUP($B182,Employees!$A:$K,8,FALSE),""))</f>
        <v/>
      </c>
      <c r="G182" s="14">
        <f>IF($B182="","",IF($G182="",Settings!$B$5,$G182))</f>
        <v/>
      </c>
      <c r="H182" s="14" t="n"/>
      <c r="I182" s="11">
        <f>IF($B182="","",ROUND($F182*MAX(0,($G182-$H182))/Settings!$B$5,0))</f>
        <v/>
      </c>
      <c r="J182" s="11" t="n"/>
      <c r="K182" s="11" t="n"/>
      <c r="L182" s="11" t="n"/>
      <c r="M182" s="11" t="n"/>
      <c r="N182" s="11" t="n"/>
      <c r="O182" s="14" t="n"/>
      <c r="P182" s="14" t="n"/>
      <c r="Q182" s="14" t="n"/>
      <c r="R182" s="11">
        <f>IF($B182="","",ROUND((IFERROR($F182/Settings!$B$5/Settings!$B$6,0))*($O182*Settings!$H$9+$P182*Settings!$H$10+$Q182*Settings!$H$11),0))</f>
        <v/>
      </c>
      <c r="S182" s="11">
        <f>IF($B182="","",ROUND($I182+$J182+$K182+$L182+$M182+$N182+$R182,0))</f>
        <v/>
      </c>
      <c r="T182" s="11">
        <f>IF($B182="","",IFERROR(VLOOKUP($B182,Employees!$A:$K,9,FALSE),""))</f>
        <v/>
      </c>
      <c r="U182" s="11">
        <f>IF($B182="","",ROUND($T182*Settings!$B$9,0))</f>
        <v/>
      </c>
      <c r="V182" s="11">
        <f>IF($B182="","",ROUND($T182*Settings!$B$10,0))</f>
        <v/>
      </c>
      <c r="W182" s="11">
        <f>IF($B182="","",ROUND($T182*Settings!$B$11,0))</f>
        <v/>
      </c>
      <c r="X182" s="11">
        <f>IF($B182="","",$U182+$V182+$W182)</f>
        <v/>
      </c>
      <c r="Y182" s="11">
        <f>IF($B182="","",Settings!$B$14)</f>
        <v/>
      </c>
      <c r="Z182" s="9">
        <f>IF($B182="","",IFERROR(VLOOKUP($B182,Employees!$A:$K,10,FALSE),0))</f>
        <v/>
      </c>
      <c r="AA182" s="11">
        <f>IF($B182="","",$Z182*Settings!$B$15)</f>
        <v/>
      </c>
      <c r="AB182" s="11">
        <f>IF($B182="","",MAX(0,($I182+$J182+$L182+$M182+$R182)-$X182-$Y182-$AA182))</f>
        <v/>
      </c>
      <c r="AC182" s="11">
        <f>IF($B182="","",ROUND(IF($AB182=0,0,$AB182*VLOOKUP($AB182,Settings!$D$16:$G$22,3,TRUE)-VLOOKUP($AB182,Settings!$D$16:$G$22,4,TRUE)),0))</f>
        <v/>
      </c>
      <c r="AD182" s="11" t="n"/>
      <c r="AE182" s="11" t="n"/>
      <c r="AF182" s="11">
        <f>IF($B182="","",ROUND($S182-$X182-$AC182-$AD182-$AE182,0))</f>
        <v/>
      </c>
      <c r="AG182" s="11">
        <f>IF($B182="","",ROUND($T182*Settings!$E$9,0))</f>
        <v/>
      </c>
      <c r="AH182" s="11">
        <f>IF($B182="","",ROUND($T182*Settings!$E$10,0))</f>
        <v/>
      </c>
      <c r="AI182" s="11">
        <f>IF($B182="","",ROUND($T182*Settings!$E$11,0))</f>
        <v/>
      </c>
      <c r="AJ182" s="11">
        <f>IF($B182="","",ROUND($T182*Settings!$E$12,0))</f>
        <v/>
      </c>
      <c r="AK182" s="11">
        <f>IF($B182="","",$AG182+$AH182+$AI182+$AJ182)</f>
        <v/>
      </c>
      <c r="AL182" s="11">
        <f>IF($B182="","",ROUND($S182+$AK182,0))</f>
        <v/>
      </c>
      <c r="AM182" s="9" t="n"/>
      <c r="AN182" s="9" t="n"/>
    </row>
    <row r="183">
      <c r="A183" s="9" t="n">
        <v>179</v>
      </c>
      <c r="B183" s="9" t="n"/>
      <c r="C183" s="9">
        <f>IF($B183="","",IFERROR(VLOOKUP($B183,Employees!$A:$K,2,FALSE),""))</f>
        <v/>
      </c>
      <c r="D183" s="9">
        <f>IF($B183="","",IFERROR(VLOOKUP($B183,Employees!$A:$K,3,FALSE),""))</f>
        <v/>
      </c>
      <c r="E183" s="9">
        <f>IF($B183="","",IFERROR(VLOOKUP($B183,Employees!$A:$K,4,FALSE),""))</f>
        <v/>
      </c>
      <c r="F183" s="11">
        <f>IF($B183="","",IFERROR(VLOOKUP($B183,Employees!$A:$K,8,FALSE),""))</f>
        <v/>
      </c>
      <c r="G183" s="14">
        <f>IF($B183="","",IF($G183="",Settings!$B$5,$G183))</f>
        <v/>
      </c>
      <c r="H183" s="14" t="n"/>
      <c r="I183" s="11">
        <f>IF($B183="","",ROUND($F183*MAX(0,($G183-$H183))/Settings!$B$5,0))</f>
        <v/>
      </c>
      <c r="J183" s="11" t="n"/>
      <c r="K183" s="11" t="n"/>
      <c r="L183" s="11" t="n"/>
      <c r="M183" s="11" t="n"/>
      <c r="N183" s="11" t="n"/>
      <c r="O183" s="14" t="n"/>
      <c r="P183" s="14" t="n"/>
      <c r="Q183" s="14" t="n"/>
      <c r="R183" s="11">
        <f>IF($B183="","",ROUND((IFERROR($F183/Settings!$B$5/Settings!$B$6,0))*($O183*Settings!$H$9+$P183*Settings!$H$10+$Q183*Settings!$H$11),0))</f>
        <v/>
      </c>
      <c r="S183" s="11">
        <f>IF($B183="","",ROUND($I183+$J183+$K183+$L183+$M183+$N183+$R183,0))</f>
        <v/>
      </c>
      <c r="T183" s="11">
        <f>IF($B183="","",IFERROR(VLOOKUP($B183,Employees!$A:$K,9,FALSE),""))</f>
        <v/>
      </c>
      <c r="U183" s="11">
        <f>IF($B183="","",ROUND($T183*Settings!$B$9,0))</f>
        <v/>
      </c>
      <c r="V183" s="11">
        <f>IF($B183="","",ROUND($T183*Settings!$B$10,0))</f>
        <v/>
      </c>
      <c r="W183" s="11">
        <f>IF($B183="","",ROUND($T183*Settings!$B$11,0))</f>
        <v/>
      </c>
      <c r="X183" s="11">
        <f>IF($B183="","",$U183+$V183+$W183)</f>
        <v/>
      </c>
      <c r="Y183" s="11">
        <f>IF($B183="","",Settings!$B$14)</f>
        <v/>
      </c>
      <c r="Z183" s="9">
        <f>IF($B183="","",IFERROR(VLOOKUP($B183,Employees!$A:$K,10,FALSE),0))</f>
        <v/>
      </c>
      <c r="AA183" s="11">
        <f>IF($B183="","",$Z183*Settings!$B$15)</f>
        <v/>
      </c>
      <c r="AB183" s="11">
        <f>IF($B183="","",MAX(0,($I183+$J183+$L183+$M183+$R183)-$X183-$Y183-$AA183))</f>
        <v/>
      </c>
      <c r="AC183" s="11">
        <f>IF($B183="","",ROUND(IF($AB183=0,0,$AB183*VLOOKUP($AB183,Settings!$D$16:$G$22,3,TRUE)-VLOOKUP($AB183,Settings!$D$16:$G$22,4,TRUE)),0))</f>
        <v/>
      </c>
      <c r="AD183" s="11" t="n"/>
      <c r="AE183" s="11" t="n"/>
      <c r="AF183" s="11">
        <f>IF($B183="","",ROUND($S183-$X183-$AC183-$AD183-$AE183,0))</f>
        <v/>
      </c>
      <c r="AG183" s="11">
        <f>IF($B183="","",ROUND($T183*Settings!$E$9,0))</f>
        <v/>
      </c>
      <c r="AH183" s="11">
        <f>IF($B183="","",ROUND($T183*Settings!$E$10,0))</f>
        <v/>
      </c>
      <c r="AI183" s="11">
        <f>IF($B183="","",ROUND($T183*Settings!$E$11,0))</f>
        <v/>
      </c>
      <c r="AJ183" s="11">
        <f>IF($B183="","",ROUND($T183*Settings!$E$12,0))</f>
        <v/>
      </c>
      <c r="AK183" s="11">
        <f>IF($B183="","",$AG183+$AH183+$AI183+$AJ183)</f>
        <v/>
      </c>
      <c r="AL183" s="11">
        <f>IF($B183="","",ROUND($S183+$AK183,0))</f>
        <v/>
      </c>
      <c r="AM183" s="9" t="n"/>
      <c r="AN183" s="9" t="n"/>
    </row>
    <row r="184">
      <c r="A184" s="9" t="n">
        <v>180</v>
      </c>
      <c r="B184" s="9" t="n"/>
      <c r="C184" s="9">
        <f>IF($B184="","",IFERROR(VLOOKUP($B184,Employees!$A:$K,2,FALSE),""))</f>
        <v/>
      </c>
      <c r="D184" s="9">
        <f>IF($B184="","",IFERROR(VLOOKUP($B184,Employees!$A:$K,3,FALSE),""))</f>
        <v/>
      </c>
      <c r="E184" s="9">
        <f>IF($B184="","",IFERROR(VLOOKUP($B184,Employees!$A:$K,4,FALSE),""))</f>
        <v/>
      </c>
      <c r="F184" s="11">
        <f>IF($B184="","",IFERROR(VLOOKUP($B184,Employees!$A:$K,8,FALSE),""))</f>
        <v/>
      </c>
      <c r="G184" s="14">
        <f>IF($B184="","",IF($G184="",Settings!$B$5,$G184))</f>
        <v/>
      </c>
      <c r="H184" s="14" t="n"/>
      <c r="I184" s="11">
        <f>IF($B184="","",ROUND($F184*MAX(0,($G184-$H184))/Settings!$B$5,0))</f>
        <v/>
      </c>
      <c r="J184" s="11" t="n"/>
      <c r="K184" s="11" t="n"/>
      <c r="L184" s="11" t="n"/>
      <c r="M184" s="11" t="n"/>
      <c r="N184" s="11" t="n"/>
      <c r="O184" s="14" t="n"/>
      <c r="P184" s="14" t="n"/>
      <c r="Q184" s="14" t="n"/>
      <c r="R184" s="11">
        <f>IF($B184="","",ROUND((IFERROR($F184/Settings!$B$5/Settings!$B$6,0))*($O184*Settings!$H$9+$P184*Settings!$H$10+$Q184*Settings!$H$11),0))</f>
        <v/>
      </c>
      <c r="S184" s="11">
        <f>IF($B184="","",ROUND($I184+$J184+$K184+$L184+$M184+$N184+$R184,0))</f>
        <v/>
      </c>
      <c r="T184" s="11">
        <f>IF($B184="","",IFERROR(VLOOKUP($B184,Employees!$A:$K,9,FALSE),""))</f>
        <v/>
      </c>
      <c r="U184" s="11">
        <f>IF($B184="","",ROUND($T184*Settings!$B$9,0))</f>
        <v/>
      </c>
      <c r="V184" s="11">
        <f>IF($B184="","",ROUND($T184*Settings!$B$10,0))</f>
        <v/>
      </c>
      <c r="W184" s="11">
        <f>IF($B184="","",ROUND($T184*Settings!$B$11,0))</f>
        <v/>
      </c>
      <c r="X184" s="11">
        <f>IF($B184="","",$U184+$V184+$W184)</f>
        <v/>
      </c>
      <c r="Y184" s="11">
        <f>IF($B184="","",Settings!$B$14)</f>
        <v/>
      </c>
      <c r="Z184" s="9">
        <f>IF($B184="","",IFERROR(VLOOKUP($B184,Employees!$A:$K,10,FALSE),0))</f>
        <v/>
      </c>
      <c r="AA184" s="11">
        <f>IF($B184="","",$Z184*Settings!$B$15)</f>
        <v/>
      </c>
      <c r="AB184" s="11">
        <f>IF($B184="","",MAX(0,($I184+$J184+$L184+$M184+$R184)-$X184-$Y184-$AA184))</f>
        <v/>
      </c>
      <c r="AC184" s="11">
        <f>IF($B184="","",ROUND(IF($AB184=0,0,$AB184*VLOOKUP($AB184,Settings!$D$16:$G$22,3,TRUE)-VLOOKUP($AB184,Settings!$D$16:$G$22,4,TRUE)),0))</f>
        <v/>
      </c>
      <c r="AD184" s="11" t="n"/>
      <c r="AE184" s="11" t="n"/>
      <c r="AF184" s="11">
        <f>IF($B184="","",ROUND($S184-$X184-$AC184-$AD184-$AE184,0))</f>
        <v/>
      </c>
      <c r="AG184" s="11">
        <f>IF($B184="","",ROUND($T184*Settings!$E$9,0))</f>
        <v/>
      </c>
      <c r="AH184" s="11">
        <f>IF($B184="","",ROUND($T184*Settings!$E$10,0))</f>
        <v/>
      </c>
      <c r="AI184" s="11">
        <f>IF($B184="","",ROUND($T184*Settings!$E$11,0))</f>
        <v/>
      </c>
      <c r="AJ184" s="11">
        <f>IF($B184="","",ROUND($T184*Settings!$E$12,0))</f>
        <v/>
      </c>
      <c r="AK184" s="11">
        <f>IF($B184="","",$AG184+$AH184+$AI184+$AJ184)</f>
        <v/>
      </c>
      <c r="AL184" s="11">
        <f>IF($B184="","",ROUND($S184+$AK184,0))</f>
        <v/>
      </c>
      <c r="AM184" s="9" t="n"/>
      <c r="AN184" s="9" t="n"/>
    </row>
    <row r="185">
      <c r="A185" s="9" t="n">
        <v>181</v>
      </c>
      <c r="B185" s="9" t="n"/>
      <c r="C185" s="9">
        <f>IF($B185="","",IFERROR(VLOOKUP($B185,Employees!$A:$K,2,FALSE),""))</f>
        <v/>
      </c>
      <c r="D185" s="9">
        <f>IF($B185="","",IFERROR(VLOOKUP($B185,Employees!$A:$K,3,FALSE),""))</f>
        <v/>
      </c>
      <c r="E185" s="9">
        <f>IF($B185="","",IFERROR(VLOOKUP($B185,Employees!$A:$K,4,FALSE),""))</f>
        <v/>
      </c>
      <c r="F185" s="11">
        <f>IF($B185="","",IFERROR(VLOOKUP($B185,Employees!$A:$K,8,FALSE),""))</f>
        <v/>
      </c>
      <c r="G185" s="14">
        <f>IF($B185="","",IF($G185="",Settings!$B$5,$G185))</f>
        <v/>
      </c>
      <c r="H185" s="14" t="n"/>
      <c r="I185" s="11">
        <f>IF($B185="","",ROUND($F185*MAX(0,($G185-$H185))/Settings!$B$5,0))</f>
        <v/>
      </c>
      <c r="J185" s="11" t="n"/>
      <c r="K185" s="11" t="n"/>
      <c r="L185" s="11" t="n"/>
      <c r="M185" s="11" t="n"/>
      <c r="N185" s="11" t="n"/>
      <c r="O185" s="14" t="n"/>
      <c r="P185" s="14" t="n"/>
      <c r="Q185" s="14" t="n"/>
      <c r="R185" s="11">
        <f>IF($B185="","",ROUND((IFERROR($F185/Settings!$B$5/Settings!$B$6,0))*($O185*Settings!$H$9+$P185*Settings!$H$10+$Q185*Settings!$H$11),0))</f>
        <v/>
      </c>
      <c r="S185" s="11">
        <f>IF($B185="","",ROUND($I185+$J185+$K185+$L185+$M185+$N185+$R185,0))</f>
        <v/>
      </c>
      <c r="T185" s="11">
        <f>IF($B185="","",IFERROR(VLOOKUP($B185,Employees!$A:$K,9,FALSE),""))</f>
        <v/>
      </c>
      <c r="U185" s="11">
        <f>IF($B185="","",ROUND($T185*Settings!$B$9,0))</f>
        <v/>
      </c>
      <c r="V185" s="11">
        <f>IF($B185="","",ROUND($T185*Settings!$B$10,0))</f>
        <v/>
      </c>
      <c r="W185" s="11">
        <f>IF($B185="","",ROUND($T185*Settings!$B$11,0))</f>
        <v/>
      </c>
      <c r="X185" s="11">
        <f>IF($B185="","",$U185+$V185+$W185)</f>
        <v/>
      </c>
      <c r="Y185" s="11">
        <f>IF($B185="","",Settings!$B$14)</f>
        <v/>
      </c>
      <c r="Z185" s="9">
        <f>IF($B185="","",IFERROR(VLOOKUP($B185,Employees!$A:$K,10,FALSE),0))</f>
        <v/>
      </c>
      <c r="AA185" s="11">
        <f>IF($B185="","",$Z185*Settings!$B$15)</f>
        <v/>
      </c>
      <c r="AB185" s="11">
        <f>IF($B185="","",MAX(0,($I185+$J185+$L185+$M185+$R185)-$X185-$Y185-$AA185))</f>
        <v/>
      </c>
      <c r="AC185" s="11">
        <f>IF($B185="","",ROUND(IF($AB185=0,0,$AB185*VLOOKUP($AB185,Settings!$D$16:$G$22,3,TRUE)-VLOOKUP($AB185,Settings!$D$16:$G$22,4,TRUE)),0))</f>
        <v/>
      </c>
      <c r="AD185" s="11" t="n"/>
      <c r="AE185" s="11" t="n"/>
      <c r="AF185" s="11">
        <f>IF($B185="","",ROUND($S185-$X185-$AC185-$AD185-$AE185,0))</f>
        <v/>
      </c>
      <c r="AG185" s="11">
        <f>IF($B185="","",ROUND($T185*Settings!$E$9,0))</f>
        <v/>
      </c>
      <c r="AH185" s="11">
        <f>IF($B185="","",ROUND($T185*Settings!$E$10,0))</f>
        <v/>
      </c>
      <c r="AI185" s="11">
        <f>IF($B185="","",ROUND($T185*Settings!$E$11,0))</f>
        <v/>
      </c>
      <c r="AJ185" s="11">
        <f>IF($B185="","",ROUND($T185*Settings!$E$12,0))</f>
        <v/>
      </c>
      <c r="AK185" s="11">
        <f>IF($B185="","",$AG185+$AH185+$AI185+$AJ185)</f>
        <v/>
      </c>
      <c r="AL185" s="11">
        <f>IF($B185="","",ROUND($S185+$AK185,0))</f>
        <v/>
      </c>
      <c r="AM185" s="9" t="n"/>
      <c r="AN185" s="9" t="n"/>
    </row>
    <row r="186">
      <c r="A186" s="9" t="n">
        <v>182</v>
      </c>
      <c r="B186" s="9" t="n"/>
      <c r="C186" s="9">
        <f>IF($B186="","",IFERROR(VLOOKUP($B186,Employees!$A:$K,2,FALSE),""))</f>
        <v/>
      </c>
      <c r="D186" s="9">
        <f>IF($B186="","",IFERROR(VLOOKUP($B186,Employees!$A:$K,3,FALSE),""))</f>
        <v/>
      </c>
      <c r="E186" s="9">
        <f>IF($B186="","",IFERROR(VLOOKUP($B186,Employees!$A:$K,4,FALSE),""))</f>
        <v/>
      </c>
      <c r="F186" s="11">
        <f>IF($B186="","",IFERROR(VLOOKUP($B186,Employees!$A:$K,8,FALSE),""))</f>
        <v/>
      </c>
      <c r="G186" s="14">
        <f>IF($B186="","",IF($G186="",Settings!$B$5,$G186))</f>
        <v/>
      </c>
      <c r="H186" s="14" t="n"/>
      <c r="I186" s="11">
        <f>IF($B186="","",ROUND($F186*MAX(0,($G186-$H186))/Settings!$B$5,0))</f>
        <v/>
      </c>
      <c r="J186" s="11" t="n"/>
      <c r="K186" s="11" t="n"/>
      <c r="L186" s="11" t="n"/>
      <c r="M186" s="11" t="n"/>
      <c r="N186" s="11" t="n"/>
      <c r="O186" s="14" t="n"/>
      <c r="P186" s="14" t="n"/>
      <c r="Q186" s="14" t="n"/>
      <c r="R186" s="11">
        <f>IF($B186="","",ROUND((IFERROR($F186/Settings!$B$5/Settings!$B$6,0))*($O186*Settings!$H$9+$P186*Settings!$H$10+$Q186*Settings!$H$11),0))</f>
        <v/>
      </c>
      <c r="S186" s="11">
        <f>IF($B186="","",ROUND($I186+$J186+$K186+$L186+$M186+$N186+$R186,0))</f>
        <v/>
      </c>
      <c r="T186" s="11">
        <f>IF($B186="","",IFERROR(VLOOKUP($B186,Employees!$A:$K,9,FALSE),""))</f>
        <v/>
      </c>
      <c r="U186" s="11">
        <f>IF($B186="","",ROUND($T186*Settings!$B$9,0))</f>
        <v/>
      </c>
      <c r="V186" s="11">
        <f>IF($B186="","",ROUND($T186*Settings!$B$10,0))</f>
        <v/>
      </c>
      <c r="W186" s="11">
        <f>IF($B186="","",ROUND($T186*Settings!$B$11,0))</f>
        <v/>
      </c>
      <c r="X186" s="11">
        <f>IF($B186="","",$U186+$V186+$W186)</f>
        <v/>
      </c>
      <c r="Y186" s="11">
        <f>IF($B186="","",Settings!$B$14)</f>
        <v/>
      </c>
      <c r="Z186" s="9">
        <f>IF($B186="","",IFERROR(VLOOKUP($B186,Employees!$A:$K,10,FALSE),0))</f>
        <v/>
      </c>
      <c r="AA186" s="11">
        <f>IF($B186="","",$Z186*Settings!$B$15)</f>
        <v/>
      </c>
      <c r="AB186" s="11">
        <f>IF($B186="","",MAX(0,($I186+$J186+$L186+$M186+$R186)-$X186-$Y186-$AA186))</f>
        <v/>
      </c>
      <c r="AC186" s="11">
        <f>IF($B186="","",ROUND(IF($AB186=0,0,$AB186*VLOOKUP($AB186,Settings!$D$16:$G$22,3,TRUE)-VLOOKUP($AB186,Settings!$D$16:$G$22,4,TRUE)),0))</f>
        <v/>
      </c>
      <c r="AD186" s="11" t="n"/>
      <c r="AE186" s="11" t="n"/>
      <c r="AF186" s="11">
        <f>IF($B186="","",ROUND($S186-$X186-$AC186-$AD186-$AE186,0))</f>
        <v/>
      </c>
      <c r="AG186" s="11">
        <f>IF($B186="","",ROUND($T186*Settings!$E$9,0))</f>
        <v/>
      </c>
      <c r="AH186" s="11">
        <f>IF($B186="","",ROUND($T186*Settings!$E$10,0))</f>
        <v/>
      </c>
      <c r="AI186" s="11">
        <f>IF($B186="","",ROUND($T186*Settings!$E$11,0))</f>
        <v/>
      </c>
      <c r="AJ186" s="11">
        <f>IF($B186="","",ROUND($T186*Settings!$E$12,0))</f>
        <v/>
      </c>
      <c r="AK186" s="11">
        <f>IF($B186="","",$AG186+$AH186+$AI186+$AJ186)</f>
        <v/>
      </c>
      <c r="AL186" s="11">
        <f>IF($B186="","",ROUND($S186+$AK186,0))</f>
        <v/>
      </c>
      <c r="AM186" s="9" t="n"/>
      <c r="AN186" s="9" t="n"/>
    </row>
    <row r="187">
      <c r="A187" s="9" t="n">
        <v>183</v>
      </c>
      <c r="B187" s="9" t="n"/>
      <c r="C187" s="9">
        <f>IF($B187="","",IFERROR(VLOOKUP($B187,Employees!$A:$K,2,FALSE),""))</f>
        <v/>
      </c>
      <c r="D187" s="9">
        <f>IF($B187="","",IFERROR(VLOOKUP($B187,Employees!$A:$K,3,FALSE),""))</f>
        <v/>
      </c>
      <c r="E187" s="9">
        <f>IF($B187="","",IFERROR(VLOOKUP($B187,Employees!$A:$K,4,FALSE),""))</f>
        <v/>
      </c>
      <c r="F187" s="11">
        <f>IF($B187="","",IFERROR(VLOOKUP($B187,Employees!$A:$K,8,FALSE),""))</f>
        <v/>
      </c>
      <c r="G187" s="14">
        <f>IF($B187="","",IF($G187="",Settings!$B$5,$G187))</f>
        <v/>
      </c>
      <c r="H187" s="14" t="n"/>
      <c r="I187" s="11">
        <f>IF($B187="","",ROUND($F187*MAX(0,($G187-$H187))/Settings!$B$5,0))</f>
        <v/>
      </c>
      <c r="J187" s="11" t="n"/>
      <c r="K187" s="11" t="n"/>
      <c r="L187" s="11" t="n"/>
      <c r="M187" s="11" t="n"/>
      <c r="N187" s="11" t="n"/>
      <c r="O187" s="14" t="n"/>
      <c r="P187" s="14" t="n"/>
      <c r="Q187" s="14" t="n"/>
      <c r="R187" s="11">
        <f>IF($B187="","",ROUND((IFERROR($F187/Settings!$B$5/Settings!$B$6,0))*($O187*Settings!$H$9+$P187*Settings!$H$10+$Q187*Settings!$H$11),0))</f>
        <v/>
      </c>
      <c r="S187" s="11">
        <f>IF($B187="","",ROUND($I187+$J187+$K187+$L187+$M187+$N187+$R187,0))</f>
        <v/>
      </c>
      <c r="T187" s="11">
        <f>IF($B187="","",IFERROR(VLOOKUP($B187,Employees!$A:$K,9,FALSE),""))</f>
        <v/>
      </c>
      <c r="U187" s="11">
        <f>IF($B187="","",ROUND($T187*Settings!$B$9,0))</f>
        <v/>
      </c>
      <c r="V187" s="11">
        <f>IF($B187="","",ROUND($T187*Settings!$B$10,0))</f>
        <v/>
      </c>
      <c r="W187" s="11">
        <f>IF($B187="","",ROUND($T187*Settings!$B$11,0))</f>
        <v/>
      </c>
      <c r="X187" s="11">
        <f>IF($B187="","",$U187+$V187+$W187)</f>
        <v/>
      </c>
      <c r="Y187" s="11">
        <f>IF($B187="","",Settings!$B$14)</f>
        <v/>
      </c>
      <c r="Z187" s="9">
        <f>IF($B187="","",IFERROR(VLOOKUP($B187,Employees!$A:$K,10,FALSE),0))</f>
        <v/>
      </c>
      <c r="AA187" s="11">
        <f>IF($B187="","",$Z187*Settings!$B$15)</f>
        <v/>
      </c>
      <c r="AB187" s="11">
        <f>IF($B187="","",MAX(0,($I187+$J187+$L187+$M187+$R187)-$X187-$Y187-$AA187))</f>
        <v/>
      </c>
      <c r="AC187" s="11">
        <f>IF($B187="","",ROUND(IF($AB187=0,0,$AB187*VLOOKUP($AB187,Settings!$D$16:$G$22,3,TRUE)-VLOOKUP($AB187,Settings!$D$16:$G$22,4,TRUE)),0))</f>
        <v/>
      </c>
      <c r="AD187" s="11" t="n"/>
      <c r="AE187" s="11" t="n"/>
      <c r="AF187" s="11">
        <f>IF($B187="","",ROUND($S187-$X187-$AC187-$AD187-$AE187,0))</f>
        <v/>
      </c>
      <c r="AG187" s="11">
        <f>IF($B187="","",ROUND($T187*Settings!$E$9,0))</f>
        <v/>
      </c>
      <c r="AH187" s="11">
        <f>IF($B187="","",ROUND($T187*Settings!$E$10,0))</f>
        <v/>
      </c>
      <c r="AI187" s="11">
        <f>IF($B187="","",ROUND($T187*Settings!$E$11,0))</f>
        <v/>
      </c>
      <c r="AJ187" s="11">
        <f>IF($B187="","",ROUND($T187*Settings!$E$12,0))</f>
        <v/>
      </c>
      <c r="AK187" s="11">
        <f>IF($B187="","",$AG187+$AH187+$AI187+$AJ187)</f>
        <v/>
      </c>
      <c r="AL187" s="11">
        <f>IF($B187="","",ROUND($S187+$AK187,0))</f>
        <v/>
      </c>
      <c r="AM187" s="9" t="n"/>
      <c r="AN187" s="9" t="n"/>
    </row>
    <row r="188">
      <c r="A188" s="9" t="n">
        <v>184</v>
      </c>
      <c r="B188" s="9" t="n"/>
      <c r="C188" s="9">
        <f>IF($B188="","",IFERROR(VLOOKUP($B188,Employees!$A:$K,2,FALSE),""))</f>
        <v/>
      </c>
      <c r="D188" s="9">
        <f>IF($B188="","",IFERROR(VLOOKUP($B188,Employees!$A:$K,3,FALSE),""))</f>
        <v/>
      </c>
      <c r="E188" s="9">
        <f>IF($B188="","",IFERROR(VLOOKUP($B188,Employees!$A:$K,4,FALSE),""))</f>
        <v/>
      </c>
      <c r="F188" s="11">
        <f>IF($B188="","",IFERROR(VLOOKUP($B188,Employees!$A:$K,8,FALSE),""))</f>
        <v/>
      </c>
      <c r="G188" s="14">
        <f>IF($B188="","",IF($G188="",Settings!$B$5,$G188))</f>
        <v/>
      </c>
      <c r="H188" s="14" t="n"/>
      <c r="I188" s="11">
        <f>IF($B188="","",ROUND($F188*MAX(0,($G188-$H188))/Settings!$B$5,0))</f>
        <v/>
      </c>
      <c r="J188" s="11" t="n"/>
      <c r="K188" s="11" t="n"/>
      <c r="L188" s="11" t="n"/>
      <c r="M188" s="11" t="n"/>
      <c r="N188" s="11" t="n"/>
      <c r="O188" s="14" t="n"/>
      <c r="P188" s="14" t="n"/>
      <c r="Q188" s="14" t="n"/>
      <c r="R188" s="11">
        <f>IF($B188="","",ROUND((IFERROR($F188/Settings!$B$5/Settings!$B$6,0))*($O188*Settings!$H$9+$P188*Settings!$H$10+$Q188*Settings!$H$11),0))</f>
        <v/>
      </c>
      <c r="S188" s="11">
        <f>IF($B188="","",ROUND($I188+$J188+$K188+$L188+$M188+$N188+$R188,0))</f>
        <v/>
      </c>
      <c r="T188" s="11">
        <f>IF($B188="","",IFERROR(VLOOKUP($B188,Employees!$A:$K,9,FALSE),""))</f>
        <v/>
      </c>
      <c r="U188" s="11">
        <f>IF($B188="","",ROUND($T188*Settings!$B$9,0))</f>
        <v/>
      </c>
      <c r="V188" s="11">
        <f>IF($B188="","",ROUND($T188*Settings!$B$10,0))</f>
        <v/>
      </c>
      <c r="W188" s="11">
        <f>IF($B188="","",ROUND($T188*Settings!$B$11,0))</f>
        <v/>
      </c>
      <c r="X188" s="11">
        <f>IF($B188="","",$U188+$V188+$W188)</f>
        <v/>
      </c>
      <c r="Y188" s="11">
        <f>IF($B188="","",Settings!$B$14)</f>
        <v/>
      </c>
      <c r="Z188" s="9">
        <f>IF($B188="","",IFERROR(VLOOKUP($B188,Employees!$A:$K,10,FALSE),0))</f>
        <v/>
      </c>
      <c r="AA188" s="11">
        <f>IF($B188="","",$Z188*Settings!$B$15)</f>
        <v/>
      </c>
      <c r="AB188" s="11">
        <f>IF($B188="","",MAX(0,($I188+$J188+$L188+$M188+$R188)-$X188-$Y188-$AA188))</f>
        <v/>
      </c>
      <c r="AC188" s="11">
        <f>IF($B188="","",ROUND(IF($AB188=0,0,$AB188*VLOOKUP($AB188,Settings!$D$16:$G$22,3,TRUE)-VLOOKUP($AB188,Settings!$D$16:$G$22,4,TRUE)),0))</f>
        <v/>
      </c>
      <c r="AD188" s="11" t="n"/>
      <c r="AE188" s="11" t="n"/>
      <c r="AF188" s="11">
        <f>IF($B188="","",ROUND($S188-$X188-$AC188-$AD188-$AE188,0))</f>
        <v/>
      </c>
      <c r="AG188" s="11">
        <f>IF($B188="","",ROUND($T188*Settings!$E$9,0))</f>
        <v/>
      </c>
      <c r="AH188" s="11">
        <f>IF($B188="","",ROUND($T188*Settings!$E$10,0))</f>
        <v/>
      </c>
      <c r="AI188" s="11">
        <f>IF($B188="","",ROUND($T188*Settings!$E$11,0))</f>
        <v/>
      </c>
      <c r="AJ188" s="11">
        <f>IF($B188="","",ROUND($T188*Settings!$E$12,0))</f>
        <v/>
      </c>
      <c r="AK188" s="11">
        <f>IF($B188="","",$AG188+$AH188+$AI188+$AJ188)</f>
        <v/>
      </c>
      <c r="AL188" s="11">
        <f>IF($B188="","",ROUND($S188+$AK188,0))</f>
        <v/>
      </c>
      <c r="AM188" s="9" t="n"/>
      <c r="AN188" s="9" t="n"/>
    </row>
    <row r="189">
      <c r="A189" s="9" t="n">
        <v>185</v>
      </c>
      <c r="B189" s="9" t="n"/>
      <c r="C189" s="9">
        <f>IF($B189="","",IFERROR(VLOOKUP($B189,Employees!$A:$K,2,FALSE),""))</f>
        <v/>
      </c>
      <c r="D189" s="9">
        <f>IF($B189="","",IFERROR(VLOOKUP($B189,Employees!$A:$K,3,FALSE),""))</f>
        <v/>
      </c>
      <c r="E189" s="9">
        <f>IF($B189="","",IFERROR(VLOOKUP($B189,Employees!$A:$K,4,FALSE),""))</f>
        <v/>
      </c>
      <c r="F189" s="11">
        <f>IF($B189="","",IFERROR(VLOOKUP($B189,Employees!$A:$K,8,FALSE),""))</f>
        <v/>
      </c>
      <c r="G189" s="14">
        <f>IF($B189="","",IF($G189="",Settings!$B$5,$G189))</f>
        <v/>
      </c>
      <c r="H189" s="14" t="n"/>
      <c r="I189" s="11">
        <f>IF($B189="","",ROUND($F189*MAX(0,($G189-$H189))/Settings!$B$5,0))</f>
        <v/>
      </c>
      <c r="J189" s="11" t="n"/>
      <c r="K189" s="11" t="n"/>
      <c r="L189" s="11" t="n"/>
      <c r="M189" s="11" t="n"/>
      <c r="N189" s="11" t="n"/>
      <c r="O189" s="14" t="n"/>
      <c r="P189" s="14" t="n"/>
      <c r="Q189" s="14" t="n"/>
      <c r="R189" s="11">
        <f>IF($B189="","",ROUND((IFERROR($F189/Settings!$B$5/Settings!$B$6,0))*($O189*Settings!$H$9+$P189*Settings!$H$10+$Q189*Settings!$H$11),0))</f>
        <v/>
      </c>
      <c r="S189" s="11">
        <f>IF($B189="","",ROUND($I189+$J189+$K189+$L189+$M189+$N189+$R189,0))</f>
        <v/>
      </c>
      <c r="T189" s="11">
        <f>IF($B189="","",IFERROR(VLOOKUP($B189,Employees!$A:$K,9,FALSE),""))</f>
        <v/>
      </c>
      <c r="U189" s="11">
        <f>IF($B189="","",ROUND($T189*Settings!$B$9,0))</f>
        <v/>
      </c>
      <c r="V189" s="11">
        <f>IF($B189="","",ROUND($T189*Settings!$B$10,0))</f>
        <v/>
      </c>
      <c r="W189" s="11">
        <f>IF($B189="","",ROUND($T189*Settings!$B$11,0))</f>
        <v/>
      </c>
      <c r="X189" s="11">
        <f>IF($B189="","",$U189+$V189+$W189)</f>
        <v/>
      </c>
      <c r="Y189" s="11">
        <f>IF($B189="","",Settings!$B$14)</f>
        <v/>
      </c>
      <c r="Z189" s="9">
        <f>IF($B189="","",IFERROR(VLOOKUP($B189,Employees!$A:$K,10,FALSE),0))</f>
        <v/>
      </c>
      <c r="AA189" s="11">
        <f>IF($B189="","",$Z189*Settings!$B$15)</f>
        <v/>
      </c>
      <c r="AB189" s="11">
        <f>IF($B189="","",MAX(0,($I189+$J189+$L189+$M189+$R189)-$X189-$Y189-$AA189))</f>
        <v/>
      </c>
      <c r="AC189" s="11">
        <f>IF($B189="","",ROUND(IF($AB189=0,0,$AB189*VLOOKUP($AB189,Settings!$D$16:$G$22,3,TRUE)-VLOOKUP($AB189,Settings!$D$16:$G$22,4,TRUE)),0))</f>
        <v/>
      </c>
      <c r="AD189" s="11" t="n"/>
      <c r="AE189" s="11" t="n"/>
      <c r="AF189" s="11">
        <f>IF($B189="","",ROUND($S189-$X189-$AC189-$AD189-$AE189,0))</f>
        <v/>
      </c>
      <c r="AG189" s="11">
        <f>IF($B189="","",ROUND($T189*Settings!$E$9,0))</f>
        <v/>
      </c>
      <c r="AH189" s="11">
        <f>IF($B189="","",ROUND($T189*Settings!$E$10,0))</f>
        <v/>
      </c>
      <c r="AI189" s="11">
        <f>IF($B189="","",ROUND($T189*Settings!$E$11,0))</f>
        <v/>
      </c>
      <c r="AJ189" s="11">
        <f>IF($B189="","",ROUND($T189*Settings!$E$12,0))</f>
        <v/>
      </c>
      <c r="AK189" s="11">
        <f>IF($B189="","",$AG189+$AH189+$AI189+$AJ189)</f>
        <v/>
      </c>
      <c r="AL189" s="11">
        <f>IF($B189="","",ROUND($S189+$AK189,0))</f>
        <v/>
      </c>
      <c r="AM189" s="9" t="n"/>
      <c r="AN189" s="9" t="n"/>
    </row>
    <row r="190">
      <c r="A190" s="9" t="n">
        <v>186</v>
      </c>
      <c r="B190" s="9" t="n"/>
      <c r="C190" s="9">
        <f>IF($B190="","",IFERROR(VLOOKUP($B190,Employees!$A:$K,2,FALSE),""))</f>
        <v/>
      </c>
      <c r="D190" s="9">
        <f>IF($B190="","",IFERROR(VLOOKUP($B190,Employees!$A:$K,3,FALSE),""))</f>
        <v/>
      </c>
      <c r="E190" s="9">
        <f>IF($B190="","",IFERROR(VLOOKUP($B190,Employees!$A:$K,4,FALSE),""))</f>
        <v/>
      </c>
      <c r="F190" s="11">
        <f>IF($B190="","",IFERROR(VLOOKUP($B190,Employees!$A:$K,8,FALSE),""))</f>
        <v/>
      </c>
      <c r="G190" s="14">
        <f>IF($B190="","",IF($G190="",Settings!$B$5,$G190))</f>
        <v/>
      </c>
      <c r="H190" s="14" t="n"/>
      <c r="I190" s="11">
        <f>IF($B190="","",ROUND($F190*MAX(0,($G190-$H190))/Settings!$B$5,0))</f>
        <v/>
      </c>
      <c r="J190" s="11" t="n"/>
      <c r="K190" s="11" t="n"/>
      <c r="L190" s="11" t="n"/>
      <c r="M190" s="11" t="n"/>
      <c r="N190" s="11" t="n"/>
      <c r="O190" s="14" t="n"/>
      <c r="P190" s="14" t="n"/>
      <c r="Q190" s="14" t="n"/>
      <c r="R190" s="11">
        <f>IF($B190="","",ROUND((IFERROR($F190/Settings!$B$5/Settings!$B$6,0))*($O190*Settings!$H$9+$P190*Settings!$H$10+$Q190*Settings!$H$11),0))</f>
        <v/>
      </c>
      <c r="S190" s="11">
        <f>IF($B190="","",ROUND($I190+$J190+$K190+$L190+$M190+$N190+$R190,0))</f>
        <v/>
      </c>
      <c r="T190" s="11">
        <f>IF($B190="","",IFERROR(VLOOKUP($B190,Employees!$A:$K,9,FALSE),""))</f>
        <v/>
      </c>
      <c r="U190" s="11">
        <f>IF($B190="","",ROUND($T190*Settings!$B$9,0))</f>
        <v/>
      </c>
      <c r="V190" s="11">
        <f>IF($B190="","",ROUND($T190*Settings!$B$10,0))</f>
        <v/>
      </c>
      <c r="W190" s="11">
        <f>IF($B190="","",ROUND($T190*Settings!$B$11,0))</f>
        <v/>
      </c>
      <c r="X190" s="11">
        <f>IF($B190="","",$U190+$V190+$W190)</f>
        <v/>
      </c>
      <c r="Y190" s="11">
        <f>IF($B190="","",Settings!$B$14)</f>
        <v/>
      </c>
      <c r="Z190" s="9">
        <f>IF($B190="","",IFERROR(VLOOKUP($B190,Employees!$A:$K,10,FALSE),0))</f>
        <v/>
      </c>
      <c r="AA190" s="11">
        <f>IF($B190="","",$Z190*Settings!$B$15)</f>
        <v/>
      </c>
      <c r="AB190" s="11">
        <f>IF($B190="","",MAX(0,($I190+$J190+$L190+$M190+$R190)-$X190-$Y190-$AA190))</f>
        <v/>
      </c>
      <c r="AC190" s="11">
        <f>IF($B190="","",ROUND(IF($AB190=0,0,$AB190*VLOOKUP($AB190,Settings!$D$16:$G$22,3,TRUE)-VLOOKUP($AB190,Settings!$D$16:$G$22,4,TRUE)),0))</f>
        <v/>
      </c>
      <c r="AD190" s="11" t="n"/>
      <c r="AE190" s="11" t="n"/>
      <c r="AF190" s="11">
        <f>IF($B190="","",ROUND($S190-$X190-$AC190-$AD190-$AE190,0))</f>
        <v/>
      </c>
      <c r="AG190" s="11">
        <f>IF($B190="","",ROUND($T190*Settings!$E$9,0))</f>
        <v/>
      </c>
      <c r="AH190" s="11">
        <f>IF($B190="","",ROUND($T190*Settings!$E$10,0))</f>
        <v/>
      </c>
      <c r="AI190" s="11">
        <f>IF($B190="","",ROUND($T190*Settings!$E$11,0))</f>
        <v/>
      </c>
      <c r="AJ190" s="11">
        <f>IF($B190="","",ROUND($T190*Settings!$E$12,0))</f>
        <v/>
      </c>
      <c r="AK190" s="11">
        <f>IF($B190="","",$AG190+$AH190+$AI190+$AJ190)</f>
        <v/>
      </c>
      <c r="AL190" s="11">
        <f>IF($B190="","",ROUND($S190+$AK190,0))</f>
        <v/>
      </c>
      <c r="AM190" s="9" t="n"/>
      <c r="AN190" s="9" t="n"/>
    </row>
    <row r="191">
      <c r="A191" s="9" t="n">
        <v>187</v>
      </c>
      <c r="B191" s="9" t="n"/>
      <c r="C191" s="9">
        <f>IF($B191="","",IFERROR(VLOOKUP($B191,Employees!$A:$K,2,FALSE),""))</f>
        <v/>
      </c>
      <c r="D191" s="9">
        <f>IF($B191="","",IFERROR(VLOOKUP($B191,Employees!$A:$K,3,FALSE),""))</f>
        <v/>
      </c>
      <c r="E191" s="9">
        <f>IF($B191="","",IFERROR(VLOOKUP($B191,Employees!$A:$K,4,FALSE),""))</f>
        <v/>
      </c>
      <c r="F191" s="11">
        <f>IF($B191="","",IFERROR(VLOOKUP($B191,Employees!$A:$K,8,FALSE),""))</f>
        <v/>
      </c>
      <c r="G191" s="14">
        <f>IF($B191="","",IF($G191="",Settings!$B$5,$G191))</f>
        <v/>
      </c>
      <c r="H191" s="14" t="n"/>
      <c r="I191" s="11">
        <f>IF($B191="","",ROUND($F191*MAX(0,($G191-$H191))/Settings!$B$5,0))</f>
        <v/>
      </c>
      <c r="J191" s="11" t="n"/>
      <c r="K191" s="11" t="n"/>
      <c r="L191" s="11" t="n"/>
      <c r="M191" s="11" t="n"/>
      <c r="N191" s="11" t="n"/>
      <c r="O191" s="14" t="n"/>
      <c r="P191" s="14" t="n"/>
      <c r="Q191" s="14" t="n"/>
      <c r="R191" s="11">
        <f>IF($B191="","",ROUND((IFERROR($F191/Settings!$B$5/Settings!$B$6,0))*($O191*Settings!$H$9+$P191*Settings!$H$10+$Q191*Settings!$H$11),0))</f>
        <v/>
      </c>
      <c r="S191" s="11">
        <f>IF($B191="","",ROUND($I191+$J191+$K191+$L191+$M191+$N191+$R191,0))</f>
        <v/>
      </c>
      <c r="T191" s="11">
        <f>IF($B191="","",IFERROR(VLOOKUP($B191,Employees!$A:$K,9,FALSE),""))</f>
        <v/>
      </c>
      <c r="U191" s="11">
        <f>IF($B191="","",ROUND($T191*Settings!$B$9,0))</f>
        <v/>
      </c>
      <c r="V191" s="11">
        <f>IF($B191="","",ROUND($T191*Settings!$B$10,0))</f>
        <v/>
      </c>
      <c r="W191" s="11">
        <f>IF($B191="","",ROUND($T191*Settings!$B$11,0))</f>
        <v/>
      </c>
      <c r="X191" s="11">
        <f>IF($B191="","",$U191+$V191+$W191)</f>
        <v/>
      </c>
      <c r="Y191" s="11">
        <f>IF($B191="","",Settings!$B$14)</f>
        <v/>
      </c>
      <c r="Z191" s="9">
        <f>IF($B191="","",IFERROR(VLOOKUP($B191,Employees!$A:$K,10,FALSE),0))</f>
        <v/>
      </c>
      <c r="AA191" s="11">
        <f>IF($B191="","",$Z191*Settings!$B$15)</f>
        <v/>
      </c>
      <c r="AB191" s="11">
        <f>IF($B191="","",MAX(0,($I191+$J191+$L191+$M191+$R191)-$X191-$Y191-$AA191))</f>
        <v/>
      </c>
      <c r="AC191" s="11">
        <f>IF($B191="","",ROUND(IF($AB191=0,0,$AB191*VLOOKUP($AB191,Settings!$D$16:$G$22,3,TRUE)-VLOOKUP($AB191,Settings!$D$16:$G$22,4,TRUE)),0))</f>
        <v/>
      </c>
      <c r="AD191" s="11" t="n"/>
      <c r="AE191" s="11" t="n"/>
      <c r="AF191" s="11">
        <f>IF($B191="","",ROUND($S191-$X191-$AC191-$AD191-$AE191,0))</f>
        <v/>
      </c>
      <c r="AG191" s="11">
        <f>IF($B191="","",ROUND($T191*Settings!$E$9,0))</f>
        <v/>
      </c>
      <c r="AH191" s="11">
        <f>IF($B191="","",ROUND($T191*Settings!$E$10,0))</f>
        <v/>
      </c>
      <c r="AI191" s="11">
        <f>IF($B191="","",ROUND($T191*Settings!$E$11,0))</f>
        <v/>
      </c>
      <c r="AJ191" s="11">
        <f>IF($B191="","",ROUND($T191*Settings!$E$12,0))</f>
        <v/>
      </c>
      <c r="AK191" s="11">
        <f>IF($B191="","",$AG191+$AH191+$AI191+$AJ191)</f>
        <v/>
      </c>
      <c r="AL191" s="11">
        <f>IF($B191="","",ROUND($S191+$AK191,0))</f>
        <v/>
      </c>
      <c r="AM191" s="9" t="n"/>
      <c r="AN191" s="9" t="n"/>
    </row>
    <row r="192">
      <c r="A192" s="9" t="n">
        <v>188</v>
      </c>
      <c r="B192" s="9" t="n"/>
      <c r="C192" s="9">
        <f>IF($B192="","",IFERROR(VLOOKUP($B192,Employees!$A:$K,2,FALSE),""))</f>
        <v/>
      </c>
      <c r="D192" s="9">
        <f>IF($B192="","",IFERROR(VLOOKUP($B192,Employees!$A:$K,3,FALSE),""))</f>
        <v/>
      </c>
      <c r="E192" s="9">
        <f>IF($B192="","",IFERROR(VLOOKUP($B192,Employees!$A:$K,4,FALSE),""))</f>
        <v/>
      </c>
      <c r="F192" s="11">
        <f>IF($B192="","",IFERROR(VLOOKUP($B192,Employees!$A:$K,8,FALSE),""))</f>
        <v/>
      </c>
      <c r="G192" s="14">
        <f>IF($B192="","",IF($G192="",Settings!$B$5,$G192))</f>
        <v/>
      </c>
      <c r="H192" s="14" t="n"/>
      <c r="I192" s="11">
        <f>IF($B192="","",ROUND($F192*MAX(0,($G192-$H192))/Settings!$B$5,0))</f>
        <v/>
      </c>
      <c r="J192" s="11" t="n"/>
      <c r="K192" s="11" t="n"/>
      <c r="L192" s="11" t="n"/>
      <c r="M192" s="11" t="n"/>
      <c r="N192" s="11" t="n"/>
      <c r="O192" s="14" t="n"/>
      <c r="P192" s="14" t="n"/>
      <c r="Q192" s="14" t="n"/>
      <c r="R192" s="11">
        <f>IF($B192="","",ROUND((IFERROR($F192/Settings!$B$5/Settings!$B$6,0))*($O192*Settings!$H$9+$P192*Settings!$H$10+$Q192*Settings!$H$11),0))</f>
        <v/>
      </c>
      <c r="S192" s="11">
        <f>IF($B192="","",ROUND($I192+$J192+$K192+$L192+$M192+$N192+$R192,0))</f>
        <v/>
      </c>
      <c r="T192" s="11">
        <f>IF($B192="","",IFERROR(VLOOKUP($B192,Employees!$A:$K,9,FALSE),""))</f>
        <v/>
      </c>
      <c r="U192" s="11">
        <f>IF($B192="","",ROUND($T192*Settings!$B$9,0))</f>
        <v/>
      </c>
      <c r="V192" s="11">
        <f>IF($B192="","",ROUND($T192*Settings!$B$10,0))</f>
        <v/>
      </c>
      <c r="W192" s="11">
        <f>IF($B192="","",ROUND($T192*Settings!$B$11,0))</f>
        <v/>
      </c>
      <c r="X192" s="11">
        <f>IF($B192="","",$U192+$V192+$W192)</f>
        <v/>
      </c>
      <c r="Y192" s="11">
        <f>IF($B192="","",Settings!$B$14)</f>
        <v/>
      </c>
      <c r="Z192" s="9">
        <f>IF($B192="","",IFERROR(VLOOKUP($B192,Employees!$A:$K,10,FALSE),0))</f>
        <v/>
      </c>
      <c r="AA192" s="11">
        <f>IF($B192="","",$Z192*Settings!$B$15)</f>
        <v/>
      </c>
      <c r="AB192" s="11">
        <f>IF($B192="","",MAX(0,($I192+$J192+$L192+$M192+$R192)-$X192-$Y192-$AA192))</f>
        <v/>
      </c>
      <c r="AC192" s="11">
        <f>IF($B192="","",ROUND(IF($AB192=0,0,$AB192*VLOOKUP($AB192,Settings!$D$16:$G$22,3,TRUE)-VLOOKUP($AB192,Settings!$D$16:$G$22,4,TRUE)),0))</f>
        <v/>
      </c>
      <c r="AD192" s="11" t="n"/>
      <c r="AE192" s="11" t="n"/>
      <c r="AF192" s="11">
        <f>IF($B192="","",ROUND($S192-$X192-$AC192-$AD192-$AE192,0))</f>
        <v/>
      </c>
      <c r="AG192" s="11">
        <f>IF($B192="","",ROUND($T192*Settings!$E$9,0))</f>
        <v/>
      </c>
      <c r="AH192" s="11">
        <f>IF($B192="","",ROUND($T192*Settings!$E$10,0))</f>
        <v/>
      </c>
      <c r="AI192" s="11">
        <f>IF($B192="","",ROUND($T192*Settings!$E$11,0))</f>
        <v/>
      </c>
      <c r="AJ192" s="11">
        <f>IF($B192="","",ROUND($T192*Settings!$E$12,0))</f>
        <v/>
      </c>
      <c r="AK192" s="11">
        <f>IF($B192="","",$AG192+$AH192+$AI192+$AJ192)</f>
        <v/>
      </c>
      <c r="AL192" s="11">
        <f>IF($B192="","",ROUND($S192+$AK192,0))</f>
        <v/>
      </c>
      <c r="AM192" s="9" t="n"/>
      <c r="AN192" s="9" t="n"/>
    </row>
    <row r="193">
      <c r="A193" s="9" t="n">
        <v>189</v>
      </c>
      <c r="B193" s="9" t="n"/>
      <c r="C193" s="9">
        <f>IF($B193="","",IFERROR(VLOOKUP($B193,Employees!$A:$K,2,FALSE),""))</f>
        <v/>
      </c>
      <c r="D193" s="9">
        <f>IF($B193="","",IFERROR(VLOOKUP($B193,Employees!$A:$K,3,FALSE),""))</f>
        <v/>
      </c>
      <c r="E193" s="9">
        <f>IF($B193="","",IFERROR(VLOOKUP($B193,Employees!$A:$K,4,FALSE),""))</f>
        <v/>
      </c>
      <c r="F193" s="11">
        <f>IF($B193="","",IFERROR(VLOOKUP($B193,Employees!$A:$K,8,FALSE),""))</f>
        <v/>
      </c>
      <c r="G193" s="14">
        <f>IF($B193="","",IF($G193="",Settings!$B$5,$G193))</f>
        <v/>
      </c>
      <c r="H193" s="14" t="n"/>
      <c r="I193" s="11">
        <f>IF($B193="","",ROUND($F193*MAX(0,($G193-$H193))/Settings!$B$5,0))</f>
        <v/>
      </c>
      <c r="J193" s="11" t="n"/>
      <c r="K193" s="11" t="n"/>
      <c r="L193" s="11" t="n"/>
      <c r="M193" s="11" t="n"/>
      <c r="N193" s="11" t="n"/>
      <c r="O193" s="14" t="n"/>
      <c r="P193" s="14" t="n"/>
      <c r="Q193" s="14" t="n"/>
      <c r="R193" s="11">
        <f>IF($B193="","",ROUND((IFERROR($F193/Settings!$B$5/Settings!$B$6,0))*($O193*Settings!$H$9+$P193*Settings!$H$10+$Q193*Settings!$H$11),0))</f>
        <v/>
      </c>
      <c r="S193" s="11">
        <f>IF($B193="","",ROUND($I193+$J193+$K193+$L193+$M193+$N193+$R193,0))</f>
        <v/>
      </c>
      <c r="T193" s="11">
        <f>IF($B193="","",IFERROR(VLOOKUP($B193,Employees!$A:$K,9,FALSE),""))</f>
        <v/>
      </c>
      <c r="U193" s="11">
        <f>IF($B193="","",ROUND($T193*Settings!$B$9,0))</f>
        <v/>
      </c>
      <c r="V193" s="11">
        <f>IF($B193="","",ROUND($T193*Settings!$B$10,0))</f>
        <v/>
      </c>
      <c r="W193" s="11">
        <f>IF($B193="","",ROUND($T193*Settings!$B$11,0))</f>
        <v/>
      </c>
      <c r="X193" s="11">
        <f>IF($B193="","",$U193+$V193+$W193)</f>
        <v/>
      </c>
      <c r="Y193" s="11">
        <f>IF($B193="","",Settings!$B$14)</f>
        <v/>
      </c>
      <c r="Z193" s="9">
        <f>IF($B193="","",IFERROR(VLOOKUP($B193,Employees!$A:$K,10,FALSE),0))</f>
        <v/>
      </c>
      <c r="AA193" s="11">
        <f>IF($B193="","",$Z193*Settings!$B$15)</f>
        <v/>
      </c>
      <c r="AB193" s="11">
        <f>IF($B193="","",MAX(0,($I193+$J193+$L193+$M193+$R193)-$X193-$Y193-$AA193))</f>
        <v/>
      </c>
      <c r="AC193" s="11">
        <f>IF($B193="","",ROUND(IF($AB193=0,0,$AB193*VLOOKUP($AB193,Settings!$D$16:$G$22,3,TRUE)-VLOOKUP($AB193,Settings!$D$16:$G$22,4,TRUE)),0))</f>
        <v/>
      </c>
      <c r="AD193" s="11" t="n"/>
      <c r="AE193" s="11" t="n"/>
      <c r="AF193" s="11">
        <f>IF($B193="","",ROUND($S193-$X193-$AC193-$AD193-$AE193,0))</f>
        <v/>
      </c>
      <c r="AG193" s="11">
        <f>IF($B193="","",ROUND($T193*Settings!$E$9,0))</f>
        <v/>
      </c>
      <c r="AH193" s="11">
        <f>IF($B193="","",ROUND($T193*Settings!$E$10,0))</f>
        <v/>
      </c>
      <c r="AI193" s="11">
        <f>IF($B193="","",ROUND($T193*Settings!$E$11,0))</f>
        <v/>
      </c>
      <c r="AJ193" s="11">
        <f>IF($B193="","",ROUND($T193*Settings!$E$12,0))</f>
        <v/>
      </c>
      <c r="AK193" s="11">
        <f>IF($B193="","",$AG193+$AH193+$AI193+$AJ193)</f>
        <v/>
      </c>
      <c r="AL193" s="11">
        <f>IF($B193="","",ROUND($S193+$AK193,0))</f>
        <v/>
      </c>
      <c r="AM193" s="9" t="n"/>
      <c r="AN193" s="9" t="n"/>
    </row>
    <row r="194">
      <c r="A194" s="9" t="n">
        <v>190</v>
      </c>
      <c r="B194" s="9" t="n"/>
      <c r="C194" s="9">
        <f>IF($B194="","",IFERROR(VLOOKUP($B194,Employees!$A:$K,2,FALSE),""))</f>
        <v/>
      </c>
      <c r="D194" s="9">
        <f>IF($B194="","",IFERROR(VLOOKUP($B194,Employees!$A:$K,3,FALSE),""))</f>
        <v/>
      </c>
      <c r="E194" s="9">
        <f>IF($B194="","",IFERROR(VLOOKUP($B194,Employees!$A:$K,4,FALSE),""))</f>
        <v/>
      </c>
      <c r="F194" s="11">
        <f>IF($B194="","",IFERROR(VLOOKUP($B194,Employees!$A:$K,8,FALSE),""))</f>
        <v/>
      </c>
      <c r="G194" s="14">
        <f>IF($B194="","",IF($G194="",Settings!$B$5,$G194))</f>
        <v/>
      </c>
      <c r="H194" s="14" t="n"/>
      <c r="I194" s="11">
        <f>IF($B194="","",ROUND($F194*MAX(0,($G194-$H194))/Settings!$B$5,0))</f>
        <v/>
      </c>
      <c r="J194" s="11" t="n"/>
      <c r="K194" s="11" t="n"/>
      <c r="L194" s="11" t="n"/>
      <c r="M194" s="11" t="n"/>
      <c r="N194" s="11" t="n"/>
      <c r="O194" s="14" t="n"/>
      <c r="P194" s="14" t="n"/>
      <c r="Q194" s="14" t="n"/>
      <c r="R194" s="11">
        <f>IF($B194="","",ROUND((IFERROR($F194/Settings!$B$5/Settings!$B$6,0))*($O194*Settings!$H$9+$P194*Settings!$H$10+$Q194*Settings!$H$11),0))</f>
        <v/>
      </c>
      <c r="S194" s="11">
        <f>IF($B194="","",ROUND($I194+$J194+$K194+$L194+$M194+$N194+$R194,0))</f>
        <v/>
      </c>
      <c r="T194" s="11">
        <f>IF($B194="","",IFERROR(VLOOKUP($B194,Employees!$A:$K,9,FALSE),""))</f>
        <v/>
      </c>
      <c r="U194" s="11">
        <f>IF($B194="","",ROUND($T194*Settings!$B$9,0))</f>
        <v/>
      </c>
      <c r="V194" s="11">
        <f>IF($B194="","",ROUND($T194*Settings!$B$10,0))</f>
        <v/>
      </c>
      <c r="W194" s="11">
        <f>IF($B194="","",ROUND($T194*Settings!$B$11,0))</f>
        <v/>
      </c>
      <c r="X194" s="11">
        <f>IF($B194="","",$U194+$V194+$W194)</f>
        <v/>
      </c>
      <c r="Y194" s="11">
        <f>IF($B194="","",Settings!$B$14)</f>
        <v/>
      </c>
      <c r="Z194" s="9">
        <f>IF($B194="","",IFERROR(VLOOKUP($B194,Employees!$A:$K,10,FALSE),0))</f>
        <v/>
      </c>
      <c r="AA194" s="11">
        <f>IF($B194="","",$Z194*Settings!$B$15)</f>
        <v/>
      </c>
      <c r="AB194" s="11">
        <f>IF($B194="","",MAX(0,($I194+$J194+$L194+$M194+$R194)-$X194-$Y194-$AA194))</f>
        <v/>
      </c>
      <c r="AC194" s="11">
        <f>IF($B194="","",ROUND(IF($AB194=0,0,$AB194*VLOOKUP($AB194,Settings!$D$16:$G$22,3,TRUE)-VLOOKUP($AB194,Settings!$D$16:$G$22,4,TRUE)),0))</f>
        <v/>
      </c>
      <c r="AD194" s="11" t="n"/>
      <c r="AE194" s="11" t="n"/>
      <c r="AF194" s="11">
        <f>IF($B194="","",ROUND($S194-$X194-$AC194-$AD194-$AE194,0))</f>
        <v/>
      </c>
      <c r="AG194" s="11">
        <f>IF($B194="","",ROUND($T194*Settings!$E$9,0))</f>
        <v/>
      </c>
      <c r="AH194" s="11">
        <f>IF($B194="","",ROUND($T194*Settings!$E$10,0))</f>
        <v/>
      </c>
      <c r="AI194" s="11">
        <f>IF($B194="","",ROUND($T194*Settings!$E$11,0))</f>
        <v/>
      </c>
      <c r="AJ194" s="11">
        <f>IF($B194="","",ROUND($T194*Settings!$E$12,0))</f>
        <v/>
      </c>
      <c r="AK194" s="11">
        <f>IF($B194="","",$AG194+$AH194+$AI194+$AJ194)</f>
        <v/>
      </c>
      <c r="AL194" s="11">
        <f>IF($B194="","",ROUND($S194+$AK194,0))</f>
        <v/>
      </c>
      <c r="AM194" s="9" t="n"/>
      <c r="AN194" s="9" t="n"/>
    </row>
    <row r="195">
      <c r="A195" s="9" t="n">
        <v>191</v>
      </c>
      <c r="B195" s="9" t="n"/>
      <c r="C195" s="9">
        <f>IF($B195="","",IFERROR(VLOOKUP($B195,Employees!$A:$K,2,FALSE),""))</f>
        <v/>
      </c>
      <c r="D195" s="9">
        <f>IF($B195="","",IFERROR(VLOOKUP($B195,Employees!$A:$K,3,FALSE),""))</f>
        <v/>
      </c>
      <c r="E195" s="9">
        <f>IF($B195="","",IFERROR(VLOOKUP($B195,Employees!$A:$K,4,FALSE),""))</f>
        <v/>
      </c>
      <c r="F195" s="11">
        <f>IF($B195="","",IFERROR(VLOOKUP($B195,Employees!$A:$K,8,FALSE),""))</f>
        <v/>
      </c>
      <c r="G195" s="14">
        <f>IF($B195="","",IF($G195="",Settings!$B$5,$G195))</f>
        <v/>
      </c>
      <c r="H195" s="14" t="n"/>
      <c r="I195" s="11">
        <f>IF($B195="","",ROUND($F195*MAX(0,($G195-$H195))/Settings!$B$5,0))</f>
        <v/>
      </c>
      <c r="J195" s="11" t="n"/>
      <c r="K195" s="11" t="n"/>
      <c r="L195" s="11" t="n"/>
      <c r="M195" s="11" t="n"/>
      <c r="N195" s="11" t="n"/>
      <c r="O195" s="14" t="n"/>
      <c r="P195" s="14" t="n"/>
      <c r="Q195" s="14" t="n"/>
      <c r="R195" s="11">
        <f>IF($B195="","",ROUND((IFERROR($F195/Settings!$B$5/Settings!$B$6,0))*($O195*Settings!$H$9+$P195*Settings!$H$10+$Q195*Settings!$H$11),0))</f>
        <v/>
      </c>
      <c r="S195" s="11">
        <f>IF($B195="","",ROUND($I195+$J195+$K195+$L195+$M195+$N195+$R195,0))</f>
        <v/>
      </c>
      <c r="T195" s="11">
        <f>IF($B195="","",IFERROR(VLOOKUP($B195,Employees!$A:$K,9,FALSE),""))</f>
        <v/>
      </c>
      <c r="U195" s="11">
        <f>IF($B195="","",ROUND($T195*Settings!$B$9,0))</f>
        <v/>
      </c>
      <c r="V195" s="11">
        <f>IF($B195="","",ROUND($T195*Settings!$B$10,0))</f>
        <v/>
      </c>
      <c r="W195" s="11">
        <f>IF($B195="","",ROUND($T195*Settings!$B$11,0))</f>
        <v/>
      </c>
      <c r="X195" s="11">
        <f>IF($B195="","",$U195+$V195+$W195)</f>
        <v/>
      </c>
      <c r="Y195" s="11">
        <f>IF($B195="","",Settings!$B$14)</f>
        <v/>
      </c>
      <c r="Z195" s="9">
        <f>IF($B195="","",IFERROR(VLOOKUP($B195,Employees!$A:$K,10,FALSE),0))</f>
        <v/>
      </c>
      <c r="AA195" s="11">
        <f>IF($B195="","",$Z195*Settings!$B$15)</f>
        <v/>
      </c>
      <c r="AB195" s="11">
        <f>IF($B195="","",MAX(0,($I195+$J195+$L195+$M195+$R195)-$X195-$Y195-$AA195))</f>
        <v/>
      </c>
      <c r="AC195" s="11">
        <f>IF($B195="","",ROUND(IF($AB195=0,0,$AB195*VLOOKUP($AB195,Settings!$D$16:$G$22,3,TRUE)-VLOOKUP($AB195,Settings!$D$16:$G$22,4,TRUE)),0))</f>
        <v/>
      </c>
      <c r="AD195" s="11" t="n"/>
      <c r="AE195" s="11" t="n"/>
      <c r="AF195" s="11">
        <f>IF($B195="","",ROUND($S195-$X195-$AC195-$AD195-$AE195,0))</f>
        <v/>
      </c>
      <c r="AG195" s="11">
        <f>IF($B195="","",ROUND($T195*Settings!$E$9,0))</f>
        <v/>
      </c>
      <c r="AH195" s="11">
        <f>IF($B195="","",ROUND($T195*Settings!$E$10,0))</f>
        <v/>
      </c>
      <c r="AI195" s="11">
        <f>IF($B195="","",ROUND($T195*Settings!$E$11,0))</f>
        <v/>
      </c>
      <c r="AJ195" s="11">
        <f>IF($B195="","",ROUND($T195*Settings!$E$12,0))</f>
        <v/>
      </c>
      <c r="AK195" s="11">
        <f>IF($B195="","",$AG195+$AH195+$AI195+$AJ195)</f>
        <v/>
      </c>
      <c r="AL195" s="11">
        <f>IF($B195="","",ROUND($S195+$AK195,0))</f>
        <v/>
      </c>
      <c r="AM195" s="9" t="n"/>
      <c r="AN195" s="9" t="n"/>
    </row>
    <row r="196">
      <c r="A196" s="9" t="n">
        <v>192</v>
      </c>
      <c r="B196" s="9" t="n"/>
      <c r="C196" s="9">
        <f>IF($B196="","",IFERROR(VLOOKUP($B196,Employees!$A:$K,2,FALSE),""))</f>
        <v/>
      </c>
      <c r="D196" s="9">
        <f>IF($B196="","",IFERROR(VLOOKUP($B196,Employees!$A:$K,3,FALSE),""))</f>
        <v/>
      </c>
      <c r="E196" s="9">
        <f>IF($B196="","",IFERROR(VLOOKUP($B196,Employees!$A:$K,4,FALSE),""))</f>
        <v/>
      </c>
      <c r="F196" s="11">
        <f>IF($B196="","",IFERROR(VLOOKUP($B196,Employees!$A:$K,8,FALSE),""))</f>
        <v/>
      </c>
      <c r="G196" s="14">
        <f>IF($B196="","",IF($G196="",Settings!$B$5,$G196))</f>
        <v/>
      </c>
      <c r="H196" s="14" t="n"/>
      <c r="I196" s="11">
        <f>IF($B196="","",ROUND($F196*MAX(0,($G196-$H196))/Settings!$B$5,0))</f>
        <v/>
      </c>
      <c r="J196" s="11" t="n"/>
      <c r="K196" s="11" t="n"/>
      <c r="L196" s="11" t="n"/>
      <c r="M196" s="11" t="n"/>
      <c r="N196" s="11" t="n"/>
      <c r="O196" s="14" t="n"/>
      <c r="P196" s="14" t="n"/>
      <c r="Q196" s="14" t="n"/>
      <c r="R196" s="11">
        <f>IF($B196="","",ROUND((IFERROR($F196/Settings!$B$5/Settings!$B$6,0))*($O196*Settings!$H$9+$P196*Settings!$H$10+$Q196*Settings!$H$11),0))</f>
        <v/>
      </c>
      <c r="S196" s="11">
        <f>IF($B196="","",ROUND($I196+$J196+$K196+$L196+$M196+$N196+$R196,0))</f>
        <v/>
      </c>
      <c r="T196" s="11">
        <f>IF($B196="","",IFERROR(VLOOKUP($B196,Employees!$A:$K,9,FALSE),""))</f>
        <v/>
      </c>
      <c r="U196" s="11">
        <f>IF($B196="","",ROUND($T196*Settings!$B$9,0))</f>
        <v/>
      </c>
      <c r="V196" s="11">
        <f>IF($B196="","",ROUND($T196*Settings!$B$10,0))</f>
        <v/>
      </c>
      <c r="W196" s="11">
        <f>IF($B196="","",ROUND($T196*Settings!$B$11,0))</f>
        <v/>
      </c>
      <c r="X196" s="11">
        <f>IF($B196="","",$U196+$V196+$W196)</f>
        <v/>
      </c>
      <c r="Y196" s="11">
        <f>IF($B196="","",Settings!$B$14)</f>
        <v/>
      </c>
      <c r="Z196" s="9">
        <f>IF($B196="","",IFERROR(VLOOKUP($B196,Employees!$A:$K,10,FALSE),0))</f>
        <v/>
      </c>
      <c r="AA196" s="11">
        <f>IF($B196="","",$Z196*Settings!$B$15)</f>
        <v/>
      </c>
      <c r="AB196" s="11">
        <f>IF($B196="","",MAX(0,($I196+$J196+$L196+$M196+$R196)-$X196-$Y196-$AA196))</f>
        <v/>
      </c>
      <c r="AC196" s="11">
        <f>IF($B196="","",ROUND(IF($AB196=0,0,$AB196*VLOOKUP($AB196,Settings!$D$16:$G$22,3,TRUE)-VLOOKUP($AB196,Settings!$D$16:$G$22,4,TRUE)),0))</f>
        <v/>
      </c>
      <c r="AD196" s="11" t="n"/>
      <c r="AE196" s="11" t="n"/>
      <c r="AF196" s="11">
        <f>IF($B196="","",ROUND($S196-$X196-$AC196-$AD196-$AE196,0))</f>
        <v/>
      </c>
      <c r="AG196" s="11">
        <f>IF($B196="","",ROUND($T196*Settings!$E$9,0))</f>
        <v/>
      </c>
      <c r="AH196" s="11">
        <f>IF($B196="","",ROUND($T196*Settings!$E$10,0))</f>
        <v/>
      </c>
      <c r="AI196" s="11">
        <f>IF($B196="","",ROUND($T196*Settings!$E$11,0))</f>
        <v/>
      </c>
      <c r="AJ196" s="11">
        <f>IF($B196="","",ROUND($T196*Settings!$E$12,0))</f>
        <v/>
      </c>
      <c r="AK196" s="11">
        <f>IF($B196="","",$AG196+$AH196+$AI196+$AJ196)</f>
        <v/>
      </c>
      <c r="AL196" s="11">
        <f>IF($B196="","",ROUND($S196+$AK196,0))</f>
        <v/>
      </c>
      <c r="AM196" s="9" t="n"/>
      <c r="AN196" s="9" t="n"/>
    </row>
    <row r="197">
      <c r="A197" s="9" t="n">
        <v>193</v>
      </c>
      <c r="B197" s="9" t="n"/>
      <c r="C197" s="9">
        <f>IF($B197="","",IFERROR(VLOOKUP($B197,Employees!$A:$K,2,FALSE),""))</f>
        <v/>
      </c>
      <c r="D197" s="9">
        <f>IF($B197="","",IFERROR(VLOOKUP($B197,Employees!$A:$K,3,FALSE),""))</f>
        <v/>
      </c>
      <c r="E197" s="9">
        <f>IF($B197="","",IFERROR(VLOOKUP($B197,Employees!$A:$K,4,FALSE),""))</f>
        <v/>
      </c>
      <c r="F197" s="11">
        <f>IF($B197="","",IFERROR(VLOOKUP($B197,Employees!$A:$K,8,FALSE),""))</f>
        <v/>
      </c>
      <c r="G197" s="14">
        <f>IF($B197="","",IF($G197="",Settings!$B$5,$G197))</f>
        <v/>
      </c>
      <c r="H197" s="14" t="n"/>
      <c r="I197" s="11">
        <f>IF($B197="","",ROUND($F197*MAX(0,($G197-$H197))/Settings!$B$5,0))</f>
        <v/>
      </c>
      <c r="J197" s="11" t="n"/>
      <c r="K197" s="11" t="n"/>
      <c r="L197" s="11" t="n"/>
      <c r="M197" s="11" t="n"/>
      <c r="N197" s="11" t="n"/>
      <c r="O197" s="14" t="n"/>
      <c r="P197" s="14" t="n"/>
      <c r="Q197" s="14" t="n"/>
      <c r="R197" s="11">
        <f>IF($B197="","",ROUND((IFERROR($F197/Settings!$B$5/Settings!$B$6,0))*($O197*Settings!$H$9+$P197*Settings!$H$10+$Q197*Settings!$H$11),0))</f>
        <v/>
      </c>
      <c r="S197" s="11">
        <f>IF($B197="","",ROUND($I197+$J197+$K197+$L197+$M197+$N197+$R197,0))</f>
        <v/>
      </c>
      <c r="T197" s="11">
        <f>IF($B197="","",IFERROR(VLOOKUP($B197,Employees!$A:$K,9,FALSE),""))</f>
        <v/>
      </c>
      <c r="U197" s="11">
        <f>IF($B197="","",ROUND($T197*Settings!$B$9,0))</f>
        <v/>
      </c>
      <c r="V197" s="11">
        <f>IF($B197="","",ROUND($T197*Settings!$B$10,0))</f>
        <v/>
      </c>
      <c r="W197" s="11">
        <f>IF($B197="","",ROUND($T197*Settings!$B$11,0))</f>
        <v/>
      </c>
      <c r="X197" s="11">
        <f>IF($B197="","",$U197+$V197+$W197)</f>
        <v/>
      </c>
      <c r="Y197" s="11">
        <f>IF($B197="","",Settings!$B$14)</f>
        <v/>
      </c>
      <c r="Z197" s="9">
        <f>IF($B197="","",IFERROR(VLOOKUP($B197,Employees!$A:$K,10,FALSE),0))</f>
        <v/>
      </c>
      <c r="AA197" s="11">
        <f>IF($B197="","",$Z197*Settings!$B$15)</f>
        <v/>
      </c>
      <c r="AB197" s="11">
        <f>IF($B197="","",MAX(0,($I197+$J197+$L197+$M197+$R197)-$X197-$Y197-$AA197))</f>
        <v/>
      </c>
      <c r="AC197" s="11">
        <f>IF($B197="","",ROUND(IF($AB197=0,0,$AB197*VLOOKUP($AB197,Settings!$D$16:$G$22,3,TRUE)-VLOOKUP($AB197,Settings!$D$16:$G$22,4,TRUE)),0))</f>
        <v/>
      </c>
      <c r="AD197" s="11" t="n"/>
      <c r="AE197" s="11" t="n"/>
      <c r="AF197" s="11">
        <f>IF($B197="","",ROUND($S197-$X197-$AC197-$AD197-$AE197,0))</f>
        <v/>
      </c>
      <c r="AG197" s="11">
        <f>IF($B197="","",ROUND($T197*Settings!$E$9,0))</f>
        <v/>
      </c>
      <c r="AH197" s="11">
        <f>IF($B197="","",ROUND($T197*Settings!$E$10,0))</f>
        <v/>
      </c>
      <c r="AI197" s="11">
        <f>IF($B197="","",ROUND($T197*Settings!$E$11,0))</f>
        <v/>
      </c>
      <c r="AJ197" s="11">
        <f>IF($B197="","",ROUND($T197*Settings!$E$12,0))</f>
        <v/>
      </c>
      <c r="AK197" s="11">
        <f>IF($B197="","",$AG197+$AH197+$AI197+$AJ197)</f>
        <v/>
      </c>
      <c r="AL197" s="11">
        <f>IF($B197="","",ROUND($S197+$AK197,0))</f>
        <v/>
      </c>
      <c r="AM197" s="9" t="n"/>
      <c r="AN197" s="9" t="n"/>
    </row>
    <row r="198">
      <c r="A198" s="9" t="n">
        <v>194</v>
      </c>
      <c r="B198" s="9" t="n"/>
      <c r="C198" s="9">
        <f>IF($B198="","",IFERROR(VLOOKUP($B198,Employees!$A:$K,2,FALSE),""))</f>
        <v/>
      </c>
      <c r="D198" s="9">
        <f>IF($B198="","",IFERROR(VLOOKUP($B198,Employees!$A:$K,3,FALSE),""))</f>
        <v/>
      </c>
      <c r="E198" s="9">
        <f>IF($B198="","",IFERROR(VLOOKUP($B198,Employees!$A:$K,4,FALSE),""))</f>
        <v/>
      </c>
      <c r="F198" s="11">
        <f>IF($B198="","",IFERROR(VLOOKUP($B198,Employees!$A:$K,8,FALSE),""))</f>
        <v/>
      </c>
      <c r="G198" s="14">
        <f>IF($B198="","",IF($G198="",Settings!$B$5,$G198))</f>
        <v/>
      </c>
      <c r="H198" s="14" t="n"/>
      <c r="I198" s="11">
        <f>IF($B198="","",ROUND($F198*MAX(0,($G198-$H198))/Settings!$B$5,0))</f>
        <v/>
      </c>
      <c r="J198" s="11" t="n"/>
      <c r="K198" s="11" t="n"/>
      <c r="L198" s="11" t="n"/>
      <c r="M198" s="11" t="n"/>
      <c r="N198" s="11" t="n"/>
      <c r="O198" s="14" t="n"/>
      <c r="P198" s="14" t="n"/>
      <c r="Q198" s="14" t="n"/>
      <c r="R198" s="11">
        <f>IF($B198="","",ROUND((IFERROR($F198/Settings!$B$5/Settings!$B$6,0))*($O198*Settings!$H$9+$P198*Settings!$H$10+$Q198*Settings!$H$11),0))</f>
        <v/>
      </c>
      <c r="S198" s="11">
        <f>IF($B198="","",ROUND($I198+$J198+$K198+$L198+$M198+$N198+$R198,0))</f>
        <v/>
      </c>
      <c r="T198" s="11">
        <f>IF($B198="","",IFERROR(VLOOKUP($B198,Employees!$A:$K,9,FALSE),""))</f>
        <v/>
      </c>
      <c r="U198" s="11">
        <f>IF($B198="","",ROUND($T198*Settings!$B$9,0))</f>
        <v/>
      </c>
      <c r="V198" s="11">
        <f>IF($B198="","",ROUND($T198*Settings!$B$10,0))</f>
        <v/>
      </c>
      <c r="W198" s="11">
        <f>IF($B198="","",ROUND($T198*Settings!$B$11,0))</f>
        <v/>
      </c>
      <c r="X198" s="11">
        <f>IF($B198="","",$U198+$V198+$W198)</f>
        <v/>
      </c>
      <c r="Y198" s="11">
        <f>IF($B198="","",Settings!$B$14)</f>
        <v/>
      </c>
      <c r="Z198" s="9">
        <f>IF($B198="","",IFERROR(VLOOKUP($B198,Employees!$A:$K,10,FALSE),0))</f>
        <v/>
      </c>
      <c r="AA198" s="11">
        <f>IF($B198="","",$Z198*Settings!$B$15)</f>
        <v/>
      </c>
      <c r="AB198" s="11">
        <f>IF($B198="","",MAX(0,($I198+$J198+$L198+$M198+$R198)-$X198-$Y198-$AA198))</f>
        <v/>
      </c>
      <c r="AC198" s="11">
        <f>IF($B198="","",ROUND(IF($AB198=0,0,$AB198*VLOOKUP($AB198,Settings!$D$16:$G$22,3,TRUE)-VLOOKUP($AB198,Settings!$D$16:$G$22,4,TRUE)),0))</f>
        <v/>
      </c>
      <c r="AD198" s="11" t="n"/>
      <c r="AE198" s="11" t="n"/>
      <c r="AF198" s="11">
        <f>IF($B198="","",ROUND($S198-$X198-$AC198-$AD198-$AE198,0))</f>
        <v/>
      </c>
      <c r="AG198" s="11">
        <f>IF($B198="","",ROUND($T198*Settings!$E$9,0))</f>
        <v/>
      </c>
      <c r="AH198" s="11">
        <f>IF($B198="","",ROUND($T198*Settings!$E$10,0))</f>
        <v/>
      </c>
      <c r="AI198" s="11">
        <f>IF($B198="","",ROUND($T198*Settings!$E$11,0))</f>
        <v/>
      </c>
      <c r="AJ198" s="11">
        <f>IF($B198="","",ROUND($T198*Settings!$E$12,0))</f>
        <v/>
      </c>
      <c r="AK198" s="11">
        <f>IF($B198="","",$AG198+$AH198+$AI198+$AJ198)</f>
        <v/>
      </c>
      <c r="AL198" s="11">
        <f>IF($B198="","",ROUND($S198+$AK198,0))</f>
        <v/>
      </c>
      <c r="AM198" s="9" t="n"/>
      <c r="AN198" s="9" t="n"/>
    </row>
    <row r="199">
      <c r="A199" s="9" t="n">
        <v>195</v>
      </c>
      <c r="B199" s="9" t="n"/>
      <c r="C199" s="9">
        <f>IF($B199="","",IFERROR(VLOOKUP($B199,Employees!$A:$K,2,FALSE),""))</f>
        <v/>
      </c>
      <c r="D199" s="9">
        <f>IF($B199="","",IFERROR(VLOOKUP($B199,Employees!$A:$K,3,FALSE),""))</f>
        <v/>
      </c>
      <c r="E199" s="9">
        <f>IF($B199="","",IFERROR(VLOOKUP($B199,Employees!$A:$K,4,FALSE),""))</f>
        <v/>
      </c>
      <c r="F199" s="11">
        <f>IF($B199="","",IFERROR(VLOOKUP($B199,Employees!$A:$K,8,FALSE),""))</f>
        <v/>
      </c>
      <c r="G199" s="14">
        <f>IF($B199="","",IF($G199="",Settings!$B$5,$G199))</f>
        <v/>
      </c>
      <c r="H199" s="14" t="n"/>
      <c r="I199" s="11">
        <f>IF($B199="","",ROUND($F199*MAX(0,($G199-$H199))/Settings!$B$5,0))</f>
        <v/>
      </c>
      <c r="J199" s="11" t="n"/>
      <c r="K199" s="11" t="n"/>
      <c r="L199" s="11" t="n"/>
      <c r="M199" s="11" t="n"/>
      <c r="N199" s="11" t="n"/>
      <c r="O199" s="14" t="n"/>
      <c r="P199" s="14" t="n"/>
      <c r="Q199" s="14" t="n"/>
      <c r="R199" s="11">
        <f>IF($B199="","",ROUND((IFERROR($F199/Settings!$B$5/Settings!$B$6,0))*($O199*Settings!$H$9+$P199*Settings!$H$10+$Q199*Settings!$H$11),0))</f>
        <v/>
      </c>
      <c r="S199" s="11">
        <f>IF($B199="","",ROUND($I199+$J199+$K199+$L199+$M199+$N199+$R199,0))</f>
        <v/>
      </c>
      <c r="T199" s="11">
        <f>IF($B199="","",IFERROR(VLOOKUP($B199,Employees!$A:$K,9,FALSE),""))</f>
        <v/>
      </c>
      <c r="U199" s="11">
        <f>IF($B199="","",ROUND($T199*Settings!$B$9,0))</f>
        <v/>
      </c>
      <c r="V199" s="11">
        <f>IF($B199="","",ROUND($T199*Settings!$B$10,0))</f>
        <v/>
      </c>
      <c r="W199" s="11">
        <f>IF($B199="","",ROUND($T199*Settings!$B$11,0))</f>
        <v/>
      </c>
      <c r="X199" s="11">
        <f>IF($B199="","",$U199+$V199+$W199)</f>
        <v/>
      </c>
      <c r="Y199" s="11">
        <f>IF($B199="","",Settings!$B$14)</f>
        <v/>
      </c>
      <c r="Z199" s="9">
        <f>IF($B199="","",IFERROR(VLOOKUP($B199,Employees!$A:$K,10,FALSE),0))</f>
        <v/>
      </c>
      <c r="AA199" s="11">
        <f>IF($B199="","",$Z199*Settings!$B$15)</f>
        <v/>
      </c>
      <c r="AB199" s="11">
        <f>IF($B199="","",MAX(0,($I199+$J199+$L199+$M199+$R199)-$X199-$Y199-$AA199))</f>
        <v/>
      </c>
      <c r="AC199" s="11">
        <f>IF($B199="","",ROUND(IF($AB199=0,0,$AB199*VLOOKUP($AB199,Settings!$D$16:$G$22,3,TRUE)-VLOOKUP($AB199,Settings!$D$16:$G$22,4,TRUE)),0))</f>
        <v/>
      </c>
      <c r="AD199" s="11" t="n"/>
      <c r="AE199" s="11" t="n"/>
      <c r="AF199" s="11">
        <f>IF($B199="","",ROUND($S199-$X199-$AC199-$AD199-$AE199,0))</f>
        <v/>
      </c>
      <c r="AG199" s="11">
        <f>IF($B199="","",ROUND($T199*Settings!$E$9,0))</f>
        <v/>
      </c>
      <c r="AH199" s="11">
        <f>IF($B199="","",ROUND($T199*Settings!$E$10,0))</f>
        <v/>
      </c>
      <c r="AI199" s="11">
        <f>IF($B199="","",ROUND($T199*Settings!$E$11,0))</f>
        <v/>
      </c>
      <c r="AJ199" s="11">
        <f>IF($B199="","",ROUND($T199*Settings!$E$12,0))</f>
        <v/>
      </c>
      <c r="AK199" s="11">
        <f>IF($B199="","",$AG199+$AH199+$AI199+$AJ199)</f>
        <v/>
      </c>
      <c r="AL199" s="11">
        <f>IF($B199="","",ROUND($S199+$AK199,0))</f>
        <v/>
      </c>
      <c r="AM199" s="9" t="n"/>
      <c r="AN199" s="9" t="n"/>
    </row>
    <row r="200">
      <c r="A200" s="9" t="n">
        <v>196</v>
      </c>
      <c r="B200" s="9" t="n"/>
      <c r="C200" s="9">
        <f>IF($B200="","",IFERROR(VLOOKUP($B200,Employees!$A:$K,2,FALSE),""))</f>
        <v/>
      </c>
      <c r="D200" s="9">
        <f>IF($B200="","",IFERROR(VLOOKUP($B200,Employees!$A:$K,3,FALSE),""))</f>
        <v/>
      </c>
      <c r="E200" s="9">
        <f>IF($B200="","",IFERROR(VLOOKUP($B200,Employees!$A:$K,4,FALSE),""))</f>
        <v/>
      </c>
      <c r="F200" s="11">
        <f>IF($B200="","",IFERROR(VLOOKUP($B200,Employees!$A:$K,8,FALSE),""))</f>
        <v/>
      </c>
      <c r="G200" s="14">
        <f>IF($B200="","",IF($G200="",Settings!$B$5,$G200))</f>
        <v/>
      </c>
      <c r="H200" s="14" t="n"/>
      <c r="I200" s="11">
        <f>IF($B200="","",ROUND($F200*MAX(0,($G200-$H200))/Settings!$B$5,0))</f>
        <v/>
      </c>
      <c r="J200" s="11" t="n"/>
      <c r="K200" s="11" t="n"/>
      <c r="L200" s="11" t="n"/>
      <c r="M200" s="11" t="n"/>
      <c r="N200" s="11" t="n"/>
      <c r="O200" s="14" t="n"/>
      <c r="P200" s="14" t="n"/>
      <c r="Q200" s="14" t="n"/>
      <c r="R200" s="11">
        <f>IF($B200="","",ROUND((IFERROR($F200/Settings!$B$5/Settings!$B$6,0))*($O200*Settings!$H$9+$P200*Settings!$H$10+$Q200*Settings!$H$11),0))</f>
        <v/>
      </c>
      <c r="S200" s="11">
        <f>IF($B200="","",ROUND($I200+$J200+$K200+$L200+$M200+$N200+$R200,0))</f>
        <v/>
      </c>
      <c r="T200" s="11">
        <f>IF($B200="","",IFERROR(VLOOKUP($B200,Employees!$A:$K,9,FALSE),""))</f>
        <v/>
      </c>
      <c r="U200" s="11">
        <f>IF($B200="","",ROUND($T200*Settings!$B$9,0))</f>
        <v/>
      </c>
      <c r="V200" s="11">
        <f>IF($B200="","",ROUND($T200*Settings!$B$10,0))</f>
        <v/>
      </c>
      <c r="W200" s="11">
        <f>IF($B200="","",ROUND($T200*Settings!$B$11,0))</f>
        <v/>
      </c>
      <c r="X200" s="11">
        <f>IF($B200="","",$U200+$V200+$W200)</f>
        <v/>
      </c>
      <c r="Y200" s="11">
        <f>IF($B200="","",Settings!$B$14)</f>
        <v/>
      </c>
      <c r="Z200" s="9">
        <f>IF($B200="","",IFERROR(VLOOKUP($B200,Employees!$A:$K,10,FALSE),0))</f>
        <v/>
      </c>
      <c r="AA200" s="11">
        <f>IF($B200="","",$Z200*Settings!$B$15)</f>
        <v/>
      </c>
      <c r="AB200" s="11">
        <f>IF($B200="","",MAX(0,($I200+$J200+$L200+$M200+$R200)-$X200-$Y200-$AA200))</f>
        <v/>
      </c>
      <c r="AC200" s="11">
        <f>IF($B200="","",ROUND(IF($AB200=0,0,$AB200*VLOOKUP($AB200,Settings!$D$16:$G$22,3,TRUE)-VLOOKUP($AB200,Settings!$D$16:$G$22,4,TRUE)),0))</f>
        <v/>
      </c>
      <c r="AD200" s="11" t="n"/>
      <c r="AE200" s="11" t="n"/>
      <c r="AF200" s="11">
        <f>IF($B200="","",ROUND($S200-$X200-$AC200-$AD200-$AE200,0))</f>
        <v/>
      </c>
      <c r="AG200" s="11">
        <f>IF($B200="","",ROUND($T200*Settings!$E$9,0))</f>
        <v/>
      </c>
      <c r="AH200" s="11">
        <f>IF($B200="","",ROUND($T200*Settings!$E$10,0))</f>
        <v/>
      </c>
      <c r="AI200" s="11">
        <f>IF($B200="","",ROUND($T200*Settings!$E$11,0))</f>
        <v/>
      </c>
      <c r="AJ200" s="11">
        <f>IF($B200="","",ROUND($T200*Settings!$E$12,0))</f>
        <v/>
      </c>
      <c r="AK200" s="11">
        <f>IF($B200="","",$AG200+$AH200+$AI200+$AJ200)</f>
        <v/>
      </c>
      <c r="AL200" s="11">
        <f>IF($B200="","",ROUND($S200+$AK200,0))</f>
        <v/>
      </c>
      <c r="AM200" s="9" t="n"/>
      <c r="AN200" s="9" t="n"/>
    </row>
    <row r="201">
      <c r="A201" s="9" t="n">
        <v>197</v>
      </c>
      <c r="B201" s="9" t="n"/>
      <c r="C201" s="9">
        <f>IF($B201="","",IFERROR(VLOOKUP($B201,Employees!$A:$K,2,FALSE),""))</f>
        <v/>
      </c>
      <c r="D201" s="9">
        <f>IF($B201="","",IFERROR(VLOOKUP($B201,Employees!$A:$K,3,FALSE),""))</f>
        <v/>
      </c>
      <c r="E201" s="9">
        <f>IF($B201="","",IFERROR(VLOOKUP($B201,Employees!$A:$K,4,FALSE),""))</f>
        <v/>
      </c>
      <c r="F201" s="11">
        <f>IF($B201="","",IFERROR(VLOOKUP($B201,Employees!$A:$K,8,FALSE),""))</f>
        <v/>
      </c>
      <c r="G201" s="14">
        <f>IF($B201="","",IF($G201="",Settings!$B$5,$G201))</f>
        <v/>
      </c>
      <c r="H201" s="14" t="n"/>
      <c r="I201" s="11">
        <f>IF($B201="","",ROUND($F201*MAX(0,($G201-$H201))/Settings!$B$5,0))</f>
        <v/>
      </c>
      <c r="J201" s="11" t="n"/>
      <c r="K201" s="11" t="n"/>
      <c r="L201" s="11" t="n"/>
      <c r="M201" s="11" t="n"/>
      <c r="N201" s="11" t="n"/>
      <c r="O201" s="14" t="n"/>
      <c r="P201" s="14" t="n"/>
      <c r="Q201" s="14" t="n"/>
      <c r="R201" s="11">
        <f>IF($B201="","",ROUND((IFERROR($F201/Settings!$B$5/Settings!$B$6,0))*($O201*Settings!$H$9+$P201*Settings!$H$10+$Q201*Settings!$H$11),0))</f>
        <v/>
      </c>
      <c r="S201" s="11">
        <f>IF($B201="","",ROUND($I201+$J201+$K201+$L201+$M201+$N201+$R201,0))</f>
        <v/>
      </c>
      <c r="T201" s="11">
        <f>IF($B201="","",IFERROR(VLOOKUP($B201,Employees!$A:$K,9,FALSE),""))</f>
        <v/>
      </c>
      <c r="U201" s="11">
        <f>IF($B201="","",ROUND($T201*Settings!$B$9,0))</f>
        <v/>
      </c>
      <c r="V201" s="11">
        <f>IF($B201="","",ROUND($T201*Settings!$B$10,0))</f>
        <v/>
      </c>
      <c r="W201" s="11">
        <f>IF($B201="","",ROUND($T201*Settings!$B$11,0))</f>
        <v/>
      </c>
      <c r="X201" s="11">
        <f>IF($B201="","",$U201+$V201+$W201)</f>
        <v/>
      </c>
      <c r="Y201" s="11">
        <f>IF($B201="","",Settings!$B$14)</f>
        <v/>
      </c>
      <c r="Z201" s="9">
        <f>IF($B201="","",IFERROR(VLOOKUP($B201,Employees!$A:$K,10,FALSE),0))</f>
        <v/>
      </c>
      <c r="AA201" s="11">
        <f>IF($B201="","",$Z201*Settings!$B$15)</f>
        <v/>
      </c>
      <c r="AB201" s="11">
        <f>IF($B201="","",MAX(0,($I201+$J201+$L201+$M201+$R201)-$X201-$Y201-$AA201))</f>
        <v/>
      </c>
      <c r="AC201" s="11">
        <f>IF($B201="","",ROUND(IF($AB201=0,0,$AB201*VLOOKUP($AB201,Settings!$D$16:$G$22,3,TRUE)-VLOOKUP($AB201,Settings!$D$16:$G$22,4,TRUE)),0))</f>
        <v/>
      </c>
      <c r="AD201" s="11" t="n"/>
      <c r="AE201" s="11" t="n"/>
      <c r="AF201" s="11">
        <f>IF($B201="","",ROUND($S201-$X201-$AC201-$AD201-$AE201,0))</f>
        <v/>
      </c>
      <c r="AG201" s="11">
        <f>IF($B201="","",ROUND($T201*Settings!$E$9,0))</f>
        <v/>
      </c>
      <c r="AH201" s="11">
        <f>IF($B201="","",ROUND($T201*Settings!$E$10,0))</f>
        <v/>
      </c>
      <c r="AI201" s="11">
        <f>IF($B201="","",ROUND($T201*Settings!$E$11,0))</f>
        <v/>
      </c>
      <c r="AJ201" s="11">
        <f>IF($B201="","",ROUND($T201*Settings!$E$12,0))</f>
        <v/>
      </c>
      <c r="AK201" s="11">
        <f>IF($B201="","",$AG201+$AH201+$AI201+$AJ201)</f>
        <v/>
      </c>
      <c r="AL201" s="11">
        <f>IF($B201="","",ROUND($S201+$AK201,0))</f>
        <v/>
      </c>
      <c r="AM201" s="9" t="n"/>
      <c r="AN201" s="9" t="n"/>
    </row>
    <row r="202">
      <c r="A202" s="9" t="n">
        <v>198</v>
      </c>
      <c r="B202" s="9" t="n"/>
      <c r="C202" s="9">
        <f>IF($B202="","",IFERROR(VLOOKUP($B202,Employees!$A:$K,2,FALSE),""))</f>
        <v/>
      </c>
      <c r="D202" s="9">
        <f>IF($B202="","",IFERROR(VLOOKUP($B202,Employees!$A:$K,3,FALSE),""))</f>
        <v/>
      </c>
      <c r="E202" s="9">
        <f>IF($B202="","",IFERROR(VLOOKUP($B202,Employees!$A:$K,4,FALSE),""))</f>
        <v/>
      </c>
      <c r="F202" s="11">
        <f>IF($B202="","",IFERROR(VLOOKUP($B202,Employees!$A:$K,8,FALSE),""))</f>
        <v/>
      </c>
      <c r="G202" s="14">
        <f>IF($B202="","",IF($G202="",Settings!$B$5,$G202))</f>
        <v/>
      </c>
      <c r="H202" s="14" t="n"/>
      <c r="I202" s="11">
        <f>IF($B202="","",ROUND($F202*MAX(0,($G202-$H202))/Settings!$B$5,0))</f>
        <v/>
      </c>
      <c r="J202" s="11" t="n"/>
      <c r="K202" s="11" t="n"/>
      <c r="L202" s="11" t="n"/>
      <c r="M202" s="11" t="n"/>
      <c r="N202" s="11" t="n"/>
      <c r="O202" s="14" t="n"/>
      <c r="P202" s="14" t="n"/>
      <c r="Q202" s="14" t="n"/>
      <c r="R202" s="11">
        <f>IF($B202="","",ROUND((IFERROR($F202/Settings!$B$5/Settings!$B$6,0))*($O202*Settings!$H$9+$P202*Settings!$H$10+$Q202*Settings!$H$11),0))</f>
        <v/>
      </c>
      <c r="S202" s="11">
        <f>IF($B202="","",ROUND($I202+$J202+$K202+$L202+$M202+$N202+$R202,0))</f>
        <v/>
      </c>
      <c r="T202" s="11">
        <f>IF($B202="","",IFERROR(VLOOKUP($B202,Employees!$A:$K,9,FALSE),""))</f>
        <v/>
      </c>
      <c r="U202" s="11">
        <f>IF($B202="","",ROUND($T202*Settings!$B$9,0))</f>
        <v/>
      </c>
      <c r="V202" s="11">
        <f>IF($B202="","",ROUND($T202*Settings!$B$10,0))</f>
        <v/>
      </c>
      <c r="W202" s="11">
        <f>IF($B202="","",ROUND($T202*Settings!$B$11,0))</f>
        <v/>
      </c>
      <c r="X202" s="11">
        <f>IF($B202="","",$U202+$V202+$W202)</f>
        <v/>
      </c>
      <c r="Y202" s="11">
        <f>IF($B202="","",Settings!$B$14)</f>
        <v/>
      </c>
      <c r="Z202" s="9">
        <f>IF($B202="","",IFERROR(VLOOKUP($B202,Employees!$A:$K,10,FALSE),0))</f>
        <v/>
      </c>
      <c r="AA202" s="11">
        <f>IF($B202="","",$Z202*Settings!$B$15)</f>
        <v/>
      </c>
      <c r="AB202" s="11">
        <f>IF($B202="","",MAX(0,($I202+$J202+$L202+$M202+$R202)-$X202-$Y202-$AA202))</f>
        <v/>
      </c>
      <c r="AC202" s="11">
        <f>IF($B202="","",ROUND(IF($AB202=0,0,$AB202*VLOOKUP($AB202,Settings!$D$16:$G$22,3,TRUE)-VLOOKUP($AB202,Settings!$D$16:$G$22,4,TRUE)),0))</f>
        <v/>
      </c>
      <c r="AD202" s="11" t="n"/>
      <c r="AE202" s="11" t="n"/>
      <c r="AF202" s="11">
        <f>IF($B202="","",ROUND($S202-$X202-$AC202-$AD202-$AE202,0))</f>
        <v/>
      </c>
      <c r="AG202" s="11">
        <f>IF($B202="","",ROUND($T202*Settings!$E$9,0))</f>
        <v/>
      </c>
      <c r="AH202" s="11">
        <f>IF($B202="","",ROUND($T202*Settings!$E$10,0))</f>
        <v/>
      </c>
      <c r="AI202" s="11">
        <f>IF($B202="","",ROUND($T202*Settings!$E$11,0))</f>
        <v/>
      </c>
      <c r="AJ202" s="11">
        <f>IF($B202="","",ROUND($T202*Settings!$E$12,0))</f>
        <v/>
      </c>
      <c r="AK202" s="11">
        <f>IF($B202="","",$AG202+$AH202+$AI202+$AJ202)</f>
        <v/>
      </c>
      <c r="AL202" s="11">
        <f>IF($B202="","",ROUND($S202+$AK202,0))</f>
        <v/>
      </c>
      <c r="AM202" s="9" t="n"/>
      <c r="AN202" s="9" t="n"/>
    </row>
    <row r="203">
      <c r="A203" s="9" t="n">
        <v>199</v>
      </c>
      <c r="B203" s="9" t="n"/>
      <c r="C203" s="9">
        <f>IF($B203="","",IFERROR(VLOOKUP($B203,Employees!$A:$K,2,FALSE),""))</f>
        <v/>
      </c>
      <c r="D203" s="9">
        <f>IF($B203="","",IFERROR(VLOOKUP($B203,Employees!$A:$K,3,FALSE),""))</f>
        <v/>
      </c>
      <c r="E203" s="9">
        <f>IF($B203="","",IFERROR(VLOOKUP($B203,Employees!$A:$K,4,FALSE),""))</f>
        <v/>
      </c>
      <c r="F203" s="11">
        <f>IF($B203="","",IFERROR(VLOOKUP($B203,Employees!$A:$K,8,FALSE),""))</f>
        <v/>
      </c>
      <c r="G203" s="14">
        <f>IF($B203="","",IF($G203="",Settings!$B$5,$G203))</f>
        <v/>
      </c>
      <c r="H203" s="14" t="n"/>
      <c r="I203" s="11">
        <f>IF($B203="","",ROUND($F203*MAX(0,($G203-$H203))/Settings!$B$5,0))</f>
        <v/>
      </c>
      <c r="J203" s="11" t="n"/>
      <c r="K203" s="11" t="n"/>
      <c r="L203" s="11" t="n"/>
      <c r="M203" s="11" t="n"/>
      <c r="N203" s="11" t="n"/>
      <c r="O203" s="14" t="n"/>
      <c r="P203" s="14" t="n"/>
      <c r="Q203" s="14" t="n"/>
      <c r="R203" s="11">
        <f>IF($B203="","",ROUND((IFERROR($F203/Settings!$B$5/Settings!$B$6,0))*($O203*Settings!$H$9+$P203*Settings!$H$10+$Q203*Settings!$H$11),0))</f>
        <v/>
      </c>
      <c r="S203" s="11">
        <f>IF($B203="","",ROUND($I203+$J203+$K203+$L203+$M203+$N203+$R203,0))</f>
        <v/>
      </c>
      <c r="T203" s="11">
        <f>IF($B203="","",IFERROR(VLOOKUP($B203,Employees!$A:$K,9,FALSE),""))</f>
        <v/>
      </c>
      <c r="U203" s="11">
        <f>IF($B203="","",ROUND($T203*Settings!$B$9,0))</f>
        <v/>
      </c>
      <c r="V203" s="11">
        <f>IF($B203="","",ROUND($T203*Settings!$B$10,0))</f>
        <v/>
      </c>
      <c r="W203" s="11">
        <f>IF($B203="","",ROUND($T203*Settings!$B$11,0))</f>
        <v/>
      </c>
      <c r="X203" s="11">
        <f>IF($B203="","",$U203+$V203+$W203)</f>
        <v/>
      </c>
      <c r="Y203" s="11">
        <f>IF($B203="","",Settings!$B$14)</f>
        <v/>
      </c>
      <c r="Z203" s="9">
        <f>IF($B203="","",IFERROR(VLOOKUP($B203,Employees!$A:$K,10,FALSE),0))</f>
        <v/>
      </c>
      <c r="AA203" s="11">
        <f>IF($B203="","",$Z203*Settings!$B$15)</f>
        <v/>
      </c>
      <c r="AB203" s="11">
        <f>IF($B203="","",MAX(0,($I203+$J203+$L203+$M203+$R203)-$X203-$Y203-$AA203))</f>
        <v/>
      </c>
      <c r="AC203" s="11">
        <f>IF($B203="","",ROUND(IF($AB203=0,0,$AB203*VLOOKUP($AB203,Settings!$D$16:$G$22,3,TRUE)-VLOOKUP($AB203,Settings!$D$16:$G$22,4,TRUE)),0))</f>
        <v/>
      </c>
      <c r="AD203" s="11" t="n"/>
      <c r="AE203" s="11" t="n"/>
      <c r="AF203" s="11">
        <f>IF($B203="","",ROUND($S203-$X203-$AC203-$AD203-$AE203,0))</f>
        <v/>
      </c>
      <c r="AG203" s="11">
        <f>IF($B203="","",ROUND($T203*Settings!$E$9,0))</f>
        <v/>
      </c>
      <c r="AH203" s="11">
        <f>IF($B203="","",ROUND($T203*Settings!$E$10,0))</f>
        <v/>
      </c>
      <c r="AI203" s="11">
        <f>IF($B203="","",ROUND($T203*Settings!$E$11,0))</f>
        <v/>
      </c>
      <c r="AJ203" s="11">
        <f>IF($B203="","",ROUND($T203*Settings!$E$12,0))</f>
        <v/>
      </c>
      <c r="AK203" s="11">
        <f>IF($B203="","",$AG203+$AH203+$AI203+$AJ203)</f>
        <v/>
      </c>
      <c r="AL203" s="11">
        <f>IF($B203="","",ROUND($S203+$AK203,0))</f>
        <v/>
      </c>
      <c r="AM203" s="9" t="n"/>
      <c r="AN203" s="9" t="n"/>
    </row>
    <row r="204">
      <c r="A204" s="9" t="n">
        <v>200</v>
      </c>
      <c r="B204" s="9" t="n"/>
      <c r="C204" s="9">
        <f>IF($B204="","",IFERROR(VLOOKUP($B204,Employees!$A:$K,2,FALSE),""))</f>
        <v/>
      </c>
      <c r="D204" s="9">
        <f>IF($B204="","",IFERROR(VLOOKUP($B204,Employees!$A:$K,3,FALSE),""))</f>
        <v/>
      </c>
      <c r="E204" s="9">
        <f>IF($B204="","",IFERROR(VLOOKUP($B204,Employees!$A:$K,4,FALSE),""))</f>
        <v/>
      </c>
      <c r="F204" s="11">
        <f>IF($B204="","",IFERROR(VLOOKUP($B204,Employees!$A:$K,8,FALSE),""))</f>
        <v/>
      </c>
      <c r="G204" s="14">
        <f>IF($B204="","",IF($G204="",Settings!$B$5,$G204))</f>
        <v/>
      </c>
      <c r="H204" s="14" t="n"/>
      <c r="I204" s="11">
        <f>IF($B204="","",ROUND($F204*MAX(0,($G204-$H204))/Settings!$B$5,0))</f>
        <v/>
      </c>
      <c r="J204" s="11" t="n"/>
      <c r="K204" s="11" t="n"/>
      <c r="L204" s="11" t="n"/>
      <c r="M204" s="11" t="n"/>
      <c r="N204" s="11" t="n"/>
      <c r="O204" s="14" t="n"/>
      <c r="P204" s="14" t="n"/>
      <c r="Q204" s="14" t="n"/>
      <c r="R204" s="11">
        <f>IF($B204="","",ROUND((IFERROR($F204/Settings!$B$5/Settings!$B$6,0))*($O204*Settings!$H$9+$P204*Settings!$H$10+$Q204*Settings!$H$11),0))</f>
        <v/>
      </c>
      <c r="S204" s="11">
        <f>IF($B204="","",ROUND($I204+$J204+$K204+$L204+$M204+$N204+$R204,0))</f>
        <v/>
      </c>
      <c r="T204" s="11">
        <f>IF($B204="","",IFERROR(VLOOKUP($B204,Employees!$A:$K,9,FALSE),""))</f>
        <v/>
      </c>
      <c r="U204" s="11">
        <f>IF($B204="","",ROUND($T204*Settings!$B$9,0))</f>
        <v/>
      </c>
      <c r="V204" s="11">
        <f>IF($B204="","",ROUND($T204*Settings!$B$10,0))</f>
        <v/>
      </c>
      <c r="W204" s="11">
        <f>IF($B204="","",ROUND($T204*Settings!$B$11,0))</f>
        <v/>
      </c>
      <c r="X204" s="11">
        <f>IF($B204="","",$U204+$V204+$W204)</f>
        <v/>
      </c>
      <c r="Y204" s="11">
        <f>IF($B204="","",Settings!$B$14)</f>
        <v/>
      </c>
      <c r="Z204" s="9">
        <f>IF($B204="","",IFERROR(VLOOKUP($B204,Employees!$A:$K,10,FALSE),0))</f>
        <v/>
      </c>
      <c r="AA204" s="11">
        <f>IF($B204="","",$Z204*Settings!$B$15)</f>
        <v/>
      </c>
      <c r="AB204" s="11">
        <f>IF($B204="","",MAX(0,($I204+$J204+$L204+$M204+$R204)-$X204-$Y204-$AA204))</f>
        <v/>
      </c>
      <c r="AC204" s="11">
        <f>IF($B204="","",ROUND(IF($AB204=0,0,$AB204*VLOOKUP($AB204,Settings!$D$16:$G$22,3,TRUE)-VLOOKUP($AB204,Settings!$D$16:$G$22,4,TRUE)),0))</f>
        <v/>
      </c>
      <c r="AD204" s="11" t="n"/>
      <c r="AE204" s="11" t="n"/>
      <c r="AF204" s="11">
        <f>IF($B204="","",ROUND($S204-$X204-$AC204-$AD204-$AE204,0))</f>
        <v/>
      </c>
      <c r="AG204" s="11">
        <f>IF($B204="","",ROUND($T204*Settings!$E$9,0))</f>
        <v/>
      </c>
      <c r="AH204" s="11">
        <f>IF($B204="","",ROUND($T204*Settings!$E$10,0))</f>
        <v/>
      </c>
      <c r="AI204" s="11">
        <f>IF($B204="","",ROUND($T204*Settings!$E$11,0))</f>
        <v/>
      </c>
      <c r="AJ204" s="11">
        <f>IF($B204="","",ROUND($T204*Settings!$E$12,0))</f>
        <v/>
      </c>
      <c r="AK204" s="11">
        <f>IF($B204="","",$AG204+$AH204+$AI204+$AJ204)</f>
        <v/>
      </c>
      <c r="AL204" s="11">
        <f>IF($B204="","",ROUND($S204+$AK204,0))</f>
        <v/>
      </c>
      <c r="AM204" s="9" t="n"/>
      <c r="AN204" s="9" t="n"/>
    </row>
    <row r="205">
      <c r="A205" s="9" t="n">
        <v>201</v>
      </c>
      <c r="B205" s="9" t="n"/>
      <c r="C205" s="9">
        <f>IF($B205="","",IFERROR(VLOOKUP($B205,Employees!$A:$K,2,FALSE),""))</f>
        <v/>
      </c>
      <c r="D205" s="9">
        <f>IF($B205="","",IFERROR(VLOOKUP($B205,Employees!$A:$K,3,FALSE),""))</f>
        <v/>
      </c>
      <c r="E205" s="9">
        <f>IF($B205="","",IFERROR(VLOOKUP($B205,Employees!$A:$K,4,FALSE),""))</f>
        <v/>
      </c>
      <c r="F205" s="11">
        <f>IF($B205="","",IFERROR(VLOOKUP($B205,Employees!$A:$K,8,FALSE),""))</f>
        <v/>
      </c>
      <c r="G205" s="14">
        <f>IF($B205="","",IF($G205="",Settings!$B$5,$G205))</f>
        <v/>
      </c>
      <c r="H205" s="14" t="n"/>
      <c r="I205" s="11">
        <f>IF($B205="","",ROUND($F205*MAX(0,($G205-$H205))/Settings!$B$5,0))</f>
        <v/>
      </c>
      <c r="J205" s="11" t="n"/>
      <c r="K205" s="11" t="n"/>
      <c r="L205" s="11" t="n"/>
      <c r="M205" s="11" t="n"/>
      <c r="N205" s="11" t="n"/>
      <c r="O205" s="14" t="n"/>
      <c r="P205" s="14" t="n"/>
      <c r="Q205" s="14" t="n"/>
      <c r="R205" s="11">
        <f>IF($B205="","",ROUND((IFERROR($F205/Settings!$B$5/Settings!$B$6,0))*($O205*Settings!$H$9+$P205*Settings!$H$10+$Q205*Settings!$H$11),0))</f>
        <v/>
      </c>
      <c r="S205" s="11">
        <f>IF($B205="","",ROUND($I205+$J205+$K205+$L205+$M205+$N205+$R205,0))</f>
        <v/>
      </c>
      <c r="T205" s="11">
        <f>IF($B205="","",IFERROR(VLOOKUP($B205,Employees!$A:$K,9,FALSE),""))</f>
        <v/>
      </c>
      <c r="U205" s="11">
        <f>IF($B205="","",ROUND($T205*Settings!$B$9,0))</f>
        <v/>
      </c>
      <c r="V205" s="11">
        <f>IF($B205="","",ROUND($T205*Settings!$B$10,0))</f>
        <v/>
      </c>
      <c r="W205" s="11">
        <f>IF($B205="","",ROUND($T205*Settings!$B$11,0))</f>
        <v/>
      </c>
      <c r="X205" s="11">
        <f>IF($B205="","",$U205+$V205+$W205)</f>
        <v/>
      </c>
      <c r="Y205" s="11">
        <f>IF($B205="","",Settings!$B$14)</f>
        <v/>
      </c>
      <c r="Z205" s="9">
        <f>IF($B205="","",IFERROR(VLOOKUP($B205,Employees!$A:$K,10,FALSE),0))</f>
        <v/>
      </c>
      <c r="AA205" s="11">
        <f>IF($B205="","",$Z205*Settings!$B$15)</f>
        <v/>
      </c>
      <c r="AB205" s="11">
        <f>IF($B205="","",MAX(0,($I205+$J205+$L205+$M205+$R205)-$X205-$Y205-$AA205))</f>
        <v/>
      </c>
      <c r="AC205" s="11">
        <f>IF($B205="","",ROUND(IF($AB205=0,0,$AB205*VLOOKUP($AB205,Settings!$D$16:$G$22,3,TRUE)-VLOOKUP($AB205,Settings!$D$16:$G$22,4,TRUE)),0))</f>
        <v/>
      </c>
      <c r="AD205" s="11" t="n"/>
      <c r="AE205" s="11" t="n"/>
      <c r="AF205" s="11">
        <f>IF($B205="","",ROUND($S205-$X205-$AC205-$AD205-$AE205,0))</f>
        <v/>
      </c>
      <c r="AG205" s="11">
        <f>IF($B205="","",ROUND($T205*Settings!$E$9,0))</f>
        <v/>
      </c>
      <c r="AH205" s="11">
        <f>IF($B205="","",ROUND($T205*Settings!$E$10,0))</f>
        <v/>
      </c>
      <c r="AI205" s="11">
        <f>IF($B205="","",ROUND($T205*Settings!$E$11,0))</f>
        <v/>
      </c>
      <c r="AJ205" s="11">
        <f>IF($B205="","",ROUND($T205*Settings!$E$12,0))</f>
        <v/>
      </c>
      <c r="AK205" s="11">
        <f>IF($B205="","",$AG205+$AH205+$AI205+$AJ205)</f>
        <v/>
      </c>
      <c r="AL205" s="11">
        <f>IF($B205="","",ROUND($S205+$AK205,0))</f>
        <v/>
      </c>
      <c r="AM205" s="9" t="n"/>
      <c r="AN205" s="9" t="n"/>
    </row>
    <row r="206">
      <c r="A206" s="9" t="n">
        <v>202</v>
      </c>
      <c r="B206" s="9" t="n"/>
      <c r="C206" s="9">
        <f>IF($B206="","",IFERROR(VLOOKUP($B206,Employees!$A:$K,2,FALSE),""))</f>
        <v/>
      </c>
      <c r="D206" s="9">
        <f>IF($B206="","",IFERROR(VLOOKUP($B206,Employees!$A:$K,3,FALSE),""))</f>
        <v/>
      </c>
      <c r="E206" s="9">
        <f>IF($B206="","",IFERROR(VLOOKUP($B206,Employees!$A:$K,4,FALSE),""))</f>
        <v/>
      </c>
      <c r="F206" s="11">
        <f>IF($B206="","",IFERROR(VLOOKUP($B206,Employees!$A:$K,8,FALSE),""))</f>
        <v/>
      </c>
      <c r="G206" s="14">
        <f>IF($B206="","",IF($G206="",Settings!$B$5,$G206))</f>
        <v/>
      </c>
      <c r="H206" s="14" t="n"/>
      <c r="I206" s="11">
        <f>IF($B206="","",ROUND($F206*MAX(0,($G206-$H206))/Settings!$B$5,0))</f>
        <v/>
      </c>
      <c r="J206" s="11" t="n"/>
      <c r="K206" s="11" t="n"/>
      <c r="L206" s="11" t="n"/>
      <c r="M206" s="11" t="n"/>
      <c r="N206" s="11" t="n"/>
      <c r="O206" s="14" t="n"/>
      <c r="P206" s="14" t="n"/>
      <c r="Q206" s="14" t="n"/>
      <c r="R206" s="11">
        <f>IF($B206="","",ROUND((IFERROR($F206/Settings!$B$5/Settings!$B$6,0))*($O206*Settings!$H$9+$P206*Settings!$H$10+$Q206*Settings!$H$11),0))</f>
        <v/>
      </c>
      <c r="S206" s="11">
        <f>IF($B206="","",ROUND($I206+$J206+$K206+$L206+$M206+$N206+$R206,0))</f>
        <v/>
      </c>
      <c r="T206" s="11">
        <f>IF($B206="","",IFERROR(VLOOKUP($B206,Employees!$A:$K,9,FALSE),""))</f>
        <v/>
      </c>
      <c r="U206" s="11">
        <f>IF($B206="","",ROUND($T206*Settings!$B$9,0))</f>
        <v/>
      </c>
      <c r="V206" s="11">
        <f>IF($B206="","",ROUND($T206*Settings!$B$10,0))</f>
        <v/>
      </c>
      <c r="W206" s="11">
        <f>IF($B206="","",ROUND($T206*Settings!$B$11,0))</f>
        <v/>
      </c>
      <c r="X206" s="11">
        <f>IF($B206="","",$U206+$V206+$W206)</f>
        <v/>
      </c>
      <c r="Y206" s="11">
        <f>IF($B206="","",Settings!$B$14)</f>
        <v/>
      </c>
      <c r="Z206" s="9">
        <f>IF($B206="","",IFERROR(VLOOKUP($B206,Employees!$A:$K,10,FALSE),0))</f>
        <v/>
      </c>
      <c r="AA206" s="11">
        <f>IF($B206="","",$Z206*Settings!$B$15)</f>
        <v/>
      </c>
      <c r="AB206" s="11">
        <f>IF($B206="","",MAX(0,($I206+$J206+$L206+$M206+$R206)-$X206-$Y206-$AA206))</f>
        <v/>
      </c>
      <c r="AC206" s="11">
        <f>IF($B206="","",ROUND(IF($AB206=0,0,$AB206*VLOOKUP($AB206,Settings!$D$16:$G$22,3,TRUE)-VLOOKUP($AB206,Settings!$D$16:$G$22,4,TRUE)),0))</f>
        <v/>
      </c>
      <c r="AD206" s="11" t="n"/>
      <c r="AE206" s="11" t="n"/>
      <c r="AF206" s="11">
        <f>IF($B206="","",ROUND($S206-$X206-$AC206-$AD206-$AE206,0))</f>
        <v/>
      </c>
      <c r="AG206" s="11">
        <f>IF($B206="","",ROUND($T206*Settings!$E$9,0))</f>
        <v/>
      </c>
      <c r="AH206" s="11">
        <f>IF($B206="","",ROUND($T206*Settings!$E$10,0))</f>
        <v/>
      </c>
      <c r="AI206" s="11">
        <f>IF($B206="","",ROUND($T206*Settings!$E$11,0))</f>
        <v/>
      </c>
      <c r="AJ206" s="11">
        <f>IF($B206="","",ROUND($T206*Settings!$E$12,0))</f>
        <v/>
      </c>
      <c r="AK206" s="11">
        <f>IF($B206="","",$AG206+$AH206+$AI206+$AJ206)</f>
        <v/>
      </c>
      <c r="AL206" s="11">
        <f>IF($B206="","",ROUND($S206+$AK206,0))</f>
        <v/>
      </c>
      <c r="AM206" s="9" t="n"/>
      <c r="AN206" s="9" t="n"/>
    </row>
    <row r="207">
      <c r="A207" s="9" t="n">
        <v>203</v>
      </c>
      <c r="B207" s="9" t="n"/>
      <c r="C207" s="9">
        <f>IF($B207="","",IFERROR(VLOOKUP($B207,Employees!$A:$K,2,FALSE),""))</f>
        <v/>
      </c>
      <c r="D207" s="9">
        <f>IF($B207="","",IFERROR(VLOOKUP($B207,Employees!$A:$K,3,FALSE),""))</f>
        <v/>
      </c>
      <c r="E207" s="9">
        <f>IF($B207="","",IFERROR(VLOOKUP($B207,Employees!$A:$K,4,FALSE),""))</f>
        <v/>
      </c>
      <c r="F207" s="11">
        <f>IF($B207="","",IFERROR(VLOOKUP($B207,Employees!$A:$K,8,FALSE),""))</f>
        <v/>
      </c>
      <c r="G207" s="14">
        <f>IF($B207="","",IF($G207="",Settings!$B$5,$G207))</f>
        <v/>
      </c>
      <c r="H207" s="14" t="n"/>
      <c r="I207" s="11">
        <f>IF($B207="","",ROUND($F207*MAX(0,($G207-$H207))/Settings!$B$5,0))</f>
        <v/>
      </c>
      <c r="J207" s="11" t="n"/>
      <c r="K207" s="11" t="n"/>
      <c r="L207" s="11" t="n"/>
      <c r="M207" s="11" t="n"/>
      <c r="N207" s="11" t="n"/>
      <c r="O207" s="14" t="n"/>
      <c r="P207" s="14" t="n"/>
      <c r="Q207" s="14" t="n"/>
      <c r="R207" s="11">
        <f>IF($B207="","",ROUND((IFERROR($F207/Settings!$B$5/Settings!$B$6,0))*($O207*Settings!$H$9+$P207*Settings!$H$10+$Q207*Settings!$H$11),0))</f>
        <v/>
      </c>
      <c r="S207" s="11">
        <f>IF($B207="","",ROUND($I207+$J207+$K207+$L207+$M207+$N207+$R207,0))</f>
        <v/>
      </c>
      <c r="T207" s="11">
        <f>IF($B207="","",IFERROR(VLOOKUP($B207,Employees!$A:$K,9,FALSE),""))</f>
        <v/>
      </c>
      <c r="U207" s="11">
        <f>IF($B207="","",ROUND($T207*Settings!$B$9,0))</f>
        <v/>
      </c>
      <c r="V207" s="11">
        <f>IF($B207="","",ROUND($T207*Settings!$B$10,0))</f>
        <v/>
      </c>
      <c r="W207" s="11">
        <f>IF($B207="","",ROUND($T207*Settings!$B$11,0))</f>
        <v/>
      </c>
      <c r="X207" s="11">
        <f>IF($B207="","",$U207+$V207+$W207)</f>
        <v/>
      </c>
      <c r="Y207" s="11">
        <f>IF($B207="","",Settings!$B$14)</f>
        <v/>
      </c>
      <c r="Z207" s="9">
        <f>IF($B207="","",IFERROR(VLOOKUP($B207,Employees!$A:$K,10,FALSE),0))</f>
        <v/>
      </c>
      <c r="AA207" s="11">
        <f>IF($B207="","",$Z207*Settings!$B$15)</f>
        <v/>
      </c>
      <c r="AB207" s="11">
        <f>IF($B207="","",MAX(0,($I207+$J207+$L207+$M207+$R207)-$X207-$Y207-$AA207))</f>
        <v/>
      </c>
      <c r="AC207" s="11">
        <f>IF($B207="","",ROUND(IF($AB207=0,0,$AB207*VLOOKUP($AB207,Settings!$D$16:$G$22,3,TRUE)-VLOOKUP($AB207,Settings!$D$16:$G$22,4,TRUE)),0))</f>
        <v/>
      </c>
      <c r="AD207" s="11" t="n"/>
      <c r="AE207" s="11" t="n"/>
      <c r="AF207" s="11">
        <f>IF($B207="","",ROUND($S207-$X207-$AC207-$AD207-$AE207,0))</f>
        <v/>
      </c>
      <c r="AG207" s="11">
        <f>IF($B207="","",ROUND($T207*Settings!$E$9,0))</f>
        <v/>
      </c>
      <c r="AH207" s="11">
        <f>IF($B207="","",ROUND($T207*Settings!$E$10,0))</f>
        <v/>
      </c>
      <c r="AI207" s="11">
        <f>IF($B207="","",ROUND($T207*Settings!$E$11,0))</f>
        <v/>
      </c>
      <c r="AJ207" s="11">
        <f>IF($B207="","",ROUND($T207*Settings!$E$12,0))</f>
        <v/>
      </c>
      <c r="AK207" s="11">
        <f>IF($B207="","",$AG207+$AH207+$AI207+$AJ207)</f>
        <v/>
      </c>
      <c r="AL207" s="11">
        <f>IF($B207="","",ROUND($S207+$AK207,0))</f>
        <v/>
      </c>
      <c r="AM207" s="9" t="n"/>
      <c r="AN207" s="9" t="n"/>
    </row>
    <row r="208">
      <c r="A208" s="9" t="n">
        <v>204</v>
      </c>
      <c r="B208" s="9" t="n"/>
      <c r="C208" s="9">
        <f>IF($B208="","",IFERROR(VLOOKUP($B208,Employees!$A:$K,2,FALSE),""))</f>
        <v/>
      </c>
      <c r="D208" s="9">
        <f>IF($B208="","",IFERROR(VLOOKUP($B208,Employees!$A:$K,3,FALSE),""))</f>
        <v/>
      </c>
      <c r="E208" s="9">
        <f>IF($B208="","",IFERROR(VLOOKUP($B208,Employees!$A:$K,4,FALSE),""))</f>
        <v/>
      </c>
      <c r="F208" s="11">
        <f>IF($B208="","",IFERROR(VLOOKUP($B208,Employees!$A:$K,8,FALSE),""))</f>
        <v/>
      </c>
      <c r="G208" s="14">
        <f>IF($B208="","",IF($G208="",Settings!$B$5,$G208))</f>
        <v/>
      </c>
      <c r="H208" s="14" t="n"/>
      <c r="I208" s="11">
        <f>IF($B208="","",ROUND($F208*MAX(0,($G208-$H208))/Settings!$B$5,0))</f>
        <v/>
      </c>
      <c r="J208" s="11" t="n"/>
      <c r="K208" s="11" t="n"/>
      <c r="L208" s="11" t="n"/>
      <c r="M208" s="11" t="n"/>
      <c r="N208" s="11" t="n"/>
      <c r="O208" s="14" t="n"/>
      <c r="P208" s="14" t="n"/>
      <c r="Q208" s="14" t="n"/>
      <c r="R208" s="11">
        <f>IF($B208="","",ROUND((IFERROR($F208/Settings!$B$5/Settings!$B$6,0))*($O208*Settings!$H$9+$P208*Settings!$H$10+$Q208*Settings!$H$11),0))</f>
        <v/>
      </c>
      <c r="S208" s="11">
        <f>IF($B208="","",ROUND($I208+$J208+$K208+$L208+$M208+$N208+$R208,0))</f>
        <v/>
      </c>
      <c r="T208" s="11">
        <f>IF($B208="","",IFERROR(VLOOKUP($B208,Employees!$A:$K,9,FALSE),""))</f>
        <v/>
      </c>
      <c r="U208" s="11">
        <f>IF($B208="","",ROUND($T208*Settings!$B$9,0))</f>
        <v/>
      </c>
      <c r="V208" s="11">
        <f>IF($B208="","",ROUND($T208*Settings!$B$10,0))</f>
        <v/>
      </c>
      <c r="W208" s="11">
        <f>IF($B208="","",ROUND($T208*Settings!$B$11,0))</f>
        <v/>
      </c>
      <c r="X208" s="11">
        <f>IF($B208="","",$U208+$V208+$W208)</f>
        <v/>
      </c>
      <c r="Y208" s="11">
        <f>IF($B208="","",Settings!$B$14)</f>
        <v/>
      </c>
      <c r="Z208" s="9">
        <f>IF($B208="","",IFERROR(VLOOKUP($B208,Employees!$A:$K,10,FALSE),0))</f>
        <v/>
      </c>
      <c r="AA208" s="11">
        <f>IF($B208="","",$Z208*Settings!$B$15)</f>
        <v/>
      </c>
      <c r="AB208" s="11">
        <f>IF($B208="","",MAX(0,($I208+$J208+$L208+$M208+$R208)-$X208-$Y208-$AA208))</f>
        <v/>
      </c>
      <c r="AC208" s="11">
        <f>IF($B208="","",ROUND(IF($AB208=0,0,$AB208*VLOOKUP($AB208,Settings!$D$16:$G$22,3,TRUE)-VLOOKUP($AB208,Settings!$D$16:$G$22,4,TRUE)),0))</f>
        <v/>
      </c>
      <c r="AD208" s="11" t="n"/>
      <c r="AE208" s="11" t="n"/>
      <c r="AF208" s="11">
        <f>IF($B208="","",ROUND($S208-$X208-$AC208-$AD208-$AE208,0))</f>
        <v/>
      </c>
      <c r="AG208" s="11">
        <f>IF($B208="","",ROUND($T208*Settings!$E$9,0))</f>
        <v/>
      </c>
      <c r="AH208" s="11">
        <f>IF($B208="","",ROUND($T208*Settings!$E$10,0))</f>
        <v/>
      </c>
      <c r="AI208" s="11">
        <f>IF($B208="","",ROUND($T208*Settings!$E$11,0))</f>
        <v/>
      </c>
      <c r="AJ208" s="11">
        <f>IF($B208="","",ROUND($T208*Settings!$E$12,0))</f>
        <v/>
      </c>
      <c r="AK208" s="11">
        <f>IF($B208="","",$AG208+$AH208+$AI208+$AJ208)</f>
        <v/>
      </c>
      <c r="AL208" s="11">
        <f>IF($B208="","",ROUND($S208+$AK208,0))</f>
        <v/>
      </c>
      <c r="AM208" s="9" t="n"/>
      <c r="AN208" s="9" t="n"/>
    </row>
    <row r="209">
      <c r="A209" s="9" t="n">
        <v>205</v>
      </c>
      <c r="B209" s="9" t="n"/>
      <c r="C209" s="9">
        <f>IF($B209="","",IFERROR(VLOOKUP($B209,Employees!$A:$K,2,FALSE),""))</f>
        <v/>
      </c>
      <c r="D209" s="9">
        <f>IF($B209="","",IFERROR(VLOOKUP($B209,Employees!$A:$K,3,FALSE),""))</f>
        <v/>
      </c>
      <c r="E209" s="9">
        <f>IF($B209="","",IFERROR(VLOOKUP($B209,Employees!$A:$K,4,FALSE),""))</f>
        <v/>
      </c>
      <c r="F209" s="11">
        <f>IF($B209="","",IFERROR(VLOOKUP($B209,Employees!$A:$K,8,FALSE),""))</f>
        <v/>
      </c>
      <c r="G209" s="14">
        <f>IF($B209="","",IF($G209="",Settings!$B$5,$G209))</f>
        <v/>
      </c>
      <c r="H209" s="14" t="n"/>
      <c r="I209" s="11">
        <f>IF($B209="","",ROUND($F209*MAX(0,($G209-$H209))/Settings!$B$5,0))</f>
        <v/>
      </c>
      <c r="J209" s="11" t="n"/>
      <c r="K209" s="11" t="n"/>
      <c r="L209" s="11" t="n"/>
      <c r="M209" s="11" t="n"/>
      <c r="N209" s="11" t="n"/>
      <c r="O209" s="14" t="n"/>
      <c r="P209" s="14" t="n"/>
      <c r="Q209" s="14" t="n"/>
      <c r="R209" s="11">
        <f>IF($B209="","",ROUND((IFERROR($F209/Settings!$B$5/Settings!$B$6,0))*($O209*Settings!$H$9+$P209*Settings!$H$10+$Q209*Settings!$H$11),0))</f>
        <v/>
      </c>
      <c r="S209" s="11">
        <f>IF($B209="","",ROUND($I209+$J209+$K209+$L209+$M209+$N209+$R209,0))</f>
        <v/>
      </c>
      <c r="T209" s="11">
        <f>IF($B209="","",IFERROR(VLOOKUP($B209,Employees!$A:$K,9,FALSE),""))</f>
        <v/>
      </c>
      <c r="U209" s="11">
        <f>IF($B209="","",ROUND($T209*Settings!$B$9,0))</f>
        <v/>
      </c>
      <c r="V209" s="11">
        <f>IF($B209="","",ROUND($T209*Settings!$B$10,0))</f>
        <v/>
      </c>
      <c r="W209" s="11">
        <f>IF($B209="","",ROUND($T209*Settings!$B$11,0))</f>
        <v/>
      </c>
      <c r="X209" s="11">
        <f>IF($B209="","",$U209+$V209+$W209)</f>
        <v/>
      </c>
      <c r="Y209" s="11">
        <f>IF($B209="","",Settings!$B$14)</f>
        <v/>
      </c>
      <c r="Z209" s="9">
        <f>IF($B209="","",IFERROR(VLOOKUP($B209,Employees!$A:$K,10,FALSE),0))</f>
        <v/>
      </c>
      <c r="AA209" s="11">
        <f>IF($B209="","",$Z209*Settings!$B$15)</f>
        <v/>
      </c>
      <c r="AB209" s="11">
        <f>IF($B209="","",MAX(0,($I209+$J209+$L209+$M209+$R209)-$X209-$Y209-$AA209))</f>
        <v/>
      </c>
      <c r="AC209" s="11">
        <f>IF($B209="","",ROUND(IF($AB209=0,0,$AB209*VLOOKUP($AB209,Settings!$D$16:$G$22,3,TRUE)-VLOOKUP($AB209,Settings!$D$16:$G$22,4,TRUE)),0))</f>
        <v/>
      </c>
      <c r="AD209" s="11" t="n"/>
      <c r="AE209" s="11" t="n"/>
      <c r="AF209" s="11">
        <f>IF($B209="","",ROUND($S209-$X209-$AC209-$AD209-$AE209,0))</f>
        <v/>
      </c>
      <c r="AG209" s="11">
        <f>IF($B209="","",ROUND($T209*Settings!$E$9,0))</f>
        <v/>
      </c>
      <c r="AH209" s="11">
        <f>IF($B209="","",ROUND($T209*Settings!$E$10,0))</f>
        <v/>
      </c>
      <c r="AI209" s="11">
        <f>IF($B209="","",ROUND($T209*Settings!$E$11,0))</f>
        <v/>
      </c>
      <c r="AJ209" s="11">
        <f>IF($B209="","",ROUND($T209*Settings!$E$12,0))</f>
        <v/>
      </c>
      <c r="AK209" s="11">
        <f>IF($B209="","",$AG209+$AH209+$AI209+$AJ209)</f>
        <v/>
      </c>
      <c r="AL209" s="11">
        <f>IF($B209="","",ROUND($S209+$AK209,0))</f>
        <v/>
      </c>
      <c r="AM209" s="9" t="n"/>
      <c r="AN209" s="9" t="n"/>
    </row>
    <row r="210">
      <c r="A210" s="9" t="n">
        <v>206</v>
      </c>
      <c r="B210" s="9" t="n"/>
      <c r="C210" s="9">
        <f>IF($B210="","",IFERROR(VLOOKUP($B210,Employees!$A:$K,2,FALSE),""))</f>
        <v/>
      </c>
      <c r="D210" s="9">
        <f>IF($B210="","",IFERROR(VLOOKUP($B210,Employees!$A:$K,3,FALSE),""))</f>
        <v/>
      </c>
      <c r="E210" s="9">
        <f>IF($B210="","",IFERROR(VLOOKUP($B210,Employees!$A:$K,4,FALSE),""))</f>
        <v/>
      </c>
      <c r="F210" s="11">
        <f>IF($B210="","",IFERROR(VLOOKUP($B210,Employees!$A:$K,8,FALSE),""))</f>
        <v/>
      </c>
      <c r="G210" s="14">
        <f>IF($B210="","",IF($G210="",Settings!$B$5,$G210))</f>
        <v/>
      </c>
      <c r="H210" s="14" t="n"/>
      <c r="I210" s="11">
        <f>IF($B210="","",ROUND($F210*MAX(0,($G210-$H210))/Settings!$B$5,0))</f>
        <v/>
      </c>
      <c r="J210" s="11" t="n"/>
      <c r="K210" s="11" t="n"/>
      <c r="L210" s="11" t="n"/>
      <c r="M210" s="11" t="n"/>
      <c r="N210" s="11" t="n"/>
      <c r="O210" s="14" t="n"/>
      <c r="P210" s="14" t="n"/>
      <c r="Q210" s="14" t="n"/>
      <c r="R210" s="11">
        <f>IF($B210="","",ROUND((IFERROR($F210/Settings!$B$5/Settings!$B$6,0))*($O210*Settings!$H$9+$P210*Settings!$H$10+$Q210*Settings!$H$11),0))</f>
        <v/>
      </c>
      <c r="S210" s="11">
        <f>IF($B210="","",ROUND($I210+$J210+$K210+$L210+$M210+$N210+$R210,0))</f>
        <v/>
      </c>
      <c r="T210" s="11">
        <f>IF($B210="","",IFERROR(VLOOKUP($B210,Employees!$A:$K,9,FALSE),""))</f>
        <v/>
      </c>
      <c r="U210" s="11">
        <f>IF($B210="","",ROUND($T210*Settings!$B$9,0))</f>
        <v/>
      </c>
      <c r="V210" s="11">
        <f>IF($B210="","",ROUND($T210*Settings!$B$10,0))</f>
        <v/>
      </c>
      <c r="W210" s="11">
        <f>IF($B210="","",ROUND($T210*Settings!$B$11,0))</f>
        <v/>
      </c>
      <c r="X210" s="11">
        <f>IF($B210="","",$U210+$V210+$W210)</f>
        <v/>
      </c>
      <c r="Y210" s="11">
        <f>IF($B210="","",Settings!$B$14)</f>
        <v/>
      </c>
      <c r="Z210" s="9">
        <f>IF($B210="","",IFERROR(VLOOKUP($B210,Employees!$A:$K,10,FALSE),0))</f>
        <v/>
      </c>
      <c r="AA210" s="11">
        <f>IF($B210="","",$Z210*Settings!$B$15)</f>
        <v/>
      </c>
      <c r="AB210" s="11">
        <f>IF($B210="","",MAX(0,($I210+$J210+$L210+$M210+$R210)-$X210-$Y210-$AA210))</f>
        <v/>
      </c>
      <c r="AC210" s="11">
        <f>IF($B210="","",ROUND(IF($AB210=0,0,$AB210*VLOOKUP($AB210,Settings!$D$16:$G$22,3,TRUE)-VLOOKUP($AB210,Settings!$D$16:$G$22,4,TRUE)),0))</f>
        <v/>
      </c>
      <c r="AD210" s="11" t="n"/>
      <c r="AE210" s="11" t="n"/>
      <c r="AF210" s="11">
        <f>IF($B210="","",ROUND($S210-$X210-$AC210-$AD210-$AE210,0))</f>
        <v/>
      </c>
      <c r="AG210" s="11">
        <f>IF($B210="","",ROUND($T210*Settings!$E$9,0))</f>
        <v/>
      </c>
      <c r="AH210" s="11">
        <f>IF($B210="","",ROUND($T210*Settings!$E$10,0))</f>
        <v/>
      </c>
      <c r="AI210" s="11">
        <f>IF($B210="","",ROUND($T210*Settings!$E$11,0))</f>
        <v/>
      </c>
      <c r="AJ210" s="11">
        <f>IF($B210="","",ROUND($T210*Settings!$E$12,0))</f>
        <v/>
      </c>
      <c r="AK210" s="11">
        <f>IF($B210="","",$AG210+$AH210+$AI210+$AJ210)</f>
        <v/>
      </c>
      <c r="AL210" s="11">
        <f>IF($B210="","",ROUND($S210+$AK210,0))</f>
        <v/>
      </c>
      <c r="AM210" s="9" t="n"/>
      <c r="AN210" s="9" t="n"/>
    </row>
    <row r="211">
      <c r="A211" s="9" t="n">
        <v>207</v>
      </c>
      <c r="B211" s="9" t="n"/>
      <c r="C211" s="9">
        <f>IF($B211="","",IFERROR(VLOOKUP($B211,Employees!$A:$K,2,FALSE),""))</f>
        <v/>
      </c>
      <c r="D211" s="9">
        <f>IF($B211="","",IFERROR(VLOOKUP($B211,Employees!$A:$K,3,FALSE),""))</f>
        <v/>
      </c>
      <c r="E211" s="9">
        <f>IF($B211="","",IFERROR(VLOOKUP($B211,Employees!$A:$K,4,FALSE),""))</f>
        <v/>
      </c>
      <c r="F211" s="11">
        <f>IF($B211="","",IFERROR(VLOOKUP($B211,Employees!$A:$K,8,FALSE),""))</f>
        <v/>
      </c>
      <c r="G211" s="14">
        <f>IF($B211="","",IF($G211="",Settings!$B$5,$G211))</f>
        <v/>
      </c>
      <c r="H211" s="14" t="n"/>
      <c r="I211" s="11">
        <f>IF($B211="","",ROUND($F211*MAX(0,($G211-$H211))/Settings!$B$5,0))</f>
        <v/>
      </c>
      <c r="J211" s="11" t="n"/>
      <c r="K211" s="11" t="n"/>
      <c r="L211" s="11" t="n"/>
      <c r="M211" s="11" t="n"/>
      <c r="N211" s="11" t="n"/>
      <c r="O211" s="14" t="n"/>
      <c r="P211" s="14" t="n"/>
      <c r="Q211" s="14" t="n"/>
      <c r="R211" s="11">
        <f>IF($B211="","",ROUND((IFERROR($F211/Settings!$B$5/Settings!$B$6,0))*($O211*Settings!$H$9+$P211*Settings!$H$10+$Q211*Settings!$H$11),0))</f>
        <v/>
      </c>
      <c r="S211" s="11">
        <f>IF($B211="","",ROUND($I211+$J211+$K211+$L211+$M211+$N211+$R211,0))</f>
        <v/>
      </c>
      <c r="T211" s="11">
        <f>IF($B211="","",IFERROR(VLOOKUP($B211,Employees!$A:$K,9,FALSE),""))</f>
        <v/>
      </c>
      <c r="U211" s="11">
        <f>IF($B211="","",ROUND($T211*Settings!$B$9,0))</f>
        <v/>
      </c>
      <c r="V211" s="11">
        <f>IF($B211="","",ROUND($T211*Settings!$B$10,0))</f>
        <v/>
      </c>
      <c r="W211" s="11">
        <f>IF($B211="","",ROUND($T211*Settings!$B$11,0))</f>
        <v/>
      </c>
      <c r="X211" s="11">
        <f>IF($B211="","",$U211+$V211+$W211)</f>
        <v/>
      </c>
      <c r="Y211" s="11">
        <f>IF($B211="","",Settings!$B$14)</f>
        <v/>
      </c>
      <c r="Z211" s="9">
        <f>IF($B211="","",IFERROR(VLOOKUP($B211,Employees!$A:$K,10,FALSE),0))</f>
        <v/>
      </c>
      <c r="AA211" s="11">
        <f>IF($B211="","",$Z211*Settings!$B$15)</f>
        <v/>
      </c>
      <c r="AB211" s="11">
        <f>IF($B211="","",MAX(0,($I211+$J211+$L211+$M211+$R211)-$X211-$Y211-$AA211))</f>
        <v/>
      </c>
      <c r="AC211" s="11">
        <f>IF($B211="","",ROUND(IF($AB211=0,0,$AB211*VLOOKUP($AB211,Settings!$D$16:$G$22,3,TRUE)-VLOOKUP($AB211,Settings!$D$16:$G$22,4,TRUE)),0))</f>
        <v/>
      </c>
      <c r="AD211" s="11" t="n"/>
      <c r="AE211" s="11" t="n"/>
      <c r="AF211" s="11">
        <f>IF($B211="","",ROUND($S211-$X211-$AC211-$AD211-$AE211,0))</f>
        <v/>
      </c>
      <c r="AG211" s="11">
        <f>IF($B211="","",ROUND($T211*Settings!$E$9,0))</f>
        <v/>
      </c>
      <c r="AH211" s="11">
        <f>IF($B211="","",ROUND($T211*Settings!$E$10,0))</f>
        <v/>
      </c>
      <c r="AI211" s="11">
        <f>IF($B211="","",ROUND($T211*Settings!$E$11,0))</f>
        <v/>
      </c>
      <c r="AJ211" s="11">
        <f>IF($B211="","",ROUND($T211*Settings!$E$12,0))</f>
        <v/>
      </c>
      <c r="AK211" s="11">
        <f>IF($B211="","",$AG211+$AH211+$AI211+$AJ211)</f>
        <v/>
      </c>
      <c r="AL211" s="11">
        <f>IF($B211="","",ROUND($S211+$AK211,0))</f>
        <v/>
      </c>
      <c r="AM211" s="9" t="n"/>
      <c r="AN211" s="9" t="n"/>
    </row>
    <row r="212">
      <c r="A212" s="9" t="n">
        <v>208</v>
      </c>
      <c r="B212" s="9" t="n"/>
      <c r="C212" s="9">
        <f>IF($B212="","",IFERROR(VLOOKUP($B212,Employees!$A:$K,2,FALSE),""))</f>
        <v/>
      </c>
      <c r="D212" s="9">
        <f>IF($B212="","",IFERROR(VLOOKUP($B212,Employees!$A:$K,3,FALSE),""))</f>
        <v/>
      </c>
      <c r="E212" s="9">
        <f>IF($B212="","",IFERROR(VLOOKUP($B212,Employees!$A:$K,4,FALSE),""))</f>
        <v/>
      </c>
      <c r="F212" s="11">
        <f>IF($B212="","",IFERROR(VLOOKUP($B212,Employees!$A:$K,8,FALSE),""))</f>
        <v/>
      </c>
      <c r="G212" s="14">
        <f>IF($B212="","",IF($G212="",Settings!$B$5,$G212))</f>
        <v/>
      </c>
      <c r="H212" s="14" t="n"/>
      <c r="I212" s="11">
        <f>IF($B212="","",ROUND($F212*MAX(0,($G212-$H212))/Settings!$B$5,0))</f>
        <v/>
      </c>
      <c r="J212" s="11" t="n"/>
      <c r="K212" s="11" t="n"/>
      <c r="L212" s="11" t="n"/>
      <c r="M212" s="11" t="n"/>
      <c r="N212" s="11" t="n"/>
      <c r="O212" s="14" t="n"/>
      <c r="P212" s="14" t="n"/>
      <c r="Q212" s="14" t="n"/>
      <c r="R212" s="11">
        <f>IF($B212="","",ROUND((IFERROR($F212/Settings!$B$5/Settings!$B$6,0))*($O212*Settings!$H$9+$P212*Settings!$H$10+$Q212*Settings!$H$11),0))</f>
        <v/>
      </c>
      <c r="S212" s="11">
        <f>IF($B212="","",ROUND($I212+$J212+$K212+$L212+$M212+$N212+$R212,0))</f>
        <v/>
      </c>
      <c r="T212" s="11">
        <f>IF($B212="","",IFERROR(VLOOKUP($B212,Employees!$A:$K,9,FALSE),""))</f>
        <v/>
      </c>
      <c r="U212" s="11">
        <f>IF($B212="","",ROUND($T212*Settings!$B$9,0))</f>
        <v/>
      </c>
      <c r="V212" s="11">
        <f>IF($B212="","",ROUND($T212*Settings!$B$10,0))</f>
        <v/>
      </c>
      <c r="W212" s="11">
        <f>IF($B212="","",ROUND($T212*Settings!$B$11,0))</f>
        <v/>
      </c>
      <c r="X212" s="11">
        <f>IF($B212="","",$U212+$V212+$W212)</f>
        <v/>
      </c>
      <c r="Y212" s="11">
        <f>IF($B212="","",Settings!$B$14)</f>
        <v/>
      </c>
      <c r="Z212" s="9">
        <f>IF($B212="","",IFERROR(VLOOKUP($B212,Employees!$A:$K,10,FALSE),0))</f>
        <v/>
      </c>
      <c r="AA212" s="11">
        <f>IF($B212="","",$Z212*Settings!$B$15)</f>
        <v/>
      </c>
      <c r="AB212" s="11">
        <f>IF($B212="","",MAX(0,($I212+$J212+$L212+$M212+$R212)-$X212-$Y212-$AA212))</f>
        <v/>
      </c>
      <c r="AC212" s="11">
        <f>IF($B212="","",ROUND(IF($AB212=0,0,$AB212*VLOOKUP($AB212,Settings!$D$16:$G$22,3,TRUE)-VLOOKUP($AB212,Settings!$D$16:$G$22,4,TRUE)),0))</f>
        <v/>
      </c>
      <c r="AD212" s="11" t="n"/>
      <c r="AE212" s="11" t="n"/>
      <c r="AF212" s="11">
        <f>IF($B212="","",ROUND($S212-$X212-$AC212-$AD212-$AE212,0))</f>
        <v/>
      </c>
      <c r="AG212" s="11">
        <f>IF($B212="","",ROUND($T212*Settings!$E$9,0))</f>
        <v/>
      </c>
      <c r="AH212" s="11">
        <f>IF($B212="","",ROUND($T212*Settings!$E$10,0))</f>
        <v/>
      </c>
      <c r="AI212" s="11">
        <f>IF($B212="","",ROUND($T212*Settings!$E$11,0))</f>
        <v/>
      </c>
      <c r="AJ212" s="11">
        <f>IF($B212="","",ROUND($T212*Settings!$E$12,0))</f>
        <v/>
      </c>
      <c r="AK212" s="11">
        <f>IF($B212="","",$AG212+$AH212+$AI212+$AJ212)</f>
        <v/>
      </c>
      <c r="AL212" s="11">
        <f>IF($B212="","",ROUND($S212+$AK212,0))</f>
        <v/>
      </c>
      <c r="AM212" s="9" t="n"/>
      <c r="AN212" s="9" t="n"/>
    </row>
    <row r="213">
      <c r="A213" s="9" t="n">
        <v>209</v>
      </c>
      <c r="B213" s="9" t="n"/>
      <c r="C213" s="9">
        <f>IF($B213="","",IFERROR(VLOOKUP($B213,Employees!$A:$K,2,FALSE),""))</f>
        <v/>
      </c>
      <c r="D213" s="9">
        <f>IF($B213="","",IFERROR(VLOOKUP($B213,Employees!$A:$K,3,FALSE),""))</f>
        <v/>
      </c>
      <c r="E213" s="9">
        <f>IF($B213="","",IFERROR(VLOOKUP($B213,Employees!$A:$K,4,FALSE),""))</f>
        <v/>
      </c>
      <c r="F213" s="11">
        <f>IF($B213="","",IFERROR(VLOOKUP($B213,Employees!$A:$K,8,FALSE),""))</f>
        <v/>
      </c>
      <c r="G213" s="14">
        <f>IF($B213="","",IF($G213="",Settings!$B$5,$G213))</f>
        <v/>
      </c>
      <c r="H213" s="14" t="n"/>
      <c r="I213" s="11">
        <f>IF($B213="","",ROUND($F213*MAX(0,($G213-$H213))/Settings!$B$5,0))</f>
        <v/>
      </c>
      <c r="J213" s="11" t="n"/>
      <c r="K213" s="11" t="n"/>
      <c r="L213" s="11" t="n"/>
      <c r="M213" s="11" t="n"/>
      <c r="N213" s="11" t="n"/>
      <c r="O213" s="14" t="n"/>
      <c r="P213" s="14" t="n"/>
      <c r="Q213" s="14" t="n"/>
      <c r="R213" s="11">
        <f>IF($B213="","",ROUND((IFERROR($F213/Settings!$B$5/Settings!$B$6,0))*($O213*Settings!$H$9+$P213*Settings!$H$10+$Q213*Settings!$H$11),0))</f>
        <v/>
      </c>
      <c r="S213" s="11">
        <f>IF($B213="","",ROUND($I213+$J213+$K213+$L213+$M213+$N213+$R213,0))</f>
        <v/>
      </c>
      <c r="T213" s="11">
        <f>IF($B213="","",IFERROR(VLOOKUP($B213,Employees!$A:$K,9,FALSE),""))</f>
        <v/>
      </c>
      <c r="U213" s="11">
        <f>IF($B213="","",ROUND($T213*Settings!$B$9,0))</f>
        <v/>
      </c>
      <c r="V213" s="11">
        <f>IF($B213="","",ROUND($T213*Settings!$B$10,0))</f>
        <v/>
      </c>
      <c r="W213" s="11">
        <f>IF($B213="","",ROUND($T213*Settings!$B$11,0))</f>
        <v/>
      </c>
      <c r="X213" s="11">
        <f>IF($B213="","",$U213+$V213+$W213)</f>
        <v/>
      </c>
      <c r="Y213" s="11">
        <f>IF($B213="","",Settings!$B$14)</f>
        <v/>
      </c>
      <c r="Z213" s="9">
        <f>IF($B213="","",IFERROR(VLOOKUP($B213,Employees!$A:$K,10,FALSE),0))</f>
        <v/>
      </c>
      <c r="AA213" s="11">
        <f>IF($B213="","",$Z213*Settings!$B$15)</f>
        <v/>
      </c>
      <c r="AB213" s="11">
        <f>IF($B213="","",MAX(0,($I213+$J213+$L213+$M213+$R213)-$X213-$Y213-$AA213))</f>
        <v/>
      </c>
      <c r="AC213" s="11">
        <f>IF($B213="","",ROUND(IF($AB213=0,0,$AB213*VLOOKUP($AB213,Settings!$D$16:$G$22,3,TRUE)-VLOOKUP($AB213,Settings!$D$16:$G$22,4,TRUE)),0))</f>
        <v/>
      </c>
      <c r="AD213" s="11" t="n"/>
      <c r="AE213" s="11" t="n"/>
      <c r="AF213" s="11">
        <f>IF($B213="","",ROUND($S213-$X213-$AC213-$AD213-$AE213,0))</f>
        <v/>
      </c>
      <c r="AG213" s="11">
        <f>IF($B213="","",ROUND($T213*Settings!$E$9,0))</f>
        <v/>
      </c>
      <c r="AH213" s="11">
        <f>IF($B213="","",ROUND($T213*Settings!$E$10,0))</f>
        <v/>
      </c>
      <c r="AI213" s="11">
        <f>IF($B213="","",ROUND($T213*Settings!$E$11,0))</f>
        <v/>
      </c>
      <c r="AJ213" s="11">
        <f>IF($B213="","",ROUND($T213*Settings!$E$12,0))</f>
        <v/>
      </c>
      <c r="AK213" s="11">
        <f>IF($B213="","",$AG213+$AH213+$AI213+$AJ213)</f>
        <v/>
      </c>
      <c r="AL213" s="11">
        <f>IF($B213="","",ROUND($S213+$AK213,0))</f>
        <v/>
      </c>
      <c r="AM213" s="9" t="n"/>
      <c r="AN213" s="9" t="n"/>
    </row>
    <row r="214">
      <c r="A214" s="9" t="n">
        <v>210</v>
      </c>
      <c r="B214" s="9" t="n"/>
      <c r="C214" s="9">
        <f>IF($B214="","",IFERROR(VLOOKUP($B214,Employees!$A:$K,2,FALSE),""))</f>
        <v/>
      </c>
      <c r="D214" s="9">
        <f>IF($B214="","",IFERROR(VLOOKUP($B214,Employees!$A:$K,3,FALSE),""))</f>
        <v/>
      </c>
      <c r="E214" s="9">
        <f>IF($B214="","",IFERROR(VLOOKUP($B214,Employees!$A:$K,4,FALSE),""))</f>
        <v/>
      </c>
      <c r="F214" s="11">
        <f>IF($B214="","",IFERROR(VLOOKUP($B214,Employees!$A:$K,8,FALSE),""))</f>
        <v/>
      </c>
      <c r="G214" s="14">
        <f>IF($B214="","",IF($G214="",Settings!$B$5,$G214))</f>
        <v/>
      </c>
      <c r="H214" s="14" t="n"/>
      <c r="I214" s="11">
        <f>IF($B214="","",ROUND($F214*MAX(0,($G214-$H214))/Settings!$B$5,0))</f>
        <v/>
      </c>
      <c r="J214" s="11" t="n"/>
      <c r="K214" s="11" t="n"/>
      <c r="L214" s="11" t="n"/>
      <c r="M214" s="11" t="n"/>
      <c r="N214" s="11" t="n"/>
      <c r="O214" s="14" t="n"/>
      <c r="P214" s="14" t="n"/>
      <c r="Q214" s="14" t="n"/>
      <c r="R214" s="11">
        <f>IF($B214="","",ROUND((IFERROR($F214/Settings!$B$5/Settings!$B$6,0))*($O214*Settings!$H$9+$P214*Settings!$H$10+$Q214*Settings!$H$11),0))</f>
        <v/>
      </c>
      <c r="S214" s="11">
        <f>IF($B214="","",ROUND($I214+$J214+$K214+$L214+$M214+$N214+$R214,0))</f>
        <v/>
      </c>
      <c r="T214" s="11">
        <f>IF($B214="","",IFERROR(VLOOKUP($B214,Employees!$A:$K,9,FALSE),""))</f>
        <v/>
      </c>
      <c r="U214" s="11">
        <f>IF($B214="","",ROUND($T214*Settings!$B$9,0))</f>
        <v/>
      </c>
      <c r="V214" s="11">
        <f>IF($B214="","",ROUND($T214*Settings!$B$10,0))</f>
        <v/>
      </c>
      <c r="W214" s="11">
        <f>IF($B214="","",ROUND($T214*Settings!$B$11,0))</f>
        <v/>
      </c>
      <c r="X214" s="11">
        <f>IF($B214="","",$U214+$V214+$W214)</f>
        <v/>
      </c>
      <c r="Y214" s="11">
        <f>IF($B214="","",Settings!$B$14)</f>
        <v/>
      </c>
      <c r="Z214" s="9">
        <f>IF($B214="","",IFERROR(VLOOKUP($B214,Employees!$A:$K,10,FALSE),0))</f>
        <v/>
      </c>
      <c r="AA214" s="11">
        <f>IF($B214="","",$Z214*Settings!$B$15)</f>
        <v/>
      </c>
      <c r="AB214" s="11">
        <f>IF($B214="","",MAX(0,($I214+$J214+$L214+$M214+$R214)-$X214-$Y214-$AA214))</f>
        <v/>
      </c>
      <c r="AC214" s="11">
        <f>IF($B214="","",ROUND(IF($AB214=0,0,$AB214*VLOOKUP($AB214,Settings!$D$16:$G$22,3,TRUE)-VLOOKUP($AB214,Settings!$D$16:$G$22,4,TRUE)),0))</f>
        <v/>
      </c>
      <c r="AD214" s="11" t="n"/>
      <c r="AE214" s="11" t="n"/>
      <c r="AF214" s="11">
        <f>IF($B214="","",ROUND($S214-$X214-$AC214-$AD214-$AE214,0))</f>
        <v/>
      </c>
      <c r="AG214" s="11">
        <f>IF($B214="","",ROUND($T214*Settings!$E$9,0))</f>
        <v/>
      </c>
      <c r="AH214" s="11">
        <f>IF($B214="","",ROUND($T214*Settings!$E$10,0))</f>
        <v/>
      </c>
      <c r="AI214" s="11">
        <f>IF($B214="","",ROUND($T214*Settings!$E$11,0))</f>
        <v/>
      </c>
      <c r="AJ214" s="11">
        <f>IF($B214="","",ROUND($T214*Settings!$E$12,0))</f>
        <v/>
      </c>
      <c r="AK214" s="11">
        <f>IF($B214="","",$AG214+$AH214+$AI214+$AJ214)</f>
        <v/>
      </c>
      <c r="AL214" s="11">
        <f>IF($B214="","",ROUND($S214+$AK214,0))</f>
        <v/>
      </c>
      <c r="AM214" s="9" t="n"/>
      <c r="AN214" s="9" t="n"/>
    </row>
    <row r="215">
      <c r="A215" s="9" t="n">
        <v>211</v>
      </c>
      <c r="B215" s="9" t="n"/>
      <c r="C215" s="9">
        <f>IF($B215="","",IFERROR(VLOOKUP($B215,Employees!$A:$K,2,FALSE),""))</f>
        <v/>
      </c>
      <c r="D215" s="9">
        <f>IF($B215="","",IFERROR(VLOOKUP($B215,Employees!$A:$K,3,FALSE),""))</f>
        <v/>
      </c>
      <c r="E215" s="9">
        <f>IF($B215="","",IFERROR(VLOOKUP($B215,Employees!$A:$K,4,FALSE),""))</f>
        <v/>
      </c>
      <c r="F215" s="11">
        <f>IF($B215="","",IFERROR(VLOOKUP($B215,Employees!$A:$K,8,FALSE),""))</f>
        <v/>
      </c>
      <c r="G215" s="14">
        <f>IF($B215="","",IF($G215="",Settings!$B$5,$G215))</f>
        <v/>
      </c>
      <c r="H215" s="14" t="n"/>
      <c r="I215" s="11">
        <f>IF($B215="","",ROUND($F215*MAX(0,($G215-$H215))/Settings!$B$5,0))</f>
        <v/>
      </c>
      <c r="J215" s="11" t="n"/>
      <c r="K215" s="11" t="n"/>
      <c r="L215" s="11" t="n"/>
      <c r="M215" s="11" t="n"/>
      <c r="N215" s="11" t="n"/>
      <c r="O215" s="14" t="n"/>
      <c r="P215" s="14" t="n"/>
      <c r="Q215" s="14" t="n"/>
      <c r="R215" s="11">
        <f>IF($B215="","",ROUND((IFERROR($F215/Settings!$B$5/Settings!$B$6,0))*($O215*Settings!$H$9+$P215*Settings!$H$10+$Q215*Settings!$H$11),0))</f>
        <v/>
      </c>
      <c r="S215" s="11">
        <f>IF($B215="","",ROUND($I215+$J215+$K215+$L215+$M215+$N215+$R215,0))</f>
        <v/>
      </c>
      <c r="T215" s="11">
        <f>IF($B215="","",IFERROR(VLOOKUP($B215,Employees!$A:$K,9,FALSE),""))</f>
        <v/>
      </c>
      <c r="U215" s="11">
        <f>IF($B215="","",ROUND($T215*Settings!$B$9,0))</f>
        <v/>
      </c>
      <c r="V215" s="11">
        <f>IF($B215="","",ROUND($T215*Settings!$B$10,0))</f>
        <v/>
      </c>
      <c r="W215" s="11">
        <f>IF($B215="","",ROUND($T215*Settings!$B$11,0))</f>
        <v/>
      </c>
      <c r="X215" s="11">
        <f>IF($B215="","",$U215+$V215+$W215)</f>
        <v/>
      </c>
      <c r="Y215" s="11">
        <f>IF($B215="","",Settings!$B$14)</f>
        <v/>
      </c>
      <c r="Z215" s="9">
        <f>IF($B215="","",IFERROR(VLOOKUP($B215,Employees!$A:$K,10,FALSE),0))</f>
        <v/>
      </c>
      <c r="AA215" s="11">
        <f>IF($B215="","",$Z215*Settings!$B$15)</f>
        <v/>
      </c>
      <c r="AB215" s="11">
        <f>IF($B215="","",MAX(0,($I215+$J215+$L215+$M215+$R215)-$X215-$Y215-$AA215))</f>
        <v/>
      </c>
      <c r="AC215" s="11">
        <f>IF($B215="","",ROUND(IF($AB215=0,0,$AB215*VLOOKUP($AB215,Settings!$D$16:$G$22,3,TRUE)-VLOOKUP($AB215,Settings!$D$16:$G$22,4,TRUE)),0))</f>
        <v/>
      </c>
      <c r="AD215" s="11" t="n"/>
      <c r="AE215" s="11" t="n"/>
      <c r="AF215" s="11">
        <f>IF($B215="","",ROUND($S215-$X215-$AC215-$AD215-$AE215,0))</f>
        <v/>
      </c>
      <c r="AG215" s="11">
        <f>IF($B215="","",ROUND($T215*Settings!$E$9,0))</f>
        <v/>
      </c>
      <c r="AH215" s="11">
        <f>IF($B215="","",ROUND($T215*Settings!$E$10,0))</f>
        <v/>
      </c>
      <c r="AI215" s="11">
        <f>IF($B215="","",ROUND($T215*Settings!$E$11,0))</f>
        <v/>
      </c>
      <c r="AJ215" s="11">
        <f>IF($B215="","",ROUND($T215*Settings!$E$12,0))</f>
        <v/>
      </c>
      <c r="AK215" s="11">
        <f>IF($B215="","",$AG215+$AH215+$AI215+$AJ215)</f>
        <v/>
      </c>
      <c r="AL215" s="11">
        <f>IF($B215="","",ROUND($S215+$AK215,0))</f>
        <v/>
      </c>
      <c r="AM215" s="9" t="n"/>
      <c r="AN215" s="9" t="n"/>
    </row>
    <row r="216">
      <c r="A216" s="9" t="n">
        <v>212</v>
      </c>
      <c r="B216" s="9" t="n"/>
      <c r="C216" s="9">
        <f>IF($B216="","",IFERROR(VLOOKUP($B216,Employees!$A:$K,2,FALSE),""))</f>
        <v/>
      </c>
      <c r="D216" s="9">
        <f>IF($B216="","",IFERROR(VLOOKUP($B216,Employees!$A:$K,3,FALSE),""))</f>
        <v/>
      </c>
      <c r="E216" s="9">
        <f>IF($B216="","",IFERROR(VLOOKUP($B216,Employees!$A:$K,4,FALSE),""))</f>
        <v/>
      </c>
      <c r="F216" s="11">
        <f>IF($B216="","",IFERROR(VLOOKUP($B216,Employees!$A:$K,8,FALSE),""))</f>
        <v/>
      </c>
      <c r="G216" s="14">
        <f>IF($B216="","",IF($G216="",Settings!$B$5,$G216))</f>
        <v/>
      </c>
      <c r="H216" s="14" t="n"/>
      <c r="I216" s="11">
        <f>IF($B216="","",ROUND($F216*MAX(0,($G216-$H216))/Settings!$B$5,0))</f>
        <v/>
      </c>
      <c r="J216" s="11" t="n"/>
      <c r="K216" s="11" t="n"/>
      <c r="L216" s="11" t="n"/>
      <c r="M216" s="11" t="n"/>
      <c r="N216" s="11" t="n"/>
      <c r="O216" s="14" t="n"/>
      <c r="P216" s="14" t="n"/>
      <c r="Q216" s="14" t="n"/>
      <c r="R216" s="11">
        <f>IF($B216="","",ROUND((IFERROR($F216/Settings!$B$5/Settings!$B$6,0))*($O216*Settings!$H$9+$P216*Settings!$H$10+$Q216*Settings!$H$11),0))</f>
        <v/>
      </c>
      <c r="S216" s="11">
        <f>IF($B216="","",ROUND($I216+$J216+$K216+$L216+$M216+$N216+$R216,0))</f>
        <v/>
      </c>
      <c r="T216" s="11">
        <f>IF($B216="","",IFERROR(VLOOKUP($B216,Employees!$A:$K,9,FALSE),""))</f>
        <v/>
      </c>
      <c r="U216" s="11">
        <f>IF($B216="","",ROUND($T216*Settings!$B$9,0))</f>
        <v/>
      </c>
      <c r="V216" s="11">
        <f>IF($B216="","",ROUND($T216*Settings!$B$10,0))</f>
        <v/>
      </c>
      <c r="W216" s="11">
        <f>IF($B216="","",ROUND($T216*Settings!$B$11,0))</f>
        <v/>
      </c>
      <c r="X216" s="11">
        <f>IF($B216="","",$U216+$V216+$W216)</f>
        <v/>
      </c>
      <c r="Y216" s="11">
        <f>IF($B216="","",Settings!$B$14)</f>
        <v/>
      </c>
      <c r="Z216" s="9">
        <f>IF($B216="","",IFERROR(VLOOKUP($B216,Employees!$A:$K,10,FALSE),0))</f>
        <v/>
      </c>
      <c r="AA216" s="11">
        <f>IF($B216="","",$Z216*Settings!$B$15)</f>
        <v/>
      </c>
      <c r="AB216" s="11">
        <f>IF($B216="","",MAX(0,($I216+$J216+$L216+$M216+$R216)-$X216-$Y216-$AA216))</f>
        <v/>
      </c>
      <c r="AC216" s="11">
        <f>IF($B216="","",ROUND(IF($AB216=0,0,$AB216*VLOOKUP($AB216,Settings!$D$16:$G$22,3,TRUE)-VLOOKUP($AB216,Settings!$D$16:$G$22,4,TRUE)),0))</f>
        <v/>
      </c>
      <c r="AD216" s="11" t="n"/>
      <c r="AE216" s="11" t="n"/>
      <c r="AF216" s="11">
        <f>IF($B216="","",ROUND($S216-$X216-$AC216-$AD216-$AE216,0))</f>
        <v/>
      </c>
      <c r="AG216" s="11">
        <f>IF($B216="","",ROUND($T216*Settings!$E$9,0))</f>
        <v/>
      </c>
      <c r="AH216" s="11">
        <f>IF($B216="","",ROUND($T216*Settings!$E$10,0))</f>
        <v/>
      </c>
      <c r="AI216" s="11">
        <f>IF($B216="","",ROUND($T216*Settings!$E$11,0))</f>
        <v/>
      </c>
      <c r="AJ216" s="11">
        <f>IF($B216="","",ROUND($T216*Settings!$E$12,0))</f>
        <v/>
      </c>
      <c r="AK216" s="11">
        <f>IF($B216="","",$AG216+$AH216+$AI216+$AJ216)</f>
        <v/>
      </c>
      <c r="AL216" s="11">
        <f>IF($B216="","",ROUND($S216+$AK216,0))</f>
        <v/>
      </c>
      <c r="AM216" s="9" t="n"/>
      <c r="AN216" s="9" t="n"/>
    </row>
    <row r="217">
      <c r="A217" s="9" t="n">
        <v>213</v>
      </c>
      <c r="B217" s="9" t="n"/>
      <c r="C217" s="9">
        <f>IF($B217="","",IFERROR(VLOOKUP($B217,Employees!$A:$K,2,FALSE),""))</f>
        <v/>
      </c>
      <c r="D217" s="9">
        <f>IF($B217="","",IFERROR(VLOOKUP($B217,Employees!$A:$K,3,FALSE),""))</f>
        <v/>
      </c>
      <c r="E217" s="9">
        <f>IF($B217="","",IFERROR(VLOOKUP($B217,Employees!$A:$K,4,FALSE),""))</f>
        <v/>
      </c>
      <c r="F217" s="11">
        <f>IF($B217="","",IFERROR(VLOOKUP($B217,Employees!$A:$K,8,FALSE),""))</f>
        <v/>
      </c>
      <c r="G217" s="14">
        <f>IF($B217="","",IF($G217="",Settings!$B$5,$G217))</f>
        <v/>
      </c>
      <c r="H217" s="14" t="n"/>
      <c r="I217" s="11">
        <f>IF($B217="","",ROUND($F217*MAX(0,($G217-$H217))/Settings!$B$5,0))</f>
        <v/>
      </c>
      <c r="J217" s="11" t="n"/>
      <c r="K217" s="11" t="n"/>
      <c r="L217" s="11" t="n"/>
      <c r="M217" s="11" t="n"/>
      <c r="N217" s="11" t="n"/>
      <c r="O217" s="14" t="n"/>
      <c r="P217" s="14" t="n"/>
      <c r="Q217" s="14" t="n"/>
      <c r="R217" s="11">
        <f>IF($B217="","",ROUND((IFERROR($F217/Settings!$B$5/Settings!$B$6,0))*($O217*Settings!$H$9+$P217*Settings!$H$10+$Q217*Settings!$H$11),0))</f>
        <v/>
      </c>
      <c r="S217" s="11">
        <f>IF($B217="","",ROUND($I217+$J217+$K217+$L217+$M217+$N217+$R217,0))</f>
        <v/>
      </c>
      <c r="T217" s="11">
        <f>IF($B217="","",IFERROR(VLOOKUP($B217,Employees!$A:$K,9,FALSE),""))</f>
        <v/>
      </c>
      <c r="U217" s="11">
        <f>IF($B217="","",ROUND($T217*Settings!$B$9,0))</f>
        <v/>
      </c>
      <c r="V217" s="11">
        <f>IF($B217="","",ROUND($T217*Settings!$B$10,0))</f>
        <v/>
      </c>
      <c r="W217" s="11">
        <f>IF($B217="","",ROUND($T217*Settings!$B$11,0))</f>
        <v/>
      </c>
      <c r="X217" s="11">
        <f>IF($B217="","",$U217+$V217+$W217)</f>
        <v/>
      </c>
      <c r="Y217" s="11">
        <f>IF($B217="","",Settings!$B$14)</f>
        <v/>
      </c>
      <c r="Z217" s="9">
        <f>IF($B217="","",IFERROR(VLOOKUP($B217,Employees!$A:$K,10,FALSE),0))</f>
        <v/>
      </c>
      <c r="AA217" s="11">
        <f>IF($B217="","",$Z217*Settings!$B$15)</f>
        <v/>
      </c>
      <c r="AB217" s="11">
        <f>IF($B217="","",MAX(0,($I217+$J217+$L217+$M217+$R217)-$X217-$Y217-$AA217))</f>
        <v/>
      </c>
      <c r="AC217" s="11">
        <f>IF($B217="","",ROUND(IF($AB217=0,0,$AB217*VLOOKUP($AB217,Settings!$D$16:$G$22,3,TRUE)-VLOOKUP($AB217,Settings!$D$16:$G$22,4,TRUE)),0))</f>
        <v/>
      </c>
      <c r="AD217" s="11" t="n"/>
      <c r="AE217" s="11" t="n"/>
      <c r="AF217" s="11">
        <f>IF($B217="","",ROUND($S217-$X217-$AC217-$AD217-$AE217,0))</f>
        <v/>
      </c>
      <c r="AG217" s="11">
        <f>IF($B217="","",ROUND($T217*Settings!$E$9,0))</f>
        <v/>
      </c>
      <c r="AH217" s="11">
        <f>IF($B217="","",ROUND($T217*Settings!$E$10,0))</f>
        <v/>
      </c>
      <c r="AI217" s="11">
        <f>IF($B217="","",ROUND($T217*Settings!$E$11,0))</f>
        <v/>
      </c>
      <c r="AJ217" s="11">
        <f>IF($B217="","",ROUND($T217*Settings!$E$12,0))</f>
        <v/>
      </c>
      <c r="AK217" s="11">
        <f>IF($B217="","",$AG217+$AH217+$AI217+$AJ217)</f>
        <v/>
      </c>
      <c r="AL217" s="11">
        <f>IF($B217="","",ROUND($S217+$AK217,0))</f>
        <v/>
      </c>
      <c r="AM217" s="9" t="n"/>
      <c r="AN217" s="9" t="n"/>
    </row>
    <row r="218">
      <c r="A218" s="9" t="n">
        <v>214</v>
      </c>
      <c r="B218" s="9" t="n"/>
      <c r="C218" s="9">
        <f>IF($B218="","",IFERROR(VLOOKUP($B218,Employees!$A:$K,2,FALSE),""))</f>
        <v/>
      </c>
      <c r="D218" s="9">
        <f>IF($B218="","",IFERROR(VLOOKUP($B218,Employees!$A:$K,3,FALSE),""))</f>
        <v/>
      </c>
      <c r="E218" s="9">
        <f>IF($B218="","",IFERROR(VLOOKUP($B218,Employees!$A:$K,4,FALSE),""))</f>
        <v/>
      </c>
      <c r="F218" s="11">
        <f>IF($B218="","",IFERROR(VLOOKUP($B218,Employees!$A:$K,8,FALSE),""))</f>
        <v/>
      </c>
      <c r="G218" s="14">
        <f>IF($B218="","",IF($G218="",Settings!$B$5,$G218))</f>
        <v/>
      </c>
      <c r="H218" s="14" t="n"/>
      <c r="I218" s="11">
        <f>IF($B218="","",ROUND($F218*MAX(0,($G218-$H218))/Settings!$B$5,0))</f>
        <v/>
      </c>
      <c r="J218" s="11" t="n"/>
      <c r="K218" s="11" t="n"/>
      <c r="L218" s="11" t="n"/>
      <c r="M218" s="11" t="n"/>
      <c r="N218" s="11" t="n"/>
      <c r="O218" s="14" t="n"/>
      <c r="P218" s="14" t="n"/>
      <c r="Q218" s="14" t="n"/>
      <c r="R218" s="11">
        <f>IF($B218="","",ROUND((IFERROR($F218/Settings!$B$5/Settings!$B$6,0))*($O218*Settings!$H$9+$P218*Settings!$H$10+$Q218*Settings!$H$11),0))</f>
        <v/>
      </c>
      <c r="S218" s="11">
        <f>IF($B218="","",ROUND($I218+$J218+$K218+$L218+$M218+$N218+$R218,0))</f>
        <v/>
      </c>
      <c r="T218" s="11">
        <f>IF($B218="","",IFERROR(VLOOKUP($B218,Employees!$A:$K,9,FALSE),""))</f>
        <v/>
      </c>
      <c r="U218" s="11">
        <f>IF($B218="","",ROUND($T218*Settings!$B$9,0))</f>
        <v/>
      </c>
      <c r="V218" s="11">
        <f>IF($B218="","",ROUND($T218*Settings!$B$10,0))</f>
        <v/>
      </c>
      <c r="W218" s="11">
        <f>IF($B218="","",ROUND($T218*Settings!$B$11,0))</f>
        <v/>
      </c>
      <c r="X218" s="11">
        <f>IF($B218="","",$U218+$V218+$W218)</f>
        <v/>
      </c>
      <c r="Y218" s="11">
        <f>IF($B218="","",Settings!$B$14)</f>
        <v/>
      </c>
      <c r="Z218" s="9">
        <f>IF($B218="","",IFERROR(VLOOKUP($B218,Employees!$A:$K,10,FALSE),0))</f>
        <v/>
      </c>
      <c r="AA218" s="11">
        <f>IF($B218="","",$Z218*Settings!$B$15)</f>
        <v/>
      </c>
      <c r="AB218" s="11">
        <f>IF($B218="","",MAX(0,($I218+$J218+$L218+$M218+$R218)-$X218-$Y218-$AA218))</f>
        <v/>
      </c>
      <c r="AC218" s="11">
        <f>IF($B218="","",ROUND(IF($AB218=0,0,$AB218*VLOOKUP($AB218,Settings!$D$16:$G$22,3,TRUE)-VLOOKUP($AB218,Settings!$D$16:$G$22,4,TRUE)),0))</f>
        <v/>
      </c>
      <c r="AD218" s="11" t="n"/>
      <c r="AE218" s="11" t="n"/>
      <c r="AF218" s="11">
        <f>IF($B218="","",ROUND($S218-$X218-$AC218-$AD218-$AE218,0))</f>
        <v/>
      </c>
      <c r="AG218" s="11">
        <f>IF($B218="","",ROUND($T218*Settings!$E$9,0))</f>
        <v/>
      </c>
      <c r="AH218" s="11">
        <f>IF($B218="","",ROUND($T218*Settings!$E$10,0))</f>
        <v/>
      </c>
      <c r="AI218" s="11">
        <f>IF($B218="","",ROUND($T218*Settings!$E$11,0))</f>
        <v/>
      </c>
      <c r="AJ218" s="11">
        <f>IF($B218="","",ROUND($T218*Settings!$E$12,0))</f>
        <v/>
      </c>
      <c r="AK218" s="11">
        <f>IF($B218="","",$AG218+$AH218+$AI218+$AJ218)</f>
        <v/>
      </c>
      <c r="AL218" s="11">
        <f>IF($B218="","",ROUND($S218+$AK218,0))</f>
        <v/>
      </c>
      <c r="AM218" s="9" t="n"/>
      <c r="AN218" s="9" t="n"/>
    </row>
    <row r="219">
      <c r="A219" s="9" t="n">
        <v>215</v>
      </c>
      <c r="B219" s="9" t="n"/>
      <c r="C219" s="9">
        <f>IF($B219="","",IFERROR(VLOOKUP($B219,Employees!$A:$K,2,FALSE),""))</f>
        <v/>
      </c>
      <c r="D219" s="9">
        <f>IF($B219="","",IFERROR(VLOOKUP($B219,Employees!$A:$K,3,FALSE),""))</f>
        <v/>
      </c>
      <c r="E219" s="9">
        <f>IF($B219="","",IFERROR(VLOOKUP($B219,Employees!$A:$K,4,FALSE),""))</f>
        <v/>
      </c>
      <c r="F219" s="11">
        <f>IF($B219="","",IFERROR(VLOOKUP($B219,Employees!$A:$K,8,FALSE),""))</f>
        <v/>
      </c>
      <c r="G219" s="14">
        <f>IF($B219="","",IF($G219="",Settings!$B$5,$G219))</f>
        <v/>
      </c>
      <c r="H219" s="14" t="n"/>
      <c r="I219" s="11">
        <f>IF($B219="","",ROUND($F219*MAX(0,($G219-$H219))/Settings!$B$5,0))</f>
        <v/>
      </c>
      <c r="J219" s="11" t="n"/>
      <c r="K219" s="11" t="n"/>
      <c r="L219" s="11" t="n"/>
      <c r="M219" s="11" t="n"/>
      <c r="N219" s="11" t="n"/>
      <c r="O219" s="14" t="n"/>
      <c r="P219" s="14" t="n"/>
      <c r="Q219" s="14" t="n"/>
      <c r="R219" s="11">
        <f>IF($B219="","",ROUND((IFERROR($F219/Settings!$B$5/Settings!$B$6,0))*($O219*Settings!$H$9+$P219*Settings!$H$10+$Q219*Settings!$H$11),0))</f>
        <v/>
      </c>
      <c r="S219" s="11">
        <f>IF($B219="","",ROUND($I219+$J219+$K219+$L219+$M219+$N219+$R219,0))</f>
        <v/>
      </c>
      <c r="T219" s="11">
        <f>IF($B219="","",IFERROR(VLOOKUP($B219,Employees!$A:$K,9,FALSE),""))</f>
        <v/>
      </c>
      <c r="U219" s="11">
        <f>IF($B219="","",ROUND($T219*Settings!$B$9,0))</f>
        <v/>
      </c>
      <c r="V219" s="11">
        <f>IF($B219="","",ROUND($T219*Settings!$B$10,0))</f>
        <v/>
      </c>
      <c r="W219" s="11">
        <f>IF($B219="","",ROUND($T219*Settings!$B$11,0))</f>
        <v/>
      </c>
      <c r="X219" s="11">
        <f>IF($B219="","",$U219+$V219+$W219)</f>
        <v/>
      </c>
      <c r="Y219" s="11">
        <f>IF($B219="","",Settings!$B$14)</f>
        <v/>
      </c>
      <c r="Z219" s="9">
        <f>IF($B219="","",IFERROR(VLOOKUP($B219,Employees!$A:$K,10,FALSE),0))</f>
        <v/>
      </c>
      <c r="AA219" s="11">
        <f>IF($B219="","",$Z219*Settings!$B$15)</f>
        <v/>
      </c>
      <c r="AB219" s="11">
        <f>IF($B219="","",MAX(0,($I219+$J219+$L219+$M219+$R219)-$X219-$Y219-$AA219))</f>
        <v/>
      </c>
      <c r="AC219" s="11">
        <f>IF($B219="","",ROUND(IF($AB219=0,0,$AB219*VLOOKUP($AB219,Settings!$D$16:$G$22,3,TRUE)-VLOOKUP($AB219,Settings!$D$16:$G$22,4,TRUE)),0))</f>
        <v/>
      </c>
      <c r="AD219" s="11" t="n"/>
      <c r="AE219" s="11" t="n"/>
      <c r="AF219" s="11">
        <f>IF($B219="","",ROUND($S219-$X219-$AC219-$AD219-$AE219,0))</f>
        <v/>
      </c>
      <c r="AG219" s="11">
        <f>IF($B219="","",ROUND($T219*Settings!$E$9,0))</f>
        <v/>
      </c>
      <c r="AH219" s="11">
        <f>IF($B219="","",ROUND($T219*Settings!$E$10,0))</f>
        <v/>
      </c>
      <c r="AI219" s="11">
        <f>IF($B219="","",ROUND($T219*Settings!$E$11,0))</f>
        <v/>
      </c>
      <c r="AJ219" s="11">
        <f>IF($B219="","",ROUND($T219*Settings!$E$12,0))</f>
        <v/>
      </c>
      <c r="AK219" s="11">
        <f>IF($B219="","",$AG219+$AH219+$AI219+$AJ219)</f>
        <v/>
      </c>
      <c r="AL219" s="11">
        <f>IF($B219="","",ROUND($S219+$AK219,0))</f>
        <v/>
      </c>
      <c r="AM219" s="9" t="n"/>
      <c r="AN219" s="9" t="n"/>
    </row>
    <row r="220">
      <c r="A220" s="9" t="n">
        <v>216</v>
      </c>
      <c r="B220" s="9" t="n"/>
      <c r="C220" s="9">
        <f>IF($B220="","",IFERROR(VLOOKUP($B220,Employees!$A:$K,2,FALSE),""))</f>
        <v/>
      </c>
      <c r="D220" s="9">
        <f>IF($B220="","",IFERROR(VLOOKUP($B220,Employees!$A:$K,3,FALSE),""))</f>
        <v/>
      </c>
      <c r="E220" s="9">
        <f>IF($B220="","",IFERROR(VLOOKUP($B220,Employees!$A:$K,4,FALSE),""))</f>
        <v/>
      </c>
      <c r="F220" s="11">
        <f>IF($B220="","",IFERROR(VLOOKUP($B220,Employees!$A:$K,8,FALSE),""))</f>
        <v/>
      </c>
      <c r="G220" s="14">
        <f>IF($B220="","",IF($G220="",Settings!$B$5,$G220))</f>
        <v/>
      </c>
      <c r="H220" s="14" t="n"/>
      <c r="I220" s="11">
        <f>IF($B220="","",ROUND($F220*MAX(0,($G220-$H220))/Settings!$B$5,0))</f>
        <v/>
      </c>
      <c r="J220" s="11" t="n"/>
      <c r="K220" s="11" t="n"/>
      <c r="L220" s="11" t="n"/>
      <c r="M220" s="11" t="n"/>
      <c r="N220" s="11" t="n"/>
      <c r="O220" s="14" t="n"/>
      <c r="P220" s="14" t="n"/>
      <c r="Q220" s="14" t="n"/>
      <c r="R220" s="11">
        <f>IF($B220="","",ROUND((IFERROR($F220/Settings!$B$5/Settings!$B$6,0))*($O220*Settings!$H$9+$P220*Settings!$H$10+$Q220*Settings!$H$11),0))</f>
        <v/>
      </c>
      <c r="S220" s="11">
        <f>IF($B220="","",ROUND($I220+$J220+$K220+$L220+$M220+$N220+$R220,0))</f>
        <v/>
      </c>
      <c r="T220" s="11">
        <f>IF($B220="","",IFERROR(VLOOKUP($B220,Employees!$A:$K,9,FALSE),""))</f>
        <v/>
      </c>
      <c r="U220" s="11">
        <f>IF($B220="","",ROUND($T220*Settings!$B$9,0))</f>
        <v/>
      </c>
      <c r="V220" s="11">
        <f>IF($B220="","",ROUND($T220*Settings!$B$10,0))</f>
        <v/>
      </c>
      <c r="W220" s="11">
        <f>IF($B220="","",ROUND($T220*Settings!$B$11,0))</f>
        <v/>
      </c>
      <c r="X220" s="11">
        <f>IF($B220="","",$U220+$V220+$W220)</f>
        <v/>
      </c>
      <c r="Y220" s="11">
        <f>IF($B220="","",Settings!$B$14)</f>
        <v/>
      </c>
      <c r="Z220" s="9">
        <f>IF($B220="","",IFERROR(VLOOKUP($B220,Employees!$A:$K,10,FALSE),0))</f>
        <v/>
      </c>
      <c r="AA220" s="11">
        <f>IF($B220="","",$Z220*Settings!$B$15)</f>
        <v/>
      </c>
      <c r="AB220" s="11">
        <f>IF($B220="","",MAX(0,($I220+$J220+$L220+$M220+$R220)-$X220-$Y220-$AA220))</f>
        <v/>
      </c>
      <c r="AC220" s="11">
        <f>IF($B220="","",ROUND(IF($AB220=0,0,$AB220*VLOOKUP($AB220,Settings!$D$16:$G$22,3,TRUE)-VLOOKUP($AB220,Settings!$D$16:$G$22,4,TRUE)),0))</f>
        <v/>
      </c>
      <c r="AD220" s="11" t="n"/>
      <c r="AE220" s="11" t="n"/>
      <c r="AF220" s="11">
        <f>IF($B220="","",ROUND($S220-$X220-$AC220-$AD220-$AE220,0))</f>
        <v/>
      </c>
      <c r="AG220" s="11">
        <f>IF($B220="","",ROUND($T220*Settings!$E$9,0))</f>
        <v/>
      </c>
      <c r="AH220" s="11">
        <f>IF($B220="","",ROUND($T220*Settings!$E$10,0))</f>
        <v/>
      </c>
      <c r="AI220" s="11">
        <f>IF($B220="","",ROUND($T220*Settings!$E$11,0))</f>
        <v/>
      </c>
      <c r="AJ220" s="11">
        <f>IF($B220="","",ROUND($T220*Settings!$E$12,0))</f>
        <v/>
      </c>
      <c r="AK220" s="11">
        <f>IF($B220="","",$AG220+$AH220+$AI220+$AJ220)</f>
        <v/>
      </c>
      <c r="AL220" s="11">
        <f>IF($B220="","",ROUND($S220+$AK220,0))</f>
        <v/>
      </c>
      <c r="AM220" s="9" t="n"/>
      <c r="AN220" s="9" t="n"/>
    </row>
    <row r="221">
      <c r="A221" s="9" t="n">
        <v>217</v>
      </c>
      <c r="B221" s="9" t="n"/>
      <c r="C221" s="9">
        <f>IF($B221="","",IFERROR(VLOOKUP($B221,Employees!$A:$K,2,FALSE),""))</f>
        <v/>
      </c>
      <c r="D221" s="9">
        <f>IF($B221="","",IFERROR(VLOOKUP($B221,Employees!$A:$K,3,FALSE),""))</f>
        <v/>
      </c>
      <c r="E221" s="9">
        <f>IF($B221="","",IFERROR(VLOOKUP($B221,Employees!$A:$K,4,FALSE),""))</f>
        <v/>
      </c>
      <c r="F221" s="11">
        <f>IF($B221="","",IFERROR(VLOOKUP($B221,Employees!$A:$K,8,FALSE),""))</f>
        <v/>
      </c>
      <c r="G221" s="14">
        <f>IF($B221="","",IF($G221="",Settings!$B$5,$G221))</f>
        <v/>
      </c>
      <c r="H221" s="14" t="n"/>
      <c r="I221" s="11">
        <f>IF($B221="","",ROUND($F221*MAX(0,($G221-$H221))/Settings!$B$5,0))</f>
        <v/>
      </c>
      <c r="J221" s="11" t="n"/>
      <c r="K221" s="11" t="n"/>
      <c r="L221" s="11" t="n"/>
      <c r="M221" s="11" t="n"/>
      <c r="N221" s="11" t="n"/>
      <c r="O221" s="14" t="n"/>
      <c r="P221" s="14" t="n"/>
      <c r="Q221" s="14" t="n"/>
      <c r="R221" s="11">
        <f>IF($B221="","",ROUND((IFERROR($F221/Settings!$B$5/Settings!$B$6,0))*($O221*Settings!$H$9+$P221*Settings!$H$10+$Q221*Settings!$H$11),0))</f>
        <v/>
      </c>
      <c r="S221" s="11">
        <f>IF($B221="","",ROUND($I221+$J221+$K221+$L221+$M221+$N221+$R221,0))</f>
        <v/>
      </c>
      <c r="T221" s="11">
        <f>IF($B221="","",IFERROR(VLOOKUP($B221,Employees!$A:$K,9,FALSE),""))</f>
        <v/>
      </c>
      <c r="U221" s="11">
        <f>IF($B221="","",ROUND($T221*Settings!$B$9,0))</f>
        <v/>
      </c>
      <c r="V221" s="11">
        <f>IF($B221="","",ROUND($T221*Settings!$B$10,0))</f>
        <v/>
      </c>
      <c r="W221" s="11">
        <f>IF($B221="","",ROUND($T221*Settings!$B$11,0))</f>
        <v/>
      </c>
      <c r="X221" s="11">
        <f>IF($B221="","",$U221+$V221+$W221)</f>
        <v/>
      </c>
      <c r="Y221" s="11">
        <f>IF($B221="","",Settings!$B$14)</f>
        <v/>
      </c>
      <c r="Z221" s="9">
        <f>IF($B221="","",IFERROR(VLOOKUP($B221,Employees!$A:$K,10,FALSE),0))</f>
        <v/>
      </c>
      <c r="AA221" s="11">
        <f>IF($B221="","",$Z221*Settings!$B$15)</f>
        <v/>
      </c>
      <c r="AB221" s="11">
        <f>IF($B221="","",MAX(0,($I221+$J221+$L221+$M221+$R221)-$X221-$Y221-$AA221))</f>
        <v/>
      </c>
      <c r="AC221" s="11">
        <f>IF($B221="","",ROUND(IF($AB221=0,0,$AB221*VLOOKUP($AB221,Settings!$D$16:$G$22,3,TRUE)-VLOOKUP($AB221,Settings!$D$16:$G$22,4,TRUE)),0))</f>
        <v/>
      </c>
      <c r="AD221" s="11" t="n"/>
      <c r="AE221" s="11" t="n"/>
      <c r="AF221" s="11">
        <f>IF($B221="","",ROUND($S221-$X221-$AC221-$AD221-$AE221,0))</f>
        <v/>
      </c>
      <c r="AG221" s="11">
        <f>IF($B221="","",ROUND($T221*Settings!$E$9,0))</f>
        <v/>
      </c>
      <c r="AH221" s="11">
        <f>IF($B221="","",ROUND($T221*Settings!$E$10,0))</f>
        <v/>
      </c>
      <c r="AI221" s="11">
        <f>IF($B221="","",ROUND($T221*Settings!$E$11,0))</f>
        <v/>
      </c>
      <c r="AJ221" s="11">
        <f>IF($B221="","",ROUND($T221*Settings!$E$12,0))</f>
        <v/>
      </c>
      <c r="AK221" s="11">
        <f>IF($B221="","",$AG221+$AH221+$AI221+$AJ221)</f>
        <v/>
      </c>
      <c r="AL221" s="11">
        <f>IF($B221="","",ROUND($S221+$AK221,0))</f>
        <v/>
      </c>
      <c r="AM221" s="9" t="n"/>
      <c r="AN221" s="9" t="n"/>
    </row>
    <row r="222">
      <c r="A222" s="9" t="n">
        <v>218</v>
      </c>
      <c r="B222" s="9" t="n"/>
      <c r="C222" s="9">
        <f>IF($B222="","",IFERROR(VLOOKUP($B222,Employees!$A:$K,2,FALSE),""))</f>
        <v/>
      </c>
      <c r="D222" s="9">
        <f>IF($B222="","",IFERROR(VLOOKUP($B222,Employees!$A:$K,3,FALSE),""))</f>
        <v/>
      </c>
      <c r="E222" s="9">
        <f>IF($B222="","",IFERROR(VLOOKUP($B222,Employees!$A:$K,4,FALSE),""))</f>
        <v/>
      </c>
      <c r="F222" s="11">
        <f>IF($B222="","",IFERROR(VLOOKUP($B222,Employees!$A:$K,8,FALSE),""))</f>
        <v/>
      </c>
      <c r="G222" s="14">
        <f>IF($B222="","",IF($G222="",Settings!$B$5,$G222))</f>
        <v/>
      </c>
      <c r="H222" s="14" t="n"/>
      <c r="I222" s="11">
        <f>IF($B222="","",ROUND($F222*MAX(0,($G222-$H222))/Settings!$B$5,0))</f>
        <v/>
      </c>
      <c r="J222" s="11" t="n"/>
      <c r="K222" s="11" t="n"/>
      <c r="L222" s="11" t="n"/>
      <c r="M222" s="11" t="n"/>
      <c r="N222" s="11" t="n"/>
      <c r="O222" s="14" t="n"/>
      <c r="P222" s="14" t="n"/>
      <c r="Q222" s="14" t="n"/>
      <c r="R222" s="11">
        <f>IF($B222="","",ROUND((IFERROR($F222/Settings!$B$5/Settings!$B$6,0))*($O222*Settings!$H$9+$P222*Settings!$H$10+$Q222*Settings!$H$11),0))</f>
        <v/>
      </c>
      <c r="S222" s="11">
        <f>IF($B222="","",ROUND($I222+$J222+$K222+$L222+$M222+$N222+$R222,0))</f>
        <v/>
      </c>
      <c r="T222" s="11">
        <f>IF($B222="","",IFERROR(VLOOKUP($B222,Employees!$A:$K,9,FALSE),""))</f>
        <v/>
      </c>
      <c r="U222" s="11">
        <f>IF($B222="","",ROUND($T222*Settings!$B$9,0))</f>
        <v/>
      </c>
      <c r="V222" s="11">
        <f>IF($B222="","",ROUND($T222*Settings!$B$10,0))</f>
        <v/>
      </c>
      <c r="W222" s="11">
        <f>IF($B222="","",ROUND($T222*Settings!$B$11,0))</f>
        <v/>
      </c>
      <c r="X222" s="11">
        <f>IF($B222="","",$U222+$V222+$W222)</f>
        <v/>
      </c>
      <c r="Y222" s="11">
        <f>IF($B222="","",Settings!$B$14)</f>
        <v/>
      </c>
      <c r="Z222" s="9">
        <f>IF($B222="","",IFERROR(VLOOKUP($B222,Employees!$A:$K,10,FALSE),0))</f>
        <v/>
      </c>
      <c r="AA222" s="11">
        <f>IF($B222="","",$Z222*Settings!$B$15)</f>
        <v/>
      </c>
      <c r="AB222" s="11">
        <f>IF($B222="","",MAX(0,($I222+$J222+$L222+$M222+$R222)-$X222-$Y222-$AA222))</f>
        <v/>
      </c>
      <c r="AC222" s="11">
        <f>IF($B222="","",ROUND(IF($AB222=0,0,$AB222*VLOOKUP($AB222,Settings!$D$16:$G$22,3,TRUE)-VLOOKUP($AB222,Settings!$D$16:$G$22,4,TRUE)),0))</f>
        <v/>
      </c>
      <c r="AD222" s="11" t="n"/>
      <c r="AE222" s="11" t="n"/>
      <c r="AF222" s="11">
        <f>IF($B222="","",ROUND($S222-$X222-$AC222-$AD222-$AE222,0))</f>
        <v/>
      </c>
      <c r="AG222" s="11">
        <f>IF($B222="","",ROUND($T222*Settings!$E$9,0))</f>
        <v/>
      </c>
      <c r="AH222" s="11">
        <f>IF($B222="","",ROUND($T222*Settings!$E$10,0))</f>
        <v/>
      </c>
      <c r="AI222" s="11">
        <f>IF($B222="","",ROUND($T222*Settings!$E$11,0))</f>
        <v/>
      </c>
      <c r="AJ222" s="11">
        <f>IF($B222="","",ROUND($T222*Settings!$E$12,0))</f>
        <v/>
      </c>
      <c r="AK222" s="11">
        <f>IF($B222="","",$AG222+$AH222+$AI222+$AJ222)</f>
        <v/>
      </c>
      <c r="AL222" s="11">
        <f>IF($B222="","",ROUND($S222+$AK222,0))</f>
        <v/>
      </c>
      <c r="AM222" s="9" t="n"/>
      <c r="AN222" s="9" t="n"/>
    </row>
    <row r="223">
      <c r="A223" s="9" t="n">
        <v>219</v>
      </c>
      <c r="B223" s="9" t="n"/>
      <c r="C223" s="9">
        <f>IF($B223="","",IFERROR(VLOOKUP($B223,Employees!$A:$K,2,FALSE),""))</f>
        <v/>
      </c>
      <c r="D223" s="9">
        <f>IF($B223="","",IFERROR(VLOOKUP($B223,Employees!$A:$K,3,FALSE),""))</f>
        <v/>
      </c>
      <c r="E223" s="9">
        <f>IF($B223="","",IFERROR(VLOOKUP($B223,Employees!$A:$K,4,FALSE),""))</f>
        <v/>
      </c>
      <c r="F223" s="11">
        <f>IF($B223="","",IFERROR(VLOOKUP($B223,Employees!$A:$K,8,FALSE),""))</f>
        <v/>
      </c>
      <c r="G223" s="14">
        <f>IF($B223="","",IF($G223="",Settings!$B$5,$G223))</f>
        <v/>
      </c>
      <c r="H223" s="14" t="n"/>
      <c r="I223" s="11">
        <f>IF($B223="","",ROUND($F223*MAX(0,($G223-$H223))/Settings!$B$5,0))</f>
        <v/>
      </c>
      <c r="J223" s="11" t="n"/>
      <c r="K223" s="11" t="n"/>
      <c r="L223" s="11" t="n"/>
      <c r="M223" s="11" t="n"/>
      <c r="N223" s="11" t="n"/>
      <c r="O223" s="14" t="n"/>
      <c r="P223" s="14" t="n"/>
      <c r="Q223" s="14" t="n"/>
      <c r="R223" s="11">
        <f>IF($B223="","",ROUND((IFERROR($F223/Settings!$B$5/Settings!$B$6,0))*($O223*Settings!$H$9+$P223*Settings!$H$10+$Q223*Settings!$H$11),0))</f>
        <v/>
      </c>
      <c r="S223" s="11">
        <f>IF($B223="","",ROUND($I223+$J223+$K223+$L223+$M223+$N223+$R223,0))</f>
        <v/>
      </c>
      <c r="T223" s="11">
        <f>IF($B223="","",IFERROR(VLOOKUP($B223,Employees!$A:$K,9,FALSE),""))</f>
        <v/>
      </c>
      <c r="U223" s="11">
        <f>IF($B223="","",ROUND($T223*Settings!$B$9,0))</f>
        <v/>
      </c>
      <c r="V223" s="11">
        <f>IF($B223="","",ROUND($T223*Settings!$B$10,0))</f>
        <v/>
      </c>
      <c r="W223" s="11">
        <f>IF($B223="","",ROUND($T223*Settings!$B$11,0))</f>
        <v/>
      </c>
      <c r="X223" s="11">
        <f>IF($B223="","",$U223+$V223+$W223)</f>
        <v/>
      </c>
      <c r="Y223" s="11">
        <f>IF($B223="","",Settings!$B$14)</f>
        <v/>
      </c>
      <c r="Z223" s="9">
        <f>IF($B223="","",IFERROR(VLOOKUP($B223,Employees!$A:$K,10,FALSE),0))</f>
        <v/>
      </c>
      <c r="AA223" s="11">
        <f>IF($B223="","",$Z223*Settings!$B$15)</f>
        <v/>
      </c>
      <c r="AB223" s="11">
        <f>IF($B223="","",MAX(0,($I223+$J223+$L223+$M223+$R223)-$X223-$Y223-$AA223))</f>
        <v/>
      </c>
      <c r="AC223" s="11">
        <f>IF($B223="","",ROUND(IF($AB223=0,0,$AB223*VLOOKUP($AB223,Settings!$D$16:$G$22,3,TRUE)-VLOOKUP($AB223,Settings!$D$16:$G$22,4,TRUE)),0))</f>
        <v/>
      </c>
      <c r="AD223" s="11" t="n"/>
      <c r="AE223" s="11" t="n"/>
      <c r="AF223" s="11">
        <f>IF($B223="","",ROUND($S223-$X223-$AC223-$AD223-$AE223,0))</f>
        <v/>
      </c>
      <c r="AG223" s="11">
        <f>IF($B223="","",ROUND($T223*Settings!$E$9,0))</f>
        <v/>
      </c>
      <c r="AH223" s="11">
        <f>IF($B223="","",ROUND($T223*Settings!$E$10,0))</f>
        <v/>
      </c>
      <c r="AI223" s="11">
        <f>IF($B223="","",ROUND($T223*Settings!$E$11,0))</f>
        <v/>
      </c>
      <c r="AJ223" s="11">
        <f>IF($B223="","",ROUND($T223*Settings!$E$12,0))</f>
        <v/>
      </c>
      <c r="AK223" s="11">
        <f>IF($B223="","",$AG223+$AH223+$AI223+$AJ223)</f>
        <v/>
      </c>
      <c r="AL223" s="11">
        <f>IF($B223="","",ROUND($S223+$AK223,0))</f>
        <v/>
      </c>
      <c r="AM223" s="9" t="n"/>
      <c r="AN223" s="9" t="n"/>
    </row>
    <row r="224">
      <c r="A224" s="9" t="n">
        <v>220</v>
      </c>
      <c r="B224" s="9" t="n"/>
      <c r="C224" s="9">
        <f>IF($B224="","",IFERROR(VLOOKUP($B224,Employees!$A:$K,2,FALSE),""))</f>
        <v/>
      </c>
      <c r="D224" s="9">
        <f>IF($B224="","",IFERROR(VLOOKUP($B224,Employees!$A:$K,3,FALSE),""))</f>
        <v/>
      </c>
      <c r="E224" s="9">
        <f>IF($B224="","",IFERROR(VLOOKUP($B224,Employees!$A:$K,4,FALSE),""))</f>
        <v/>
      </c>
      <c r="F224" s="11">
        <f>IF($B224="","",IFERROR(VLOOKUP($B224,Employees!$A:$K,8,FALSE),""))</f>
        <v/>
      </c>
      <c r="G224" s="14">
        <f>IF($B224="","",IF($G224="",Settings!$B$5,$G224))</f>
        <v/>
      </c>
      <c r="H224" s="14" t="n"/>
      <c r="I224" s="11">
        <f>IF($B224="","",ROUND($F224*MAX(0,($G224-$H224))/Settings!$B$5,0))</f>
        <v/>
      </c>
      <c r="J224" s="11" t="n"/>
      <c r="K224" s="11" t="n"/>
      <c r="L224" s="11" t="n"/>
      <c r="M224" s="11" t="n"/>
      <c r="N224" s="11" t="n"/>
      <c r="O224" s="14" t="n"/>
      <c r="P224" s="14" t="n"/>
      <c r="Q224" s="14" t="n"/>
      <c r="R224" s="11">
        <f>IF($B224="","",ROUND((IFERROR($F224/Settings!$B$5/Settings!$B$6,0))*($O224*Settings!$H$9+$P224*Settings!$H$10+$Q224*Settings!$H$11),0))</f>
        <v/>
      </c>
      <c r="S224" s="11">
        <f>IF($B224="","",ROUND($I224+$J224+$K224+$L224+$M224+$N224+$R224,0))</f>
        <v/>
      </c>
      <c r="T224" s="11">
        <f>IF($B224="","",IFERROR(VLOOKUP($B224,Employees!$A:$K,9,FALSE),""))</f>
        <v/>
      </c>
      <c r="U224" s="11">
        <f>IF($B224="","",ROUND($T224*Settings!$B$9,0))</f>
        <v/>
      </c>
      <c r="V224" s="11">
        <f>IF($B224="","",ROUND($T224*Settings!$B$10,0))</f>
        <v/>
      </c>
      <c r="W224" s="11">
        <f>IF($B224="","",ROUND($T224*Settings!$B$11,0))</f>
        <v/>
      </c>
      <c r="X224" s="11">
        <f>IF($B224="","",$U224+$V224+$W224)</f>
        <v/>
      </c>
      <c r="Y224" s="11">
        <f>IF($B224="","",Settings!$B$14)</f>
        <v/>
      </c>
      <c r="Z224" s="9">
        <f>IF($B224="","",IFERROR(VLOOKUP($B224,Employees!$A:$K,10,FALSE),0))</f>
        <v/>
      </c>
      <c r="AA224" s="11">
        <f>IF($B224="","",$Z224*Settings!$B$15)</f>
        <v/>
      </c>
      <c r="AB224" s="11">
        <f>IF($B224="","",MAX(0,($I224+$J224+$L224+$M224+$R224)-$X224-$Y224-$AA224))</f>
        <v/>
      </c>
      <c r="AC224" s="11">
        <f>IF($B224="","",ROUND(IF($AB224=0,0,$AB224*VLOOKUP($AB224,Settings!$D$16:$G$22,3,TRUE)-VLOOKUP($AB224,Settings!$D$16:$G$22,4,TRUE)),0))</f>
        <v/>
      </c>
      <c r="AD224" s="11" t="n"/>
      <c r="AE224" s="11" t="n"/>
      <c r="AF224" s="11">
        <f>IF($B224="","",ROUND($S224-$X224-$AC224-$AD224-$AE224,0))</f>
        <v/>
      </c>
      <c r="AG224" s="11">
        <f>IF($B224="","",ROUND($T224*Settings!$E$9,0))</f>
        <v/>
      </c>
      <c r="AH224" s="11">
        <f>IF($B224="","",ROUND($T224*Settings!$E$10,0))</f>
        <v/>
      </c>
      <c r="AI224" s="11">
        <f>IF($B224="","",ROUND($T224*Settings!$E$11,0))</f>
        <v/>
      </c>
      <c r="AJ224" s="11">
        <f>IF($B224="","",ROUND($T224*Settings!$E$12,0))</f>
        <v/>
      </c>
      <c r="AK224" s="11">
        <f>IF($B224="","",$AG224+$AH224+$AI224+$AJ224)</f>
        <v/>
      </c>
      <c r="AL224" s="11">
        <f>IF($B224="","",ROUND($S224+$AK224,0))</f>
        <v/>
      </c>
      <c r="AM224" s="9" t="n"/>
      <c r="AN224" s="9" t="n"/>
    </row>
    <row r="225">
      <c r="A225" s="9" t="n">
        <v>221</v>
      </c>
      <c r="B225" s="9" t="n"/>
      <c r="C225" s="9">
        <f>IF($B225="","",IFERROR(VLOOKUP($B225,Employees!$A:$K,2,FALSE),""))</f>
        <v/>
      </c>
      <c r="D225" s="9">
        <f>IF($B225="","",IFERROR(VLOOKUP($B225,Employees!$A:$K,3,FALSE),""))</f>
        <v/>
      </c>
      <c r="E225" s="9">
        <f>IF($B225="","",IFERROR(VLOOKUP($B225,Employees!$A:$K,4,FALSE),""))</f>
        <v/>
      </c>
      <c r="F225" s="11">
        <f>IF($B225="","",IFERROR(VLOOKUP($B225,Employees!$A:$K,8,FALSE),""))</f>
        <v/>
      </c>
      <c r="G225" s="14">
        <f>IF($B225="","",IF($G225="",Settings!$B$5,$G225))</f>
        <v/>
      </c>
      <c r="H225" s="14" t="n"/>
      <c r="I225" s="11">
        <f>IF($B225="","",ROUND($F225*MAX(0,($G225-$H225))/Settings!$B$5,0))</f>
        <v/>
      </c>
      <c r="J225" s="11" t="n"/>
      <c r="K225" s="11" t="n"/>
      <c r="L225" s="11" t="n"/>
      <c r="M225" s="11" t="n"/>
      <c r="N225" s="11" t="n"/>
      <c r="O225" s="14" t="n"/>
      <c r="P225" s="14" t="n"/>
      <c r="Q225" s="14" t="n"/>
      <c r="R225" s="11">
        <f>IF($B225="","",ROUND((IFERROR($F225/Settings!$B$5/Settings!$B$6,0))*($O225*Settings!$H$9+$P225*Settings!$H$10+$Q225*Settings!$H$11),0))</f>
        <v/>
      </c>
      <c r="S225" s="11">
        <f>IF($B225="","",ROUND($I225+$J225+$K225+$L225+$M225+$N225+$R225,0))</f>
        <v/>
      </c>
      <c r="T225" s="11">
        <f>IF($B225="","",IFERROR(VLOOKUP($B225,Employees!$A:$K,9,FALSE),""))</f>
        <v/>
      </c>
      <c r="U225" s="11">
        <f>IF($B225="","",ROUND($T225*Settings!$B$9,0))</f>
        <v/>
      </c>
      <c r="V225" s="11">
        <f>IF($B225="","",ROUND($T225*Settings!$B$10,0))</f>
        <v/>
      </c>
      <c r="W225" s="11">
        <f>IF($B225="","",ROUND($T225*Settings!$B$11,0))</f>
        <v/>
      </c>
      <c r="X225" s="11">
        <f>IF($B225="","",$U225+$V225+$W225)</f>
        <v/>
      </c>
      <c r="Y225" s="11">
        <f>IF($B225="","",Settings!$B$14)</f>
        <v/>
      </c>
      <c r="Z225" s="9">
        <f>IF($B225="","",IFERROR(VLOOKUP($B225,Employees!$A:$K,10,FALSE),0))</f>
        <v/>
      </c>
      <c r="AA225" s="11">
        <f>IF($B225="","",$Z225*Settings!$B$15)</f>
        <v/>
      </c>
      <c r="AB225" s="11">
        <f>IF($B225="","",MAX(0,($I225+$J225+$L225+$M225+$R225)-$X225-$Y225-$AA225))</f>
        <v/>
      </c>
      <c r="AC225" s="11">
        <f>IF($B225="","",ROUND(IF($AB225=0,0,$AB225*VLOOKUP($AB225,Settings!$D$16:$G$22,3,TRUE)-VLOOKUP($AB225,Settings!$D$16:$G$22,4,TRUE)),0))</f>
        <v/>
      </c>
      <c r="AD225" s="11" t="n"/>
      <c r="AE225" s="11" t="n"/>
      <c r="AF225" s="11">
        <f>IF($B225="","",ROUND($S225-$X225-$AC225-$AD225-$AE225,0))</f>
        <v/>
      </c>
      <c r="AG225" s="11">
        <f>IF($B225="","",ROUND($T225*Settings!$E$9,0))</f>
        <v/>
      </c>
      <c r="AH225" s="11">
        <f>IF($B225="","",ROUND($T225*Settings!$E$10,0))</f>
        <v/>
      </c>
      <c r="AI225" s="11">
        <f>IF($B225="","",ROUND($T225*Settings!$E$11,0))</f>
        <v/>
      </c>
      <c r="AJ225" s="11">
        <f>IF($B225="","",ROUND($T225*Settings!$E$12,0))</f>
        <v/>
      </c>
      <c r="AK225" s="11">
        <f>IF($B225="","",$AG225+$AH225+$AI225+$AJ225)</f>
        <v/>
      </c>
      <c r="AL225" s="11">
        <f>IF($B225="","",ROUND($S225+$AK225,0))</f>
        <v/>
      </c>
      <c r="AM225" s="9" t="n"/>
      <c r="AN225" s="9" t="n"/>
    </row>
    <row r="226">
      <c r="A226" s="9" t="n">
        <v>222</v>
      </c>
      <c r="B226" s="9" t="n"/>
      <c r="C226" s="9">
        <f>IF($B226="","",IFERROR(VLOOKUP($B226,Employees!$A:$K,2,FALSE),""))</f>
        <v/>
      </c>
      <c r="D226" s="9">
        <f>IF($B226="","",IFERROR(VLOOKUP($B226,Employees!$A:$K,3,FALSE),""))</f>
        <v/>
      </c>
      <c r="E226" s="9">
        <f>IF($B226="","",IFERROR(VLOOKUP($B226,Employees!$A:$K,4,FALSE),""))</f>
        <v/>
      </c>
      <c r="F226" s="11">
        <f>IF($B226="","",IFERROR(VLOOKUP($B226,Employees!$A:$K,8,FALSE),""))</f>
        <v/>
      </c>
      <c r="G226" s="14">
        <f>IF($B226="","",IF($G226="",Settings!$B$5,$G226))</f>
        <v/>
      </c>
      <c r="H226" s="14" t="n"/>
      <c r="I226" s="11">
        <f>IF($B226="","",ROUND($F226*MAX(0,($G226-$H226))/Settings!$B$5,0))</f>
        <v/>
      </c>
      <c r="J226" s="11" t="n"/>
      <c r="K226" s="11" t="n"/>
      <c r="L226" s="11" t="n"/>
      <c r="M226" s="11" t="n"/>
      <c r="N226" s="11" t="n"/>
      <c r="O226" s="14" t="n"/>
      <c r="P226" s="14" t="n"/>
      <c r="Q226" s="14" t="n"/>
      <c r="R226" s="11">
        <f>IF($B226="","",ROUND((IFERROR($F226/Settings!$B$5/Settings!$B$6,0))*($O226*Settings!$H$9+$P226*Settings!$H$10+$Q226*Settings!$H$11),0))</f>
        <v/>
      </c>
      <c r="S226" s="11">
        <f>IF($B226="","",ROUND($I226+$J226+$K226+$L226+$M226+$N226+$R226,0))</f>
        <v/>
      </c>
      <c r="T226" s="11">
        <f>IF($B226="","",IFERROR(VLOOKUP($B226,Employees!$A:$K,9,FALSE),""))</f>
        <v/>
      </c>
      <c r="U226" s="11">
        <f>IF($B226="","",ROUND($T226*Settings!$B$9,0))</f>
        <v/>
      </c>
      <c r="V226" s="11">
        <f>IF($B226="","",ROUND($T226*Settings!$B$10,0))</f>
        <v/>
      </c>
      <c r="W226" s="11">
        <f>IF($B226="","",ROUND($T226*Settings!$B$11,0))</f>
        <v/>
      </c>
      <c r="X226" s="11">
        <f>IF($B226="","",$U226+$V226+$W226)</f>
        <v/>
      </c>
      <c r="Y226" s="11">
        <f>IF($B226="","",Settings!$B$14)</f>
        <v/>
      </c>
      <c r="Z226" s="9">
        <f>IF($B226="","",IFERROR(VLOOKUP($B226,Employees!$A:$K,10,FALSE),0))</f>
        <v/>
      </c>
      <c r="AA226" s="11">
        <f>IF($B226="","",$Z226*Settings!$B$15)</f>
        <v/>
      </c>
      <c r="AB226" s="11">
        <f>IF($B226="","",MAX(0,($I226+$J226+$L226+$M226+$R226)-$X226-$Y226-$AA226))</f>
        <v/>
      </c>
      <c r="AC226" s="11">
        <f>IF($B226="","",ROUND(IF($AB226=0,0,$AB226*VLOOKUP($AB226,Settings!$D$16:$G$22,3,TRUE)-VLOOKUP($AB226,Settings!$D$16:$G$22,4,TRUE)),0))</f>
        <v/>
      </c>
      <c r="AD226" s="11" t="n"/>
      <c r="AE226" s="11" t="n"/>
      <c r="AF226" s="11">
        <f>IF($B226="","",ROUND($S226-$X226-$AC226-$AD226-$AE226,0))</f>
        <v/>
      </c>
      <c r="AG226" s="11">
        <f>IF($B226="","",ROUND($T226*Settings!$E$9,0))</f>
        <v/>
      </c>
      <c r="AH226" s="11">
        <f>IF($B226="","",ROUND($T226*Settings!$E$10,0))</f>
        <v/>
      </c>
      <c r="AI226" s="11">
        <f>IF($B226="","",ROUND($T226*Settings!$E$11,0))</f>
        <v/>
      </c>
      <c r="AJ226" s="11">
        <f>IF($B226="","",ROUND($T226*Settings!$E$12,0))</f>
        <v/>
      </c>
      <c r="AK226" s="11">
        <f>IF($B226="","",$AG226+$AH226+$AI226+$AJ226)</f>
        <v/>
      </c>
      <c r="AL226" s="11">
        <f>IF($B226="","",ROUND($S226+$AK226,0))</f>
        <v/>
      </c>
      <c r="AM226" s="9" t="n"/>
      <c r="AN226" s="9" t="n"/>
    </row>
    <row r="227">
      <c r="A227" s="9" t="n">
        <v>223</v>
      </c>
      <c r="B227" s="9" t="n"/>
      <c r="C227" s="9">
        <f>IF($B227="","",IFERROR(VLOOKUP($B227,Employees!$A:$K,2,FALSE),""))</f>
        <v/>
      </c>
      <c r="D227" s="9">
        <f>IF($B227="","",IFERROR(VLOOKUP($B227,Employees!$A:$K,3,FALSE),""))</f>
        <v/>
      </c>
      <c r="E227" s="9">
        <f>IF($B227="","",IFERROR(VLOOKUP($B227,Employees!$A:$K,4,FALSE),""))</f>
        <v/>
      </c>
      <c r="F227" s="11">
        <f>IF($B227="","",IFERROR(VLOOKUP($B227,Employees!$A:$K,8,FALSE),""))</f>
        <v/>
      </c>
      <c r="G227" s="14">
        <f>IF($B227="","",IF($G227="",Settings!$B$5,$G227))</f>
        <v/>
      </c>
      <c r="H227" s="14" t="n"/>
      <c r="I227" s="11">
        <f>IF($B227="","",ROUND($F227*MAX(0,($G227-$H227))/Settings!$B$5,0))</f>
        <v/>
      </c>
      <c r="J227" s="11" t="n"/>
      <c r="K227" s="11" t="n"/>
      <c r="L227" s="11" t="n"/>
      <c r="M227" s="11" t="n"/>
      <c r="N227" s="11" t="n"/>
      <c r="O227" s="14" t="n"/>
      <c r="P227" s="14" t="n"/>
      <c r="Q227" s="14" t="n"/>
      <c r="R227" s="11">
        <f>IF($B227="","",ROUND((IFERROR($F227/Settings!$B$5/Settings!$B$6,0))*($O227*Settings!$H$9+$P227*Settings!$H$10+$Q227*Settings!$H$11),0))</f>
        <v/>
      </c>
      <c r="S227" s="11">
        <f>IF($B227="","",ROUND($I227+$J227+$K227+$L227+$M227+$N227+$R227,0))</f>
        <v/>
      </c>
      <c r="T227" s="11">
        <f>IF($B227="","",IFERROR(VLOOKUP($B227,Employees!$A:$K,9,FALSE),""))</f>
        <v/>
      </c>
      <c r="U227" s="11">
        <f>IF($B227="","",ROUND($T227*Settings!$B$9,0))</f>
        <v/>
      </c>
      <c r="V227" s="11">
        <f>IF($B227="","",ROUND($T227*Settings!$B$10,0))</f>
        <v/>
      </c>
      <c r="W227" s="11">
        <f>IF($B227="","",ROUND($T227*Settings!$B$11,0))</f>
        <v/>
      </c>
      <c r="X227" s="11">
        <f>IF($B227="","",$U227+$V227+$W227)</f>
        <v/>
      </c>
      <c r="Y227" s="11">
        <f>IF($B227="","",Settings!$B$14)</f>
        <v/>
      </c>
      <c r="Z227" s="9">
        <f>IF($B227="","",IFERROR(VLOOKUP($B227,Employees!$A:$K,10,FALSE),0))</f>
        <v/>
      </c>
      <c r="AA227" s="11">
        <f>IF($B227="","",$Z227*Settings!$B$15)</f>
        <v/>
      </c>
      <c r="AB227" s="11">
        <f>IF($B227="","",MAX(0,($I227+$J227+$L227+$M227+$R227)-$X227-$Y227-$AA227))</f>
        <v/>
      </c>
      <c r="AC227" s="11">
        <f>IF($B227="","",ROUND(IF($AB227=0,0,$AB227*VLOOKUP($AB227,Settings!$D$16:$G$22,3,TRUE)-VLOOKUP($AB227,Settings!$D$16:$G$22,4,TRUE)),0))</f>
        <v/>
      </c>
      <c r="AD227" s="11" t="n"/>
      <c r="AE227" s="11" t="n"/>
      <c r="AF227" s="11">
        <f>IF($B227="","",ROUND($S227-$X227-$AC227-$AD227-$AE227,0))</f>
        <v/>
      </c>
      <c r="AG227" s="11">
        <f>IF($B227="","",ROUND($T227*Settings!$E$9,0))</f>
        <v/>
      </c>
      <c r="AH227" s="11">
        <f>IF($B227="","",ROUND($T227*Settings!$E$10,0))</f>
        <v/>
      </c>
      <c r="AI227" s="11">
        <f>IF($B227="","",ROUND($T227*Settings!$E$11,0))</f>
        <v/>
      </c>
      <c r="AJ227" s="11">
        <f>IF($B227="","",ROUND($T227*Settings!$E$12,0))</f>
        <v/>
      </c>
      <c r="AK227" s="11">
        <f>IF($B227="","",$AG227+$AH227+$AI227+$AJ227)</f>
        <v/>
      </c>
      <c r="AL227" s="11">
        <f>IF($B227="","",ROUND($S227+$AK227,0))</f>
        <v/>
      </c>
      <c r="AM227" s="9" t="n"/>
      <c r="AN227" s="9" t="n"/>
    </row>
    <row r="228">
      <c r="A228" s="9" t="n">
        <v>224</v>
      </c>
      <c r="B228" s="9" t="n"/>
      <c r="C228" s="9">
        <f>IF($B228="","",IFERROR(VLOOKUP($B228,Employees!$A:$K,2,FALSE),""))</f>
        <v/>
      </c>
      <c r="D228" s="9">
        <f>IF($B228="","",IFERROR(VLOOKUP($B228,Employees!$A:$K,3,FALSE),""))</f>
        <v/>
      </c>
      <c r="E228" s="9">
        <f>IF($B228="","",IFERROR(VLOOKUP($B228,Employees!$A:$K,4,FALSE),""))</f>
        <v/>
      </c>
      <c r="F228" s="11">
        <f>IF($B228="","",IFERROR(VLOOKUP($B228,Employees!$A:$K,8,FALSE),""))</f>
        <v/>
      </c>
      <c r="G228" s="14">
        <f>IF($B228="","",IF($G228="",Settings!$B$5,$G228))</f>
        <v/>
      </c>
      <c r="H228" s="14" t="n"/>
      <c r="I228" s="11">
        <f>IF($B228="","",ROUND($F228*MAX(0,($G228-$H228))/Settings!$B$5,0))</f>
        <v/>
      </c>
      <c r="J228" s="11" t="n"/>
      <c r="K228" s="11" t="n"/>
      <c r="L228" s="11" t="n"/>
      <c r="M228" s="11" t="n"/>
      <c r="N228" s="11" t="n"/>
      <c r="O228" s="14" t="n"/>
      <c r="P228" s="14" t="n"/>
      <c r="Q228" s="14" t="n"/>
      <c r="R228" s="11">
        <f>IF($B228="","",ROUND((IFERROR($F228/Settings!$B$5/Settings!$B$6,0))*($O228*Settings!$H$9+$P228*Settings!$H$10+$Q228*Settings!$H$11),0))</f>
        <v/>
      </c>
      <c r="S228" s="11">
        <f>IF($B228="","",ROUND($I228+$J228+$K228+$L228+$M228+$N228+$R228,0))</f>
        <v/>
      </c>
      <c r="T228" s="11">
        <f>IF($B228="","",IFERROR(VLOOKUP($B228,Employees!$A:$K,9,FALSE),""))</f>
        <v/>
      </c>
      <c r="U228" s="11">
        <f>IF($B228="","",ROUND($T228*Settings!$B$9,0))</f>
        <v/>
      </c>
      <c r="V228" s="11">
        <f>IF($B228="","",ROUND($T228*Settings!$B$10,0))</f>
        <v/>
      </c>
      <c r="W228" s="11">
        <f>IF($B228="","",ROUND($T228*Settings!$B$11,0))</f>
        <v/>
      </c>
      <c r="X228" s="11">
        <f>IF($B228="","",$U228+$V228+$W228)</f>
        <v/>
      </c>
      <c r="Y228" s="11">
        <f>IF($B228="","",Settings!$B$14)</f>
        <v/>
      </c>
      <c r="Z228" s="9">
        <f>IF($B228="","",IFERROR(VLOOKUP($B228,Employees!$A:$K,10,FALSE),0))</f>
        <v/>
      </c>
      <c r="AA228" s="11">
        <f>IF($B228="","",$Z228*Settings!$B$15)</f>
        <v/>
      </c>
      <c r="AB228" s="11">
        <f>IF($B228="","",MAX(0,($I228+$J228+$L228+$M228+$R228)-$X228-$Y228-$AA228))</f>
        <v/>
      </c>
      <c r="AC228" s="11">
        <f>IF($B228="","",ROUND(IF($AB228=0,0,$AB228*VLOOKUP($AB228,Settings!$D$16:$G$22,3,TRUE)-VLOOKUP($AB228,Settings!$D$16:$G$22,4,TRUE)),0))</f>
        <v/>
      </c>
      <c r="AD228" s="11" t="n"/>
      <c r="AE228" s="11" t="n"/>
      <c r="AF228" s="11">
        <f>IF($B228="","",ROUND($S228-$X228-$AC228-$AD228-$AE228,0))</f>
        <v/>
      </c>
      <c r="AG228" s="11">
        <f>IF($B228="","",ROUND($T228*Settings!$E$9,0))</f>
        <v/>
      </c>
      <c r="AH228" s="11">
        <f>IF($B228="","",ROUND($T228*Settings!$E$10,0))</f>
        <v/>
      </c>
      <c r="AI228" s="11">
        <f>IF($B228="","",ROUND($T228*Settings!$E$11,0))</f>
        <v/>
      </c>
      <c r="AJ228" s="11">
        <f>IF($B228="","",ROUND($T228*Settings!$E$12,0))</f>
        <v/>
      </c>
      <c r="AK228" s="11">
        <f>IF($B228="","",$AG228+$AH228+$AI228+$AJ228)</f>
        <v/>
      </c>
      <c r="AL228" s="11">
        <f>IF($B228="","",ROUND($S228+$AK228,0))</f>
        <v/>
      </c>
      <c r="AM228" s="9" t="n"/>
      <c r="AN228" s="9" t="n"/>
    </row>
    <row r="229">
      <c r="A229" s="9" t="n">
        <v>225</v>
      </c>
      <c r="B229" s="9" t="n"/>
      <c r="C229" s="9">
        <f>IF($B229="","",IFERROR(VLOOKUP($B229,Employees!$A:$K,2,FALSE),""))</f>
        <v/>
      </c>
      <c r="D229" s="9">
        <f>IF($B229="","",IFERROR(VLOOKUP($B229,Employees!$A:$K,3,FALSE),""))</f>
        <v/>
      </c>
      <c r="E229" s="9">
        <f>IF($B229="","",IFERROR(VLOOKUP($B229,Employees!$A:$K,4,FALSE),""))</f>
        <v/>
      </c>
      <c r="F229" s="11">
        <f>IF($B229="","",IFERROR(VLOOKUP($B229,Employees!$A:$K,8,FALSE),""))</f>
        <v/>
      </c>
      <c r="G229" s="14">
        <f>IF($B229="","",IF($G229="",Settings!$B$5,$G229))</f>
        <v/>
      </c>
      <c r="H229" s="14" t="n"/>
      <c r="I229" s="11">
        <f>IF($B229="","",ROUND($F229*MAX(0,($G229-$H229))/Settings!$B$5,0))</f>
        <v/>
      </c>
      <c r="J229" s="11" t="n"/>
      <c r="K229" s="11" t="n"/>
      <c r="L229" s="11" t="n"/>
      <c r="M229" s="11" t="n"/>
      <c r="N229" s="11" t="n"/>
      <c r="O229" s="14" t="n"/>
      <c r="P229" s="14" t="n"/>
      <c r="Q229" s="14" t="n"/>
      <c r="R229" s="11">
        <f>IF($B229="","",ROUND((IFERROR($F229/Settings!$B$5/Settings!$B$6,0))*($O229*Settings!$H$9+$P229*Settings!$H$10+$Q229*Settings!$H$11),0))</f>
        <v/>
      </c>
      <c r="S229" s="11">
        <f>IF($B229="","",ROUND($I229+$J229+$K229+$L229+$M229+$N229+$R229,0))</f>
        <v/>
      </c>
      <c r="T229" s="11">
        <f>IF($B229="","",IFERROR(VLOOKUP($B229,Employees!$A:$K,9,FALSE),""))</f>
        <v/>
      </c>
      <c r="U229" s="11">
        <f>IF($B229="","",ROUND($T229*Settings!$B$9,0))</f>
        <v/>
      </c>
      <c r="V229" s="11">
        <f>IF($B229="","",ROUND($T229*Settings!$B$10,0))</f>
        <v/>
      </c>
      <c r="W229" s="11">
        <f>IF($B229="","",ROUND($T229*Settings!$B$11,0))</f>
        <v/>
      </c>
      <c r="X229" s="11">
        <f>IF($B229="","",$U229+$V229+$W229)</f>
        <v/>
      </c>
      <c r="Y229" s="11">
        <f>IF($B229="","",Settings!$B$14)</f>
        <v/>
      </c>
      <c r="Z229" s="9">
        <f>IF($B229="","",IFERROR(VLOOKUP($B229,Employees!$A:$K,10,FALSE),0))</f>
        <v/>
      </c>
      <c r="AA229" s="11">
        <f>IF($B229="","",$Z229*Settings!$B$15)</f>
        <v/>
      </c>
      <c r="AB229" s="11">
        <f>IF($B229="","",MAX(0,($I229+$J229+$L229+$M229+$R229)-$X229-$Y229-$AA229))</f>
        <v/>
      </c>
      <c r="AC229" s="11">
        <f>IF($B229="","",ROUND(IF($AB229=0,0,$AB229*VLOOKUP($AB229,Settings!$D$16:$G$22,3,TRUE)-VLOOKUP($AB229,Settings!$D$16:$G$22,4,TRUE)),0))</f>
        <v/>
      </c>
      <c r="AD229" s="11" t="n"/>
      <c r="AE229" s="11" t="n"/>
      <c r="AF229" s="11">
        <f>IF($B229="","",ROUND($S229-$X229-$AC229-$AD229-$AE229,0))</f>
        <v/>
      </c>
      <c r="AG229" s="11">
        <f>IF($B229="","",ROUND($T229*Settings!$E$9,0))</f>
        <v/>
      </c>
      <c r="AH229" s="11">
        <f>IF($B229="","",ROUND($T229*Settings!$E$10,0))</f>
        <v/>
      </c>
      <c r="AI229" s="11">
        <f>IF($B229="","",ROUND($T229*Settings!$E$11,0))</f>
        <v/>
      </c>
      <c r="AJ229" s="11">
        <f>IF($B229="","",ROUND($T229*Settings!$E$12,0))</f>
        <v/>
      </c>
      <c r="AK229" s="11">
        <f>IF($B229="","",$AG229+$AH229+$AI229+$AJ229)</f>
        <v/>
      </c>
      <c r="AL229" s="11">
        <f>IF($B229="","",ROUND($S229+$AK229,0))</f>
        <v/>
      </c>
      <c r="AM229" s="9" t="n"/>
      <c r="AN229" s="9" t="n"/>
    </row>
    <row r="230">
      <c r="A230" s="9" t="n">
        <v>226</v>
      </c>
      <c r="B230" s="9" t="n"/>
      <c r="C230" s="9">
        <f>IF($B230="","",IFERROR(VLOOKUP($B230,Employees!$A:$K,2,FALSE),""))</f>
        <v/>
      </c>
      <c r="D230" s="9">
        <f>IF($B230="","",IFERROR(VLOOKUP($B230,Employees!$A:$K,3,FALSE),""))</f>
        <v/>
      </c>
      <c r="E230" s="9">
        <f>IF($B230="","",IFERROR(VLOOKUP($B230,Employees!$A:$K,4,FALSE),""))</f>
        <v/>
      </c>
      <c r="F230" s="11">
        <f>IF($B230="","",IFERROR(VLOOKUP($B230,Employees!$A:$K,8,FALSE),""))</f>
        <v/>
      </c>
      <c r="G230" s="14">
        <f>IF($B230="","",IF($G230="",Settings!$B$5,$G230))</f>
        <v/>
      </c>
      <c r="H230" s="14" t="n"/>
      <c r="I230" s="11">
        <f>IF($B230="","",ROUND($F230*MAX(0,($G230-$H230))/Settings!$B$5,0))</f>
        <v/>
      </c>
      <c r="J230" s="11" t="n"/>
      <c r="K230" s="11" t="n"/>
      <c r="L230" s="11" t="n"/>
      <c r="M230" s="11" t="n"/>
      <c r="N230" s="11" t="n"/>
      <c r="O230" s="14" t="n"/>
      <c r="P230" s="14" t="n"/>
      <c r="Q230" s="14" t="n"/>
      <c r="R230" s="11">
        <f>IF($B230="","",ROUND((IFERROR($F230/Settings!$B$5/Settings!$B$6,0))*($O230*Settings!$H$9+$P230*Settings!$H$10+$Q230*Settings!$H$11),0))</f>
        <v/>
      </c>
      <c r="S230" s="11">
        <f>IF($B230="","",ROUND($I230+$J230+$K230+$L230+$M230+$N230+$R230,0))</f>
        <v/>
      </c>
      <c r="T230" s="11">
        <f>IF($B230="","",IFERROR(VLOOKUP($B230,Employees!$A:$K,9,FALSE),""))</f>
        <v/>
      </c>
      <c r="U230" s="11">
        <f>IF($B230="","",ROUND($T230*Settings!$B$9,0))</f>
        <v/>
      </c>
      <c r="V230" s="11">
        <f>IF($B230="","",ROUND($T230*Settings!$B$10,0))</f>
        <v/>
      </c>
      <c r="W230" s="11">
        <f>IF($B230="","",ROUND($T230*Settings!$B$11,0))</f>
        <v/>
      </c>
      <c r="X230" s="11">
        <f>IF($B230="","",$U230+$V230+$W230)</f>
        <v/>
      </c>
      <c r="Y230" s="11">
        <f>IF($B230="","",Settings!$B$14)</f>
        <v/>
      </c>
      <c r="Z230" s="9">
        <f>IF($B230="","",IFERROR(VLOOKUP($B230,Employees!$A:$K,10,FALSE),0))</f>
        <v/>
      </c>
      <c r="AA230" s="11">
        <f>IF($B230="","",$Z230*Settings!$B$15)</f>
        <v/>
      </c>
      <c r="AB230" s="11">
        <f>IF($B230="","",MAX(0,($I230+$J230+$L230+$M230+$R230)-$X230-$Y230-$AA230))</f>
        <v/>
      </c>
      <c r="AC230" s="11">
        <f>IF($B230="","",ROUND(IF($AB230=0,0,$AB230*VLOOKUP($AB230,Settings!$D$16:$G$22,3,TRUE)-VLOOKUP($AB230,Settings!$D$16:$G$22,4,TRUE)),0))</f>
        <v/>
      </c>
      <c r="AD230" s="11" t="n"/>
      <c r="AE230" s="11" t="n"/>
      <c r="AF230" s="11">
        <f>IF($B230="","",ROUND($S230-$X230-$AC230-$AD230-$AE230,0))</f>
        <v/>
      </c>
      <c r="AG230" s="11">
        <f>IF($B230="","",ROUND($T230*Settings!$E$9,0))</f>
        <v/>
      </c>
      <c r="AH230" s="11">
        <f>IF($B230="","",ROUND($T230*Settings!$E$10,0))</f>
        <v/>
      </c>
      <c r="AI230" s="11">
        <f>IF($B230="","",ROUND($T230*Settings!$E$11,0))</f>
        <v/>
      </c>
      <c r="AJ230" s="11">
        <f>IF($B230="","",ROUND($T230*Settings!$E$12,0))</f>
        <v/>
      </c>
      <c r="AK230" s="11">
        <f>IF($B230="","",$AG230+$AH230+$AI230+$AJ230)</f>
        <v/>
      </c>
      <c r="AL230" s="11">
        <f>IF($B230="","",ROUND($S230+$AK230,0))</f>
        <v/>
      </c>
      <c r="AM230" s="9" t="n"/>
      <c r="AN230" s="9" t="n"/>
    </row>
    <row r="231">
      <c r="A231" s="9" t="n">
        <v>227</v>
      </c>
      <c r="B231" s="9" t="n"/>
      <c r="C231" s="9">
        <f>IF($B231="","",IFERROR(VLOOKUP($B231,Employees!$A:$K,2,FALSE),""))</f>
        <v/>
      </c>
      <c r="D231" s="9">
        <f>IF($B231="","",IFERROR(VLOOKUP($B231,Employees!$A:$K,3,FALSE),""))</f>
        <v/>
      </c>
      <c r="E231" s="9">
        <f>IF($B231="","",IFERROR(VLOOKUP($B231,Employees!$A:$K,4,FALSE),""))</f>
        <v/>
      </c>
      <c r="F231" s="11">
        <f>IF($B231="","",IFERROR(VLOOKUP($B231,Employees!$A:$K,8,FALSE),""))</f>
        <v/>
      </c>
      <c r="G231" s="14">
        <f>IF($B231="","",IF($G231="",Settings!$B$5,$G231))</f>
        <v/>
      </c>
      <c r="H231" s="14" t="n"/>
      <c r="I231" s="11">
        <f>IF($B231="","",ROUND($F231*MAX(0,($G231-$H231))/Settings!$B$5,0))</f>
        <v/>
      </c>
      <c r="J231" s="11" t="n"/>
      <c r="K231" s="11" t="n"/>
      <c r="L231" s="11" t="n"/>
      <c r="M231" s="11" t="n"/>
      <c r="N231" s="11" t="n"/>
      <c r="O231" s="14" t="n"/>
      <c r="P231" s="14" t="n"/>
      <c r="Q231" s="14" t="n"/>
      <c r="R231" s="11">
        <f>IF($B231="","",ROUND((IFERROR($F231/Settings!$B$5/Settings!$B$6,0))*($O231*Settings!$H$9+$P231*Settings!$H$10+$Q231*Settings!$H$11),0))</f>
        <v/>
      </c>
      <c r="S231" s="11">
        <f>IF($B231="","",ROUND($I231+$J231+$K231+$L231+$M231+$N231+$R231,0))</f>
        <v/>
      </c>
      <c r="T231" s="11">
        <f>IF($B231="","",IFERROR(VLOOKUP($B231,Employees!$A:$K,9,FALSE),""))</f>
        <v/>
      </c>
      <c r="U231" s="11">
        <f>IF($B231="","",ROUND($T231*Settings!$B$9,0))</f>
        <v/>
      </c>
      <c r="V231" s="11">
        <f>IF($B231="","",ROUND($T231*Settings!$B$10,0))</f>
        <v/>
      </c>
      <c r="W231" s="11">
        <f>IF($B231="","",ROUND($T231*Settings!$B$11,0))</f>
        <v/>
      </c>
      <c r="X231" s="11">
        <f>IF($B231="","",$U231+$V231+$W231)</f>
        <v/>
      </c>
      <c r="Y231" s="11">
        <f>IF($B231="","",Settings!$B$14)</f>
        <v/>
      </c>
      <c r="Z231" s="9">
        <f>IF($B231="","",IFERROR(VLOOKUP($B231,Employees!$A:$K,10,FALSE),0))</f>
        <v/>
      </c>
      <c r="AA231" s="11">
        <f>IF($B231="","",$Z231*Settings!$B$15)</f>
        <v/>
      </c>
      <c r="AB231" s="11">
        <f>IF($B231="","",MAX(0,($I231+$J231+$L231+$M231+$R231)-$X231-$Y231-$AA231))</f>
        <v/>
      </c>
      <c r="AC231" s="11">
        <f>IF($B231="","",ROUND(IF($AB231=0,0,$AB231*VLOOKUP($AB231,Settings!$D$16:$G$22,3,TRUE)-VLOOKUP($AB231,Settings!$D$16:$G$22,4,TRUE)),0))</f>
        <v/>
      </c>
      <c r="AD231" s="11" t="n"/>
      <c r="AE231" s="11" t="n"/>
      <c r="AF231" s="11">
        <f>IF($B231="","",ROUND($S231-$X231-$AC231-$AD231-$AE231,0))</f>
        <v/>
      </c>
      <c r="AG231" s="11">
        <f>IF($B231="","",ROUND($T231*Settings!$E$9,0))</f>
        <v/>
      </c>
      <c r="AH231" s="11">
        <f>IF($B231="","",ROUND($T231*Settings!$E$10,0))</f>
        <v/>
      </c>
      <c r="AI231" s="11">
        <f>IF($B231="","",ROUND($T231*Settings!$E$11,0))</f>
        <v/>
      </c>
      <c r="AJ231" s="11">
        <f>IF($B231="","",ROUND($T231*Settings!$E$12,0))</f>
        <v/>
      </c>
      <c r="AK231" s="11">
        <f>IF($B231="","",$AG231+$AH231+$AI231+$AJ231)</f>
        <v/>
      </c>
      <c r="AL231" s="11">
        <f>IF($B231="","",ROUND($S231+$AK231,0))</f>
        <v/>
      </c>
      <c r="AM231" s="9" t="n"/>
      <c r="AN231" s="9" t="n"/>
    </row>
    <row r="232">
      <c r="A232" s="9" t="n">
        <v>228</v>
      </c>
      <c r="B232" s="9" t="n"/>
      <c r="C232" s="9">
        <f>IF($B232="","",IFERROR(VLOOKUP($B232,Employees!$A:$K,2,FALSE),""))</f>
        <v/>
      </c>
      <c r="D232" s="9">
        <f>IF($B232="","",IFERROR(VLOOKUP($B232,Employees!$A:$K,3,FALSE),""))</f>
        <v/>
      </c>
      <c r="E232" s="9">
        <f>IF($B232="","",IFERROR(VLOOKUP($B232,Employees!$A:$K,4,FALSE),""))</f>
        <v/>
      </c>
      <c r="F232" s="11">
        <f>IF($B232="","",IFERROR(VLOOKUP($B232,Employees!$A:$K,8,FALSE),""))</f>
        <v/>
      </c>
      <c r="G232" s="14">
        <f>IF($B232="","",IF($G232="",Settings!$B$5,$G232))</f>
        <v/>
      </c>
      <c r="H232" s="14" t="n"/>
      <c r="I232" s="11">
        <f>IF($B232="","",ROUND($F232*MAX(0,($G232-$H232))/Settings!$B$5,0))</f>
        <v/>
      </c>
      <c r="J232" s="11" t="n"/>
      <c r="K232" s="11" t="n"/>
      <c r="L232" s="11" t="n"/>
      <c r="M232" s="11" t="n"/>
      <c r="N232" s="11" t="n"/>
      <c r="O232" s="14" t="n"/>
      <c r="P232" s="14" t="n"/>
      <c r="Q232" s="14" t="n"/>
      <c r="R232" s="11">
        <f>IF($B232="","",ROUND((IFERROR($F232/Settings!$B$5/Settings!$B$6,0))*($O232*Settings!$H$9+$P232*Settings!$H$10+$Q232*Settings!$H$11),0))</f>
        <v/>
      </c>
      <c r="S232" s="11">
        <f>IF($B232="","",ROUND($I232+$J232+$K232+$L232+$M232+$N232+$R232,0))</f>
        <v/>
      </c>
      <c r="T232" s="11">
        <f>IF($B232="","",IFERROR(VLOOKUP($B232,Employees!$A:$K,9,FALSE),""))</f>
        <v/>
      </c>
      <c r="U232" s="11">
        <f>IF($B232="","",ROUND($T232*Settings!$B$9,0))</f>
        <v/>
      </c>
      <c r="V232" s="11">
        <f>IF($B232="","",ROUND($T232*Settings!$B$10,0))</f>
        <v/>
      </c>
      <c r="W232" s="11">
        <f>IF($B232="","",ROUND($T232*Settings!$B$11,0))</f>
        <v/>
      </c>
      <c r="X232" s="11">
        <f>IF($B232="","",$U232+$V232+$W232)</f>
        <v/>
      </c>
      <c r="Y232" s="11">
        <f>IF($B232="","",Settings!$B$14)</f>
        <v/>
      </c>
      <c r="Z232" s="9">
        <f>IF($B232="","",IFERROR(VLOOKUP($B232,Employees!$A:$K,10,FALSE),0))</f>
        <v/>
      </c>
      <c r="AA232" s="11">
        <f>IF($B232="","",$Z232*Settings!$B$15)</f>
        <v/>
      </c>
      <c r="AB232" s="11">
        <f>IF($B232="","",MAX(0,($I232+$J232+$L232+$M232+$R232)-$X232-$Y232-$AA232))</f>
        <v/>
      </c>
      <c r="AC232" s="11">
        <f>IF($B232="","",ROUND(IF($AB232=0,0,$AB232*VLOOKUP($AB232,Settings!$D$16:$G$22,3,TRUE)-VLOOKUP($AB232,Settings!$D$16:$G$22,4,TRUE)),0))</f>
        <v/>
      </c>
      <c r="AD232" s="11" t="n"/>
      <c r="AE232" s="11" t="n"/>
      <c r="AF232" s="11">
        <f>IF($B232="","",ROUND($S232-$X232-$AC232-$AD232-$AE232,0))</f>
        <v/>
      </c>
      <c r="AG232" s="11">
        <f>IF($B232="","",ROUND($T232*Settings!$E$9,0))</f>
        <v/>
      </c>
      <c r="AH232" s="11">
        <f>IF($B232="","",ROUND($T232*Settings!$E$10,0))</f>
        <v/>
      </c>
      <c r="AI232" s="11">
        <f>IF($B232="","",ROUND($T232*Settings!$E$11,0))</f>
        <v/>
      </c>
      <c r="AJ232" s="11">
        <f>IF($B232="","",ROUND($T232*Settings!$E$12,0))</f>
        <v/>
      </c>
      <c r="AK232" s="11">
        <f>IF($B232="","",$AG232+$AH232+$AI232+$AJ232)</f>
        <v/>
      </c>
      <c r="AL232" s="11">
        <f>IF($B232="","",ROUND($S232+$AK232,0))</f>
        <v/>
      </c>
      <c r="AM232" s="9" t="n"/>
      <c r="AN232" s="9" t="n"/>
    </row>
    <row r="233">
      <c r="A233" s="9" t="n">
        <v>229</v>
      </c>
      <c r="B233" s="9" t="n"/>
      <c r="C233" s="9">
        <f>IF($B233="","",IFERROR(VLOOKUP($B233,Employees!$A:$K,2,FALSE),""))</f>
        <v/>
      </c>
      <c r="D233" s="9">
        <f>IF($B233="","",IFERROR(VLOOKUP($B233,Employees!$A:$K,3,FALSE),""))</f>
        <v/>
      </c>
      <c r="E233" s="9">
        <f>IF($B233="","",IFERROR(VLOOKUP($B233,Employees!$A:$K,4,FALSE),""))</f>
        <v/>
      </c>
      <c r="F233" s="11">
        <f>IF($B233="","",IFERROR(VLOOKUP($B233,Employees!$A:$K,8,FALSE),""))</f>
        <v/>
      </c>
      <c r="G233" s="14">
        <f>IF($B233="","",IF($G233="",Settings!$B$5,$G233))</f>
        <v/>
      </c>
      <c r="H233" s="14" t="n"/>
      <c r="I233" s="11">
        <f>IF($B233="","",ROUND($F233*MAX(0,($G233-$H233))/Settings!$B$5,0))</f>
        <v/>
      </c>
      <c r="J233" s="11" t="n"/>
      <c r="K233" s="11" t="n"/>
      <c r="L233" s="11" t="n"/>
      <c r="M233" s="11" t="n"/>
      <c r="N233" s="11" t="n"/>
      <c r="O233" s="14" t="n"/>
      <c r="P233" s="14" t="n"/>
      <c r="Q233" s="14" t="n"/>
      <c r="R233" s="11">
        <f>IF($B233="","",ROUND((IFERROR($F233/Settings!$B$5/Settings!$B$6,0))*($O233*Settings!$H$9+$P233*Settings!$H$10+$Q233*Settings!$H$11),0))</f>
        <v/>
      </c>
      <c r="S233" s="11">
        <f>IF($B233="","",ROUND($I233+$J233+$K233+$L233+$M233+$N233+$R233,0))</f>
        <v/>
      </c>
      <c r="T233" s="11">
        <f>IF($B233="","",IFERROR(VLOOKUP($B233,Employees!$A:$K,9,FALSE),""))</f>
        <v/>
      </c>
      <c r="U233" s="11">
        <f>IF($B233="","",ROUND($T233*Settings!$B$9,0))</f>
        <v/>
      </c>
      <c r="V233" s="11">
        <f>IF($B233="","",ROUND($T233*Settings!$B$10,0))</f>
        <v/>
      </c>
      <c r="W233" s="11">
        <f>IF($B233="","",ROUND($T233*Settings!$B$11,0))</f>
        <v/>
      </c>
      <c r="X233" s="11">
        <f>IF($B233="","",$U233+$V233+$W233)</f>
        <v/>
      </c>
      <c r="Y233" s="11">
        <f>IF($B233="","",Settings!$B$14)</f>
        <v/>
      </c>
      <c r="Z233" s="9">
        <f>IF($B233="","",IFERROR(VLOOKUP($B233,Employees!$A:$K,10,FALSE),0))</f>
        <v/>
      </c>
      <c r="AA233" s="11">
        <f>IF($B233="","",$Z233*Settings!$B$15)</f>
        <v/>
      </c>
      <c r="AB233" s="11">
        <f>IF($B233="","",MAX(0,($I233+$J233+$L233+$M233+$R233)-$X233-$Y233-$AA233))</f>
        <v/>
      </c>
      <c r="AC233" s="11">
        <f>IF($B233="","",ROUND(IF($AB233=0,0,$AB233*VLOOKUP($AB233,Settings!$D$16:$G$22,3,TRUE)-VLOOKUP($AB233,Settings!$D$16:$G$22,4,TRUE)),0))</f>
        <v/>
      </c>
      <c r="AD233" s="11" t="n"/>
      <c r="AE233" s="11" t="n"/>
      <c r="AF233" s="11">
        <f>IF($B233="","",ROUND($S233-$X233-$AC233-$AD233-$AE233,0))</f>
        <v/>
      </c>
      <c r="AG233" s="11">
        <f>IF($B233="","",ROUND($T233*Settings!$E$9,0))</f>
        <v/>
      </c>
      <c r="AH233" s="11">
        <f>IF($B233="","",ROUND($T233*Settings!$E$10,0))</f>
        <v/>
      </c>
      <c r="AI233" s="11">
        <f>IF($B233="","",ROUND($T233*Settings!$E$11,0))</f>
        <v/>
      </c>
      <c r="AJ233" s="11">
        <f>IF($B233="","",ROUND($T233*Settings!$E$12,0))</f>
        <v/>
      </c>
      <c r="AK233" s="11">
        <f>IF($B233="","",$AG233+$AH233+$AI233+$AJ233)</f>
        <v/>
      </c>
      <c r="AL233" s="11">
        <f>IF($B233="","",ROUND($S233+$AK233,0))</f>
        <v/>
      </c>
      <c r="AM233" s="9" t="n"/>
      <c r="AN233" s="9" t="n"/>
    </row>
    <row r="234">
      <c r="A234" s="9" t="n">
        <v>230</v>
      </c>
      <c r="B234" s="9" t="n"/>
      <c r="C234" s="9">
        <f>IF($B234="","",IFERROR(VLOOKUP($B234,Employees!$A:$K,2,FALSE),""))</f>
        <v/>
      </c>
      <c r="D234" s="9">
        <f>IF($B234="","",IFERROR(VLOOKUP($B234,Employees!$A:$K,3,FALSE),""))</f>
        <v/>
      </c>
      <c r="E234" s="9">
        <f>IF($B234="","",IFERROR(VLOOKUP($B234,Employees!$A:$K,4,FALSE),""))</f>
        <v/>
      </c>
      <c r="F234" s="11">
        <f>IF($B234="","",IFERROR(VLOOKUP($B234,Employees!$A:$K,8,FALSE),""))</f>
        <v/>
      </c>
      <c r="G234" s="14">
        <f>IF($B234="","",IF($G234="",Settings!$B$5,$G234))</f>
        <v/>
      </c>
      <c r="H234" s="14" t="n"/>
      <c r="I234" s="11">
        <f>IF($B234="","",ROUND($F234*MAX(0,($G234-$H234))/Settings!$B$5,0))</f>
        <v/>
      </c>
      <c r="J234" s="11" t="n"/>
      <c r="K234" s="11" t="n"/>
      <c r="L234" s="11" t="n"/>
      <c r="M234" s="11" t="n"/>
      <c r="N234" s="11" t="n"/>
      <c r="O234" s="14" t="n"/>
      <c r="P234" s="14" t="n"/>
      <c r="Q234" s="14" t="n"/>
      <c r="R234" s="11">
        <f>IF($B234="","",ROUND((IFERROR($F234/Settings!$B$5/Settings!$B$6,0))*($O234*Settings!$H$9+$P234*Settings!$H$10+$Q234*Settings!$H$11),0))</f>
        <v/>
      </c>
      <c r="S234" s="11">
        <f>IF($B234="","",ROUND($I234+$J234+$K234+$L234+$M234+$N234+$R234,0))</f>
        <v/>
      </c>
      <c r="T234" s="11">
        <f>IF($B234="","",IFERROR(VLOOKUP($B234,Employees!$A:$K,9,FALSE),""))</f>
        <v/>
      </c>
      <c r="U234" s="11">
        <f>IF($B234="","",ROUND($T234*Settings!$B$9,0))</f>
        <v/>
      </c>
      <c r="V234" s="11">
        <f>IF($B234="","",ROUND($T234*Settings!$B$10,0))</f>
        <v/>
      </c>
      <c r="W234" s="11">
        <f>IF($B234="","",ROUND($T234*Settings!$B$11,0))</f>
        <v/>
      </c>
      <c r="X234" s="11">
        <f>IF($B234="","",$U234+$V234+$W234)</f>
        <v/>
      </c>
      <c r="Y234" s="11">
        <f>IF($B234="","",Settings!$B$14)</f>
        <v/>
      </c>
      <c r="Z234" s="9">
        <f>IF($B234="","",IFERROR(VLOOKUP($B234,Employees!$A:$K,10,FALSE),0))</f>
        <v/>
      </c>
      <c r="AA234" s="11">
        <f>IF($B234="","",$Z234*Settings!$B$15)</f>
        <v/>
      </c>
      <c r="AB234" s="11">
        <f>IF($B234="","",MAX(0,($I234+$J234+$L234+$M234+$R234)-$X234-$Y234-$AA234))</f>
        <v/>
      </c>
      <c r="AC234" s="11">
        <f>IF($B234="","",ROUND(IF($AB234=0,0,$AB234*VLOOKUP($AB234,Settings!$D$16:$G$22,3,TRUE)-VLOOKUP($AB234,Settings!$D$16:$G$22,4,TRUE)),0))</f>
        <v/>
      </c>
      <c r="AD234" s="11" t="n"/>
      <c r="AE234" s="11" t="n"/>
      <c r="AF234" s="11">
        <f>IF($B234="","",ROUND($S234-$X234-$AC234-$AD234-$AE234,0))</f>
        <v/>
      </c>
      <c r="AG234" s="11">
        <f>IF($B234="","",ROUND($T234*Settings!$E$9,0))</f>
        <v/>
      </c>
      <c r="AH234" s="11">
        <f>IF($B234="","",ROUND($T234*Settings!$E$10,0))</f>
        <v/>
      </c>
      <c r="AI234" s="11">
        <f>IF($B234="","",ROUND($T234*Settings!$E$11,0))</f>
        <v/>
      </c>
      <c r="AJ234" s="11">
        <f>IF($B234="","",ROUND($T234*Settings!$E$12,0))</f>
        <v/>
      </c>
      <c r="AK234" s="11">
        <f>IF($B234="","",$AG234+$AH234+$AI234+$AJ234)</f>
        <v/>
      </c>
      <c r="AL234" s="11">
        <f>IF($B234="","",ROUND($S234+$AK234,0))</f>
        <v/>
      </c>
      <c r="AM234" s="9" t="n"/>
      <c r="AN234" s="9" t="n"/>
    </row>
    <row r="235">
      <c r="A235" s="9" t="n">
        <v>231</v>
      </c>
      <c r="B235" s="9" t="n"/>
      <c r="C235" s="9">
        <f>IF($B235="","",IFERROR(VLOOKUP($B235,Employees!$A:$K,2,FALSE),""))</f>
        <v/>
      </c>
      <c r="D235" s="9">
        <f>IF($B235="","",IFERROR(VLOOKUP($B235,Employees!$A:$K,3,FALSE),""))</f>
        <v/>
      </c>
      <c r="E235" s="9">
        <f>IF($B235="","",IFERROR(VLOOKUP($B235,Employees!$A:$K,4,FALSE),""))</f>
        <v/>
      </c>
      <c r="F235" s="11">
        <f>IF($B235="","",IFERROR(VLOOKUP($B235,Employees!$A:$K,8,FALSE),""))</f>
        <v/>
      </c>
      <c r="G235" s="14">
        <f>IF($B235="","",IF($G235="",Settings!$B$5,$G235))</f>
        <v/>
      </c>
      <c r="H235" s="14" t="n"/>
      <c r="I235" s="11">
        <f>IF($B235="","",ROUND($F235*MAX(0,($G235-$H235))/Settings!$B$5,0))</f>
        <v/>
      </c>
      <c r="J235" s="11" t="n"/>
      <c r="K235" s="11" t="n"/>
      <c r="L235" s="11" t="n"/>
      <c r="M235" s="11" t="n"/>
      <c r="N235" s="11" t="n"/>
      <c r="O235" s="14" t="n"/>
      <c r="P235" s="14" t="n"/>
      <c r="Q235" s="14" t="n"/>
      <c r="R235" s="11">
        <f>IF($B235="","",ROUND((IFERROR($F235/Settings!$B$5/Settings!$B$6,0))*($O235*Settings!$H$9+$P235*Settings!$H$10+$Q235*Settings!$H$11),0))</f>
        <v/>
      </c>
      <c r="S235" s="11">
        <f>IF($B235="","",ROUND($I235+$J235+$K235+$L235+$M235+$N235+$R235,0))</f>
        <v/>
      </c>
      <c r="T235" s="11">
        <f>IF($B235="","",IFERROR(VLOOKUP($B235,Employees!$A:$K,9,FALSE),""))</f>
        <v/>
      </c>
      <c r="U235" s="11">
        <f>IF($B235="","",ROUND($T235*Settings!$B$9,0))</f>
        <v/>
      </c>
      <c r="V235" s="11">
        <f>IF($B235="","",ROUND($T235*Settings!$B$10,0))</f>
        <v/>
      </c>
      <c r="W235" s="11">
        <f>IF($B235="","",ROUND($T235*Settings!$B$11,0))</f>
        <v/>
      </c>
      <c r="X235" s="11">
        <f>IF($B235="","",$U235+$V235+$W235)</f>
        <v/>
      </c>
      <c r="Y235" s="11">
        <f>IF($B235="","",Settings!$B$14)</f>
        <v/>
      </c>
      <c r="Z235" s="9">
        <f>IF($B235="","",IFERROR(VLOOKUP($B235,Employees!$A:$K,10,FALSE),0))</f>
        <v/>
      </c>
      <c r="AA235" s="11">
        <f>IF($B235="","",$Z235*Settings!$B$15)</f>
        <v/>
      </c>
      <c r="AB235" s="11">
        <f>IF($B235="","",MAX(0,($I235+$J235+$L235+$M235+$R235)-$X235-$Y235-$AA235))</f>
        <v/>
      </c>
      <c r="AC235" s="11">
        <f>IF($B235="","",ROUND(IF($AB235=0,0,$AB235*VLOOKUP($AB235,Settings!$D$16:$G$22,3,TRUE)-VLOOKUP($AB235,Settings!$D$16:$G$22,4,TRUE)),0))</f>
        <v/>
      </c>
      <c r="AD235" s="11" t="n"/>
      <c r="AE235" s="11" t="n"/>
      <c r="AF235" s="11">
        <f>IF($B235="","",ROUND($S235-$X235-$AC235-$AD235-$AE235,0))</f>
        <v/>
      </c>
      <c r="AG235" s="11">
        <f>IF($B235="","",ROUND($T235*Settings!$E$9,0))</f>
        <v/>
      </c>
      <c r="AH235" s="11">
        <f>IF($B235="","",ROUND($T235*Settings!$E$10,0))</f>
        <v/>
      </c>
      <c r="AI235" s="11">
        <f>IF($B235="","",ROUND($T235*Settings!$E$11,0))</f>
        <v/>
      </c>
      <c r="AJ235" s="11">
        <f>IF($B235="","",ROUND($T235*Settings!$E$12,0))</f>
        <v/>
      </c>
      <c r="AK235" s="11">
        <f>IF($B235="","",$AG235+$AH235+$AI235+$AJ235)</f>
        <v/>
      </c>
      <c r="AL235" s="11">
        <f>IF($B235="","",ROUND($S235+$AK235,0))</f>
        <v/>
      </c>
      <c r="AM235" s="9" t="n"/>
      <c r="AN235" s="9" t="n"/>
    </row>
    <row r="236">
      <c r="A236" s="9" t="n">
        <v>232</v>
      </c>
      <c r="B236" s="9" t="n"/>
      <c r="C236" s="9">
        <f>IF($B236="","",IFERROR(VLOOKUP($B236,Employees!$A:$K,2,FALSE),""))</f>
        <v/>
      </c>
      <c r="D236" s="9">
        <f>IF($B236="","",IFERROR(VLOOKUP($B236,Employees!$A:$K,3,FALSE),""))</f>
        <v/>
      </c>
      <c r="E236" s="9">
        <f>IF($B236="","",IFERROR(VLOOKUP($B236,Employees!$A:$K,4,FALSE),""))</f>
        <v/>
      </c>
      <c r="F236" s="11">
        <f>IF($B236="","",IFERROR(VLOOKUP($B236,Employees!$A:$K,8,FALSE),""))</f>
        <v/>
      </c>
      <c r="G236" s="14">
        <f>IF($B236="","",IF($G236="",Settings!$B$5,$G236))</f>
        <v/>
      </c>
      <c r="H236" s="14" t="n"/>
      <c r="I236" s="11">
        <f>IF($B236="","",ROUND($F236*MAX(0,($G236-$H236))/Settings!$B$5,0))</f>
        <v/>
      </c>
      <c r="J236" s="11" t="n"/>
      <c r="K236" s="11" t="n"/>
      <c r="L236" s="11" t="n"/>
      <c r="M236" s="11" t="n"/>
      <c r="N236" s="11" t="n"/>
      <c r="O236" s="14" t="n"/>
      <c r="P236" s="14" t="n"/>
      <c r="Q236" s="14" t="n"/>
      <c r="R236" s="11">
        <f>IF($B236="","",ROUND((IFERROR($F236/Settings!$B$5/Settings!$B$6,0))*($O236*Settings!$H$9+$P236*Settings!$H$10+$Q236*Settings!$H$11),0))</f>
        <v/>
      </c>
      <c r="S236" s="11">
        <f>IF($B236="","",ROUND($I236+$J236+$K236+$L236+$M236+$N236+$R236,0))</f>
        <v/>
      </c>
      <c r="T236" s="11">
        <f>IF($B236="","",IFERROR(VLOOKUP($B236,Employees!$A:$K,9,FALSE),""))</f>
        <v/>
      </c>
      <c r="U236" s="11">
        <f>IF($B236="","",ROUND($T236*Settings!$B$9,0))</f>
        <v/>
      </c>
      <c r="V236" s="11">
        <f>IF($B236="","",ROUND($T236*Settings!$B$10,0))</f>
        <v/>
      </c>
      <c r="W236" s="11">
        <f>IF($B236="","",ROUND($T236*Settings!$B$11,0))</f>
        <v/>
      </c>
      <c r="X236" s="11">
        <f>IF($B236="","",$U236+$V236+$W236)</f>
        <v/>
      </c>
      <c r="Y236" s="11">
        <f>IF($B236="","",Settings!$B$14)</f>
        <v/>
      </c>
      <c r="Z236" s="9">
        <f>IF($B236="","",IFERROR(VLOOKUP($B236,Employees!$A:$K,10,FALSE),0))</f>
        <v/>
      </c>
      <c r="AA236" s="11">
        <f>IF($B236="","",$Z236*Settings!$B$15)</f>
        <v/>
      </c>
      <c r="AB236" s="11">
        <f>IF($B236="","",MAX(0,($I236+$J236+$L236+$M236+$R236)-$X236-$Y236-$AA236))</f>
        <v/>
      </c>
      <c r="AC236" s="11">
        <f>IF($B236="","",ROUND(IF($AB236=0,0,$AB236*VLOOKUP($AB236,Settings!$D$16:$G$22,3,TRUE)-VLOOKUP($AB236,Settings!$D$16:$G$22,4,TRUE)),0))</f>
        <v/>
      </c>
      <c r="AD236" s="11" t="n"/>
      <c r="AE236" s="11" t="n"/>
      <c r="AF236" s="11">
        <f>IF($B236="","",ROUND($S236-$X236-$AC236-$AD236-$AE236,0))</f>
        <v/>
      </c>
      <c r="AG236" s="11">
        <f>IF($B236="","",ROUND($T236*Settings!$E$9,0))</f>
        <v/>
      </c>
      <c r="AH236" s="11">
        <f>IF($B236="","",ROUND($T236*Settings!$E$10,0))</f>
        <v/>
      </c>
      <c r="AI236" s="11">
        <f>IF($B236="","",ROUND($T236*Settings!$E$11,0))</f>
        <v/>
      </c>
      <c r="AJ236" s="11">
        <f>IF($B236="","",ROUND($T236*Settings!$E$12,0))</f>
        <v/>
      </c>
      <c r="AK236" s="11">
        <f>IF($B236="","",$AG236+$AH236+$AI236+$AJ236)</f>
        <v/>
      </c>
      <c r="AL236" s="11">
        <f>IF($B236="","",ROUND($S236+$AK236,0))</f>
        <v/>
      </c>
      <c r="AM236" s="9" t="n"/>
      <c r="AN236" s="9" t="n"/>
    </row>
    <row r="237">
      <c r="A237" s="9" t="n">
        <v>233</v>
      </c>
      <c r="B237" s="9" t="n"/>
      <c r="C237" s="9">
        <f>IF($B237="","",IFERROR(VLOOKUP($B237,Employees!$A:$K,2,FALSE),""))</f>
        <v/>
      </c>
      <c r="D237" s="9">
        <f>IF($B237="","",IFERROR(VLOOKUP($B237,Employees!$A:$K,3,FALSE),""))</f>
        <v/>
      </c>
      <c r="E237" s="9">
        <f>IF($B237="","",IFERROR(VLOOKUP($B237,Employees!$A:$K,4,FALSE),""))</f>
        <v/>
      </c>
      <c r="F237" s="11">
        <f>IF($B237="","",IFERROR(VLOOKUP($B237,Employees!$A:$K,8,FALSE),""))</f>
        <v/>
      </c>
      <c r="G237" s="14">
        <f>IF($B237="","",IF($G237="",Settings!$B$5,$G237))</f>
        <v/>
      </c>
      <c r="H237" s="14" t="n"/>
      <c r="I237" s="11">
        <f>IF($B237="","",ROUND($F237*MAX(0,($G237-$H237))/Settings!$B$5,0))</f>
        <v/>
      </c>
      <c r="J237" s="11" t="n"/>
      <c r="K237" s="11" t="n"/>
      <c r="L237" s="11" t="n"/>
      <c r="M237" s="11" t="n"/>
      <c r="N237" s="11" t="n"/>
      <c r="O237" s="14" t="n"/>
      <c r="P237" s="14" t="n"/>
      <c r="Q237" s="14" t="n"/>
      <c r="R237" s="11">
        <f>IF($B237="","",ROUND((IFERROR($F237/Settings!$B$5/Settings!$B$6,0))*($O237*Settings!$H$9+$P237*Settings!$H$10+$Q237*Settings!$H$11),0))</f>
        <v/>
      </c>
      <c r="S237" s="11">
        <f>IF($B237="","",ROUND($I237+$J237+$K237+$L237+$M237+$N237+$R237,0))</f>
        <v/>
      </c>
      <c r="T237" s="11">
        <f>IF($B237="","",IFERROR(VLOOKUP($B237,Employees!$A:$K,9,FALSE),""))</f>
        <v/>
      </c>
      <c r="U237" s="11">
        <f>IF($B237="","",ROUND($T237*Settings!$B$9,0))</f>
        <v/>
      </c>
      <c r="V237" s="11">
        <f>IF($B237="","",ROUND($T237*Settings!$B$10,0))</f>
        <v/>
      </c>
      <c r="W237" s="11">
        <f>IF($B237="","",ROUND($T237*Settings!$B$11,0))</f>
        <v/>
      </c>
      <c r="X237" s="11">
        <f>IF($B237="","",$U237+$V237+$W237)</f>
        <v/>
      </c>
      <c r="Y237" s="11">
        <f>IF($B237="","",Settings!$B$14)</f>
        <v/>
      </c>
      <c r="Z237" s="9">
        <f>IF($B237="","",IFERROR(VLOOKUP($B237,Employees!$A:$K,10,FALSE),0))</f>
        <v/>
      </c>
      <c r="AA237" s="11">
        <f>IF($B237="","",$Z237*Settings!$B$15)</f>
        <v/>
      </c>
      <c r="AB237" s="11">
        <f>IF($B237="","",MAX(0,($I237+$J237+$L237+$M237+$R237)-$X237-$Y237-$AA237))</f>
        <v/>
      </c>
      <c r="AC237" s="11">
        <f>IF($B237="","",ROUND(IF($AB237=0,0,$AB237*VLOOKUP($AB237,Settings!$D$16:$G$22,3,TRUE)-VLOOKUP($AB237,Settings!$D$16:$G$22,4,TRUE)),0))</f>
        <v/>
      </c>
      <c r="AD237" s="11" t="n"/>
      <c r="AE237" s="11" t="n"/>
      <c r="AF237" s="11">
        <f>IF($B237="","",ROUND($S237-$X237-$AC237-$AD237-$AE237,0))</f>
        <v/>
      </c>
      <c r="AG237" s="11">
        <f>IF($B237="","",ROUND($T237*Settings!$E$9,0))</f>
        <v/>
      </c>
      <c r="AH237" s="11">
        <f>IF($B237="","",ROUND($T237*Settings!$E$10,0))</f>
        <v/>
      </c>
      <c r="AI237" s="11">
        <f>IF($B237="","",ROUND($T237*Settings!$E$11,0))</f>
        <v/>
      </c>
      <c r="AJ237" s="11">
        <f>IF($B237="","",ROUND($T237*Settings!$E$12,0))</f>
        <v/>
      </c>
      <c r="AK237" s="11">
        <f>IF($B237="","",$AG237+$AH237+$AI237+$AJ237)</f>
        <v/>
      </c>
      <c r="AL237" s="11">
        <f>IF($B237="","",ROUND($S237+$AK237,0))</f>
        <v/>
      </c>
      <c r="AM237" s="9" t="n"/>
      <c r="AN237" s="9" t="n"/>
    </row>
    <row r="238">
      <c r="A238" s="9" t="n">
        <v>234</v>
      </c>
      <c r="B238" s="9" t="n"/>
      <c r="C238" s="9">
        <f>IF($B238="","",IFERROR(VLOOKUP($B238,Employees!$A:$K,2,FALSE),""))</f>
        <v/>
      </c>
      <c r="D238" s="9">
        <f>IF($B238="","",IFERROR(VLOOKUP($B238,Employees!$A:$K,3,FALSE),""))</f>
        <v/>
      </c>
      <c r="E238" s="9">
        <f>IF($B238="","",IFERROR(VLOOKUP($B238,Employees!$A:$K,4,FALSE),""))</f>
        <v/>
      </c>
      <c r="F238" s="11">
        <f>IF($B238="","",IFERROR(VLOOKUP($B238,Employees!$A:$K,8,FALSE),""))</f>
        <v/>
      </c>
      <c r="G238" s="14">
        <f>IF($B238="","",IF($G238="",Settings!$B$5,$G238))</f>
        <v/>
      </c>
      <c r="H238" s="14" t="n"/>
      <c r="I238" s="11">
        <f>IF($B238="","",ROUND($F238*MAX(0,($G238-$H238))/Settings!$B$5,0))</f>
        <v/>
      </c>
      <c r="J238" s="11" t="n"/>
      <c r="K238" s="11" t="n"/>
      <c r="L238" s="11" t="n"/>
      <c r="M238" s="11" t="n"/>
      <c r="N238" s="11" t="n"/>
      <c r="O238" s="14" t="n"/>
      <c r="P238" s="14" t="n"/>
      <c r="Q238" s="14" t="n"/>
      <c r="R238" s="11">
        <f>IF($B238="","",ROUND((IFERROR($F238/Settings!$B$5/Settings!$B$6,0))*($O238*Settings!$H$9+$P238*Settings!$H$10+$Q238*Settings!$H$11),0))</f>
        <v/>
      </c>
      <c r="S238" s="11">
        <f>IF($B238="","",ROUND($I238+$J238+$K238+$L238+$M238+$N238+$R238,0))</f>
        <v/>
      </c>
      <c r="T238" s="11">
        <f>IF($B238="","",IFERROR(VLOOKUP($B238,Employees!$A:$K,9,FALSE),""))</f>
        <v/>
      </c>
      <c r="U238" s="11">
        <f>IF($B238="","",ROUND($T238*Settings!$B$9,0))</f>
        <v/>
      </c>
      <c r="V238" s="11">
        <f>IF($B238="","",ROUND($T238*Settings!$B$10,0))</f>
        <v/>
      </c>
      <c r="W238" s="11">
        <f>IF($B238="","",ROUND($T238*Settings!$B$11,0))</f>
        <v/>
      </c>
      <c r="X238" s="11">
        <f>IF($B238="","",$U238+$V238+$W238)</f>
        <v/>
      </c>
      <c r="Y238" s="11">
        <f>IF($B238="","",Settings!$B$14)</f>
        <v/>
      </c>
      <c r="Z238" s="9">
        <f>IF($B238="","",IFERROR(VLOOKUP($B238,Employees!$A:$K,10,FALSE),0))</f>
        <v/>
      </c>
      <c r="AA238" s="11">
        <f>IF($B238="","",$Z238*Settings!$B$15)</f>
        <v/>
      </c>
      <c r="AB238" s="11">
        <f>IF($B238="","",MAX(0,($I238+$J238+$L238+$M238+$R238)-$X238-$Y238-$AA238))</f>
        <v/>
      </c>
      <c r="AC238" s="11">
        <f>IF($B238="","",ROUND(IF($AB238=0,0,$AB238*VLOOKUP($AB238,Settings!$D$16:$G$22,3,TRUE)-VLOOKUP($AB238,Settings!$D$16:$G$22,4,TRUE)),0))</f>
        <v/>
      </c>
      <c r="AD238" s="11" t="n"/>
      <c r="AE238" s="11" t="n"/>
      <c r="AF238" s="11">
        <f>IF($B238="","",ROUND($S238-$X238-$AC238-$AD238-$AE238,0))</f>
        <v/>
      </c>
      <c r="AG238" s="11">
        <f>IF($B238="","",ROUND($T238*Settings!$E$9,0))</f>
        <v/>
      </c>
      <c r="AH238" s="11">
        <f>IF($B238="","",ROUND($T238*Settings!$E$10,0))</f>
        <v/>
      </c>
      <c r="AI238" s="11">
        <f>IF($B238="","",ROUND($T238*Settings!$E$11,0))</f>
        <v/>
      </c>
      <c r="AJ238" s="11">
        <f>IF($B238="","",ROUND($T238*Settings!$E$12,0))</f>
        <v/>
      </c>
      <c r="AK238" s="11">
        <f>IF($B238="","",$AG238+$AH238+$AI238+$AJ238)</f>
        <v/>
      </c>
      <c r="AL238" s="11">
        <f>IF($B238="","",ROUND($S238+$AK238,0))</f>
        <v/>
      </c>
      <c r="AM238" s="9" t="n"/>
      <c r="AN238" s="9" t="n"/>
    </row>
    <row r="239">
      <c r="A239" s="9" t="n">
        <v>235</v>
      </c>
      <c r="B239" s="9" t="n"/>
      <c r="C239" s="9">
        <f>IF($B239="","",IFERROR(VLOOKUP($B239,Employees!$A:$K,2,FALSE),""))</f>
        <v/>
      </c>
      <c r="D239" s="9">
        <f>IF($B239="","",IFERROR(VLOOKUP($B239,Employees!$A:$K,3,FALSE),""))</f>
        <v/>
      </c>
      <c r="E239" s="9">
        <f>IF($B239="","",IFERROR(VLOOKUP($B239,Employees!$A:$K,4,FALSE),""))</f>
        <v/>
      </c>
      <c r="F239" s="11">
        <f>IF($B239="","",IFERROR(VLOOKUP($B239,Employees!$A:$K,8,FALSE),""))</f>
        <v/>
      </c>
      <c r="G239" s="14">
        <f>IF($B239="","",IF($G239="",Settings!$B$5,$G239))</f>
        <v/>
      </c>
      <c r="H239" s="14" t="n"/>
      <c r="I239" s="11">
        <f>IF($B239="","",ROUND($F239*MAX(0,($G239-$H239))/Settings!$B$5,0))</f>
        <v/>
      </c>
      <c r="J239" s="11" t="n"/>
      <c r="K239" s="11" t="n"/>
      <c r="L239" s="11" t="n"/>
      <c r="M239" s="11" t="n"/>
      <c r="N239" s="11" t="n"/>
      <c r="O239" s="14" t="n"/>
      <c r="P239" s="14" t="n"/>
      <c r="Q239" s="14" t="n"/>
      <c r="R239" s="11">
        <f>IF($B239="","",ROUND((IFERROR($F239/Settings!$B$5/Settings!$B$6,0))*($O239*Settings!$H$9+$P239*Settings!$H$10+$Q239*Settings!$H$11),0))</f>
        <v/>
      </c>
      <c r="S239" s="11">
        <f>IF($B239="","",ROUND($I239+$J239+$K239+$L239+$M239+$N239+$R239,0))</f>
        <v/>
      </c>
      <c r="T239" s="11">
        <f>IF($B239="","",IFERROR(VLOOKUP($B239,Employees!$A:$K,9,FALSE),""))</f>
        <v/>
      </c>
      <c r="U239" s="11">
        <f>IF($B239="","",ROUND($T239*Settings!$B$9,0))</f>
        <v/>
      </c>
      <c r="V239" s="11">
        <f>IF($B239="","",ROUND($T239*Settings!$B$10,0))</f>
        <v/>
      </c>
      <c r="W239" s="11">
        <f>IF($B239="","",ROUND($T239*Settings!$B$11,0))</f>
        <v/>
      </c>
      <c r="X239" s="11">
        <f>IF($B239="","",$U239+$V239+$W239)</f>
        <v/>
      </c>
      <c r="Y239" s="11">
        <f>IF($B239="","",Settings!$B$14)</f>
        <v/>
      </c>
      <c r="Z239" s="9">
        <f>IF($B239="","",IFERROR(VLOOKUP($B239,Employees!$A:$K,10,FALSE),0))</f>
        <v/>
      </c>
      <c r="AA239" s="11">
        <f>IF($B239="","",$Z239*Settings!$B$15)</f>
        <v/>
      </c>
      <c r="AB239" s="11">
        <f>IF($B239="","",MAX(0,($I239+$J239+$L239+$M239+$R239)-$X239-$Y239-$AA239))</f>
        <v/>
      </c>
      <c r="AC239" s="11">
        <f>IF($B239="","",ROUND(IF($AB239=0,0,$AB239*VLOOKUP($AB239,Settings!$D$16:$G$22,3,TRUE)-VLOOKUP($AB239,Settings!$D$16:$G$22,4,TRUE)),0))</f>
        <v/>
      </c>
      <c r="AD239" s="11" t="n"/>
      <c r="AE239" s="11" t="n"/>
      <c r="AF239" s="11">
        <f>IF($B239="","",ROUND($S239-$X239-$AC239-$AD239-$AE239,0))</f>
        <v/>
      </c>
      <c r="AG239" s="11">
        <f>IF($B239="","",ROUND($T239*Settings!$E$9,0))</f>
        <v/>
      </c>
      <c r="AH239" s="11">
        <f>IF($B239="","",ROUND($T239*Settings!$E$10,0))</f>
        <v/>
      </c>
      <c r="AI239" s="11">
        <f>IF($B239="","",ROUND($T239*Settings!$E$11,0))</f>
        <v/>
      </c>
      <c r="AJ239" s="11">
        <f>IF($B239="","",ROUND($T239*Settings!$E$12,0))</f>
        <v/>
      </c>
      <c r="AK239" s="11">
        <f>IF($B239="","",$AG239+$AH239+$AI239+$AJ239)</f>
        <v/>
      </c>
      <c r="AL239" s="11">
        <f>IF($B239="","",ROUND($S239+$AK239,0))</f>
        <v/>
      </c>
      <c r="AM239" s="9" t="n"/>
      <c r="AN239" s="9" t="n"/>
    </row>
    <row r="240">
      <c r="A240" s="9" t="n">
        <v>236</v>
      </c>
      <c r="B240" s="9" t="n"/>
      <c r="C240" s="9">
        <f>IF($B240="","",IFERROR(VLOOKUP($B240,Employees!$A:$K,2,FALSE),""))</f>
        <v/>
      </c>
      <c r="D240" s="9">
        <f>IF($B240="","",IFERROR(VLOOKUP($B240,Employees!$A:$K,3,FALSE),""))</f>
        <v/>
      </c>
      <c r="E240" s="9">
        <f>IF($B240="","",IFERROR(VLOOKUP($B240,Employees!$A:$K,4,FALSE),""))</f>
        <v/>
      </c>
      <c r="F240" s="11">
        <f>IF($B240="","",IFERROR(VLOOKUP($B240,Employees!$A:$K,8,FALSE),""))</f>
        <v/>
      </c>
      <c r="G240" s="14">
        <f>IF($B240="","",IF($G240="",Settings!$B$5,$G240))</f>
        <v/>
      </c>
      <c r="H240" s="14" t="n"/>
      <c r="I240" s="11">
        <f>IF($B240="","",ROUND($F240*MAX(0,($G240-$H240))/Settings!$B$5,0))</f>
        <v/>
      </c>
      <c r="J240" s="11" t="n"/>
      <c r="K240" s="11" t="n"/>
      <c r="L240" s="11" t="n"/>
      <c r="M240" s="11" t="n"/>
      <c r="N240" s="11" t="n"/>
      <c r="O240" s="14" t="n"/>
      <c r="P240" s="14" t="n"/>
      <c r="Q240" s="14" t="n"/>
      <c r="R240" s="11">
        <f>IF($B240="","",ROUND((IFERROR($F240/Settings!$B$5/Settings!$B$6,0))*($O240*Settings!$H$9+$P240*Settings!$H$10+$Q240*Settings!$H$11),0))</f>
        <v/>
      </c>
      <c r="S240" s="11">
        <f>IF($B240="","",ROUND($I240+$J240+$K240+$L240+$M240+$N240+$R240,0))</f>
        <v/>
      </c>
      <c r="T240" s="11">
        <f>IF($B240="","",IFERROR(VLOOKUP($B240,Employees!$A:$K,9,FALSE),""))</f>
        <v/>
      </c>
      <c r="U240" s="11">
        <f>IF($B240="","",ROUND($T240*Settings!$B$9,0))</f>
        <v/>
      </c>
      <c r="V240" s="11">
        <f>IF($B240="","",ROUND($T240*Settings!$B$10,0))</f>
        <v/>
      </c>
      <c r="W240" s="11">
        <f>IF($B240="","",ROUND($T240*Settings!$B$11,0))</f>
        <v/>
      </c>
      <c r="X240" s="11">
        <f>IF($B240="","",$U240+$V240+$W240)</f>
        <v/>
      </c>
      <c r="Y240" s="11">
        <f>IF($B240="","",Settings!$B$14)</f>
        <v/>
      </c>
      <c r="Z240" s="9">
        <f>IF($B240="","",IFERROR(VLOOKUP($B240,Employees!$A:$K,10,FALSE),0))</f>
        <v/>
      </c>
      <c r="AA240" s="11">
        <f>IF($B240="","",$Z240*Settings!$B$15)</f>
        <v/>
      </c>
      <c r="AB240" s="11">
        <f>IF($B240="","",MAX(0,($I240+$J240+$L240+$M240+$R240)-$X240-$Y240-$AA240))</f>
        <v/>
      </c>
      <c r="AC240" s="11">
        <f>IF($B240="","",ROUND(IF($AB240=0,0,$AB240*VLOOKUP($AB240,Settings!$D$16:$G$22,3,TRUE)-VLOOKUP($AB240,Settings!$D$16:$G$22,4,TRUE)),0))</f>
        <v/>
      </c>
      <c r="AD240" s="11" t="n"/>
      <c r="AE240" s="11" t="n"/>
      <c r="AF240" s="11">
        <f>IF($B240="","",ROUND($S240-$X240-$AC240-$AD240-$AE240,0))</f>
        <v/>
      </c>
      <c r="AG240" s="11">
        <f>IF($B240="","",ROUND($T240*Settings!$E$9,0))</f>
        <v/>
      </c>
      <c r="AH240" s="11">
        <f>IF($B240="","",ROUND($T240*Settings!$E$10,0))</f>
        <v/>
      </c>
      <c r="AI240" s="11">
        <f>IF($B240="","",ROUND($T240*Settings!$E$11,0))</f>
        <v/>
      </c>
      <c r="AJ240" s="11">
        <f>IF($B240="","",ROUND($T240*Settings!$E$12,0))</f>
        <v/>
      </c>
      <c r="AK240" s="11">
        <f>IF($B240="","",$AG240+$AH240+$AI240+$AJ240)</f>
        <v/>
      </c>
      <c r="AL240" s="11">
        <f>IF($B240="","",ROUND($S240+$AK240,0))</f>
        <v/>
      </c>
      <c r="AM240" s="9" t="n"/>
      <c r="AN240" s="9" t="n"/>
    </row>
    <row r="241">
      <c r="A241" s="9" t="n">
        <v>237</v>
      </c>
      <c r="B241" s="9" t="n"/>
      <c r="C241" s="9">
        <f>IF($B241="","",IFERROR(VLOOKUP($B241,Employees!$A:$K,2,FALSE),""))</f>
        <v/>
      </c>
      <c r="D241" s="9">
        <f>IF($B241="","",IFERROR(VLOOKUP($B241,Employees!$A:$K,3,FALSE),""))</f>
        <v/>
      </c>
      <c r="E241" s="9">
        <f>IF($B241="","",IFERROR(VLOOKUP($B241,Employees!$A:$K,4,FALSE),""))</f>
        <v/>
      </c>
      <c r="F241" s="11">
        <f>IF($B241="","",IFERROR(VLOOKUP($B241,Employees!$A:$K,8,FALSE),""))</f>
        <v/>
      </c>
      <c r="G241" s="14">
        <f>IF($B241="","",IF($G241="",Settings!$B$5,$G241))</f>
        <v/>
      </c>
      <c r="H241" s="14" t="n"/>
      <c r="I241" s="11">
        <f>IF($B241="","",ROUND($F241*MAX(0,($G241-$H241))/Settings!$B$5,0))</f>
        <v/>
      </c>
      <c r="J241" s="11" t="n"/>
      <c r="K241" s="11" t="n"/>
      <c r="L241" s="11" t="n"/>
      <c r="M241" s="11" t="n"/>
      <c r="N241" s="11" t="n"/>
      <c r="O241" s="14" t="n"/>
      <c r="P241" s="14" t="n"/>
      <c r="Q241" s="14" t="n"/>
      <c r="R241" s="11">
        <f>IF($B241="","",ROUND((IFERROR($F241/Settings!$B$5/Settings!$B$6,0))*($O241*Settings!$H$9+$P241*Settings!$H$10+$Q241*Settings!$H$11),0))</f>
        <v/>
      </c>
      <c r="S241" s="11">
        <f>IF($B241="","",ROUND($I241+$J241+$K241+$L241+$M241+$N241+$R241,0))</f>
        <v/>
      </c>
      <c r="T241" s="11">
        <f>IF($B241="","",IFERROR(VLOOKUP($B241,Employees!$A:$K,9,FALSE),""))</f>
        <v/>
      </c>
      <c r="U241" s="11">
        <f>IF($B241="","",ROUND($T241*Settings!$B$9,0))</f>
        <v/>
      </c>
      <c r="V241" s="11">
        <f>IF($B241="","",ROUND($T241*Settings!$B$10,0))</f>
        <v/>
      </c>
      <c r="W241" s="11">
        <f>IF($B241="","",ROUND($T241*Settings!$B$11,0))</f>
        <v/>
      </c>
      <c r="X241" s="11">
        <f>IF($B241="","",$U241+$V241+$W241)</f>
        <v/>
      </c>
      <c r="Y241" s="11">
        <f>IF($B241="","",Settings!$B$14)</f>
        <v/>
      </c>
      <c r="Z241" s="9">
        <f>IF($B241="","",IFERROR(VLOOKUP($B241,Employees!$A:$K,10,FALSE),0))</f>
        <v/>
      </c>
      <c r="AA241" s="11">
        <f>IF($B241="","",$Z241*Settings!$B$15)</f>
        <v/>
      </c>
      <c r="AB241" s="11">
        <f>IF($B241="","",MAX(0,($I241+$J241+$L241+$M241+$R241)-$X241-$Y241-$AA241))</f>
        <v/>
      </c>
      <c r="AC241" s="11">
        <f>IF($B241="","",ROUND(IF($AB241=0,0,$AB241*VLOOKUP($AB241,Settings!$D$16:$G$22,3,TRUE)-VLOOKUP($AB241,Settings!$D$16:$G$22,4,TRUE)),0))</f>
        <v/>
      </c>
      <c r="AD241" s="11" t="n"/>
      <c r="AE241" s="11" t="n"/>
      <c r="AF241" s="11">
        <f>IF($B241="","",ROUND($S241-$X241-$AC241-$AD241-$AE241,0))</f>
        <v/>
      </c>
      <c r="AG241" s="11">
        <f>IF($B241="","",ROUND($T241*Settings!$E$9,0))</f>
        <v/>
      </c>
      <c r="AH241" s="11">
        <f>IF($B241="","",ROUND($T241*Settings!$E$10,0))</f>
        <v/>
      </c>
      <c r="AI241" s="11">
        <f>IF($B241="","",ROUND($T241*Settings!$E$11,0))</f>
        <v/>
      </c>
      <c r="AJ241" s="11">
        <f>IF($B241="","",ROUND($T241*Settings!$E$12,0))</f>
        <v/>
      </c>
      <c r="AK241" s="11">
        <f>IF($B241="","",$AG241+$AH241+$AI241+$AJ241)</f>
        <v/>
      </c>
      <c r="AL241" s="11">
        <f>IF($B241="","",ROUND($S241+$AK241,0))</f>
        <v/>
      </c>
      <c r="AM241" s="9" t="n"/>
      <c r="AN241" s="9" t="n"/>
    </row>
    <row r="242">
      <c r="A242" s="9" t="n">
        <v>238</v>
      </c>
      <c r="B242" s="9" t="n"/>
      <c r="C242" s="9">
        <f>IF($B242="","",IFERROR(VLOOKUP($B242,Employees!$A:$K,2,FALSE),""))</f>
        <v/>
      </c>
      <c r="D242" s="9">
        <f>IF($B242="","",IFERROR(VLOOKUP($B242,Employees!$A:$K,3,FALSE),""))</f>
        <v/>
      </c>
      <c r="E242" s="9">
        <f>IF($B242="","",IFERROR(VLOOKUP($B242,Employees!$A:$K,4,FALSE),""))</f>
        <v/>
      </c>
      <c r="F242" s="11">
        <f>IF($B242="","",IFERROR(VLOOKUP($B242,Employees!$A:$K,8,FALSE),""))</f>
        <v/>
      </c>
      <c r="G242" s="14">
        <f>IF($B242="","",IF($G242="",Settings!$B$5,$G242))</f>
        <v/>
      </c>
      <c r="H242" s="14" t="n"/>
      <c r="I242" s="11">
        <f>IF($B242="","",ROUND($F242*MAX(0,($G242-$H242))/Settings!$B$5,0))</f>
        <v/>
      </c>
      <c r="J242" s="11" t="n"/>
      <c r="K242" s="11" t="n"/>
      <c r="L242" s="11" t="n"/>
      <c r="M242" s="11" t="n"/>
      <c r="N242" s="11" t="n"/>
      <c r="O242" s="14" t="n"/>
      <c r="P242" s="14" t="n"/>
      <c r="Q242" s="14" t="n"/>
      <c r="R242" s="11">
        <f>IF($B242="","",ROUND((IFERROR($F242/Settings!$B$5/Settings!$B$6,0))*($O242*Settings!$H$9+$P242*Settings!$H$10+$Q242*Settings!$H$11),0))</f>
        <v/>
      </c>
      <c r="S242" s="11">
        <f>IF($B242="","",ROUND($I242+$J242+$K242+$L242+$M242+$N242+$R242,0))</f>
        <v/>
      </c>
      <c r="T242" s="11">
        <f>IF($B242="","",IFERROR(VLOOKUP($B242,Employees!$A:$K,9,FALSE),""))</f>
        <v/>
      </c>
      <c r="U242" s="11">
        <f>IF($B242="","",ROUND($T242*Settings!$B$9,0))</f>
        <v/>
      </c>
      <c r="V242" s="11">
        <f>IF($B242="","",ROUND($T242*Settings!$B$10,0))</f>
        <v/>
      </c>
      <c r="W242" s="11">
        <f>IF($B242="","",ROUND($T242*Settings!$B$11,0))</f>
        <v/>
      </c>
      <c r="X242" s="11">
        <f>IF($B242="","",$U242+$V242+$W242)</f>
        <v/>
      </c>
      <c r="Y242" s="11">
        <f>IF($B242="","",Settings!$B$14)</f>
        <v/>
      </c>
      <c r="Z242" s="9">
        <f>IF($B242="","",IFERROR(VLOOKUP($B242,Employees!$A:$K,10,FALSE),0))</f>
        <v/>
      </c>
      <c r="AA242" s="11">
        <f>IF($B242="","",$Z242*Settings!$B$15)</f>
        <v/>
      </c>
      <c r="AB242" s="11">
        <f>IF($B242="","",MAX(0,($I242+$J242+$L242+$M242+$R242)-$X242-$Y242-$AA242))</f>
        <v/>
      </c>
      <c r="AC242" s="11">
        <f>IF($B242="","",ROUND(IF($AB242=0,0,$AB242*VLOOKUP($AB242,Settings!$D$16:$G$22,3,TRUE)-VLOOKUP($AB242,Settings!$D$16:$G$22,4,TRUE)),0))</f>
        <v/>
      </c>
      <c r="AD242" s="11" t="n"/>
      <c r="AE242" s="11" t="n"/>
      <c r="AF242" s="11">
        <f>IF($B242="","",ROUND($S242-$X242-$AC242-$AD242-$AE242,0))</f>
        <v/>
      </c>
      <c r="AG242" s="11">
        <f>IF($B242="","",ROUND($T242*Settings!$E$9,0))</f>
        <v/>
      </c>
      <c r="AH242" s="11">
        <f>IF($B242="","",ROUND($T242*Settings!$E$10,0))</f>
        <v/>
      </c>
      <c r="AI242" s="11">
        <f>IF($B242="","",ROUND($T242*Settings!$E$11,0))</f>
        <v/>
      </c>
      <c r="AJ242" s="11">
        <f>IF($B242="","",ROUND($T242*Settings!$E$12,0))</f>
        <v/>
      </c>
      <c r="AK242" s="11">
        <f>IF($B242="","",$AG242+$AH242+$AI242+$AJ242)</f>
        <v/>
      </c>
      <c r="AL242" s="11">
        <f>IF($B242="","",ROUND($S242+$AK242,0))</f>
        <v/>
      </c>
      <c r="AM242" s="9" t="n"/>
      <c r="AN242" s="9" t="n"/>
    </row>
    <row r="243">
      <c r="A243" s="9" t="n">
        <v>239</v>
      </c>
      <c r="B243" s="9" t="n"/>
      <c r="C243" s="9">
        <f>IF($B243="","",IFERROR(VLOOKUP($B243,Employees!$A:$K,2,FALSE),""))</f>
        <v/>
      </c>
      <c r="D243" s="9">
        <f>IF($B243="","",IFERROR(VLOOKUP($B243,Employees!$A:$K,3,FALSE),""))</f>
        <v/>
      </c>
      <c r="E243" s="9">
        <f>IF($B243="","",IFERROR(VLOOKUP($B243,Employees!$A:$K,4,FALSE),""))</f>
        <v/>
      </c>
      <c r="F243" s="11">
        <f>IF($B243="","",IFERROR(VLOOKUP($B243,Employees!$A:$K,8,FALSE),""))</f>
        <v/>
      </c>
      <c r="G243" s="14">
        <f>IF($B243="","",IF($G243="",Settings!$B$5,$G243))</f>
        <v/>
      </c>
      <c r="H243" s="14" t="n"/>
      <c r="I243" s="11">
        <f>IF($B243="","",ROUND($F243*MAX(0,($G243-$H243))/Settings!$B$5,0))</f>
        <v/>
      </c>
      <c r="J243" s="11" t="n"/>
      <c r="K243" s="11" t="n"/>
      <c r="L243" s="11" t="n"/>
      <c r="M243" s="11" t="n"/>
      <c r="N243" s="11" t="n"/>
      <c r="O243" s="14" t="n"/>
      <c r="P243" s="14" t="n"/>
      <c r="Q243" s="14" t="n"/>
      <c r="R243" s="11">
        <f>IF($B243="","",ROUND((IFERROR($F243/Settings!$B$5/Settings!$B$6,0))*($O243*Settings!$H$9+$P243*Settings!$H$10+$Q243*Settings!$H$11),0))</f>
        <v/>
      </c>
      <c r="S243" s="11">
        <f>IF($B243="","",ROUND($I243+$J243+$K243+$L243+$M243+$N243+$R243,0))</f>
        <v/>
      </c>
      <c r="T243" s="11">
        <f>IF($B243="","",IFERROR(VLOOKUP($B243,Employees!$A:$K,9,FALSE),""))</f>
        <v/>
      </c>
      <c r="U243" s="11">
        <f>IF($B243="","",ROUND($T243*Settings!$B$9,0))</f>
        <v/>
      </c>
      <c r="V243" s="11">
        <f>IF($B243="","",ROUND($T243*Settings!$B$10,0))</f>
        <v/>
      </c>
      <c r="W243" s="11">
        <f>IF($B243="","",ROUND($T243*Settings!$B$11,0))</f>
        <v/>
      </c>
      <c r="X243" s="11">
        <f>IF($B243="","",$U243+$V243+$W243)</f>
        <v/>
      </c>
      <c r="Y243" s="11">
        <f>IF($B243="","",Settings!$B$14)</f>
        <v/>
      </c>
      <c r="Z243" s="9">
        <f>IF($B243="","",IFERROR(VLOOKUP($B243,Employees!$A:$K,10,FALSE),0))</f>
        <v/>
      </c>
      <c r="AA243" s="11">
        <f>IF($B243="","",$Z243*Settings!$B$15)</f>
        <v/>
      </c>
      <c r="AB243" s="11">
        <f>IF($B243="","",MAX(0,($I243+$J243+$L243+$M243+$R243)-$X243-$Y243-$AA243))</f>
        <v/>
      </c>
      <c r="AC243" s="11">
        <f>IF($B243="","",ROUND(IF($AB243=0,0,$AB243*VLOOKUP($AB243,Settings!$D$16:$G$22,3,TRUE)-VLOOKUP($AB243,Settings!$D$16:$G$22,4,TRUE)),0))</f>
        <v/>
      </c>
      <c r="AD243" s="11" t="n"/>
      <c r="AE243" s="11" t="n"/>
      <c r="AF243" s="11">
        <f>IF($B243="","",ROUND($S243-$X243-$AC243-$AD243-$AE243,0))</f>
        <v/>
      </c>
      <c r="AG243" s="11">
        <f>IF($B243="","",ROUND($T243*Settings!$E$9,0))</f>
        <v/>
      </c>
      <c r="AH243" s="11">
        <f>IF($B243="","",ROUND($T243*Settings!$E$10,0))</f>
        <v/>
      </c>
      <c r="AI243" s="11">
        <f>IF($B243="","",ROUND($T243*Settings!$E$11,0))</f>
        <v/>
      </c>
      <c r="AJ243" s="11">
        <f>IF($B243="","",ROUND($T243*Settings!$E$12,0))</f>
        <v/>
      </c>
      <c r="AK243" s="11">
        <f>IF($B243="","",$AG243+$AH243+$AI243+$AJ243)</f>
        <v/>
      </c>
      <c r="AL243" s="11">
        <f>IF($B243="","",ROUND($S243+$AK243,0))</f>
        <v/>
      </c>
      <c r="AM243" s="9" t="n"/>
      <c r="AN243" s="9" t="n"/>
    </row>
    <row r="244">
      <c r="A244" s="9" t="n">
        <v>240</v>
      </c>
      <c r="B244" s="9" t="n"/>
      <c r="C244" s="9">
        <f>IF($B244="","",IFERROR(VLOOKUP($B244,Employees!$A:$K,2,FALSE),""))</f>
        <v/>
      </c>
      <c r="D244" s="9">
        <f>IF($B244="","",IFERROR(VLOOKUP($B244,Employees!$A:$K,3,FALSE),""))</f>
        <v/>
      </c>
      <c r="E244" s="9">
        <f>IF($B244="","",IFERROR(VLOOKUP($B244,Employees!$A:$K,4,FALSE),""))</f>
        <v/>
      </c>
      <c r="F244" s="11">
        <f>IF($B244="","",IFERROR(VLOOKUP($B244,Employees!$A:$K,8,FALSE),""))</f>
        <v/>
      </c>
      <c r="G244" s="14">
        <f>IF($B244="","",IF($G244="",Settings!$B$5,$G244))</f>
        <v/>
      </c>
      <c r="H244" s="14" t="n"/>
      <c r="I244" s="11">
        <f>IF($B244="","",ROUND($F244*MAX(0,($G244-$H244))/Settings!$B$5,0))</f>
        <v/>
      </c>
      <c r="J244" s="11" t="n"/>
      <c r="K244" s="11" t="n"/>
      <c r="L244" s="11" t="n"/>
      <c r="M244" s="11" t="n"/>
      <c r="N244" s="11" t="n"/>
      <c r="O244" s="14" t="n"/>
      <c r="P244" s="14" t="n"/>
      <c r="Q244" s="14" t="n"/>
      <c r="R244" s="11">
        <f>IF($B244="","",ROUND((IFERROR($F244/Settings!$B$5/Settings!$B$6,0))*($O244*Settings!$H$9+$P244*Settings!$H$10+$Q244*Settings!$H$11),0))</f>
        <v/>
      </c>
      <c r="S244" s="11">
        <f>IF($B244="","",ROUND($I244+$J244+$K244+$L244+$M244+$N244+$R244,0))</f>
        <v/>
      </c>
      <c r="T244" s="11">
        <f>IF($B244="","",IFERROR(VLOOKUP($B244,Employees!$A:$K,9,FALSE),""))</f>
        <v/>
      </c>
      <c r="U244" s="11">
        <f>IF($B244="","",ROUND($T244*Settings!$B$9,0))</f>
        <v/>
      </c>
      <c r="V244" s="11">
        <f>IF($B244="","",ROUND($T244*Settings!$B$10,0))</f>
        <v/>
      </c>
      <c r="W244" s="11">
        <f>IF($B244="","",ROUND($T244*Settings!$B$11,0))</f>
        <v/>
      </c>
      <c r="X244" s="11">
        <f>IF($B244="","",$U244+$V244+$W244)</f>
        <v/>
      </c>
      <c r="Y244" s="11">
        <f>IF($B244="","",Settings!$B$14)</f>
        <v/>
      </c>
      <c r="Z244" s="9">
        <f>IF($B244="","",IFERROR(VLOOKUP($B244,Employees!$A:$K,10,FALSE),0))</f>
        <v/>
      </c>
      <c r="AA244" s="11">
        <f>IF($B244="","",$Z244*Settings!$B$15)</f>
        <v/>
      </c>
      <c r="AB244" s="11">
        <f>IF($B244="","",MAX(0,($I244+$J244+$L244+$M244+$R244)-$X244-$Y244-$AA244))</f>
        <v/>
      </c>
      <c r="AC244" s="11">
        <f>IF($B244="","",ROUND(IF($AB244=0,0,$AB244*VLOOKUP($AB244,Settings!$D$16:$G$22,3,TRUE)-VLOOKUP($AB244,Settings!$D$16:$G$22,4,TRUE)),0))</f>
        <v/>
      </c>
      <c r="AD244" s="11" t="n"/>
      <c r="AE244" s="11" t="n"/>
      <c r="AF244" s="11">
        <f>IF($B244="","",ROUND($S244-$X244-$AC244-$AD244-$AE244,0))</f>
        <v/>
      </c>
      <c r="AG244" s="11">
        <f>IF($B244="","",ROUND($T244*Settings!$E$9,0))</f>
        <v/>
      </c>
      <c r="AH244" s="11">
        <f>IF($B244="","",ROUND($T244*Settings!$E$10,0))</f>
        <v/>
      </c>
      <c r="AI244" s="11">
        <f>IF($B244="","",ROUND($T244*Settings!$E$11,0))</f>
        <v/>
      </c>
      <c r="AJ244" s="11">
        <f>IF($B244="","",ROUND($T244*Settings!$E$12,0))</f>
        <v/>
      </c>
      <c r="AK244" s="11">
        <f>IF($B244="","",$AG244+$AH244+$AI244+$AJ244)</f>
        <v/>
      </c>
      <c r="AL244" s="11">
        <f>IF($B244="","",ROUND($S244+$AK244,0))</f>
        <v/>
      </c>
      <c r="AM244" s="9" t="n"/>
      <c r="AN244" s="9" t="n"/>
    </row>
    <row r="245">
      <c r="A245" s="9" t="n">
        <v>241</v>
      </c>
      <c r="B245" s="9" t="n"/>
      <c r="C245" s="9">
        <f>IF($B245="","",IFERROR(VLOOKUP($B245,Employees!$A:$K,2,FALSE),""))</f>
        <v/>
      </c>
      <c r="D245" s="9">
        <f>IF($B245="","",IFERROR(VLOOKUP($B245,Employees!$A:$K,3,FALSE),""))</f>
        <v/>
      </c>
      <c r="E245" s="9">
        <f>IF($B245="","",IFERROR(VLOOKUP($B245,Employees!$A:$K,4,FALSE),""))</f>
        <v/>
      </c>
      <c r="F245" s="11">
        <f>IF($B245="","",IFERROR(VLOOKUP($B245,Employees!$A:$K,8,FALSE),""))</f>
        <v/>
      </c>
      <c r="G245" s="14">
        <f>IF($B245="","",IF($G245="",Settings!$B$5,$G245))</f>
        <v/>
      </c>
      <c r="H245" s="14" t="n"/>
      <c r="I245" s="11">
        <f>IF($B245="","",ROUND($F245*MAX(0,($G245-$H245))/Settings!$B$5,0))</f>
        <v/>
      </c>
      <c r="J245" s="11" t="n"/>
      <c r="K245" s="11" t="n"/>
      <c r="L245" s="11" t="n"/>
      <c r="M245" s="11" t="n"/>
      <c r="N245" s="11" t="n"/>
      <c r="O245" s="14" t="n"/>
      <c r="P245" s="14" t="n"/>
      <c r="Q245" s="14" t="n"/>
      <c r="R245" s="11">
        <f>IF($B245="","",ROUND((IFERROR($F245/Settings!$B$5/Settings!$B$6,0))*($O245*Settings!$H$9+$P245*Settings!$H$10+$Q245*Settings!$H$11),0))</f>
        <v/>
      </c>
      <c r="S245" s="11">
        <f>IF($B245="","",ROUND($I245+$J245+$K245+$L245+$M245+$N245+$R245,0))</f>
        <v/>
      </c>
      <c r="T245" s="11">
        <f>IF($B245="","",IFERROR(VLOOKUP($B245,Employees!$A:$K,9,FALSE),""))</f>
        <v/>
      </c>
      <c r="U245" s="11">
        <f>IF($B245="","",ROUND($T245*Settings!$B$9,0))</f>
        <v/>
      </c>
      <c r="V245" s="11">
        <f>IF($B245="","",ROUND($T245*Settings!$B$10,0))</f>
        <v/>
      </c>
      <c r="W245" s="11">
        <f>IF($B245="","",ROUND($T245*Settings!$B$11,0))</f>
        <v/>
      </c>
      <c r="X245" s="11">
        <f>IF($B245="","",$U245+$V245+$W245)</f>
        <v/>
      </c>
      <c r="Y245" s="11">
        <f>IF($B245="","",Settings!$B$14)</f>
        <v/>
      </c>
      <c r="Z245" s="9">
        <f>IF($B245="","",IFERROR(VLOOKUP($B245,Employees!$A:$K,10,FALSE),0))</f>
        <v/>
      </c>
      <c r="AA245" s="11">
        <f>IF($B245="","",$Z245*Settings!$B$15)</f>
        <v/>
      </c>
      <c r="AB245" s="11">
        <f>IF($B245="","",MAX(0,($I245+$J245+$L245+$M245+$R245)-$X245-$Y245-$AA245))</f>
        <v/>
      </c>
      <c r="AC245" s="11">
        <f>IF($B245="","",ROUND(IF($AB245=0,0,$AB245*VLOOKUP($AB245,Settings!$D$16:$G$22,3,TRUE)-VLOOKUP($AB245,Settings!$D$16:$G$22,4,TRUE)),0))</f>
        <v/>
      </c>
      <c r="AD245" s="11" t="n"/>
      <c r="AE245" s="11" t="n"/>
      <c r="AF245" s="11">
        <f>IF($B245="","",ROUND($S245-$X245-$AC245-$AD245-$AE245,0))</f>
        <v/>
      </c>
      <c r="AG245" s="11">
        <f>IF($B245="","",ROUND($T245*Settings!$E$9,0))</f>
        <v/>
      </c>
      <c r="AH245" s="11">
        <f>IF($B245="","",ROUND($T245*Settings!$E$10,0))</f>
        <v/>
      </c>
      <c r="AI245" s="11">
        <f>IF($B245="","",ROUND($T245*Settings!$E$11,0))</f>
        <v/>
      </c>
      <c r="AJ245" s="11">
        <f>IF($B245="","",ROUND($T245*Settings!$E$12,0))</f>
        <v/>
      </c>
      <c r="AK245" s="11">
        <f>IF($B245="","",$AG245+$AH245+$AI245+$AJ245)</f>
        <v/>
      </c>
      <c r="AL245" s="11">
        <f>IF($B245="","",ROUND($S245+$AK245,0))</f>
        <v/>
      </c>
      <c r="AM245" s="9" t="n"/>
      <c r="AN245" s="9" t="n"/>
    </row>
    <row r="246">
      <c r="A246" s="9" t="n">
        <v>242</v>
      </c>
      <c r="B246" s="9" t="n"/>
      <c r="C246" s="9">
        <f>IF($B246="","",IFERROR(VLOOKUP($B246,Employees!$A:$K,2,FALSE),""))</f>
        <v/>
      </c>
      <c r="D246" s="9">
        <f>IF($B246="","",IFERROR(VLOOKUP($B246,Employees!$A:$K,3,FALSE),""))</f>
        <v/>
      </c>
      <c r="E246" s="9">
        <f>IF($B246="","",IFERROR(VLOOKUP($B246,Employees!$A:$K,4,FALSE),""))</f>
        <v/>
      </c>
      <c r="F246" s="11">
        <f>IF($B246="","",IFERROR(VLOOKUP($B246,Employees!$A:$K,8,FALSE),""))</f>
        <v/>
      </c>
      <c r="G246" s="14">
        <f>IF($B246="","",IF($G246="",Settings!$B$5,$G246))</f>
        <v/>
      </c>
      <c r="H246" s="14" t="n"/>
      <c r="I246" s="11">
        <f>IF($B246="","",ROUND($F246*MAX(0,($G246-$H246))/Settings!$B$5,0))</f>
        <v/>
      </c>
      <c r="J246" s="11" t="n"/>
      <c r="K246" s="11" t="n"/>
      <c r="L246" s="11" t="n"/>
      <c r="M246" s="11" t="n"/>
      <c r="N246" s="11" t="n"/>
      <c r="O246" s="14" t="n"/>
      <c r="P246" s="14" t="n"/>
      <c r="Q246" s="14" t="n"/>
      <c r="R246" s="11">
        <f>IF($B246="","",ROUND((IFERROR($F246/Settings!$B$5/Settings!$B$6,0))*($O246*Settings!$H$9+$P246*Settings!$H$10+$Q246*Settings!$H$11),0))</f>
        <v/>
      </c>
      <c r="S246" s="11">
        <f>IF($B246="","",ROUND($I246+$J246+$K246+$L246+$M246+$N246+$R246,0))</f>
        <v/>
      </c>
      <c r="T246" s="11">
        <f>IF($B246="","",IFERROR(VLOOKUP($B246,Employees!$A:$K,9,FALSE),""))</f>
        <v/>
      </c>
      <c r="U246" s="11">
        <f>IF($B246="","",ROUND($T246*Settings!$B$9,0))</f>
        <v/>
      </c>
      <c r="V246" s="11">
        <f>IF($B246="","",ROUND($T246*Settings!$B$10,0))</f>
        <v/>
      </c>
      <c r="W246" s="11">
        <f>IF($B246="","",ROUND($T246*Settings!$B$11,0))</f>
        <v/>
      </c>
      <c r="X246" s="11">
        <f>IF($B246="","",$U246+$V246+$W246)</f>
        <v/>
      </c>
      <c r="Y246" s="11">
        <f>IF($B246="","",Settings!$B$14)</f>
        <v/>
      </c>
      <c r="Z246" s="9">
        <f>IF($B246="","",IFERROR(VLOOKUP($B246,Employees!$A:$K,10,FALSE),0))</f>
        <v/>
      </c>
      <c r="AA246" s="11">
        <f>IF($B246="","",$Z246*Settings!$B$15)</f>
        <v/>
      </c>
      <c r="AB246" s="11">
        <f>IF($B246="","",MAX(0,($I246+$J246+$L246+$M246+$R246)-$X246-$Y246-$AA246))</f>
        <v/>
      </c>
      <c r="AC246" s="11">
        <f>IF($B246="","",ROUND(IF($AB246=0,0,$AB246*VLOOKUP($AB246,Settings!$D$16:$G$22,3,TRUE)-VLOOKUP($AB246,Settings!$D$16:$G$22,4,TRUE)),0))</f>
        <v/>
      </c>
      <c r="AD246" s="11" t="n"/>
      <c r="AE246" s="11" t="n"/>
      <c r="AF246" s="11">
        <f>IF($B246="","",ROUND($S246-$X246-$AC246-$AD246-$AE246,0))</f>
        <v/>
      </c>
      <c r="AG246" s="11">
        <f>IF($B246="","",ROUND($T246*Settings!$E$9,0))</f>
        <v/>
      </c>
      <c r="AH246" s="11">
        <f>IF($B246="","",ROUND($T246*Settings!$E$10,0))</f>
        <v/>
      </c>
      <c r="AI246" s="11">
        <f>IF($B246="","",ROUND($T246*Settings!$E$11,0))</f>
        <v/>
      </c>
      <c r="AJ246" s="11">
        <f>IF($B246="","",ROUND($T246*Settings!$E$12,0))</f>
        <v/>
      </c>
      <c r="AK246" s="11">
        <f>IF($B246="","",$AG246+$AH246+$AI246+$AJ246)</f>
        <v/>
      </c>
      <c r="AL246" s="11">
        <f>IF($B246="","",ROUND($S246+$AK246,0))</f>
        <v/>
      </c>
      <c r="AM246" s="9" t="n"/>
      <c r="AN246" s="9" t="n"/>
    </row>
    <row r="247">
      <c r="A247" s="9" t="n">
        <v>243</v>
      </c>
      <c r="B247" s="9" t="n"/>
      <c r="C247" s="9">
        <f>IF($B247="","",IFERROR(VLOOKUP($B247,Employees!$A:$K,2,FALSE),""))</f>
        <v/>
      </c>
      <c r="D247" s="9">
        <f>IF($B247="","",IFERROR(VLOOKUP($B247,Employees!$A:$K,3,FALSE),""))</f>
        <v/>
      </c>
      <c r="E247" s="9">
        <f>IF($B247="","",IFERROR(VLOOKUP($B247,Employees!$A:$K,4,FALSE),""))</f>
        <v/>
      </c>
      <c r="F247" s="11">
        <f>IF($B247="","",IFERROR(VLOOKUP($B247,Employees!$A:$K,8,FALSE),""))</f>
        <v/>
      </c>
      <c r="G247" s="14">
        <f>IF($B247="","",IF($G247="",Settings!$B$5,$G247))</f>
        <v/>
      </c>
      <c r="H247" s="14" t="n"/>
      <c r="I247" s="11">
        <f>IF($B247="","",ROUND($F247*MAX(0,($G247-$H247))/Settings!$B$5,0))</f>
        <v/>
      </c>
      <c r="J247" s="11" t="n"/>
      <c r="K247" s="11" t="n"/>
      <c r="L247" s="11" t="n"/>
      <c r="M247" s="11" t="n"/>
      <c r="N247" s="11" t="n"/>
      <c r="O247" s="14" t="n"/>
      <c r="P247" s="14" t="n"/>
      <c r="Q247" s="14" t="n"/>
      <c r="R247" s="11">
        <f>IF($B247="","",ROUND((IFERROR($F247/Settings!$B$5/Settings!$B$6,0))*($O247*Settings!$H$9+$P247*Settings!$H$10+$Q247*Settings!$H$11),0))</f>
        <v/>
      </c>
      <c r="S247" s="11">
        <f>IF($B247="","",ROUND($I247+$J247+$K247+$L247+$M247+$N247+$R247,0))</f>
        <v/>
      </c>
      <c r="T247" s="11">
        <f>IF($B247="","",IFERROR(VLOOKUP($B247,Employees!$A:$K,9,FALSE),""))</f>
        <v/>
      </c>
      <c r="U247" s="11">
        <f>IF($B247="","",ROUND($T247*Settings!$B$9,0))</f>
        <v/>
      </c>
      <c r="V247" s="11">
        <f>IF($B247="","",ROUND($T247*Settings!$B$10,0))</f>
        <v/>
      </c>
      <c r="W247" s="11">
        <f>IF($B247="","",ROUND($T247*Settings!$B$11,0))</f>
        <v/>
      </c>
      <c r="X247" s="11">
        <f>IF($B247="","",$U247+$V247+$W247)</f>
        <v/>
      </c>
      <c r="Y247" s="11">
        <f>IF($B247="","",Settings!$B$14)</f>
        <v/>
      </c>
      <c r="Z247" s="9">
        <f>IF($B247="","",IFERROR(VLOOKUP($B247,Employees!$A:$K,10,FALSE),0))</f>
        <v/>
      </c>
      <c r="AA247" s="11">
        <f>IF($B247="","",$Z247*Settings!$B$15)</f>
        <v/>
      </c>
      <c r="AB247" s="11">
        <f>IF($B247="","",MAX(0,($I247+$J247+$L247+$M247+$R247)-$X247-$Y247-$AA247))</f>
        <v/>
      </c>
      <c r="AC247" s="11">
        <f>IF($B247="","",ROUND(IF($AB247=0,0,$AB247*VLOOKUP($AB247,Settings!$D$16:$G$22,3,TRUE)-VLOOKUP($AB247,Settings!$D$16:$G$22,4,TRUE)),0))</f>
        <v/>
      </c>
      <c r="AD247" s="11" t="n"/>
      <c r="AE247" s="11" t="n"/>
      <c r="AF247" s="11">
        <f>IF($B247="","",ROUND($S247-$X247-$AC247-$AD247-$AE247,0))</f>
        <v/>
      </c>
      <c r="AG247" s="11">
        <f>IF($B247="","",ROUND($T247*Settings!$E$9,0))</f>
        <v/>
      </c>
      <c r="AH247" s="11">
        <f>IF($B247="","",ROUND($T247*Settings!$E$10,0))</f>
        <v/>
      </c>
      <c r="AI247" s="11">
        <f>IF($B247="","",ROUND($T247*Settings!$E$11,0))</f>
        <v/>
      </c>
      <c r="AJ247" s="11">
        <f>IF($B247="","",ROUND($T247*Settings!$E$12,0))</f>
        <v/>
      </c>
      <c r="AK247" s="11">
        <f>IF($B247="","",$AG247+$AH247+$AI247+$AJ247)</f>
        <v/>
      </c>
      <c r="AL247" s="11">
        <f>IF($B247="","",ROUND($S247+$AK247,0))</f>
        <v/>
      </c>
      <c r="AM247" s="9" t="n"/>
      <c r="AN247" s="9" t="n"/>
    </row>
    <row r="248">
      <c r="A248" s="9" t="n">
        <v>244</v>
      </c>
      <c r="B248" s="9" t="n"/>
      <c r="C248" s="9">
        <f>IF($B248="","",IFERROR(VLOOKUP($B248,Employees!$A:$K,2,FALSE),""))</f>
        <v/>
      </c>
      <c r="D248" s="9">
        <f>IF($B248="","",IFERROR(VLOOKUP($B248,Employees!$A:$K,3,FALSE),""))</f>
        <v/>
      </c>
      <c r="E248" s="9">
        <f>IF($B248="","",IFERROR(VLOOKUP($B248,Employees!$A:$K,4,FALSE),""))</f>
        <v/>
      </c>
      <c r="F248" s="11">
        <f>IF($B248="","",IFERROR(VLOOKUP($B248,Employees!$A:$K,8,FALSE),""))</f>
        <v/>
      </c>
      <c r="G248" s="14">
        <f>IF($B248="","",IF($G248="",Settings!$B$5,$G248))</f>
        <v/>
      </c>
      <c r="H248" s="14" t="n"/>
      <c r="I248" s="11">
        <f>IF($B248="","",ROUND($F248*MAX(0,($G248-$H248))/Settings!$B$5,0))</f>
        <v/>
      </c>
      <c r="J248" s="11" t="n"/>
      <c r="K248" s="11" t="n"/>
      <c r="L248" s="11" t="n"/>
      <c r="M248" s="11" t="n"/>
      <c r="N248" s="11" t="n"/>
      <c r="O248" s="14" t="n"/>
      <c r="P248" s="14" t="n"/>
      <c r="Q248" s="14" t="n"/>
      <c r="R248" s="11">
        <f>IF($B248="","",ROUND((IFERROR($F248/Settings!$B$5/Settings!$B$6,0))*($O248*Settings!$H$9+$P248*Settings!$H$10+$Q248*Settings!$H$11),0))</f>
        <v/>
      </c>
      <c r="S248" s="11">
        <f>IF($B248="","",ROUND($I248+$J248+$K248+$L248+$M248+$N248+$R248,0))</f>
        <v/>
      </c>
      <c r="T248" s="11">
        <f>IF($B248="","",IFERROR(VLOOKUP($B248,Employees!$A:$K,9,FALSE),""))</f>
        <v/>
      </c>
      <c r="U248" s="11">
        <f>IF($B248="","",ROUND($T248*Settings!$B$9,0))</f>
        <v/>
      </c>
      <c r="V248" s="11">
        <f>IF($B248="","",ROUND($T248*Settings!$B$10,0))</f>
        <v/>
      </c>
      <c r="W248" s="11">
        <f>IF($B248="","",ROUND($T248*Settings!$B$11,0))</f>
        <v/>
      </c>
      <c r="X248" s="11">
        <f>IF($B248="","",$U248+$V248+$W248)</f>
        <v/>
      </c>
      <c r="Y248" s="11">
        <f>IF($B248="","",Settings!$B$14)</f>
        <v/>
      </c>
      <c r="Z248" s="9">
        <f>IF($B248="","",IFERROR(VLOOKUP($B248,Employees!$A:$K,10,FALSE),0))</f>
        <v/>
      </c>
      <c r="AA248" s="11">
        <f>IF($B248="","",$Z248*Settings!$B$15)</f>
        <v/>
      </c>
      <c r="AB248" s="11">
        <f>IF($B248="","",MAX(0,($I248+$J248+$L248+$M248+$R248)-$X248-$Y248-$AA248))</f>
        <v/>
      </c>
      <c r="AC248" s="11">
        <f>IF($B248="","",ROUND(IF($AB248=0,0,$AB248*VLOOKUP($AB248,Settings!$D$16:$G$22,3,TRUE)-VLOOKUP($AB248,Settings!$D$16:$G$22,4,TRUE)),0))</f>
        <v/>
      </c>
      <c r="AD248" s="11" t="n"/>
      <c r="AE248" s="11" t="n"/>
      <c r="AF248" s="11">
        <f>IF($B248="","",ROUND($S248-$X248-$AC248-$AD248-$AE248,0))</f>
        <v/>
      </c>
      <c r="AG248" s="11">
        <f>IF($B248="","",ROUND($T248*Settings!$E$9,0))</f>
        <v/>
      </c>
      <c r="AH248" s="11">
        <f>IF($B248="","",ROUND($T248*Settings!$E$10,0))</f>
        <v/>
      </c>
      <c r="AI248" s="11">
        <f>IF($B248="","",ROUND($T248*Settings!$E$11,0))</f>
        <v/>
      </c>
      <c r="AJ248" s="11">
        <f>IF($B248="","",ROUND($T248*Settings!$E$12,0))</f>
        <v/>
      </c>
      <c r="AK248" s="11">
        <f>IF($B248="","",$AG248+$AH248+$AI248+$AJ248)</f>
        <v/>
      </c>
      <c r="AL248" s="11">
        <f>IF($B248="","",ROUND($S248+$AK248,0))</f>
        <v/>
      </c>
      <c r="AM248" s="9" t="n"/>
      <c r="AN248" s="9" t="n"/>
    </row>
    <row r="249">
      <c r="A249" s="9" t="n">
        <v>245</v>
      </c>
      <c r="B249" s="9" t="n"/>
      <c r="C249" s="9">
        <f>IF($B249="","",IFERROR(VLOOKUP($B249,Employees!$A:$K,2,FALSE),""))</f>
        <v/>
      </c>
      <c r="D249" s="9">
        <f>IF($B249="","",IFERROR(VLOOKUP($B249,Employees!$A:$K,3,FALSE),""))</f>
        <v/>
      </c>
      <c r="E249" s="9">
        <f>IF($B249="","",IFERROR(VLOOKUP($B249,Employees!$A:$K,4,FALSE),""))</f>
        <v/>
      </c>
      <c r="F249" s="11">
        <f>IF($B249="","",IFERROR(VLOOKUP($B249,Employees!$A:$K,8,FALSE),""))</f>
        <v/>
      </c>
      <c r="G249" s="14">
        <f>IF($B249="","",IF($G249="",Settings!$B$5,$G249))</f>
        <v/>
      </c>
      <c r="H249" s="14" t="n"/>
      <c r="I249" s="11">
        <f>IF($B249="","",ROUND($F249*MAX(0,($G249-$H249))/Settings!$B$5,0))</f>
        <v/>
      </c>
      <c r="J249" s="11" t="n"/>
      <c r="K249" s="11" t="n"/>
      <c r="L249" s="11" t="n"/>
      <c r="M249" s="11" t="n"/>
      <c r="N249" s="11" t="n"/>
      <c r="O249" s="14" t="n"/>
      <c r="P249" s="14" t="n"/>
      <c r="Q249" s="14" t="n"/>
      <c r="R249" s="11">
        <f>IF($B249="","",ROUND((IFERROR($F249/Settings!$B$5/Settings!$B$6,0))*($O249*Settings!$H$9+$P249*Settings!$H$10+$Q249*Settings!$H$11),0))</f>
        <v/>
      </c>
      <c r="S249" s="11">
        <f>IF($B249="","",ROUND($I249+$J249+$K249+$L249+$M249+$N249+$R249,0))</f>
        <v/>
      </c>
      <c r="T249" s="11">
        <f>IF($B249="","",IFERROR(VLOOKUP($B249,Employees!$A:$K,9,FALSE),""))</f>
        <v/>
      </c>
      <c r="U249" s="11">
        <f>IF($B249="","",ROUND($T249*Settings!$B$9,0))</f>
        <v/>
      </c>
      <c r="V249" s="11">
        <f>IF($B249="","",ROUND($T249*Settings!$B$10,0))</f>
        <v/>
      </c>
      <c r="W249" s="11">
        <f>IF($B249="","",ROUND($T249*Settings!$B$11,0))</f>
        <v/>
      </c>
      <c r="X249" s="11">
        <f>IF($B249="","",$U249+$V249+$W249)</f>
        <v/>
      </c>
      <c r="Y249" s="11">
        <f>IF($B249="","",Settings!$B$14)</f>
        <v/>
      </c>
      <c r="Z249" s="9">
        <f>IF($B249="","",IFERROR(VLOOKUP($B249,Employees!$A:$K,10,FALSE),0))</f>
        <v/>
      </c>
      <c r="AA249" s="11">
        <f>IF($B249="","",$Z249*Settings!$B$15)</f>
        <v/>
      </c>
      <c r="AB249" s="11">
        <f>IF($B249="","",MAX(0,($I249+$J249+$L249+$M249+$R249)-$X249-$Y249-$AA249))</f>
        <v/>
      </c>
      <c r="AC249" s="11">
        <f>IF($B249="","",ROUND(IF($AB249=0,0,$AB249*VLOOKUP($AB249,Settings!$D$16:$G$22,3,TRUE)-VLOOKUP($AB249,Settings!$D$16:$G$22,4,TRUE)),0))</f>
        <v/>
      </c>
      <c r="AD249" s="11" t="n"/>
      <c r="AE249" s="11" t="n"/>
      <c r="AF249" s="11">
        <f>IF($B249="","",ROUND($S249-$X249-$AC249-$AD249-$AE249,0))</f>
        <v/>
      </c>
      <c r="AG249" s="11">
        <f>IF($B249="","",ROUND($T249*Settings!$E$9,0))</f>
        <v/>
      </c>
      <c r="AH249" s="11">
        <f>IF($B249="","",ROUND($T249*Settings!$E$10,0))</f>
        <v/>
      </c>
      <c r="AI249" s="11">
        <f>IF($B249="","",ROUND($T249*Settings!$E$11,0))</f>
        <v/>
      </c>
      <c r="AJ249" s="11">
        <f>IF($B249="","",ROUND($T249*Settings!$E$12,0))</f>
        <v/>
      </c>
      <c r="AK249" s="11">
        <f>IF($B249="","",$AG249+$AH249+$AI249+$AJ249)</f>
        <v/>
      </c>
      <c r="AL249" s="11">
        <f>IF($B249="","",ROUND($S249+$AK249,0))</f>
        <v/>
      </c>
      <c r="AM249" s="9" t="n"/>
      <c r="AN249" s="9" t="n"/>
    </row>
    <row r="250">
      <c r="A250" s="9" t="n">
        <v>246</v>
      </c>
      <c r="B250" s="9" t="n"/>
      <c r="C250" s="9">
        <f>IF($B250="","",IFERROR(VLOOKUP($B250,Employees!$A:$K,2,FALSE),""))</f>
        <v/>
      </c>
      <c r="D250" s="9">
        <f>IF($B250="","",IFERROR(VLOOKUP($B250,Employees!$A:$K,3,FALSE),""))</f>
        <v/>
      </c>
      <c r="E250" s="9">
        <f>IF($B250="","",IFERROR(VLOOKUP($B250,Employees!$A:$K,4,FALSE),""))</f>
        <v/>
      </c>
      <c r="F250" s="11">
        <f>IF($B250="","",IFERROR(VLOOKUP($B250,Employees!$A:$K,8,FALSE),""))</f>
        <v/>
      </c>
      <c r="G250" s="14">
        <f>IF($B250="","",IF($G250="",Settings!$B$5,$G250))</f>
        <v/>
      </c>
      <c r="H250" s="14" t="n"/>
      <c r="I250" s="11">
        <f>IF($B250="","",ROUND($F250*MAX(0,($G250-$H250))/Settings!$B$5,0))</f>
        <v/>
      </c>
      <c r="J250" s="11" t="n"/>
      <c r="K250" s="11" t="n"/>
      <c r="L250" s="11" t="n"/>
      <c r="M250" s="11" t="n"/>
      <c r="N250" s="11" t="n"/>
      <c r="O250" s="14" t="n"/>
      <c r="P250" s="14" t="n"/>
      <c r="Q250" s="14" t="n"/>
      <c r="R250" s="11">
        <f>IF($B250="","",ROUND((IFERROR($F250/Settings!$B$5/Settings!$B$6,0))*($O250*Settings!$H$9+$P250*Settings!$H$10+$Q250*Settings!$H$11),0))</f>
        <v/>
      </c>
      <c r="S250" s="11">
        <f>IF($B250="","",ROUND($I250+$J250+$K250+$L250+$M250+$N250+$R250,0))</f>
        <v/>
      </c>
      <c r="T250" s="11">
        <f>IF($B250="","",IFERROR(VLOOKUP($B250,Employees!$A:$K,9,FALSE),""))</f>
        <v/>
      </c>
      <c r="U250" s="11">
        <f>IF($B250="","",ROUND($T250*Settings!$B$9,0))</f>
        <v/>
      </c>
      <c r="V250" s="11">
        <f>IF($B250="","",ROUND($T250*Settings!$B$10,0))</f>
        <v/>
      </c>
      <c r="W250" s="11">
        <f>IF($B250="","",ROUND($T250*Settings!$B$11,0))</f>
        <v/>
      </c>
      <c r="X250" s="11">
        <f>IF($B250="","",$U250+$V250+$W250)</f>
        <v/>
      </c>
      <c r="Y250" s="11">
        <f>IF($B250="","",Settings!$B$14)</f>
        <v/>
      </c>
      <c r="Z250" s="9">
        <f>IF($B250="","",IFERROR(VLOOKUP($B250,Employees!$A:$K,10,FALSE),0))</f>
        <v/>
      </c>
      <c r="AA250" s="11">
        <f>IF($B250="","",$Z250*Settings!$B$15)</f>
        <v/>
      </c>
      <c r="AB250" s="11">
        <f>IF($B250="","",MAX(0,($I250+$J250+$L250+$M250+$R250)-$X250-$Y250-$AA250))</f>
        <v/>
      </c>
      <c r="AC250" s="11">
        <f>IF($B250="","",ROUND(IF($AB250=0,0,$AB250*VLOOKUP($AB250,Settings!$D$16:$G$22,3,TRUE)-VLOOKUP($AB250,Settings!$D$16:$G$22,4,TRUE)),0))</f>
        <v/>
      </c>
      <c r="AD250" s="11" t="n"/>
      <c r="AE250" s="11" t="n"/>
      <c r="AF250" s="11">
        <f>IF($B250="","",ROUND($S250-$X250-$AC250-$AD250-$AE250,0))</f>
        <v/>
      </c>
      <c r="AG250" s="11">
        <f>IF($B250="","",ROUND($T250*Settings!$E$9,0))</f>
        <v/>
      </c>
      <c r="AH250" s="11">
        <f>IF($B250="","",ROUND($T250*Settings!$E$10,0))</f>
        <v/>
      </c>
      <c r="AI250" s="11">
        <f>IF($B250="","",ROUND($T250*Settings!$E$11,0))</f>
        <v/>
      </c>
      <c r="AJ250" s="11">
        <f>IF($B250="","",ROUND($T250*Settings!$E$12,0))</f>
        <v/>
      </c>
      <c r="AK250" s="11">
        <f>IF($B250="","",$AG250+$AH250+$AI250+$AJ250)</f>
        <v/>
      </c>
      <c r="AL250" s="11">
        <f>IF($B250="","",ROUND($S250+$AK250,0))</f>
        <v/>
      </c>
      <c r="AM250" s="9" t="n"/>
      <c r="AN250" s="9" t="n"/>
    </row>
    <row r="251">
      <c r="A251" s="9" t="n">
        <v>247</v>
      </c>
      <c r="B251" s="9" t="n"/>
      <c r="C251" s="9">
        <f>IF($B251="","",IFERROR(VLOOKUP($B251,Employees!$A:$K,2,FALSE),""))</f>
        <v/>
      </c>
      <c r="D251" s="9">
        <f>IF($B251="","",IFERROR(VLOOKUP($B251,Employees!$A:$K,3,FALSE),""))</f>
        <v/>
      </c>
      <c r="E251" s="9">
        <f>IF($B251="","",IFERROR(VLOOKUP($B251,Employees!$A:$K,4,FALSE),""))</f>
        <v/>
      </c>
      <c r="F251" s="11">
        <f>IF($B251="","",IFERROR(VLOOKUP($B251,Employees!$A:$K,8,FALSE),""))</f>
        <v/>
      </c>
      <c r="G251" s="14">
        <f>IF($B251="","",IF($G251="",Settings!$B$5,$G251))</f>
        <v/>
      </c>
      <c r="H251" s="14" t="n"/>
      <c r="I251" s="11">
        <f>IF($B251="","",ROUND($F251*MAX(0,($G251-$H251))/Settings!$B$5,0))</f>
        <v/>
      </c>
      <c r="J251" s="11" t="n"/>
      <c r="K251" s="11" t="n"/>
      <c r="L251" s="11" t="n"/>
      <c r="M251" s="11" t="n"/>
      <c r="N251" s="11" t="n"/>
      <c r="O251" s="14" t="n"/>
      <c r="P251" s="14" t="n"/>
      <c r="Q251" s="14" t="n"/>
      <c r="R251" s="11">
        <f>IF($B251="","",ROUND((IFERROR($F251/Settings!$B$5/Settings!$B$6,0))*($O251*Settings!$H$9+$P251*Settings!$H$10+$Q251*Settings!$H$11),0))</f>
        <v/>
      </c>
      <c r="S251" s="11">
        <f>IF($B251="","",ROUND($I251+$J251+$K251+$L251+$M251+$N251+$R251,0))</f>
        <v/>
      </c>
      <c r="T251" s="11">
        <f>IF($B251="","",IFERROR(VLOOKUP($B251,Employees!$A:$K,9,FALSE),""))</f>
        <v/>
      </c>
      <c r="U251" s="11">
        <f>IF($B251="","",ROUND($T251*Settings!$B$9,0))</f>
        <v/>
      </c>
      <c r="V251" s="11">
        <f>IF($B251="","",ROUND($T251*Settings!$B$10,0))</f>
        <v/>
      </c>
      <c r="W251" s="11">
        <f>IF($B251="","",ROUND($T251*Settings!$B$11,0))</f>
        <v/>
      </c>
      <c r="X251" s="11">
        <f>IF($B251="","",$U251+$V251+$W251)</f>
        <v/>
      </c>
      <c r="Y251" s="11">
        <f>IF($B251="","",Settings!$B$14)</f>
        <v/>
      </c>
      <c r="Z251" s="9">
        <f>IF($B251="","",IFERROR(VLOOKUP($B251,Employees!$A:$K,10,FALSE),0))</f>
        <v/>
      </c>
      <c r="AA251" s="11">
        <f>IF($B251="","",$Z251*Settings!$B$15)</f>
        <v/>
      </c>
      <c r="AB251" s="11">
        <f>IF($B251="","",MAX(0,($I251+$J251+$L251+$M251+$R251)-$X251-$Y251-$AA251))</f>
        <v/>
      </c>
      <c r="AC251" s="11">
        <f>IF($B251="","",ROUND(IF($AB251=0,0,$AB251*VLOOKUP($AB251,Settings!$D$16:$G$22,3,TRUE)-VLOOKUP($AB251,Settings!$D$16:$G$22,4,TRUE)),0))</f>
        <v/>
      </c>
      <c r="AD251" s="11" t="n"/>
      <c r="AE251" s="11" t="n"/>
      <c r="AF251" s="11">
        <f>IF($B251="","",ROUND($S251-$X251-$AC251-$AD251-$AE251,0))</f>
        <v/>
      </c>
      <c r="AG251" s="11">
        <f>IF($B251="","",ROUND($T251*Settings!$E$9,0))</f>
        <v/>
      </c>
      <c r="AH251" s="11">
        <f>IF($B251="","",ROUND($T251*Settings!$E$10,0))</f>
        <v/>
      </c>
      <c r="AI251" s="11">
        <f>IF($B251="","",ROUND($T251*Settings!$E$11,0))</f>
        <v/>
      </c>
      <c r="AJ251" s="11">
        <f>IF($B251="","",ROUND($T251*Settings!$E$12,0))</f>
        <v/>
      </c>
      <c r="AK251" s="11">
        <f>IF($B251="","",$AG251+$AH251+$AI251+$AJ251)</f>
        <v/>
      </c>
      <c r="AL251" s="11">
        <f>IF($B251="","",ROUND($S251+$AK251,0))</f>
        <v/>
      </c>
      <c r="AM251" s="9" t="n"/>
      <c r="AN251" s="9" t="n"/>
    </row>
    <row r="252">
      <c r="A252" s="9" t="n">
        <v>248</v>
      </c>
      <c r="B252" s="9" t="n"/>
      <c r="C252" s="9">
        <f>IF($B252="","",IFERROR(VLOOKUP($B252,Employees!$A:$K,2,FALSE),""))</f>
        <v/>
      </c>
      <c r="D252" s="9">
        <f>IF($B252="","",IFERROR(VLOOKUP($B252,Employees!$A:$K,3,FALSE),""))</f>
        <v/>
      </c>
      <c r="E252" s="9">
        <f>IF($B252="","",IFERROR(VLOOKUP($B252,Employees!$A:$K,4,FALSE),""))</f>
        <v/>
      </c>
      <c r="F252" s="11">
        <f>IF($B252="","",IFERROR(VLOOKUP($B252,Employees!$A:$K,8,FALSE),""))</f>
        <v/>
      </c>
      <c r="G252" s="14">
        <f>IF($B252="","",IF($G252="",Settings!$B$5,$G252))</f>
        <v/>
      </c>
      <c r="H252" s="14" t="n"/>
      <c r="I252" s="11">
        <f>IF($B252="","",ROUND($F252*MAX(0,($G252-$H252))/Settings!$B$5,0))</f>
        <v/>
      </c>
      <c r="J252" s="11" t="n"/>
      <c r="K252" s="11" t="n"/>
      <c r="L252" s="11" t="n"/>
      <c r="M252" s="11" t="n"/>
      <c r="N252" s="11" t="n"/>
      <c r="O252" s="14" t="n"/>
      <c r="P252" s="14" t="n"/>
      <c r="Q252" s="14" t="n"/>
      <c r="R252" s="11">
        <f>IF($B252="","",ROUND((IFERROR($F252/Settings!$B$5/Settings!$B$6,0))*($O252*Settings!$H$9+$P252*Settings!$H$10+$Q252*Settings!$H$11),0))</f>
        <v/>
      </c>
      <c r="S252" s="11">
        <f>IF($B252="","",ROUND($I252+$J252+$K252+$L252+$M252+$N252+$R252,0))</f>
        <v/>
      </c>
      <c r="T252" s="11">
        <f>IF($B252="","",IFERROR(VLOOKUP($B252,Employees!$A:$K,9,FALSE),""))</f>
        <v/>
      </c>
      <c r="U252" s="11">
        <f>IF($B252="","",ROUND($T252*Settings!$B$9,0))</f>
        <v/>
      </c>
      <c r="V252" s="11">
        <f>IF($B252="","",ROUND($T252*Settings!$B$10,0))</f>
        <v/>
      </c>
      <c r="W252" s="11">
        <f>IF($B252="","",ROUND($T252*Settings!$B$11,0))</f>
        <v/>
      </c>
      <c r="X252" s="11">
        <f>IF($B252="","",$U252+$V252+$W252)</f>
        <v/>
      </c>
      <c r="Y252" s="11">
        <f>IF($B252="","",Settings!$B$14)</f>
        <v/>
      </c>
      <c r="Z252" s="9">
        <f>IF($B252="","",IFERROR(VLOOKUP($B252,Employees!$A:$K,10,FALSE),0))</f>
        <v/>
      </c>
      <c r="AA252" s="11">
        <f>IF($B252="","",$Z252*Settings!$B$15)</f>
        <v/>
      </c>
      <c r="AB252" s="11">
        <f>IF($B252="","",MAX(0,($I252+$J252+$L252+$M252+$R252)-$X252-$Y252-$AA252))</f>
        <v/>
      </c>
      <c r="AC252" s="11">
        <f>IF($B252="","",ROUND(IF($AB252=0,0,$AB252*VLOOKUP($AB252,Settings!$D$16:$G$22,3,TRUE)-VLOOKUP($AB252,Settings!$D$16:$G$22,4,TRUE)),0))</f>
        <v/>
      </c>
      <c r="AD252" s="11" t="n"/>
      <c r="AE252" s="11" t="n"/>
      <c r="AF252" s="11">
        <f>IF($B252="","",ROUND($S252-$X252-$AC252-$AD252-$AE252,0))</f>
        <v/>
      </c>
      <c r="AG252" s="11">
        <f>IF($B252="","",ROUND($T252*Settings!$E$9,0))</f>
        <v/>
      </c>
      <c r="AH252" s="11">
        <f>IF($B252="","",ROUND($T252*Settings!$E$10,0))</f>
        <v/>
      </c>
      <c r="AI252" s="11">
        <f>IF($B252="","",ROUND($T252*Settings!$E$11,0))</f>
        <v/>
      </c>
      <c r="AJ252" s="11">
        <f>IF($B252="","",ROUND($T252*Settings!$E$12,0))</f>
        <v/>
      </c>
      <c r="AK252" s="11">
        <f>IF($B252="","",$AG252+$AH252+$AI252+$AJ252)</f>
        <v/>
      </c>
      <c r="AL252" s="11">
        <f>IF($B252="","",ROUND($S252+$AK252,0))</f>
        <v/>
      </c>
      <c r="AM252" s="9" t="n"/>
      <c r="AN252" s="9" t="n"/>
    </row>
    <row r="253">
      <c r="A253" s="9" t="n">
        <v>249</v>
      </c>
      <c r="B253" s="9" t="n"/>
      <c r="C253" s="9">
        <f>IF($B253="","",IFERROR(VLOOKUP($B253,Employees!$A:$K,2,FALSE),""))</f>
        <v/>
      </c>
      <c r="D253" s="9">
        <f>IF($B253="","",IFERROR(VLOOKUP($B253,Employees!$A:$K,3,FALSE),""))</f>
        <v/>
      </c>
      <c r="E253" s="9">
        <f>IF($B253="","",IFERROR(VLOOKUP($B253,Employees!$A:$K,4,FALSE),""))</f>
        <v/>
      </c>
      <c r="F253" s="11">
        <f>IF($B253="","",IFERROR(VLOOKUP($B253,Employees!$A:$K,8,FALSE),""))</f>
        <v/>
      </c>
      <c r="G253" s="14">
        <f>IF($B253="","",IF($G253="",Settings!$B$5,$G253))</f>
        <v/>
      </c>
      <c r="H253" s="14" t="n"/>
      <c r="I253" s="11">
        <f>IF($B253="","",ROUND($F253*MAX(0,($G253-$H253))/Settings!$B$5,0))</f>
        <v/>
      </c>
      <c r="J253" s="11" t="n"/>
      <c r="K253" s="11" t="n"/>
      <c r="L253" s="11" t="n"/>
      <c r="M253" s="11" t="n"/>
      <c r="N253" s="11" t="n"/>
      <c r="O253" s="14" t="n"/>
      <c r="P253" s="14" t="n"/>
      <c r="Q253" s="14" t="n"/>
      <c r="R253" s="11">
        <f>IF($B253="","",ROUND((IFERROR($F253/Settings!$B$5/Settings!$B$6,0))*($O253*Settings!$H$9+$P253*Settings!$H$10+$Q253*Settings!$H$11),0))</f>
        <v/>
      </c>
      <c r="S253" s="11">
        <f>IF($B253="","",ROUND($I253+$J253+$K253+$L253+$M253+$N253+$R253,0))</f>
        <v/>
      </c>
      <c r="T253" s="11">
        <f>IF($B253="","",IFERROR(VLOOKUP($B253,Employees!$A:$K,9,FALSE),""))</f>
        <v/>
      </c>
      <c r="U253" s="11">
        <f>IF($B253="","",ROUND($T253*Settings!$B$9,0))</f>
        <v/>
      </c>
      <c r="V253" s="11">
        <f>IF($B253="","",ROUND($T253*Settings!$B$10,0))</f>
        <v/>
      </c>
      <c r="W253" s="11">
        <f>IF($B253="","",ROUND($T253*Settings!$B$11,0))</f>
        <v/>
      </c>
      <c r="X253" s="11">
        <f>IF($B253="","",$U253+$V253+$W253)</f>
        <v/>
      </c>
      <c r="Y253" s="11">
        <f>IF($B253="","",Settings!$B$14)</f>
        <v/>
      </c>
      <c r="Z253" s="9">
        <f>IF($B253="","",IFERROR(VLOOKUP($B253,Employees!$A:$K,10,FALSE),0))</f>
        <v/>
      </c>
      <c r="AA253" s="11">
        <f>IF($B253="","",$Z253*Settings!$B$15)</f>
        <v/>
      </c>
      <c r="AB253" s="11">
        <f>IF($B253="","",MAX(0,($I253+$J253+$L253+$M253+$R253)-$X253-$Y253-$AA253))</f>
        <v/>
      </c>
      <c r="AC253" s="11">
        <f>IF($B253="","",ROUND(IF($AB253=0,0,$AB253*VLOOKUP($AB253,Settings!$D$16:$G$22,3,TRUE)-VLOOKUP($AB253,Settings!$D$16:$G$22,4,TRUE)),0))</f>
        <v/>
      </c>
      <c r="AD253" s="11" t="n"/>
      <c r="AE253" s="11" t="n"/>
      <c r="AF253" s="11">
        <f>IF($B253="","",ROUND($S253-$X253-$AC253-$AD253-$AE253,0))</f>
        <v/>
      </c>
      <c r="AG253" s="11">
        <f>IF($B253="","",ROUND($T253*Settings!$E$9,0))</f>
        <v/>
      </c>
      <c r="AH253" s="11">
        <f>IF($B253="","",ROUND($T253*Settings!$E$10,0))</f>
        <v/>
      </c>
      <c r="AI253" s="11">
        <f>IF($B253="","",ROUND($T253*Settings!$E$11,0))</f>
        <v/>
      </c>
      <c r="AJ253" s="11">
        <f>IF($B253="","",ROUND($T253*Settings!$E$12,0))</f>
        <v/>
      </c>
      <c r="AK253" s="11">
        <f>IF($B253="","",$AG253+$AH253+$AI253+$AJ253)</f>
        <v/>
      </c>
      <c r="AL253" s="11">
        <f>IF($B253="","",ROUND($S253+$AK253,0))</f>
        <v/>
      </c>
      <c r="AM253" s="9" t="n"/>
      <c r="AN253" s="9" t="n"/>
    </row>
    <row r="254">
      <c r="A254" s="9" t="n">
        <v>250</v>
      </c>
      <c r="B254" s="9" t="n"/>
      <c r="C254" s="9">
        <f>IF($B254="","",IFERROR(VLOOKUP($B254,Employees!$A:$K,2,FALSE),""))</f>
        <v/>
      </c>
      <c r="D254" s="9">
        <f>IF($B254="","",IFERROR(VLOOKUP($B254,Employees!$A:$K,3,FALSE),""))</f>
        <v/>
      </c>
      <c r="E254" s="9">
        <f>IF($B254="","",IFERROR(VLOOKUP($B254,Employees!$A:$K,4,FALSE),""))</f>
        <v/>
      </c>
      <c r="F254" s="11">
        <f>IF($B254="","",IFERROR(VLOOKUP($B254,Employees!$A:$K,8,FALSE),""))</f>
        <v/>
      </c>
      <c r="G254" s="14">
        <f>IF($B254="","",IF($G254="",Settings!$B$5,$G254))</f>
        <v/>
      </c>
      <c r="H254" s="14" t="n"/>
      <c r="I254" s="11">
        <f>IF($B254="","",ROUND($F254*MAX(0,($G254-$H254))/Settings!$B$5,0))</f>
        <v/>
      </c>
      <c r="J254" s="11" t="n"/>
      <c r="K254" s="11" t="n"/>
      <c r="L254" s="11" t="n"/>
      <c r="M254" s="11" t="n"/>
      <c r="N254" s="11" t="n"/>
      <c r="O254" s="14" t="n"/>
      <c r="P254" s="14" t="n"/>
      <c r="Q254" s="14" t="n"/>
      <c r="R254" s="11">
        <f>IF($B254="","",ROUND((IFERROR($F254/Settings!$B$5/Settings!$B$6,0))*($O254*Settings!$H$9+$P254*Settings!$H$10+$Q254*Settings!$H$11),0))</f>
        <v/>
      </c>
      <c r="S254" s="11">
        <f>IF($B254="","",ROUND($I254+$J254+$K254+$L254+$M254+$N254+$R254,0))</f>
        <v/>
      </c>
      <c r="T254" s="11">
        <f>IF($B254="","",IFERROR(VLOOKUP($B254,Employees!$A:$K,9,FALSE),""))</f>
        <v/>
      </c>
      <c r="U254" s="11">
        <f>IF($B254="","",ROUND($T254*Settings!$B$9,0))</f>
        <v/>
      </c>
      <c r="V254" s="11">
        <f>IF($B254="","",ROUND($T254*Settings!$B$10,0))</f>
        <v/>
      </c>
      <c r="W254" s="11">
        <f>IF($B254="","",ROUND($T254*Settings!$B$11,0))</f>
        <v/>
      </c>
      <c r="X254" s="11">
        <f>IF($B254="","",$U254+$V254+$W254)</f>
        <v/>
      </c>
      <c r="Y254" s="11">
        <f>IF($B254="","",Settings!$B$14)</f>
        <v/>
      </c>
      <c r="Z254" s="9">
        <f>IF($B254="","",IFERROR(VLOOKUP($B254,Employees!$A:$K,10,FALSE),0))</f>
        <v/>
      </c>
      <c r="AA254" s="11">
        <f>IF($B254="","",$Z254*Settings!$B$15)</f>
        <v/>
      </c>
      <c r="AB254" s="11">
        <f>IF($B254="","",MAX(0,($I254+$J254+$L254+$M254+$R254)-$X254-$Y254-$AA254))</f>
        <v/>
      </c>
      <c r="AC254" s="11">
        <f>IF($B254="","",ROUND(IF($AB254=0,0,$AB254*VLOOKUP($AB254,Settings!$D$16:$G$22,3,TRUE)-VLOOKUP($AB254,Settings!$D$16:$G$22,4,TRUE)),0))</f>
        <v/>
      </c>
      <c r="AD254" s="11" t="n"/>
      <c r="AE254" s="11" t="n"/>
      <c r="AF254" s="11">
        <f>IF($B254="","",ROUND($S254-$X254-$AC254-$AD254-$AE254,0))</f>
        <v/>
      </c>
      <c r="AG254" s="11">
        <f>IF($B254="","",ROUND($T254*Settings!$E$9,0))</f>
        <v/>
      </c>
      <c r="AH254" s="11">
        <f>IF($B254="","",ROUND($T254*Settings!$E$10,0))</f>
        <v/>
      </c>
      <c r="AI254" s="11">
        <f>IF($B254="","",ROUND($T254*Settings!$E$11,0))</f>
        <v/>
      </c>
      <c r="AJ254" s="11">
        <f>IF($B254="","",ROUND($T254*Settings!$E$12,0))</f>
        <v/>
      </c>
      <c r="AK254" s="11">
        <f>IF($B254="","",$AG254+$AH254+$AI254+$AJ254)</f>
        <v/>
      </c>
      <c r="AL254" s="11">
        <f>IF($B254="","",ROUND($S254+$AK254,0))</f>
        <v/>
      </c>
      <c r="AM254" s="9" t="n"/>
      <c r="AN254" s="9" t="n"/>
    </row>
    <row r="255">
      <c r="A255" s="9" t="n">
        <v>251</v>
      </c>
      <c r="B255" s="9" t="n"/>
      <c r="C255" s="9">
        <f>IF($B255="","",IFERROR(VLOOKUP($B255,Employees!$A:$K,2,FALSE),""))</f>
        <v/>
      </c>
      <c r="D255" s="9">
        <f>IF($B255="","",IFERROR(VLOOKUP($B255,Employees!$A:$K,3,FALSE),""))</f>
        <v/>
      </c>
      <c r="E255" s="9">
        <f>IF($B255="","",IFERROR(VLOOKUP($B255,Employees!$A:$K,4,FALSE),""))</f>
        <v/>
      </c>
      <c r="F255" s="11">
        <f>IF($B255="","",IFERROR(VLOOKUP($B255,Employees!$A:$K,8,FALSE),""))</f>
        <v/>
      </c>
      <c r="G255" s="14">
        <f>IF($B255="","",IF($G255="",Settings!$B$5,$G255))</f>
        <v/>
      </c>
      <c r="H255" s="14" t="n"/>
      <c r="I255" s="11">
        <f>IF($B255="","",ROUND($F255*MAX(0,($G255-$H255))/Settings!$B$5,0))</f>
        <v/>
      </c>
      <c r="J255" s="11" t="n"/>
      <c r="K255" s="11" t="n"/>
      <c r="L255" s="11" t="n"/>
      <c r="M255" s="11" t="n"/>
      <c r="N255" s="11" t="n"/>
      <c r="O255" s="14" t="n"/>
      <c r="P255" s="14" t="n"/>
      <c r="Q255" s="14" t="n"/>
      <c r="R255" s="11">
        <f>IF($B255="","",ROUND((IFERROR($F255/Settings!$B$5/Settings!$B$6,0))*($O255*Settings!$H$9+$P255*Settings!$H$10+$Q255*Settings!$H$11),0))</f>
        <v/>
      </c>
      <c r="S255" s="11">
        <f>IF($B255="","",ROUND($I255+$J255+$K255+$L255+$M255+$N255+$R255,0))</f>
        <v/>
      </c>
      <c r="T255" s="11">
        <f>IF($B255="","",IFERROR(VLOOKUP($B255,Employees!$A:$K,9,FALSE),""))</f>
        <v/>
      </c>
      <c r="U255" s="11">
        <f>IF($B255="","",ROUND($T255*Settings!$B$9,0))</f>
        <v/>
      </c>
      <c r="V255" s="11">
        <f>IF($B255="","",ROUND($T255*Settings!$B$10,0))</f>
        <v/>
      </c>
      <c r="W255" s="11">
        <f>IF($B255="","",ROUND($T255*Settings!$B$11,0))</f>
        <v/>
      </c>
      <c r="X255" s="11">
        <f>IF($B255="","",$U255+$V255+$W255)</f>
        <v/>
      </c>
      <c r="Y255" s="11">
        <f>IF($B255="","",Settings!$B$14)</f>
        <v/>
      </c>
      <c r="Z255" s="9">
        <f>IF($B255="","",IFERROR(VLOOKUP($B255,Employees!$A:$K,10,FALSE),0))</f>
        <v/>
      </c>
      <c r="AA255" s="11">
        <f>IF($B255="","",$Z255*Settings!$B$15)</f>
        <v/>
      </c>
      <c r="AB255" s="11">
        <f>IF($B255="","",MAX(0,($I255+$J255+$L255+$M255+$R255)-$X255-$Y255-$AA255))</f>
        <v/>
      </c>
      <c r="AC255" s="11">
        <f>IF($B255="","",ROUND(IF($AB255=0,0,$AB255*VLOOKUP($AB255,Settings!$D$16:$G$22,3,TRUE)-VLOOKUP($AB255,Settings!$D$16:$G$22,4,TRUE)),0))</f>
        <v/>
      </c>
      <c r="AD255" s="11" t="n"/>
      <c r="AE255" s="11" t="n"/>
      <c r="AF255" s="11">
        <f>IF($B255="","",ROUND($S255-$X255-$AC255-$AD255-$AE255,0))</f>
        <v/>
      </c>
      <c r="AG255" s="11">
        <f>IF($B255="","",ROUND($T255*Settings!$E$9,0))</f>
        <v/>
      </c>
      <c r="AH255" s="11">
        <f>IF($B255="","",ROUND($T255*Settings!$E$10,0))</f>
        <v/>
      </c>
      <c r="AI255" s="11">
        <f>IF($B255="","",ROUND($T255*Settings!$E$11,0))</f>
        <v/>
      </c>
      <c r="AJ255" s="11">
        <f>IF($B255="","",ROUND($T255*Settings!$E$12,0))</f>
        <v/>
      </c>
      <c r="AK255" s="11">
        <f>IF($B255="","",$AG255+$AH255+$AI255+$AJ255)</f>
        <v/>
      </c>
      <c r="AL255" s="11">
        <f>IF($B255="","",ROUND($S255+$AK255,0))</f>
        <v/>
      </c>
      <c r="AM255" s="9" t="n"/>
      <c r="AN255" s="9" t="n"/>
    </row>
    <row r="256">
      <c r="A256" s="9" t="n">
        <v>252</v>
      </c>
      <c r="B256" s="9" t="n"/>
      <c r="C256" s="9">
        <f>IF($B256="","",IFERROR(VLOOKUP($B256,Employees!$A:$K,2,FALSE),""))</f>
        <v/>
      </c>
      <c r="D256" s="9">
        <f>IF($B256="","",IFERROR(VLOOKUP($B256,Employees!$A:$K,3,FALSE),""))</f>
        <v/>
      </c>
      <c r="E256" s="9">
        <f>IF($B256="","",IFERROR(VLOOKUP($B256,Employees!$A:$K,4,FALSE),""))</f>
        <v/>
      </c>
      <c r="F256" s="11">
        <f>IF($B256="","",IFERROR(VLOOKUP($B256,Employees!$A:$K,8,FALSE),""))</f>
        <v/>
      </c>
      <c r="G256" s="14">
        <f>IF($B256="","",IF($G256="",Settings!$B$5,$G256))</f>
        <v/>
      </c>
      <c r="H256" s="14" t="n"/>
      <c r="I256" s="11">
        <f>IF($B256="","",ROUND($F256*MAX(0,($G256-$H256))/Settings!$B$5,0))</f>
        <v/>
      </c>
      <c r="J256" s="11" t="n"/>
      <c r="K256" s="11" t="n"/>
      <c r="L256" s="11" t="n"/>
      <c r="M256" s="11" t="n"/>
      <c r="N256" s="11" t="n"/>
      <c r="O256" s="14" t="n"/>
      <c r="P256" s="14" t="n"/>
      <c r="Q256" s="14" t="n"/>
      <c r="R256" s="11">
        <f>IF($B256="","",ROUND((IFERROR($F256/Settings!$B$5/Settings!$B$6,0))*($O256*Settings!$H$9+$P256*Settings!$H$10+$Q256*Settings!$H$11),0))</f>
        <v/>
      </c>
      <c r="S256" s="11">
        <f>IF($B256="","",ROUND($I256+$J256+$K256+$L256+$M256+$N256+$R256,0))</f>
        <v/>
      </c>
      <c r="T256" s="11">
        <f>IF($B256="","",IFERROR(VLOOKUP($B256,Employees!$A:$K,9,FALSE),""))</f>
        <v/>
      </c>
      <c r="U256" s="11">
        <f>IF($B256="","",ROUND($T256*Settings!$B$9,0))</f>
        <v/>
      </c>
      <c r="V256" s="11">
        <f>IF($B256="","",ROUND($T256*Settings!$B$10,0))</f>
        <v/>
      </c>
      <c r="W256" s="11">
        <f>IF($B256="","",ROUND($T256*Settings!$B$11,0))</f>
        <v/>
      </c>
      <c r="X256" s="11">
        <f>IF($B256="","",$U256+$V256+$W256)</f>
        <v/>
      </c>
      <c r="Y256" s="11">
        <f>IF($B256="","",Settings!$B$14)</f>
        <v/>
      </c>
      <c r="Z256" s="9">
        <f>IF($B256="","",IFERROR(VLOOKUP($B256,Employees!$A:$K,10,FALSE),0))</f>
        <v/>
      </c>
      <c r="AA256" s="11">
        <f>IF($B256="","",$Z256*Settings!$B$15)</f>
        <v/>
      </c>
      <c r="AB256" s="11">
        <f>IF($B256="","",MAX(0,($I256+$J256+$L256+$M256+$R256)-$X256-$Y256-$AA256))</f>
        <v/>
      </c>
      <c r="AC256" s="11">
        <f>IF($B256="","",ROUND(IF($AB256=0,0,$AB256*VLOOKUP($AB256,Settings!$D$16:$G$22,3,TRUE)-VLOOKUP($AB256,Settings!$D$16:$G$22,4,TRUE)),0))</f>
        <v/>
      </c>
      <c r="AD256" s="11" t="n"/>
      <c r="AE256" s="11" t="n"/>
      <c r="AF256" s="11">
        <f>IF($B256="","",ROUND($S256-$X256-$AC256-$AD256-$AE256,0))</f>
        <v/>
      </c>
      <c r="AG256" s="11">
        <f>IF($B256="","",ROUND($T256*Settings!$E$9,0))</f>
        <v/>
      </c>
      <c r="AH256" s="11">
        <f>IF($B256="","",ROUND($T256*Settings!$E$10,0))</f>
        <v/>
      </c>
      <c r="AI256" s="11">
        <f>IF($B256="","",ROUND($T256*Settings!$E$11,0))</f>
        <v/>
      </c>
      <c r="AJ256" s="11">
        <f>IF($B256="","",ROUND($T256*Settings!$E$12,0))</f>
        <v/>
      </c>
      <c r="AK256" s="11">
        <f>IF($B256="","",$AG256+$AH256+$AI256+$AJ256)</f>
        <v/>
      </c>
      <c r="AL256" s="11">
        <f>IF($B256="","",ROUND($S256+$AK256,0))</f>
        <v/>
      </c>
      <c r="AM256" s="9" t="n"/>
      <c r="AN256" s="9" t="n"/>
    </row>
    <row r="257">
      <c r="A257" s="9" t="n">
        <v>253</v>
      </c>
      <c r="B257" s="9" t="n"/>
      <c r="C257" s="9">
        <f>IF($B257="","",IFERROR(VLOOKUP($B257,Employees!$A:$K,2,FALSE),""))</f>
        <v/>
      </c>
      <c r="D257" s="9">
        <f>IF($B257="","",IFERROR(VLOOKUP($B257,Employees!$A:$K,3,FALSE),""))</f>
        <v/>
      </c>
      <c r="E257" s="9">
        <f>IF($B257="","",IFERROR(VLOOKUP($B257,Employees!$A:$K,4,FALSE),""))</f>
        <v/>
      </c>
      <c r="F257" s="11">
        <f>IF($B257="","",IFERROR(VLOOKUP($B257,Employees!$A:$K,8,FALSE),""))</f>
        <v/>
      </c>
      <c r="G257" s="14">
        <f>IF($B257="","",IF($G257="",Settings!$B$5,$G257))</f>
        <v/>
      </c>
      <c r="H257" s="14" t="n"/>
      <c r="I257" s="11">
        <f>IF($B257="","",ROUND($F257*MAX(0,($G257-$H257))/Settings!$B$5,0))</f>
        <v/>
      </c>
      <c r="J257" s="11" t="n"/>
      <c r="K257" s="11" t="n"/>
      <c r="L257" s="11" t="n"/>
      <c r="M257" s="11" t="n"/>
      <c r="N257" s="11" t="n"/>
      <c r="O257" s="14" t="n"/>
      <c r="P257" s="14" t="n"/>
      <c r="Q257" s="14" t="n"/>
      <c r="R257" s="11">
        <f>IF($B257="","",ROUND((IFERROR($F257/Settings!$B$5/Settings!$B$6,0))*($O257*Settings!$H$9+$P257*Settings!$H$10+$Q257*Settings!$H$11),0))</f>
        <v/>
      </c>
      <c r="S257" s="11">
        <f>IF($B257="","",ROUND($I257+$J257+$K257+$L257+$M257+$N257+$R257,0))</f>
        <v/>
      </c>
      <c r="T257" s="11">
        <f>IF($B257="","",IFERROR(VLOOKUP($B257,Employees!$A:$K,9,FALSE),""))</f>
        <v/>
      </c>
      <c r="U257" s="11">
        <f>IF($B257="","",ROUND($T257*Settings!$B$9,0))</f>
        <v/>
      </c>
      <c r="V257" s="11">
        <f>IF($B257="","",ROUND($T257*Settings!$B$10,0))</f>
        <v/>
      </c>
      <c r="W257" s="11">
        <f>IF($B257="","",ROUND($T257*Settings!$B$11,0))</f>
        <v/>
      </c>
      <c r="X257" s="11">
        <f>IF($B257="","",$U257+$V257+$W257)</f>
        <v/>
      </c>
      <c r="Y257" s="11">
        <f>IF($B257="","",Settings!$B$14)</f>
        <v/>
      </c>
      <c r="Z257" s="9">
        <f>IF($B257="","",IFERROR(VLOOKUP($B257,Employees!$A:$K,10,FALSE),0))</f>
        <v/>
      </c>
      <c r="AA257" s="11">
        <f>IF($B257="","",$Z257*Settings!$B$15)</f>
        <v/>
      </c>
      <c r="AB257" s="11">
        <f>IF($B257="","",MAX(0,($I257+$J257+$L257+$M257+$R257)-$X257-$Y257-$AA257))</f>
        <v/>
      </c>
      <c r="AC257" s="11">
        <f>IF($B257="","",ROUND(IF($AB257=0,0,$AB257*VLOOKUP($AB257,Settings!$D$16:$G$22,3,TRUE)-VLOOKUP($AB257,Settings!$D$16:$G$22,4,TRUE)),0))</f>
        <v/>
      </c>
      <c r="AD257" s="11" t="n"/>
      <c r="AE257" s="11" t="n"/>
      <c r="AF257" s="11">
        <f>IF($B257="","",ROUND($S257-$X257-$AC257-$AD257-$AE257,0))</f>
        <v/>
      </c>
      <c r="AG257" s="11">
        <f>IF($B257="","",ROUND($T257*Settings!$E$9,0))</f>
        <v/>
      </c>
      <c r="AH257" s="11">
        <f>IF($B257="","",ROUND($T257*Settings!$E$10,0))</f>
        <v/>
      </c>
      <c r="AI257" s="11">
        <f>IF($B257="","",ROUND($T257*Settings!$E$11,0))</f>
        <v/>
      </c>
      <c r="AJ257" s="11">
        <f>IF($B257="","",ROUND($T257*Settings!$E$12,0))</f>
        <v/>
      </c>
      <c r="AK257" s="11">
        <f>IF($B257="","",$AG257+$AH257+$AI257+$AJ257)</f>
        <v/>
      </c>
      <c r="AL257" s="11">
        <f>IF($B257="","",ROUND($S257+$AK257,0))</f>
        <v/>
      </c>
      <c r="AM257" s="9" t="n"/>
      <c r="AN257" s="9" t="n"/>
    </row>
    <row r="258">
      <c r="A258" s="9" t="n">
        <v>254</v>
      </c>
      <c r="B258" s="9" t="n"/>
      <c r="C258" s="9">
        <f>IF($B258="","",IFERROR(VLOOKUP($B258,Employees!$A:$K,2,FALSE),""))</f>
        <v/>
      </c>
      <c r="D258" s="9">
        <f>IF($B258="","",IFERROR(VLOOKUP($B258,Employees!$A:$K,3,FALSE),""))</f>
        <v/>
      </c>
      <c r="E258" s="9">
        <f>IF($B258="","",IFERROR(VLOOKUP($B258,Employees!$A:$K,4,FALSE),""))</f>
        <v/>
      </c>
      <c r="F258" s="11">
        <f>IF($B258="","",IFERROR(VLOOKUP($B258,Employees!$A:$K,8,FALSE),""))</f>
        <v/>
      </c>
      <c r="G258" s="14">
        <f>IF($B258="","",IF($G258="",Settings!$B$5,$G258))</f>
        <v/>
      </c>
      <c r="H258" s="14" t="n"/>
      <c r="I258" s="11">
        <f>IF($B258="","",ROUND($F258*MAX(0,($G258-$H258))/Settings!$B$5,0))</f>
        <v/>
      </c>
      <c r="J258" s="11" t="n"/>
      <c r="K258" s="11" t="n"/>
      <c r="L258" s="11" t="n"/>
      <c r="M258" s="11" t="n"/>
      <c r="N258" s="11" t="n"/>
      <c r="O258" s="14" t="n"/>
      <c r="P258" s="14" t="n"/>
      <c r="Q258" s="14" t="n"/>
      <c r="R258" s="11">
        <f>IF($B258="","",ROUND((IFERROR($F258/Settings!$B$5/Settings!$B$6,0))*($O258*Settings!$H$9+$P258*Settings!$H$10+$Q258*Settings!$H$11),0))</f>
        <v/>
      </c>
      <c r="S258" s="11">
        <f>IF($B258="","",ROUND($I258+$J258+$K258+$L258+$M258+$N258+$R258,0))</f>
        <v/>
      </c>
      <c r="T258" s="11">
        <f>IF($B258="","",IFERROR(VLOOKUP($B258,Employees!$A:$K,9,FALSE),""))</f>
        <v/>
      </c>
      <c r="U258" s="11">
        <f>IF($B258="","",ROUND($T258*Settings!$B$9,0))</f>
        <v/>
      </c>
      <c r="V258" s="11">
        <f>IF($B258="","",ROUND($T258*Settings!$B$10,0))</f>
        <v/>
      </c>
      <c r="W258" s="11">
        <f>IF($B258="","",ROUND($T258*Settings!$B$11,0))</f>
        <v/>
      </c>
      <c r="X258" s="11">
        <f>IF($B258="","",$U258+$V258+$W258)</f>
        <v/>
      </c>
      <c r="Y258" s="11">
        <f>IF($B258="","",Settings!$B$14)</f>
        <v/>
      </c>
      <c r="Z258" s="9">
        <f>IF($B258="","",IFERROR(VLOOKUP($B258,Employees!$A:$K,10,FALSE),0))</f>
        <v/>
      </c>
      <c r="AA258" s="11">
        <f>IF($B258="","",$Z258*Settings!$B$15)</f>
        <v/>
      </c>
      <c r="AB258" s="11">
        <f>IF($B258="","",MAX(0,($I258+$J258+$L258+$M258+$R258)-$X258-$Y258-$AA258))</f>
        <v/>
      </c>
      <c r="AC258" s="11">
        <f>IF($B258="","",ROUND(IF($AB258=0,0,$AB258*VLOOKUP($AB258,Settings!$D$16:$G$22,3,TRUE)-VLOOKUP($AB258,Settings!$D$16:$G$22,4,TRUE)),0))</f>
        <v/>
      </c>
      <c r="AD258" s="11" t="n"/>
      <c r="AE258" s="11" t="n"/>
      <c r="AF258" s="11">
        <f>IF($B258="","",ROUND($S258-$X258-$AC258-$AD258-$AE258,0))</f>
        <v/>
      </c>
      <c r="AG258" s="11">
        <f>IF($B258="","",ROUND($T258*Settings!$E$9,0))</f>
        <v/>
      </c>
      <c r="AH258" s="11">
        <f>IF($B258="","",ROUND($T258*Settings!$E$10,0))</f>
        <v/>
      </c>
      <c r="AI258" s="11">
        <f>IF($B258="","",ROUND($T258*Settings!$E$11,0))</f>
        <v/>
      </c>
      <c r="AJ258" s="11">
        <f>IF($B258="","",ROUND($T258*Settings!$E$12,0))</f>
        <v/>
      </c>
      <c r="AK258" s="11">
        <f>IF($B258="","",$AG258+$AH258+$AI258+$AJ258)</f>
        <v/>
      </c>
      <c r="AL258" s="11">
        <f>IF($B258="","",ROUND($S258+$AK258,0))</f>
        <v/>
      </c>
      <c r="AM258" s="9" t="n"/>
      <c r="AN258" s="9" t="n"/>
    </row>
    <row r="259">
      <c r="A259" s="9" t="n">
        <v>255</v>
      </c>
      <c r="B259" s="9" t="n"/>
      <c r="C259" s="9">
        <f>IF($B259="","",IFERROR(VLOOKUP($B259,Employees!$A:$K,2,FALSE),""))</f>
        <v/>
      </c>
      <c r="D259" s="9">
        <f>IF($B259="","",IFERROR(VLOOKUP($B259,Employees!$A:$K,3,FALSE),""))</f>
        <v/>
      </c>
      <c r="E259" s="9">
        <f>IF($B259="","",IFERROR(VLOOKUP($B259,Employees!$A:$K,4,FALSE),""))</f>
        <v/>
      </c>
      <c r="F259" s="11">
        <f>IF($B259="","",IFERROR(VLOOKUP($B259,Employees!$A:$K,8,FALSE),""))</f>
        <v/>
      </c>
      <c r="G259" s="14">
        <f>IF($B259="","",IF($G259="",Settings!$B$5,$G259))</f>
        <v/>
      </c>
      <c r="H259" s="14" t="n"/>
      <c r="I259" s="11">
        <f>IF($B259="","",ROUND($F259*MAX(0,($G259-$H259))/Settings!$B$5,0))</f>
        <v/>
      </c>
      <c r="J259" s="11" t="n"/>
      <c r="K259" s="11" t="n"/>
      <c r="L259" s="11" t="n"/>
      <c r="M259" s="11" t="n"/>
      <c r="N259" s="11" t="n"/>
      <c r="O259" s="14" t="n"/>
      <c r="P259" s="14" t="n"/>
      <c r="Q259" s="14" t="n"/>
      <c r="R259" s="11">
        <f>IF($B259="","",ROUND((IFERROR($F259/Settings!$B$5/Settings!$B$6,0))*($O259*Settings!$H$9+$P259*Settings!$H$10+$Q259*Settings!$H$11),0))</f>
        <v/>
      </c>
      <c r="S259" s="11">
        <f>IF($B259="","",ROUND($I259+$J259+$K259+$L259+$M259+$N259+$R259,0))</f>
        <v/>
      </c>
      <c r="T259" s="11">
        <f>IF($B259="","",IFERROR(VLOOKUP($B259,Employees!$A:$K,9,FALSE),""))</f>
        <v/>
      </c>
      <c r="U259" s="11">
        <f>IF($B259="","",ROUND($T259*Settings!$B$9,0))</f>
        <v/>
      </c>
      <c r="V259" s="11">
        <f>IF($B259="","",ROUND($T259*Settings!$B$10,0))</f>
        <v/>
      </c>
      <c r="W259" s="11">
        <f>IF($B259="","",ROUND($T259*Settings!$B$11,0))</f>
        <v/>
      </c>
      <c r="X259" s="11">
        <f>IF($B259="","",$U259+$V259+$W259)</f>
        <v/>
      </c>
      <c r="Y259" s="11">
        <f>IF($B259="","",Settings!$B$14)</f>
        <v/>
      </c>
      <c r="Z259" s="9">
        <f>IF($B259="","",IFERROR(VLOOKUP($B259,Employees!$A:$K,10,FALSE),0))</f>
        <v/>
      </c>
      <c r="AA259" s="11">
        <f>IF($B259="","",$Z259*Settings!$B$15)</f>
        <v/>
      </c>
      <c r="AB259" s="11">
        <f>IF($B259="","",MAX(0,($I259+$J259+$L259+$M259+$R259)-$X259-$Y259-$AA259))</f>
        <v/>
      </c>
      <c r="AC259" s="11">
        <f>IF($B259="","",ROUND(IF($AB259=0,0,$AB259*VLOOKUP($AB259,Settings!$D$16:$G$22,3,TRUE)-VLOOKUP($AB259,Settings!$D$16:$G$22,4,TRUE)),0))</f>
        <v/>
      </c>
      <c r="AD259" s="11" t="n"/>
      <c r="AE259" s="11" t="n"/>
      <c r="AF259" s="11">
        <f>IF($B259="","",ROUND($S259-$X259-$AC259-$AD259-$AE259,0))</f>
        <v/>
      </c>
      <c r="AG259" s="11">
        <f>IF($B259="","",ROUND($T259*Settings!$E$9,0))</f>
        <v/>
      </c>
      <c r="AH259" s="11">
        <f>IF($B259="","",ROUND($T259*Settings!$E$10,0))</f>
        <v/>
      </c>
      <c r="AI259" s="11">
        <f>IF($B259="","",ROUND($T259*Settings!$E$11,0))</f>
        <v/>
      </c>
      <c r="AJ259" s="11">
        <f>IF($B259="","",ROUND($T259*Settings!$E$12,0))</f>
        <v/>
      </c>
      <c r="AK259" s="11">
        <f>IF($B259="","",$AG259+$AH259+$AI259+$AJ259)</f>
        <v/>
      </c>
      <c r="AL259" s="11">
        <f>IF($B259="","",ROUND($S259+$AK259,0))</f>
        <v/>
      </c>
      <c r="AM259" s="9" t="n"/>
      <c r="AN259" s="9" t="n"/>
    </row>
    <row r="260">
      <c r="A260" s="9" t="n">
        <v>256</v>
      </c>
      <c r="B260" s="9" t="n"/>
      <c r="C260" s="9">
        <f>IF($B260="","",IFERROR(VLOOKUP($B260,Employees!$A:$K,2,FALSE),""))</f>
        <v/>
      </c>
      <c r="D260" s="9">
        <f>IF($B260="","",IFERROR(VLOOKUP($B260,Employees!$A:$K,3,FALSE),""))</f>
        <v/>
      </c>
      <c r="E260" s="9">
        <f>IF($B260="","",IFERROR(VLOOKUP($B260,Employees!$A:$K,4,FALSE),""))</f>
        <v/>
      </c>
      <c r="F260" s="11">
        <f>IF($B260="","",IFERROR(VLOOKUP($B260,Employees!$A:$K,8,FALSE),""))</f>
        <v/>
      </c>
      <c r="G260" s="14">
        <f>IF($B260="","",IF($G260="",Settings!$B$5,$G260))</f>
        <v/>
      </c>
      <c r="H260" s="14" t="n"/>
      <c r="I260" s="11">
        <f>IF($B260="","",ROUND($F260*MAX(0,($G260-$H260))/Settings!$B$5,0))</f>
        <v/>
      </c>
      <c r="J260" s="11" t="n"/>
      <c r="K260" s="11" t="n"/>
      <c r="L260" s="11" t="n"/>
      <c r="M260" s="11" t="n"/>
      <c r="N260" s="11" t="n"/>
      <c r="O260" s="14" t="n"/>
      <c r="P260" s="14" t="n"/>
      <c r="Q260" s="14" t="n"/>
      <c r="R260" s="11">
        <f>IF($B260="","",ROUND((IFERROR($F260/Settings!$B$5/Settings!$B$6,0))*($O260*Settings!$H$9+$P260*Settings!$H$10+$Q260*Settings!$H$11),0))</f>
        <v/>
      </c>
      <c r="S260" s="11">
        <f>IF($B260="","",ROUND($I260+$J260+$K260+$L260+$M260+$N260+$R260,0))</f>
        <v/>
      </c>
      <c r="T260" s="11">
        <f>IF($B260="","",IFERROR(VLOOKUP($B260,Employees!$A:$K,9,FALSE),""))</f>
        <v/>
      </c>
      <c r="U260" s="11">
        <f>IF($B260="","",ROUND($T260*Settings!$B$9,0))</f>
        <v/>
      </c>
      <c r="V260" s="11">
        <f>IF($B260="","",ROUND($T260*Settings!$B$10,0))</f>
        <v/>
      </c>
      <c r="W260" s="11">
        <f>IF($B260="","",ROUND($T260*Settings!$B$11,0))</f>
        <v/>
      </c>
      <c r="X260" s="11">
        <f>IF($B260="","",$U260+$V260+$W260)</f>
        <v/>
      </c>
      <c r="Y260" s="11">
        <f>IF($B260="","",Settings!$B$14)</f>
        <v/>
      </c>
      <c r="Z260" s="9">
        <f>IF($B260="","",IFERROR(VLOOKUP($B260,Employees!$A:$K,10,FALSE),0))</f>
        <v/>
      </c>
      <c r="AA260" s="11">
        <f>IF($B260="","",$Z260*Settings!$B$15)</f>
        <v/>
      </c>
      <c r="AB260" s="11">
        <f>IF($B260="","",MAX(0,($I260+$J260+$L260+$M260+$R260)-$X260-$Y260-$AA260))</f>
        <v/>
      </c>
      <c r="AC260" s="11">
        <f>IF($B260="","",ROUND(IF($AB260=0,0,$AB260*VLOOKUP($AB260,Settings!$D$16:$G$22,3,TRUE)-VLOOKUP($AB260,Settings!$D$16:$G$22,4,TRUE)),0))</f>
        <v/>
      </c>
      <c r="AD260" s="11" t="n"/>
      <c r="AE260" s="11" t="n"/>
      <c r="AF260" s="11">
        <f>IF($B260="","",ROUND($S260-$X260-$AC260-$AD260-$AE260,0))</f>
        <v/>
      </c>
      <c r="AG260" s="11">
        <f>IF($B260="","",ROUND($T260*Settings!$E$9,0))</f>
        <v/>
      </c>
      <c r="AH260" s="11">
        <f>IF($B260="","",ROUND($T260*Settings!$E$10,0))</f>
        <v/>
      </c>
      <c r="AI260" s="11">
        <f>IF($B260="","",ROUND($T260*Settings!$E$11,0))</f>
        <v/>
      </c>
      <c r="AJ260" s="11">
        <f>IF($B260="","",ROUND($T260*Settings!$E$12,0))</f>
        <v/>
      </c>
      <c r="AK260" s="11">
        <f>IF($B260="","",$AG260+$AH260+$AI260+$AJ260)</f>
        <v/>
      </c>
      <c r="AL260" s="11">
        <f>IF($B260="","",ROUND($S260+$AK260,0))</f>
        <v/>
      </c>
      <c r="AM260" s="9" t="n"/>
      <c r="AN260" s="9" t="n"/>
    </row>
    <row r="261">
      <c r="A261" s="9" t="n">
        <v>257</v>
      </c>
      <c r="B261" s="9" t="n"/>
      <c r="C261" s="9">
        <f>IF($B261="","",IFERROR(VLOOKUP($B261,Employees!$A:$K,2,FALSE),""))</f>
        <v/>
      </c>
      <c r="D261" s="9">
        <f>IF($B261="","",IFERROR(VLOOKUP($B261,Employees!$A:$K,3,FALSE),""))</f>
        <v/>
      </c>
      <c r="E261" s="9">
        <f>IF($B261="","",IFERROR(VLOOKUP($B261,Employees!$A:$K,4,FALSE),""))</f>
        <v/>
      </c>
      <c r="F261" s="11">
        <f>IF($B261="","",IFERROR(VLOOKUP($B261,Employees!$A:$K,8,FALSE),""))</f>
        <v/>
      </c>
      <c r="G261" s="14">
        <f>IF($B261="","",IF($G261="",Settings!$B$5,$G261))</f>
        <v/>
      </c>
      <c r="H261" s="14" t="n"/>
      <c r="I261" s="11">
        <f>IF($B261="","",ROUND($F261*MAX(0,($G261-$H261))/Settings!$B$5,0))</f>
        <v/>
      </c>
      <c r="J261" s="11" t="n"/>
      <c r="K261" s="11" t="n"/>
      <c r="L261" s="11" t="n"/>
      <c r="M261" s="11" t="n"/>
      <c r="N261" s="11" t="n"/>
      <c r="O261" s="14" t="n"/>
      <c r="P261" s="14" t="n"/>
      <c r="Q261" s="14" t="n"/>
      <c r="R261" s="11">
        <f>IF($B261="","",ROUND((IFERROR($F261/Settings!$B$5/Settings!$B$6,0))*($O261*Settings!$H$9+$P261*Settings!$H$10+$Q261*Settings!$H$11),0))</f>
        <v/>
      </c>
      <c r="S261" s="11">
        <f>IF($B261="","",ROUND($I261+$J261+$K261+$L261+$M261+$N261+$R261,0))</f>
        <v/>
      </c>
      <c r="T261" s="11">
        <f>IF($B261="","",IFERROR(VLOOKUP($B261,Employees!$A:$K,9,FALSE),""))</f>
        <v/>
      </c>
      <c r="U261" s="11">
        <f>IF($B261="","",ROUND($T261*Settings!$B$9,0))</f>
        <v/>
      </c>
      <c r="V261" s="11">
        <f>IF($B261="","",ROUND($T261*Settings!$B$10,0))</f>
        <v/>
      </c>
      <c r="W261" s="11">
        <f>IF($B261="","",ROUND($T261*Settings!$B$11,0))</f>
        <v/>
      </c>
      <c r="X261" s="11">
        <f>IF($B261="","",$U261+$V261+$W261)</f>
        <v/>
      </c>
      <c r="Y261" s="11">
        <f>IF($B261="","",Settings!$B$14)</f>
        <v/>
      </c>
      <c r="Z261" s="9">
        <f>IF($B261="","",IFERROR(VLOOKUP($B261,Employees!$A:$K,10,FALSE),0))</f>
        <v/>
      </c>
      <c r="AA261" s="11">
        <f>IF($B261="","",$Z261*Settings!$B$15)</f>
        <v/>
      </c>
      <c r="AB261" s="11">
        <f>IF($B261="","",MAX(0,($I261+$J261+$L261+$M261+$R261)-$X261-$Y261-$AA261))</f>
        <v/>
      </c>
      <c r="AC261" s="11">
        <f>IF($B261="","",ROUND(IF($AB261=0,0,$AB261*VLOOKUP($AB261,Settings!$D$16:$G$22,3,TRUE)-VLOOKUP($AB261,Settings!$D$16:$G$22,4,TRUE)),0))</f>
        <v/>
      </c>
      <c r="AD261" s="11" t="n"/>
      <c r="AE261" s="11" t="n"/>
      <c r="AF261" s="11">
        <f>IF($B261="","",ROUND($S261-$X261-$AC261-$AD261-$AE261,0))</f>
        <v/>
      </c>
      <c r="AG261" s="11">
        <f>IF($B261="","",ROUND($T261*Settings!$E$9,0))</f>
        <v/>
      </c>
      <c r="AH261" s="11">
        <f>IF($B261="","",ROUND($T261*Settings!$E$10,0))</f>
        <v/>
      </c>
      <c r="AI261" s="11">
        <f>IF($B261="","",ROUND($T261*Settings!$E$11,0))</f>
        <v/>
      </c>
      <c r="AJ261" s="11">
        <f>IF($B261="","",ROUND($T261*Settings!$E$12,0))</f>
        <v/>
      </c>
      <c r="AK261" s="11">
        <f>IF($B261="","",$AG261+$AH261+$AI261+$AJ261)</f>
        <v/>
      </c>
      <c r="AL261" s="11">
        <f>IF($B261="","",ROUND($S261+$AK261,0))</f>
        <v/>
      </c>
      <c r="AM261" s="9" t="n"/>
      <c r="AN261" s="9" t="n"/>
    </row>
    <row r="262">
      <c r="A262" s="9" t="n">
        <v>258</v>
      </c>
      <c r="B262" s="9" t="n"/>
      <c r="C262" s="9">
        <f>IF($B262="","",IFERROR(VLOOKUP($B262,Employees!$A:$K,2,FALSE),""))</f>
        <v/>
      </c>
      <c r="D262" s="9">
        <f>IF($B262="","",IFERROR(VLOOKUP($B262,Employees!$A:$K,3,FALSE),""))</f>
        <v/>
      </c>
      <c r="E262" s="9">
        <f>IF($B262="","",IFERROR(VLOOKUP($B262,Employees!$A:$K,4,FALSE),""))</f>
        <v/>
      </c>
      <c r="F262" s="11">
        <f>IF($B262="","",IFERROR(VLOOKUP($B262,Employees!$A:$K,8,FALSE),""))</f>
        <v/>
      </c>
      <c r="G262" s="14">
        <f>IF($B262="","",IF($G262="",Settings!$B$5,$G262))</f>
        <v/>
      </c>
      <c r="H262" s="14" t="n"/>
      <c r="I262" s="11">
        <f>IF($B262="","",ROUND($F262*MAX(0,($G262-$H262))/Settings!$B$5,0))</f>
        <v/>
      </c>
      <c r="J262" s="11" t="n"/>
      <c r="K262" s="11" t="n"/>
      <c r="L262" s="11" t="n"/>
      <c r="M262" s="11" t="n"/>
      <c r="N262" s="11" t="n"/>
      <c r="O262" s="14" t="n"/>
      <c r="P262" s="14" t="n"/>
      <c r="Q262" s="14" t="n"/>
      <c r="R262" s="11">
        <f>IF($B262="","",ROUND((IFERROR($F262/Settings!$B$5/Settings!$B$6,0))*($O262*Settings!$H$9+$P262*Settings!$H$10+$Q262*Settings!$H$11),0))</f>
        <v/>
      </c>
      <c r="S262" s="11">
        <f>IF($B262="","",ROUND($I262+$J262+$K262+$L262+$M262+$N262+$R262,0))</f>
        <v/>
      </c>
      <c r="T262" s="11">
        <f>IF($B262="","",IFERROR(VLOOKUP($B262,Employees!$A:$K,9,FALSE),""))</f>
        <v/>
      </c>
      <c r="U262" s="11">
        <f>IF($B262="","",ROUND($T262*Settings!$B$9,0))</f>
        <v/>
      </c>
      <c r="V262" s="11">
        <f>IF($B262="","",ROUND($T262*Settings!$B$10,0))</f>
        <v/>
      </c>
      <c r="W262" s="11">
        <f>IF($B262="","",ROUND($T262*Settings!$B$11,0))</f>
        <v/>
      </c>
      <c r="X262" s="11">
        <f>IF($B262="","",$U262+$V262+$W262)</f>
        <v/>
      </c>
      <c r="Y262" s="11">
        <f>IF($B262="","",Settings!$B$14)</f>
        <v/>
      </c>
      <c r="Z262" s="9">
        <f>IF($B262="","",IFERROR(VLOOKUP($B262,Employees!$A:$K,10,FALSE),0))</f>
        <v/>
      </c>
      <c r="AA262" s="11">
        <f>IF($B262="","",$Z262*Settings!$B$15)</f>
        <v/>
      </c>
      <c r="AB262" s="11">
        <f>IF($B262="","",MAX(0,($I262+$J262+$L262+$M262+$R262)-$X262-$Y262-$AA262))</f>
        <v/>
      </c>
      <c r="AC262" s="11">
        <f>IF($B262="","",ROUND(IF($AB262=0,0,$AB262*VLOOKUP($AB262,Settings!$D$16:$G$22,3,TRUE)-VLOOKUP($AB262,Settings!$D$16:$G$22,4,TRUE)),0))</f>
        <v/>
      </c>
      <c r="AD262" s="11" t="n"/>
      <c r="AE262" s="11" t="n"/>
      <c r="AF262" s="11">
        <f>IF($B262="","",ROUND($S262-$X262-$AC262-$AD262-$AE262,0))</f>
        <v/>
      </c>
      <c r="AG262" s="11">
        <f>IF($B262="","",ROUND($T262*Settings!$E$9,0))</f>
        <v/>
      </c>
      <c r="AH262" s="11">
        <f>IF($B262="","",ROUND($T262*Settings!$E$10,0))</f>
        <v/>
      </c>
      <c r="AI262" s="11">
        <f>IF($B262="","",ROUND($T262*Settings!$E$11,0))</f>
        <v/>
      </c>
      <c r="AJ262" s="11">
        <f>IF($B262="","",ROUND($T262*Settings!$E$12,0))</f>
        <v/>
      </c>
      <c r="AK262" s="11">
        <f>IF($B262="","",$AG262+$AH262+$AI262+$AJ262)</f>
        <v/>
      </c>
      <c r="AL262" s="11">
        <f>IF($B262="","",ROUND($S262+$AK262,0))</f>
        <v/>
      </c>
      <c r="AM262" s="9" t="n"/>
      <c r="AN262" s="9" t="n"/>
    </row>
    <row r="263">
      <c r="A263" s="9" t="n">
        <v>259</v>
      </c>
      <c r="B263" s="9" t="n"/>
      <c r="C263" s="9">
        <f>IF($B263="","",IFERROR(VLOOKUP($B263,Employees!$A:$K,2,FALSE),""))</f>
        <v/>
      </c>
      <c r="D263" s="9">
        <f>IF($B263="","",IFERROR(VLOOKUP($B263,Employees!$A:$K,3,FALSE),""))</f>
        <v/>
      </c>
      <c r="E263" s="9">
        <f>IF($B263="","",IFERROR(VLOOKUP($B263,Employees!$A:$K,4,FALSE),""))</f>
        <v/>
      </c>
      <c r="F263" s="11">
        <f>IF($B263="","",IFERROR(VLOOKUP($B263,Employees!$A:$K,8,FALSE),""))</f>
        <v/>
      </c>
      <c r="G263" s="14">
        <f>IF($B263="","",IF($G263="",Settings!$B$5,$G263))</f>
        <v/>
      </c>
      <c r="H263" s="14" t="n"/>
      <c r="I263" s="11">
        <f>IF($B263="","",ROUND($F263*MAX(0,($G263-$H263))/Settings!$B$5,0))</f>
        <v/>
      </c>
      <c r="J263" s="11" t="n"/>
      <c r="K263" s="11" t="n"/>
      <c r="L263" s="11" t="n"/>
      <c r="M263" s="11" t="n"/>
      <c r="N263" s="11" t="n"/>
      <c r="O263" s="14" t="n"/>
      <c r="P263" s="14" t="n"/>
      <c r="Q263" s="14" t="n"/>
      <c r="R263" s="11">
        <f>IF($B263="","",ROUND((IFERROR($F263/Settings!$B$5/Settings!$B$6,0))*($O263*Settings!$H$9+$P263*Settings!$H$10+$Q263*Settings!$H$11),0))</f>
        <v/>
      </c>
      <c r="S263" s="11">
        <f>IF($B263="","",ROUND($I263+$J263+$K263+$L263+$M263+$N263+$R263,0))</f>
        <v/>
      </c>
      <c r="T263" s="11">
        <f>IF($B263="","",IFERROR(VLOOKUP($B263,Employees!$A:$K,9,FALSE),""))</f>
        <v/>
      </c>
      <c r="U263" s="11">
        <f>IF($B263="","",ROUND($T263*Settings!$B$9,0))</f>
        <v/>
      </c>
      <c r="V263" s="11">
        <f>IF($B263="","",ROUND($T263*Settings!$B$10,0))</f>
        <v/>
      </c>
      <c r="W263" s="11">
        <f>IF($B263="","",ROUND($T263*Settings!$B$11,0))</f>
        <v/>
      </c>
      <c r="X263" s="11">
        <f>IF($B263="","",$U263+$V263+$W263)</f>
        <v/>
      </c>
      <c r="Y263" s="11">
        <f>IF($B263="","",Settings!$B$14)</f>
        <v/>
      </c>
      <c r="Z263" s="9">
        <f>IF($B263="","",IFERROR(VLOOKUP($B263,Employees!$A:$K,10,FALSE),0))</f>
        <v/>
      </c>
      <c r="AA263" s="11">
        <f>IF($B263="","",$Z263*Settings!$B$15)</f>
        <v/>
      </c>
      <c r="AB263" s="11">
        <f>IF($B263="","",MAX(0,($I263+$J263+$L263+$M263+$R263)-$X263-$Y263-$AA263))</f>
        <v/>
      </c>
      <c r="AC263" s="11">
        <f>IF($B263="","",ROUND(IF($AB263=0,0,$AB263*VLOOKUP($AB263,Settings!$D$16:$G$22,3,TRUE)-VLOOKUP($AB263,Settings!$D$16:$G$22,4,TRUE)),0))</f>
        <v/>
      </c>
      <c r="AD263" s="11" t="n"/>
      <c r="AE263" s="11" t="n"/>
      <c r="AF263" s="11">
        <f>IF($B263="","",ROUND($S263-$X263-$AC263-$AD263-$AE263,0))</f>
        <v/>
      </c>
      <c r="AG263" s="11">
        <f>IF($B263="","",ROUND($T263*Settings!$E$9,0))</f>
        <v/>
      </c>
      <c r="AH263" s="11">
        <f>IF($B263="","",ROUND($T263*Settings!$E$10,0))</f>
        <v/>
      </c>
      <c r="AI263" s="11">
        <f>IF($B263="","",ROUND($T263*Settings!$E$11,0))</f>
        <v/>
      </c>
      <c r="AJ263" s="11">
        <f>IF($B263="","",ROUND($T263*Settings!$E$12,0))</f>
        <v/>
      </c>
      <c r="AK263" s="11">
        <f>IF($B263="","",$AG263+$AH263+$AI263+$AJ263)</f>
        <v/>
      </c>
      <c r="AL263" s="11">
        <f>IF($B263="","",ROUND($S263+$AK263,0))</f>
        <v/>
      </c>
      <c r="AM263" s="9" t="n"/>
      <c r="AN263" s="9" t="n"/>
    </row>
    <row r="264">
      <c r="A264" s="9" t="n">
        <v>260</v>
      </c>
      <c r="B264" s="9" t="n"/>
      <c r="C264" s="9">
        <f>IF($B264="","",IFERROR(VLOOKUP($B264,Employees!$A:$K,2,FALSE),""))</f>
        <v/>
      </c>
      <c r="D264" s="9">
        <f>IF($B264="","",IFERROR(VLOOKUP($B264,Employees!$A:$K,3,FALSE),""))</f>
        <v/>
      </c>
      <c r="E264" s="9">
        <f>IF($B264="","",IFERROR(VLOOKUP($B264,Employees!$A:$K,4,FALSE),""))</f>
        <v/>
      </c>
      <c r="F264" s="11">
        <f>IF($B264="","",IFERROR(VLOOKUP($B264,Employees!$A:$K,8,FALSE),""))</f>
        <v/>
      </c>
      <c r="G264" s="14">
        <f>IF($B264="","",IF($G264="",Settings!$B$5,$G264))</f>
        <v/>
      </c>
      <c r="H264" s="14" t="n"/>
      <c r="I264" s="11">
        <f>IF($B264="","",ROUND($F264*MAX(0,($G264-$H264))/Settings!$B$5,0))</f>
        <v/>
      </c>
      <c r="J264" s="11" t="n"/>
      <c r="K264" s="11" t="n"/>
      <c r="L264" s="11" t="n"/>
      <c r="M264" s="11" t="n"/>
      <c r="N264" s="11" t="n"/>
      <c r="O264" s="14" t="n"/>
      <c r="P264" s="14" t="n"/>
      <c r="Q264" s="14" t="n"/>
      <c r="R264" s="11">
        <f>IF($B264="","",ROUND((IFERROR($F264/Settings!$B$5/Settings!$B$6,0))*($O264*Settings!$H$9+$P264*Settings!$H$10+$Q264*Settings!$H$11),0))</f>
        <v/>
      </c>
      <c r="S264" s="11">
        <f>IF($B264="","",ROUND($I264+$J264+$K264+$L264+$M264+$N264+$R264,0))</f>
        <v/>
      </c>
      <c r="T264" s="11">
        <f>IF($B264="","",IFERROR(VLOOKUP($B264,Employees!$A:$K,9,FALSE),""))</f>
        <v/>
      </c>
      <c r="U264" s="11">
        <f>IF($B264="","",ROUND($T264*Settings!$B$9,0))</f>
        <v/>
      </c>
      <c r="V264" s="11">
        <f>IF($B264="","",ROUND($T264*Settings!$B$10,0))</f>
        <v/>
      </c>
      <c r="W264" s="11">
        <f>IF($B264="","",ROUND($T264*Settings!$B$11,0))</f>
        <v/>
      </c>
      <c r="X264" s="11">
        <f>IF($B264="","",$U264+$V264+$W264)</f>
        <v/>
      </c>
      <c r="Y264" s="11">
        <f>IF($B264="","",Settings!$B$14)</f>
        <v/>
      </c>
      <c r="Z264" s="9">
        <f>IF($B264="","",IFERROR(VLOOKUP($B264,Employees!$A:$K,10,FALSE),0))</f>
        <v/>
      </c>
      <c r="AA264" s="11">
        <f>IF($B264="","",$Z264*Settings!$B$15)</f>
        <v/>
      </c>
      <c r="AB264" s="11">
        <f>IF($B264="","",MAX(0,($I264+$J264+$L264+$M264+$R264)-$X264-$Y264-$AA264))</f>
        <v/>
      </c>
      <c r="AC264" s="11">
        <f>IF($B264="","",ROUND(IF($AB264=0,0,$AB264*VLOOKUP($AB264,Settings!$D$16:$G$22,3,TRUE)-VLOOKUP($AB264,Settings!$D$16:$G$22,4,TRUE)),0))</f>
        <v/>
      </c>
      <c r="AD264" s="11" t="n"/>
      <c r="AE264" s="11" t="n"/>
      <c r="AF264" s="11">
        <f>IF($B264="","",ROUND($S264-$X264-$AC264-$AD264-$AE264,0))</f>
        <v/>
      </c>
      <c r="AG264" s="11">
        <f>IF($B264="","",ROUND($T264*Settings!$E$9,0))</f>
        <v/>
      </c>
      <c r="AH264" s="11">
        <f>IF($B264="","",ROUND($T264*Settings!$E$10,0))</f>
        <v/>
      </c>
      <c r="AI264" s="11">
        <f>IF($B264="","",ROUND($T264*Settings!$E$11,0))</f>
        <v/>
      </c>
      <c r="AJ264" s="11">
        <f>IF($B264="","",ROUND($T264*Settings!$E$12,0))</f>
        <v/>
      </c>
      <c r="AK264" s="11">
        <f>IF($B264="","",$AG264+$AH264+$AI264+$AJ264)</f>
        <v/>
      </c>
      <c r="AL264" s="11">
        <f>IF($B264="","",ROUND($S264+$AK264,0))</f>
        <v/>
      </c>
      <c r="AM264" s="9" t="n"/>
      <c r="AN264" s="9" t="n"/>
    </row>
    <row r="265">
      <c r="A265" s="9" t="n">
        <v>261</v>
      </c>
      <c r="B265" s="9" t="n"/>
      <c r="C265" s="9">
        <f>IF($B265="","",IFERROR(VLOOKUP($B265,Employees!$A:$K,2,FALSE),""))</f>
        <v/>
      </c>
      <c r="D265" s="9">
        <f>IF($B265="","",IFERROR(VLOOKUP($B265,Employees!$A:$K,3,FALSE),""))</f>
        <v/>
      </c>
      <c r="E265" s="9">
        <f>IF($B265="","",IFERROR(VLOOKUP($B265,Employees!$A:$K,4,FALSE),""))</f>
        <v/>
      </c>
      <c r="F265" s="11">
        <f>IF($B265="","",IFERROR(VLOOKUP($B265,Employees!$A:$K,8,FALSE),""))</f>
        <v/>
      </c>
      <c r="G265" s="14">
        <f>IF($B265="","",IF($G265="",Settings!$B$5,$G265))</f>
        <v/>
      </c>
      <c r="H265" s="14" t="n"/>
      <c r="I265" s="11">
        <f>IF($B265="","",ROUND($F265*MAX(0,($G265-$H265))/Settings!$B$5,0))</f>
        <v/>
      </c>
      <c r="J265" s="11" t="n"/>
      <c r="K265" s="11" t="n"/>
      <c r="L265" s="11" t="n"/>
      <c r="M265" s="11" t="n"/>
      <c r="N265" s="11" t="n"/>
      <c r="O265" s="14" t="n"/>
      <c r="P265" s="14" t="n"/>
      <c r="Q265" s="14" t="n"/>
      <c r="R265" s="11">
        <f>IF($B265="","",ROUND((IFERROR($F265/Settings!$B$5/Settings!$B$6,0))*($O265*Settings!$H$9+$P265*Settings!$H$10+$Q265*Settings!$H$11),0))</f>
        <v/>
      </c>
      <c r="S265" s="11">
        <f>IF($B265="","",ROUND($I265+$J265+$K265+$L265+$M265+$N265+$R265,0))</f>
        <v/>
      </c>
      <c r="T265" s="11">
        <f>IF($B265="","",IFERROR(VLOOKUP($B265,Employees!$A:$K,9,FALSE),""))</f>
        <v/>
      </c>
      <c r="U265" s="11">
        <f>IF($B265="","",ROUND($T265*Settings!$B$9,0))</f>
        <v/>
      </c>
      <c r="V265" s="11">
        <f>IF($B265="","",ROUND($T265*Settings!$B$10,0))</f>
        <v/>
      </c>
      <c r="W265" s="11">
        <f>IF($B265="","",ROUND($T265*Settings!$B$11,0))</f>
        <v/>
      </c>
      <c r="X265" s="11">
        <f>IF($B265="","",$U265+$V265+$W265)</f>
        <v/>
      </c>
      <c r="Y265" s="11">
        <f>IF($B265="","",Settings!$B$14)</f>
        <v/>
      </c>
      <c r="Z265" s="9">
        <f>IF($B265="","",IFERROR(VLOOKUP($B265,Employees!$A:$K,10,FALSE),0))</f>
        <v/>
      </c>
      <c r="AA265" s="11">
        <f>IF($B265="","",$Z265*Settings!$B$15)</f>
        <v/>
      </c>
      <c r="AB265" s="11">
        <f>IF($B265="","",MAX(0,($I265+$J265+$L265+$M265+$R265)-$X265-$Y265-$AA265))</f>
        <v/>
      </c>
      <c r="AC265" s="11">
        <f>IF($B265="","",ROUND(IF($AB265=0,0,$AB265*VLOOKUP($AB265,Settings!$D$16:$G$22,3,TRUE)-VLOOKUP($AB265,Settings!$D$16:$G$22,4,TRUE)),0))</f>
        <v/>
      </c>
      <c r="AD265" s="11" t="n"/>
      <c r="AE265" s="11" t="n"/>
      <c r="AF265" s="11">
        <f>IF($B265="","",ROUND($S265-$X265-$AC265-$AD265-$AE265,0))</f>
        <v/>
      </c>
      <c r="AG265" s="11">
        <f>IF($B265="","",ROUND($T265*Settings!$E$9,0))</f>
        <v/>
      </c>
      <c r="AH265" s="11">
        <f>IF($B265="","",ROUND($T265*Settings!$E$10,0))</f>
        <v/>
      </c>
      <c r="AI265" s="11">
        <f>IF($B265="","",ROUND($T265*Settings!$E$11,0))</f>
        <v/>
      </c>
      <c r="AJ265" s="11">
        <f>IF($B265="","",ROUND($T265*Settings!$E$12,0))</f>
        <v/>
      </c>
      <c r="AK265" s="11">
        <f>IF($B265="","",$AG265+$AH265+$AI265+$AJ265)</f>
        <v/>
      </c>
      <c r="AL265" s="11">
        <f>IF($B265="","",ROUND($S265+$AK265,0))</f>
        <v/>
      </c>
      <c r="AM265" s="9" t="n"/>
      <c r="AN265" s="9" t="n"/>
    </row>
    <row r="266">
      <c r="A266" s="9" t="n">
        <v>262</v>
      </c>
      <c r="B266" s="9" t="n"/>
      <c r="C266" s="9">
        <f>IF($B266="","",IFERROR(VLOOKUP($B266,Employees!$A:$K,2,FALSE),""))</f>
        <v/>
      </c>
      <c r="D266" s="9">
        <f>IF($B266="","",IFERROR(VLOOKUP($B266,Employees!$A:$K,3,FALSE),""))</f>
        <v/>
      </c>
      <c r="E266" s="9">
        <f>IF($B266="","",IFERROR(VLOOKUP($B266,Employees!$A:$K,4,FALSE),""))</f>
        <v/>
      </c>
      <c r="F266" s="11">
        <f>IF($B266="","",IFERROR(VLOOKUP($B266,Employees!$A:$K,8,FALSE),""))</f>
        <v/>
      </c>
      <c r="G266" s="14">
        <f>IF($B266="","",IF($G266="",Settings!$B$5,$G266))</f>
        <v/>
      </c>
      <c r="H266" s="14" t="n"/>
      <c r="I266" s="11">
        <f>IF($B266="","",ROUND($F266*MAX(0,($G266-$H266))/Settings!$B$5,0))</f>
        <v/>
      </c>
      <c r="J266" s="11" t="n"/>
      <c r="K266" s="11" t="n"/>
      <c r="L266" s="11" t="n"/>
      <c r="M266" s="11" t="n"/>
      <c r="N266" s="11" t="n"/>
      <c r="O266" s="14" t="n"/>
      <c r="P266" s="14" t="n"/>
      <c r="Q266" s="14" t="n"/>
      <c r="R266" s="11">
        <f>IF($B266="","",ROUND((IFERROR($F266/Settings!$B$5/Settings!$B$6,0))*($O266*Settings!$H$9+$P266*Settings!$H$10+$Q266*Settings!$H$11),0))</f>
        <v/>
      </c>
      <c r="S266" s="11">
        <f>IF($B266="","",ROUND($I266+$J266+$K266+$L266+$M266+$N266+$R266,0))</f>
        <v/>
      </c>
      <c r="T266" s="11">
        <f>IF($B266="","",IFERROR(VLOOKUP($B266,Employees!$A:$K,9,FALSE),""))</f>
        <v/>
      </c>
      <c r="U266" s="11">
        <f>IF($B266="","",ROUND($T266*Settings!$B$9,0))</f>
        <v/>
      </c>
      <c r="V266" s="11">
        <f>IF($B266="","",ROUND($T266*Settings!$B$10,0))</f>
        <v/>
      </c>
      <c r="W266" s="11">
        <f>IF($B266="","",ROUND($T266*Settings!$B$11,0))</f>
        <v/>
      </c>
      <c r="X266" s="11">
        <f>IF($B266="","",$U266+$V266+$W266)</f>
        <v/>
      </c>
      <c r="Y266" s="11">
        <f>IF($B266="","",Settings!$B$14)</f>
        <v/>
      </c>
      <c r="Z266" s="9">
        <f>IF($B266="","",IFERROR(VLOOKUP($B266,Employees!$A:$K,10,FALSE),0))</f>
        <v/>
      </c>
      <c r="AA266" s="11">
        <f>IF($B266="","",$Z266*Settings!$B$15)</f>
        <v/>
      </c>
      <c r="AB266" s="11">
        <f>IF($B266="","",MAX(0,($I266+$J266+$L266+$M266+$R266)-$X266-$Y266-$AA266))</f>
        <v/>
      </c>
      <c r="AC266" s="11">
        <f>IF($B266="","",ROUND(IF($AB266=0,0,$AB266*VLOOKUP($AB266,Settings!$D$16:$G$22,3,TRUE)-VLOOKUP($AB266,Settings!$D$16:$G$22,4,TRUE)),0))</f>
        <v/>
      </c>
      <c r="AD266" s="11" t="n"/>
      <c r="AE266" s="11" t="n"/>
      <c r="AF266" s="11">
        <f>IF($B266="","",ROUND($S266-$X266-$AC266-$AD266-$AE266,0))</f>
        <v/>
      </c>
      <c r="AG266" s="11">
        <f>IF($B266="","",ROUND($T266*Settings!$E$9,0))</f>
        <v/>
      </c>
      <c r="AH266" s="11">
        <f>IF($B266="","",ROUND($T266*Settings!$E$10,0))</f>
        <v/>
      </c>
      <c r="AI266" s="11">
        <f>IF($B266="","",ROUND($T266*Settings!$E$11,0))</f>
        <v/>
      </c>
      <c r="AJ266" s="11">
        <f>IF($B266="","",ROUND($T266*Settings!$E$12,0))</f>
        <v/>
      </c>
      <c r="AK266" s="11">
        <f>IF($B266="","",$AG266+$AH266+$AI266+$AJ266)</f>
        <v/>
      </c>
      <c r="AL266" s="11">
        <f>IF($B266="","",ROUND($S266+$AK266,0))</f>
        <v/>
      </c>
      <c r="AM266" s="9" t="n"/>
      <c r="AN266" s="9" t="n"/>
    </row>
    <row r="267">
      <c r="A267" s="9" t="n">
        <v>263</v>
      </c>
      <c r="B267" s="9" t="n"/>
      <c r="C267" s="9">
        <f>IF($B267="","",IFERROR(VLOOKUP($B267,Employees!$A:$K,2,FALSE),""))</f>
        <v/>
      </c>
      <c r="D267" s="9">
        <f>IF($B267="","",IFERROR(VLOOKUP($B267,Employees!$A:$K,3,FALSE),""))</f>
        <v/>
      </c>
      <c r="E267" s="9">
        <f>IF($B267="","",IFERROR(VLOOKUP($B267,Employees!$A:$K,4,FALSE),""))</f>
        <v/>
      </c>
      <c r="F267" s="11">
        <f>IF($B267="","",IFERROR(VLOOKUP($B267,Employees!$A:$K,8,FALSE),""))</f>
        <v/>
      </c>
      <c r="G267" s="14">
        <f>IF($B267="","",IF($G267="",Settings!$B$5,$G267))</f>
        <v/>
      </c>
      <c r="H267" s="14" t="n"/>
      <c r="I267" s="11">
        <f>IF($B267="","",ROUND($F267*MAX(0,($G267-$H267))/Settings!$B$5,0))</f>
        <v/>
      </c>
      <c r="J267" s="11" t="n"/>
      <c r="K267" s="11" t="n"/>
      <c r="L267" s="11" t="n"/>
      <c r="M267" s="11" t="n"/>
      <c r="N267" s="11" t="n"/>
      <c r="O267" s="14" t="n"/>
      <c r="P267" s="14" t="n"/>
      <c r="Q267" s="14" t="n"/>
      <c r="R267" s="11">
        <f>IF($B267="","",ROUND((IFERROR($F267/Settings!$B$5/Settings!$B$6,0))*($O267*Settings!$H$9+$P267*Settings!$H$10+$Q267*Settings!$H$11),0))</f>
        <v/>
      </c>
      <c r="S267" s="11">
        <f>IF($B267="","",ROUND($I267+$J267+$K267+$L267+$M267+$N267+$R267,0))</f>
        <v/>
      </c>
      <c r="T267" s="11">
        <f>IF($B267="","",IFERROR(VLOOKUP($B267,Employees!$A:$K,9,FALSE),""))</f>
        <v/>
      </c>
      <c r="U267" s="11">
        <f>IF($B267="","",ROUND($T267*Settings!$B$9,0))</f>
        <v/>
      </c>
      <c r="V267" s="11">
        <f>IF($B267="","",ROUND($T267*Settings!$B$10,0))</f>
        <v/>
      </c>
      <c r="W267" s="11">
        <f>IF($B267="","",ROUND($T267*Settings!$B$11,0))</f>
        <v/>
      </c>
      <c r="X267" s="11">
        <f>IF($B267="","",$U267+$V267+$W267)</f>
        <v/>
      </c>
      <c r="Y267" s="11">
        <f>IF($B267="","",Settings!$B$14)</f>
        <v/>
      </c>
      <c r="Z267" s="9">
        <f>IF($B267="","",IFERROR(VLOOKUP($B267,Employees!$A:$K,10,FALSE),0))</f>
        <v/>
      </c>
      <c r="AA267" s="11">
        <f>IF($B267="","",$Z267*Settings!$B$15)</f>
        <v/>
      </c>
      <c r="AB267" s="11">
        <f>IF($B267="","",MAX(0,($I267+$J267+$L267+$M267+$R267)-$X267-$Y267-$AA267))</f>
        <v/>
      </c>
      <c r="AC267" s="11">
        <f>IF($B267="","",ROUND(IF($AB267=0,0,$AB267*VLOOKUP($AB267,Settings!$D$16:$G$22,3,TRUE)-VLOOKUP($AB267,Settings!$D$16:$G$22,4,TRUE)),0))</f>
        <v/>
      </c>
      <c r="AD267" s="11" t="n"/>
      <c r="AE267" s="11" t="n"/>
      <c r="AF267" s="11">
        <f>IF($B267="","",ROUND($S267-$X267-$AC267-$AD267-$AE267,0))</f>
        <v/>
      </c>
      <c r="AG267" s="11">
        <f>IF($B267="","",ROUND($T267*Settings!$E$9,0))</f>
        <v/>
      </c>
      <c r="AH267" s="11">
        <f>IF($B267="","",ROUND($T267*Settings!$E$10,0))</f>
        <v/>
      </c>
      <c r="AI267" s="11">
        <f>IF($B267="","",ROUND($T267*Settings!$E$11,0))</f>
        <v/>
      </c>
      <c r="AJ267" s="11">
        <f>IF($B267="","",ROUND($T267*Settings!$E$12,0))</f>
        <v/>
      </c>
      <c r="AK267" s="11">
        <f>IF($B267="","",$AG267+$AH267+$AI267+$AJ267)</f>
        <v/>
      </c>
      <c r="AL267" s="11">
        <f>IF($B267="","",ROUND($S267+$AK267,0))</f>
        <v/>
      </c>
      <c r="AM267" s="9" t="n"/>
      <c r="AN267" s="9" t="n"/>
    </row>
    <row r="268">
      <c r="A268" s="9" t="n">
        <v>264</v>
      </c>
      <c r="B268" s="9" t="n"/>
      <c r="C268" s="9">
        <f>IF($B268="","",IFERROR(VLOOKUP($B268,Employees!$A:$K,2,FALSE),""))</f>
        <v/>
      </c>
      <c r="D268" s="9">
        <f>IF($B268="","",IFERROR(VLOOKUP($B268,Employees!$A:$K,3,FALSE),""))</f>
        <v/>
      </c>
      <c r="E268" s="9">
        <f>IF($B268="","",IFERROR(VLOOKUP($B268,Employees!$A:$K,4,FALSE),""))</f>
        <v/>
      </c>
      <c r="F268" s="11">
        <f>IF($B268="","",IFERROR(VLOOKUP($B268,Employees!$A:$K,8,FALSE),""))</f>
        <v/>
      </c>
      <c r="G268" s="14">
        <f>IF($B268="","",IF($G268="",Settings!$B$5,$G268))</f>
        <v/>
      </c>
      <c r="H268" s="14" t="n"/>
      <c r="I268" s="11">
        <f>IF($B268="","",ROUND($F268*MAX(0,($G268-$H268))/Settings!$B$5,0))</f>
        <v/>
      </c>
      <c r="J268" s="11" t="n"/>
      <c r="K268" s="11" t="n"/>
      <c r="L268" s="11" t="n"/>
      <c r="M268" s="11" t="n"/>
      <c r="N268" s="11" t="n"/>
      <c r="O268" s="14" t="n"/>
      <c r="P268" s="14" t="n"/>
      <c r="Q268" s="14" t="n"/>
      <c r="R268" s="11">
        <f>IF($B268="","",ROUND((IFERROR($F268/Settings!$B$5/Settings!$B$6,0))*($O268*Settings!$H$9+$P268*Settings!$H$10+$Q268*Settings!$H$11),0))</f>
        <v/>
      </c>
      <c r="S268" s="11">
        <f>IF($B268="","",ROUND($I268+$J268+$K268+$L268+$M268+$N268+$R268,0))</f>
        <v/>
      </c>
      <c r="T268" s="11">
        <f>IF($B268="","",IFERROR(VLOOKUP($B268,Employees!$A:$K,9,FALSE),""))</f>
        <v/>
      </c>
      <c r="U268" s="11">
        <f>IF($B268="","",ROUND($T268*Settings!$B$9,0))</f>
        <v/>
      </c>
      <c r="V268" s="11">
        <f>IF($B268="","",ROUND($T268*Settings!$B$10,0))</f>
        <v/>
      </c>
      <c r="W268" s="11">
        <f>IF($B268="","",ROUND($T268*Settings!$B$11,0))</f>
        <v/>
      </c>
      <c r="X268" s="11">
        <f>IF($B268="","",$U268+$V268+$W268)</f>
        <v/>
      </c>
      <c r="Y268" s="11">
        <f>IF($B268="","",Settings!$B$14)</f>
        <v/>
      </c>
      <c r="Z268" s="9">
        <f>IF($B268="","",IFERROR(VLOOKUP($B268,Employees!$A:$K,10,FALSE),0))</f>
        <v/>
      </c>
      <c r="AA268" s="11">
        <f>IF($B268="","",$Z268*Settings!$B$15)</f>
        <v/>
      </c>
      <c r="AB268" s="11">
        <f>IF($B268="","",MAX(0,($I268+$J268+$L268+$M268+$R268)-$X268-$Y268-$AA268))</f>
        <v/>
      </c>
      <c r="AC268" s="11">
        <f>IF($B268="","",ROUND(IF($AB268=0,0,$AB268*VLOOKUP($AB268,Settings!$D$16:$G$22,3,TRUE)-VLOOKUP($AB268,Settings!$D$16:$G$22,4,TRUE)),0))</f>
        <v/>
      </c>
      <c r="AD268" s="11" t="n"/>
      <c r="AE268" s="11" t="n"/>
      <c r="AF268" s="11">
        <f>IF($B268="","",ROUND($S268-$X268-$AC268-$AD268-$AE268,0))</f>
        <v/>
      </c>
      <c r="AG268" s="11">
        <f>IF($B268="","",ROUND($T268*Settings!$E$9,0))</f>
        <v/>
      </c>
      <c r="AH268" s="11">
        <f>IF($B268="","",ROUND($T268*Settings!$E$10,0))</f>
        <v/>
      </c>
      <c r="AI268" s="11">
        <f>IF($B268="","",ROUND($T268*Settings!$E$11,0))</f>
        <v/>
      </c>
      <c r="AJ268" s="11">
        <f>IF($B268="","",ROUND($T268*Settings!$E$12,0))</f>
        <v/>
      </c>
      <c r="AK268" s="11">
        <f>IF($B268="","",$AG268+$AH268+$AI268+$AJ268)</f>
        <v/>
      </c>
      <c r="AL268" s="11">
        <f>IF($B268="","",ROUND($S268+$AK268,0))</f>
        <v/>
      </c>
      <c r="AM268" s="9" t="n"/>
      <c r="AN268" s="9" t="n"/>
    </row>
    <row r="269">
      <c r="A269" s="9" t="n">
        <v>265</v>
      </c>
      <c r="B269" s="9" t="n"/>
      <c r="C269" s="9">
        <f>IF($B269="","",IFERROR(VLOOKUP($B269,Employees!$A:$K,2,FALSE),""))</f>
        <v/>
      </c>
      <c r="D269" s="9">
        <f>IF($B269="","",IFERROR(VLOOKUP($B269,Employees!$A:$K,3,FALSE),""))</f>
        <v/>
      </c>
      <c r="E269" s="9">
        <f>IF($B269="","",IFERROR(VLOOKUP($B269,Employees!$A:$K,4,FALSE),""))</f>
        <v/>
      </c>
      <c r="F269" s="11">
        <f>IF($B269="","",IFERROR(VLOOKUP($B269,Employees!$A:$K,8,FALSE),""))</f>
        <v/>
      </c>
      <c r="G269" s="14">
        <f>IF($B269="","",IF($G269="",Settings!$B$5,$G269))</f>
        <v/>
      </c>
      <c r="H269" s="14" t="n"/>
      <c r="I269" s="11">
        <f>IF($B269="","",ROUND($F269*MAX(0,($G269-$H269))/Settings!$B$5,0))</f>
        <v/>
      </c>
      <c r="J269" s="11" t="n"/>
      <c r="K269" s="11" t="n"/>
      <c r="L269" s="11" t="n"/>
      <c r="M269" s="11" t="n"/>
      <c r="N269" s="11" t="n"/>
      <c r="O269" s="14" t="n"/>
      <c r="P269" s="14" t="n"/>
      <c r="Q269" s="14" t="n"/>
      <c r="R269" s="11">
        <f>IF($B269="","",ROUND((IFERROR($F269/Settings!$B$5/Settings!$B$6,0))*($O269*Settings!$H$9+$P269*Settings!$H$10+$Q269*Settings!$H$11),0))</f>
        <v/>
      </c>
      <c r="S269" s="11">
        <f>IF($B269="","",ROUND($I269+$J269+$K269+$L269+$M269+$N269+$R269,0))</f>
        <v/>
      </c>
      <c r="T269" s="11">
        <f>IF($B269="","",IFERROR(VLOOKUP($B269,Employees!$A:$K,9,FALSE),""))</f>
        <v/>
      </c>
      <c r="U269" s="11">
        <f>IF($B269="","",ROUND($T269*Settings!$B$9,0))</f>
        <v/>
      </c>
      <c r="V269" s="11">
        <f>IF($B269="","",ROUND($T269*Settings!$B$10,0))</f>
        <v/>
      </c>
      <c r="W269" s="11">
        <f>IF($B269="","",ROUND($T269*Settings!$B$11,0))</f>
        <v/>
      </c>
      <c r="X269" s="11">
        <f>IF($B269="","",$U269+$V269+$W269)</f>
        <v/>
      </c>
      <c r="Y269" s="11">
        <f>IF($B269="","",Settings!$B$14)</f>
        <v/>
      </c>
      <c r="Z269" s="9">
        <f>IF($B269="","",IFERROR(VLOOKUP($B269,Employees!$A:$K,10,FALSE),0))</f>
        <v/>
      </c>
      <c r="AA269" s="11">
        <f>IF($B269="","",$Z269*Settings!$B$15)</f>
        <v/>
      </c>
      <c r="AB269" s="11">
        <f>IF($B269="","",MAX(0,($I269+$J269+$L269+$M269+$R269)-$X269-$Y269-$AA269))</f>
        <v/>
      </c>
      <c r="AC269" s="11">
        <f>IF($B269="","",ROUND(IF($AB269=0,0,$AB269*VLOOKUP($AB269,Settings!$D$16:$G$22,3,TRUE)-VLOOKUP($AB269,Settings!$D$16:$G$22,4,TRUE)),0))</f>
        <v/>
      </c>
      <c r="AD269" s="11" t="n"/>
      <c r="AE269" s="11" t="n"/>
      <c r="AF269" s="11">
        <f>IF($B269="","",ROUND($S269-$X269-$AC269-$AD269-$AE269,0))</f>
        <v/>
      </c>
      <c r="AG269" s="11">
        <f>IF($B269="","",ROUND($T269*Settings!$E$9,0))</f>
        <v/>
      </c>
      <c r="AH269" s="11">
        <f>IF($B269="","",ROUND($T269*Settings!$E$10,0))</f>
        <v/>
      </c>
      <c r="AI269" s="11">
        <f>IF($B269="","",ROUND($T269*Settings!$E$11,0))</f>
        <v/>
      </c>
      <c r="AJ269" s="11">
        <f>IF($B269="","",ROUND($T269*Settings!$E$12,0))</f>
        <v/>
      </c>
      <c r="AK269" s="11">
        <f>IF($B269="","",$AG269+$AH269+$AI269+$AJ269)</f>
        <v/>
      </c>
      <c r="AL269" s="11">
        <f>IF($B269="","",ROUND($S269+$AK269,0))</f>
        <v/>
      </c>
      <c r="AM269" s="9" t="n"/>
      <c r="AN269" s="9" t="n"/>
    </row>
    <row r="270">
      <c r="A270" s="9" t="n">
        <v>266</v>
      </c>
      <c r="B270" s="9" t="n"/>
      <c r="C270" s="9">
        <f>IF($B270="","",IFERROR(VLOOKUP($B270,Employees!$A:$K,2,FALSE),""))</f>
        <v/>
      </c>
      <c r="D270" s="9">
        <f>IF($B270="","",IFERROR(VLOOKUP($B270,Employees!$A:$K,3,FALSE),""))</f>
        <v/>
      </c>
      <c r="E270" s="9">
        <f>IF($B270="","",IFERROR(VLOOKUP($B270,Employees!$A:$K,4,FALSE),""))</f>
        <v/>
      </c>
      <c r="F270" s="11">
        <f>IF($B270="","",IFERROR(VLOOKUP($B270,Employees!$A:$K,8,FALSE),""))</f>
        <v/>
      </c>
      <c r="G270" s="14">
        <f>IF($B270="","",IF($G270="",Settings!$B$5,$G270))</f>
        <v/>
      </c>
      <c r="H270" s="14" t="n"/>
      <c r="I270" s="11">
        <f>IF($B270="","",ROUND($F270*MAX(0,($G270-$H270))/Settings!$B$5,0))</f>
        <v/>
      </c>
      <c r="J270" s="11" t="n"/>
      <c r="K270" s="11" t="n"/>
      <c r="L270" s="11" t="n"/>
      <c r="M270" s="11" t="n"/>
      <c r="N270" s="11" t="n"/>
      <c r="O270" s="14" t="n"/>
      <c r="P270" s="14" t="n"/>
      <c r="Q270" s="14" t="n"/>
      <c r="R270" s="11">
        <f>IF($B270="","",ROUND((IFERROR($F270/Settings!$B$5/Settings!$B$6,0))*($O270*Settings!$H$9+$P270*Settings!$H$10+$Q270*Settings!$H$11),0))</f>
        <v/>
      </c>
      <c r="S270" s="11">
        <f>IF($B270="","",ROUND($I270+$J270+$K270+$L270+$M270+$N270+$R270,0))</f>
        <v/>
      </c>
      <c r="T270" s="11">
        <f>IF($B270="","",IFERROR(VLOOKUP($B270,Employees!$A:$K,9,FALSE),""))</f>
        <v/>
      </c>
      <c r="U270" s="11">
        <f>IF($B270="","",ROUND($T270*Settings!$B$9,0))</f>
        <v/>
      </c>
      <c r="V270" s="11">
        <f>IF($B270="","",ROUND($T270*Settings!$B$10,0))</f>
        <v/>
      </c>
      <c r="W270" s="11">
        <f>IF($B270="","",ROUND($T270*Settings!$B$11,0))</f>
        <v/>
      </c>
      <c r="X270" s="11">
        <f>IF($B270="","",$U270+$V270+$W270)</f>
        <v/>
      </c>
      <c r="Y270" s="11">
        <f>IF($B270="","",Settings!$B$14)</f>
        <v/>
      </c>
      <c r="Z270" s="9">
        <f>IF($B270="","",IFERROR(VLOOKUP($B270,Employees!$A:$K,10,FALSE),0))</f>
        <v/>
      </c>
      <c r="AA270" s="11">
        <f>IF($B270="","",$Z270*Settings!$B$15)</f>
        <v/>
      </c>
      <c r="AB270" s="11">
        <f>IF($B270="","",MAX(0,($I270+$J270+$L270+$M270+$R270)-$X270-$Y270-$AA270))</f>
        <v/>
      </c>
      <c r="AC270" s="11">
        <f>IF($B270="","",ROUND(IF($AB270=0,0,$AB270*VLOOKUP($AB270,Settings!$D$16:$G$22,3,TRUE)-VLOOKUP($AB270,Settings!$D$16:$G$22,4,TRUE)),0))</f>
        <v/>
      </c>
      <c r="AD270" s="11" t="n"/>
      <c r="AE270" s="11" t="n"/>
      <c r="AF270" s="11">
        <f>IF($B270="","",ROUND($S270-$X270-$AC270-$AD270-$AE270,0))</f>
        <v/>
      </c>
      <c r="AG270" s="11">
        <f>IF($B270="","",ROUND($T270*Settings!$E$9,0))</f>
        <v/>
      </c>
      <c r="AH270" s="11">
        <f>IF($B270="","",ROUND($T270*Settings!$E$10,0))</f>
        <v/>
      </c>
      <c r="AI270" s="11">
        <f>IF($B270="","",ROUND($T270*Settings!$E$11,0))</f>
        <v/>
      </c>
      <c r="AJ270" s="11">
        <f>IF($B270="","",ROUND($T270*Settings!$E$12,0))</f>
        <v/>
      </c>
      <c r="AK270" s="11">
        <f>IF($B270="","",$AG270+$AH270+$AI270+$AJ270)</f>
        <v/>
      </c>
      <c r="AL270" s="11">
        <f>IF($B270="","",ROUND($S270+$AK270,0))</f>
        <v/>
      </c>
      <c r="AM270" s="9" t="n"/>
      <c r="AN270" s="9" t="n"/>
    </row>
    <row r="271">
      <c r="A271" s="9" t="n">
        <v>267</v>
      </c>
      <c r="B271" s="9" t="n"/>
      <c r="C271" s="9">
        <f>IF($B271="","",IFERROR(VLOOKUP($B271,Employees!$A:$K,2,FALSE),""))</f>
        <v/>
      </c>
      <c r="D271" s="9">
        <f>IF($B271="","",IFERROR(VLOOKUP($B271,Employees!$A:$K,3,FALSE),""))</f>
        <v/>
      </c>
      <c r="E271" s="9">
        <f>IF($B271="","",IFERROR(VLOOKUP($B271,Employees!$A:$K,4,FALSE),""))</f>
        <v/>
      </c>
      <c r="F271" s="11">
        <f>IF($B271="","",IFERROR(VLOOKUP($B271,Employees!$A:$K,8,FALSE),""))</f>
        <v/>
      </c>
      <c r="G271" s="14">
        <f>IF($B271="","",IF($G271="",Settings!$B$5,$G271))</f>
        <v/>
      </c>
      <c r="H271" s="14" t="n"/>
      <c r="I271" s="11">
        <f>IF($B271="","",ROUND($F271*MAX(0,($G271-$H271))/Settings!$B$5,0))</f>
        <v/>
      </c>
      <c r="J271" s="11" t="n"/>
      <c r="K271" s="11" t="n"/>
      <c r="L271" s="11" t="n"/>
      <c r="M271" s="11" t="n"/>
      <c r="N271" s="11" t="n"/>
      <c r="O271" s="14" t="n"/>
      <c r="P271" s="14" t="n"/>
      <c r="Q271" s="14" t="n"/>
      <c r="R271" s="11">
        <f>IF($B271="","",ROUND((IFERROR($F271/Settings!$B$5/Settings!$B$6,0))*($O271*Settings!$H$9+$P271*Settings!$H$10+$Q271*Settings!$H$11),0))</f>
        <v/>
      </c>
      <c r="S271" s="11">
        <f>IF($B271="","",ROUND($I271+$J271+$K271+$L271+$M271+$N271+$R271,0))</f>
        <v/>
      </c>
      <c r="T271" s="11">
        <f>IF($B271="","",IFERROR(VLOOKUP($B271,Employees!$A:$K,9,FALSE),""))</f>
        <v/>
      </c>
      <c r="U271" s="11">
        <f>IF($B271="","",ROUND($T271*Settings!$B$9,0))</f>
        <v/>
      </c>
      <c r="V271" s="11">
        <f>IF($B271="","",ROUND($T271*Settings!$B$10,0))</f>
        <v/>
      </c>
      <c r="W271" s="11">
        <f>IF($B271="","",ROUND($T271*Settings!$B$11,0))</f>
        <v/>
      </c>
      <c r="X271" s="11">
        <f>IF($B271="","",$U271+$V271+$W271)</f>
        <v/>
      </c>
      <c r="Y271" s="11">
        <f>IF($B271="","",Settings!$B$14)</f>
        <v/>
      </c>
      <c r="Z271" s="9">
        <f>IF($B271="","",IFERROR(VLOOKUP($B271,Employees!$A:$K,10,FALSE),0))</f>
        <v/>
      </c>
      <c r="AA271" s="11">
        <f>IF($B271="","",$Z271*Settings!$B$15)</f>
        <v/>
      </c>
      <c r="AB271" s="11">
        <f>IF($B271="","",MAX(0,($I271+$J271+$L271+$M271+$R271)-$X271-$Y271-$AA271))</f>
        <v/>
      </c>
      <c r="AC271" s="11">
        <f>IF($B271="","",ROUND(IF($AB271=0,0,$AB271*VLOOKUP($AB271,Settings!$D$16:$G$22,3,TRUE)-VLOOKUP($AB271,Settings!$D$16:$G$22,4,TRUE)),0))</f>
        <v/>
      </c>
      <c r="AD271" s="11" t="n"/>
      <c r="AE271" s="11" t="n"/>
      <c r="AF271" s="11">
        <f>IF($B271="","",ROUND($S271-$X271-$AC271-$AD271-$AE271,0))</f>
        <v/>
      </c>
      <c r="AG271" s="11">
        <f>IF($B271="","",ROUND($T271*Settings!$E$9,0))</f>
        <v/>
      </c>
      <c r="AH271" s="11">
        <f>IF($B271="","",ROUND($T271*Settings!$E$10,0))</f>
        <v/>
      </c>
      <c r="AI271" s="11">
        <f>IF($B271="","",ROUND($T271*Settings!$E$11,0))</f>
        <v/>
      </c>
      <c r="AJ271" s="11">
        <f>IF($B271="","",ROUND($T271*Settings!$E$12,0))</f>
        <v/>
      </c>
      <c r="AK271" s="11">
        <f>IF($B271="","",$AG271+$AH271+$AI271+$AJ271)</f>
        <v/>
      </c>
      <c r="AL271" s="11">
        <f>IF($B271="","",ROUND($S271+$AK271,0))</f>
        <v/>
      </c>
      <c r="AM271" s="9" t="n"/>
      <c r="AN271" s="9" t="n"/>
    </row>
    <row r="272">
      <c r="A272" s="9" t="n">
        <v>268</v>
      </c>
      <c r="B272" s="9" t="n"/>
      <c r="C272" s="9">
        <f>IF($B272="","",IFERROR(VLOOKUP($B272,Employees!$A:$K,2,FALSE),""))</f>
        <v/>
      </c>
      <c r="D272" s="9">
        <f>IF($B272="","",IFERROR(VLOOKUP($B272,Employees!$A:$K,3,FALSE),""))</f>
        <v/>
      </c>
      <c r="E272" s="9">
        <f>IF($B272="","",IFERROR(VLOOKUP($B272,Employees!$A:$K,4,FALSE),""))</f>
        <v/>
      </c>
      <c r="F272" s="11">
        <f>IF($B272="","",IFERROR(VLOOKUP($B272,Employees!$A:$K,8,FALSE),""))</f>
        <v/>
      </c>
      <c r="G272" s="14">
        <f>IF($B272="","",IF($G272="",Settings!$B$5,$G272))</f>
        <v/>
      </c>
      <c r="H272" s="14" t="n"/>
      <c r="I272" s="11">
        <f>IF($B272="","",ROUND($F272*MAX(0,($G272-$H272))/Settings!$B$5,0))</f>
        <v/>
      </c>
      <c r="J272" s="11" t="n"/>
      <c r="K272" s="11" t="n"/>
      <c r="L272" s="11" t="n"/>
      <c r="M272" s="11" t="n"/>
      <c r="N272" s="11" t="n"/>
      <c r="O272" s="14" t="n"/>
      <c r="P272" s="14" t="n"/>
      <c r="Q272" s="14" t="n"/>
      <c r="R272" s="11">
        <f>IF($B272="","",ROUND((IFERROR($F272/Settings!$B$5/Settings!$B$6,0))*($O272*Settings!$H$9+$P272*Settings!$H$10+$Q272*Settings!$H$11),0))</f>
        <v/>
      </c>
      <c r="S272" s="11">
        <f>IF($B272="","",ROUND($I272+$J272+$K272+$L272+$M272+$N272+$R272,0))</f>
        <v/>
      </c>
      <c r="T272" s="11">
        <f>IF($B272="","",IFERROR(VLOOKUP($B272,Employees!$A:$K,9,FALSE),""))</f>
        <v/>
      </c>
      <c r="U272" s="11">
        <f>IF($B272="","",ROUND($T272*Settings!$B$9,0))</f>
        <v/>
      </c>
      <c r="V272" s="11">
        <f>IF($B272="","",ROUND($T272*Settings!$B$10,0))</f>
        <v/>
      </c>
      <c r="W272" s="11">
        <f>IF($B272="","",ROUND($T272*Settings!$B$11,0))</f>
        <v/>
      </c>
      <c r="X272" s="11">
        <f>IF($B272="","",$U272+$V272+$W272)</f>
        <v/>
      </c>
      <c r="Y272" s="11">
        <f>IF($B272="","",Settings!$B$14)</f>
        <v/>
      </c>
      <c r="Z272" s="9">
        <f>IF($B272="","",IFERROR(VLOOKUP($B272,Employees!$A:$K,10,FALSE),0))</f>
        <v/>
      </c>
      <c r="AA272" s="11">
        <f>IF($B272="","",$Z272*Settings!$B$15)</f>
        <v/>
      </c>
      <c r="AB272" s="11">
        <f>IF($B272="","",MAX(0,($I272+$J272+$L272+$M272+$R272)-$X272-$Y272-$AA272))</f>
        <v/>
      </c>
      <c r="AC272" s="11">
        <f>IF($B272="","",ROUND(IF($AB272=0,0,$AB272*VLOOKUP($AB272,Settings!$D$16:$G$22,3,TRUE)-VLOOKUP($AB272,Settings!$D$16:$G$22,4,TRUE)),0))</f>
        <v/>
      </c>
      <c r="AD272" s="11" t="n"/>
      <c r="AE272" s="11" t="n"/>
      <c r="AF272" s="11">
        <f>IF($B272="","",ROUND($S272-$X272-$AC272-$AD272-$AE272,0))</f>
        <v/>
      </c>
      <c r="AG272" s="11">
        <f>IF($B272="","",ROUND($T272*Settings!$E$9,0))</f>
        <v/>
      </c>
      <c r="AH272" s="11">
        <f>IF($B272="","",ROUND($T272*Settings!$E$10,0))</f>
        <v/>
      </c>
      <c r="AI272" s="11">
        <f>IF($B272="","",ROUND($T272*Settings!$E$11,0))</f>
        <v/>
      </c>
      <c r="AJ272" s="11">
        <f>IF($B272="","",ROUND($T272*Settings!$E$12,0))</f>
        <v/>
      </c>
      <c r="AK272" s="11">
        <f>IF($B272="","",$AG272+$AH272+$AI272+$AJ272)</f>
        <v/>
      </c>
      <c r="AL272" s="11">
        <f>IF($B272="","",ROUND($S272+$AK272,0))</f>
        <v/>
      </c>
      <c r="AM272" s="9" t="n"/>
      <c r="AN272" s="9" t="n"/>
    </row>
    <row r="273">
      <c r="A273" s="9" t="n">
        <v>269</v>
      </c>
      <c r="B273" s="9" t="n"/>
      <c r="C273" s="9">
        <f>IF($B273="","",IFERROR(VLOOKUP($B273,Employees!$A:$K,2,FALSE),""))</f>
        <v/>
      </c>
      <c r="D273" s="9">
        <f>IF($B273="","",IFERROR(VLOOKUP($B273,Employees!$A:$K,3,FALSE),""))</f>
        <v/>
      </c>
      <c r="E273" s="9">
        <f>IF($B273="","",IFERROR(VLOOKUP($B273,Employees!$A:$K,4,FALSE),""))</f>
        <v/>
      </c>
      <c r="F273" s="11">
        <f>IF($B273="","",IFERROR(VLOOKUP($B273,Employees!$A:$K,8,FALSE),""))</f>
        <v/>
      </c>
      <c r="G273" s="14">
        <f>IF($B273="","",IF($G273="",Settings!$B$5,$G273))</f>
        <v/>
      </c>
      <c r="H273" s="14" t="n"/>
      <c r="I273" s="11">
        <f>IF($B273="","",ROUND($F273*MAX(0,($G273-$H273))/Settings!$B$5,0))</f>
        <v/>
      </c>
      <c r="J273" s="11" t="n"/>
      <c r="K273" s="11" t="n"/>
      <c r="L273" s="11" t="n"/>
      <c r="M273" s="11" t="n"/>
      <c r="N273" s="11" t="n"/>
      <c r="O273" s="14" t="n"/>
      <c r="P273" s="14" t="n"/>
      <c r="Q273" s="14" t="n"/>
      <c r="R273" s="11">
        <f>IF($B273="","",ROUND((IFERROR($F273/Settings!$B$5/Settings!$B$6,0))*($O273*Settings!$H$9+$P273*Settings!$H$10+$Q273*Settings!$H$11),0))</f>
        <v/>
      </c>
      <c r="S273" s="11">
        <f>IF($B273="","",ROUND($I273+$J273+$K273+$L273+$M273+$N273+$R273,0))</f>
        <v/>
      </c>
      <c r="T273" s="11">
        <f>IF($B273="","",IFERROR(VLOOKUP($B273,Employees!$A:$K,9,FALSE),""))</f>
        <v/>
      </c>
      <c r="U273" s="11">
        <f>IF($B273="","",ROUND($T273*Settings!$B$9,0))</f>
        <v/>
      </c>
      <c r="V273" s="11">
        <f>IF($B273="","",ROUND($T273*Settings!$B$10,0))</f>
        <v/>
      </c>
      <c r="W273" s="11">
        <f>IF($B273="","",ROUND($T273*Settings!$B$11,0))</f>
        <v/>
      </c>
      <c r="X273" s="11">
        <f>IF($B273="","",$U273+$V273+$W273)</f>
        <v/>
      </c>
      <c r="Y273" s="11">
        <f>IF($B273="","",Settings!$B$14)</f>
        <v/>
      </c>
      <c r="Z273" s="9">
        <f>IF($B273="","",IFERROR(VLOOKUP($B273,Employees!$A:$K,10,FALSE),0))</f>
        <v/>
      </c>
      <c r="AA273" s="11">
        <f>IF($B273="","",$Z273*Settings!$B$15)</f>
        <v/>
      </c>
      <c r="AB273" s="11">
        <f>IF($B273="","",MAX(0,($I273+$J273+$L273+$M273+$R273)-$X273-$Y273-$AA273))</f>
        <v/>
      </c>
      <c r="AC273" s="11">
        <f>IF($B273="","",ROUND(IF($AB273=0,0,$AB273*VLOOKUP($AB273,Settings!$D$16:$G$22,3,TRUE)-VLOOKUP($AB273,Settings!$D$16:$G$22,4,TRUE)),0))</f>
        <v/>
      </c>
      <c r="AD273" s="11" t="n"/>
      <c r="AE273" s="11" t="n"/>
      <c r="AF273" s="11">
        <f>IF($B273="","",ROUND($S273-$X273-$AC273-$AD273-$AE273,0))</f>
        <v/>
      </c>
      <c r="AG273" s="11">
        <f>IF($B273="","",ROUND($T273*Settings!$E$9,0))</f>
        <v/>
      </c>
      <c r="AH273" s="11">
        <f>IF($B273="","",ROUND($T273*Settings!$E$10,0))</f>
        <v/>
      </c>
      <c r="AI273" s="11">
        <f>IF($B273="","",ROUND($T273*Settings!$E$11,0))</f>
        <v/>
      </c>
      <c r="AJ273" s="11">
        <f>IF($B273="","",ROUND($T273*Settings!$E$12,0))</f>
        <v/>
      </c>
      <c r="AK273" s="11">
        <f>IF($B273="","",$AG273+$AH273+$AI273+$AJ273)</f>
        <v/>
      </c>
      <c r="AL273" s="11">
        <f>IF($B273="","",ROUND($S273+$AK273,0))</f>
        <v/>
      </c>
      <c r="AM273" s="9" t="n"/>
      <c r="AN273" s="9" t="n"/>
    </row>
    <row r="274">
      <c r="A274" s="9" t="n">
        <v>270</v>
      </c>
      <c r="B274" s="9" t="n"/>
      <c r="C274" s="9">
        <f>IF($B274="","",IFERROR(VLOOKUP($B274,Employees!$A:$K,2,FALSE),""))</f>
        <v/>
      </c>
      <c r="D274" s="9">
        <f>IF($B274="","",IFERROR(VLOOKUP($B274,Employees!$A:$K,3,FALSE),""))</f>
        <v/>
      </c>
      <c r="E274" s="9">
        <f>IF($B274="","",IFERROR(VLOOKUP($B274,Employees!$A:$K,4,FALSE),""))</f>
        <v/>
      </c>
      <c r="F274" s="11">
        <f>IF($B274="","",IFERROR(VLOOKUP($B274,Employees!$A:$K,8,FALSE),""))</f>
        <v/>
      </c>
      <c r="G274" s="14">
        <f>IF($B274="","",IF($G274="",Settings!$B$5,$G274))</f>
        <v/>
      </c>
      <c r="H274" s="14" t="n"/>
      <c r="I274" s="11">
        <f>IF($B274="","",ROUND($F274*MAX(0,($G274-$H274))/Settings!$B$5,0))</f>
        <v/>
      </c>
      <c r="J274" s="11" t="n"/>
      <c r="K274" s="11" t="n"/>
      <c r="L274" s="11" t="n"/>
      <c r="M274" s="11" t="n"/>
      <c r="N274" s="11" t="n"/>
      <c r="O274" s="14" t="n"/>
      <c r="P274" s="14" t="n"/>
      <c r="Q274" s="14" t="n"/>
      <c r="R274" s="11">
        <f>IF($B274="","",ROUND((IFERROR($F274/Settings!$B$5/Settings!$B$6,0))*($O274*Settings!$H$9+$P274*Settings!$H$10+$Q274*Settings!$H$11),0))</f>
        <v/>
      </c>
      <c r="S274" s="11">
        <f>IF($B274="","",ROUND($I274+$J274+$K274+$L274+$M274+$N274+$R274,0))</f>
        <v/>
      </c>
      <c r="T274" s="11">
        <f>IF($B274="","",IFERROR(VLOOKUP($B274,Employees!$A:$K,9,FALSE),""))</f>
        <v/>
      </c>
      <c r="U274" s="11">
        <f>IF($B274="","",ROUND($T274*Settings!$B$9,0))</f>
        <v/>
      </c>
      <c r="V274" s="11">
        <f>IF($B274="","",ROUND($T274*Settings!$B$10,0))</f>
        <v/>
      </c>
      <c r="W274" s="11">
        <f>IF($B274="","",ROUND($T274*Settings!$B$11,0))</f>
        <v/>
      </c>
      <c r="X274" s="11">
        <f>IF($B274="","",$U274+$V274+$W274)</f>
        <v/>
      </c>
      <c r="Y274" s="11">
        <f>IF($B274="","",Settings!$B$14)</f>
        <v/>
      </c>
      <c r="Z274" s="9">
        <f>IF($B274="","",IFERROR(VLOOKUP($B274,Employees!$A:$K,10,FALSE),0))</f>
        <v/>
      </c>
      <c r="AA274" s="11">
        <f>IF($B274="","",$Z274*Settings!$B$15)</f>
        <v/>
      </c>
      <c r="AB274" s="11">
        <f>IF($B274="","",MAX(0,($I274+$J274+$L274+$M274+$R274)-$X274-$Y274-$AA274))</f>
        <v/>
      </c>
      <c r="AC274" s="11">
        <f>IF($B274="","",ROUND(IF($AB274=0,0,$AB274*VLOOKUP($AB274,Settings!$D$16:$G$22,3,TRUE)-VLOOKUP($AB274,Settings!$D$16:$G$22,4,TRUE)),0))</f>
        <v/>
      </c>
      <c r="AD274" s="11" t="n"/>
      <c r="AE274" s="11" t="n"/>
      <c r="AF274" s="11">
        <f>IF($B274="","",ROUND($S274-$X274-$AC274-$AD274-$AE274,0))</f>
        <v/>
      </c>
      <c r="AG274" s="11">
        <f>IF($B274="","",ROUND($T274*Settings!$E$9,0))</f>
        <v/>
      </c>
      <c r="AH274" s="11">
        <f>IF($B274="","",ROUND($T274*Settings!$E$10,0))</f>
        <v/>
      </c>
      <c r="AI274" s="11">
        <f>IF($B274="","",ROUND($T274*Settings!$E$11,0))</f>
        <v/>
      </c>
      <c r="AJ274" s="11">
        <f>IF($B274="","",ROUND($T274*Settings!$E$12,0))</f>
        <v/>
      </c>
      <c r="AK274" s="11">
        <f>IF($B274="","",$AG274+$AH274+$AI274+$AJ274)</f>
        <v/>
      </c>
      <c r="AL274" s="11">
        <f>IF($B274="","",ROUND($S274+$AK274,0))</f>
        <v/>
      </c>
      <c r="AM274" s="9" t="n"/>
      <c r="AN274" s="9" t="n"/>
    </row>
    <row r="275">
      <c r="A275" s="9" t="n">
        <v>271</v>
      </c>
      <c r="B275" s="9" t="n"/>
      <c r="C275" s="9">
        <f>IF($B275="","",IFERROR(VLOOKUP($B275,Employees!$A:$K,2,FALSE),""))</f>
        <v/>
      </c>
      <c r="D275" s="9">
        <f>IF($B275="","",IFERROR(VLOOKUP($B275,Employees!$A:$K,3,FALSE),""))</f>
        <v/>
      </c>
      <c r="E275" s="9">
        <f>IF($B275="","",IFERROR(VLOOKUP($B275,Employees!$A:$K,4,FALSE),""))</f>
        <v/>
      </c>
      <c r="F275" s="11">
        <f>IF($B275="","",IFERROR(VLOOKUP($B275,Employees!$A:$K,8,FALSE),""))</f>
        <v/>
      </c>
      <c r="G275" s="14">
        <f>IF($B275="","",IF($G275="",Settings!$B$5,$G275))</f>
        <v/>
      </c>
      <c r="H275" s="14" t="n"/>
      <c r="I275" s="11">
        <f>IF($B275="","",ROUND($F275*MAX(0,($G275-$H275))/Settings!$B$5,0))</f>
        <v/>
      </c>
      <c r="J275" s="11" t="n"/>
      <c r="K275" s="11" t="n"/>
      <c r="L275" s="11" t="n"/>
      <c r="M275" s="11" t="n"/>
      <c r="N275" s="11" t="n"/>
      <c r="O275" s="14" t="n"/>
      <c r="P275" s="14" t="n"/>
      <c r="Q275" s="14" t="n"/>
      <c r="R275" s="11">
        <f>IF($B275="","",ROUND((IFERROR($F275/Settings!$B$5/Settings!$B$6,0))*($O275*Settings!$H$9+$P275*Settings!$H$10+$Q275*Settings!$H$11),0))</f>
        <v/>
      </c>
      <c r="S275" s="11">
        <f>IF($B275="","",ROUND($I275+$J275+$K275+$L275+$M275+$N275+$R275,0))</f>
        <v/>
      </c>
      <c r="T275" s="11">
        <f>IF($B275="","",IFERROR(VLOOKUP($B275,Employees!$A:$K,9,FALSE),""))</f>
        <v/>
      </c>
      <c r="U275" s="11">
        <f>IF($B275="","",ROUND($T275*Settings!$B$9,0))</f>
        <v/>
      </c>
      <c r="V275" s="11">
        <f>IF($B275="","",ROUND($T275*Settings!$B$10,0))</f>
        <v/>
      </c>
      <c r="W275" s="11">
        <f>IF($B275="","",ROUND($T275*Settings!$B$11,0))</f>
        <v/>
      </c>
      <c r="X275" s="11">
        <f>IF($B275="","",$U275+$V275+$W275)</f>
        <v/>
      </c>
      <c r="Y275" s="11">
        <f>IF($B275="","",Settings!$B$14)</f>
        <v/>
      </c>
      <c r="Z275" s="9">
        <f>IF($B275="","",IFERROR(VLOOKUP($B275,Employees!$A:$K,10,FALSE),0))</f>
        <v/>
      </c>
      <c r="AA275" s="11">
        <f>IF($B275="","",$Z275*Settings!$B$15)</f>
        <v/>
      </c>
      <c r="AB275" s="11">
        <f>IF($B275="","",MAX(0,($I275+$J275+$L275+$M275+$R275)-$X275-$Y275-$AA275))</f>
        <v/>
      </c>
      <c r="AC275" s="11">
        <f>IF($B275="","",ROUND(IF($AB275=0,0,$AB275*VLOOKUP($AB275,Settings!$D$16:$G$22,3,TRUE)-VLOOKUP($AB275,Settings!$D$16:$G$22,4,TRUE)),0))</f>
        <v/>
      </c>
      <c r="AD275" s="11" t="n"/>
      <c r="AE275" s="11" t="n"/>
      <c r="AF275" s="11">
        <f>IF($B275="","",ROUND($S275-$X275-$AC275-$AD275-$AE275,0))</f>
        <v/>
      </c>
      <c r="AG275" s="11">
        <f>IF($B275="","",ROUND($T275*Settings!$E$9,0))</f>
        <v/>
      </c>
      <c r="AH275" s="11">
        <f>IF($B275="","",ROUND($T275*Settings!$E$10,0))</f>
        <v/>
      </c>
      <c r="AI275" s="11">
        <f>IF($B275="","",ROUND($T275*Settings!$E$11,0))</f>
        <v/>
      </c>
      <c r="AJ275" s="11">
        <f>IF($B275="","",ROUND($T275*Settings!$E$12,0))</f>
        <v/>
      </c>
      <c r="AK275" s="11">
        <f>IF($B275="","",$AG275+$AH275+$AI275+$AJ275)</f>
        <v/>
      </c>
      <c r="AL275" s="11">
        <f>IF($B275="","",ROUND($S275+$AK275,0))</f>
        <v/>
      </c>
      <c r="AM275" s="9" t="n"/>
      <c r="AN275" s="9" t="n"/>
    </row>
    <row r="276">
      <c r="A276" s="9" t="n">
        <v>272</v>
      </c>
      <c r="B276" s="9" t="n"/>
      <c r="C276" s="9">
        <f>IF($B276="","",IFERROR(VLOOKUP($B276,Employees!$A:$K,2,FALSE),""))</f>
        <v/>
      </c>
      <c r="D276" s="9">
        <f>IF($B276="","",IFERROR(VLOOKUP($B276,Employees!$A:$K,3,FALSE),""))</f>
        <v/>
      </c>
      <c r="E276" s="9">
        <f>IF($B276="","",IFERROR(VLOOKUP($B276,Employees!$A:$K,4,FALSE),""))</f>
        <v/>
      </c>
      <c r="F276" s="11">
        <f>IF($B276="","",IFERROR(VLOOKUP($B276,Employees!$A:$K,8,FALSE),""))</f>
        <v/>
      </c>
      <c r="G276" s="14">
        <f>IF($B276="","",IF($G276="",Settings!$B$5,$G276))</f>
        <v/>
      </c>
      <c r="H276" s="14" t="n"/>
      <c r="I276" s="11">
        <f>IF($B276="","",ROUND($F276*MAX(0,($G276-$H276))/Settings!$B$5,0))</f>
        <v/>
      </c>
      <c r="J276" s="11" t="n"/>
      <c r="K276" s="11" t="n"/>
      <c r="L276" s="11" t="n"/>
      <c r="M276" s="11" t="n"/>
      <c r="N276" s="11" t="n"/>
      <c r="O276" s="14" t="n"/>
      <c r="P276" s="14" t="n"/>
      <c r="Q276" s="14" t="n"/>
      <c r="R276" s="11">
        <f>IF($B276="","",ROUND((IFERROR($F276/Settings!$B$5/Settings!$B$6,0))*($O276*Settings!$H$9+$P276*Settings!$H$10+$Q276*Settings!$H$11),0))</f>
        <v/>
      </c>
      <c r="S276" s="11">
        <f>IF($B276="","",ROUND($I276+$J276+$K276+$L276+$M276+$N276+$R276,0))</f>
        <v/>
      </c>
      <c r="T276" s="11">
        <f>IF($B276="","",IFERROR(VLOOKUP($B276,Employees!$A:$K,9,FALSE),""))</f>
        <v/>
      </c>
      <c r="U276" s="11">
        <f>IF($B276="","",ROUND($T276*Settings!$B$9,0))</f>
        <v/>
      </c>
      <c r="V276" s="11">
        <f>IF($B276="","",ROUND($T276*Settings!$B$10,0))</f>
        <v/>
      </c>
      <c r="W276" s="11">
        <f>IF($B276="","",ROUND($T276*Settings!$B$11,0))</f>
        <v/>
      </c>
      <c r="X276" s="11">
        <f>IF($B276="","",$U276+$V276+$W276)</f>
        <v/>
      </c>
      <c r="Y276" s="11">
        <f>IF($B276="","",Settings!$B$14)</f>
        <v/>
      </c>
      <c r="Z276" s="9">
        <f>IF($B276="","",IFERROR(VLOOKUP($B276,Employees!$A:$K,10,FALSE),0))</f>
        <v/>
      </c>
      <c r="AA276" s="11">
        <f>IF($B276="","",$Z276*Settings!$B$15)</f>
        <v/>
      </c>
      <c r="AB276" s="11">
        <f>IF($B276="","",MAX(0,($I276+$J276+$L276+$M276+$R276)-$X276-$Y276-$AA276))</f>
        <v/>
      </c>
      <c r="AC276" s="11">
        <f>IF($B276="","",ROUND(IF($AB276=0,0,$AB276*VLOOKUP($AB276,Settings!$D$16:$G$22,3,TRUE)-VLOOKUP($AB276,Settings!$D$16:$G$22,4,TRUE)),0))</f>
        <v/>
      </c>
      <c r="AD276" s="11" t="n"/>
      <c r="AE276" s="11" t="n"/>
      <c r="AF276" s="11">
        <f>IF($B276="","",ROUND($S276-$X276-$AC276-$AD276-$AE276,0))</f>
        <v/>
      </c>
      <c r="AG276" s="11">
        <f>IF($B276="","",ROUND($T276*Settings!$E$9,0))</f>
        <v/>
      </c>
      <c r="AH276" s="11">
        <f>IF($B276="","",ROUND($T276*Settings!$E$10,0))</f>
        <v/>
      </c>
      <c r="AI276" s="11">
        <f>IF($B276="","",ROUND($T276*Settings!$E$11,0))</f>
        <v/>
      </c>
      <c r="AJ276" s="11">
        <f>IF($B276="","",ROUND($T276*Settings!$E$12,0))</f>
        <v/>
      </c>
      <c r="AK276" s="11">
        <f>IF($B276="","",$AG276+$AH276+$AI276+$AJ276)</f>
        <v/>
      </c>
      <c r="AL276" s="11">
        <f>IF($B276="","",ROUND($S276+$AK276,0))</f>
        <v/>
      </c>
      <c r="AM276" s="9" t="n"/>
      <c r="AN276" s="9" t="n"/>
    </row>
    <row r="277">
      <c r="A277" s="9" t="n">
        <v>273</v>
      </c>
      <c r="B277" s="9" t="n"/>
      <c r="C277" s="9">
        <f>IF($B277="","",IFERROR(VLOOKUP($B277,Employees!$A:$K,2,FALSE),""))</f>
        <v/>
      </c>
      <c r="D277" s="9">
        <f>IF($B277="","",IFERROR(VLOOKUP($B277,Employees!$A:$K,3,FALSE),""))</f>
        <v/>
      </c>
      <c r="E277" s="9">
        <f>IF($B277="","",IFERROR(VLOOKUP($B277,Employees!$A:$K,4,FALSE),""))</f>
        <v/>
      </c>
      <c r="F277" s="11">
        <f>IF($B277="","",IFERROR(VLOOKUP($B277,Employees!$A:$K,8,FALSE),""))</f>
        <v/>
      </c>
      <c r="G277" s="14">
        <f>IF($B277="","",IF($G277="",Settings!$B$5,$G277))</f>
        <v/>
      </c>
      <c r="H277" s="14" t="n"/>
      <c r="I277" s="11">
        <f>IF($B277="","",ROUND($F277*MAX(0,($G277-$H277))/Settings!$B$5,0))</f>
        <v/>
      </c>
      <c r="J277" s="11" t="n"/>
      <c r="K277" s="11" t="n"/>
      <c r="L277" s="11" t="n"/>
      <c r="M277" s="11" t="n"/>
      <c r="N277" s="11" t="n"/>
      <c r="O277" s="14" t="n"/>
      <c r="P277" s="14" t="n"/>
      <c r="Q277" s="14" t="n"/>
      <c r="R277" s="11">
        <f>IF($B277="","",ROUND((IFERROR($F277/Settings!$B$5/Settings!$B$6,0))*($O277*Settings!$H$9+$P277*Settings!$H$10+$Q277*Settings!$H$11),0))</f>
        <v/>
      </c>
      <c r="S277" s="11">
        <f>IF($B277="","",ROUND($I277+$J277+$K277+$L277+$M277+$N277+$R277,0))</f>
        <v/>
      </c>
      <c r="T277" s="11">
        <f>IF($B277="","",IFERROR(VLOOKUP($B277,Employees!$A:$K,9,FALSE),""))</f>
        <v/>
      </c>
      <c r="U277" s="11">
        <f>IF($B277="","",ROUND($T277*Settings!$B$9,0))</f>
        <v/>
      </c>
      <c r="V277" s="11">
        <f>IF($B277="","",ROUND($T277*Settings!$B$10,0))</f>
        <v/>
      </c>
      <c r="W277" s="11">
        <f>IF($B277="","",ROUND($T277*Settings!$B$11,0))</f>
        <v/>
      </c>
      <c r="X277" s="11">
        <f>IF($B277="","",$U277+$V277+$W277)</f>
        <v/>
      </c>
      <c r="Y277" s="11">
        <f>IF($B277="","",Settings!$B$14)</f>
        <v/>
      </c>
      <c r="Z277" s="9">
        <f>IF($B277="","",IFERROR(VLOOKUP($B277,Employees!$A:$K,10,FALSE),0))</f>
        <v/>
      </c>
      <c r="AA277" s="11">
        <f>IF($B277="","",$Z277*Settings!$B$15)</f>
        <v/>
      </c>
      <c r="AB277" s="11">
        <f>IF($B277="","",MAX(0,($I277+$J277+$L277+$M277+$R277)-$X277-$Y277-$AA277))</f>
        <v/>
      </c>
      <c r="AC277" s="11">
        <f>IF($B277="","",ROUND(IF($AB277=0,0,$AB277*VLOOKUP($AB277,Settings!$D$16:$G$22,3,TRUE)-VLOOKUP($AB277,Settings!$D$16:$G$22,4,TRUE)),0))</f>
        <v/>
      </c>
      <c r="AD277" s="11" t="n"/>
      <c r="AE277" s="11" t="n"/>
      <c r="AF277" s="11">
        <f>IF($B277="","",ROUND($S277-$X277-$AC277-$AD277-$AE277,0))</f>
        <v/>
      </c>
      <c r="AG277" s="11">
        <f>IF($B277="","",ROUND($T277*Settings!$E$9,0))</f>
        <v/>
      </c>
      <c r="AH277" s="11">
        <f>IF($B277="","",ROUND($T277*Settings!$E$10,0))</f>
        <v/>
      </c>
      <c r="AI277" s="11">
        <f>IF($B277="","",ROUND($T277*Settings!$E$11,0))</f>
        <v/>
      </c>
      <c r="AJ277" s="11">
        <f>IF($B277="","",ROUND($T277*Settings!$E$12,0))</f>
        <v/>
      </c>
      <c r="AK277" s="11">
        <f>IF($B277="","",$AG277+$AH277+$AI277+$AJ277)</f>
        <v/>
      </c>
      <c r="AL277" s="11">
        <f>IF($B277="","",ROUND($S277+$AK277,0))</f>
        <v/>
      </c>
      <c r="AM277" s="9" t="n"/>
      <c r="AN277" s="9" t="n"/>
    </row>
    <row r="278">
      <c r="A278" s="9" t="n">
        <v>274</v>
      </c>
      <c r="B278" s="9" t="n"/>
      <c r="C278" s="9">
        <f>IF($B278="","",IFERROR(VLOOKUP($B278,Employees!$A:$K,2,FALSE),""))</f>
        <v/>
      </c>
      <c r="D278" s="9">
        <f>IF($B278="","",IFERROR(VLOOKUP($B278,Employees!$A:$K,3,FALSE),""))</f>
        <v/>
      </c>
      <c r="E278" s="9">
        <f>IF($B278="","",IFERROR(VLOOKUP($B278,Employees!$A:$K,4,FALSE),""))</f>
        <v/>
      </c>
      <c r="F278" s="11">
        <f>IF($B278="","",IFERROR(VLOOKUP($B278,Employees!$A:$K,8,FALSE),""))</f>
        <v/>
      </c>
      <c r="G278" s="14">
        <f>IF($B278="","",IF($G278="",Settings!$B$5,$G278))</f>
        <v/>
      </c>
      <c r="H278" s="14" t="n"/>
      <c r="I278" s="11">
        <f>IF($B278="","",ROUND($F278*MAX(0,($G278-$H278))/Settings!$B$5,0))</f>
        <v/>
      </c>
      <c r="J278" s="11" t="n"/>
      <c r="K278" s="11" t="n"/>
      <c r="L278" s="11" t="n"/>
      <c r="M278" s="11" t="n"/>
      <c r="N278" s="11" t="n"/>
      <c r="O278" s="14" t="n"/>
      <c r="P278" s="14" t="n"/>
      <c r="Q278" s="14" t="n"/>
      <c r="R278" s="11">
        <f>IF($B278="","",ROUND((IFERROR($F278/Settings!$B$5/Settings!$B$6,0))*($O278*Settings!$H$9+$P278*Settings!$H$10+$Q278*Settings!$H$11),0))</f>
        <v/>
      </c>
      <c r="S278" s="11">
        <f>IF($B278="","",ROUND($I278+$J278+$K278+$L278+$M278+$N278+$R278,0))</f>
        <v/>
      </c>
      <c r="T278" s="11">
        <f>IF($B278="","",IFERROR(VLOOKUP($B278,Employees!$A:$K,9,FALSE),""))</f>
        <v/>
      </c>
      <c r="U278" s="11">
        <f>IF($B278="","",ROUND($T278*Settings!$B$9,0))</f>
        <v/>
      </c>
      <c r="V278" s="11">
        <f>IF($B278="","",ROUND($T278*Settings!$B$10,0))</f>
        <v/>
      </c>
      <c r="W278" s="11">
        <f>IF($B278="","",ROUND($T278*Settings!$B$11,0))</f>
        <v/>
      </c>
      <c r="X278" s="11">
        <f>IF($B278="","",$U278+$V278+$W278)</f>
        <v/>
      </c>
      <c r="Y278" s="11">
        <f>IF($B278="","",Settings!$B$14)</f>
        <v/>
      </c>
      <c r="Z278" s="9">
        <f>IF($B278="","",IFERROR(VLOOKUP($B278,Employees!$A:$K,10,FALSE),0))</f>
        <v/>
      </c>
      <c r="AA278" s="11">
        <f>IF($B278="","",$Z278*Settings!$B$15)</f>
        <v/>
      </c>
      <c r="AB278" s="11">
        <f>IF($B278="","",MAX(0,($I278+$J278+$L278+$M278+$R278)-$X278-$Y278-$AA278))</f>
        <v/>
      </c>
      <c r="AC278" s="11">
        <f>IF($B278="","",ROUND(IF($AB278=0,0,$AB278*VLOOKUP($AB278,Settings!$D$16:$G$22,3,TRUE)-VLOOKUP($AB278,Settings!$D$16:$G$22,4,TRUE)),0))</f>
        <v/>
      </c>
      <c r="AD278" s="11" t="n"/>
      <c r="AE278" s="11" t="n"/>
      <c r="AF278" s="11">
        <f>IF($B278="","",ROUND($S278-$X278-$AC278-$AD278-$AE278,0))</f>
        <v/>
      </c>
      <c r="AG278" s="11">
        <f>IF($B278="","",ROUND($T278*Settings!$E$9,0))</f>
        <v/>
      </c>
      <c r="AH278" s="11">
        <f>IF($B278="","",ROUND($T278*Settings!$E$10,0))</f>
        <v/>
      </c>
      <c r="AI278" s="11">
        <f>IF($B278="","",ROUND($T278*Settings!$E$11,0))</f>
        <v/>
      </c>
      <c r="AJ278" s="11">
        <f>IF($B278="","",ROUND($T278*Settings!$E$12,0))</f>
        <v/>
      </c>
      <c r="AK278" s="11">
        <f>IF($B278="","",$AG278+$AH278+$AI278+$AJ278)</f>
        <v/>
      </c>
      <c r="AL278" s="11">
        <f>IF($B278="","",ROUND($S278+$AK278,0))</f>
        <v/>
      </c>
      <c r="AM278" s="9" t="n"/>
      <c r="AN278" s="9" t="n"/>
    </row>
    <row r="279">
      <c r="A279" s="9" t="n">
        <v>275</v>
      </c>
      <c r="B279" s="9" t="n"/>
      <c r="C279" s="9">
        <f>IF($B279="","",IFERROR(VLOOKUP($B279,Employees!$A:$K,2,FALSE),""))</f>
        <v/>
      </c>
      <c r="D279" s="9">
        <f>IF($B279="","",IFERROR(VLOOKUP($B279,Employees!$A:$K,3,FALSE),""))</f>
        <v/>
      </c>
      <c r="E279" s="9">
        <f>IF($B279="","",IFERROR(VLOOKUP($B279,Employees!$A:$K,4,FALSE),""))</f>
        <v/>
      </c>
      <c r="F279" s="11">
        <f>IF($B279="","",IFERROR(VLOOKUP($B279,Employees!$A:$K,8,FALSE),""))</f>
        <v/>
      </c>
      <c r="G279" s="14">
        <f>IF($B279="","",IF($G279="",Settings!$B$5,$G279))</f>
        <v/>
      </c>
      <c r="H279" s="14" t="n"/>
      <c r="I279" s="11">
        <f>IF($B279="","",ROUND($F279*MAX(0,($G279-$H279))/Settings!$B$5,0))</f>
        <v/>
      </c>
      <c r="J279" s="11" t="n"/>
      <c r="K279" s="11" t="n"/>
      <c r="L279" s="11" t="n"/>
      <c r="M279" s="11" t="n"/>
      <c r="N279" s="11" t="n"/>
      <c r="O279" s="14" t="n"/>
      <c r="P279" s="14" t="n"/>
      <c r="Q279" s="14" t="n"/>
      <c r="R279" s="11">
        <f>IF($B279="","",ROUND((IFERROR($F279/Settings!$B$5/Settings!$B$6,0))*($O279*Settings!$H$9+$P279*Settings!$H$10+$Q279*Settings!$H$11),0))</f>
        <v/>
      </c>
      <c r="S279" s="11">
        <f>IF($B279="","",ROUND($I279+$J279+$K279+$L279+$M279+$N279+$R279,0))</f>
        <v/>
      </c>
      <c r="T279" s="11">
        <f>IF($B279="","",IFERROR(VLOOKUP($B279,Employees!$A:$K,9,FALSE),""))</f>
        <v/>
      </c>
      <c r="U279" s="11">
        <f>IF($B279="","",ROUND($T279*Settings!$B$9,0))</f>
        <v/>
      </c>
      <c r="V279" s="11">
        <f>IF($B279="","",ROUND($T279*Settings!$B$10,0))</f>
        <v/>
      </c>
      <c r="W279" s="11">
        <f>IF($B279="","",ROUND($T279*Settings!$B$11,0))</f>
        <v/>
      </c>
      <c r="X279" s="11">
        <f>IF($B279="","",$U279+$V279+$W279)</f>
        <v/>
      </c>
      <c r="Y279" s="11">
        <f>IF($B279="","",Settings!$B$14)</f>
        <v/>
      </c>
      <c r="Z279" s="9">
        <f>IF($B279="","",IFERROR(VLOOKUP($B279,Employees!$A:$K,10,FALSE),0))</f>
        <v/>
      </c>
      <c r="AA279" s="11">
        <f>IF($B279="","",$Z279*Settings!$B$15)</f>
        <v/>
      </c>
      <c r="AB279" s="11">
        <f>IF($B279="","",MAX(0,($I279+$J279+$L279+$M279+$R279)-$X279-$Y279-$AA279))</f>
        <v/>
      </c>
      <c r="AC279" s="11">
        <f>IF($B279="","",ROUND(IF($AB279=0,0,$AB279*VLOOKUP($AB279,Settings!$D$16:$G$22,3,TRUE)-VLOOKUP($AB279,Settings!$D$16:$G$22,4,TRUE)),0))</f>
        <v/>
      </c>
      <c r="AD279" s="11" t="n"/>
      <c r="AE279" s="11" t="n"/>
      <c r="AF279" s="11">
        <f>IF($B279="","",ROUND($S279-$X279-$AC279-$AD279-$AE279,0))</f>
        <v/>
      </c>
      <c r="AG279" s="11">
        <f>IF($B279="","",ROUND($T279*Settings!$E$9,0))</f>
        <v/>
      </c>
      <c r="AH279" s="11">
        <f>IF($B279="","",ROUND($T279*Settings!$E$10,0))</f>
        <v/>
      </c>
      <c r="AI279" s="11">
        <f>IF($B279="","",ROUND($T279*Settings!$E$11,0))</f>
        <v/>
      </c>
      <c r="AJ279" s="11">
        <f>IF($B279="","",ROUND($T279*Settings!$E$12,0))</f>
        <v/>
      </c>
      <c r="AK279" s="11">
        <f>IF($B279="","",$AG279+$AH279+$AI279+$AJ279)</f>
        <v/>
      </c>
      <c r="AL279" s="11">
        <f>IF($B279="","",ROUND($S279+$AK279,0))</f>
        <v/>
      </c>
      <c r="AM279" s="9" t="n"/>
      <c r="AN279" s="9" t="n"/>
    </row>
    <row r="280">
      <c r="A280" s="9" t="n">
        <v>276</v>
      </c>
      <c r="B280" s="9" t="n"/>
      <c r="C280" s="9">
        <f>IF($B280="","",IFERROR(VLOOKUP($B280,Employees!$A:$K,2,FALSE),""))</f>
        <v/>
      </c>
      <c r="D280" s="9">
        <f>IF($B280="","",IFERROR(VLOOKUP($B280,Employees!$A:$K,3,FALSE),""))</f>
        <v/>
      </c>
      <c r="E280" s="9">
        <f>IF($B280="","",IFERROR(VLOOKUP($B280,Employees!$A:$K,4,FALSE),""))</f>
        <v/>
      </c>
      <c r="F280" s="11">
        <f>IF($B280="","",IFERROR(VLOOKUP($B280,Employees!$A:$K,8,FALSE),""))</f>
        <v/>
      </c>
      <c r="G280" s="14">
        <f>IF($B280="","",IF($G280="",Settings!$B$5,$G280))</f>
        <v/>
      </c>
      <c r="H280" s="14" t="n"/>
      <c r="I280" s="11">
        <f>IF($B280="","",ROUND($F280*MAX(0,($G280-$H280))/Settings!$B$5,0))</f>
        <v/>
      </c>
      <c r="J280" s="11" t="n"/>
      <c r="K280" s="11" t="n"/>
      <c r="L280" s="11" t="n"/>
      <c r="M280" s="11" t="n"/>
      <c r="N280" s="11" t="n"/>
      <c r="O280" s="14" t="n"/>
      <c r="P280" s="14" t="n"/>
      <c r="Q280" s="14" t="n"/>
      <c r="R280" s="11">
        <f>IF($B280="","",ROUND((IFERROR($F280/Settings!$B$5/Settings!$B$6,0))*($O280*Settings!$H$9+$P280*Settings!$H$10+$Q280*Settings!$H$11),0))</f>
        <v/>
      </c>
      <c r="S280" s="11">
        <f>IF($B280="","",ROUND($I280+$J280+$K280+$L280+$M280+$N280+$R280,0))</f>
        <v/>
      </c>
      <c r="T280" s="11">
        <f>IF($B280="","",IFERROR(VLOOKUP($B280,Employees!$A:$K,9,FALSE),""))</f>
        <v/>
      </c>
      <c r="U280" s="11">
        <f>IF($B280="","",ROUND($T280*Settings!$B$9,0))</f>
        <v/>
      </c>
      <c r="V280" s="11">
        <f>IF($B280="","",ROUND($T280*Settings!$B$10,0))</f>
        <v/>
      </c>
      <c r="W280" s="11">
        <f>IF($B280="","",ROUND($T280*Settings!$B$11,0))</f>
        <v/>
      </c>
      <c r="X280" s="11">
        <f>IF($B280="","",$U280+$V280+$W280)</f>
        <v/>
      </c>
      <c r="Y280" s="11">
        <f>IF($B280="","",Settings!$B$14)</f>
        <v/>
      </c>
      <c r="Z280" s="9">
        <f>IF($B280="","",IFERROR(VLOOKUP($B280,Employees!$A:$K,10,FALSE),0))</f>
        <v/>
      </c>
      <c r="AA280" s="11">
        <f>IF($B280="","",$Z280*Settings!$B$15)</f>
        <v/>
      </c>
      <c r="AB280" s="11">
        <f>IF($B280="","",MAX(0,($I280+$J280+$L280+$M280+$R280)-$X280-$Y280-$AA280))</f>
        <v/>
      </c>
      <c r="AC280" s="11">
        <f>IF($B280="","",ROUND(IF($AB280=0,0,$AB280*VLOOKUP($AB280,Settings!$D$16:$G$22,3,TRUE)-VLOOKUP($AB280,Settings!$D$16:$G$22,4,TRUE)),0))</f>
        <v/>
      </c>
      <c r="AD280" s="11" t="n"/>
      <c r="AE280" s="11" t="n"/>
      <c r="AF280" s="11">
        <f>IF($B280="","",ROUND($S280-$X280-$AC280-$AD280-$AE280,0))</f>
        <v/>
      </c>
      <c r="AG280" s="11">
        <f>IF($B280="","",ROUND($T280*Settings!$E$9,0))</f>
        <v/>
      </c>
      <c r="AH280" s="11">
        <f>IF($B280="","",ROUND($T280*Settings!$E$10,0))</f>
        <v/>
      </c>
      <c r="AI280" s="11">
        <f>IF($B280="","",ROUND($T280*Settings!$E$11,0))</f>
        <v/>
      </c>
      <c r="AJ280" s="11">
        <f>IF($B280="","",ROUND($T280*Settings!$E$12,0))</f>
        <v/>
      </c>
      <c r="AK280" s="11">
        <f>IF($B280="","",$AG280+$AH280+$AI280+$AJ280)</f>
        <v/>
      </c>
      <c r="AL280" s="11">
        <f>IF($B280="","",ROUND($S280+$AK280,0))</f>
        <v/>
      </c>
      <c r="AM280" s="9" t="n"/>
      <c r="AN280" s="9" t="n"/>
    </row>
    <row r="281">
      <c r="A281" s="9" t="n">
        <v>277</v>
      </c>
      <c r="B281" s="9" t="n"/>
      <c r="C281" s="9">
        <f>IF($B281="","",IFERROR(VLOOKUP($B281,Employees!$A:$K,2,FALSE),""))</f>
        <v/>
      </c>
      <c r="D281" s="9">
        <f>IF($B281="","",IFERROR(VLOOKUP($B281,Employees!$A:$K,3,FALSE),""))</f>
        <v/>
      </c>
      <c r="E281" s="9">
        <f>IF($B281="","",IFERROR(VLOOKUP($B281,Employees!$A:$K,4,FALSE),""))</f>
        <v/>
      </c>
      <c r="F281" s="11">
        <f>IF($B281="","",IFERROR(VLOOKUP($B281,Employees!$A:$K,8,FALSE),""))</f>
        <v/>
      </c>
      <c r="G281" s="14">
        <f>IF($B281="","",IF($G281="",Settings!$B$5,$G281))</f>
        <v/>
      </c>
      <c r="H281" s="14" t="n"/>
      <c r="I281" s="11">
        <f>IF($B281="","",ROUND($F281*MAX(0,($G281-$H281))/Settings!$B$5,0))</f>
        <v/>
      </c>
      <c r="J281" s="11" t="n"/>
      <c r="K281" s="11" t="n"/>
      <c r="L281" s="11" t="n"/>
      <c r="M281" s="11" t="n"/>
      <c r="N281" s="11" t="n"/>
      <c r="O281" s="14" t="n"/>
      <c r="P281" s="14" t="n"/>
      <c r="Q281" s="14" t="n"/>
      <c r="R281" s="11">
        <f>IF($B281="","",ROUND((IFERROR($F281/Settings!$B$5/Settings!$B$6,0))*($O281*Settings!$H$9+$P281*Settings!$H$10+$Q281*Settings!$H$11),0))</f>
        <v/>
      </c>
      <c r="S281" s="11">
        <f>IF($B281="","",ROUND($I281+$J281+$K281+$L281+$M281+$N281+$R281,0))</f>
        <v/>
      </c>
      <c r="T281" s="11">
        <f>IF($B281="","",IFERROR(VLOOKUP($B281,Employees!$A:$K,9,FALSE),""))</f>
        <v/>
      </c>
      <c r="U281" s="11">
        <f>IF($B281="","",ROUND($T281*Settings!$B$9,0))</f>
        <v/>
      </c>
      <c r="V281" s="11">
        <f>IF($B281="","",ROUND($T281*Settings!$B$10,0))</f>
        <v/>
      </c>
      <c r="W281" s="11">
        <f>IF($B281="","",ROUND($T281*Settings!$B$11,0))</f>
        <v/>
      </c>
      <c r="X281" s="11">
        <f>IF($B281="","",$U281+$V281+$W281)</f>
        <v/>
      </c>
      <c r="Y281" s="11">
        <f>IF($B281="","",Settings!$B$14)</f>
        <v/>
      </c>
      <c r="Z281" s="9">
        <f>IF($B281="","",IFERROR(VLOOKUP($B281,Employees!$A:$K,10,FALSE),0))</f>
        <v/>
      </c>
      <c r="AA281" s="11">
        <f>IF($B281="","",$Z281*Settings!$B$15)</f>
        <v/>
      </c>
      <c r="AB281" s="11">
        <f>IF($B281="","",MAX(0,($I281+$J281+$L281+$M281+$R281)-$X281-$Y281-$AA281))</f>
        <v/>
      </c>
      <c r="AC281" s="11">
        <f>IF($B281="","",ROUND(IF($AB281=0,0,$AB281*VLOOKUP($AB281,Settings!$D$16:$G$22,3,TRUE)-VLOOKUP($AB281,Settings!$D$16:$G$22,4,TRUE)),0))</f>
        <v/>
      </c>
      <c r="AD281" s="11" t="n"/>
      <c r="AE281" s="11" t="n"/>
      <c r="AF281" s="11">
        <f>IF($B281="","",ROUND($S281-$X281-$AC281-$AD281-$AE281,0))</f>
        <v/>
      </c>
      <c r="AG281" s="11">
        <f>IF($B281="","",ROUND($T281*Settings!$E$9,0))</f>
        <v/>
      </c>
      <c r="AH281" s="11">
        <f>IF($B281="","",ROUND($T281*Settings!$E$10,0))</f>
        <v/>
      </c>
      <c r="AI281" s="11">
        <f>IF($B281="","",ROUND($T281*Settings!$E$11,0))</f>
        <v/>
      </c>
      <c r="AJ281" s="11">
        <f>IF($B281="","",ROUND($T281*Settings!$E$12,0))</f>
        <v/>
      </c>
      <c r="AK281" s="11">
        <f>IF($B281="","",$AG281+$AH281+$AI281+$AJ281)</f>
        <v/>
      </c>
      <c r="AL281" s="11">
        <f>IF($B281="","",ROUND($S281+$AK281,0))</f>
        <v/>
      </c>
      <c r="AM281" s="9" t="n"/>
      <c r="AN281" s="9" t="n"/>
    </row>
    <row r="282">
      <c r="A282" s="9" t="n">
        <v>278</v>
      </c>
      <c r="B282" s="9" t="n"/>
      <c r="C282" s="9">
        <f>IF($B282="","",IFERROR(VLOOKUP($B282,Employees!$A:$K,2,FALSE),""))</f>
        <v/>
      </c>
      <c r="D282" s="9">
        <f>IF($B282="","",IFERROR(VLOOKUP($B282,Employees!$A:$K,3,FALSE),""))</f>
        <v/>
      </c>
      <c r="E282" s="9">
        <f>IF($B282="","",IFERROR(VLOOKUP($B282,Employees!$A:$K,4,FALSE),""))</f>
        <v/>
      </c>
      <c r="F282" s="11">
        <f>IF($B282="","",IFERROR(VLOOKUP($B282,Employees!$A:$K,8,FALSE),""))</f>
        <v/>
      </c>
      <c r="G282" s="14">
        <f>IF($B282="","",IF($G282="",Settings!$B$5,$G282))</f>
        <v/>
      </c>
      <c r="H282" s="14" t="n"/>
      <c r="I282" s="11">
        <f>IF($B282="","",ROUND($F282*MAX(0,($G282-$H282))/Settings!$B$5,0))</f>
        <v/>
      </c>
      <c r="J282" s="11" t="n"/>
      <c r="K282" s="11" t="n"/>
      <c r="L282" s="11" t="n"/>
      <c r="M282" s="11" t="n"/>
      <c r="N282" s="11" t="n"/>
      <c r="O282" s="14" t="n"/>
      <c r="P282" s="14" t="n"/>
      <c r="Q282" s="14" t="n"/>
      <c r="R282" s="11">
        <f>IF($B282="","",ROUND((IFERROR($F282/Settings!$B$5/Settings!$B$6,0))*($O282*Settings!$H$9+$P282*Settings!$H$10+$Q282*Settings!$H$11),0))</f>
        <v/>
      </c>
      <c r="S282" s="11">
        <f>IF($B282="","",ROUND($I282+$J282+$K282+$L282+$M282+$N282+$R282,0))</f>
        <v/>
      </c>
      <c r="T282" s="11">
        <f>IF($B282="","",IFERROR(VLOOKUP($B282,Employees!$A:$K,9,FALSE),""))</f>
        <v/>
      </c>
      <c r="U282" s="11">
        <f>IF($B282="","",ROUND($T282*Settings!$B$9,0))</f>
        <v/>
      </c>
      <c r="V282" s="11">
        <f>IF($B282="","",ROUND($T282*Settings!$B$10,0))</f>
        <v/>
      </c>
      <c r="W282" s="11">
        <f>IF($B282="","",ROUND($T282*Settings!$B$11,0))</f>
        <v/>
      </c>
      <c r="X282" s="11">
        <f>IF($B282="","",$U282+$V282+$W282)</f>
        <v/>
      </c>
      <c r="Y282" s="11">
        <f>IF($B282="","",Settings!$B$14)</f>
        <v/>
      </c>
      <c r="Z282" s="9">
        <f>IF($B282="","",IFERROR(VLOOKUP($B282,Employees!$A:$K,10,FALSE),0))</f>
        <v/>
      </c>
      <c r="AA282" s="11">
        <f>IF($B282="","",$Z282*Settings!$B$15)</f>
        <v/>
      </c>
      <c r="AB282" s="11">
        <f>IF($B282="","",MAX(0,($I282+$J282+$L282+$M282+$R282)-$X282-$Y282-$AA282))</f>
        <v/>
      </c>
      <c r="AC282" s="11">
        <f>IF($B282="","",ROUND(IF($AB282=0,0,$AB282*VLOOKUP($AB282,Settings!$D$16:$G$22,3,TRUE)-VLOOKUP($AB282,Settings!$D$16:$G$22,4,TRUE)),0))</f>
        <v/>
      </c>
      <c r="AD282" s="11" t="n"/>
      <c r="AE282" s="11" t="n"/>
      <c r="AF282" s="11">
        <f>IF($B282="","",ROUND($S282-$X282-$AC282-$AD282-$AE282,0))</f>
        <v/>
      </c>
      <c r="AG282" s="11">
        <f>IF($B282="","",ROUND($T282*Settings!$E$9,0))</f>
        <v/>
      </c>
      <c r="AH282" s="11">
        <f>IF($B282="","",ROUND($T282*Settings!$E$10,0))</f>
        <v/>
      </c>
      <c r="AI282" s="11">
        <f>IF($B282="","",ROUND($T282*Settings!$E$11,0))</f>
        <v/>
      </c>
      <c r="AJ282" s="11">
        <f>IF($B282="","",ROUND($T282*Settings!$E$12,0))</f>
        <v/>
      </c>
      <c r="AK282" s="11">
        <f>IF($B282="","",$AG282+$AH282+$AI282+$AJ282)</f>
        <v/>
      </c>
      <c r="AL282" s="11">
        <f>IF($B282="","",ROUND($S282+$AK282,0))</f>
        <v/>
      </c>
      <c r="AM282" s="9" t="n"/>
      <c r="AN282" s="9" t="n"/>
    </row>
    <row r="283">
      <c r="A283" s="9" t="n">
        <v>279</v>
      </c>
      <c r="B283" s="9" t="n"/>
      <c r="C283" s="9">
        <f>IF($B283="","",IFERROR(VLOOKUP($B283,Employees!$A:$K,2,FALSE),""))</f>
        <v/>
      </c>
      <c r="D283" s="9">
        <f>IF($B283="","",IFERROR(VLOOKUP($B283,Employees!$A:$K,3,FALSE),""))</f>
        <v/>
      </c>
      <c r="E283" s="9">
        <f>IF($B283="","",IFERROR(VLOOKUP($B283,Employees!$A:$K,4,FALSE),""))</f>
        <v/>
      </c>
      <c r="F283" s="11">
        <f>IF($B283="","",IFERROR(VLOOKUP($B283,Employees!$A:$K,8,FALSE),""))</f>
        <v/>
      </c>
      <c r="G283" s="14">
        <f>IF($B283="","",IF($G283="",Settings!$B$5,$G283))</f>
        <v/>
      </c>
      <c r="H283" s="14" t="n"/>
      <c r="I283" s="11">
        <f>IF($B283="","",ROUND($F283*MAX(0,($G283-$H283))/Settings!$B$5,0))</f>
        <v/>
      </c>
      <c r="J283" s="11" t="n"/>
      <c r="K283" s="11" t="n"/>
      <c r="L283" s="11" t="n"/>
      <c r="M283" s="11" t="n"/>
      <c r="N283" s="11" t="n"/>
      <c r="O283" s="14" t="n"/>
      <c r="P283" s="14" t="n"/>
      <c r="Q283" s="14" t="n"/>
      <c r="R283" s="11">
        <f>IF($B283="","",ROUND((IFERROR($F283/Settings!$B$5/Settings!$B$6,0))*($O283*Settings!$H$9+$P283*Settings!$H$10+$Q283*Settings!$H$11),0))</f>
        <v/>
      </c>
      <c r="S283" s="11">
        <f>IF($B283="","",ROUND($I283+$J283+$K283+$L283+$M283+$N283+$R283,0))</f>
        <v/>
      </c>
      <c r="T283" s="11">
        <f>IF($B283="","",IFERROR(VLOOKUP($B283,Employees!$A:$K,9,FALSE),""))</f>
        <v/>
      </c>
      <c r="U283" s="11">
        <f>IF($B283="","",ROUND($T283*Settings!$B$9,0))</f>
        <v/>
      </c>
      <c r="V283" s="11">
        <f>IF($B283="","",ROUND($T283*Settings!$B$10,0))</f>
        <v/>
      </c>
      <c r="W283" s="11">
        <f>IF($B283="","",ROUND($T283*Settings!$B$11,0))</f>
        <v/>
      </c>
      <c r="X283" s="11">
        <f>IF($B283="","",$U283+$V283+$W283)</f>
        <v/>
      </c>
      <c r="Y283" s="11">
        <f>IF($B283="","",Settings!$B$14)</f>
        <v/>
      </c>
      <c r="Z283" s="9">
        <f>IF($B283="","",IFERROR(VLOOKUP($B283,Employees!$A:$K,10,FALSE),0))</f>
        <v/>
      </c>
      <c r="AA283" s="11">
        <f>IF($B283="","",$Z283*Settings!$B$15)</f>
        <v/>
      </c>
      <c r="AB283" s="11">
        <f>IF($B283="","",MAX(0,($I283+$J283+$L283+$M283+$R283)-$X283-$Y283-$AA283))</f>
        <v/>
      </c>
      <c r="AC283" s="11">
        <f>IF($B283="","",ROUND(IF($AB283=0,0,$AB283*VLOOKUP($AB283,Settings!$D$16:$G$22,3,TRUE)-VLOOKUP($AB283,Settings!$D$16:$G$22,4,TRUE)),0))</f>
        <v/>
      </c>
      <c r="AD283" s="11" t="n"/>
      <c r="AE283" s="11" t="n"/>
      <c r="AF283" s="11">
        <f>IF($B283="","",ROUND($S283-$X283-$AC283-$AD283-$AE283,0))</f>
        <v/>
      </c>
      <c r="AG283" s="11">
        <f>IF($B283="","",ROUND($T283*Settings!$E$9,0))</f>
        <v/>
      </c>
      <c r="AH283" s="11">
        <f>IF($B283="","",ROUND($T283*Settings!$E$10,0))</f>
        <v/>
      </c>
      <c r="AI283" s="11">
        <f>IF($B283="","",ROUND($T283*Settings!$E$11,0))</f>
        <v/>
      </c>
      <c r="AJ283" s="11">
        <f>IF($B283="","",ROUND($T283*Settings!$E$12,0))</f>
        <v/>
      </c>
      <c r="AK283" s="11">
        <f>IF($B283="","",$AG283+$AH283+$AI283+$AJ283)</f>
        <v/>
      </c>
      <c r="AL283" s="11">
        <f>IF($B283="","",ROUND($S283+$AK283,0))</f>
        <v/>
      </c>
      <c r="AM283" s="9" t="n"/>
      <c r="AN283" s="9" t="n"/>
    </row>
    <row r="284">
      <c r="A284" s="9" t="n">
        <v>280</v>
      </c>
      <c r="B284" s="9" t="n"/>
      <c r="C284" s="9">
        <f>IF($B284="","",IFERROR(VLOOKUP($B284,Employees!$A:$K,2,FALSE),""))</f>
        <v/>
      </c>
      <c r="D284" s="9">
        <f>IF($B284="","",IFERROR(VLOOKUP($B284,Employees!$A:$K,3,FALSE),""))</f>
        <v/>
      </c>
      <c r="E284" s="9">
        <f>IF($B284="","",IFERROR(VLOOKUP($B284,Employees!$A:$K,4,FALSE),""))</f>
        <v/>
      </c>
      <c r="F284" s="11">
        <f>IF($B284="","",IFERROR(VLOOKUP($B284,Employees!$A:$K,8,FALSE),""))</f>
        <v/>
      </c>
      <c r="G284" s="14">
        <f>IF($B284="","",IF($G284="",Settings!$B$5,$G284))</f>
        <v/>
      </c>
      <c r="H284" s="14" t="n"/>
      <c r="I284" s="11">
        <f>IF($B284="","",ROUND($F284*MAX(0,($G284-$H284))/Settings!$B$5,0))</f>
        <v/>
      </c>
      <c r="J284" s="11" t="n"/>
      <c r="K284" s="11" t="n"/>
      <c r="L284" s="11" t="n"/>
      <c r="M284" s="11" t="n"/>
      <c r="N284" s="11" t="n"/>
      <c r="O284" s="14" t="n"/>
      <c r="P284" s="14" t="n"/>
      <c r="Q284" s="14" t="n"/>
      <c r="R284" s="11">
        <f>IF($B284="","",ROUND((IFERROR($F284/Settings!$B$5/Settings!$B$6,0))*($O284*Settings!$H$9+$P284*Settings!$H$10+$Q284*Settings!$H$11),0))</f>
        <v/>
      </c>
      <c r="S284" s="11">
        <f>IF($B284="","",ROUND($I284+$J284+$K284+$L284+$M284+$N284+$R284,0))</f>
        <v/>
      </c>
      <c r="T284" s="11">
        <f>IF($B284="","",IFERROR(VLOOKUP($B284,Employees!$A:$K,9,FALSE),""))</f>
        <v/>
      </c>
      <c r="U284" s="11">
        <f>IF($B284="","",ROUND($T284*Settings!$B$9,0))</f>
        <v/>
      </c>
      <c r="V284" s="11">
        <f>IF($B284="","",ROUND($T284*Settings!$B$10,0))</f>
        <v/>
      </c>
      <c r="W284" s="11">
        <f>IF($B284="","",ROUND($T284*Settings!$B$11,0))</f>
        <v/>
      </c>
      <c r="X284" s="11">
        <f>IF($B284="","",$U284+$V284+$W284)</f>
        <v/>
      </c>
      <c r="Y284" s="11">
        <f>IF($B284="","",Settings!$B$14)</f>
        <v/>
      </c>
      <c r="Z284" s="9">
        <f>IF($B284="","",IFERROR(VLOOKUP($B284,Employees!$A:$K,10,FALSE),0))</f>
        <v/>
      </c>
      <c r="AA284" s="11">
        <f>IF($B284="","",$Z284*Settings!$B$15)</f>
        <v/>
      </c>
      <c r="AB284" s="11">
        <f>IF($B284="","",MAX(0,($I284+$J284+$L284+$M284+$R284)-$X284-$Y284-$AA284))</f>
        <v/>
      </c>
      <c r="AC284" s="11">
        <f>IF($B284="","",ROUND(IF($AB284=0,0,$AB284*VLOOKUP($AB284,Settings!$D$16:$G$22,3,TRUE)-VLOOKUP($AB284,Settings!$D$16:$G$22,4,TRUE)),0))</f>
        <v/>
      </c>
      <c r="AD284" s="11" t="n"/>
      <c r="AE284" s="11" t="n"/>
      <c r="AF284" s="11">
        <f>IF($B284="","",ROUND($S284-$X284-$AC284-$AD284-$AE284,0))</f>
        <v/>
      </c>
      <c r="AG284" s="11">
        <f>IF($B284="","",ROUND($T284*Settings!$E$9,0))</f>
        <v/>
      </c>
      <c r="AH284" s="11">
        <f>IF($B284="","",ROUND($T284*Settings!$E$10,0))</f>
        <v/>
      </c>
      <c r="AI284" s="11">
        <f>IF($B284="","",ROUND($T284*Settings!$E$11,0))</f>
        <v/>
      </c>
      <c r="AJ284" s="11">
        <f>IF($B284="","",ROUND($T284*Settings!$E$12,0))</f>
        <v/>
      </c>
      <c r="AK284" s="11">
        <f>IF($B284="","",$AG284+$AH284+$AI284+$AJ284)</f>
        <v/>
      </c>
      <c r="AL284" s="11">
        <f>IF($B284="","",ROUND($S284+$AK284,0))</f>
        <v/>
      </c>
      <c r="AM284" s="9" t="n"/>
      <c r="AN284" s="9" t="n"/>
    </row>
    <row r="285">
      <c r="A285" s="9" t="n">
        <v>281</v>
      </c>
      <c r="B285" s="9" t="n"/>
      <c r="C285" s="9">
        <f>IF($B285="","",IFERROR(VLOOKUP($B285,Employees!$A:$K,2,FALSE),""))</f>
        <v/>
      </c>
      <c r="D285" s="9">
        <f>IF($B285="","",IFERROR(VLOOKUP($B285,Employees!$A:$K,3,FALSE),""))</f>
        <v/>
      </c>
      <c r="E285" s="9">
        <f>IF($B285="","",IFERROR(VLOOKUP($B285,Employees!$A:$K,4,FALSE),""))</f>
        <v/>
      </c>
      <c r="F285" s="11">
        <f>IF($B285="","",IFERROR(VLOOKUP($B285,Employees!$A:$K,8,FALSE),""))</f>
        <v/>
      </c>
      <c r="G285" s="14">
        <f>IF($B285="","",IF($G285="",Settings!$B$5,$G285))</f>
        <v/>
      </c>
      <c r="H285" s="14" t="n"/>
      <c r="I285" s="11">
        <f>IF($B285="","",ROUND($F285*MAX(0,($G285-$H285))/Settings!$B$5,0))</f>
        <v/>
      </c>
      <c r="J285" s="11" t="n"/>
      <c r="K285" s="11" t="n"/>
      <c r="L285" s="11" t="n"/>
      <c r="M285" s="11" t="n"/>
      <c r="N285" s="11" t="n"/>
      <c r="O285" s="14" t="n"/>
      <c r="P285" s="14" t="n"/>
      <c r="Q285" s="14" t="n"/>
      <c r="R285" s="11">
        <f>IF($B285="","",ROUND((IFERROR($F285/Settings!$B$5/Settings!$B$6,0))*($O285*Settings!$H$9+$P285*Settings!$H$10+$Q285*Settings!$H$11),0))</f>
        <v/>
      </c>
      <c r="S285" s="11">
        <f>IF($B285="","",ROUND($I285+$J285+$K285+$L285+$M285+$N285+$R285,0))</f>
        <v/>
      </c>
      <c r="T285" s="11">
        <f>IF($B285="","",IFERROR(VLOOKUP($B285,Employees!$A:$K,9,FALSE),""))</f>
        <v/>
      </c>
      <c r="U285" s="11">
        <f>IF($B285="","",ROUND($T285*Settings!$B$9,0))</f>
        <v/>
      </c>
      <c r="V285" s="11">
        <f>IF($B285="","",ROUND($T285*Settings!$B$10,0))</f>
        <v/>
      </c>
      <c r="W285" s="11">
        <f>IF($B285="","",ROUND($T285*Settings!$B$11,0))</f>
        <v/>
      </c>
      <c r="X285" s="11">
        <f>IF($B285="","",$U285+$V285+$W285)</f>
        <v/>
      </c>
      <c r="Y285" s="11">
        <f>IF($B285="","",Settings!$B$14)</f>
        <v/>
      </c>
      <c r="Z285" s="9">
        <f>IF($B285="","",IFERROR(VLOOKUP($B285,Employees!$A:$K,10,FALSE),0))</f>
        <v/>
      </c>
      <c r="AA285" s="11">
        <f>IF($B285="","",$Z285*Settings!$B$15)</f>
        <v/>
      </c>
      <c r="AB285" s="11">
        <f>IF($B285="","",MAX(0,($I285+$J285+$L285+$M285+$R285)-$X285-$Y285-$AA285))</f>
        <v/>
      </c>
      <c r="AC285" s="11">
        <f>IF($B285="","",ROUND(IF($AB285=0,0,$AB285*VLOOKUP($AB285,Settings!$D$16:$G$22,3,TRUE)-VLOOKUP($AB285,Settings!$D$16:$G$22,4,TRUE)),0))</f>
        <v/>
      </c>
      <c r="AD285" s="11" t="n"/>
      <c r="AE285" s="11" t="n"/>
      <c r="AF285" s="11">
        <f>IF($B285="","",ROUND($S285-$X285-$AC285-$AD285-$AE285,0))</f>
        <v/>
      </c>
      <c r="AG285" s="11">
        <f>IF($B285="","",ROUND($T285*Settings!$E$9,0))</f>
        <v/>
      </c>
      <c r="AH285" s="11">
        <f>IF($B285="","",ROUND($T285*Settings!$E$10,0))</f>
        <v/>
      </c>
      <c r="AI285" s="11">
        <f>IF($B285="","",ROUND($T285*Settings!$E$11,0))</f>
        <v/>
      </c>
      <c r="AJ285" s="11">
        <f>IF($B285="","",ROUND($T285*Settings!$E$12,0))</f>
        <v/>
      </c>
      <c r="AK285" s="11">
        <f>IF($B285="","",$AG285+$AH285+$AI285+$AJ285)</f>
        <v/>
      </c>
      <c r="AL285" s="11">
        <f>IF($B285="","",ROUND($S285+$AK285,0))</f>
        <v/>
      </c>
      <c r="AM285" s="9" t="n"/>
      <c r="AN285" s="9" t="n"/>
    </row>
    <row r="286">
      <c r="A286" s="9" t="n">
        <v>282</v>
      </c>
      <c r="B286" s="9" t="n"/>
      <c r="C286" s="9">
        <f>IF($B286="","",IFERROR(VLOOKUP($B286,Employees!$A:$K,2,FALSE),""))</f>
        <v/>
      </c>
      <c r="D286" s="9">
        <f>IF($B286="","",IFERROR(VLOOKUP($B286,Employees!$A:$K,3,FALSE),""))</f>
        <v/>
      </c>
      <c r="E286" s="9">
        <f>IF($B286="","",IFERROR(VLOOKUP($B286,Employees!$A:$K,4,FALSE),""))</f>
        <v/>
      </c>
      <c r="F286" s="11">
        <f>IF($B286="","",IFERROR(VLOOKUP($B286,Employees!$A:$K,8,FALSE),""))</f>
        <v/>
      </c>
      <c r="G286" s="14">
        <f>IF($B286="","",IF($G286="",Settings!$B$5,$G286))</f>
        <v/>
      </c>
      <c r="H286" s="14" t="n"/>
      <c r="I286" s="11">
        <f>IF($B286="","",ROUND($F286*MAX(0,($G286-$H286))/Settings!$B$5,0))</f>
        <v/>
      </c>
      <c r="J286" s="11" t="n"/>
      <c r="K286" s="11" t="n"/>
      <c r="L286" s="11" t="n"/>
      <c r="M286" s="11" t="n"/>
      <c r="N286" s="11" t="n"/>
      <c r="O286" s="14" t="n"/>
      <c r="P286" s="14" t="n"/>
      <c r="Q286" s="14" t="n"/>
      <c r="R286" s="11">
        <f>IF($B286="","",ROUND((IFERROR($F286/Settings!$B$5/Settings!$B$6,0))*($O286*Settings!$H$9+$P286*Settings!$H$10+$Q286*Settings!$H$11),0))</f>
        <v/>
      </c>
      <c r="S286" s="11">
        <f>IF($B286="","",ROUND($I286+$J286+$K286+$L286+$M286+$N286+$R286,0))</f>
        <v/>
      </c>
      <c r="T286" s="11">
        <f>IF($B286="","",IFERROR(VLOOKUP($B286,Employees!$A:$K,9,FALSE),""))</f>
        <v/>
      </c>
      <c r="U286" s="11">
        <f>IF($B286="","",ROUND($T286*Settings!$B$9,0))</f>
        <v/>
      </c>
      <c r="V286" s="11">
        <f>IF($B286="","",ROUND($T286*Settings!$B$10,0))</f>
        <v/>
      </c>
      <c r="W286" s="11">
        <f>IF($B286="","",ROUND($T286*Settings!$B$11,0))</f>
        <v/>
      </c>
      <c r="X286" s="11">
        <f>IF($B286="","",$U286+$V286+$W286)</f>
        <v/>
      </c>
      <c r="Y286" s="11">
        <f>IF($B286="","",Settings!$B$14)</f>
        <v/>
      </c>
      <c r="Z286" s="9">
        <f>IF($B286="","",IFERROR(VLOOKUP($B286,Employees!$A:$K,10,FALSE),0))</f>
        <v/>
      </c>
      <c r="AA286" s="11">
        <f>IF($B286="","",$Z286*Settings!$B$15)</f>
        <v/>
      </c>
      <c r="AB286" s="11">
        <f>IF($B286="","",MAX(0,($I286+$J286+$L286+$M286+$R286)-$X286-$Y286-$AA286))</f>
        <v/>
      </c>
      <c r="AC286" s="11">
        <f>IF($B286="","",ROUND(IF($AB286=0,0,$AB286*VLOOKUP($AB286,Settings!$D$16:$G$22,3,TRUE)-VLOOKUP($AB286,Settings!$D$16:$G$22,4,TRUE)),0))</f>
        <v/>
      </c>
      <c r="AD286" s="11" t="n"/>
      <c r="AE286" s="11" t="n"/>
      <c r="AF286" s="11">
        <f>IF($B286="","",ROUND($S286-$X286-$AC286-$AD286-$AE286,0))</f>
        <v/>
      </c>
      <c r="AG286" s="11">
        <f>IF($B286="","",ROUND($T286*Settings!$E$9,0))</f>
        <v/>
      </c>
      <c r="AH286" s="11">
        <f>IF($B286="","",ROUND($T286*Settings!$E$10,0))</f>
        <v/>
      </c>
      <c r="AI286" s="11">
        <f>IF($B286="","",ROUND($T286*Settings!$E$11,0))</f>
        <v/>
      </c>
      <c r="AJ286" s="11">
        <f>IF($B286="","",ROUND($T286*Settings!$E$12,0))</f>
        <v/>
      </c>
      <c r="AK286" s="11">
        <f>IF($B286="","",$AG286+$AH286+$AI286+$AJ286)</f>
        <v/>
      </c>
      <c r="AL286" s="11">
        <f>IF($B286="","",ROUND($S286+$AK286,0))</f>
        <v/>
      </c>
      <c r="AM286" s="9" t="n"/>
      <c r="AN286" s="9" t="n"/>
    </row>
    <row r="287">
      <c r="A287" s="9" t="n">
        <v>283</v>
      </c>
      <c r="B287" s="9" t="n"/>
      <c r="C287" s="9">
        <f>IF($B287="","",IFERROR(VLOOKUP($B287,Employees!$A:$K,2,FALSE),""))</f>
        <v/>
      </c>
      <c r="D287" s="9">
        <f>IF($B287="","",IFERROR(VLOOKUP($B287,Employees!$A:$K,3,FALSE),""))</f>
        <v/>
      </c>
      <c r="E287" s="9">
        <f>IF($B287="","",IFERROR(VLOOKUP($B287,Employees!$A:$K,4,FALSE),""))</f>
        <v/>
      </c>
      <c r="F287" s="11">
        <f>IF($B287="","",IFERROR(VLOOKUP($B287,Employees!$A:$K,8,FALSE),""))</f>
        <v/>
      </c>
      <c r="G287" s="14">
        <f>IF($B287="","",IF($G287="",Settings!$B$5,$G287))</f>
        <v/>
      </c>
      <c r="H287" s="14" t="n"/>
      <c r="I287" s="11">
        <f>IF($B287="","",ROUND($F287*MAX(0,($G287-$H287))/Settings!$B$5,0))</f>
        <v/>
      </c>
      <c r="J287" s="11" t="n"/>
      <c r="K287" s="11" t="n"/>
      <c r="L287" s="11" t="n"/>
      <c r="M287" s="11" t="n"/>
      <c r="N287" s="11" t="n"/>
      <c r="O287" s="14" t="n"/>
      <c r="P287" s="14" t="n"/>
      <c r="Q287" s="14" t="n"/>
      <c r="R287" s="11">
        <f>IF($B287="","",ROUND((IFERROR($F287/Settings!$B$5/Settings!$B$6,0))*($O287*Settings!$H$9+$P287*Settings!$H$10+$Q287*Settings!$H$11),0))</f>
        <v/>
      </c>
      <c r="S287" s="11">
        <f>IF($B287="","",ROUND($I287+$J287+$K287+$L287+$M287+$N287+$R287,0))</f>
        <v/>
      </c>
      <c r="T287" s="11">
        <f>IF($B287="","",IFERROR(VLOOKUP($B287,Employees!$A:$K,9,FALSE),""))</f>
        <v/>
      </c>
      <c r="U287" s="11">
        <f>IF($B287="","",ROUND($T287*Settings!$B$9,0))</f>
        <v/>
      </c>
      <c r="V287" s="11">
        <f>IF($B287="","",ROUND($T287*Settings!$B$10,0))</f>
        <v/>
      </c>
      <c r="W287" s="11">
        <f>IF($B287="","",ROUND($T287*Settings!$B$11,0))</f>
        <v/>
      </c>
      <c r="X287" s="11">
        <f>IF($B287="","",$U287+$V287+$W287)</f>
        <v/>
      </c>
      <c r="Y287" s="11">
        <f>IF($B287="","",Settings!$B$14)</f>
        <v/>
      </c>
      <c r="Z287" s="9">
        <f>IF($B287="","",IFERROR(VLOOKUP($B287,Employees!$A:$K,10,FALSE),0))</f>
        <v/>
      </c>
      <c r="AA287" s="11">
        <f>IF($B287="","",$Z287*Settings!$B$15)</f>
        <v/>
      </c>
      <c r="AB287" s="11">
        <f>IF($B287="","",MAX(0,($I287+$J287+$L287+$M287+$R287)-$X287-$Y287-$AA287))</f>
        <v/>
      </c>
      <c r="AC287" s="11">
        <f>IF($B287="","",ROUND(IF($AB287=0,0,$AB287*VLOOKUP($AB287,Settings!$D$16:$G$22,3,TRUE)-VLOOKUP($AB287,Settings!$D$16:$G$22,4,TRUE)),0))</f>
        <v/>
      </c>
      <c r="AD287" s="11" t="n"/>
      <c r="AE287" s="11" t="n"/>
      <c r="AF287" s="11">
        <f>IF($B287="","",ROUND($S287-$X287-$AC287-$AD287-$AE287,0))</f>
        <v/>
      </c>
      <c r="AG287" s="11">
        <f>IF($B287="","",ROUND($T287*Settings!$E$9,0))</f>
        <v/>
      </c>
      <c r="AH287" s="11">
        <f>IF($B287="","",ROUND($T287*Settings!$E$10,0))</f>
        <v/>
      </c>
      <c r="AI287" s="11">
        <f>IF($B287="","",ROUND($T287*Settings!$E$11,0))</f>
        <v/>
      </c>
      <c r="AJ287" s="11">
        <f>IF($B287="","",ROUND($T287*Settings!$E$12,0))</f>
        <v/>
      </c>
      <c r="AK287" s="11">
        <f>IF($B287="","",$AG287+$AH287+$AI287+$AJ287)</f>
        <v/>
      </c>
      <c r="AL287" s="11">
        <f>IF($B287="","",ROUND($S287+$AK287,0))</f>
        <v/>
      </c>
      <c r="AM287" s="9" t="n"/>
      <c r="AN287" s="9" t="n"/>
    </row>
    <row r="288">
      <c r="A288" s="9" t="n">
        <v>284</v>
      </c>
      <c r="B288" s="9" t="n"/>
      <c r="C288" s="9">
        <f>IF($B288="","",IFERROR(VLOOKUP($B288,Employees!$A:$K,2,FALSE),""))</f>
        <v/>
      </c>
      <c r="D288" s="9">
        <f>IF($B288="","",IFERROR(VLOOKUP($B288,Employees!$A:$K,3,FALSE),""))</f>
        <v/>
      </c>
      <c r="E288" s="9">
        <f>IF($B288="","",IFERROR(VLOOKUP($B288,Employees!$A:$K,4,FALSE),""))</f>
        <v/>
      </c>
      <c r="F288" s="11">
        <f>IF($B288="","",IFERROR(VLOOKUP($B288,Employees!$A:$K,8,FALSE),""))</f>
        <v/>
      </c>
      <c r="G288" s="14">
        <f>IF($B288="","",IF($G288="",Settings!$B$5,$G288))</f>
        <v/>
      </c>
      <c r="H288" s="14" t="n"/>
      <c r="I288" s="11">
        <f>IF($B288="","",ROUND($F288*MAX(0,($G288-$H288))/Settings!$B$5,0))</f>
        <v/>
      </c>
      <c r="J288" s="11" t="n"/>
      <c r="K288" s="11" t="n"/>
      <c r="L288" s="11" t="n"/>
      <c r="M288" s="11" t="n"/>
      <c r="N288" s="11" t="n"/>
      <c r="O288" s="14" t="n"/>
      <c r="P288" s="14" t="n"/>
      <c r="Q288" s="14" t="n"/>
      <c r="R288" s="11">
        <f>IF($B288="","",ROUND((IFERROR($F288/Settings!$B$5/Settings!$B$6,0))*($O288*Settings!$H$9+$P288*Settings!$H$10+$Q288*Settings!$H$11),0))</f>
        <v/>
      </c>
      <c r="S288" s="11">
        <f>IF($B288="","",ROUND($I288+$J288+$K288+$L288+$M288+$N288+$R288,0))</f>
        <v/>
      </c>
      <c r="T288" s="11">
        <f>IF($B288="","",IFERROR(VLOOKUP($B288,Employees!$A:$K,9,FALSE),""))</f>
        <v/>
      </c>
      <c r="U288" s="11">
        <f>IF($B288="","",ROUND($T288*Settings!$B$9,0))</f>
        <v/>
      </c>
      <c r="V288" s="11">
        <f>IF($B288="","",ROUND($T288*Settings!$B$10,0))</f>
        <v/>
      </c>
      <c r="W288" s="11">
        <f>IF($B288="","",ROUND($T288*Settings!$B$11,0))</f>
        <v/>
      </c>
      <c r="X288" s="11">
        <f>IF($B288="","",$U288+$V288+$W288)</f>
        <v/>
      </c>
      <c r="Y288" s="11">
        <f>IF($B288="","",Settings!$B$14)</f>
        <v/>
      </c>
      <c r="Z288" s="9">
        <f>IF($B288="","",IFERROR(VLOOKUP($B288,Employees!$A:$K,10,FALSE),0))</f>
        <v/>
      </c>
      <c r="AA288" s="11">
        <f>IF($B288="","",$Z288*Settings!$B$15)</f>
        <v/>
      </c>
      <c r="AB288" s="11">
        <f>IF($B288="","",MAX(0,($I288+$J288+$L288+$M288+$R288)-$X288-$Y288-$AA288))</f>
        <v/>
      </c>
      <c r="AC288" s="11">
        <f>IF($B288="","",ROUND(IF($AB288=0,0,$AB288*VLOOKUP($AB288,Settings!$D$16:$G$22,3,TRUE)-VLOOKUP($AB288,Settings!$D$16:$G$22,4,TRUE)),0))</f>
        <v/>
      </c>
      <c r="AD288" s="11" t="n"/>
      <c r="AE288" s="11" t="n"/>
      <c r="AF288" s="11">
        <f>IF($B288="","",ROUND($S288-$X288-$AC288-$AD288-$AE288,0))</f>
        <v/>
      </c>
      <c r="AG288" s="11">
        <f>IF($B288="","",ROUND($T288*Settings!$E$9,0))</f>
        <v/>
      </c>
      <c r="AH288" s="11">
        <f>IF($B288="","",ROUND($T288*Settings!$E$10,0))</f>
        <v/>
      </c>
      <c r="AI288" s="11">
        <f>IF($B288="","",ROUND($T288*Settings!$E$11,0))</f>
        <v/>
      </c>
      <c r="AJ288" s="11">
        <f>IF($B288="","",ROUND($T288*Settings!$E$12,0))</f>
        <v/>
      </c>
      <c r="AK288" s="11">
        <f>IF($B288="","",$AG288+$AH288+$AI288+$AJ288)</f>
        <v/>
      </c>
      <c r="AL288" s="11">
        <f>IF($B288="","",ROUND($S288+$AK288,0))</f>
        <v/>
      </c>
      <c r="AM288" s="9" t="n"/>
      <c r="AN288" s="9" t="n"/>
    </row>
    <row r="289">
      <c r="A289" s="9" t="n">
        <v>285</v>
      </c>
      <c r="B289" s="9" t="n"/>
      <c r="C289" s="9">
        <f>IF($B289="","",IFERROR(VLOOKUP($B289,Employees!$A:$K,2,FALSE),""))</f>
        <v/>
      </c>
      <c r="D289" s="9">
        <f>IF($B289="","",IFERROR(VLOOKUP($B289,Employees!$A:$K,3,FALSE),""))</f>
        <v/>
      </c>
      <c r="E289" s="9">
        <f>IF($B289="","",IFERROR(VLOOKUP($B289,Employees!$A:$K,4,FALSE),""))</f>
        <v/>
      </c>
      <c r="F289" s="11">
        <f>IF($B289="","",IFERROR(VLOOKUP($B289,Employees!$A:$K,8,FALSE),""))</f>
        <v/>
      </c>
      <c r="G289" s="14">
        <f>IF($B289="","",IF($G289="",Settings!$B$5,$G289))</f>
        <v/>
      </c>
      <c r="H289" s="14" t="n"/>
      <c r="I289" s="11">
        <f>IF($B289="","",ROUND($F289*MAX(0,($G289-$H289))/Settings!$B$5,0))</f>
        <v/>
      </c>
      <c r="J289" s="11" t="n"/>
      <c r="K289" s="11" t="n"/>
      <c r="L289" s="11" t="n"/>
      <c r="M289" s="11" t="n"/>
      <c r="N289" s="11" t="n"/>
      <c r="O289" s="14" t="n"/>
      <c r="P289" s="14" t="n"/>
      <c r="Q289" s="14" t="n"/>
      <c r="R289" s="11">
        <f>IF($B289="","",ROUND((IFERROR($F289/Settings!$B$5/Settings!$B$6,0))*($O289*Settings!$H$9+$P289*Settings!$H$10+$Q289*Settings!$H$11),0))</f>
        <v/>
      </c>
      <c r="S289" s="11">
        <f>IF($B289="","",ROUND($I289+$J289+$K289+$L289+$M289+$N289+$R289,0))</f>
        <v/>
      </c>
      <c r="T289" s="11">
        <f>IF($B289="","",IFERROR(VLOOKUP($B289,Employees!$A:$K,9,FALSE),""))</f>
        <v/>
      </c>
      <c r="U289" s="11">
        <f>IF($B289="","",ROUND($T289*Settings!$B$9,0))</f>
        <v/>
      </c>
      <c r="V289" s="11">
        <f>IF($B289="","",ROUND($T289*Settings!$B$10,0))</f>
        <v/>
      </c>
      <c r="W289" s="11">
        <f>IF($B289="","",ROUND($T289*Settings!$B$11,0))</f>
        <v/>
      </c>
      <c r="X289" s="11">
        <f>IF($B289="","",$U289+$V289+$W289)</f>
        <v/>
      </c>
      <c r="Y289" s="11">
        <f>IF($B289="","",Settings!$B$14)</f>
        <v/>
      </c>
      <c r="Z289" s="9">
        <f>IF($B289="","",IFERROR(VLOOKUP($B289,Employees!$A:$K,10,FALSE),0))</f>
        <v/>
      </c>
      <c r="AA289" s="11">
        <f>IF($B289="","",$Z289*Settings!$B$15)</f>
        <v/>
      </c>
      <c r="AB289" s="11">
        <f>IF($B289="","",MAX(0,($I289+$J289+$L289+$M289+$R289)-$X289-$Y289-$AA289))</f>
        <v/>
      </c>
      <c r="AC289" s="11">
        <f>IF($B289="","",ROUND(IF($AB289=0,0,$AB289*VLOOKUP($AB289,Settings!$D$16:$G$22,3,TRUE)-VLOOKUP($AB289,Settings!$D$16:$G$22,4,TRUE)),0))</f>
        <v/>
      </c>
      <c r="AD289" s="11" t="n"/>
      <c r="AE289" s="11" t="n"/>
      <c r="AF289" s="11">
        <f>IF($B289="","",ROUND($S289-$X289-$AC289-$AD289-$AE289,0))</f>
        <v/>
      </c>
      <c r="AG289" s="11">
        <f>IF($B289="","",ROUND($T289*Settings!$E$9,0))</f>
        <v/>
      </c>
      <c r="AH289" s="11">
        <f>IF($B289="","",ROUND($T289*Settings!$E$10,0))</f>
        <v/>
      </c>
      <c r="AI289" s="11">
        <f>IF($B289="","",ROUND($T289*Settings!$E$11,0))</f>
        <v/>
      </c>
      <c r="AJ289" s="11">
        <f>IF($B289="","",ROUND($T289*Settings!$E$12,0))</f>
        <v/>
      </c>
      <c r="AK289" s="11">
        <f>IF($B289="","",$AG289+$AH289+$AI289+$AJ289)</f>
        <v/>
      </c>
      <c r="AL289" s="11">
        <f>IF($B289="","",ROUND($S289+$AK289,0))</f>
        <v/>
      </c>
      <c r="AM289" s="9" t="n"/>
      <c r="AN289" s="9" t="n"/>
    </row>
    <row r="290">
      <c r="A290" s="9" t="n">
        <v>286</v>
      </c>
      <c r="B290" s="9" t="n"/>
      <c r="C290" s="9">
        <f>IF($B290="","",IFERROR(VLOOKUP($B290,Employees!$A:$K,2,FALSE),""))</f>
        <v/>
      </c>
      <c r="D290" s="9">
        <f>IF($B290="","",IFERROR(VLOOKUP($B290,Employees!$A:$K,3,FALSE),""))</f>
        <v/>
      </c>
      <c r="E290" s="9">
        <f>IF($B290="","",IFERROR(VLOOKUP($B290,Employees!$A:$K,4,FALSE),""))</f>
        <v/>
      </c>
      <c r="F290" s="11">
        <f>IF($B290="","",IFERROR(VLOOKUP($B290,Employees!$A:$K,8,FALSE),""))</f>
        <v/>
      </c>
      <c r="G290" s="14">
        <f>IF($B290="","",IF($G290="",Settings!$B$5,$G290))</f>
        <v/>
      </c>
      <c r="H290" s="14" t="n"/>
      <c r="I290" s="11">
        <f>IF($B290="","",ROUND($F290*MAX(0,($G290-$H290))/Settings!$B$5,0))</f>
        <v/>
      </c>
      <c r="J290" s="11" t="n"/>
      <c r="K290" s="11" t="n"/>
      <c r="L290" s="11" t="n"/>
      <c r="M290" s="11" t="n"/>
      <c r="N290" s="11" t="n"/>
      <c r="O290" s="14" t="n"/>
      <c r="P290" s="14" t="n"/>
      <c r="Q290" s="14" t="n"/>
      <c r="R290" s="11">
        <f>IF($B290="","",ROUND((IFERROR($F290/Settings!$B$5/Settings!$B$6,0))*($O290*Settings!$H$9+$P290*Settings!$H$10+$Q290*Settings!$H$11),0))</f>
        <v/>
      </c>
      <c r="S290" s="11">
        <f>IF($B290="","",ROUND($I290+$J290+$K290+$L290+$M290+$N290+$R290,0))</f>
        <v/>
      </c>
      <c r="T290" s="11">
        <f>IF($B290="","",IFERROR(VLOOKUP($B290,Employees!$A:$K,9,FALSE),""))</f>
        <v/>
      </c>
      <c r="U290" s="11">
        <f>IF($B290="","",ROUND($T290*Settings!$B$9,0))</f>
        <v/>
      </c>
      <c r="V290" s="11">
        <f>IF($B290="","",ROUND($T290*Settings!$B$10,0))</f>
        <v/>
      </c>
      <c r="W290" s="11">
        <f>IF($B290="","",ROUND($T290*Settings!$B$11,0))</f>
        <v/>
      </c>
      <c r="X290" s="11">
        <f>IF($B290="","",$U290+$V290+$W290)</f>
        <v/>
      </c>
      <c r="Y290" s="11">
        <f>IF($B290="","",Settings!$B$14)</f>
        <v/>
      </c>
      <c r="Z290" s="9">
        <f>IF($B290="","",IFERROR(VLOOKUP($B290,Employees!$A:$K,10,FALSE),0))</f>
        <v/>
      </c>
      <c r="AA290" s="11">
        <f>IF($B290="","",$Z290*Settings!$B$15)</f>
        <v/>
      </c>
      <c r="AB290" s="11">
        <f>IF($B290="","",MAX(0,($I290+$J290+$L290+$M290+$R290)-$X290-$Y290-$AA290))</f>
        <v/>
      </c>
      <c r="AC290" s="11">
        <f>IF($B290="","",ROUND(IF($AB290=0,0,$AB290*VLOOKUP($AB290,Settings!$D$16:$G$22,3,TRUE)-VLOOKUP($AB290,Settings!$D$16:$G$22,4,TRUE)),0))</f>
        <v/>
      </c>
      <c r="AD290" s="11" t="n"/>
      <c r="AE290" s="11" t="n"/>
      <c r="AF290" s="11">
        <f>IF($B290="","",ROUND($S290-$X290-$AC290-$AD290-$AE290,0))</f>
        <v/>
      </c>
      <c r="AG290" s="11">
        <f>IF($B290="","",ROUND($T290*Settings!$E$9,0))</f>
        <v/>
      </c>
      <c r="AH290" s="11">
        <f>IF($B290="","",ROUND($T290*Settings!$E$10,0))</f>
        <v/>
      </c>
      <c r="AI290" s="11">
        <f>IF($B290="","",ROUND($T290*Settings!$E$11,0))</f>
        <v/>
      </c>
      <c r="AJ290" s="11">
        <f>IF($B290="","",ROUND($T290*Settings!$E$12,0))</f>
        <v/>
      </c>
      <c r="AK290" s="11">
        <f>IF($B290="","",$AG290+$AH290+$AI290+$AJ290)</f>
        <v/>
      </c>
      <c r="AL290" s="11">
        <f>IF($B290="","",ROUND($S290+$AK290,0))</f>
        <v/>
      </c>
      <c r="AM290" s="9" t="n"/>
      <c r="AN290" s="9" t="n"/>
    </row>
    <row r="291">
      <c r="A291" s="9" t="n">
        <v>287</v>
      </c>
      <c r="B291" s="9" t="n"/>
      <c r="C291" s="9">
        <f>IF($B291="","",IFERROR(VLOOKUP($B291,Employees!$A:$K,2,FALSE),""))</f>
        <v/>
      </c>
      <c r="D291" s="9">
        <f>IF($B291="","",IFERROR(VLOOKUP($B291,Employees!$A:$K,3,FALSE),""))</f>
        <v/>
      </c>
      <c r="E291" s="9">
        <f>IF($B291="","",IFERROR(VLOOKUP($B291,Employees!$A:$K,4,FALSE),""))</f>
        <v/>
      </c>
      <c r="F291" s="11">
        <f>IF($B291="","",IFERROR(VLOOKUP($B291,Employees!$A:$K,8,FALSE),""))</f>
        <v/>
      </c>
      <c r="G291" s="14">
        <f>IF($B291="","",IF($G291="",Settings!$B$5,$G291))</f>
        <v/>
      </c>
      <c r="H291" s="14" t="n"/>
      <c r="I291" s="11">
        <f>IF($B291="","",ROUND($F291*MAX(0,($G291-$H291))/Settings!$B$5,0))</f>
        <v/>
      </c>
      <c r="J291" s="11" t="n"/>
      <c r="K291" s="11" t="n"/>
      <c r="L291" s="11" t="n"/>
      <c r="M291" s="11" t="n"/>
      <c r="N291" s="11" t="n"/>
      <c r="O291" s="14" t="n"/>
      <c r="P291" s="14" t="n"/>
      <c r="Q291" s="14" t="n"/>
      <c r="R291" s="11">
        <f>IF($B291="","",ROUND((IFERROR($F291/Settings!$B$5/Settings!$B$6,0))*($O291*Settings!$H$9+$P291*Settings!$H$10+$Q291*Settings!$H$11),0))</f>
        <v/>
      </c>
      <c r="S291" s="11">
        <f>IF($B291="","",ROUND($I291+$J291+$K291+$L291+$M291+$N291+$R291,0))</f>
        <v/>
      </c>
      <c r="T291" s="11">
        <f>IF($B291="","",IFERROR(VLOOKUP($B291,Employees!$A:$K,9,FALSE),""))</f>
        <v/>
      </c>
      <c r="U291" s="11">
        <f>IF($B291="","",ROUND($T291*Settings!$B$9,0))</f>
        <v/>
      </c>
      <c r="V291" s="11">
        <f>IF($B291="","",ROUND($T291*Settings!$B$10,0))</f>
        <v/>
      </c>
      <c r="W291" s="11">
        <f>IF($B291="","",ROUND($T291*Settings!$B$11,0))</f>
        <v/>
      </c>
      <c r="X291" s="11">
        <f>IF($B291="","",$U291+$V291+$W291)</f>
        <v/>
      </c>
      <c r="Y291" s="11">
        <f>IF($B291="","",Settings!$B$14)</f>
        <v/>
      </c>
      <c r="Z291" s="9">
        <f>IF($B291="","",IFERROR(VLOOKUP($B291,Employees!$A:$K,10,FALSE),0))</f>
        <v/>
      </c>
      <c r="AA291" s="11">
        <f>IF($B291="","",$Z291*Settings!$B$15)</f>
        <v/>
      </c>
      <c r="AB291" s="11">
        <f>IF($B291="","",MAX(0,($I291+$J291+$L291+$M291+$R291)-$X291-$Y291-$AA291))</f>
        <v/>
      </c>
      <c r="AC291" s="11">
        <f>IF($B291="","",ROUND(IF($AB291=0,0,$AB291*VLOOKUP($AB291,Settings!$D$16:$G$22,3,TRUE)-VLOOKUP($AB291,Settings!$D$16:$G$22,4,TRUE)),0))</f>
        <v/>
      </c>
      <c r="AD291" s="11" t="n"/>
      <c r="AE291" s="11" t="n"/>
      <c r="AF291" s="11">
        <f>IF($B291="","",ROUND($S291-$X291-$AC291-$AD291-$AE291,0))</f>
        <v/>
      </c>
      <c r="AG291" s="11">
        <f>IF($B291="","",ROUND($T291*Settings!$E$9,0))</f>
        <v/>
      </c>
      <c r="AH291" s="11">
        <f>IF($B291="","",ROUND($T291*Settings!$E$10,0))</f>
        <v/>
      </c>
      <c r="AI291" s="11">
        <f>IF($B291="","",ROUND($T291*Settings!$E$11,0))</f>
        <v/>
      </c>
      <c r="AJ291" s="11">
        <f>IF($B291="","",ROUND($T291*Settings!$E$12,0))</f>
        <v/>
      </c>
      <c r="AK291" s="11">
        <f>IF($B291="","",$AG291+$AH291+$AI291+$AJ291)</f>
        <v/>
      </c>
      <c r="AL291" s="11">
        <f>IF($B291="","",ROUND($S291+$AK291,0))</f>
        <v/>
      </c>
      <c r="AM291" s="9" t="n"/>
      <c r="AN291" s="9" t="n"/>
    </row>
    <row r="292">
      <c r="A292" s="9" t="n">
        <v>288</v>
      </c>
      <c r="B292" s="9" t="n"/>
      <c r="C292" s="9">
        <f>IF($B292="","",IFERROR(VLOOKUP($B292,Employees!$A:$K,2,FALSE),""))</f>
        <v/>
      </c>
      <c r="D292" s="9">
        <f>IF($B292="","",IFERROR(VLOOKUP($B292,Employees!$A:$K,3,FALSE),""))</f>
        <v/>
      </c>
      <c r="E292" s="9">
        <f>IF($B292="","",IFERROR(VLOOKUP($B292,Employees!$A:$K,4,FALSE),""))</f>
        <v/>
      </c>
      <c r="F292" s="11">
        <f>IF($B292="","",IFERROR(VLOOKUP($B292,Employees!$A:$K,8,FALSE),""))</f>
        <v/>
      </c>
      <c r="G292" s="14">
        <f>IF($B292="","",IF($G292="",Settings!$B$5,$G292))</f>
        <v/>
      </c>
      <c r="H292" s="14" t="n"/>
      <c r="I292" s="11">
        <f>IF($B292="","",ROUND($F292*MAX(0,($G292-$H292))/Settings!$B$5,0))</f>
        <v/>
      </c>
      <c r="J292" s="11" t="n"/>
      <c r="K292" s="11" t="n"/>
      <c r="L292" s="11" t="n"/>
      <c r="M292" s="11" t="n"/>
      <c r="N292" s="11" t="n"/>
      <c r="O292" s="14" t="n"/>
      <c r="P292" s="14" t="n"/>
      <c r="Q292" s="14" t="n"/>
      <c r="R292" s="11">
        <f>IF($B292="","",ROUND((IFERROR($F292/Settings!$B$5/Settings!$B$6,0))*($O292*Settings!$H$9+$P292*Settings!$H$10+$Q292*Settings!$H$11),0))</f>
        <v/>
      </c>
      <c r="S292" s="11">
        <f>IF($B292="","",ROUND($I292+$J292+$K292+$L292+$M292+$N292+$R292,0))</f>
        <v/>
      </c>
      <c r="T292" s="11">
        <f>IF($B292="","",IFERROR(VLOOKUP($B292,Employees!$A:$K,9,FALSE),""))</f>
        <v/>
      </c>
      <c r="U292" s="11">
        <f>IF($B292="","",ROUND($T292*Settings!$B$9,0))</f>
        <v/>
      </c>
      <c r="V292" s="11">
        <f>IF($B292="","",ROUND($T292*Settings!$B$10,0))</f>
        <v/>
      </c>
      <c r="W292" s="11">
        <f>IF($B292="","",ROUND($T292*Settings!$B$11,0))</f>
        <v/>
      </c>
      <c r="X292" s="11">
        <f>IF($B292="","",$U292+$V292+$W292)</f>
        <v/>
      </c>
      <c r="Y292" s="11">
        <f>IF($B292="","",Settings!$B$14)</f>
        <v/>
      </c>
      <c r="Z292" s="9">
        <f>IF($B292="","",IFERROR(VLOOKUP($B292,Employees!$A:$K,10,FALSE),0))</f>
        <v/>
      </c>
      <c r="AA292" s="11">
        <f>IF($B292="","",$Z292*Settings!$B$15)</f>
        <v/>
      </c>
      <c r="AB292" s="11">
        <f>IF($B292="","",MAX(0,($I292+$J292+$L292+$M292+$R292)-$X292-$Y292-$AA292))</f>
        <v/>
      </c>
      <c r="AC292" s="11">
        <f>IF($B292="","",ROUND(IF($AB292=0,0,$AB292*VLOOKUP($AB292,Settings!$D$16:$G$22,3,TRUE)-VLOOKUP($AB292,Settings!$D$16:$G$22,4,TRUE)),0))</f>
        <v/>
      </c>
      <c r="AD292" s="11" t="n"/>
      <c r="AE292" s="11" t="n"/>
      <c r="AF292" s="11">
        <f>IF($B292="","",ROUND($S292-$X292-$AC292-$AD292-$AE292,0))</f>
        <v/>
      </c>
      <c r="AG292" s="11">
        <f>IF($B292="","",ROUND($T292*Settings!$E$9,0))</f>
        <v/>
      </c>
      <c r="AH292" s="11">
        <f>IF($B292="","",ROUND($T292*Settings!$E$10,0))</f>
        <v/>
      </c>
      <c r="AI292" s="11">
        <f>IF($B292="","",ROUND($T292*Settings!$E$11,0))</f>
        <v/>
      </c>
      <c r="AJ292" s="11">
        <f>IF($B292="","",ROUND($T292*Settings!$E$12,0))</f>
        <v/>
      </c>
      <c r="AK292" s="11">
        <f>IF($B292="","",$AG292+$AH292+$AI292+$AJ292)</f>
        <v/>
      </c>
      <c r="AL292" s="11">
        <f>IF($B292="","",ROUND($S292+$AK292,0))</f>
        <v/>
      </c>
      <c r="AM292" s="9" t="n"/>
      <c r="AN292" s="9" t="n"/>
    </row>
    <row r="293">
      <c r="A293" s="9" t="n">
        <v>289</v>
      </c>
      <c r="B293" s="9" t="n"/>
      <c r="C293" s="9">
        <f>IF($B293="","",IFERROR(VLOOKUP($B293,Employees!$A:$K,2,FALSE),""))</f>
        <v/>
      </c>
      <c r="D293" s="9">
        <f>IF($B293="","",IFERROR(VLOOKUP($B293,Employees!$A:$K,3,FALSE),""))</f>
        <v/>
      </c>
      <c r="E293" s="9">
        <f>IF($B293="","",IFERROR(VLOOKUP($B293,Employees!$A:$K,4,FALSE),""))</f>
        <v/>
      </c>
      <c r="F293" s="11">
        <f>IF($B293="","",IFERROR(VLOOKUP($B293,Employees!$A:$K,8,FALSE),""))</f>
        <v/>
      </c>
      <c r="G293" s="14">
        <f>IF($B293="","",IF($G293="",Settings!$B$5,$G293))</f>
        <v/>
      </c>
      <c r="H293" s="14" t="n"/>
      <c r="I293" s="11">
        <f>IF($B293="","",ROUND($F293*MAX(0,($G293-$H293))/Settings!$B$5,0))</f>
        <v/>
      </c>
      <c r="J293" s="11" t="n"/>
      <c r="K293" s="11" t="n"/>
      <c r="L293" s="11" t="n"/>
      <c r="M293" s="11" t="n"/>
      <c r="N293" s="11" t="n"/>
      <c r="O293" s="14" t="n"/>
      <c r="P293" s="14" t="n"/>
      <c r="Q293" s="14" t="n"/>
      <c r="R293" s="11">
        <f>IF($B293="","",ROUND((IFERROR($F293/Settings!$B$5/Settings!$B$6,0))*($O293*Settings!$H$9+$P293*Settings!$H$10+$Q293*Settings!$H$11),0))</f>
        <v/>
      </c>
      <c r="S293" s="11">
        <f>IF($B293="","",ROUND($I293+$J293+$K293+$L293+$M293+$N293+$R293,0))</f>
        <v/>
      </c>
      <c r="T293" s="11">
        <f>IF($B293="","",IFERROR(VLOOKUP($B293,Employees!$A:$K,9,FALSE),""))</f>
        <v/>
      </c>
      <c r="U293" s="11">
        <f>IF($B293="","",ROUND($T293*Settings!$B$9,0))</f>
        <v/>
      </c>
      <c r="V293" s="11">
        <f>IF($B293="","",ROUND($T293*Settings!$B$10,0))</f>
        <v/>
      </c>
      <c r="W293" s="11">
        <f>IF($B293="","",ROUND($T293*Settings!$B$11,0))</f>
        <v/>
      </c>
      <c r="X293" s="11">
        <f>IF($B293="","",$U293+$V293+$W293)</f>
        <v/>
      </c>
      <c r="Y293" s="11">
        <f>IF($B293="","",Settings!$B$14)</f>
        <v/>
      </c>
      <c r="Z293" s="9">
        <f>IF($B293="","",IFERROR(VLOOKUP($B293,Employees!$A:$K,10,FALSE),0))</f>
        <v/>
      </c>
      <c r="AA293" s="11">
        <f>IF($B293="","",$Z293*Settings!$B$15)</f>
        <v/>
      </c>
      <c r="AB293" s="11">
        <f>IF($B293="","",MAX(0,($I293+$J293+$L293+$M293+$R293)-$X293-$Y293-$AA293))</f>
        <v/>
      </c>
      <c r="AC293" s="11">
        <f>IF($B293="","",ROUND(IF($AB293=0,0,$AB293*VLOOKUP($AB293,Settings!$D$16:$G$22,3,TRUE)-VLOOKUP($AB293,Settings!$D$16:$G$22,4,TRUE)),0))</f>
        <v/>
      </c>
      <c r="AD293" s="11" t="n"/>
      <c r="AE293" s="11" t="n"/>
      <c r="AF293" s="11">
        <f>IF($B293="","",ROUND($S293-$X293-$AC293-$AD293-$AE293,0))</f>
        <v/>
      </c>
      <c r="AG293" s="11">
        <f>IF($B293="","",ROUND($T293*Settings!$E$9,0))</f>
        <v/>
      </c>
      <c r="AH293" s="11">
        <f>IF($B293="","",ROUND($T293*Settings!$E$10,0))</f>
        <v/>
      </c>
      <c r="AI293" s="11">
        <f>IF($B293="","",ROUND($T293*Settings!$E$11,0))</f>
        <v/>
      </c>
      <c r="AJ293" s="11">
        <f>IF($B293="","",ROUND($T293*Settings!$E$12,0))</f>
        <v/>
      </c>
      <c r="AK293" s="11">
        <f>IF($B293="","",$AG293+$AH293+$AI293+$AJ293)</f>
        <v/>
      </c>
      <c r="AL293" s="11">
        <f>IF($B293="","",ROUND($S293+$AK293,0))</f>
        <v/>
      </c>
      <c r="AM293" s="9" t="n"/>
      <c r="AN293" s="9" t="n"/>
    </row>
    <row r="294">
      <c r="A294" s="9" t="n">
        <v>290</v>
      </c>
      <c r="B294" s="9" t="n"/>
      <c r="C294" s="9">
        <f>IF($B294="","",IFERROR(VLOOKUP($B294,Employees!$A:$K,2,FALSE),""))</f>
        <v/>
      </c>
      <c r="D294" s="9">
        <f>IF($B294="","",IFERROR(VLOOKUP($B294,Employees!$A:$K,3,FALSE),""))</f>
        <v/>
      </c>
      <c r="E294" s="9">
        <f>IF($B294="","",IFERROR(VLOOKUP($B294,Employees!$A:$K,4,FALSE),""))</f>
        <v/>
      </c>
      <c r="F294" s="11">
        <f>IF($B294="","",IFERROR(VLOOKUP($B294,Employees!$A:$K,8,FALSE),""))</f>
        <v/>
      </c>
      <c r="G294" s="14">
        <f>IF($B294="","",IF($G294="",Settings!$B$5,$G294))</f>
        <v/>
      </c>
      <c r="H294" s="14" t="n"/>
      <c r="I294" s="11">
        <f>IF($B294="","",ROUND($F294*MAX(0,($G294-$H294))/Settings!$B$5,0))</f>
        <v/>
      </c>
      <c r="J294" s="11" t="n"/>
      <c r="K294" s="11" t="n"/>
      <c r="L294" s="11" t="n"/>
      <c r="M294" s="11" t="n"/>
      <c r="N294" s="11" t="n"/>
      <c r="O294" s="14" t="n"/>
      <c r="P294" s="14" t="n"/>
      <c r="Q294" s="14" t="n"/>
      <c r="R294" s="11">
        <f>IF($B294="","",ROUND((IFERROR($F294/Settings!$B$5/Settings!$B$6,0))*($O294*Settings!$H$9+$P294*Settings!$H$10+$Q294*Settings!$H$11),0))</f>
        <v/>
      </c>
      <c r="S294" s="11">
        <f>IF($B294="","",ROUND($I294+$J294+$K294+$L294+$M294+$N294+$R294,0))</f>
        <v/>
      </c>
      <c r="T294" s="11">
        <f>IF($B294="","",IFERROR(VLOOKUP($B294,Employees!$A:$K,9,FALSE),""))</f>
        <v/>
      </c>
      <c r="U294" s="11">
        <f>IF($B294="","",ROUND($T294*Settings!$B$9,0))</f>
        <v/>
      </c>
      <c r="V294" s="11">
        <f>IF($B294="","",ROUND($T294*Settings!$B$10,0))</f>
        <v/>
      </c>
      <c r="W294" s="11">
        <f>IF($B294="","",ROUND($T294*Settings!$B$11,0))</f>
        <v/>
      </c>
      <c r="X294" s="11">
        <f>IF($B294="","",$U294+$V294+$W294)</f>
        <v/>
      </c>
      <c r="Y294" s="11">
        <f>IF($B294="","",Settings!$B$14)</f>
        <v/>
      </c>
      <c r="Z294" s="9">
        <f>IF($B294="","",IFERROR(VLOOKUP($B294,Employees!$A:$K,10,FALSE),0))</f>
        <v/>
      </c>
      <c r="AA294" s="11">
        <f>IF($B294="","",$Z294*Settings!$B$15)</f>
        <v/>
      </c>
      <c r="AB294" s="11">
        <f>IF($B294="","",MAX(0,($I294+$J294+$L294+$M294+$R294)-$X294-$Y294-$AA294))</f>
        <v/>
      </c>
      <c r="AC294" s="11">
        <f>IF($B294="","",ROUND(IF($AB294=0,0,$AB294*VLOOKUP($AB294,Settings!$D$16:$G$22,3,TRUE)-VLOOKUP($AB294,Settings!$D$16:$G$22,4,TRUE)),0))</f>
        <v/>
      </c>
      <c r="AD294" s="11" t="n"/>
      <c r="AE294" s="11" t="n"/>
      <c r="AF294" s="11">
        <f>IF($B294="","",ROUND($S294-$X294-$AC294-$AD294-$AE294,0))</f>
        <v/>
      </c>
      <c r="AG294" s="11">
        <f>IF($B294="","",ROUND($T294*Settings!$E$9,0))</f>
        <v/>
      </c>
      <c r="AH294" s="11">
        <f>IF($B294="","",ROUND($T294*Settings!$E$10,0))</f>
        <v/>
      </c>
      <c r="AI294" s="11">
        <f>IF($B294="","",ROUND($T294*Settings!$E$11,0))</f>
        <v/>
      </c>
      <c r="AJ294" s="11">
        <f>IF($B294="","",ROUND($T294*Settings!$E$12,0))</f>
        <v/>
      </c>
      <c r="AK294" s="11">
        <f>IF($B294="","",$AG294+$AH294+$AI294+$AJ294)</f>
        <v/>
      </c>
      <c r="AL294" s="11">
        <f>IF($B294="","",ROUND($S294+$AK294,0))</f>
        <v/>
      </c>
      <c r="AM294" s="9" t="n"/>
      <c r="AN294" s="9" t="n"/>
    </row>
    <row r="295">
      <c r="A295" s="9" t="n">
        <v>291</v>
      </c>
      <c r="B295" s="9" t="n"/>
      <c r="C295" s="9">
        <f>IF($B295="","",IFERROR(VLOOKUP($B295,Employees!$A:$K,2,FALSE),""))</f>
        <v/>
      </c>
      <c r="D295" s="9">
        <f>IF($B295="","",IFERROR(VLOOKUP($B295,Employees!$A:$K,3,FALSE),""))</f>
        <v/>
      </c>
      <c r="E295" s="9">
        <f>IF($B295="","",IFERROR(VLOOKUP($B295,Employees!$A:$K,4,FALSE),""))</f>
        <v/>
      </c>
      <c r="F295" s="11">
        <f>IF($B295="","",IFERROR(VLOOKUP($B295,Employees!$A:$K,8,FALSE),""))</f>
        <v/>
      </c>
      <c r="G295" s="14">
        <f>IF($B295="","",IF($G295="",Settings!$B$5,$G295))</f>
        <v/>
      </c>
      <c r="H295" s="14" t="n"/>
      <c r="I295" s="11">
        <f>IF($B295="","",ROUND($F295*MAX(0,($G295-$H295))/Settings!$B$5,0))</f>
        <v/>
      </c>
      <c r="J295" s="11" t="n"/>
      <c r="K295" s="11" t="n"/>
      <c r="L295" s="11" t="n"/>
      <c r="M295" s="11" t="n"/>
      <c r="N295" s="11" t="n"/>
      <c r="O295" s="14" t="n"/>
      <c r="P295" s="14" t="n"/>
      <c r="Q295" s="14" t="n"/>
      <c r="R295" s="11">
        <f>IF($B295="","",ROUND((IFERROR($F295/Settings!$B$5/Settings!$B$6,0))*($O295*Settings!$H$9+$P295*Settings!$H$10+$Q295*Settings!$H$11),0))</f>
        <v/>
      </c>
      <c r="S295" s="11">
        <f>IF($B295="","",ROUND($I295+$J295+$K295+$L295+$M295+$N295+$R295,0))</f>
        <v/>
      </c>
      <c r="T295" s="11">
        <f>IF($B295="","",IFERROR(VLOOKUP($B295,Employees!$A:$K,9,FALSE),""))</f>
        <v/>
      </c>
      <c r="U295" s="11">
        <f>IF($B295="","",ROUND($T295*Settings!$B$9,0))</f>
        <v/>
      </c>
      <c r="V295" s="11">
        <f>IF($B295="","",ROUND($T295*Settings!$B$10,0))</f>
        <v/>
      </c>
      <c r="W295" s="11">
        <f>IF($B295="","",ROUND($T295*Settings!$B$11,0))</f>
        <v/>
      </c>
      <c r="X295" s="11">
        <f>IF($B295="","",$U295+$V295+$W295)</f>
        <v/>
      </c>
      <c r="Y295" s="11">
        <f>IF($B295="","",Settings!$B$14)</f>
        <v/>
      </c>
      <c r="Z295" s="9">
        <f>IF($B295="","",IFERROR(VLOOKUP($B295,Employees!$A:$K,10,FALSE),0))</f>
        <v/>
      </c>
      <c r="AA295" s="11">
        <f>IF($B295="","",$Z295*Settings!$B$15)</f>
        <v/>
      </c>
      <c r="AB295" s="11">
        <f>IF($B295="","",MAX(0,($I295+$J295+$L295+$M295+$R295)-$X295-$Y295-$AA295))</f>
        <v/>
      </c>
      <c r="AC295" s="11">
        <f>IF($B295="","",ROUND(IF($AB295=0,0,$AB295*VLOOKUP($AB295,Settings!$D$16:$G$22,3,TRUE)-VLOOKUP($AB295,Settings!$D$16:$G$22,4,TRUE)),0))</f>
        <v/>
      </c>
      <c r="AD295" s="11" t="n"/>
      <c r="AE295" s="11" t="n"/>
      <c r="AF295" s="11">
        <f>IF($B295="","",ROUND($S295-$X295-$AC295-$AD295-$AE295,0))</f>
        <v/>
      </c>
      <c r="AG295" s="11">
        <f>IF($B295="","",ROUND($T295*Settings!$E$9,0))</f>
        <v/>
      </c>
      <c r="AH295" s="11">
        <f>IF($B295="","",ROUND($T295*Settings!$E$10,0))</f>
        <v/>
      </c>
      <c r="AI295" s="11">
        <f>IF($B295="","",ROUND($T295*Settings!$E$11,0))</f>
        <v/>
      </c>
      <c r="AJ295" s="11">
        <f>IF($B295="","",ROUND($T295*Settings!$E$12,0))</f>
        <v/>
      </c>
      <c r="AK295" s="11">
        <f>IF($B295="","",$AG295+$AH295+$AI295+$AJ295)</f>
        <v/>
      </c>
      <c r="AL295" s="11">
        <f>IF($B295="","",ROUND($S295+$AK295,0))</f>
        <v/>
      </c>
      <c r="AM295" s="9" t="n"/>
      <c r="AN295" s="9" t="n"/>
    </row>
    <row r="296">
      <c r="A296" s="9" t="n">
        <v>292</v>
      </c>
      <c r="B296" s="9" t="n"/>
      <c r="C296" s="9">
        <f>IF($B296="","",IFERROR(VLOOKUP($B296,Employees!$A:$K,2,FALSE),""))</f>
        <v/>
      </c>
      <c r="D296" s="9">
        <f>IF($B296="","",IFERROR(VLOOKUP($B296,Employees!$A:$K,3,FALSE),""))</f>
        <v/>
      </c>
      <c r="E296" s="9">
        <f>IF($B296="","",IFERROR(VLOOKUP($B296,Employees!$A:$K,4,FALSE),""))</f>
        <v/>
      </c>
      <c r="F296" s="11">
        <f>IF($B296="","",IFERROR(VLOOKUP($B296,Employees!$A:$K,8,FALSE),""))</f>
        <v/>
      </c>
      <c r="G296" s="14">
        <f>IF($B296="","",IF($G296="",Settings!$B$5,$G296))</f>
        <v/>
      </c>
      <c r="H296" s="14" t="n"/>
      <c r="I296" s="11">
        <f>IF($B296="","",ROUND($F296*MAX(0,($G296-$H296))/Settings!$B$5,0))</f>
        <v/>
      </c>
      <c r="J296" s="11" t="n"/>
      <c r="K296" s="11" t="n"/>
      <c r="L296" s="11" t="n"/>
      <c r="M296" s="11" t="n"/>
      <c r="N296" s="11" t="n"/>
      <c r="O296" s="14" t="n"/>
      <c r="P296" s="14" t="n"/>
      <c r="Q296" s="14" t="n"/>
      <c r="R296" s="11">
        <f>IF($B296="","",ROUND((IFERROR($F296/Settings!$B$5/Settings!$B$6,0))*($O296*Settings!$H$9+$P296*Settings!$H$10+$Q296*Settings!$H$11),0))</f>
        <v/>
      </c>
      <c r="S296" s="11">
        <f>IF($B296="","",ROUND($I296+$J296+$K296+$L296+$M296+$N296+$R296,0))</f>
        <v/>
      </c>
      <c r="T296" s="11">
        <f>IF($B296="","",IFERROR(VLOOKUP($B296,Employees!$A:$K,9,FALSE),""))</f>
        <v/>
      </c>
      <c r="U296" s="11">
        <f>IF($B296="","",ROUND($T296*Settings!$B$9,0))</f>
        <v/>
      </c>
      <c r="V296" s="11">
        <f>IF($B296="","",ROUND($T296*Settings!$B$10,0))</f>
        <v/>
      </c>
      <c r="W296" s="11">
        <f>IF($B296="","",ROUND($T296*Settings!$B$11,0))</f>
        <v/>
      </c>
      <c r="X296" s="11">
        <f>IF($B296="","",$U296+$V296+$W296)</f>
        <v/>
      </c>
      <c r="Y296" s="11">
        <f>IF($B296="","",Settings!$B$14)</f>
        <v/>
      </c>
      <c r="Z296" s="9">
        <f>IF($B296="","",IFERROR(VLOOKUP($B296,Employees!$A:$K,10,FALSE),0))</f>
        <v/>
      </c>
      <c r="AA296" s="11">
        <f>IF($B296="","",$Z296*Settings!$B$15)</f>
        <v/>
      </c>
      <c r="AB296" s="11">
        <f>IF($B296="","",MAX(0,($I296+$J296+$L296+$M296+$R296)-$X296-$Y296-$AA296))</f>
        <v/>
      </c>
      <c r="AC296" s="11">
        <f>IF($B296="","",ROUND(IF($AB296=0,0,$AB296*VLOOKUP($AB296,Settings!$D$16:$G$22,3,TRUE)-VLOOKUP($AB296,Settings!$D$16:$G$22,4,TRUE)),0))</f>
        <v/>
      </c>
      <c r="AD296" s="11" t="n"/>
      <c r="AE296" s="11" t="n"/>
      <c r="AF296" s="11">
        <f>IF($B296="","",ROUND($S296-$X296-$AC296-$AD296-$AE296,0))</f>
        <v/>
      </c>
      <c r="AG296" s="11">
        <f>IF($B296="","",ROUND($T296*Settings!$E$9,0))</f>
        <v/>
      </c>
      <c r="AH296" s="11">
        <f>IF($B296="","",ROUND($T296*Settings!$E$10,0))</f>
        <v/>
      </c>
      <c r="AI296" s="11">
        <f>IF($B296="","",ROUND($T296*Settings!$E$11,0))</f>
        <v/>
      </c>
      <c r="AJ296" s="11">
        <f>IF($B296="","",ROUND($T296*Settings!$E$12,0))</f>
        <v/>
      </c>
      <c r="AK296" s="11">
        <f>IF($B296="","",$AG296+$AH296+$AI296+$AJ296)</f>
        <v/>
      </c>
      <c r="AL296" s="11">
        <f>IF($B296="","",ROUND($S296+$AK296,0))</f>
        <v/>
      </c>
      <c r="AM296" s="9" t="n"/>
      <c r="AN296" s="9" t="n"/>
    </row>
    <row r="297">
      <c r="A297" s="9" t="n">
        <v>293</v>
      </c>
      <c r="B297" s="9" t="n"/>
      <c r="C297" s="9">
        <f>IF($B297="","",IFERROR(VLOOKUP($B297,Employees!$A:$K,2,FALSE),""))</f>
        <v/>
      </c>
      <c r="D297" s="9">
        <f>IF($B297="","",IFERROR(VLOOKUP($B297,Employees!$A:$K,3,FALSE),""))</f>
        <v/>
      </c>
      <c r="E297" s="9">
        <f>IF($B297="","",IFERROR(VLOOKUP($B297,Employees!$A:$K,4,FALSE),""))</f>
        <v/>
      </c>
      <c r="F297" s="11">
        <f>IF($B297="","",IFERROR(VLOOKUP($B297,Employees!$A:$K,8,FALSE),""))</f>
        <v/>
      </c>
      <c r="G297" s="14">
        <f>IF($B297="","",IF($G297="",Settings!$B$5,$G297))</f>
        <v/>
      </c>
      <c r="H297" s="14" t="n"/>
      <c r="I297" s="11">
        <f>IF($B297="","",ROUND($F297*MAX(0,($G297-$H297))/Settings!$B$5,0))</f>
        <v/>
      </c>
      <c r="J297" s="11" t="n"/>
      <c r="K297" s="11" t="n"/>
      <c r="L297" s="11" t="n"/>
      <c r="M297" s="11" t="n"/>
      <c r="N297" s="11" t="n"/>
      <c r="O297" s="14" t="n"/>
      <c r="P297" s="14" t="n"/>
      <c r="Q297" s="14" t="n"/>
      <c r="R297" s="11">
        <f>IF($B297="","",ROUND((IFERROR($F297/Settings!$B$5/Settings!$B$6,0))*($O297*Settings!$H$9+$P297*Settings!$H$10+$Q297*Settings!$H$11),0))</f>
        <v/>
      </c>
      <c r="S297" s="11">
        <f>IF($B297="","",ROUND($I297+$J297+$K297+$L297+$M297+$N297+$R297,0))</f>
        <v/>
      </c>
      <c r="T297" s="11">
        <f>IF($B297="","",IFERROR(VLOOKUP($B297,Employees!$A:$K,9,FALSE),""))</f>
        <v/>
      </c>
      <c r="U297" s="11">
        <f>IF($B297="","",ROUND($T297*Settings!$B$9,0))</f>
        <v/>
      </c>
      <c r="V297" s="11">
        <f>IF($B297="","",ROUND($T297*Settings!$B$10,0))</f>
        <v/>
      </c>
      <c r="W297" s="11">
        <f>IF($B297="","",ROUND($T297*Settings!$B$11,0))</f>
        <v/>
      </c>
      <c r="X297" s="11">
        <f>IF($B297="","",$U297+$V297+$W297)</f>
        <v/>
      </c>
      <c r="Y297" s="11">
        <f>IF($B297="","",Settings!$B$14)</f>
        <v/>
      </c>
      <c r="Z297" s="9">
        <f>IF($B297="","",IFERROR(VLOOKUP($B297,Employees!$A:$K,10,FALSE),0))</f>
        <v/>
      </c>
      <c r="AA297" s="11">
        <f>IF($B297="","",$Z297*Settings!$B$15)</f>
        <v/>
      </c>
      <c r="AB297" s="11">
        <f>IF($B297="","",MAX(0,($I297+$J297+$L297+$M297+$R297)-$X297-$Y297-$AA297))</f>
        <v/>
      </c>
      <c r="AC297" s="11">
        <f>IF($B297="","",ROUND(IF($AB297=0,0,$AB297*VLOOKUP($AB297,Settings!$D$16:$G$22,3,TRUE)-VLOOKUP($AB297,Settings!$D$16:$G$22,4,TRUE)),0))</f>
        <v/>
      </c>
      <c r="AD297" s="11" t="n"/>
      <c r="AE297" s="11" t="n"/>
      <c r="AF297" s="11">
        <f>IF($B297="","",ROUND($S297-$X297-$AC297-$AD297-$AE297,0))</f>
        <v/>
      </c>
      <c r="AG297" s="11">
        <f>IF($B297="","",ROUND($T297*Settings!$E$9,0))</f>
        <v/>
      </c>
      <c r="AH297" s="11">
        <f>IF($B297="","",ROUND($T297*Settings!$E$10,0))</f>
        <v/>
      </c>
      <c r="AI297" s="11">
        <f>IF($B297="","",ROUND($T297*Settings!$E$11,0))</f>
        <v/>
      </c>
      <c r="AJ297" s="11">
        <f>IF($B297="","",ROUND($T297*Settings!$E$12,0))</f>
        <v/>
      </c>
      <c r="AK297" s="11">
        <f>IF($B297="","",$AG297+$AH297+$AI297+$AJ297)</f>
        <v/>
      </c>
      <c r="AL297" s="11">
        <f>IF($B297="","",ROUND($S297+$AK297,0))</f>
        <v/>
      </c>
      <c r="AM297" s="9" t="n"/>
      <c r="AN297" s="9" t="n"/>
    </row>
    <row r="298">
      <c r="A298" s="9" t="n">
        <v>294</v>
      </c>
      <c r="B298" s="9" t="n"/>
      <c r="C298" s="9">
        <f>IF($B298="","",IFERROR(VLOOKUP($B298,Employees!$A:$K,2,FALSE),""))</f>
        <v/>
      </c>
      <c r="D298" s="9">
        <f>IF($B298="","",IFERROR(VLOOKUP($B298,Employees!$A:$K,3,FALSE),""))</f>
        <v/>
      </c>
      <c r="E298" s="9">
        <f>IF($B298="","",IFERROR(VLOOKUP($B298,Employees!$A:$K,4,FALSE),""))</f>
        <v/>
      </c>
      <c r="F298" s="11">
        <f>IF($B298="","",IFERROR(VLOOKUP($B298,Employees!$A:$K,8,FALSE),""))</f>
        <v/>
      </c>
      <c r="G298" s="14">
        <f>IF($B298="","",IF($G298="",Settings!$B$5,$G298))</f>
        <v/>
      </c>
      <c r="H298" s="14" t="n"/>
      <c r="I298" s="11">
        <f>IF($B298="","",ROUND($F298*MAX(0,($G298-$H298))/Settings!$B$5,0))</f>
        <v/>
      </c>
      <c r="J298" s="11" t="n"/>
      <c r="K298" s="11" t="n"/>
      <c r="L298" s="11" t="n"/>
      <c r="M298" s="11" t="n"/>
      <c r="N298" s="11" t="n"/>
      <c r="O298" s="14" t="n"/>
      <c r="P298" s="14" t="n"/>
      <c r="Q298" s="14" t="n"/>
      <c r="R298" s="11">
        <f>IF($B298="","",ROUND((IFERROR($F298/Settings!$B$5/Settings!$B$6,0))*($O298*Settings!$H$9+$P298*Settings!$H$10+$Q298*Settings!$H$11),0))</f>
        <v/>
      </c>
      <c r="S298" s="11">
        <f>IF($B298="","",ROUND($I298+$J298+$K298+$L298+$M298+$N298+$R298,0))</f>
        <v/>
      </c>
      <c r="T298" s="11">
        <f>IF($B298="","",IFERROR(VLOOKUP($B298,Employees!$A:$K,9,FALSE),""))</f>
        <v/>
      </c>
      <c r="U298" s="11">
        <f>IF($B298="","",ROUND($T298*Settings!$B$9,0))</f>
        <v/>
      </c>
      <c r="V298" s="11">
        <f>IF($B298="","",ROUND($T298*Settings!$B$10,0))</f>
        <v/>
      </c>
      <c r="W298" s="11">
        <f>IF($B298="","",ROUND($T298*Settings!$B$11,0))</f>
        <v/>
      </c>
      <c r="X298" s="11">
        <f>IF($B298="","",$U298+$V298+$W298)</f>
        <v/>
      </c>
      <c r="Y298" s="11">
        <f>IF($B298="","",Settings!$B$14)</f>
        <v/>
      </c>
      <c r="Z298" s="9">
        <f>IF($B298="","",IFERROR(VLOOKUP($B298,Employees!$A:$K,10,FALSE),0))</f>
        <v/>
      </c>
      <c r="AA298" s="11">
        <f>IF($B298="","",$Z298*Settings!$B$15)</f>
        <v/>
      </c>
      <c r="AB298" s="11">
        <f>IF($B298="","",MAX(0,($I298+$J298+$L298+$M298+$R298)-$X298-$Y298-$AA298))</f>
        <v/>
      </c>
      <c r="AC298" s="11">
        <f>IF($B298="","",ROUND(IF($AB298=0,0,$AB298*VLOOKUP($AB298,Settings!$D$16:$G$22,3,TRUE)-VLOOKUP($AB298,Settings!$D$16:$G$22,4,TRUE)),0))</f>
        <v/>
      </c>
      <c r="AD298" s="11" t="n"/>
      <c r="AE298" s="11" t="n"/>
      <c r="AF298" s="11">
        <f>IF($B298="","",ROUND($S298-$X298-$AC298-$AD298-$AE298,0))</f>
        <v/>
      </c>
      <c r="AG298" s="11">
        <f>IF($B298="","",ROUND($T298*Settings!$E$9,0))</f>
        <v/>
      </c>
      <c r="AH298" s="11">
        <f>IF($B298="","",ROUND($T298*Settings!$E$10,0))</f>
        <v/>
      </c>
      <c r="AI298" s="11">
        <f>IF($B298="","",ROUND($T298*Settings!$E$11,0))</f>
        <v/>
      </c>
      <c r="AJ298" s="11">
        <f>IF($B298="","",ROUND($T298*Settings!$E$12,0))</f>
        <v/>
      </c>
      <c r="AK298" s="11">
        <f>IF($B298="","",$AG298+$AH298+$AI298+$AJ298)</f>
        <v/>
      </c>
      <c r="AL298" s="11">
        <f>IF($B298="","",ROUND($S298+$AK298,0))</f>
        <v/>
      </c>
      <c r="AM298" s="9" t="n"/>
      <c r="AN298" s="9" t="n"/>
    </row>
    <row r="299">
      <c r="A299" s="9" t="n">
        <v>295</v>
      </c>
      <c r="B299" s="9" t="n"/>
      <c r="C299" s="9">
        <f>IF($B299="","",IFERROR(VLOOKUP($B299,Employees!$A:$K,2,FALSE),""))</f>
        <v/>
      </c>
      <c r="D299" s="9">
        <f>IF($B299="","",IFERROR(VLOOKUP($B299,Employees!$A:$K,3,FALSE),""))</f>
        <v/>
      </c>
      <c r="E299" s="9">
        <f>IF($B299="","",IFERROR(VLOOKUP($B299,Employees!$A:$K,4,FALSE),""))</f>
        <v/>
      </c>
      <c r="F299" s="11">
        <f>IF($B299="","",IFERROR(VLOOKUP($B299,Employees!$A:$K,8,FALSE),""))</f>
        <v/>
      </c>
      <c r="G299" s="14">
        <f>IF($B299="","",IF($G299="",Settings!$B$5,$G299))</f>
        <v/>
      </c>
      <c r="H299" s="14" t="n"/>
      <c r="I299" s="11">
        <f>IF($B299="","",ROUND($F299*MAX(0,($G299-$H299))/Settings!$B$5,0))</f>
        <v/>
      </c>
      <c r="J299" s="11" t="n"/>
      <c r="K299" s="11" t="n"/>
      <c r="L299" s="11" t="n"/>
      <c r="M299" s="11" t="n"/>
      <c r="N299" s="11" t="n"/>
      <c r="O299" s="14" t="n"/>
      <c r="P299" s="14" t="n"/>
      <c r="Q299" s="14" t="n"/>
      <c r="R299" s="11">
        <f>IF($B299="","",ROUND((IFERROR($F299/Settings!$B$5/Settings!$B$6,0))*($O299*Settings!$H$9+$P299*Settings!$H$10+$Q299*Settings!$H$11),0))</f>
        <v/>
      </c>
      <c r="S299" s="11">
        <f>IF($B299="","",ROUND($I299+$J299+$K299+$L299+$M299+$N299+$R299,0))</f>
        <v/>
      </c>
      <c r="T299" s="11">
        <f>IF($B299="","",IFERROR(VLOOKUP($B299,Employees!$A:$K,9,FALSE),""))</f>
        <v/>
      </c>
      <c r="U299" s="11">
        <f>IF($B299="","",ROUND($T299*Settings!$B$9,0))</f>
        <v/>
      </c>
      <c r="V299" s="11">
        <f>IF($B299="","",ROUND($T299*Settings!$B$10,0))</f>
        <v/>
      </c>
      <c r="W299" s="11">
        <f>IF($B299="","",ROUND($T299*Settings!$B$11,0))</f>
        <v/>
      </c>
      <c r="X299" s="11">
        <f>IF($B299="","",$U299+$V299+$W299)</f>
        <v/>
      </c>
      <c r="Y299" s="11">
        <f>IF($B299="","",Settings!$B$14)</f>
        <v/>
      </c>
      <c r="Z299" s="9">
        <f>IF($B299="","",IFERROR(VLOOKUP($B299,Employees!$A:$K,10,FALSE),0))</f>
        <v/>
      </c>
      <c r="AA299" s="11">
        <f>IF($B299="","",$Z299*Settings!$B$15)</f>
        <v/>
      </c>
      <c r="AB299" s="11">
        <f>IF($B299="","",MAX(0,($I299+$J299+$L299+$M299+$R299)-$X299-$Y299-$AA299))</f>
        <v/>
      </c>
      <c r="AC299" s="11">
        <f>IF($B299="","",ROUND(IF($AB299=0,0,$AB299*VLOOKUP($AB299,Settings!$D$16:$G$22,3,TRUE)-VLOOKUP($AB299,Settings!$D$16:$G$22,4,TRUE)),0))</f>
        <v/>
      </c>
      <c r="AD299" s="11" t="n"/>
      <c r="AE299" s="11" t="n"/>
      <c r="AF299" s="11">
        <f>IF($B299="","",ROUND($S299-$X299-$AC299-$AD299-$AE299,0))</f>
        <v/>
      </c>
      <c r="AG299" s="11">
        <f>IF($B299="","",ROUND($T299*Settings!$E$9,0))</f>
        <v/>
      </c>
      <c r="AH299" s="11">
        <f>IF($B299="","",ROUND($T299*Settings!$E$10,0))</f>
        <v/>
      </c>
      <c r="AI299" s="11">
        <f>IF($B299="","",ROUND($T299*Settings!$E$11,0))</f>
        <v/>
      </c>
      <c r="AJ299" s="11">
        <f>IF($B299="","",ROUND($T299*Settings!$E$12,0))</f>
        <v/>
      </c>
      <c r="AK299" s="11">
        <f>IF($B299="","",$AG299+$AH299+$AI299+$AJ299)</f>
        <v/>
      </c>
      <c r="AL299" s="11">
        <f>IF($B299="","",ROUND($S299+$AK299,0))</f>
        <v/>
      </c>
      <c r="AM299" s="9" t="n"/>
      <c r="AN299" s="9" t="n"/>
    </row>
    <row r="300">
      <c r="A300" s="9" t="n">
        <v>296</v>
      </c>
      <c r="B300" s="9" t="n"/>
      <c r="C300" s="9">
        <f>IF($B300="","",IFERROR(VLOOKUP($B300,Employees!$A:$K,2,FALSE),""))</f>
        <v/>
      </c>
      <c r="D300" s="9">
        <f>IF($B300="","",IFERROR(VLOOKUP($B300,Employees!$A:$K,3,FALSE),""))</f>
        <v/>
      </c>
      <c r="E300" s="9">
        <f>IF($B300="","",IFERROR(VLOOKUP($B300,Employees!$A:$K,4,FALSE),""))</f>
        <v/>
      </c>
      <c r="F300" s="11">
        <f>IF($B300="","",IFERROR(VLOOKUP($B300,Employees!$A:$K,8,FALSE),""))</f>
        <v/>
      </c>
      <c r="G300" s="14">
        <f>IF($B300="","",IF($G300="",Settings!$B$5,$G300))</f>
        <v/>
      </c>
      <c r="H300" s="14" t="n"/>
      <c r="I300" s="11">
        <f>IF($B300="","",ROUND($F300*MAX(0,($G300-$H300))/Settings!$B$5,0))</f>
        <v/>
      </c>
      <c r="J300" s="11" t="n"/>
      <c r="K300" s="11" t="n"/>
      <c r="L300" s="11" t="n"/>
      <c r="M300" s="11" t="n"/>
      <c r="N300" s="11" t="n"/>
      <c r="O300" s="14" t="n"/>
      <c r="P300" s="14" t="n"/>
      <c r="Q300" s="14" t="n"/>
      <c r="R300" s="11">
        <f>IF($B300="","",ROUND((IFERROR($F300/Settings!$B$5/Settings!$B$6,0))*($O300*Settings!$H$9+$P300*Settings!$H$10+$Q300*Settings!$H$11),0))</f>
        <v/>
      </c>
      <c r="S300" s="11">
        <f>IF($B300="","",ROUND($I300+$J300+$K300+$L300+$M300+$N300+$R300,0))</f>
        <v/>
      </c>
      <c r="T300" s="11">
        <f>IF($B300="","",IFERROR(VLOOKUP($B300,Employees!$A:$K,9,FALSE),""))</f>
        <v/>
      </c>
      <c r="U300" s="11">
        <f>IF($B300="","",ROUND($T300*Settings!$B$9,0))</f>
        <v/>
      </c>
      <c r="V300" s="11">
        <f>IF($B300="","",ROUND($T300*Settings!$B$10,0))</f>
        <v/>
      </c>
      <c r="W300" s="11">
        <f>IF($B300="","",ROUND($T300*Settings!$B$11,0))</f>
        <v/>
      </c>
      <c r="X300" s="11">
        <f>IF($B300="","",$U300+$V300+$W300)</f>
        <v/>
      </c>
      <c r="Y300" s="11">
        <f>IF($B300="","",Settings!$B$14)</f>
        <v/>
      </c>
      <c r="Z300" s="9">
        <f>IF($B300="","",IFERROR(VLOOKUP($B300,Employees!$A:$K,10,FALSE),0))</f>
        <v/>
      </c>
      <c r="AA300" s="11">
        <f>IF($B300="","",$Z300*Settings!$B$15)</f>
        <v/>
      </c>
      <c r="AB300" s="11">
        <f>IF($B300="","",MAX(0,($I300+$J300+$L300+$M300+$R300)-$X300-$Y300-$AA300))</f>
        <v/>
      </c>
      <c r="AC300" s="11">
        <f>IF($B300="","",ROUND(IF($AB300=0,0,$AB300*VLOOKUP($AB300,Settings!$D$16:$G$22,3,TRUE)-VLOOKUP($AB300,Settings!$D$16:$G$22,4,TRUE)),0))</f>
        <v/>
      </c>
      <c r="AD300" s="11" t="n"/>
      <c r="AE300" s="11" t="n"/>
      <c r="AF300" s="11">
        <f>IF($B300="","",ROUND($S300-$X300-$AC300-$AD300-$AE300,0))</f>
        <v/>
      </c>
      <c r="AG300" s="11">
        <f>IF($B300="","",ROUND($T300*Settings!$E$9,0))</f>
        <v/>
      </c>
      <c r="AH300" s="11">
        <f>IF($B300="","",ROUND($T300*Settings!$E$10,0))</f>
        <v/>
      </c>
      <c r="AI300" s="11">
        <f>IF($B300="","",ROUND($T300*Settings!$E$11,0))</f>
        <v/>
      </c>
      <c r="AJ300" s="11">
        <f>IF($B300="","",ROUND($T300*Settings!$E$12,0))</f>
        <v/>
      </c>
      <c r="AK300" s="11">
        <f>IF($B300="","",$AG300+$AH300+$AI300+$AJ300)</f>
        <v/>
      </c>
      <c r="AL300" s="11">
        <f>IF($B300="","",ROUND($S300+$AK300,0))</f>
        <v/>
      </c>
      <c r="AM300" s="9" t="n"/>
      <c r="AN300" s="9" t="n"/>
    </row>
    <row r="301">
      <c r="A301" s="9" t="n">
        <v>297</v>
      </c>
      <c r="B301" s="9" t="n"/>
      <c r="C301" s="9">
        <f>IF($B301="","",IFERROR(VLOOKUP($B301,Employees!$A:$K,2,FALSE),""))</f>
        <v/>
      </c>
      <c r="D301" s="9">
        <f>IF($B301="","",IFERROR(VLOOKUP($B301,Employees!$A:$K,3,FALSE),""))</f>
        <v/>
      </c>
      <c r="E301" s="9">
        <f>IF($B301="","",IFERROR(VLOOKUP($B301,Employees!$A:$K,4,FALSE),""))</f>
        <v/>
      </c>
      <c r="F301" s="11">
        <f>IF($B301="","",IFERROR(VLOOKUP($B301,Employees!$A:$K,8,FALSE),""))</f>
        <v/>
      </c>
      <c r="G301" s="14">
        <f>IF($B301="","",IF($G301="",Settings!$B$5,$G301))</f>
        <v/>
      </c>
      <c r="H301" s="14" t="n"/>
      <c r="I301" s="11">
        <f>IF($B301="","",ROUND($F301*MAX(0,($G301-$H301))/Settings!$B$5,0))</f>
        <v/>
      </c>
      <c r="J301" s="11" t="n"/>
      <c r="K301" s="11" t="n"/>
      <c r="L301" s="11" t="n"/>
      <c r="M301" s="11" t="n"/>
      <c r="N301" s="11" t="n"/>
      <c r="O301" s="14" t="n"/>
      <c r="P301" s="14" t="n"/>
      <c r="Q301" s="14" t="n"/>
      <c r="R301" s="11">
        <f>IF($B301="","",ROUND((IFERROR($F301/Settings!$B$5/Settings!$B$6,0))*($O301*Settings!$H$9+$P301*Settings!$H$10+$Q301*Settings!$H$11),0))</f>
        <v/>
      </c>
      <c r="S301" s="11">
        <f>IF($B301="","",ROUND($I301+$J301+$K301+$L301+$M301+$N301+$R301,0))</f>
        <v/>
      </c>
      <c r="T301" s="11">
        <f>IF($B301="","",IFERROR(VLOOKUP($B301,Employees!$A:$K,9,FALSE),""))</f>
        <v/>
      </c>
      <c r="U301" s="11">
        <f>IF($B301="","",ROUND($T301*Settings!$B$9,0))</f>
        <v/>
      </c>
      <c r="V301" s="11">
        <f>IF($B301="","",ROUND($T301*Settings!$B$10,0))</f>
        <v/>
      </c>
      <c r="W301" s="11">
        <f>IF($B301="","",ROUND($T301*Settings!$B$11,0))</f>
        <v/>
      </c>
      <c r="X301" s="11">
        <f>IF($B301="","",$U301+$V301+$W301)</f>
        <v/>
      </c>
      <c r="Y301" s="11">
        <f>IF($B301="","",Settings!$B$14)</f>
        <v/>
      </c>
      <c r="Z301" s="9">
        <f>IF($B301="","",IFERROR(VLOOKUP($B301,Employees!$A:$K,10,FALSE),0))</f>
        <v/>
      </c>
      <c r="AA301" s="11">
        <f>IF($B301="","",$Z301*Settings!$B$15)</f>
        <v/>
      </c>
      <c r="AB301" s="11">
        <f>IF($B301="","",MAX(0,($I301+$J301+$L301+$M301+$R301)-$X301-$Y301-$AA301))</f>
        <v/>
      </c>
      <c r="AC301" s="11">
        <f>IF($B301="","",ROUND(IF($AB301=0,0,$AB301*VLOOKUP($AB301,Settings!$D$16:$G$22,3,TRUE)-VLOOKUP($AB301,Settings!$D$16:$G$22,4,TRUE)),0))</f>
        <v/>
      </c>
      <c r="AD301" s="11" t="n"/>
      <c r="AE301" s="11" t="n"/>
      <c r="AF301" s="11">
        <f>IF($B301="","",ROUND($S301-$X301-$AC301-$AD301-$AE301,0))</f>
        <v/>
      </c>
      <c r="AG301" s="11">
        <f>IF($B301="","",ROUND($T301*Settings!$E$9,0))</f>
        <v/>
      </c>
      <c r="AH301" s="11">
        <f>IF($B301="","",ROUND($T301*Settings!$E$10,0))</f>
        <v/>
      </c>
      <c r="AI301" s="11">
        <f>IF($B301="","",ROUND($T301*Settings!$E$11,0))</f>
        <v/>
      </c>
      <c r="AJ301" s="11">
        <f>IF($B301="","",ROUND($T301*Settings!$E$12,0))</f>
        <v/>
      </c>
      <c r="AK301" s="11">
        <f>IF($B301="","",$AG301+$AH301+$AI301+$AJ301)</f>
        <v/>
      </c>
      <c r="AL301" s="11">
        <f>IF($B301="","",ROUND($S301+$AK301,0))</f>
        <v/>
      </c>
      <c r="AM301" s="9" t="n"/>
      <c r="AN301" s="9" t="n"/>
    </row>
    <row r="302">
      <c r="A302" s="9" t="n">
        <v>298</v>
      </c>
      <c r="B302" s="9" t="n"/>
      <c r="C302" s="9">
        <f>IF($B302="","",IFERROR(VLOOKUP($B302,Employees!$A:$K,2,FALSE),""))</f>
        <v/>
      </c>
      <c r="D302" s="9">
        <f>IF($B302="","",IFERROR(VLOOKUP($B302,Employees!$A:$K,3,FALSE),""))</f>
        <v/>
      </c>
      <c r="E302" s="9">
        <f>IF($B302="","",IFERROR(VLOOKUP($B302,Employees!$A:$K,4,FALSE),""))</f>
        <v/>
      </c>
      <c r="F302" s="11">
        <f>IF($B302="","",IFERROR(VLOOKUP($B302,Employees!$A:$K,8,FALSE),""))</f>
        <v/>
      </c>
      <c r="G302" s="14">
        <f>IF($B302="","",IF($G302="",Settings!$B$5,$G302))</f>
        <v/>
      </c>
      <c r="H302" s="14" t="n"/>
      <c r="I302" s="11">
        <f>IF($B302="","",ROUND($F302*MAX(0,($G302-$H302))/Settings!$B$5,0))</f>
        <v/>
      </c>
      <c r="J302" s="11" t="n"/>
      <c r="K302" s="11" t="n"/>
      <c r="L302" s="11" t="n"/>
      <c r="M302" s="11" t="n"/>
      <c r="N302" s="11" t="n"/>
      <c r="O302" s="14" t="n"/>
      <c r="P302" s="14" t="n"/>
      <c r="Q302" s="14" t="n"/>
      <c r="R302" s="11">
        <f>IF($B302="","",ROUND((IFERROR($F302/Settings!$B$5/Settings!$B$6,0))*($O302*Settings!$H$9+$P302*Settings!$H$10+$Q302*Settings!$H$11),0))</f>
        <v/>
      </c>
      <c r="S302" s="11">
        <f>IF($B302="","",ROUND($I302+$J302+$K302+$L302+$M302+$N302+$R302,0))</f>
        <v/>
      </c>
      <c r="T302" s="11">
        <f>IF($B302="","",IFERROR(VLOOKUP($B302,Employees!$A:$K,9,FALSE),""))</f>
        <v/>
      </c>
      <c r="U302" s="11">
        <f>IF($B302="","",ROUND($T302*Settings!$B$9,0))</f>
        <v/>
      </c>
      <c r="V302" s="11">
        <f>IF($B302="","",ROUND($T302*Settings!$B$10,0))</f>
        <v/>
      </c>
      <c r="W302" s="11">
        <f>IF($B302="","",ROUND($T302*Settings!$B$11,0))</f>
        <v/>
      </c>
      <c r="X302" s="11">
        <f>IF($B302="","",$U302+$V302+$W302)</f>
        <v/>
      </c>
      <c r="Y302" s="11">
        <f>IF($B302="","",Settings!$B$14)</f>
        <v/>
      </c>
      <c r="Z302" s="9">
        <f>IF($B302="","",IFERROR(VLOOKUP($B302,Employees!$A:$K,10,FALSE),0))</f>
        <v/>
      </c>
      <c r="AA302" s="11">
        <f>IF($B302="","",$Z302*Settings!$B$15)</f>
        <v/>
      </c>
      <c r="AB302" s="11">
        <f>IF($B302="","",MAX(0,($I302+$J302+$L302+$M302+$R302)-$X302-$Y302-$AA302))</f>
        <v/>
      </c>
      <c r="AC302" s="11">
        <f>IF($B302="","",ROUND(IF($AB302=0,0,$AB302*VLOOKUP($AB302,Settings!$D$16:$G$22,3,TRUE)-VLOOKUP($AB302,Settings!$D$16:$G$22,4,TRUE)),0))</f>
        <v/>
      </c>
      <c r="AD302" s="11" t="n"/>
      <c r="AE302" s="11" t="n"/>
      <c r="AF302" s="11">
        <f>IF($B302="","",ROUND($S302-$X302-$AC302-$AD302-$AE302,0))</f>
        <v/>
      </c>
      <c r="AG302" s="11">
        <f>IF($B302="","",ROUND($T302*Settings!$E$9,0))</f>
        <v/>
      </c>
      <c r="AH302" s="11">
        <f>IF($B302="","",ROUND($T302*Settings!$E$10,0))</f>
        <v/>
      </c>
      <c r="AI302" s="11">
        <f>IF($B302="","",ROUND($T302*Settings!$E$11,0))</f>
        <v/>
      </c>
      <c r="AJ302" s="11">
        <f>IF($B302="","",ROUND($T302*Settings!$E$12,0))</f>
        <v/>
      </c>
      <c r="AK302" s="11">
        <f>IF($B302="","",$AG302+$AH302+$AI302+$AJ302)</f>
        <v/>
      </c>
      <c r="AL302" s="11">
        <f>IF($B302="","",ROUND($S302+$AK302,0))</f>
        <v/>
      </c>
      <c r="AM302" s="9" t="n"/>
      <c r="AN302" s="9" t="n"/>
    </row>
    <row r="303">
      <c r="A303" s="9" t="n">
        <v>299</v>
      </c>
      <c r="B303" s="9" t="n"/>
      <c r="C303" s="9">
        <f>IF($B303="","",IFERROR(VLOOKUP($B303,Employees!$A:$K,2,FALSE),""))</f>
        <v/>
      </c>
      <c r="D303" s="9">
        <f>IF($B303="","",IFERROR(VLOOKUP($B303,Employees!$A:$K,3,FALSE),""))</f>
        <v/>
      </c>
      <c r="E303" s="9">
        <f>IF($B303="","",IFERROR(VLOOKUP($B303,Employees!$A:$K,4,FALSE),""))</f>
        <v/>
      </c>
      <c r="F303" s="11">
        <f>IF($B303="","",IFERROR(VLOOKUP($B303,Employees!$A:$K,8,FALSE),""))</f>
        <v/>
      </c>
      <c r="G303" s="14">
        <f>IF($B303="","",IF($G303="",Settings!$B$5,$G303))</f>
        <v/>
      </c>
      <c r="H303" s="14" t="n"/>
      <c r="I303" s="11">
        <f>IF($B303="","",ROUND($F303*MAX(0,($G303-$H303))/Settings!$B$5,0))</f>
        <v/>
      </c>
      <c r="J303" s="11" t="n"/>
      <c r="K303" s="11" t="n"/>
      <c r="L303" s="11" t="n"/>
      <c r="M303" s="11" t="n"/>
      <c r="N303" s="11" t="n"/>
      <c r="O303" s="14" t="n"/>
      <c r="P303" s="14" t="n"/>
      <c r="Q303" s="14" t="n"/>
      <c r="R303" s="11">
        <f>IF($B303="","",ROUND((IFERROR($F303/Settings!$B$5/Settings!$B$6,0))*($O303*Settings!$H$9+$P303*Settings!$H$10+$Q303*Settings!$H$11),0))</f>
        <v/>
      </c>
      <c r="S303" s="11">
        <f>IF($B303="","",ROUND($I303+$J303+$K303+$L303+$M303+$N303+$R303,0))</f>
        <v/>
      </c>
      <c r="T303" s="11">
        <f>IF($B303="","",IFERROR(VLOOKUP($B303,Employees!$A:$K,9,FALSE),""))</f>
        <v/>
      </c>
      <c r="U303" s="11">
        <f>IF($B303="","",ROUND($T303*Settings!$B$9,0))</f>
        <v/>
      </c>
      <c r="V303" s="11">
        <f>IF($B303="","",ROUND($T303*Settings!$B$10,0))</f>
        <v/>
      </c>
      <c r="W303" s="11">
        <f>IF($B303="","",ROUND($T303*Settings!$B$11,0))</f>
        <v/>
      </c>
      <c r="X303" s="11">
        <f>IF($B303="","",$U303+$V303+$W303)</f>
        <v/>
      </c>
      <c r="Y303" s="11">
        <f>IF($B303="","",Settings!$B$14)</f>
        <v/>
      </c>
      <c r="Z303" s="9">
        <f>IF($B303="","",IFERROR(VLOOKUP($B303,Employees!$A:$K,10,FALSE),0))</f>
        <v/>
      </c>
      <c r="AA303" s="11">
        <f>IF($B303="","",$Z303*Settings!$B$15)</f>
        <v/>
      </c>
      <c r="AB303" s="11">
        <f>IF($B303="","",MAX(0,($I303+$J303+$L303+$M303+$R303)-$X303-$Y303-$AA303))</f>
        <v/>
      </c>
      <c r="AC303" s="11">
        <f>IF($B303="","",ROUND(IF($AB303=0,0,$AB303*VLOOKUP($AB303,Settings!$D$16:$G$22,3,TRUE)-VLOOKUP($AB303,Settings!$D$16:$G$22,4,TRUE)),0))</f>
        <v/>
      </c>
      <c r="AD303" s="11" t="n"/>
      <c r="AE303" s="11" t="n"/>
      <c r="AF303" s="11">
        <f>IF($B303="","",ROUND($S303-$X303-$AC303-$AD303-$AE303,0))</f>
        <v/>
      </c>
      <c r="AG303" s="11">
        <f>IF($B303="","",ROUND($T303*Settings!$E$9,0))</f>
        <v/>
      </c>
      <c r="AH303" s="11">
        <f>IF($B303="","",ROUND($T303*Settings!$E$10,0))</f>
        <v/>
      </c>
      <c r="AI303" s="11">
        <f>IF($B303="","",ROUND($T303*Settings!$E$11,0))</f>
        <v/>
      </c>
      <c r="AJ303" s="11">
        <f>IF($B303="","",ROUND($T303*Settings!$E$12,0))</f>
        <v/>
      </c>
      <c r="AK303" s="11">
        <f>IF($B303="","",$AG303+$AH303+$AI303+$AJ303)</f>
        <v/>
      </c>
      <c r="AL303" s="11">
        <f>IF($B303="","",ROUND($S303+$AK303,0))</f>
        <v/>
      </c>
      <c r="AM303" s="9" t="n"/>
      <c r="AN303" s="9" t="n"/>
    </row>
    <row r="304">
      <c r="A304" s="9" t="n">
        <v>300</v>
      </c>
      <c r="B304" s="9" t="n"/>
      <c r="C304" s="9">
        <f>IF($B304="","",IFERROR(VLOOKUP($B304,Employees!$A:$K,2,FALSE),""))</f>
        <v/>
      </c>
      <c r="D304" s="9">
        <f>IF($B304="","",IFERROR(VLOOKUP($B304,Employees!$A:$K,3,FALSE),""))</f>
        <v/>
      </c>
      <c r="E304" s="9">
        <f>IF($B304="","",IFERROR(VLOOKUP($B304,Employees!$A:$K,4,FALSE),""))</f>
        <v/>
      </c>
      <c r="F304" s="11">
        <f>IF($B304="","",IFERROR(VLOOKUP($B304,Employees!$A:$K,8,FALSE),""))</f>
        <v/>
      </c>
      <c r="G304" s="14">
        <f>IF($B304="","",IF($G304="",Settings!$B$5,$G304))</f>
        <v/>
      </c>
      <c r="H304" s="14" t="n"/>
      <c r="I304" s="11">
        <f>IF($B304="","",ROUND($F304*MAX(0,($G304-$H304))/Settings!$B$5,0))</f>
        <v/>
      </c>
      <c r="J304" s="11" t="n"/>
      <c r="K304" s="11" t="n"/>
      <c r="L304" s="11" t="n"/>
      <c r="M304" s="11" t="n"/>
      <c r="N304" s="11" t="n"/>
      <c r="O304" s="14" t="n"/>
      <c r="P304" s="14" t="n"/>
      <c r="Q304" s="14" t="n"/>
      <c r="R304" s="11">
        <f>IF($B304="","",ROUND((IFERROR($F304/Settings!$B$5/Settings!$B$6,0))*($O304*Settings!$H$9+$P304*Settings!$H$10+$Q304*Settings!$H$11),0))</f>
        <v/>
      </c>
      <c r="S304" s="11">
        <f>IF($B304="","",ROUND($I304+$J304+$K304+$L304+$M304+$N304+$R304,0))</f>
        <v/>
      </c>
      <c r="T304" s="11">
        <f>IF($B304="","",IFERROR(VLOOKUP($B304,Employees!$A:$K,9,FALSE),""))</f>
        <v/>
      </c>
      <c r="U304" s="11">
        <f>IF($B304="","",ROUND($T304*Settings!$B$9,0))</f>
        <v/>
      </c>
      <c r="V304" s="11">
        <f>IF($B304="","",ROUND($T304*Settings!$B$10,0))</f>
        <v/>
      </c>
      <c r="W304" s="11">
        <f>IF($B304="","",ROUND($T304*Settings!$B$11,0))</f>
        <v/>
      </c>
      <c r="X304" s="11">
        <f>IF($B304="","",$U304+$V304+$W304)</f>
        <v/>
      </c>
      <c r="Y304" s="11">
        <f>IF($B304="","",Settings!$B$14)</f>
        <v/>
      </c>
      <c r="Z304" s="9">
        <f>IF($B304="","",IFERROR(VLOOKUP($B304,Employees!$A:$K,10,FALSE),0))</f>
        <v/>
      </c>
      <c r="AA304" s="11">
        <f>IF($B304="","",$Z304*Settings!$B$15)</f>
        <v/>
      </c>
      <c r="AB304" s="11">
        <f>IF($B304="","",MAX(0,($I304+$J304+$L304+$M304+$R304)-$X304-$Y304-$AA304))</f>
        <v/>
      </c>
      <c r="AC304" s="11">
        <f>IF($B304="","",ROUND(IF($AB304=0,0,$AB304*VLOOKUP($AB304,Settings!$D$16:$G$22,3,TRUE)-VLOOKUP($AB304,Settings!$D$16:$G$22,4,TRUE)),0))</f>
        <v/>
      </c>
      <c r="AD304" s="11" t="n"/>
      <c r="AE304" s="11" t="n"/>
      <c r="AF304" s="11">
        <f>IF($B304="","",ROUND($S304-$X304-$AC304-$AD304-$AE304,0))</f>
        <v/>
      </c>
      <c r="AG304" s="11">
        <f>IF($B304="","",ROUND($T304*Settings!$E$9,0))</f>
        <v/>
      </c>
      <c r="AH304" s="11">
        <f>IF($B304="","",ROUND($T304*Settings!$E$10,0))</f>
        <v/>
      </c>
      <c r="AI304" s="11">
        <f>IF($B304="","",ROUND($T304*Settings!$E$11,0))</f>
        <v/>
      </c>
      <c r="AJ304" s="11">
        <f>IF($B304="","",ROUND($T304*Settings!$E$12,0))</f>
        <v/>
      </c>
      <c r="AK304" s="11">
        <f>IF($B304="","",$AG304+$AH304+$AI304+$AJ304)</f>
        <v/>
      </c>
      <c r="AL304" s="11">
        <f>IF($B304="","",ROUND($S304+$AK304,0))</f>
        <v/>
      </c>
      <c r="AM304" s="9" t="n"/>
      <c r="AN304" s="9" t="n"/>
    </row>
    <row r="305">
      <c r="A305" s="9" t="n">
        <v>301</v>
      </c>
      <c r="B305" s="9" t="n"/>
      <c r="C305" s="9">
        <f>IF($B305="","",IFERROR(VLOOKUP($B305,Employees!$A:$K,2,FALSE),""))</f>
        <v/>
      </c>
      <c r="D305" s="9">
        <f>IF($B305="","",IFERROR(VLOOKUP($B305,Employees!$A:$K,3,FALSE),""))</f>
        <v/>
      </c>
      <c r="E305" s="9">
        <f>IF($B305="","",IFERROR(VLOOKUP($B305,Employees!$A:$K,4,FALSE),""))</f>
        <v/>
      </c>
      <c r="F305" s="11">
        <f>IF($B305="","",IFERROR(VLOOKUP($B305,Employees!$A:$K,8,FALSE),""))</f>
        <v/>
      </c>
      <c r="G305" s="14">
        <f>IF($B305="","",IF($G305="",Settings!$B$5,$G305))</f>
        <v/>
      </c>
      <c r="H305" s="14" t="n"/>
      <c r="I305" s="11">
        <f>IF($B305="","",ROUND($F305*MAX(0,($G305-$H305))/Settings!$B$5,0))</f>
        <v/>
      </c>
      <c r="J305" s="11" t="n"/>
      <c r="K305" s="11" t="n"/>
      <c r="L305" s="11" t="n"/>
      <c r="M305" s="11" t="n"/>
      <c r="N305" s="11" t="n"/>
      <c r="O305" s="14" t="n"/>
      <c r="P305" s="14" t="n"/>
      <c r="Q305" s="14" t="n"/>
      <c r="R305" s="11">
        <f>IF($B305="","",ROUND((IFERROR($F305/Settings!$B$5/Settings!$B$6,0))*($O305*Settings!$H$9+$P305*Settings!$H$10+$Q305*Settings!$H$11),0))</f>
        <v/>
      </c>
      <c r="S305" s="11">
        <f>IF($B305="","",ROUND($I305+$J305+$K305+$L305+$M305+$N305+$R305,0))</f>
        <v/>
      </c>
      <c r="T305" s="11">
        <f>IF($B305="","",IFERROR(VLOOKUP($B305,Employees!$A:$K,9,FALSE),""))</f>
        <v/>
      </c>
      <c r="U305" s="11">
        <f>IF($B305="","",ROUND($T305*Settings!$B$9,0))</f>
        <v/>
      </c>
      <c r="V305" s="11">
        <f>IF($B305="","",ROUND($T305*Settings!$B$10,0))</f>
        <v/>
      </c>
      <c r="W305" s="11">
        <f>IF($B305="","",ROUND($T305*Settings!$B$11,0))</f>
        <v/>
      </c>
      <c r="X305" s="11">
        <f>IF($B305="","",$U305+$V305+$W305)</f>
        <v/>
      </c>
      <c r="Y305" s="11">
        <f>IF($B305="","",Settings!$B$14)</f>
        <v/>
      </c>
      <c r="Z305" s="9">
        <f>IF($B305="","",IFERROR(VLOOKUP($B305,Employees!$A:$K,10,FALSE),0))</f>
        <v/>
      </c>
      <c r="AA305" s="11">
        <f>IF($B305="","",$Z305*Settings!$B$15)</f>
        <v/>
      </c>
      <c r="AB305" s="11">
        <f>IF($B305="","",MAX(0,($I305+$J305+$L305+$M305+$R305)-$X305-$Y305-$AA305))</f>
        <v/>
      </c>
      <c r="AC305" s="11">
        <f>IF($B305="","",ROUND(IF($AB305=0,0,$AB305*VLOOKUP($AB305,Settings!$D$16:$G$22,3,TRUE)-VLOOKUP($AB305,Settings!$D$16:$G$22,4,TRUE)),0))</f>
        <v/>
      </c>
      <c r="AD305" s="11" t="n"/>
      <c r="AE305" s="11" t="n"/>
      <c r="AF305" s="11">
        <f>IF($B305="","",ROUND($S305-$X305-$AC305-$AD305-$AE305,0))</f>
        <v/>
      </c>
      <c r="AG305" s="11">
        <f>IF($B305="","",ROUND($T305*Settings!$E$9,0))</f>
        <v/>
      </c>
      <c r="AH305" s="11">
        <f>IF($B305="","",ROUND($T305*Settings!$E$10,0))</f>
        <v/>
      </c>
      <c r="AI305" s="11">
        <f>IF($B305="","",ROUND($T305*Settings!$E$11,0))</f>
        <v/>
      </c>
      <c r="AJ305" s="11">
        <f>IF($B305="","",ROUND($T305*Settings!$E$12,0))</f>
        <v/>
      </c>
      <c r="AK305" s="11">
        <f>IF($B305="","",$AG305+$AH305+$AI305+$AJ305)</f>
        <v/>
      </c>
      <c r="AL305" s="11">
        <f>IF($B305="","",ROUND($S305+$AK305,0))</f>
        <v/>
      </c>
      <c r="AM305" s="9" t="n"/>
      <c r="AN305" s="9" t="n"/>
    </row>
  </sheetData>
  <mergeCells count="1">
    <mergeCell ref="A1:AO1"/>
  </mergeCells>
  <conditionalFormatting sqref="C5:C305">
    <cfRule type="expression" priority="1" dxfId="0">
      <formula>AND($B5&lt;&gt;"",$C5="")</formula>
    </cfRule>
  </conditionalFormatting>
  <conditionalFormatting sqref="AF5:AF305">
    <cfRule type="cellIs" priority="2" operator="lessThan" dxfId="0">
      <formula>0</formula>
    </cfRule>
  </conditionalFormatting>
  <dataValidations count="2">
    <dataValidation sqref="B5:B305" showDropDown="0" showInputMessage="0" showErrorMessage="0" allowBlank="1" type="list">
      <formula1>=Employees!$A$3:$A$202</formula1>
    </dataValidation>
    <dataValidation sqref="AN5:AN305" showDropDown="0" showInputMessage="0" showErrorMessage="0" allowBlank="1" type="list">
      <formula1>"Unpaid,Paid,On hold"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8" customWidth="1" min="3" max="3"/>
    <col width="18" customWidth="1" min="4" max="4"/>
    <col width="12" customWidth="1" min="5" max="5"/>
    <col width="18" customWidth="1" min="6" max="6"/>
    <col width="14" customWidth="1" min="7" max="7"/>
    <col width="16" customWidth="1" min="8" max="8"/>
    <col width="16" customWidth="1" min="9" max="9"/>
    <col width="12" customWidth="1" min="10" max="10"/>
    <col width="22" customWidth="1" min="11" max="11"/>
  </cols>
  <sheetData>
    <row r="1">
      <c r="A1" s="1" t="inlineStr">
        <is>
          <t>EMPLOYEE MASTER DATA</t>
        </is>
      </c>
    </row>
    <row r="2">
      <c r="A2" s="5" t="inlineStr">
        <is>
          <t>Employee ID</t>
        </is>
      </c>
      <c r="B2" s="5" t="inlineStr">
        <is>
          <t>Full Name</t>
        </is>
      </c>
      <c r="C2" s="5" t="inlineStr">
        <is>
          <t>Department</t>
        </is>
      </c>
      <c r="D2" s="5" t="inlineStr">
        <is>
          <t>Position</t>
        </is>
      </c>
      <c r="E2" s="5" t="inlineStr">
        <is>
          <t>Start Date</t>
        </is>
      </c>
      <c r="F2" s="5" t="inlineStr">
        <is>
          <t>Bank Account</t>
        </is>
      </c>
      <c r="G2" s="5" t="inlineStr">
        <is>
          <t>Bank</t>
        </is>
      </c>
      <c r="H2" s="5" t="inlineStr">
        <is>
          <t>Base Salary</t>
        </is>
      </c>
      <c r="I2" s="5" t="inlineStr">
        <is>
          <t>Insurance Base</t>
        </is>
      </c>
      <c r="J2" s="5" t="inlineStr">
        <is>
          <t>Dependents</t>
        </is>
      </c>
      <c r="K2" s="5" t="inlineStr">
        <is>
          <t>Notes</t>
        </is>
      </c>
    </row>
    <row r="3">
      <c r="A3" s="9" t="inlineStr">
        <is>
          <t>EMP001</t>
        </is>
      </c>
      <c r="B3" s="9" t="inlineStr">
        <is>
          <t>Nguyen Van A</t>
        </is>
      </c>
      <c r="C3" s="9" t="inlineStr">
        <is>
          <t>Engineering</t>
        </is>
      </c>
      <c r="D3" s="9" t="inlineStr">
        <is>
          <t>Developer</t>
        </is>
      </c>
      <c r="E3" s="15" t="inlineStr"/>
      <c r="F3" s="9" t="inlineStr"/>
      <c r="G3" s="9" t="inlineStr"/>
      <c r="H3" s="11" t="n">
        <v>25000000</v>
      </c>
      <c r="I3" s="11" t="n">
        <v>25000000</v>
      </c>
      <c r="J3" s="9" t="n">
        <v>0</v>
      </c>
      <c r="K3" s="9" t="inlineStr"/>
    </row>
    <row r="4">
      <c r="A4" s="9" t="inlineStr">
        <is>
          <t>EMP002</t>
        </is>
      </c>
      <c r="B4" s="9" t="inlineStr">
        <is>
          <t>Tran Thi B</t>
        </is>
      </c>
      <c r="C4" s="9" t="inlineStr">
        <is>
          <t>Finance</t>
        </is>
      </c>
      <c r="D4" s="9" t="inlineStr">
        <is>
          <t>Accountant</t>
        </is>
      </c>
      <c r="E4" s="15" t="inlineStr"/>
      <c r="F4" s="9" t="inlineStr"/>
      <c r="G4" s="9" t="inlineStr"/>
      <c r="H4" s="11" t="n">
        <v>18000000</v>
      </c>
      <c r="I4" s="11" t="n">
        <v>18000000</v>
      </c>
      <c r="J4" s="9" t="n">
        <v>1</v>
      </c>
      <c r="K4" s="9" t="inlineStr"/>
    </row>
    <row r="5">
      <c r="A5" s="9" t="n"/>
      <c r="B5" s="9" t="n"/>
      <c r="C5" s="9" t="n"/>
      <c r="D5" s="9" t="n"/>
      <c r="E5" s="15" t="n"/>
      <c r="F5" s="9" t="n"/>
      <c r="G5" s="9" t="n"/>
      <c r="H5" s="11" t="n"/>
      <c r="I5" s="11" t="n"/>
      <c r="J5" s="9" t="n"/>
      <c r="K5" s="9" t="n"/>
    </row>
    <row r="6">
      <c r="A6" s="9" t="n"/>
      <c r="B6" s="9" t="n"/>
      <c r="C6" s="9" t="n"/>
      <c r="D6" s="9" t="n"/>
      <c r="E6" s="15" t="n"/>
      <c r="F6" s="9" t="n"/>
      <c r="G6" s="9" t="n"/>
      <c r="H6" s="11" t="n"/>
      <c r="I6" s="11" t="n"/>
      <c r="J6" s="9" t="n"/>
      <c r="K6" s="9" t="n"/>
    </row>
    <row r="7">
      <c r="A7" s="9" t="n"/>
      <c r="B7" s="9" t="n"/>
      <c r="C7" s="9" t="n"/>
      <c r="D7" s="9" t="n"/>
      <c r="E7" s="15" t="n"/>
      <c r="F7" s="9" t="n"/>
      <c r="G7" s="9" t="n"/>
      <c r="H7" s="11" t="n"/>
      <c r="I7" s="11" t="n"/>
      <c r="J7" s="9" t="n"/>
      <c r="K7" s="9" t="n"/>
    </row>
    <row r="8">
      <c r="A8" s="9" t="n"/>
      <c r="B8" s="9" t="n"/>
      <c r="C8" s="9" t="n"/>
      <c r="D8" s="9" t="n"/>
      <c r="E8" s="15" t="n"/>
      <c r="F8" s="9" t="n"/>
      <c r="G8" s="9" t="n"/>
      <c r="H8" s="11" t="n"/>
      <c r="I8" s="11" t="n"/>
      <c r="J8" s="9" t="n"/>
      <c r="K8" s="9" t="n"/>
    </row>
    <row r="9">
      <c r="A9" s="9" t="n"/>
      <c r="B9" s="9" t="n"/>
      <c r="C9" s="9" t="n"/>
      <c r="D9" s="9" t="n"/>
      <c r="E9" s="15" t="n"/>
      <c r="F9" s="9" t="n"/>
      <c r="G9" s="9" t="n"/>
      <c r="H9" s="11" t="n"/>
      <c r="I9" s="11" t="n"/>
      <c r="J9" s="9" t="n"/>
      <c r="K9" s="9" t="n"/>
    </row>
    <row r="10">
      <c r="A10" s="9" t="n"/>
      <c r="B10" s="9" t="n"/>
      <c r="C10" s="9" t="n"/>
      <c r="D10" s="9" t="n"/>
      <c r="E10" s="15" t="n"/>
      <c r="F10" s="9" t="n"/>
      <c r="G10" s="9" t="n"/>
      <c r="H10" s="11" t="n"/>
      <c r="I10" s="11" t="n"/>
      <c r="J10" s="9" t="n"/>
      <c r="K10" s="9" t="n"/>
    </row>
    <row r="11">
      <c r="A11" s="9" t="n"/>
      <c r="B11" s="9" t="n"/>
      <c r="C11" s="9" t="n"/>
      <c r="D11" s="9" t="n"/>
      <c r="E11" s="15" t="n"/>
      <c r="F11" s="9" t="n"/>
      <c r="G11" s="9" t="n"/>
      <c r="H11" s="11" t="n"/>
      <c r="I11" s="11" t="n"/>
      <c r="J11" s="9" t="n"/>
      <c r="K11" s="9" t="n"/>
    </row>
    <row r="12">
      <c r="A12" s="9" t="n"/>
      <c r="B12" s="9" t="n"/>
      <c r="C12" s="9" t="n"/>
      <c r="D12" s="9" t="n"/>
      <c r="E12" s="15" t="n"/>
      <c r="F12" s="9" t="n"/>
      <c r="G12" s="9" t="n"/>
      <c r="H12" s="11" t="n"/>
      <c r="I12" s="11" t="n"/>
      <c r="J12" s="9" t="n"/>
      <c r="K12" s="9" t="n"/>
    </row>
    <row r="13">
      <c r="A13" s="9" t="n"/>
      <c r="B13" s="9" t="n"/>
      <c r="C13" s="9" t="n"/>
      <c r="D13" s="9" t="n"/>
      <c r="E13" s="15" t="n"/>
      <c r="F13" s="9" t="n"/>
      <c r="G13" s="9" t="n"/>
      <c r="H13" s="11" t="n"/>
      <c r="I13" s="11" t="n"/>
      <c r="J13" s="9" t="n"/>
      <c r="K13" s="9" t="n"/>
    </row>
    <row r="14">
      <c r="A14" s="9" t="n"/>
      <c r="B14" s="9" t="n"/>
      <c r="C14" s="9" t="n"/>
      <c r="D14" s="9" t="n"/>
      <c r="E14" s="15" t="n"/>
      <c r="F14" s="9" t="n"/>
      <c r="G14" s="9" t="n"/>
      <c r="H14" s="11" t="n"/>
      <c r="I14" s="11" t="n"/>
      <c r="J14" s="9" t="n"/>
      <c r="K14" s="9" t="n"/>
    </row>
    <row r="15">
      <c r="A15" s="9" t="n"/>
      <c r="B15" s="9" t="n"/>
      <c r="C15" s="9" t="n"/>
      <c r="D15" s="9" t="n"/>
      <c r="E15" s="15" t="n"/>
      <c r="F15" s="9" t="n"/>
      <c r="G15" s="9" t="n"/>
      <c r="H15" s="11" t="n"/>
      <c r="I15" s="11" t="n"/>
      <c r="J15" s="9" t="n"/>
      <c r="K15" s="9" t="n"/>
    </row>
    <row r="16">
      <c r="A16" s="9" t="n"/>
      <c r="B16" s="9" t="n"/>
      <c r="C16" s="9" t="n"/>
      <c r="D16" s="9" t="n"/>
      <c r="E16" s="15" t="n"/>
      <c r="F16" s="9" t="n"/>
      <c r="G16" s="9" t="n"/>
      <c r="H16" s="11" t="n"/>
      <c r="I16" s="11" t="n"/>
      <c r="J16" s="9" t="n"/>
      <c r="K16" s="9" t="n"/>
    </row>
    <row r="17">
      <c r="A17" s="9" t="n"/>
      <c r="B17" s="9" t="n"/>
      <c r="C17" s="9" t="n"/>
      <c r="D17" s="9" t="n"/>
      <c r="E17" s="15" t="n"/>
      <c r="F17" s="9" t="n"/>
      <c r="G17" s="9" t="n"/>
      <c r="H17" s="11" t="n"/>
      <c r="I17" s="11" t="n"/>
      <c r="J17" s="9" t="n"/>
      <c r="K17" s="9" t="n"/>
    </row>
    <row r="18">
      <c r="A18" s="9" t="n"/>
      <c r="B18" s="9" t="n"/>
      <c r="C18" s="9" t="n"/>
      <c r="D18" s="9" t="n"/>
      <c r="E18" s="15" t="n"/>
      <c r="F18" s="9" t="n"/>
      <c r="G18" s="9" t="n"/>
      <c r="H18" s="11" t="n"/>
      <c r="I18" s="11" t="n"/>
      <c r="J18" s="9" t="n"/>
      <c r="K18" s="9" t="n"/>
    </row>
    <row r="19">
      <c r="A19" s="9" t="n"/>
      <c r="B19" s="9" t="n"/>
      <c r="C19" s="9" t="n"/>
      <c r="D19" s="9" t="n"/>
      <c r="E19" s="15" t="n"/>
      <c r="F19" s="9" t="n"/>
      <c r="G19" s="9" t="n"/>
      <c r="H19" s="11" t="n"/>
      <c r="I19" s="11" t="n"/>
      <c r="J19" s="9" t="n"/>
      <c r="K19" s="9" t="n"/>
    </row>
    <row r="20">
      <c r="A20" s="9" t="n"/>
      <c r="B20" s="9" t="n"/>
      <c r="C20" s="9" t="n"/>
      <c r="D20" s="9" t="n"/>
      <c r="E20" s="15" t="n"/>
      <c r="F20" s="9" t="n"/>
      <c r="G20" s="9" t="n"/>
      <c r="H20" s="11" t="n"/>
      <c r="I20" s="11" t="n"/>
      <c r="J20" s="9" t="n"/>
      <c r="K20" s="9" t="n"/>
    </row>
    <row r="21">
      <c r="A21" s="9" t="n"/>
      <c r="B21" s="9" t="n"/>
      <c r="C21" s="9" t="n"/>
      <c r="D21" s="9" t="n"/>
      <c r="E21" s="15" t="n"/>
      <c r="F21" s="9" t="n"/>
      <c r="G21" s="9" t="n"/>
      <c r="H21" s="11" t="n"/>
      <c r="I21" s="11" t="n"/>
      <c r="J21" s="9" t="n"/>
      <c r="K21" s="9" t="n"/>
    </row>
    <row r="22">
      <c r="A22" s="9" t="n"/>
      <c r="B22" s="9" t="n"/>
      <c r="C22" s="9" t="n"/>
      <c r="D22" s="9" t="n"/>
      <c r="E22" s="15" t="n"/>
      <c r="F22" s="9" t="n"/>
      <c r="G22" s="9" t="n"/>
      <c r="H22" s="11" t="n"/>
      <c r="I22" s="11" t="n"/>
      <c r="J22" s="9" t="n"/>
      <c r="K22" s="9" t="n"/>
    </row>
    <row r="23">
      <c r="A23" s="9" t="n"/>
      <c r="B23" s="9" t="n"/>
      <c r="C23" s="9" t="n"/>
      <c r="D23" s="9" t="n"/>
      <c r="E23" s="15" t="n"/>
      <c r="F23" s="9" t="n"/>
      <c r="G23" s="9" t="n"/>
      <c r="H23" s="11" t="n"/>
      <c r="I23" s="11" t="n"/>
      <c r="J23" s="9" t="n"/>
      <c r="K23" s="9" t="n"/>
    </row>
    <row r="24">
      <c r="A24" s="9" t="n"/>
      <c r="B24" s="9" t="n"/>
      <c r="C24" s="9" t="n"/>
      <c r="D24" s="9" t="n"/>
      <c r="E24" s="15" t="n"/>
      <c r="F24" s="9" t="n"/>
      <c r="G24" s="9" t="n"/>
      <c r="H24" s="11" t="n"/>
      <c r="I24" s="11" t="n"/>
      <c r="J24" s="9" t="n"/>
      <c r="K24" s="9" t="n"/>
    </row>
    <row r="25">
      <c r="A25" s="9" t="n"/>
      <c r="B25" s="9" t="n"/>
      <c r="C25" s="9" t="n"/>
      <c r="D25" s="9" t="n"/>
      <c r="E25" s="15" t="n"/>
      <c r="F25" s="9" t="n"/>
      <c r="G25" s="9" t="n"/>
      <c r="H25" s="11" t="n"/>
      <c r="I25" s="11" t="n"/>
      <c r="J25" s="9" t="n"/>
      <c r="K25" s="9" t="n"/>
    </row>
    <row r="26">
      <c r="A26" s="9" t="n"/>
      <c r="B26" s="9" t="n"/>
      <c r="C26" s="9" t="n"/>
      <c r="D26" s="9" t="n"/>
      <c r="E26" s="15" t="n"/>
      <c r="F26" s="9" t="n"/>
      <c r="G26" s="9" t="n"/>
      <c r="H26" s="11" t="n"/>
      <c r="I26" s="11" t="n"/>
      <c r="J26" s="9" t="n"/>
      <c r="K26" s="9" t="n"/>
    </row>
    <row r="27">
      <c r="A27" s="9" t="n"/>
      <c r="B27" s="9" t="n"/>
      <c r="C27" s="9" t="n"/>
      <c r="D27" s="9" t="n"/>
      <c r="E27" s="15" t="n"/>
      <c r="F27" s="9" t="n"/>
      <c r="G27" s="9" t="n"/>
      <c r="H27" s="11" t="n"/>
      <c r="I27" s="11" t="n"/>
      <c r="J27" s="9" t="n"/>
      <c r="K27" s="9" t="n"/>
    </row>
    <row r="28">
      <c r="A28" s="9" t="n"/>
      <c r="B28" s="9" t="n"/>
      <c r="C28" s="9" t="n"/>
      <c r="D28" s="9" t="n"/>
      <c r="E28" s="15" t="n"/>
      <c r="F28" s="9" t="n"/>
      <c r="G28" s="9" t="n"/>
      <c r="H28" s="11" t="n"/>
      <c r="I28" s="11" t="n"/>
      <c r="J28" s="9" t="n"/>
      <c r="K28" s="9" t="n"/>
    </row>
    <row r="29">
      <c r="A29" s="9" t="n"/>
      <c r="B29" s="9" t="n"/>
      <c r="C29" s="9" t="n"/>
      <c r="D29" s="9" t="n"/>
      <c r="E29" s="15" t="n"/>
      <c r="F29" s="9" t="n"/>
      <c r="G29" s="9" t="n"/>
      <c r="H29" s="11" t="n"/>
      <c r="I29" s="11" t="n"/>
      <c r="J29" s="9" t="n"/>
      <c r="K29" s="9" t="n"/>
    </row>
    <row r="30">
      <c r="A30" s="9" t="n"/>
      <c r="B30" s="9" t="n"/>
      <c r="C30" s="9" t="n"/>
      <c r="D30" s="9" t="n"/>
      <c r="E30" s="15" t="n"/>
      <c r="F30" s="9" t="n"/>
      <c r="G30" s="9" t="n"/>
      <c r="H30" s="11" t="n"/>
      <c r="I30" s="11" t="n"/>
      <c r="J30" s="9" t="n"/>
      <c r="K30" s="9" t="n"/>
    </row>
    <row r="31">
      <c r="A31" s="9" t="n"/>
      <c r="B31" s="9" t="n"/>
      <c r="C31" s="9" t="n"/>
      <c r="D31" s="9" t="n"/>
      <c r="E31" s="15" t="n"/>
      <c r="F31" s="9" t="n"/>
      <c r="G31" s="9" t="n"/>
      <c r="H31" s="11" t="n"/>
      <c r="I31" s="11" t="n"/>
      <c r="J31" s="9" t="n"/>
      <c r="K31" s="9" t="n"/>
    </row>
    <row r="32">
      <c r="A32" s="9" t="n"/>
      <c r="B32" s="9" t="n"/>
      <c r="C32" s="9" t="n"/>
      <c r="D32" s="9" t="n"/>
      <c r="E32" s="15" t="n"/>
      <c r="F32" s="9" t="n"/>
      <c r="G32" s="9" t="n"/>
      <c r="H32" s="11" t="n"/>
      <c r="I32" s="11" t="n"/>
      <c r="J32" s="9" t="n"/>
      <c r="K32" s="9" t="n"/>
    </row>
    <row r="33">
      <c r="A33" s="9" t="n"/>
      <c r="B33" s="9" t="n"/>
      <c r="C33" s="9" t="n"/>
      <c r="D33" s="9" t="n"/>
      <c r="E33" s="15" t="n"/>
      <c r="F33" s="9" t="n"/>
      <c r="G33" s="9" t="n"/>
      <c r="H33" s="11" t="n"/>
      <c r="I33" s="11" t="n"/>
      <c r="J33" s="9" t="n"/>
      <c r="K33" s="9" t="n"/>
    </row>
    <row r="34">
      <c r="A34" s="9" t="n"/>
      <c r="B34" s="9" t="n"/>
      <c r="C34" s="9" t="n"/>
      <c r="D34" s="9" t="n"/>
      <c r="E34" s="15" t="n"/>
      <c r="F34" s="9" t="n"/>
      <c r="G34" s="9" t="n"/>
      <c r="H34" s="11" t="n"/>
      <c r="I34" s="11" t="n"/>
      <c r="J34" s="9" t="n"/>
      <c r="K34" s="9" t="n"/>
    </row>
    <row r="35">
      <c r="A35" s="9" t="n"/>
      <c r="B35" s="9" t="n"/>
      <c r="C35" s="9" t="n"/>
      <c r="D35" s="9" t="n"/>
      <c r="E35" s="15" t="n"/>
      <c r="F35" s="9" t="n"/>
      <c r="G35" s="9" t="n"/>
      <c r="H35" s="11" t="n"/>
      <c r="I35" s="11" t="n"/>
      <c r="J35" s="9" t="n"/>
      <c r="K35" s="9" t="n"/>
    </row>
    <row r="36">
      <c r="A36" s="9" t="n"/>
      <c r="B36" s="9" t="n"/>
      <c r="C36" s="9" t="n"/>
      <c r="D36" s="9" t="n"/>
      <c r="E36" s="15" t="n"/>
      <c r="F36" s="9" t="n"/>
      <c r="G36" s="9" t="n"/>
      <c r="H36" s="11" t="n"/>
      <c r="I36" s="11" t="n"/>
      <c r="J36" s="9" t="n"/>
      <c r="K36" s="9" t="n"/>
    </row>
    <row r="37">
      <c r="A37" s="9" t="n"/>
      <c r="B37" s="9" t="n"/>
      <c r="C37" s="9" t="n"/>
      <c r="D37" s="9" t="n"/>
      <c r="E37" s="15" t="n"/>
      <c r="F37" s="9" t="n"/>
      <c r="G37" s="9" t="n"/>
      <c r="H37" s="11" t="n"/>
      <c r="I37" s="11" t="n"/>
      <c r="J37" s="9" t="n"/>
      <c r="K37" s="9" t="n"/>
    </row>
    <row r="38">
      <c r="A38" s="9" t="n"/>
      <c r="B38" s="9" t="n"/>
      <c r="C38" s="9" t="n"/>
      <c r="D38" s="9" t="n"/>
      <c r="E38" s="15" t="n"/>
      <c r="F38" s="9" t="n"/>
      <c r="G38" s="9" t="n"/>
      <c r="H38" s="11" t="n"/>
      <c r="I38" s="11" t="n"/>
      <c r="J38" s="9" t="n"/>
      <c r="K38" s="9" t="n"/>
    </row>
    <row r="39">
      <c r="A39" s="9" t="n"/>
      <c r="B39" s="9" t="n"/>
      <c r="C39" s="9" t="n"/>
      <c r="D39" s="9" t="n"/>
      <c r="E39" s="15" t="n"/>
      <c r="F39" s="9" t="n"/>
      <c r="G39" s="9" t="n"/>
      <c r="H39" s="11" t="n"/>
      <c r="I39" s="11" t="n"/>
      <c r="J39" s="9" t="n"/>
      <c r="K39" s="9" t="n"/>
    </row>
    <row r="40">
      <c r="A40" s="9" t="n"/>
      <c r="B40" s="9" t="n"/>
      <c r="C40" s="9" t="n"/>
      <c r="D40" s="9" t="n"/>
      <c r="E40" s="15" t="n"/>
      <c r="F40" s="9" t="n"/>
      <c r="G40" s="9" t="n"/>
      <c r="H40" s="11" t="n"/>
      <c r="I40" s="11" t="n"/>
      <c r="J40" s="9" t="n"/>
      <c r="K40" s="9" t="n"/>
    </row>
    <row r="41">
      <c r="A41" s="9" t="n"/>
      <c r="B41" s="9" t="n"/>
      <c r="C41" s="9" t="n"/>
      <c r="D41" s="9" t="n"/>
      <c r="E41" s="15" t="n"/>
      <c r="F41" s="9" t="n"/>
      <c r="G41" s="9" t="n"/>
      <c r="H41" s="11" t="n"/>
      <c r="I41" s="11" t="n"/>
      <c r="J41" s="9" t="n"/>
      <c r="K41" s="9" t="n"/>
    </row>
    <row r="42">
      <c r="A42" s="9" t="n"/>
      <c r="B42" s="9" t="n"/>
      <c r="C42" s="9" t="n"/>
      <c r="D42" s="9" t="n"/>
      <c r="E42" s="15" t="n"/>
      <c r="F42" s="9" t="n"/>
      <c r="G42" s="9" t="n"/>
      <c r="H42" s="11" t="n"/>
      <c r="I42" s="11" t="n"/>
      <c r="J42" s="9" t="n"/>
      <c r="K42" s="9" t="n"/>
    </row>
    <row r="43">
      <c r="A43" s="9" t="n"/>
      <c r="B43" s="9" t="n"/>
      <c r="C43" s="9" t="n"/>
      <c r="D43" s="9" t="n"/>
      <c r="E43" s="15" t="n"/>
      <c r="F43" s="9" t="n"/>
      <c r="G43" s="9" t="n"/>
      <c r="H43" s="11" t="n"/>
      <c r="I43" s="11" t="n"/>
      <c r="J43" s="9" t="n"/>
      <c r="K43" s="9" t="n"/>
    </row>
    <row r="44">
      <c r="A44" s="9" t="n"/>
      <c r="B44" s="9" t="n"/>
      <c r="C44" s="9" t="n"/>
      <c r="D44" s="9" t="n"/>
      <c r="E44" s="15" t="n"/>
      <c r="F44" s="9" t="n"/>
      <c r="G44" s="9" t="n"/>
      <c r="H44" s="11" t="n"/>
      <c r="I44" s="11" t="n"/>
      <c r="J44" s="9" t="n"/>
      <c r="K44" s="9" t="n"/>
    </row>
    <row r="45">
      <c r="A45" s="9" t="n"/>
      <c r="B45" s="9" t="n"/>
      <c r="C45" s="9" t="n"/>
      <c r="D45" s="9" t="n"/>
      <c r="E45" s="15" t="n"/>
      <c r="F45" s="9" t="n"/>
      <c r="G45" s="9" t="n"/>
      <c r="H45" s="11" t="n"/>
      <c r="I45" s="11" t="n"/>
      <c r="J45" s="9" t="n"/>
      <c r="K45" s="9" t="n"/>
    </row>
    <row r="46">
      <c r="A46" s="9" t="n"/>
      <c r="B46" s="9" t="n"/>
      <c r="C46" s="9" t="n"/>
      <c r="D46" s="9" t="n"/>
      <c r="E46" s="15" t="n"/>
      <c r="F46" s="9" t="n"/>
      <c r="G46" s="9" t="n"/>
      <c r="H46" s="11" t="n"/>
      <c r="I46" s="11" t="n"/>
      <c r="J46" s="9" t="n"/>
      <c r="K46" s="9" t="n"/>
    </row>
    <row r="47">
      <c r="A47" s="9" t="n"/>
      <c r="B47" s="9" t="n"/>
      <c r="C47" s="9" t="n"/>
      <c r="D47" s="9" t="n"/>
      <c r="E47" s="15" t="n"/>
      <c r="F47" s="9" t="n"/>
      <c r="G47" s="9" t="n"/>
      <c r="H47" s="11" t="n"/>
      <c r="I47" s="11" t="n"/>
      <c r="J47" s="9" t="n"/>
      <c r="K47" s="9" t="n"/>
    </row>
    <row r="48">
      <c r="A48" s="9" t="n"/>
      <c r="B48" s="9" t="n"/>
      <c r="C48" s="9" t="n"/>
      <c r="D48" s="9" t="n"/>
      <c r="E48" s="15" t="n"/>
      <c r="F48" s="9" t="n"/>
      <c r="G48" s="9" t="n"/>
      <c r="H48" s="11" t="n"/>
      <c r="I48" s="11" t="n"/>
      <c r="J48" s="9" t="n"/>
      <c r="K48" s="9" t="n"/>
    </row>
    <row r="49">
      <c r="A49" s="9" t="n"/>
      <c r="B49" s="9" t="n"/>
      <c r="C49" s="9" t="n"/>
      <c r="D49" s="9" t="n"/>
      <c r="E49" s="15" t="n"/>
      <c r="F49" s="9" t="n"/>
      <c r="G49" s="9" t="n"/>
      <c r="H49" s="11" t="n"/>
      <c r="I49" s="11" t="n"/>
      <c r="J49" s="9" t="n"/>
      <c r="K49" s="9" t="n"/>
    </row>
    <row r="50">
      <c r="A50" s="9" t="n"/>
      <c r="B50" s="9" t="n"/>
      <c r="C50" s="9" t="n"/>
      <c r="D50" s="9" t="n"/>
      <c r="E50" s="15" t="n"/>
      <c r="F50" s="9" t="n"/>
      <c r="G50" s="9" t="n"/>
      <c r="H50" s="11" t="n"/>
      <c r="I50" s="11" t="n"/>
      <c r="J50" s="9" t="n"/>
      <c r="K50" s="9" t="n"/>
    </row>
    <row r="51">
      <c r="A51" s="9" t="n"/>
      <c r="B51" s="9" t="n"/>
      <c r="C51" s="9" t="n"/>
      <c r="D51" s="9" t="n"/>
      <c r="E51" s="15" t="n"/>
      <c r="F51" s="9" t="n"/>
      <c r="G51" s="9" t="n"/>
      <c r="H51" s="11" t="n"/>
      <c r="I51" s="11" t="n"/>
      <c r="J51" s="9" t="n"/>
      <c r="K51" s="9" t="n"/>
    </row>
    <row r="52">
      <c r="A52" s="9" t="n"/>
      <c r="B52" s="9" t="n"/>
      <c r="C52" s="9" t="n"/>
      <c r="D52" s="9" t="n"/>
      <c r="E52" s="15" t="n"/>
      <c r="F52" s="9" t="n"/>
      <c r="G52" s="9" t="n"/>
      <c r="H52" s="11" t="n"/>
      <c r="I52" s="11" t="n"/>
      <c r="J52" s="9" t="n"/>
      <c r="K52" s="9" t="n"/>
    </row>
    <row r="53">
      <c r="A53" s="9" t="n"/>
      <c r="B53" s="9" t="n"/>
      <c r="C53" s="9" t="n"/>
      <c r="D53" s="9" t="n"/>
      <c r="E53" s="15" t="n"/>
      <c r="F53" s="9" t="n"/>
      <c r="G53" s="9" t="n"/>
      <c r="H53" s="11" t="n"/>
      <c r="I53" s="11" t="n"/>
      <c r="J53" s="9" t="n"/>
      <c r="K53" s="9" t="n"/>
    </row>
    <row r="54">
      <c r="A54" s="9" t="n"/>
      <c r="B54" s="9" t="n"/>
      <c r="C54" s="9" t="n"/>
      <c r="D54" s="9" t="n"/>
      <c r="E54" s="15" t="n"/>
      <c r="F54" s="9" t="n"/>
      <c r="G54" s="9" t="n"/>
      <c r="H54" s="11" t="n"/>
      <c r="I54" s="11" t="n"/>
      <c r="J54" s="9" t="n"/>
      <c r="K54" s="9" t="n"/>
    </row>
    <row r="55">
      <c r="A55" s="9" t="n"/>
      <c r="B55" s="9" t="n"/>
      <c r="C55" s="9" t="n"/>
      <c r="D55" s="9" t="n"/>
      <c r="E55" s="15" t="n"/>
      <c r="F55" s="9" t="n"/>
      <c r="G55" s="9" t="n"/>
      <c r="H55" s="11" t="n"/>
      <c r="I55" s="11" t="n"/>
      <c r="J55" s="9" t="n"/>
      <c r="K55" s="9" t="n"/>
    </row>
    <row r="56">
      <c r="A56" s="9" t="n"/>
      <c r="B56" s="9" t="n"/>
      <c r="C56" s="9" t="n"/>
      <c r="D56" s="9" t="n"/>
      <c r="E56" s="15" t="n"/>
      <c r="F56" s="9" t="n"/>
      <c r="G56" s="9" t="n"/>
      <c r="H56" s="11" t="n"/>
      <c r="I56" s="11" t="n"/>
      <c r="J56" s="9" t="n"/>
      <c r="K56" s="9" t="n"/>
    </row>
    <row r="57">
      <c r="A57" s="9" t="n"/>
      <c r="B57" s="9" t="n"/>
      <c r="C57" s="9" t="n"/>
      <c r="D57" s="9" t="n"/>
      <c r="E57" s="15" t="n"/>
      <c r="F57" s="9" t="n"/>
      <c r="G57" s="9" t="n"/>
      <c r="H57" s="11" t="n"/>
      <c r="I57" s="11" t="n"/>
      <c r="J57" s="9" t="n"/>
      <c r="K57" s="9" t="n"/>
    </row>
    <row r="58">
      <c r="A58" s="9" t="n"/>
      <c r="B58" s="9" t="n"/>
      <c r="C58" s="9" t="n"/>
      <c r="D58" s="9" t="n"/>
      <c r="E58" s="15" t="n"/>
      <c r="F58" s="9" t="n"/>
      <c r="G58" s="9" t="n"/>
      <c r="H58" s="11" t="n"/>
      <c r="I58" s="11" t="n"/>
      <c r="J58" s="9" t="n"/>
      <c r="K58" s="9" t="n"/>
    </row>
    <row r="59">
      <c r="A59" s="9" t="n"/>
      <c r="B59" s="9" t="n"/>
      <c r="C59" s="9" t="n"/>
      <c r="D59" s="9" t="n"/>
      <c r="E59" s="15" t="n"/>
      <c r="F59" s="9" t="n"/>
      <c r="G59" s="9" t="n"/>
      <c r="H59" s="11" t="n"/>
      <c r="I59" s="11" t="n"/>
      <c r="J59" s="9" t="n"/>
      <c r="K59" s="9" t="n"/>
    </row>
    <row r="60">
      <c r="A60" s="9" t="n"/>
      <c r="B60" s="9" t="n"/>
      <c r="C60" s="9" t="n"/>
      <c r="D60" s="9" t="n"/>
      <c r="E60" s="15" t="n"/>
      <c r="F60" s="9" t="n"/>
      <c r="G60" s="9" t="n"/>
      <c r="H60" s="11" t="n"/>
      <c r="I60" s="11" t="n"/>
      <c r="J60" s="9" t="n"/>
      <c r="K60" s="9" t="n"/>
    </row>
    <row r="61">
      <c r="A61" s="9" t="n"/>
      <c r="B61" s="9" t="n"/>
      <c r="C61" s="9" t="n"/>
      <c r="D61" s="9" t="n"/>
      <c r="E61" s="15" t="n"/>
      <c r="F61" s="9" t="n"/>
      <c r="G61" s="9" t="n"/>
      <c r="H61" s="11" t="n"/>
      <c r="I61" s="11" t="n"/>
      <c r="J61" s="9" t="n"/>
      <c r="K61" s="9" t="n"/>
    </row>
    <row r="62">
      <c r="A62" s="9" t="n"/>
      <c r="B62" s="9" t="n"/>
      <c r="C62" s="9" t="n"/>
      <c r="D62" s="9" t="n"/>
      <c r="E62" s="15" t="n"/>
      <c r="F62" s="9" t="n"/>
      <c r="G62" s="9" t="n"/>
      <c r="H62" s="11" t="n"/>
      <c r="I62" s="11" t="n"/>
      <c r="J62" s="9" t="n"/>
      <c r="K62" s="9" t="n"/>
    </row>
    <row r="63">
      <c r="A63" s="9" t="n"/>
      <c r="B63" s="9" t="n"/>
      <c r="C63" s="9" t="n"/>
      <c r="D63" s="9" t="n"/>
      <c r="E63" s="15" t="n"/>
      <c r="F63" s="9" t="n"/>
      <c r="G63" s="9" t="n"/>
      <c r="H63" s="11" t="n"/>
      <c r="I63" s="11" t="n"/>
      <c r="J63" s="9" t="n"/>
      <c r="K63" s="9" t="n"/>
    </row>
    <row r="64">
      <c r="A64" s="9" t="n"/>
      <c r="B64" s="9" t="n"/>
      <c r="C64" s="9" t="n"/>
      <c r="D64" s="9" t="n"/>
      <c r="E64" s="15" t="n"/>
      <c r="F64" s="9" t="n"/>
      <c r="G64" s="9" t="n"/>
      <c r="H64" s="11" t="n"/>
      <c r="I64" s="11" t="n"/>
      <c r="J64" s="9" t="n"/>
      <c r="K64" s="9" t="n"/>
    </row>
    <row r="65">
      <c r="A65" s="9" t="n"/>
      <c r="B65" s="9" t="n"/>
      <c r="C65" s="9" t="n"/>
      <c r="D65" s="9" t="n"/>
      <c r="E65" s="15" t="n"/>
      <c r="F65" s="9" t="n"/>
      <c r="G65" s="9" t="n"/>
      <c r="H65" s="11" t="n"/>
      <c r="I65" s="11" t="n"/>
      <c r="J65" s="9" t="n"/>
      <c r="K65" s="9" t="n"/>
    </row>
    <row r="66">
      <c r="A66" s="9" t="n"/>
      <c r="B66" s="9" t="n"/>
      <c r="C66" s="9" t="n"/>
      <c r="D66" s="9" t="n"/>
      <c r="E66" s="15" t="n"/>
      <c r="F66" s="9" t="n"/>
      <c r="G66" s="9" t="n"/>
      <c r="H66" s="11" t="n"/>
      <c r="I66" s="11" t="n"/>
      <c r="J66" s="9" t="n"/>
      <c r="K66" s="9" t="n"/>
    </row>
    <row r="67">
      <c r="A67" s="9" t="n"/>
      <c r="B67" s="9" t="n"/>
      <c r="C67" s="9" t="n"/>
      <c r="D67" s="9" t="n"/>
      <c r="E67" s="15" t="n"/>
      <c r="F67" s="9" t="n"/>
      <c r="G67" s="9" t="n"/>
      <c r="H67" s="11" t="n"/>
      <c r="I67" s="11" t="n"/>
      <c r="J67" s="9" t="n"/>
      <c r="K67" s="9" t="n"/>
    </row>
    <row r="68">
      <c r="A68" s="9" t="n"/>
      <c r="B68" s="9" t="n"/>
      <c r="C68" s="9" t="n"/>
      <c r="D68" s="9" t="n"/>
      <c r="E68" s="15" t="n"/>
      <c r="F68" s="9" t="n"/>
      <c r="G68" s="9" t="n"/>
      <c r="H68" s="11" t="n"/>
      <c r="I68" s="11" t="n"/>
      <c r="J68" s="9" t="n"/>
      <c r="K68" s="9" t="n"/>
    </row>
    <row r="69">
      <c r="A69" s="9" t="n"/>
      <c r="B69" s="9" t="n"/>
      <c r="C69" s="9" t="n"/>
      <c r="D69" s="9" t="n"/>
      <c r="E69" s="15" t="n"/>
      <c r="F69" s="9" t="n"/>
      <c r="G69" s="9" t="n"/>
      <c r="H69" s="11" t="n"/>
      <c r="I69" s="11" t="n"/>
      <c r="J69" s="9" t="n"/>
      <c r="K69" s="9" t="n"/>
    </row>
    <row r="70">
      <c r="A70" s="9" t="n"/>
      <c r="B70" s="9" t="n"/>
      <c r="C70" s="9" t="n"/>
      <c r="D70" s="9" t="n"/>
      <c r="E70" s="15" t="n"/>
      <c r="F70" s="9" t="n"/>
      <c r="G70" s="9" t="n"/>
      <c r="H70" s="11" t="n"/>
      <c r="I70" s="11" t="n"/>
      <c r="J70" s="9" t="n"/>
      <c r="K70" s="9" t="n"/>
    </row>
    <row r="71">
      <c r="A71" s="9" t="n"/>
      <c r="B71" s="9" t="n"/>
      <c r="C71" s="9" t="n"/>
      <c r="D71" s="9" t="n"/>
      <c r="E71" s="15" t="n"/>
      <c r="F71" s="9" t="n"/>
      <c r="G71" s="9" t="n"/>
      <c r="H71" s="11" t="n"/>
      <c r="I71" s="11" t="n"/>
      <c r="J71" s="9" t="n"/>
      <c r="K71" s="9" t="n"/>
    </row>
    <row r="72">
      <c r="A72" s="9" t="n"/>
      <c r="B72" s="9" t="n"/>
      <c r="C72" s="9" t="n"/>
      <c r="D72" s="9" t="n"/>
      <c r="E72" s="15" t="n"/>
      <c r="F72" s="9" t="n"/>
      <c r="G72" s="9" t="n"/>
      <c r="H72" s="11" t="n"/>
      <c r="I72" s="11" t="n"/>
      <c r="J72" s="9" t="n"/>
      <c r="K72" s="9" t="n"/>
    </row>
    <row r="73">
      <c r="A73" s="9" t="n"/>
      <c r="B73" s="9" t="n"/>
      <c r="C73" s="9" t="n"/>
      <c r="D73" s="9" t="n"/>
      <c r="E73" s="15" t="n"/>
      <c r="F73" s="9" t="n"/>
      <c r="G73" s="9" t="n"/>
      <c r="H73" s="11" t="n"/>
      <c r="I73" s="11" t="n"/>
      <c r="J73" s="9" t="n"/>
      <c r="K73" s="9" t="n"/>
    </row>
    <row r="74">
      <c r="A74" s="9" t="n"/>
      <c r="B74" s="9" t="n"/>
      <c r="C74" s="9" t="n"/>
      <c r="D74" s="9" t="n"/>
      <c r="E74" s="15" t="n"/>
      <c r="F74" s="9" t="n"/>
      <c r="G74" s="9" t="n"/>
      <c r="H74" s="11" t="n"/>
      <c r="I74" s="11" t="n"/>
      <c r="J74" s="9" t="n"/>
      <c r="K74" s="9" t="n"/>
    </row>
    <row r="75">
      <c r="A75" s="9" t="n"/>
      <c r="B75" s="9" t="n"/>
      <c r="C75" s="9" t="n"/>
      <c r="D75" s="9" t="n"/>
      <c r="E75" s="15" t="n"/>
      <c r="F75" s="9" t="n"/>
      <c r="G75" s="9" t="n"/>
      <c r="H75" s="11" t="n"/>
      <c r="I75" s="11" t="n"/>
      <c r="J75" s="9" t="n"/>
      <c r="K75" s="9" t="n"/>
    </row>
    <row r="76">
      <c r="A76" s="9" t="n"/>
      <c r="B76" s="9" t="n"/>
      <c r="C76" s="9" t="n"/>
      <c r="D76" s="9" t="n"/>
      <c r="E76" s="15" t="n"/>
      <c r="F76" s="9" t="n"/>
      <c r="G76" s="9" t="n"/>
      <c r="H76" s="11" t="n"/>
      <c r="I76" s="11" t="n"/>
      <c r="J76" s="9" t="n"/>
      <c r="K76" s="9" t="n"/>
    </row>
    <row r="77">
      <c r="A77" s="9" t="n"/>
      <c r="B77" s="9" t="n"/>
      <c r="C77" s="9" t="n"/>
      <c r="D77" s="9" t="n"/>
      <c r="E77" s="15" t="n"/>
      <c r="F77" s="9" t="n"/>
      <c r="G77" s="9" t="n"/>
      <c r="H77" s="11" t="n"/>
      <c r="I77" s="11" t="n"/>
      <c r="J77" s="9" t="n"/>
      <c r="K77" s="9" t="n"/>
    </row>
    <row r="78">
      <c r="A78" s="9" t="n"/>
      <c r="B78" s="9" t="n"/>
      <c r="C78" s="9" t="n"/>
      <c r="D78" s="9" t="n"/>
      <c r="E78" s="15" t="n"/>
      <c r="F78" s="9" t="n"/>
      <c r="G78" s="9" t="n"/>
      <c r="H78" s="11" t="n"/>
      <c r="I78" s="11" t="n"/>
      <c r="J78" s="9" t="n"/>
      <c r="K78" s="9" t="n"/>
    </row>
    <row r="79">
      <c r="A79" s="9" t="n"/>
      <c r="B79" s="9" t="n"/>
      <c r="C79" s="9" t="n"/>
      <c r="D79" s="9" t="n"/>
      <c r="E79" s="15" t="n"/>
      <c r="F79" s="9" t="n"/>
      <c r="G79" s="9" t="n"/>
      <c r="H79" s="11" t="n"/>
      <c r="I79" s="11" t="n"/>
      <c r="J79" s="9" t="n"/>
      <c r="K79" s="9" t="n"/>
    </row>
    <row r="80">
      <c r="A80" s="9" t="n"/>
      <c r="B80" s="9" t="n"/>
      <c r="C80" s="9" t="n"/>
      <c r="D80" s="9" t="n"/>
      <c r="E80" s="15" t="n"/>
      <c r="F80" s="9" t="n"/>
      <c r="G80" s="9" t="n"/>
      <c r="H80" s="11" t="n"/>
      <c r="I80" s="11" t="n"/>
      <c r="J80" s="9" t="n"/>
      <c r="K80" s="9" t="n"/>
    </row>
    <row r="81">
      <c r="A81" s="9" t="n"/>
      <c r="B81" s="9" t="n"/>
      <c r="C81" s="9" t="n"/>
      <c r="D81" s="9" t="n"/>
      <c r="E81" s="15" t="n"/>
      <c r="F81" s="9" t="n"/>
      <c r="G81" s="9" t="n"/>
      <c r="H81" s="11" t="n"/>
      <c r="I81" s="11" t="n"/>
      <c r="J81" s="9" t="n"/>
      <c r="K81" s="9" t="n"/>
    </row>
    <row r="82">
      <c r="A82" s="9" t="n"/>
      <c r="B82" s="9" t="n"/>
      <c r="C82" s="9" t="n"/>
      <c r="D82" s="9" t="n"/>
      <c r="E82" s="15" t="n"/>
      <c r="F82" s="9" t="n"/>
      <c r="G82" s="9" t="n"/>
      <c r="H82" s="11" t="n"/>
      <c r="I82" s="11" t="n"/>
      <c r="J82" s="9" t="n"/>
      <c r="K82" s="9" t="n"/>
    </row>
    <row r="83">
      <c r="A83" s="9" t="n"/>
      <c r="B83" s="9" t="n"/>
      <c r="C83" s="9" t="n"/>
      <c r="D83" s="9" t="n"/>
      <c r="E83" s="15" t="n"/>
      <c r="F83" s="9" t="n"/>
      <c r="G83" s="9" t="n"/>
      <c r="H83" s="11" t="n"/>
      <c r="I83" s="11" t="n"/>
      <c r="J83" s="9" t="n"/>
      <c r="K83" s="9" t="n"/>
    </row>
    <row r="84">
      <c r="A84" s="9" t="n"/>
      <c r="B84" s="9" t="n"/>
      <c r="C84" s="9" t="n"/>
      <c r="D84" s="9" t="n"/>
      <c r="E84" s="15" t="n"/>
      <c r="F84" s="9" t="n"/>
      <c r="G84" s="9" t="n"/>
      <c r="H84" s="11" t="n"/>
      <c r="I84" s="11" t="n"/>
      <c r="J84" s="9" t="n"/>
      <c r="K84" s="9" t="n"/>
    </row>
    <row r="85">
      <c r="A85" s="9" t="n"/>
      <c r="B85" s="9" t="n"/>
      <c r="C85" s="9" t="n"/>
      <c r="D85" s="9" t="n"/>
      <c r="E85" s="15" t="n"/>
      <c r="F85" s="9" t="n"/>
      <c r="G85" s="9" t="n"/>
      <c r="H85" s="11" t="n"/>
      <c r="I85" s="11" t="n"/>
      <c r="J85" s="9" t="n"/>
      <c r="K85" s="9" t="n"/>
    </row>
    <row r="86">
      <c r="A86" s="9" t="n"/>
      <c r="B86" s="9" t="n"/>
      <c r="C86" s="9" t="n"/>
      <c r="D86" s="9" t="n"/>
      <c r="E86" s="15" t="n"/>
      <c r="F86" s="9" t="n"/>
      <c r="G86" s="9" t="n"/>
      <c r="H86" s="11" t="n"/>
      <c r="I86" s="11" t="n"/>
      <c r="J86" s="9" t="n"/>
      <c r="K86" s="9" t="n"/>
    </row>
    <row r="87">
      <c r="A87" s="9" t="n"/>
      <c r="B87" s="9" t="n"/>
      <c r="C87" s="9" t="n"/>
      <c r="D87" s="9" t="n"/>
      <c r="E87" s="15" t="n"/>
      <c r="F87" s="9" t="n"/>
      <c r="G87" s="9" t="n"/>
      <c r="H87" s="11" t="n"/>
      <c r="I87" s="11" t="n"/>
      <c r="J87" s="9" t="n"/>
      <c r="K87" s="9" t="n"/>
    </row>
    <row r="88">
      <c r="A88" s="9" t="n"/>
      <c r="B88" s="9" t="n"/>
      <c r="C88" s="9" t="n"/>
      <c r="D88" s="9" t="n"/>
      <c r="E88" s="15" t="n"/>
      <c r="F88" s="9" t="n"/>
      <c r="G88" s="9" t="n"/>
      <c r="H88" s="11" t="n"/>
      <c r="I88" s="11" t="n"/>
      <c r="J88" s="9" t="n"/>
      <c r="K88" s="9" t="n"/>
    </row>
    <row r="89">
      <c r="A89" s="9" t="n"/>
      <c r="B89" s="9" t="n"/>
      <c r="C89" s="9" t="n"/>
      <c r="D89" s="9" t="n"/>
      <c r="E89" s="15" t="n"/>
      <c r="F89" s="9" t="n"/>
      <c r="G89" s="9" t="n"/>
      <c r="H89" s="11" t="n"/>
      <c r="I89" s="11" t="n"/>
      <c r="J89" s="9" t="n"/>
      <c r="K89" s="9" t="n"/>
    </row>
    <row r="90">
      <c r="A90" s="9" t="n"/>
      <c r="B90" s="9" t="n"/>
      <c r="C90" s="9" t="n"/>
      <c r="D90" s="9" t="n"/>
      <c r="E90" s="15" t="n"/>
      <c r="F90" s="9" t="n"/>
      <c r="G90" s="9" t="n"/>
      <c r="H90" s="11" t="n"/>
      <c r="I90" s="11" t="n"/>
      <c r="J90" s="9" t="n"/>
      <c r="K90" s="9" t="n"/>
    </row>
    <row r="91">
      <c r="A91" s="9" t="n"/>
      <c r="B91" s="9" t="n"/>
      <c r="C91" s="9" t="n"/>
      <c r="D91" s="9" t="n"/>
      <c r="E91" s="15" t="n"/>
      <c r="F91" s="9" t="n"/>
      <c r="G91" s="9" t="n"/>
      <c r="H91" s="11" t="n"/>
      <c r="I91" s="11" t="n"/>
      <c r="J91" s="9" t="n"/>
      <c r="K91" s="9" t="n"/>
    </row>
    <row r="92">
      <c r="A92" s="9" t="n"/>
      <c r="B92" s="9" t="n"/>
      <c r="C92" s="9" t="n"/>
      <c r="D92" s="9" t="n"/>
      <c r="E92" s="15" t="n"/>
      <c r="F92" s="9" t="n"/>
      <c r="G92" s="9" t="n"/>
      <c r="H92" s="11" t="n"/>
      <c r="I92" s="11" t="n"/>
      <c r="J92" s="9" t="n"/>
      <c r="K92" s="9" t="n"/>
    </row>
    <row r="93">
      <c r="A93" s="9" t="n"/>
      <c r="B93" s="9" t="n"/>
      <c r="C93" s="9" t="n"/>
      <c r="D93" s="9" t="n"/>
      <c r="E93" s="15" t="n"/>
      <c r="F93" s="9" t="n"/>
      <c r="G93" s="9" t="n"/>
      <c r="H93" s="11" t="n"/>
      <c r="I93" s="11" t="n"/>
      <c r="J93" s="9" t="n"/>
      <c r="K93" s="9" t="n"/>
    </row>
    <row r="94">
      <c r="A94" s="9" t="n"/>
      <c r="B94" s="9" t="n"/>
      <c r="C94" s="9" t="n"/>
      <c r="D94" s="9" t="n"/>
      <c r="E94" s="15" t="n"/>
      <c r="F94" s="9" t="n"/>
      <c r="G94" s="9" t="n"/>
      <c r="H94" s="11" t="n"/>
      <c r="I94" s="11" t="n"/>
      <c r="J94" s="9" t="n"/>
      <c r="K94" s="9" t="n"/>
    </row>
    <row r="95">
      <c r="A95" s="9" t="n"/>
      <c r="B95" s="9" t="n"/>
      <c r="C95" s="9" t="n"/>
      <c r="D95" s="9" t="n"/>
      <c r="E95" s="15" t="n"/>
      <c r="F95" s="9" t="n"/>
      <c r="G95" s="9" t="n"/>
      <c r="H95" s="11" t="n"/>
      <c r="I95" s="11" t="n"/>
      <c r="J95" s="9" t="n"/>
      <c r="K95" s="9" t="n"/>
    </row>
    <row r="96">
      <c r="A96" s="9" t="n"/>
      <c r="B96" s="9" t="n"/>
      <c r="C96" s="9" t="n"/>
      <c r="D96" s="9" t="n"/>
      <c r="E96" s="15" t="n"/>
      <c r="F96" s="9" t="n"/>
      <c r="G96" s="9" t="n"/>
      <c r="H96" s="11" t="n"/>
      <c r="I96" s="11" t="n"/>
      <c r="J96" s="9" t="n"/>
      <c r="K96" s="9" t="n"/>
    </row>
    <row r="97">
      <c r="A97" s="9" t="n"/>
      <c r="B97" s="9" t="n"/>
      <c r="C97" s="9" t="n"/>
      <c r="D97" s="9" t="n"/>
      <c r="E97" s="15" t="n"/>
      <c r="F97" s="9" t="n"/>
      <c r="G97" s="9" t="n"/>
      <c r="H97" s="11" t="n"/>
      <c r="I97" s="11" t="n"/>
      <c r="J97" s="9" t="n"/>
      <c r="K97" s="9" t="n"/>
    </row>
    <row r="98">
      <c r="A98" s="9" t="n"/>
      <c r="B98" s="9" t="n"/>
      <c r="C98" s="9" t="n"/>
      <c r="D98" s="9" t="n"/>
      <c r="E98" s="15" t="n"/>
      <c r="F98" s="9" t="n"/>
      <c r="G98" s="9" t="n"/>
      <c r="H98" s="11" t="n"/>
      <c r="I98" s="11" t="n"/>
      <c r="J98" s="9" t="n"/>
      <c r="K98" s="9" t="n"/>
    </row>
    <row r="99">
      <c r="A99" s="9" t="n"/>
      <c r="B99" s="9" t="n"/>
      <c r="C99" s="9" t="n"/>
      <c r="D99" s="9" t="n"/>
      <c r="E99" s="15" t="n"/>
      <c r="F99" s="9" t="n"/>
      <c r="G99" s="9" t="n"/>
      <c r="H99" s="11" t="n"/>
      <c r="I99" s="11" t="n"/>
      <c r="J99" s="9" t="n"/>
      <c r="K99" s="9" t="n"/>
    </row>
    <row r="100">
      <c r="A100" s="9" t="n"/>
      <c r="B100" s="9" t="n"/>
      <c r="C100" s="9" t="n"/>
      <c r="D100" s="9" t="n"/>
      <c r="E100" s="15" t="n"/>
      <c r="F100" s="9" t="n"/>
      <c r="G100" s="9" t="n"/>
      <c r="H100" s="11" t="n"/>
      <c r="I100" s="11" t="n"/>
      <c r="J100" s="9" t="n"/>
      <c r="K100" s="9" t="n"/>
    </row>
    <row r="101">
      <c r="A101" s="9" t="n"/>
      <c r="B101" s="9" t="n"/>
      <c r="C101" s="9" t="n"/>
      <c r="D101" s="9" t="n"/>
      <c r="E101" s="15" t="n"/>
      <c r="F101" s="9" t="n"/>
      <c r="G101" s="9" t="n"/>
      <c r="H101" s="11" t="n"/>
      <c r="I101" s="11" t="n"/>
      <c r="J101" s="9" t="n"/>
      <c r="K101" s="9" t="n"/>
    </row>
    <row r="102">
      <c r="A102" s="9" t="n"/>
      <c r="B102" s="9" t="n"/>
      <c r="C102" s="9" t="n"/>
      <c r="D102" s="9" t="n"/>
      <c r="E102" s="15" t="n"/>
      <c r="F102" s="9" t="n"/>
      <c r="G102" s="9" t="n"/>
      <c r="H102" s="11" t="n"/>
      <c r="I102" s="11" t="n"/>
      <c r="J102" s="9" t="n"/>
      <c r="K102" s="9" t="n"/>
    </row>
    <row r="103">
      <c r="A103" s="9" t="n"/>
      <c r="B103" s="9" t="n"/>
      <c r="C103" s="9" t="n"/>
      <c r="D103" s="9" t="n"/>
      <c r="E103" s="15" t="n"/>
      <c r="F103" s="9" t="n"/>
      <c r="G103" s="9" t="n"/>
      <c r="H103" s="11" t="n"/>
      <c r="I103" s="11" t="n"/>
      <c r="J103" s="9" t="n"/>
      <c r="K103" s="9" t="n"/>
    </row>
    <row r="104">
      <c r="A104" s="9" t="n"/>
      <c r="B104" s="9" t="n"/>
      <c r="C104" s="9" t="n"/>
      <c r="D104" s="9" t="n"/>
      <c r="E104" s="15" t="n"/>
      <c r="F104" s="9" t="n"/>
      <c r="G104" s="9" t="n"/>
      <c r="H104" s="11" t="n"/>
      <c r="I104" s="11" t="n"/>
      <c r="J104" s="9" t="n"/>
      <c r="K104" s="9" t="n"/>
    </row>
    <row r="105">
      <c r="A105" s="9" t="n"/>
      <c r="B105" s="9" t="n"/>
      <c r="C105" s="9" t="n"/>
      <c r="D105" s="9" t="n"/>
      <c r="E105" s="15" t="n"/>
      <c r="F105" s="9" t="n"/>
      <c r="G105" s="9" t="n"/>
      <c r="H105" s="11" t="n"/>
      <c r="I105" s="11" t="n"/>
      <c r="J105" s="9" t="n"/>
      <c r="K105" s="9" t="n"/>
    </row>
    <row r="106">
      <c r="A106" s="9" t="n"/>
      <c r="B106" s="9" t="n"/>
      <c r="C106" s="9" t="n"/>
      <c r="D106" s="9" t="n"/>
      <c r="E106" s="15" t="n"/>
      <c r="F106" s="9" t="n"/>
      <c r="G106" s="9" t="n"/>
      <c r="H106" s="11" t="n"/>
      <c r="I106" s="11" t="n"/>
      <c r="J106" s="9" t="n"/>
      <c r="K106" s="9" t="n"/>
    </row>
    <row r="107">
      <c r="A107" s="9" t="n"/>
      <c r="B107" s="9" t="n"/>
      <c r="C107" s="9" t="n"/>
      <c r="D107" s="9" t="n"/>
      <c r="E107" s="15" t="n"/>
      <c r="F107" s="9" t="n"/>
      <c r="G107" s="9" t="n"/>
      <c r="H107" s="11" t="n"/>
      <c r="I107" s="11" t="n"/>
      <c r="J107" s="9" t="n"/>
      <c r="K107" s="9" t="n"/>
    </row>
    <row r="108">
      <c r="A108" s="9" t="n"/>
      <c r="B108" s="9" t="n"/>
      <c r="C108" s="9" t="n"/>
      <c r="D108" s="9" t="n"/>
      <c r="E108" s="15" t="n"/>
      <c r="F108" s="9" t="n"/>
      <c r="G108" s="9" t="n"/>
      <c r="H108" s="11" t="n"/>
      <c r="I108" s="11" t="n"/>
      <c r="J108" s="9" t="n"/>
      <c r="K108" s="9" t="n"/>
    </row>
    <row r="109">
      <c r="A109" s="9" t="n"/>
      <c r="B109" s="9" t="n"/>
      <c r="C109" s="9" t="n"/>
      <c r="D109" s="9" t="n"/>
      <c r="E109" s="15" t="n"/>
      <c r="F109" s="9" t="n"/>
      <c r="G109" s="9" t="n"/>
      <c r="H109" s="11" t="n"/>
      <c r="I109" s="11" t="n"/>
      <c r="J109" s="9" t="n"/>
      <c r="K109" s="9" t="n"/>
    </row>
    <row r="110">
      <c r="A110" s="9" t="n"/>
      <c r="B110" s="9" t="n"/>
      <c r="C110" s="9" t="n"/>
      <c r="D110" s="9" t="n"/>
      <c r="E110" s="15" t="n"/>
      <c r="F110" s="9" t="n"/>
      <c r="G110" s="9" t="n"/>
      <c r="H110" s="11" t="n"/>
      <c r="I110" s="11" t="n"/>
      <c r="J110" s="9" t="n"/>
      <c r="K110" s="9" t="n"/>
    </row>
    <row r="111">
      <c r="A111" s="9" t="n"/>
      <c r="B111" s="9" t="n"/>
      <c r="C111" s="9" t="n"/>
      <c r="D111" s="9" t="n"/>
      <c r="E111" s="15" t="n"/>
      <c r="F111" s="9" t="n"/>
      <c r="G111" s="9" t="n"/>
      <c r="H111" s="11" t="n"/>
      <c r="I111" s="11" t="n"/>
      <c r="J111" s="9" t="n"/>
      <c r="K111" s="9" t="n"/>
    </row>
    <row r="112">
      <c r="A112" s="9" t="n"/>
      <c r="B112" s="9" t="n"/>
      <c r="C112" s="9" t="n"/>
      <c r="D112" s="9" t="n"/>
      <c r="E112" s="15" t="n"/>
      <c r="F112" s="9" t="n"/>
      <c r="G112" s="9" t="n"/>
      <c r="H112" s="11" t="n"/>
      <c r="I112" s="11" t="n"/>
      <c r="J112" s="9" t="n"/>
      <c r="K112" s="9" t="n"/>
    </row>
    <row r="113">
      <c r="A113" s="9" t="n"/>
      <c r="B113" s="9" t="n"/>
      <c r="C113" s="9" t="n"/>
      <c r="D113" s="9" t="n"/>
      <c r="E113" s="15" t="n"/>
      <c r="F113" s="9" t="n"/>
      <c r="G113" s="9" t="n"/>
      <c r="H113" s="11" t="n"/>
      <c r="I113" s="11" t="n"/>
      <c r="J113" s="9" t="n"/>
      <c r="K113" s="9" t="n"/>
    </row>
    <row r="114">
      <c r="A114" s="9" t="n"/>
      <c r="B114" s="9" t="n"/>
      <c r="C114" s="9" t="n"/>
      <c r="D114" s="9" t="n"/>
      <c r="E114" s="15" t="n"/>
      <c r="F114" s="9" t="n"/>
      <c r="G114" s="9" t="n"/>
      <c r="H114" s="11" t="n"/>
      <c r="I114" s="11" t="n"/>
      <c r="J114" s="9" t="n"/>
      <c r="K114" s="9" t="n"/>
    </row>
    <row r="115">
      <c r="A115" s="9" t="n"/>
      <c r="B115" s="9" t="n"/>
      <c r="C115" s="9" t="n"/>
      <c r="D115" s="9" t="n"/>
      <c r="E115" s="15" t="n"/>
      <c r="F115" s="9" t="n"/>
      <c r="G115" s="9" t="n"/>
      <c r="H115" s="11" t="n"/>
      <c r="I115" s="11" t="n"/>
      <c r="J115" s="9" t="n"/>
      <c r="K115" s="9" t="n"/>
    </row>
    <row r="116">
      <c r="A116" s="9" t="n"/>
      <c r="B116" s="9" t="n"/>
      <c r="C116" s="9" t="n"/>
      <c r="D116" s="9" t="n"/>
      <c r="E116" s="15" t="n"/>
      <c r="F116" s="9" t="n"/>
      <c r="G116" s="9" t="n"/>
      <c r="H116" s="11" t="n"/>
      <c r="I116" s="11" t="n"/>
      <c r="J116" s="9" t="n"/>
      <c r="K116" s="9" t="n"/>
    </row>
    <row r="117">
      <c r="A117" s="9" t="n"/>
      <c r="B117" s="9" t="n"/>
      <c r="C117" s="9" t="n"/>
      <c r="D117" s="9" t="n"/>
      <c r="E117" s="15" t="n"/>
      <c r="F117" s="9" t="n"/>
      <c r="G117" s="9" t="n"/>
      <c r="H117" s="11" t="n"/>
      <c r="I117" s="11" t="n"/>
      <c r="J117" s="9" t="n"/>
      <c r="K117" s="9" t="n"/>
    </row>
    <row r="118">
      <c r="A118" s="9" t="n"/>
      <c r="B118" s="9" t="n"/>
      <c r="C118" s="9" t="n"/>
      <c r="D118" s="9" t="n"/>
      <c r="E118" s="15" t="n"/>
      <c r="F118" s="9" t="n"/>
      <c r="G118" s="9" t="n"/>
      <c r="H118" s="11" t="n"/>
      <c r="I118" s="11" t="n"/>
      <c r="J118" s="9" t="n"/>
      <c r="K118" s="9" t="n"/>
    </row>
    <row r="119">
      <c r="A119" s="9" t="n"/>
      <c r="B119" s="9" t="n"/>
      <c r="C119" s="9" t="n"/>
      <c r="D119" s="9" t="n"/>
      <c r="E119" s="15" t="n"/>
      <c r="F119" s="9" t="n"/>
      <c r="G119" s="9" t="n"/>
      <c r="H119" s="11" t="n"/>
      <c r="I119" s="11" t="n"/>
      <c r="J119" s="9" t="n"/>
      <c r="K119" s="9" t="n"/>
    </row>
    <row r="120">
      <c r="A120" s="9" t="n"/>
      <c r="B120" s="9" t="n"/>
      <c r="C120" s="9" t="n"/>
      <c r="D120" s="9" t="n"/>
      <c r="E120" s="15" t="n"/>
      <c r="F120" s="9" t="n"/>
      <c r="G120" s="9" t="n"/>
      <c r="H120" s="11" t="n"/>
      <c r="I120" s="11" t="n"/>
      <c r="J120" s="9" t="n"/>
      <c r="K120" s="9" t="n"/>
    </row>
    <row r="121">
      <c r="A121" s="9" t="n"/>
      <c r="B121" s="9" t="n"/>
      <c r="C121" s="9" t="n"/>
      <c r="D121" s="9" t="n"/>
      <c r="E121" s="15" t="n"/>
      <c r="F121" s="9" t="n"/>
      <c r="G121" s="9" t="n"/>
      <c r="H121" s="11" t="n"/>
      <c r="I121" s="11" t="n"/>
      <c r="J121" s="9" t="n"/>
      <c r="K121" s="9" t="n"/>
    </row>
    <row r="122">
      <c r="A122" s="9" t="n"/>
      <c r="B122" s="9" t="n"/>
      <c r="C122" s="9" t="n"/>
      <c r="D122" s="9" t="n"/>
      <c r="E122" s="15" t="n"/>
      <c r="F122" s="9" t="n"/>
      <c r="G122" s="9" t="n"/>
      <c r="H122" s="11" t="n"/>
      <c r="I122" s="11" t="n"/>
      <c r="J122" s="9" t="n"/>
      <c r="K122" s="9" t="n"/>
    </row>
    <row r="123">
      <c r="A123" s="9" t="n"/>
      <c r="B123" s="9" t="n"/>
      <c r="C123" s="9" t="n"/>
      <c r="D123" s="9" t="n"/>
      <c r="E123" s="15" t="n"/>
      <c r="F123" s="9" t="n"/>
      <c r="G123" s="9" t="n"/>
      <c r="H123" s="11" t="n"/>
      <c r="I123" s="11" t="n"/>
      <c r="J123" s="9" t="n"/>
      <c r="K123" s="9" t="n"/>
    </row>
    <row r="124">
      <c r="A124" s="9" t="n"/>
      <c r="B124" s="9" t="n"/>
      <c r="C124" s="9" t="n"/>
      <c r="D124" s="9" t="n"/>
      <c r="E124" s="15" t="n"/>
      <c r="F124" s="9" t="n"/>
      <c r="G124" s="9" t="n"/>
      <c r="H124" s="11" t="n"/>
      <c r="I124" s="11" t="n"/>
      <c r="J124" s="9" t="n"/>
      <c r="K124" s="9" t="n"/>
    </row>
    <row r="125">
      <c r="A125" s="9" t="n"/>
      <c r="B125" s="9" t="n"/>
      <c r="C125" s="9" t="n"/>
      <c r="D125" s="9" t="n"/>
      <c r="E125" s="15" t="n"/>
      <c r="F125" s="9" t="n"/>
      <c r="G125" s="9" t="n"/>
      <c r="H125" s="11" t="n"/>
      <c r="I125" s="11" t="n"/>
      <c r="J125" s="9" t="n"/>
      <c r="K125" s="9" t="n"/>
    </row>
    <row r="126">
      <c r="A126" s="9" t="n"/>
      <c r="B126" s="9" t="n"/>
      <c r="C126" s="9" t="n"/>
      <c r="D126" s="9" t="n"/>
      <c r="E126" s="15" t="n"/>
      <c r="F126" s="9" t="n"/>
      <c r="G126" s="9" t="n"/>
      <c r="H126" s="11" t="n"/>
      <c r="I126" s="11" t="n"/>
      <c r="J126" s="9" t="n"/>
      <c r="K126" s="9" t="n"/>
    </row>
    <row r="127">
      <c r="A127" s="9" t="n"/>
      <c r="B127" s="9" t="n"/>
      <c r="C127" s="9" t="n"/>
      <c r="D127" s="9" t="n"/>
      <c r="E127" s="15" t="n"/>
      <c r="F127" s="9" t="n"/>
      <c r="G127" s="9" t="n"/>
      <c r="H127" s="11" t="n"/>
      <c r="I127" s="11" t="n"/>
      <c r="J127" s="9" t="n"/>
      <c r="K127" s="9" t="n"/>
    </row>
    <row r="128">
      <c r="A128" s="9" t="n"/>
      <c r="B128" s="9" t="n"/>
      <c r="C128" s="9" t="n"/>
      <c r="D128" s="9" t="n"/>
      <c r="E128" s="15" t="n"/>
      <c r="F128" s="9" t="n"/>
      <c r="G128" s="9" t="n"/>
      <c r="H128" s="11" t="n"/>
      <c r="I128" s="11" t="n"/>
      <c r="J128" s="9" t="n"/>
      <c r="K128" s="9" t="n"/>
    </row>
    <row r="129">
      <c r="A129" s="9" t="n"/>
      <c r="B129" s="9" t="n"/>
      <c r="C129" s="9" t="n"/>
      <c r="D129" s="9" t="n"/>
      <c r="E129" s="15" t="n"/>
      <c r="F129" s="9" t="n"/>
      <c r="G129" s="9" t="n"/>
      <c r="H129" s="11" t="n"/>
      <c r="I129" s="11" t="n"/>
      <c r="J129" s="9" t="n"/>
      <c r="K129" s="9" t="n"/>
    </row>
    <row r="130">
      <c r="A130" s="9" t="n"/>
      <c r="B130" s="9" t="n"/>
      <c r="C130" s="9" t="n"/>
      <c r="D130" s="9" t="n"/>
      <c r="E130" s="15" t="n"/>
      <c r="F130" s="9" t="n"/>
      <c r="G130" s="9" t="n"/>
      <c r="H130" s="11" t="n"/>
      <c r="I130" s="11" t="n"/>
      <c r="J130" s="9" t="n"/>
      <c r="K130" s="9" t="n"/>
    </row>
    <row r="131">
      <c r="A131" s="9" t="n"/>
      <c r="B131" s="9" t="n"/>
      <c r="C131" s="9" t="n"/>
      <c r="D131" s="9" t="n"/>
      <c r="E131" s="15" t="n"/>
      <c r="F131" s="9" t="n"/>
      <c r="G131" s="9" t="n"/>
      <c r="H131" s="11" t="n"/>
      <c r="I131" s="11" t="n"/>
      <c r="J131" s="9" t="n"/>
      <c r="K131" s="9" t="n"/>
    </row>
    <row r="132">
      <c r="A132" s="9" t="n"/>
      <c r="B132" s="9" t="n"/>
      <c r="C132" s="9" t="n"/>
      <c r="D132" s="9" t="n"/>
      <c r="E132" s="15" t="n"/>
      <c r="F132" s="9" t="n"/>
      <c r="G132" s="9" t="n"/>
      <c r="H132" s="11" t="n"/>
      <c r="I132" s="11" t="n"/>
      <c r="J132" s="9" t="n"/>
      <c r="K132" s="9" t="n"/>
    </row>
    <row r="133">
      <c r="A133" s="9" t="n"/>
      <c r="B133" s="9" t="n"/>
      <c r="C133" s="9" t="n"/>
      <c r="D133" s="9" t="n"/>
      <c r="E133" s="15" t="n"/>
      <c r="F133" s="9" t="n"/>
      <c r="G133" s="9" t="n"/>
      <c r="H133" s="11" t="n"/>
      <c r="I133" s="11" t="n"/>
      <c r="J133" s="9" t="n"/>
      <c r="K133" s="9" t="n"/>
    </row>
    <row r="134">
      <c r="A134" s="9" t="n"/>
      <c r="B134" s="9" t="n"/>
      <c r="C134" s="9" t="n"/>
      <c r="D134" s="9" t="n"/>
      <c r="E134" s="15" t="n"/>
      <c r="F134" s="9" t="n"/>
      <c r="G134" s="9" t="n"/>
      <c r="H134" s="11" t="n"/>
      <c r="I134" s="11" t="n"/>
      <c r="J134" s="9" t="n"/>
      <c r="K134" s="9" t="n"/>
    </row>
    <row r="135">
      <c r="A135" s="9" t="n"/>
      <c r="B135" s="9" t="n"/>
      <c r="C135" s="9" t="n"/>
      <c r="D135" s="9" t="n"/>
      <c r="E135" s="15" t="n"/>
      <c r="F135" s="9" t="n"/>
      <c r="G135" s="9" t="n"/>
      <c r="H135" s="11" t="n"/>
      <c r="I135" s="11" t="n"/>
      <c r="J135" s="9" t="n"/>
      <c r="K135" s="9" t="n"/>
    </row>
    <row r="136">
      <c r="A136" s="9" t="n"/>
      <c r="B136" s="9" t="n"/>
      <c r="C136" s="9" t="n"/>
      <c r="D136" s="9" t="n"/>
      <c r="E136" s="15" t="n"/>
      <c r="F136" s="9" t="n"/>
      <c r="G136" s="9" t="n"/>
      <c r="H136" s="11" t="n"/>
      <c r="I136" s="11" t="n"/>
      <c r="J136" s="9" t="n"/>
      <c r="K136" s="9" t="n"/>
    </row>
    <row r="137">
      <c r="A137" s="9" t="n"/>
      <c r="B137" s="9" t="n"/>
      <c r="C137" s="9" t="n"/>
      <c r="D137" s="9" t="n"/>
      <c r="E137" s="15" t="n"/>
      <c r="F137" s="9" t="n"/>
      <c r="G137" s="9" t="n"/>
      <c r="H137" s="11" t="n"/>
      <c r="I137" s="11" t="n"/>
      <c r="J137" s="9" t="n"/>
      <c r="K137" s="9" t="n"/>
    </row>
    <row r="138">
      <c r="A138" s="9" t="n"/>
      <c r="B138" s="9" t="n"/>
      <c r="C138" s="9" t="n"/>
      <c r="D138" s="9" t="n"/>
      <c r="E138" s="15" t="n"/>
      <c r="F138" s="9" t="n"/>
      <c r="G138" s="9" t="n"/>
      <c r="H138" s="11" t="n"/>
      <c r="I138" s="11" t="n"/>
      <c r="J138" s="9" t="n"/>
      <c r="K138" s="9" t="n"/>
    </row>
    <row r="139">
      <c r="A139" s="9" t="n"/>
      <c r="B139" s="9" t="n"/>
      <c r="C139" s="9" t="n"/>
      <c r="D139" s="9" t="n"/>
      <c r="E139" s="15" t="n"/>
      <c r="F139" s="9" t="n"/>
      <c r="G139" s="9" t="n"/>
      <c r="H139" s="11" t="n"/>
      <c r="I139" s="11" t="n"/>
      <c r="J139" s="9" t="n"/>
      <c r="K139" s="9" t="n"/>
    </row>
    <row r="140">
      <c r="A140" s="9" t="n"/>
      <c r="B140" s="9" t="n"/>
      <c r="C140" s="9" t="n"/>
      <c r="D140" s="9" t="n"/>
      <c r="E140" s="15" t="n"/>
      <c r="F140" s="9" t="n"/>
      <c r="G140" s="9" t="n"/>
      <c r="H140" s="11" t="n"/>
      <c r="I140" s="11" t="n"/>
      <c r="J140" s="9" t="n"/>
      <c r="K140" s="9" t="n"/>
    </row>
    <row r="141">
      <c r="A141" s="9" t="n"/>
      <c r="B141" s="9" t="n"/>
      <c r="C141" s="9" t="n"/>
      <c r="D141" s="9" t="n"/>
      <c r="E141" s="15" t="n"/>
      <c r="F141" s="9" t="n"/>
      <c r="G141" s="9" t="n"/>
      <c r="H141" s="11" t="n"/>
      <c r="I141" s="11" t="n"/>
      <c r="J141" s="9" t="n"/>
      <c r="K141" s="9" t="n"/>
    </row>
    <row r="142">
      <c r="A142" s="9" t="n"/>
      <c r="B142" s="9" t="n"/>
      <c r="C142" s="9" t="n"/>
      <c r="D142" s="9" t="n"/>
      <c r="E142" s="15" t="n"/>
      <c r="F142" s="9" t="n"/>
      <c r="G142" s="9" t="n"/>
      <c r="H142" s="11" t="n"/>
      <c r="I142" s="11" t="n"/>
      <c r="J142" s="9" t="n"/>
      <c r="K142" s="9" t="n"/>
    </row>
    <row r="143">
      <c r="A143" s="9" t="n"/>
      <c r="B143" s="9" t="n"/>
      <c r="C143" s="9" t="n"/>
      <c r="D143" s="9" t="n"/>
      <c r="E143" s="15" t="n"/>
      <c r="F143" s="9" t="n"/>
      <c r="G143" s="9" t="n"/>
      <c r="H143" s="11" t="n"/>
      <c r="I143" s="11" t="n"/>
      <c r="J143" s="9" t="n"/>
      <c r="K143" s="9" t="n"/>
    </row>
    <row r="144">
      <c r="A144" s="9" t="n"/>
      <c r="B144" s="9" t="n"/>
      <c r="C144" s="9" t="n"/>
      <c r="D144" s="9" t="n"/>
      <c r="E144" s="15" t="n"/>
      <c r="F144" s="9" t="n"/>
      <c r="G144" s="9" t="n"/>
      <c r="H144" s="11" t="n"/>
      <c r="I144" s="11" t="n"/>
      <c r="J144" s="9" t="n"/>
      <c r="K144" s="9" t="n"/>
    </row>
    <row r="145">
      <c r="A145" s="9" t="n"/>
      <c r="B145" s="9" t="n"/>
      <c r="C145" s="9" t="n"/>
      <c r="D145" s="9" t="n"/>
      <c r="E145" s="15" t="n"/>
      <c r="F145" s="9" t="n"/>
      <c r="G145" s="9" t="n"/>
      <c r="H145" s="11" t="n"/>
      <c r="I145" s="11" t="n"/>
      <c r="J145" s="9" t="n"/>
      <c r="K145" s="9" t="n"/>
    </row>
    <row r="146">
      <c r="A146" s="9" t="n"/>
      <c r="B146" s="9" t="n"/>
      <c r="C146" s="9" t="n"/>
      <c r="D146" s="9" t="n"/>
      <c r="E146" s="15" t="n"/>
      <c r="F146" s="9" t="n"/>
      <c r="G146" s="9" t="n"/>
      <c r="H146" s="11" t="n"/>
      <c r="I146" s="11" t="n"/>
      <c r="J146" s="9" t="n"/>
      <c r="K146" s="9" t="n"/>
    </row>
    <row r="147">
      <c r="A147" s="9" t="n"/>
      <c r="B147" s="9" t="n"/>
      <c r="C147" s="9" t="n"/>
      <c r="D147" s="9" t="n"/>
      <c r="E147" s="15" t="n"/>
      <c r="F147" s="9" t="n"/>
      <c r="G147" s="9" t="n"/>
      <c r="H147" s="11" t="n"/>
      <c r="I147" s="11" t="n"/>
      <c r="J147" s="9" t="n"/>
      <c r="K147" s="9" t="n"/>
    </row>
    <row r="148">
      <c r="A148" s="9" t="n"/>
      <c r="B148" s="9" t="n"/>
      <c r="C148" s="9" t="n"/>
      <c r="D148" s="9" t="n"/>
      <c r="E148" s="15" t="n"/>
      <c r="F148" s="9" t="n"/>
      <c r="G148" s="9" t="n"/>
      <c r="H148" s="11" t="n"/>
      <c r="I148" s="11" t="n"/>
      <c r="J148" s="9" t="n"/>
      <c r="K148" s="9" t="n"/>
    </row>
    <row r="149">
      <c r="A149" s="9" t="n"/>
      <c r="B149" s="9" t="n"/>
      <c r="C149" s="9" t="n"/>
      <c r="D149" s="9" t="n"/>
      <c r="E149" s="15" t="n"/>
      <c r="F149" s="9" t="n"/>
      <c r="G149" s="9" t="n"/>
      <c r="H149" s="11" t="n"/>
      <c r="I149" s="11" t="n"/>
      <c r="J149" s="9" t="n"/>
      <c r="K149" s="9" t="n"/>
    </row>
    <row r="150">
      <c r="A150" s="9" t="n"/>
      <c r="B150" s="9" t="n"/>
      <c r="C150" s="9" t="n"/>
      <c r="D150" s="9" t="n"/>
      <c r="E150" s="15" t="n"/>
      <c r="F150" s="9" t="n"/>
      <c r="G150" s="9" t="n"/>
      <c r="H150" s="11" t="n"/>
      <c r="I150" s="11" t="n"/>
      <c r="J150" s="9" t="n"/>
      <c r="K150" s="9" t="n"/>
    </row>
    <row r="151">
      <c r="A151" s="9" t="n"/>
      <c r="B151" s="9" t="n"/>
      <c r="C151" s="9" t="n"/>
      <c r="D151" s="9" t="n"/>
      <c r="E151" s="15" t="n"/>
      <c r="F151" s="9" t="n"/>
      <c r="G151" s="9" t="n"/>
      <c r="H151" s="11" t="n"/>
      <c r="I151" s="11" t="n"/>
      <c r="J151" s="9" t="n"/>
      <c r="K151" s="9" t="n"/>
    </row>
    <row r="152">
      <c r="A152" s="9" t="n"/>
      <c r="B152" s="9" t="n"/>
      <c r="C152" s="9" t="n"/>
      <c r="D152" s="9" t="n"/>
      <c r="E152" s="15" t="n"/>
      <c r="F152" s="9" t="n"/>
      <c r="G152" s="9" t="n"/>
      <c r="H152" s="11" t="n"/>
      <c r="I152" s="11" t="n"/>
      <c r="J152" s="9" t="n"/>
      <c r="K152" s="9" t="n"/>
    </row>
    <row r="153">
      <c r="A153" s="9" t="n"/>
      <c r="B153" s="9" t="n"/>
      <c r="C153" s="9" t="n"/>
      <c r="D153" s="9" t="n"/>
      <c r="E153" s="15" t="n"/>
      <c r="F153" s="9" t="n"/>
      <c r="G153" s="9" t="n"/>
      <c r="H153" s="11" t="n"/>
      <c r="I153" s="11" t="n"/>
      <c r="J153" s="9" t="n"/>
      <c r="K153" s="9" t="n"/>
    </row>
    <row r="154">
      <c r="A154" s="9" t="n"/>
      <c r="B154" s="9" t="n"/>
      <c r="C154" s="9" t="n"/>
      <c r="D154" s="9" t="n"/>
      <c r="E154" s="15" t="n"/>
      <c r="F154" s="9" t="n"/>
      <c r="G154" s="9" t="n"/>
      <c r="H154" s="11" t="n"/>
      <c r="I154" s="11" t="n"/>
      <c r="J154" s="9" t="n"/>
      <c r="K154" s="9" t="n"/>
    </row>
    <row r="155">
      <c r="A155" s="9" t="n"/>
      <c r="B155" s="9" t="n"/>
      <c r="C155" s="9" t="n"/>
      <c r="D155" s="9" t="n"/>
      <c r="E155" s="15" t="n"/>
      <c r="F155" s="9" t="n"/>
      <c r="G155" s="9" t="n"/>
      <c r="H155" s="11" t="n"/>
      <c r="I155" s="11" t="n"/>
      <c r="J155" s="9" t="n"/>
      <c r="K155" s="9" t="n"/>
    </row>
    <row r="156">
      <c r="A156" s="9" t="n"/>
      <c r="B156" s="9" t="n"/>
      <c r="C156" s="9" t="n"/>
      <c r="D156" s="9" t="n"/>
      <c r="E156" s="15" t="n"/>
      <c r="F156" s="9" t="n"/>
      <c r="G156" s="9" t="n"/>
      <c r="H156" s="11" t="n"/>
      <c r="I156" s="11" t="n"/>
      <c r="J156" s="9" t="n"/>
      <c r="K156" s="9" t="n"/>
    </row>
    <row r="157">
      <c r="A157" s="9" t="n"/>
      <c r="B157" s="9" t="n"/>
      <c r="C157" s="9" t="n"/>
      <c r="D157" s="9" t="n"/>
      <c r="E157" s="15" t="n"/>
      <c r="F157" s="9" t="n"/>
      <c r="G157" s="9" t="n"/>
      <c r="H157" s="11" t="n"/>
      <c r="I157" s="11" t="n"/>
      <c r="J157" s="9" t="n"/>
      <c r="K157" s="9" t="n"/>
    </row>
    <row r="158">
      <c r="A158" s="9" t="n"/>
      <c r="B158" s="9" t="n"/>
      <c r="C158" s="9" t="n"/>
      <c r="D158" s="9" t="n"/>
      <c r="E158" s="15" t="n"/>
      <c r="F158" s="9" t="n"/>
      <c r="G158" s="9" t="n"/>
      <c r="H158" s="11" t="n"/>
      <c r="I158" s="11" t="n"/>
      <c r="J158" s="9" t="n"/>
      <c r="K158" s="9" t="n"/>
    </row>
    <row r="159">
      <c r="A159" s="9" t="n"/>
      <c r="B159" s="9" t="n"/>
      <c r="C159" s="9" t="n"/>
      <c r="D159" s="9" t="n"/>
      <c r="E159" s="15" t="n"/>
      <c r="F159" s="9" t="n"/>
      <c r="G159" s="9" t="n"/>
      <c r="H159" s="11" t="n"/>
      <c r="I159" s="11" t="n"/>
      <c r="J159" s="9" t="n"/>
      <c r="K159" s="9" t="n"/>
    </row>
    <row r="160">
      <c r="A160" s="9" t="n"/>
      <c r="B160" s="9" t="n"/>
      <c r="C160" s="9" t="n"/>
      <c r="D160" s="9" t="n"/>
      <c r="E160" s="15" t="n"/>
      <c r="F160" s="9" t="n"/>
      <c r="G160" s="9" t="n"/>
      <c r="H160" s="11" t="n"/>
      <c r="I160" s="11" t="n"/>
      <c r="J160" s="9" t="n"/>
      <c r="K160" s="9" t="n"/>
    </row>
    <row r="161">
      <c r="A161" s="9" t="n"/>
      <c r="B161" s="9" t="n"/>
      <c r="C161" s="9" t="n"/>
      <c r="D161" s="9" t="n"/>
      <c r="E161" s="15" t="n"/>
      <c r="F161" s="9" t="n"/>
      <c r="G161" s="9" t="n"/>
      <c r="H161" s="11" t="n"/>
      <c r="I161" s="11" t="n"/>
      <c r="J161" s="9" t="n"/>
      <c r="K161" s="9" t="n"/>
    </row>
    <row r="162">
      <c r="A162" s="9" t="n"/>
      <c r="B162" s="9" t="n"/>
      <c r="C162" s="9" t="n"/>
      <c r="D162" s="9" t="n"/>
      <c r="E162" s="15" t="n"/>
      <c r="F162" s="9" t="n"/>
      <c r="G162" s="9" t="n"/>
      <c r="H162" s="11" t="n"/>
      <c r="I162" s="11" t="n"/>
      <c r="J162" s="9" t="n"/>
      <c r="K162" s="9" t="n"/>
    </row>
    <row r="163">
      <c r="A163" s="9" t="n"/>
      <c r="B163" s="9" t="n"/>
      <c r="C163" s="9" t="n"/>
      <c r="D163" s="9" t="n"/>
      <c r="E163" s="15" t="n"/>
      <c r="F163" s="9" t="n"/>
      <c r="G163" s="9" t="n"/>
      <c r="H163" s="11" t="n"/>
      <c r="I163" s="11" t="n"/>
      <c r="J163" s="9" t="n"/>
      <c r="K163" s="9" t="n"/>
    </row>
    <row r="164">
      <c r="A164" s="9" t="n"/>
      <c r="B164" s="9" t="n"/>
      <c r="C164" s="9" t="n"/>
      <c r="D164" s="9" t="n"/>
      <c r="E164" s="15" t="n"/>
      <c r="F164" s="9" t="n"/>
      <c r="G164" s="9" t="n"/>
      <c r="H164" s="11" t="n"/>
      <c r="I164" s="11" t="n"/>
      <c r="J164" s="9" t="n"/>
      <c r="K164" s="9" t="n"/>
    </row>
    <row r="165">
      <c r="A165" s="9" t="n"/>
      <c r="B165" s="9" t="n"/>
      <c r="C165" s="9" t="n"/>
      <c r="D165" s="9" t="n"/>
      <c r="E165" s="15" t="n"/>
      <c r="F165" s="9" t="n"/>
      <c r="G165" s="9" t="n"/>
      <c r="H165" s="11" t="n"/>
      <c r="I165" s="11" t="n"/>
      <c r="J165" s="9" t="n"/>
      <c r="K165" s="9" t="n"/>
    </row>
    <row r="166">
      <c r="A166" s="9" t="n"/>
      <c r="B166" s="9" t="n"/>
      <c r="C166" s="9" t="n"/>
      <c r="D166" s="9" t="n"/>
      <c r="E166" s="15" t="n"/>
      <c r="F166" s="9" t="n"/>
      <c r="G166" s="9" t="n"/>
      <c r="H166" s="11" t="n"/>
      <c r="I166" s="11" t="n"/>
      <c r="J166" s="9" t="n"/>
      <c r="K166" s="9" t="n"/>
    </row>
    <row r="167">
      <c r="A167" s="9" t="n"/>
      <c r="B167" s="9" t="n"/>
      <c r="C167" s="9" t="n"/>
      <c r="D167" s="9" t="n"/>
      <c r="E167" s="15" t="n"/>
      <c r="F167" s="9" t="n"/>
      <c r="G167" s="9" t="n"/>
      <c r="H167" s="11" t="n"/>
      <c r="I167" s="11" t="n"/>
      <c r="J167" s="9" t="n"/>
      <c r="K167" s="9" t="n"/>
    </row>
    <row r="168">
      <c r="A168" s="9" t="n"/>
      <c r="B168" s="9" t="n"/>
      <c r="C168" s="9" t="n"/>
      <c r="D168" s="9" t="n"/>
      <c r="E168" s="15" t="n"/>
      <c r="F168" s="9" t="n"/>
      <c r="G168" s="9" t="n"/>
      <c r="H168" s="11" t="n"/>
      <c r="I168" s="11" t="n"/>
      <c r="J168" s="9" t="n"/>
      <c r="K168" s="9" t="n"/>
    </row>
    <row r="169">
      <c r="A169" s="9" t="n"/>
      <c r="B169" s="9" t="n"/>
      <c r="C169" s="9" t="n"/>
      <c r="D169" s="9" t="n"/>
      <c r="E169" s="15" t="n"/>
      <c r="F169" s="9" t="n"/>
      <c r="G169" s="9" t="n"/>
      <c r="H169" s="11" t="n"/>
      <c r="I169" s="11" t="n"/>
      <c r="J169" s="9" t="n"/>
      <c r="K169" s="9" t="n"/>
    </row>
    <row r="170">
      <c r="A170" s="9" t="n"/>
      <c r="B170" s="9" t="n"/>
      <c r="C170" s="9" t="n"/>
      <c r="D170" s="9" t="n"/>
      <c r="E170" s="15" t="n"/>
      <c r="F170" s="9" t="n"/>
      <c r="G170" s="9" t="n"/>
      <c r="H170" s="11" t="n"/>
      <c r="I170" s="11" t="n"/>
      <c r="J170" s="9" t="n"/>
      <c r="K170" s="9" t="n"/>
    </row>
    <row r="171">
      <c r="A171" s="9" t="n"/>
      <c r="B171" s="9" t="n"/>
      <c r="C171" s="9" t="n"/>
      <c r="D171" s="9" t="n"/>
      <c r="E171" s="15" t="n"/>
      <c r="F171" s="9" t="n"/>
      <c r="G171" s="9" t="n"/>
      <c r="H171" s="11" t="n"/>
      <c r="I171" s="11" t="n"/>
      <c r="J171" s="9" t="n"/>
      <c r="K171" s="9" t="n"/>
    </row>
    <row r="172">
      <c r="A172" s="9" t="n"/>
      <c r="B172" s="9" t="n"/>
      <c r="C172" s="9" t="n"/>
      <c r="D172" s="9" t="n"/>
      <c r="E172" s="15" t="n"/>
      <c r="F172" s="9" t="n"/>
      <c r="G172" s="9" t="n"/>
      <c r="H172" s="11" t="n"/>
      <c r="I172" s="11" t="n"/>
      <c r="J172" s="9" t="n"/>
      <c r="K172" s="9" t="n"/>
    </row>
    <row r="173">
      <c r="A173" s="9" t="n"/>
      <c r="B173" s="9" t="n"/>
      <c r="C173" s="9" t="n"/>
      <c r="D173" s="9" t="n"/>
      <c r="E173" s="15" t="n"/>
      <c r="F173" s="9" t="n"/>
      <c r="G173" s="9" t="n"/>
      <c r="H173" s="11" t="n"/>
      <c r="I173" s="11" t="n"/>
      <c r="J173" s="9" t="n"/>
      <c r="K173" s="9" t="n"/>
    </row>
    <row r="174">
      <c r="A174" s="9" t="n"/>
      <c r="B174" s="9" t="n"/>
      <c r="C174" s="9" t="n"/>
      <c r="D174" s="9" t="n"/>
      <c r="E174" s="15" t="n"/>
      <c r="F174" s="9" t="n"/>
      <c r="G174" s="9" t="n"/>
      <c r="H174" s="11" t="n"/>
      <c r="I174" s="11" t="n"/>
      <c r="J174" s="9" t="n"/>
      <c r="K174" s="9" t="n"/>
    </row>
    <row r="175">
      <c r="A175" s="9" t="n"/>
      <c r="B175" s="9" t="n"/>
      <c r="C175" s="9" t="n"/>
      <c r="D175" s="9" t="n"/>
      <c r="E175" s="15" t="n"/>
      <c r="F175" s="9" t="n"/>
      <c r="G175" s="9" t="n"/>
      <c r="H175" s="11" t="n"/>
      <c r="I175" s="11" t="n"/>
      <c r="J175" s="9" t="n"/>
      <c r="K175" s="9" t="n"/>
    </row>
    <row r="176">
      <c r="A176" s="9" t="n"/>
      <c r="B176" s="9" t="n"/>
      <c r="C176" s="9" t="n"/>
      <c r="D176" s="9" t="n"/>
      <c r="E176" s="15" t="n"/>
      <c r="F176" s="9" t="n"/>
      <c r="G176" s="9" t="n"/>
      <c r="H176" s="11" t="n"/>
      <c r="I176" s="11" t="n"/>
      <c r="J176" s="9" t="n"/>
      <c r="K176" s="9" t="n"/>
    </row>
    <row r="177">
      <c r="A177" s="9" t="n"/>
      <c r="B177" s="9" t="n"/>
      <c r="C177" s="9" t="n"/>
      <c r="D177" s="9" t="n"/>
      <c r="E177" s="15" t="n"/>
      <c r="F177" s="9" t="n"/>
      <c r="G177" s="9" t="n"/>
      <c r="H177" s="11" t="n"/>
      <c r="I177" s="11" t="n"/>
      <c r="J177" s="9" t="n"/>
      <c r="K177" s="9" t="n"/>
    </row>
    <row r="178">
      <c r="A178" s="9" t="n"/>
      <c r="B178" s="9" t="n"/>
      <c r="C178" s="9" t="n"/>
      <c r="D178" s="9" t="n"/>
      <c r="E178" s="15" t="n"/>
      <c r="F178" s="9" t="n"/>
      <c r="G178" s="9" t="n"/>
      <c r="H178" s="11" t="n"/>
      <c r="I178" s="11" t="n"/>
      <c r="J178" s="9" t="n"/>
      <c r="K178" s="9" t="n"/>
    </row>
    <row r="179">
      <c r="A179" s="9" t="n"/>
      <c r="B179" s="9" t="n"/>
      <c r="C179" s="9" t="n"/>
      <c r="D179" s="9" t="n"/>
      <c r="E179" s="15" t="n"/>
      <c r="F179" s="9" t="n"/>
      <c r="G179" s="9" t="n"/>
      <c r="H179" s="11" t="n"/>
      <c r="I179" s="11" t="n"/>
      <c r="J179" s="9" t="n"/>
      <c r="K179" s="9" t="n"/>
    </row>
    <row r="180">
      <c r="A180" s="9" t="n"/>
      <c r="B180" s="9" t="n"/>
      <c r="C180" s="9" t="n"/>
      <c r="D180" s="9" t="n"/>
      <c r="E180" s="15" t="n"/>
      <c r="F180" s="9" t="n"/>
      <c r="G180" s="9" t="n"/>
      <c r="H180" s="11" t="n"/>
      <c r="I180" s="11" t="n"/>
      <c r="J180" s="9" t="n"/>
      <c r="K180" s="9" t="n"/>
    </row>
    <row r="181">
      <c r="A181" s="9" t="n"/>
      <c r="B181" s="9" t="n"/>
      <c r="C181" s="9" t="n"/>
      <c r="D181" s="9" t="n"/>
      <c r="E181" s="15" t="n"/>
      <c r="F181" s="9" t="n"/>
      <c r="G181" s="9" t="n"/>
      <c r="H181" s="11" t="n"/>
      <c r="I181" s="11" t="n"/>
      <c r="J181" s="9" t="n"/>
      <c r="K181" s="9" t="n"/>
    </row>
    <row r="182">
      <c r="A182" s="9" t="n"/>
      <c r="B182" s="9" t="n"/>
      <c r="C182" s="9" t="n"/>
      <c r="D182" s="9" t="n"/>
      <c r="E182" s="15" t="n"/>
      <c r="F182" s="9" t="n"/>
      <c r="G182" s="9" t="n"/>
      <c r="H182" s="11" t="n"/>
      <c r="I182" s="11" t="n"/>
      <c r="J182" s="9" t="n"/>
      <c r="K182" s="9" t="n"/>
    </row>
    <row r="183">
      <c r="A183" s="9" t="n"/>
      <c r="B183" s="9" t="n"/>
      <c r="C183" s="9" t="n"/>
      <c r="D183" s="9" t="n"/>
      <c r="E183" s="15" t="n"/>
      <c r="F183" s="9" t="n"/>
      <c r="G183" s="9" t="n"/>
      <c r="H183" s="11" t="n"/>
      <c r="I183" s="11" t="n"/>
      <c r="J183" s="9" t="n"/>
      <c r="K183" s="9" t="n"/>
    </row>
    <row r="184">
      <c r="A184" s="9" t="n"/>
      <c r="B184" s="9" t="n"/>
      <c r="C184" s="9" t="n"/>
      <c r="D184" s="9" t="n"/>
      <c r="E184" s="15" t="n"/>
      <c r="F184" s="9" t="n"/>
      <c r="G184" s="9" t="n"/>
      <c r="H184" s="11" t="n"/>
      <c r="I184" s="11" t="n"/>
      <c r="J184" s="9" t="n"/>
      <c r="K184" s="9" t="n"/>
    </row>
    <row r="185">
      <c r="A185" s="9" t="n"/>
      <c r="B185" s="9" t="n"/>
      <c r="C185" s="9" t="n"/>
      <c r="D185" s="9" t="n"/>
      <c r="E185" s="15" t="n"/>
      <c r="F185" s="9" t="n"/>
      <c r="G185" s="9" t="n"/>
      <c r="H185" s="11" t="n"/>
      <c r="I185" s="11" t="n"/>
      <c r="J185" s="9" t="n"/>
      <c r="K185" s="9" t="n"/>
    </row>
    <row r="186">
      <c r="A186" s="9" t="n"/>
      <c r="B186" s="9" t="n"/>
      <c r="C186" s="9" t="n"/>
      <c r="D186" s="9" t="n"/>
      <c r="E186" s="15" t="n"/>
      <c r="F186" s="9" t="n"/>
      <c r="G186" s="9" t="n"/>
      <c r="H186" s="11" t="n"/>
      <c r="I186" s="11" t="n"/>
      <c r="J186" s="9" t="n"/>
      <c r="K186" s="9" t="n"/>
    </row>
    <row r="187">
      <c r="A187" s="9" t="n"/>
      <c r="B187" s="9" t="n"/>
      <c r="C187" s="9" t="n"/>
      <c r="D187" s="9" t="n"/>
      <c r="E187" s="15" t="n"/>
      <c r="F187" s="9" t="n"/>
      <c r="G187" s="9" t="n"/>
      <c r="H187" s="11" t="n"/>
      <c r="I187" s="11" t="n"/>
      <c r="J187" s="9" t="n"/>
      <c r="K187" s="9" t="n"/>
    </row>
    <row r="188">
      <c r="A188" s="9" t="n"/>
      <c r="B188" s="9" t="n"/>
      <c r="C188" s="9" t="n"/>
      <c r="D188" s="9" t="n"/>
      <c r="E188" s="15" t="n"/>
      <c r="F188" s="9" t="n"/>
      <c r="G188" s="9" t="n"/>
      <c r="H188" s="11" t="n"/>
      <c r="I188" s="11" t="n"/>
      <c r="J188" s="9" t="n"/>
      <c r="K188" s="9" t="n"/>
    </row>
    <row r="189">
      <c r="A189" s="9" t="n"/>
      <c r="B189" s="9" t="n"/>
      <c r="C189" s="9" t="n"/>
      <c r="D189" s="9" t="n"/>
      <c r="E189" s="15" t="n"/>
      <c r="F189" s="9" t="n"/>
      <c r="G189" s="9" t="n"/>
      <c r="H189" s="11" t="n"/>
      <c r="I189" s="11" t="n"/>
      <c r="J189" s="9" t="n"/>
      <c r="K189" s="9" t="n"/>
    </row>
    <row r="190">
      <c r="A190" s="9" t="n"/>
      <c r="B190" s="9" t="n"/>
      <c r="C190" s="9" t="n"/>
      <c r="D190" s="9" t="n"/>
      <c r="E190" s="15" t="n"/>
      <c r="F190" s="9" t="n"/>
      <c r="G190" s="9" t="n"/>
      <c r="H190" s="11" t="n"/>
      <c r="I190" s="11" t="n"/>
      <c r="J190" s="9" t="n"/>
      <c r="K190" s="9" t="n"/>
    </row>
    <row r="191">
      <c r="A191" s="9" t="n"/>
      <c r="B191" s="9" t="n"/>
      <c r="C191" s="9" t="n"/>
      <c r="D191" s="9" t="n"/>
      <c r="E191" s="15" t="n"/>
      <c r="F191" s="9" t="n"/>
      <c r="G191" s="9" t="n"/>
      <c r="H191" s="11" t="n"/>
      <c r="I191" s="11" t="n"/>
      <c r="J191" s="9" t="n"/>
      <c r="K191" s="9" t="n"/>
    </row>
    <row r="192">
      <c r="A192" s="9" t="n"/>
      <c r="B192" s="9" t="n"/>
      <c r="C192" s="9" t="n"/>
      <c r="D192" s="9" t="n"/>
      <c r="E192" s="15" t="n"/>
      <c r="F192" s="9" t="n"/>
      <c r="G192" s="9" t="n"/>
      <c r="H192" s="11" t="n"/>
      <c r="I192" s="11" t="n"/>
      <c r="J192" s="9" t="n"/>
      <c r="K192" s="9" t="n"/>
    </row>
    <row r="193">
      <c r="A193" s="9" t="n"/>
      <c r="B193" s="9" t="n"/>
      <c r="C193" s="9" t="n"/>
      <c r="D193" s="9" t="n"/>
      <c r="E193" s="15" t="n"/>
      <c r="F193" s="9" t="n"/>
      <c r="G193" s="9" t="n"/>
      <c r="H193" s="11" t="n"/>
      <c r="I193" s="11" t="n"/>
      <c r="J193" s="9" t="n"/>
      <c r="K193" s="9" t="n"/>
    </row>
    <row r="194">
      <c r="A194" s="9" t="n"/>
      <c r="B194" s="9" t="n"/>
      <c r="C194" s="9" t="n"/>
      <c r="D194" s="9" t="n"/>
      <c r="E194" s="15" t="n"/>
      <c r="F194" s="9" t="n"/>
      <c r="G194" s="9" t="n"/>
      <c r="H194" s="11" t="n"/>
      <c r="I194" s="11" t="n"/>
      <c r="J194" s="9" t="n"/>
      <c r="K194" s="9" t="n"/>
    </row>
    <row r="195">
      <c r="A195" s="9" t="n"/>
      <c r="B195" s="9" t="n"/>
      <c r="C195" s="9" t="n"/>
      <c r="D195" s="9" t="n"/>
      <c r="E195" s="15" t="n"/>
      <c r="F195" s="9" t="n"/>
      <c r="G195" s="9" t="n"/>
      <c r="H195" s="11" t="n"/>
      <c r="I195" s="11" t="n"/>
      <c r="J195" s="9" t="n"/>
      <c r="K195" s="9" t="n"/>
    </row>
    <row r="196">
      <c r="A196" s="9" t="n"/>
      <c r="B196" s="9" t="n"/>
      <c r="C196" s="9" t="n"/>
      <c r="D196" s="9" t="n"/>
      <c r="E196" s="15" t="n"/>
      <c r="F196" s="9" t="n"/>
      <c r="G196" s="9" t="n"/>
      <c r="H196" s="11" t="n"/>
      <c r="I196" s="11" t="n"/>
      <c r="J196" s="9" t="n"/>
      <c r="K196" s="9" t="n"/>
    </row>
    <row r="197">
      <c r="A197" s="9" t="n"/>
      <c r="B197" s="9" t="n"/>
      <c r="C197" s="9" t="n"/>
      <c r="D197" s="9" t="n"/>
      <c r="E197" s="15" t="n"/>
      <c r="F197" s="9" t="n"/>
      <c r="G197" s="9" t="n"/>
      <c r="H197" s="11" t="n"/>
      <c r="I197" s="11" t="n"/>
      <c r="J197" s="9" t="n"/>
      <c r="K197" s="9" t="n"/>
    </row>
    <row r="198">
      <c r="A198" s="9" t="n"/>
      <c r="B198" s="9" t="n"/>
      <c r="C198" s="9" t="n"/>
      <c r="D198" s="9" t="n"/>
      <c r="E198" s="15" t="n"/>
      <c r="F198" s="9" t="n"/>
      <c r="G198" s="9" t="n"/>
      <c r="H198" s="11" t="n"/>
      <c r="I198" s="11" t="n"/>
      <c r="J198" s="9" t="n"/>
      <c r="K198" s="9" t="n"/>
    </row>
    <row r="199">
      <c r="A199" s="9" t="n"/>
      <c r="B199" s="9" t="n"/>
      <c r="C199" s="9" t="n"/>
      <c r="D199" s="9" t="n"/>
      <c r="E199" s="15" t="n"/>
      <c r="F199" s="9" t="n"/>
      <c r="G199" s="9" t="n"/>
      <c r="H199" s="11" t="n"/>
      <c r="I199" s="11" t="n"/>
      <c r="J199" s="9" t="n"/>
      <c r="K199" s="9" t="n"/>
    </row>
    <row r="200">
      <c r="A200" s="9" t="n"/>
      <c r="B200" s="9" t="n"/>
      <c r="C200" s="9" t="n"/>
      <c r="D200" s="9" t="n"/>
      <c r="E200" s="15" t="n"/>
      <c r="F200" s="9" t="n"/>
      <c r="G200" s="9" t="n"/>
      <c r="H200" s="11" t="n"/>
      <c r="I200" s="11" t="n"/>
      <c r="J200" s="9" t="n"/>
      <c r="K200" s="9" t="n"/>
    </row>
    <row r="201">
      <c r="A201" s="9" t="n"/>
      <c r="B201" s="9" t="n"/>
      <c r="C201" s="9" t="n"/>
      <c r="D201" s="9" t="n"/>
      <c r="E201" s="15" t="n"/>
      <c r="F201" s="9" t="n"/>
      <c r="G201" s="9" t="n"/>
      <c r="H201" s="11" t="n"/>
      <c r="I201" s="11" t="n"/>
      <c r="J201" s="9" t="n"/>
      <c r="K201" s="9" t="n"/>
    </row>
    <row r="202">
      <c r="A202" s="9" t="n"/>
      <c r="B202" s="9" t="n"/>
      <c r="C202" s="9" t="n"/>
      <c r="D202" s="9" t="n"/>
      <c r="E202" s="15" t="n"/>
      <c r="F202" s="9" t="n"/>
      <c r="G202" s="9" t="n"/>
      <c r="H202" s="11" t="n"/>
      <c r="I202" s="11" t="n"/>
      <c r="J202" s="9" t="n"/>
      <c r="K202" s="9" t="n"/>
    </row>
  </sheetData>
  <mergeCells count="1">
    <mergeCell ref="A1:K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2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4" customWidth="1" min="3" max="3"/>
    <col width="16" customWidth="1" min="4" max="4"/>
    <col width="16" customWidth="1" min="5" max="5"/>
    <col width="12" customWidth="1" min="6" max="6"/>
    <col width="16" customWidth="1" min="7" max="7"/>
    <col width="14" customWidth="1" min="8" max="8"/>
    <col width="10" customWidth="1" min="9" max="9"/>
    <col width="10" customWidth="1" min="10" max="10"/>
  </cols>
  <sheetData>
    <row r="1">
      <c r="A1" s="1" t="inlineStr">
        <is>
          <t>PAYROLL TEMPLATE (EN) - SETTINGS</t>
        </is>
      </c>
    </row>
    <row r="3">
      <c r="A3" t="inlineStr">
        <is>
          <t>Payroll Month (pick any date in the month):</t>
        </is>
      </c>
      <c r="B3" s="16" t="n">
        <v>45992</v>
      </c>
    </row>
    <row r="4">
      <c r="A4" t="inlineStr">
        <is>
          <t>Currency:</t>
        </is>
      </c>
      <c r="B4" s="17" t="inlineStr">
        <is>
          <t>VND</t>
        </is>
      </c>
    </row>
    <row r="5">
      <c r="A5" t="inlineStr">
        <is>
          <t>Standard working days / month:</t>
        </is>
      </c>
      <c r="B5" s="17" t="n">
        <v>26</v>
      </c>
    </row>
    <row r="6">
      <c r="A6" t="inlineStr">
        <is>
          <t>Hours / day:</t>
        </is>
      </c>
      <c r="B6" s="17" t="n">
        <v>8</v>
      </c>
    </row>
    <row r="8">
      <c r="A8" s="3" t="inlineStr">
        <is>
          <t>Employee contribution rates (editable)</t>
        </is>
      </c>
      <c r="D8" s="3" t="inlineStr">
        <is>
          <t>Employer contribution rates (editable)</t>
        </is>
      </c>
      <c r="G8" s="3" t="inlineStr">
        <is>
          <t>OT multipliers (editable)</t>
        </is>
      </c>
    </row>
    <row r="9">
      <c r="A9" t="inlineStr">
        <is>
          <t>Social insurance</t>
        </is>
      </c>
      <c r="B9" s="18" t="n">
        <v>0.08</v>
      </c>
      <c r="D9" t="inlineStr">
        <is>
          <t>Social insurance</t>
        </is>
      </c>
      <c r="E9" s="18" t="n">
        <v>0.175</v>
      </c>
      <c r="G9" t="inlineStr">
        <is>
          <t>Weekday OT</t>
        </is>
      </c>
      <c r="H9" s="19" t="n">
        <v>1.5</v>
      </c>
    </row>
    <row r="10">
      <c r="A10" t="inlineStr">
        <is>
          <t>Health insurance</t>
        </is>
      </c>
      <c r="B10" s="18" t="n">
        <v>0.015</v>
      </c>
      <c r="D10" t="inlineStr">
        <is>
          <t>Health insurance</t>
        </is>
      </c>
      <c r="E10" s="18" t="n">
        <v>0.03</v>
      </c>
      <c r="G10" t="inlineStr">
        <is>
          <t>Weekend OT</t>
        </is>
      </c>
      <c r="H10" s="19" t="n">
        <v>2</v>
      </c>
    </row>
    <row r="11">
      <c r="A11" t="inlineStr">
        <is>
          <t>Unemployment insurance</t>
        </is>
      </c>
      <c r="B11" s="18" t="n">
        <v>0.01</v>
      </c>
      <c r="D11" t="inlineStr">
        <is>
          <t>Unemployment insurance</t>
        </is>
      </c>
      <c r="E11" s="18" t="n">
        <v>0.01</v>
      </c>
      <c r="G11" t="inlineStr">
        <is>
          <t>Holiday OT</t>
        </is>
      </c>
      <c r="H11" s="19" t="n">
        <v>3</v>
      </c>
    </row>
    <row r="12">
      <c r="D12" t="inlineStr">
        <is>
          <t>Injury/Occ. insurance</t>
        </is>
      </c>
      <c r="E12" s="18" t="n">
        <v>0.005</v>
      </c>
    </row>
    <row r="13">
      <c r="A13" s="3" t="inlineStr">
        <is>
          <t>Personal deductions (editable)</t>
        </is>
      </c>
    </row>
    <row r="14">
      <c r="A14" t="inlineStr">
        <is>
          <t>Personal deduction</t>
        </is>
      </c>
      <c r="B14" s="20" t="n">
        <v>11000000</v>
      </c>
      <c r="D14" s="3" t="inlineStr">
        <is>
          <t>Personal Income Tax (PIT) brackets (editable)</t>
        </is>
      </c>
    </row>
    <row r="15">
      <c r="A15" t="inlineStr">
        <is>
          <t>Dependent deduction</t>
        </is>
      </c>
      <c r="B15" s="20" t="n">
        <v>4400000</v>
      </c>
      <c r="D15" s="5" t="inlineStr">
        <is>
          <t>From (VND)</t>
        </is>
      </c>
      <c r="E15" s="5" t="inlineStr">
        <is>
          <t>To (VND)</t>
        </is>
      </c>
      <c r="F15" s="5" t="inlineStr">
        <is>
          <t>Rate</t>
        </is>
      </c>
      <c r="G15" s="5" t="inlineStr">
        <is>
          <t>Quick deduction</t>
        </is>
      </c>
    </row>
    <row r="16">
      <c r="D16" s="21" t="n">
        <v>0</v>
      </c>
      <c r="E16" s="21" t="n">
        <v>5000000</v>
      </c>
      <c r="F16" s="22" t="n">
        <v>0.05</v>
      </c>
      <c r="G16" s="21" t="n">
        <v>0</v>
      </c>
    </row>
    <row r="17">
      <c r="D17" s="21" t="n">
        <v>5000000</v>
      </c>
      <c r="E17" s="21" t="n">
        <v>10000000</v>
      </c>
      <c r="F17" s="22" t="n">
        <v>0.1</v>
      </c>
      <c r="G17" s="21" t="n">
        <v>250000</v>
      </c>
    </row>
    <row r="18">
      <c r="D18" s="21" t="n">
        <v>10000000</v>
      </c>
      <c r="E18" s="21" t="n">
        <v>18000000</v>
      </c>
      <c r="F18" s="22" t="n">
        <v>0.15</v>
      </c>
      <c r="G18" s="21" t="n">
        <v>750000</v>
      </c>
    </row>
    <row r="19">
      <c r="D19" s="21" t="n">
        <v>18000000</v>
      </c>
      <c r="E19" s="21" t="n">
        <v>32000000</v>
      </c>
      <c r="F19" s="22" t="n">
        <v>0.2</v>
      </c>
      <c r="G19" s="21" t="n">
        <v>1650000</v>
      </c>
    </row>
    <row r="20">
      <c r="D20" s="21" t="n">
        <v>32000000</v>
      </c>
      <c r="E20" s="21" t="n">
        <v>52000000</v>
      </c>
      <c r="F20" s="22" t="n">
        <v>0.25</v>
      </c>
      <c r="G20" s="21" t="n">
        <v>3250000</v>
      </c>
    </row>
    <row r="21">
      <c r="D21" s="21" t="n">
        <v>52000000</v>
      </c>
      <c r="E21" s="21" t="n">
        <v>80000000</v>
      </c>
      <c r="F21" s="22" t="n">
        <v>0.3</v>
      </c>
      <c r="G21" s="21" t="n">
        <v>5850000</v>
      </c>
    </row>
    <row r="22">
      <c r="D22" s="21" t="n">
        <v>80000000</v>
      </c>
      <c r="E22" s="21" t="inlineStr"/>
      <c r="F22" s="22" t="n">
        <v>0.35</v>
      </c>
      <c r="G22" s="21" t="n">
        <v>9850000</v>
      </c>
    </row>
  </sheetData>
  <mergeCells count="1">
    <mergeCell ref="A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>
      <c r="A1" s="23" t="inlineStr">
        <is>
          <t>QUICK GUIDE</t>
        </is>
      </c>
    </row>
    <row r="3">
      <c r="A3" s="24" t="inlineStr">
        <is>
          <t>1) Settings: set payroll month, working days, hours/day, OT multipliers, insurance rates, deductions and PIT brackets (if applicable).</t>
        </is>
      </c>
    </row>
    <row r="4">
      <c r="A4" s="24" t="inlineStr">
        <is>
          <t>2) Employees: maintain master data (Employee ID is the key). Fill Base Salary, Insurance Base, Dependents.</t>
        </is>
      </c>
    </row>
    <row r="5">
      <c r="A5" s="24" t="inlineStr">
        <is>
          <t>3) Payroll: select Employee ID from dropdown and fill yellow input cells (Paid Days, Unpaid Leave, Allowances, Bonus, OT hours, Deductions, Advance, Payment Status).</t>
        </is>
      </c>
    </row>
    <row r="6">
      <c r="A6" s="24" t="inlineStr">
        <is>
          <t>4) Auto-calculated fields: Payable Salary, OT Pay, Gross Pay, Employee Insurance, Taxable Income, PIT, Net Pay, Employer Insurance, Total Cost to Company.</t>
        </is>
      </c>
    </row>
    <row r="7">
      <c r="A7" s="24" t="inlineStr">
        <is>
          <t>5) Dashboard: review totals and charts for quick management reporting.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2025-12-18T07:28:26Z</dcterms:created>
  <dcterms:modified xmlns:dcterms="http://purl.org/dc/terms/" xmlns:xsi="http://www.w3.org/2001/XMLSchema-instance" xsi:type="dcterms:W3CDTF">2025-12-18T07:28:27Z</dcterms:modified>
</cp:coreProperties>
</file>