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ịch tuần" sheetId="1" r:id="rId4"/>
    <sheet state="visible" name="Nhiệm vụ" sheetId="2" r:id="rId5"/>
    <sheet state="visible" name="Rà soát tuần" sheetId="3" r:id="rId6"/>
    <sheet state="visible" name="Cài đặt" sheetId="4" r:id="rId7"/>
  </sheets>
  <definedNames/>
  <calcPr/>
  <extLst>
    <ext uri="GoogleSheetsCustomDataVersion2">
      <go:sheetsCustomData xmlns:go="http://customooxmlschemas.google.com/" r:id="rId8" roundtripDataChecksum="ztUedw3vdhb2cWcmnUpBMaZrXX0BMjuLEBb9utoCqwY="/>
    </ext>
  </extLst>
</workbook>
</file>

<file path=xl/sharedStrings.xml><?xml version="1.0" encoding="utf-8"?>
<sst xmlns="http://schemas.openxmlformats.org/spreadsheetml/2006/main" count="303" uniqueCount="216">
  <si>
    <t>LỊCH LÀM VIỆC TUẦN</t>
  </si>
  <si>
    <t>DANH SÁCH NHIỆM VỤ VÀ MỤC TIÊU TUẦN</t>
  </si>
  <si>
    <t>Mỗi dòng là một đầu việc có thể kiểm tra. Chữ xanh dương = ô nhập; chữ đen = ô tự tính.</t>
  </si>
  <si>
    <t>NHIỆM VỤ VÀ MỤC TIÊU</t>
  </si>
  <si>
    <t>NGƯỜI PHỤ TRÁCH VÀ PHỐI HỢP</t>
  </si>
  <si>
    <t>THỜI HẠN VÀ TRẠNG THÁI THỰC HIỆN</t>
  </si>
  <si>
    <t>CÀI ĐẶT DANH MỤC VÀ QUY ƯỚC</t>
  </si>
  <si>
    <t>GHI CHÚ, THAY ĐỔI VÀ CÔNG VIỆC CHUYỂN TIẾP</t>
  </si>
  <si>
    <t>Đơn vị / Phòng ban / Nhóm</t>
  </si>
  <si>
    <t>Phòng Kinh doanh – Nhóm dự án A</t>
  </si>
  <si>
    <t>STT</t>
  </si>
  <si>
    <t>Mã việc</t>
  </si>
  <si>
    <t>Danh sách thành viên, quy ước trạng thái, mức ưu tiên và tham số cảnh báo. Các danh sách chọn ở sheet khác lấy từ đây.</t>
  </si>
  <si>
    <t>Nhiệm vụ lớn / mục tiêu</t>
  </si>
  <si>
    <t>Đầu việc cụ thể (kiểm tra được)</t>
  </si>
  <si>
    <t>Kết quả dự kiến / tiêu chí hoàn thành</t>
  </si>
  <si>
    <t>Ngày bắt đầu tuần</t>
  </si>
  <si>
    <t>Mức ưu tiên</t>
  </si>
  <si>
    <t>Người chịu trách nhiệm cuối cùng</t>
  </si>
  <si>
    <t>Người thực hiện chính</t>
  </si>
  <si>
    <t>Họ tên thành viên</t>
  </si>
  <si>
    <t>Người phối hợp</t>
  </si>
  <si>
    <t>Bộ phận cần hỗ trợ</t>
  </si>
  <si>
    <t>Ngày bắt đầu</t>
  </si>
  <si>
    <t>Hạn hoàn thành (gốc)</t>
  </si>
  <si>
    <t>Hạn mới (nếu điều chỉnh)</t>
  </si>
  <si>
    <t>Hạn áp dụng</t>
  </si>
  <si>
    <t>Thứ</t>
  </si>
  <si>
    <t>Vai trò / Bộ phận</t>
  </si>
  <si>
    <t>Trạng thái</t>
  </si>
  <si>
    <t>Tiến độ (%)</t>
  </si>
  <si>
    <t>Cảnh báo hạn</t>
  </si>
  <si>
    <t>Nguyên nhân lùi lịch / thay đổi</t>
  </si>
  <si>
    <t>Ý nghĩa / quy ước thống nhất</t>
  </si>
  <si>
    <t>Vấn đề chờ xử lý</t>
  </si>
  <si>
    <t>Chuyển tuần sau?</t>
  </si>
  <si>
    <t>Chuyển sang tuần sau?</t>
  </si>
  <si>
    <t>Ghi chú</t>
  </si>
  <si>
    <t>STT chuyển tiếp (hỗ trợ)</t>
  </si>
  <si>
    <t>Người lập lịch</t>
  </si>
  <si>
    <t>Nguyễn Minh Anh</t>
  </si>
  <si>
    <t>Trưởng nhóm</t>
  </si>
  <si>
    <t>Ngày kết thúc tuần (tự động)</t>
  </si>
  <si>
    <t>Chưa bắt đầu</t>
  </si>
  <si>
    <t>Đã giao nhưng chưa triển khai</t>
  </si>
  <si>
    <t>Có</t>
  </si>
  <si>
    <t>Trần Quốc Bảo</t>
  </si>
  <si>
    <t>Chuyên viên vận hành</t>
  </si>
  <si>
    <t>Đang thực hiện</t>
  </si>
  <si>
    <t>Đang làm, đúng kế hoạch</t>
  </si>
  <si>
    <t>N01.1</t>
  </si>
  <si>
    <t>Lê Thu Cúc</t>
  </si>
  <si>
    <t>Chuyên viên nội dung</t>
  </si>
  <si>
    <t>Hoàn thành</t>
  </si>
  <si>
    <t>Đã đạt kết quả dự kiến và được xác nhận</t>
  </si>
  <si>
    <t>Báo cáo tổng kết tháng 10</t>
  </si>
  <si>
    <t>Ngày lập lịch</t>
  </si>
  <si>
    <t>Không</t>
  </si>
  <si>
    <t>Phạm Hoài Nam</t>
  </si>
  <si>
    <t>Chuyên viên marketing</t>
  </si>
  <si>
    <t>Thu thập và đối chiếu số liệu doanh thu</t>
  </si>
  <si>
    <t>Cần điều chỉnh</t>
  </si>
  <si>
    <t>Bảng số liệu đã đối chiếu, sai lệch ≤ 1%</t>
  </si>
  <si>
    <t>Phải đổi hạn, phạm vi hoặc người làm – ghi rõ nguyên nhân</t>
  </si>
  <si>
    <t>Vũ Khánh Linh</t>
  </si>
  <si>
    <t>Trợ lý dự án</t>
  </si>
  <si>
    <t>Tạm hoãn</t>
  </si>
  <si>
    <t>Cao</t>
  </si>
  <si>
    <t>Tuần số trong năm (tự động)</t>
  </si>
  <si>
    <t>Dừng chờ điều kiện bên ngoài – ghi rõ vấn đề chờ xử lý</t>
  </si>
  <si>
    <t>Hủy</t>
  </si>
  <si>
    <t>Không còn thực hiện</t>
  </si>
  <si>
    <t>Kế toán</t>
  </si>
  <si>
    <t>Ý nghĩa</t>
  </si>
  <si>
    <t>Phải xong trong tuần, ảnh hưởng đến mục tiêu chung</t>
  </si>
  <si>
    <t>Trung bình</t>
  </si>
  <si>
    <t>Nên xong trong tuần</t>
  </si>
  <si>
    <t>Múi giờ / Ca / Địa điểm</t>
  </si>
  <si>
    <t>Thấp</t>
  </si>
  <si>
    <t>Làm khi còn thời gian</t>
  </si>
  <si>
    <t>GMT+7  |  Ca hành chính 08:00–17:30  |  Văn phòng chính</t>
  </si>
  <si>
    <t>Ngày đối chiếu (để trống = hôm nay)</t>
  </si>
  <si>
    <t>Kiểm tra tuần</t>
  </si>
  <si>
    <t>Tham số</t>
  </si>
  <si>
    <t>Cảnh báo 'Sắp đến hạn' trước (ngày)</t>
  </si>
  <si>
    <t>Khi thêm thành viên / trạng thái / mức ưu tiên mới, chỉ cần nhập vào ô trống tương ứng – các danh sách chọn và sheet 'Rà soát tuần' tự cập nhật. Cột 'Chuyển sang tuần sau?' quyết định việc nào được đưa vào danh sách chuyển tiếp.</t>
  </si>
  <si>
    <t>Ngày đối chiếu đang dùng</t>
  </si>
  <si>
    <t>Tổng đầu việc</t>
  </si>
  <si>
    <t>Đã hoàn thành</t>
  </si>
  <si>
    <t>Tỷ lệ hoàn thành</t>
  </si>
  <si>
    <t>Quá hạn</t>
  </si>
  <si>
    <t>Chuyển sang tuần sau</t>
  </si>
  <si>
    <t>RÀ SOÁT CUỐI TUẦN</t>
  </si>
  <si>
    <t>N01.2</t>
  </si>
  <si>
    <t>Lập biểu đồ và nhận xét xu hướng</t>
  </si>
  <si>
    <t>Bản nháp báo cáo 5 trang</t>
  </si>
  <si>
    <t>1. THỐNG KÊ THEO TRẠNG THÁI</t>
  </si>
  <si>
    <t>Số đầu việc</t>
  </si>
  <si>
    <t>Tỷ lệ</t>
  </si>
  <si>
    <t>LỊCH LÀM VIỆC TRONG TUẦN</t>
  </si>
  <si>
    <t>Cần bổ sung số liệu chi phí từ Kế toán</t>
  </si>
  <si>
    <t>Khung giờ / Thứ</t>
  </si>
  <si>
    <t>N01.3</t>
  </si>
  <si>
    <t>Rà soát và gửi báo cáo cho Ban giám đốc</t>
  </si>
  <si>
    <t>Báo cáo bản cuối đã được duyệt</t>
  </si>
  <si>
    <t>N02.1</t>
  </si>
  <si>
    <t>Chiến dịch khuyến mãi tháng 11</t>
  </si>
  <si>
    <t>Hoàn thiện kịch bản truyền thông</t>
  </si>
  <si>
    <t>Kịch bản được trưởng nhóm duyệt</t>
  </si>
  <si>
    <t>Marketing</t>
  </si>
  <si>
    <t>Ngày</t>
  </si>
  <si>
    <t>TỔNG CỘNG</t>
  </si>
  <si>
    <t>2. KHỐI LƯỢNG VÀ KẾT QUẢ THEO NGƯỜI PHỤ TRÁCH</t>
  </si>
  <si>
    <t>Họ tên</t>
  </si>
  <si>
    <t>Chịu trách nhiệm cuối cùng</t>
  </si>
  <si>
    <t>Thực hiện chính</t>
  </si>
  <si>
    <t>Hoàn thành (thực hiện chính)</t>
  </si>
  <si>
    <t>Quá hạn (thực hiện chính)</t>
  </si>
  <si>
    <t>Tỷ lệ hoàn thành (thực hiện chính)</t>
  </si>
  <si>
    <t>Mốc cố định 1
(họp định kỳ, bàn giao…)</t>
  </si>
  <si>
    <t>08:30 Họp giao ban đầu tuần</t>
  </si>
  <si>
    <t>15:00 Họp tiến độ với Marketing</t>
  </si>
  <si>
    <t>16:00 Họp rà soát cuối tuần</t>
  </si>
  <si>
    <t>Mốc cố định 2
(họp định kỳ, bàn giao…)</t>
  </si>
  <si>
    <t>17:00 Bàn giao hệ thống kho cho IT</t>
  </si>
  <si>
    <t>11:00 Hạn gửi báo cáo cho Ban giám đốc</t>
  </si>
  <si>
    <t>08:00 – 09:00</t>
  </si>
  <si>
    <t>N01.1 Thu thập số liệu doanh thu</t>
  </si>
  <si>
    <t>N01.2 Lập biểu đồ, nhận xét</t>
  </si>
  <si>
    <t>N02.1 Hoàn thiện kịch bản</t>
  </si>
  <si>
    <t>N03.2 Đào tạo nhân viên mới</t>
  </si>
  <si>
    <t>N01.3 Rà soát báo cáo gửi BGĐ</t>
  </si>
  <si>
    <t>09:00 – 10:00</t>
  </si>
  <si>
    <t>N03.3 Kiểm kê tồn kho (đã lùi)</t>
  </si>
  <si>
    <t>N02.3 Gửi đơn đặt in</t>
  </si>
  <si>
    <t>10:00 – 11:00</t>
  </si>
  <si>
    <t>N03.1 Cập nhật hướng dẫn kho</t>
  </si>
  <si>
    <t>N02.1 Kịch bản truyền thông</t>
  </si>
  <si>
    <t>11:00 – 12:00</t>
  </si>
  <si>
    <t>12:00 – 13:30  (Nghỉ trưa)</t>
  </si>
  <si>
    <t>Nghỉ trưa</t>
  </si>
  <si>
    <t>N02.2</t>
  </si>
  <si>
    <t>13:30 – 15:00</t>
  </si>
  <si>
    <t>N02.2 Làm việc với Thiết kế</t>
  </si>
  <si>
    <t>N04.2 Lập lịch tuần kế tiếp</t>
  </si>
  <si>
    <t>Chuẩn bị bộ brochure bản in thử</t>
  </si>
  <si>
    <t>Brochure in thử đạt chất lượng</t>
  </si>
  <si>
    <t>15:00 – 16:30</t>
  </si>
  <si>
    <t>N02.2 Chuẩn bị brochure in thử</t>
  </si>
  <si>
    <t>N04.1 Tổng hợp tiến độ tuần</t>
  </si>
  <si>
    <t>16:30 – 17:30</t>
  </si>
  <si>
    <t>Thiết kế</t>
  </si>
  <si>
    <t>Khung giờ bổ sung 1</t>
  </si>
  <si>
    <t>Khung giờ bổ sung 2</t>
  </si>
  <si>
    <t>Việc đến hạn trong ngày</t>
  </si>
  <si>
    <t>Chờ file thiết kế cuối từ bộ phận Thiết kế</t>
  </si>
  <si>
    <t>Chưa có file logo mới</t>
  </si>
  <si>
    <t>N02.3</t>
  </si>
  <si>
    <t>Gửi đơn đặt in cho nhà in</t>
  </si>
  <si>
    <t>Đơn đặt in được nhà in xác nhận</t>
  </si>
  <si>
    <t>Hành chính</t>
  </si>
  <si>
    <t>Trong đó đã hoàn thành</t>
  </si>
  <si>
    <t>N03.1</t>
  </si>
  <si>
    <t>Bàn giao hệ thống quản lý kho</t>
  </si>
  <si>
    <t>Cập nhật tài liệu hướng dẫn sử dụng</t>
  </si>
  <si>
    <t>Bản hướng dẫn PDF đã gửi IT</t>
  </si>
  <si>
    <t>IT</t>
  </si>
  <si>
    <t>Còn lại cần xử lý</t>
  </si>
  <si>
    <t>GHI CHÚ CHUNG, THAY ĐỔI VÀ VIỆC CHUYỂN TIẾP CỦA TUẦN</t>
  </si>
  <si>
    <t>Lịch họp của ngày Thứ Tư lùi từ 14:00 sang 15:00 do Marketing bận. Việc N02.2 và N03.3 chuyển sang tuần sau, xem chi tiết ở sheet 'Rà soát tuần'.</t>
  </si>
  <si>
    <t>Hướng dẫn sử dụng</t>
  </si>
  <si>
    <t>•  Mở tuần mới: đổi 'Ngày bắt đầu tuần' – tiêu đề, thứ/ngày, số tuần và các thống kê tự cập nhật. Lưu bản sao file tuần cũ trước khi đổi; chép các việc ở mục 4 sheet 'Rà soát tuần' sang sheet 'Nhiệm vụ' của tuần mới.</t>
  </si>
  <si>
    <t>•  Danh sách việc cụ thể, người phụ trách, hạn và trạng thái nhập ở sheet 'Nhiệm vụ'. Người phụ trách cập nhật cột Trạng thái, Tiến độ và Hạn mới khi lịch thay đổi; các cảnh báo và danh sách chuyển tiếp tự tính.</t>
  </si>
  <si>
    <t>•  Hàng 'Mốc cố định' dành cho họp định kỳ, thời gian bàn giao. Cột ngày hôm nay (hoặc ngày đối chiếu) tự tô nổi bật, Thứ Bảy – Chủ nhật tự tô xám. Chữ xanh dương = ô nhập, chữ đen = ô tự tính.</t>
  </si>
  <si>
    <t>•  Mở rộng: chèn thêm dòng vào giữa bảng (không chèn dưới dòng cuối) rồi chép công thức từ dòng bên trên. Sheet 'Nhiệm vụ' có sẵn 100 dòng, 'Cài đặt' có sẵn 20 thành viên và 8 trạng thái.</t>
  </si>
  <si>
    <t>•  Dữ liệu mẫu (tuần 26/10 – 01/11/2026) chỉ để minh họa, hãy xóa và thay bằng dữ liệu thật.</t>
  </si>
  <si>
    <t>N03.2</t>
  </si>
  <si>
    <t>Đào tạo nhân viên mới sử dụng hệ thống</t>
  </si>
  <si>
    <t>Biên bản đào tạo có chữ ký</t>
  </si>
  <si>
    <t>Nhân sự</t>
  </si>
  <si>
    <t>N03.3</t>
  </si>
  <si>
    <t>Kiểm kê tồn kho thử nghiệm</t>
  </si>
  <si>
    <t>Báo cáo chênh lệch tồn kho</t>
  </si>
  <si>
    <t>Kho</t>
  </si>
  <si>
    <t>Lùi do kho đang nhập hàng</t>
  </si>
  <si>
    <t>Chờ lịch nhập hàng từ nhà cung cấp</t>
  </si>
  <si>
    <t>N04.1</t>
  </si>
  <si>
    <t>Điều hành nhóm</t>
  </si>
  <si>
    <t>Tổng hợp tiến độ và họp rà soát cuối tuần</t>
  </si>
  <si>
    <t>Biên bản họp rà soát</t>
  </si>
  <si>
    <t>N04.2</t>
  </si>
  <si>
    <t>Lập kế hoạch lịch làm việc tuần kế tiếp</t>
  </si>
  <si>
    <t>Lịch tuần kế tiếp được phê duyệt</t>
  </si>
  <si>
    <t>3. THEO MỨC ƯU TIÊN</t>
  </si>
  <si>
    <t>Chuyển tuần sau</t>
  </si>
  <si>
    <t>4. CÔNG VIỆC CHUYỂN SANG TUẦN KẾ TIẾP (TỰ ĐỘNG LẤY TỪ SHEET 'NHIỆM VỤ')</t>
  </si>
  <si>
    <t>Đầu việc</t>
  </si>
  <si>
    <t>Người chịu trách nhiệm</t>
  </si>
  <si>
    <t>Hạn cũ</t>
  </si>
  <si>
    <t>Hạn mới</t>
  </si>
  <si>
    <t>Nguyên nhân lùi lịch / vấn đề chờ xử lý</t>
  </si>
  <si>
    <t>5. NHẬT KÝ THAY ĐỔI LỊCH TRONG TUẦN</t>
  </si>
  <si>
    <t>Nội dung thay đổi</t>
  </si>
  <si>
    <t>Người đề xuất</t>
  </si>
  <si>
    <t>Người duyệt</t>
  </si>
  <si>
    <t>Mã việc liên quan</t>
  </si>
  <si>
    <t>Ngày áp dụng mới</t>
  </si>
  <si>
    <t>Nguyên nhân / ghi chú</t>
  </si>
  <si>
    <t>Lùi hạn brochure in thử từ 30/10 sang 04/11</t>
  </si>
  <si>
    <t>Hoãn kiểm kê tồn kho thử nghiệm sang 03/11</t>
  </si>
  <si>
    <t>Kho đang nhập hàng, chờ lịch từ nhà cung cấp</t>
  </si>
  <si>
    <t>6. HỌP RÀ SOÁT CUỐI TUẦN</t>
  </si>
  <si>
    <t>Ngày họp rà soát</t>
  </si>
  <si>
    <t>Người chủ trì</t>
  </si>
  <si>
    <t>Kết luận và việc cần làm</t>
  </si>
  <si>
    <t>Ưu tiên hoàn tất N01.3 trước 11:00 thứ Sáu. Chuyển N02.2 và N03.3 sang tuần sau, theo dõi file thiết kế và lịch nhập hàng.</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</si>
</sst>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0.0%"/>
    <numFmt numFmtId="166" formatCode="0;\-0;\-"/>
  </numFmts>
  <fonts count="20">
    <font>
      <sz val="11.0"/>
      <color theme="1"/>
      <name val="Calibri"/>
      <scheme val="minor"/>
    </font>
    <font>
      <b/>
      <sz val="22.0"/>
      <color rgb="FFFFFFFF"/>
      <name val="Inter Tight"/>
    </font>
    <font/>
    <font>
      <i/>
      <sz val="10.0"/>
      <color rgb="FF71717A"/>
      <name val="Inter Tight"/>
    </font>
    <font>
      <b/>
      <sz val="10.0"/>
      <color rgb="FFFFFFFF"/>
      <name val="Inter Tight"/>
    </font>
    <font>
      <b/>
      <sz val="10.0"/>
      <color rgb="FF3F3F46"/>
      <name val="Inter Tight"/>
    </font>
    <font>
      <sz val="10.0"/>
      <color rgb="FF1F4FBF"/>
      <name val="Inter Tight"/>
    </font>
    <font>
      <sz val="10.0"/>
      <color rgb="FF18181B"/>
      <name val="Inter Tight"/>
    </font>
    <font>
      <b/>
      <sz val="10.0"/>
      <color rgb="FF18181B"/>
      <name val="Inter Tight"/>
    </font>
    <font>
      <b/>
      <sz val="11.0"/>
      <color rgb="FFF26A1B"/>
      <name val="Inter Tight"/>
    </font>
    <font>
      <sz val="9.0"/>
      <color rgb="FF71717A"/>
      <name val="Inter Tight"/>
    </font>
    <font>
      <b/>
      <sz val="9.0"/>
      <color rgb="FFF26A1B"/>
      <name val="Inter Tight"/>
    </font>
    <font>
      <b/>
      <sz val="9.0"/>
      <color rgb="FF71717A"/>
      <name val="Inter Tight"/>
    </font>
    <font>
      <b/>
      <sz val="18.0"/>
      <color rgb="FFF26A1B"/>
      <name val="Inter Tight"/>
    </font>
    <font>
      <sz val="10.0"/>
      <color rgb="FF71717A"/>
      <name val="Inter Tight"/>
    </font>
    <font>
      <b/>
      <sz val="11.0"/>
      <color rgb="FFFFFFFF"/>
      <name val="Inter Tight"/>
    </font>
    <font>
      <b/>
      <sz val="18.0"/>
      <color rgb="FFDC2626"/>
      <name val="Inter Tight"/>
    </font>
    <font>
      <b/>
      <sz val="10.0"/>
      <color rgb="FFF26A1B"/>
      <name val="Inter Tight"/>
    </font>
    <font>
      <b/>
      <sz val="10.0"/>
      <color rgb="FF1F4FBF"/>
      <name val="Inter Tight"/>
    </font>
    <font>
      <b/>
      <sz val="11.0"/>
      <color rgb="FF3F3F46"/>
      <name val="Inter Tight"/>
    </font>
  </fonts>
  <fills count="8">
    <fill>
      <patternFill patternType="none"/>
    </fill>
    <fill>
      <patternFill patternType="lightGray"/>
    </fill>
    <fill>
      <patternFill patternType="solid">
        <fgColor rgb="FFF26A1B"/>
        <bgColor rgb="FFF26A1B"/>
      </patternFill>
    </fill>
    <fill>
      <patternFill patternType="solid">
        <fgColor rgb="FF3F3F46"/>
        <bgColor rgb="FF3F3F46"/>
      </patternFill>
    </fill>
    <fill>
      <patternFill patternType="solid">
        <fgColor rgb="FFE4E4E7"/>
        <bgColor rgb="FFE4E4E7"/>
      </patternFill>
    </fill>
    <fill>
      <patternFill patternType="solid">
        <fgColor rgb="FFFDE9DB"/>
        <bgColor rgb="FFFDE9DB"/>
      </patternFill>
    </fill>
    <fill>
      <patternFill patternType="solid">
        <fgColor rgb="FFFFFFFF"/>
        <bgColor rgb="FFFFFFFF"/>
      </patternFill>
    </fill>
    <fill>
      <patternFill patternType="solid">
        <fgColor rgb="FFF4F4F5"/>
        <bgColor rgb="FFF4F4F5"/>
      </patternFill>
    </fill>
  </fills>
  <borders count="20">
    <border/>
    <border>
      <left/>
      <top/>
      <bottom/>
    </border>
    <border>
      <top/>
      <bottom/>
    </border>
    <border>
      <right/>
      <top/>
      <bottom/>
    </border>
    <border>
      <left style="thin">
        <color rgb="FFD4D4D8"/>
      </left>
      <right style="thin">
        <color rgb="FFD4D4D8"/>
      </right>
      <top style="thin">
        <color rgb="FFD4D4D8"/>
      </top>
      <bottom style="thin">
        <color rgb="FFD4D4D8"/>
      </bottom>
    </border>
    <border>
      <left style="thick">
        <color rgb="FFF26A1B"/>
      </left>
      <right/>
      <top/>
      <bottom/>
    </border>
    <border>
      <left style="thick">
        <color rgb="FFF26A1B"/>
      </left>
      <top/>
      <bottom/>
    </border>
    <border>
      <left style="thick">
        <color rgb="FFF26A1B"/>
      </left>
      <right/>
      <top/>
    </border>
    <border>
      <left style="thick">
        <color rgb="FFF26A1B"/>
      </left>
      <top/>
    </border>
    <border>
      <right/>
      <top/>
    </border>
    <border>
      <left/>
      <right/>
      <top/>
      <bottom/>
    </border>
    <border>
      <left style="thick">
        <color rgb="FFF26A1B"/>
      </left>
      <right/>
      <bottom/>
    </border>
    <border>
      <left style="thick">
        <color rgb="FFF26A1B"/>
      </left>
      <bottom/>
    </border>
    <border>
      <right/>
      <bottom/>
    </border>
    <border>
      <left/>
      <top/>
    </border>
    <border>
      <top/>
    </border>
    <border>
      <left/>
    </border>
    <border>
      <right/>
    </border>
    <border>
      <left/>
      <bottom/>
    </border>
    <border>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0"/>
    </xf>
    <xf borderId="2" fillId="2" fontId="1" numFmtId="0" xfId="0" applyAlignment="1" applyBorder="1" applyFill="1" applyFont="1">
      <alignment shrinkToFit="0" vertical="center" wrapText="0"/>
    </xf>
    <xf borderId="2" fillId="2" fontId="1" numFmtId="0" xfId="0" applyAlignment="1" applyBorder="1" applyFill="1" applyFont="1">
      <alignment horizontal="center" readingOrder="0" shrinkToFit="0" vertical="center" wrapText="0"/>
    </xf>
    <xf borderId="2" fillId="0" fontId="2" numFmtId="0" xfId="0" applyBorder="1" applyFont="1"/>
    <xf borderId="3" fillId="0" fontId="2" numFmtId="0" xfId="0" applyBorder="1" applyFont="1"/>
    <xf borderId="3" fillId="2" fontId="1" numFmtId="0" xfId="0" applyAlignment="1" applyBorder="1" applyFill="1" applyFont="1">
      <alignment shrinkToFit="0" vertical="center" wrapText="0"/>
    </xf>
    <xf borderId="0" fillId="0" fontId="3" numFmtId="0" xfId="0" applyAlignment="1" applyFont="1">
      <alignment shrinkToFit="0" vertical="center" wrapText="0"/>
    </xf>
    <xf borderId="1" fillId="2" fontId="4" numFmtId="0" xfId="0" applyAlignment="1" applyBorder="1" applyFill="1" applyFont="1">
      <alignment horizontal="center" shrinkToFit="0" vertical="center" wrapText="0"/>
    </xf>
    <xf borderId="1" fillId="3" fontId="4" numFmtId="0" xfId="0" applyAlignment="1" applyBorder="1" applyFill="1" applyFont="1">
      <alignment horizontal="center" shrinkToFit="0" vertical="center" wrapText="0"/>
    </xf>
    <xf borderId="0" fillId="0" fontId="5" numFmtId="0" xfId="0" applyAlignment="1" applyFont="1">
      <alignment shrinkToFit="0" vertical="bottom" wrapText="0"/>
    </xf>
    <xf borderId="4" fillId="4" fontId="5" numFmtId="0" xfId="0" applyAlignment="1" applyBorder="1" applyFill="1" applyFont="1">
      <alignment horizontal="center" shrinkToFit="0" vertical="center" wrapText="1"/>
    </xf>
    <xf borderId="1" fillId="5" fontId="6" numFmtId="0" xfId="0" applyAlignment="1" applyBorder="1" applyFill="1" applyFont="1">
      <alignment horizontal="left" shrinkToFit="0" vertical="center" wrapText="1"/>
    </xf>
    <xf borderId="4" fillId="3" fontId="4" numFmtId="0" xfId="0" applyAlignment="1" applyBorder="1" applyFill="1" applyFont="1">
      <alignment horizontal="center" shrinkToFit="0" vertical="center" wrapText="1"/>
    </xf>
    <xf borderId="1" fillId="5" fontId="6" numFmtId="164" xfId="0" applyAlignment="1" applyBorder="1" applyFill="1" applyFont="1" applyNumberFormat="1">
      <alignment horizontal="left" shrinkToFit="0" vertical="center" wrapText="0"/>
    </xf>
    <xf borderId="4" fillId="6" fontId="6" numFmtId="0" xfId="0" applyAlignment="1" applyBorder="1" applyFill="1" applyFont="1">
      <alignment horizontal="left" shrinkToFit="0" vertical="center" wrapText="0"/>
    </xf>
    <xf borderId="4" fillId="6" fontId="6" numFmtId="0" xfId="0" applyAlignment="1" applyBorder="1" applyFill="1" applyFont="1">
      <alignment horizontal="center" shrinkToFit="0" vertical="center" wrapText="0"/>
    </xf>
    <xf borderId="4" fillId="7" fontId="6" numFmtId="0" xfId="0" applyAlignment="1" applyBorder="1" applyFill="1" applyFont="1">
      <alignment horizontal="left" shrinkToFit="0" vertical="center" wrapText="0"/>
    </xf>
    <xf borderId="4" fillId="6" fontId="7" numFmtId="0" xfId="0" applyAlignment="1" applyBorder="1" applyFill="1" applyFont="1">
      <alignment horizontal="center" shrinkToFit="0" vertical="center" wrapText="0"/>
    </xf>
    <xf borderId="4" fillId="7" fontId="6" numFmtId="0" xfId="0" applyAlignment="1" applyBorder="1" applyFill="1" applyFont="1">
      <alignment horizontal="center" shrinkToFit="0" vertical="center" wrapText="0"/>
    </xf>
    <xf borderId="0" fillId="0" fontId="8" numFmtId="164" xfId="0" applyAlignment="1" applyFont="1" applyNumberFormat="1">
      <alignment horizontal="left" shrinkToFit="0" vertical="center" wrapText="0"/>
    </xf>
    <xf borderId="4" fillId="6" fontId="6" numFmtId="0" xfId="0" applyAlignment="1" applyBorder="1" applyFill="1" applyFont="1">
      <alignment horizontal="left" shrinkToFit="0" vertical="center" wrapText="1"/>
    </xf>
    <xf borderId="1" fillId="5" fontId="6" numFmtId="164" xfId="0" applyAlignment="1" applyBorder="1" applyFill="1" applyFont="1" applyNumberFormat="1">
      <alignment horizontal="left" shrinkToFit="0" vertical="center" wrapText="1"/>
    </xf>
    <xf borderId="4" fillId="6" fontId="6" numFmtId="164" xfId="0" applyAlignment="1" applyBorder="1" applyFill="1" applyFont="1" applyNumberFormat="1">
      <alignment horizontal="center" shrinkToFit="0" vertical="center" wrapText="0"/>
    </xf>
    <xf borderId="0" fillId="0" fontId="8" numFmtId="1" xfId="0" applyAlignment="1" applyFont="1" applyNumberFormat="1">
      <alignment horizontal="left" shrinkToFit="0" vertical="center" wrapText="0"/>
    </xf>
    <xf borderId="4" fillId="6" fontId="7" numFmtId="164" xfId="0" applyAlignment="1" applyBorder="1" applyFill="1" applyFont="1" applyNumberFormat="1">
      <alignment horizontal="center" shrinkToFit="0" vertical="center" wrapText="0"/>
    </xf>
    <xf borderId="0" fillId="0" fontId="9" numFmtId="0" xfId="0" applyAlignment="1" applyFont="1">
      <alignment shrinkToFit="0" vertical="bottom" wrapText="0"/>
    </xf>
    <xf borderId="4" fillId="6" fontId="7" numFmtId="0" xfId="0" applyAlignment="1" applyBorder="1" applyFill="1" applyFont="1">
      <alignment horizontal="left" shrinkToFit="0" vertical="center" wrapText="0"/>
    </xf>
    <xf borderId="4" fillId="6" fontId="6" numFmtId="1" xfId="0" applyAlignment="1" applyBorder="1" applyFill="1" applyFont="1" applyNumberFormat="1">
      <alignment horizontal="center" shrinkToFit="0" vertical="center" wrapText="0"/>
    </xf>
    <xf borderId="0" fillId="0" fontId="10" numFmtId="0" xfId="0" applyAlignment="1" applyFont="1">
      <alignment shrinkToFit="0" vertical="bottom" wrapText="0"/>
    </xf>
    <xf borderId="1" fillId="6" fontId="11" numFmtId="0" xfId="0" applyAlignment="1" applyBorder="1" applyFill="1" applyFont="1">
      <alignment horizontal="left" shrinkToFit="0" vertical="center" wrapText="1"/>
    </xf>
    <xf borderId="4" fillId="6" fontId="6" numFmtId="9" xfId="0" applyAlignment="1" applyBorder="1" applyFill="1" applyFont="1" applyNumberFormat="1">
      <alignment horizontal="center" shrinkToFit="0" vertical="center" wrapText="0"/>
    </xf>
    <xf borderId="5" fillId="7" fontId="12" numFmtId="0" xfId="0" applyAlignment="1" applyBorder="1" applyFill="1" applyFont="1">
      <alignment horizontal="center" shrinkToFit="0" vertical="center" wrapText="0"/>
    </xf>
    <xf borderId="6" fillId="7" fontId="12" numFmtId="0" xfId="0" applyAlignment="1" applyBorder="1" applyFill="1" applyFont="1">
      <alignment horizontal="center" shrinkToFit="0" vertical="center" wrapText="0"/>
    </xf>
    <xf borderId="7" fillId="7" fontId="13" numFmtId="1" xfId="0" applyAlignment="1" applyBorder="1" applyFill="1" applyFont="1" applyNumberFormat="1">
      <alignment horizontal="center" shrinkToFit="0" vertical="center" wrapText="0"/>
    </xf>
    <xf borderId="8" fillId="7" fontId="13" numFmtId="1" xfId="0" applyAlignment="1" applyBorder="1" applyFill="1" applyFont="1" applyNumberFormat="1">
      <alignment horizontal="center" shrinkToFit="0" vertical="center" wrapText="0"/>
    </xf>
    <xf borderId="9" fillId="0" fontId="2" numFmtId="0" xfId="0" applyBorder="1" applyFont="1"/>
    <xf borderId="4" fillId="6" fontId="14" numFmtId="0" xfId="0" applyAlignment="1" applyBorder="1" applyFill="1" applyFont="1">
      <alignment horizontal="center" shrinkToFit="0" vertical="center" wrapText="0"/>
    </xf>
    <xf borderId="4" fillId="7" fontId="7" numFmtId="0" xfId="0" applyAlignment="1" applyBorder="1" applyFill="1" applyFont="1">
      <alignment horizontal="center" shrinkToFit="0" vertical="center" wrapText="0"/>
    </xf>
    <xf borderId="4" fillId="7" fontId="6" numFmtId="0" xfId="0" applyAlignment="1" applyBorder="1" applyFill="1" applyFont="1">
      <alignment horizontal="left" shrinkToFit="0" vertical="center" wrapText="1"/>
    </xf>
    <xf borderId="8" fillId="7" fontId="13" numFmtId="165" xfId="0" applyAlignment="1" applyBorder="1" applyFill="1" applyFont="1" applyNumberFormat="1">
      <alignment horizontal="center" shrinkToFit="0" vertical="center" wrapText="0"/>
    </xf>
    <xf borderId="4" fillId="7" fontId="6" numFmtId="164" xfId="0" applyAlignment="1" applyBorder="1" applyFill="1" applyFont="1" applyNumberFormat="1">
      <alignment horizontal="center" shrinkToFit="0" vertical="center" wrapText="0"/>
    </xf>
    <xf borderId="1" fillId="2" fontId="15" numFmtId="0" xfId="0" applyAlignment="1" applyBorder="1" applyFill="1" applyFont="1">
      <alignment shrinkToFit="0" vertical="center" wrapText="0"/>
    </xf>
    <xf borderId="4" fillId="7" fontId="7" numFmtId="164" xfId="0" applyAlignment="1" applyBorder="1" applyFill="1" applyFont="1" applyNumberFormat="1">
      <alignment horizontal="center" shrinkToFit="0" vertical="center" wrapText="0"/>
    </xf>
    <xf borderId="10" fillId="6" fontId="4" numFmtId="0" xfId="0" applyAlignment="1" applyBorder="1" applyFill="1" applyFont="1">
      <alignment horizontal="center" shrinkToFit="0" vertical="center" wrapText="1"/>
    </xf>
    <xf borderId="4" fillId="7" fontId="6" numFmtId="9" xfId="0" applyAlignment="1" applyBorder="1" applyFill="1" applyFont="1" applyNumberFormat="1">
      <alignment horizontal="center" shrinkToFit="0" vertical="center" wrapText="0"/>
    </xf>
    <xf borderId="8" fillId="7" fontId="16" numFmtId="1" xfId="0" applyAlignment="1" applyBorder="1" applyFill="1" applyFont="1" applyNumberFormat="1">
      <alignment horizontal="center" shrinkToFit="0" vertical="center" wrapText="0"/>
    </xf>
    <xf borderId="11" fillId="0" fontId="2" numFmtId="0" xfId="0" applyBorder="1" applyFont="1"/>
    <xf borderId="4" fillId="6" fontId="7" numFmtId="1" xfId="0" applyAlignment="1" applyBorder="1" applyFill="1" applyFont="1" applyNumberFormat="1">
      <alignment horizontal="center" shrinkToFit="0" vertical="center" wrapText="0"/>
    </xf>
    <xf borderId="12" fillId="0" fontId="2" numFmtId="0" xfId="0" applyBorder="1" applyFont="1"/>
    <xf borderId="13" fillId="0" fontId="2" numFmtId="0" xfId="0" applyBorder="1" applyFont="1"/>
    <xf borderId="4" fillId="6" fontId="7" numFmtId="9" xfId="0" applyAlignment="1" applyBorder="1" applyFill="1" applyFont="1" applyNumberFormat="1">
      <alignment horizontal="center" shrinkToFit="0" vertical="center" wrapText="0"/>
    </xf>
    <xf borderId="4" fillId="7" fontId="7" numFmtId="0" xfId="0" applyAlignment="1" applyBorder="1" applyFill="1" applyFont="1">
      <alignment horizontal="left" shrinkToFit="0" vertical="center" wrapText="0"/>
    </xf>
    <xf borderId="4" fillId="7" fontId="14" numFmtId="0" xfId="0" applyAlignment="1" applyBorder="1" applyFill="1" applyFont="1">
      <alignment horizontal="center" shrinkToFit="0" vertical="center" wrapText="0"/>
    </xf>
    <xf borderId="4" fillId="7" fontId="7" numFmtId="1" xfId="0" applyAlignment="1" applyBorder="1" applyFill="1" applyFont="1" applyNumberFormat="1">
      <alignment horizontal="center" shrinkToFit="0" vertical="center" wrapText="0"/>
    </xf>
    <xf borderId="4" fillId="7" fontId="7" numFmtId="9" xfId="0" applyAlignment="1" applyBorder="1" applyFill="1" applyFont="1" applyNumberFormat="1">
      <alignment horizontal="center" shrinkToFit="0" vertical="center" wrapText="0"/>
    </xf>
    <xf borderId="4" fillId="5" fontId="5" numFmtId="0" xfId="0" applyAlignment="1" applyBorder="1" applyFill="1" applyFont="1">
      <alignment horizontal="center" shrinkToFit="0" vertical="center" wrapText="1"/>
    </xf>
    <xf borderId="4" fillId="2" fontId="4" numFmtId="0" xfId="0" applyAlignment="1" applyBorder="1" applyFill="1" applyFont="1">
      <alignment horizontal="left" shrinkToFit="0" vertical="center" wrapText="0"/>
    </xf>
    <xf borderId="4" fillId="2" fontId="4" numFmtId="1" xfId="0" applyAlignment="1" applyBorder="1" applyFill="1" applyFont="1" applyNumberFormat="1">
      <alignment horizontal="center" shrinkToFit="0" vertical="center" wrapText="0"/>
    </xf>
    <xf borderId="4" fillId="5" fontId="5" numFmtId="164" xfId="0" applyAlignment="1" applyBorder="1" applyFill="1" applyFont="1" applyNumberFormat="1">
      <alignment horizontal="center" shrinkToFit="0" vertical="center" wrapText="1"/>
    </xf>
    <xf borderId="4" fillId="2" fontId="4" numFmtId="9" xfId="0" applyAlignment="1" applyBorder="1" applyFill="1" applyFont="1" applyNumberFormat="1">
      <alignment horizontal="center" shrinkToFit="0" vertical="center" wrapText="0"/>
    </xf>
    <xf borderId="4" fillId="5" fontId="17" numFmtId="0" xfId="0" applyAlignment="1" applyBorder="1" applyFill="1" applyFont="1">
      <alignment shrinkToFit="0" vertical="center" wrapText="1"/>
    </xf>
    <xf borderId="4" fillId="5" fontId="18" numFmtId="0" xfId="0" applyAlignment="1" applyBorder="1" applyFill="1" applyFont="1">
      <alignment horizontal="left" shrinkToFit="0" vertical="center" wrapText="1"/>
    </xf>
    <xf borderId="4" fillId="7" fontId="5" numFmtId="0" xfId="0" applyAlignment="1" applyBorder="1" applyFill="1" applyFont="1">
      <alignment shrinkToFit="0" vertical="center" wrapText="1"/>
    </xf>
    <xf borderId="4" fillId="7" fontId="6" numFmtId="0" xfId="0" applyAlignment="1" applyBorder="1" applyFill="1" applyFont="1">
      <alignment shrinkToFit="0" vertical="center" wrapText="1"/>
    </xf>
    <xf borderId="4" fillId="3" fontId="4" numFmtId="0" xfId="0" applyAlignment="1" applyBorder="1" applyFill="1" applyFont="1">
      <alignment shrinkToFit="0" vertical="center" wrapText="0"/>
    </xf>
    <xf borderId="4" fillId="7" fontId="19" numFmtId="166" xfId="0" applyAlignment="1" applyBorder="1" applyFill="1" applyFont="1" applyNumberFormat="1">
      <alignment horizontal="center" shrinkToFit="0" vertical="center" wrapText="0"/>
    </xf>
    <xf borderId="4" fillId="7" fontId="9" numFmtId="166" xfId="0" applyAlignment="1" applyBorder="1" applyFill="1" applyFont="1" applyNumberFormat="1">
      <alignment horizontal="center" shrinkToFit="0" vertical="center" wrapText="0"/>
    </xf>
    <xf borderId="14" fillId="5" fontId="6" numFmtId="0" xfId="0" applyAlignment="1" applyBorder="1" applyFill="1" applyFont="1">
      <alignment shrinkToFit="0" vertical="top" wrapText="1"/>
    </xf>
    <xf borderId="15" fillId="0" fontId="2" numFmtId="0" xfId="0" applyBorder="1" applyFont="1"/>
    <xf borderId="16" fillId="0" fontId="2" numFmtId="0" xfId="0" applyBorder="1" applyFont="1"/>
    <xf borderId="17" fillId="0" fontId="2" numFmtId="0" xfId="0" applyBorder="1" applyFont="1"/>
    <xf borderId="18" fillId="0" fontId="2" numFmtId="0" xfId="0" applyBorder="1" applyFont="1"/>
    <xf borderId="19" fillId="0" fontId="2" numFmtId="0" xfId="0" applyBorder="1" applyFont="1"/>
    <xf borderId="0" fillId="0" fontId="10" numFmtId="0" xfId="0" applyAlignment="1" applyFont="1">
      <alignment shrinkToFit="0" vertical="center" wrapText="1"/>
    </xf>
    <xf borderId="4" fillId="6" fontId="7" numFmtId="0" xfId="0" applyAlignment="1" applyBorder="1" applyFill="1" applyFont="1">
      <alignment horizontal="left" shrinkToFit="0" vertical="center" wrapText="1"/>
    </xf>
    <xf borderId="4" fillId="7" fontId="7" numFmtId="0" xfId="0" applyAlignment="1" applyBorder="1" applyFill="1" applyFont="1">
      <alignment horizontal="left" shrinkToFit="0" vertical="center" wrapText="1"/>
    </xf>
    <xf borderId="10" fillId="5" fontId="6" numFmtId="164" xfId="0" applyAlignment="1" applyBorder="1" applyFill="1" applyFont="1" applyNumberFormat="1">
      <alignment horizontal="left" shrinkToFit="0" vertical="bottom" wrapText="0"/>
    </xf>
    <xf borderId="10" fillId="5" fontId="6" numFmtId="0" xfId="0" applyAlignment="1" applyBorder="1" applyFill="1" applyFont="1">
      <alignment horizontal="left" shrinkToFit="0" vertical="bottom" wrapText="0"/>
    </xf>
    <xf borderId="0" fillId="0" fontId="5" numFmtId="0" xfId="0" applyAlignment="1" applyFont="1">
      <alignment shrinkToFit="0" vertical="top" wrapText="0"/>
    </xf>
  </cellXfs>
  <cellStyles count="1">
    <cellStyle xfId="0" name="Normal" builtinId="0"/>
  </cellStyles>
  <dxfs count="10">
    <dxf>
      <font/>
      <fill>
        <patternFill patternType="solid">
          <fgColor rgb="FFFFF3EA"/>
          <bgColor rgb="FFFFF3EA"/>
        </patternFill>
      </fill>
      <border/>
    </dxf>
    <dxf>
      <font/>
      <fill>
        <patternFill patternType="solid">
          <fgColor rgb="FFE4E4E7"/>
          <bgColor rgb="FFE4E4E7"/>
        </patternFill>
      </fill>
      <border/>
    </dxf>
    <dxf>
      <font>
        <b/>
        <color rgb="FFFFFFFF"/>
        <name val="Inter Tight"/>
      </font>
      <fill>
        <patternFill patternType="solid">
          <fgColor rgb="FFF26A1B"/>
          <bgColor rgb="FFF26A1B"/>
        </patternFill>
      </fill>
      <border/>
    </dxf>
    <dxf>
      <font>
        <b/>
        <color rgb="FFDC2626"/>
        <name val="Inter Tight"/>
      </font>
      <fill>
        <patternFill patternType="none"/>
      </fill>
      <border/>
    </dxf>
    <dxf>
      <font>
        <b/>
        <color rgb="FFDC2626"/>
        <name val="Inter Tight"/>
      </font>
      <fill>
        <patternFill patternType="solid">
          <fgColor rgb="FFFEE2E2"/>
          <bgColor rgb="FFFEE2E2"/>
        </patternFill>
      </fill>
      <border/>
    </dxf>
    <dxf>
      <font>
        <b/>
        <color rgb="FFF26A1B"/>
        <name val="Inter Tight"/>
      </font>
      <fill>
        <patternFill patternType="solid">
          <fgColor rgb="FFFDE9DB"/>
          <bgColor rgb="FFFDE9DB"/>
        </patternFill>
      </fill>
      <border/>
    </dxf>
    <dxf>
      <font>
        <color rgb="FF71717A"/>
        <name val="Inter Tight"/>
      </font>
      <fill>
        <patternFill patternType="none"/>
      </fill>
      <border/>
    </dxf>
    <dxf>
      <font>
        <b/>
        <color rgb="FF3F3F46"/>
        <name val="Inter Tight"/>
      </font>
      <fill>
        <patternFill patternType="solid">
          <fgColor rgb="FFE4E4E7"/>
          <bgColor rgb="FFE4E4E7"/>
        </patternFill>
      </fill>
      <border/>
    </dxf>
    <dxf>
      <font>
        <b/>
        <color rgb="FFB45309"/>
        <name val="Inter Tight"/>
      </font>
      <fill>
        <patternFill patternType="none"/>
      </fill>
      <border/>
    </dxf>
    <dxf>
      <font>
        <b/>
        <color rgb="FFF26A1B"/>
        <name val="Inter Tight"/>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Số đầu việc theo trạng thái</a:t>
            </a:r>
          </a:p>
        </c:rich>
      </c:tx>
      <c:overlay val="0"/>
    </c:title>
    <c:plotArea>
      <c:layout/>
      <c:barChart>
        <c:barDir val="col"/>
        <c:varyColors val="0"/>
        <c:ser>
          <c:idx val="0"/>
          <c:order val="0"/>
          <c:tx>
            <c:v>Số đầu việc</c:v>
          </c:tx>
          <c:spPr>
            <a:solidFill>
              <a:srgbClr val="F26A1B"/>
            </a:solidFill>
            <a:ln cmpd="sng">
              <a:noFill/>
            </a:ln>
          </c:spPr>
          <c:invertIfNegative val="0"/>
          <c:cat>
            <c:strRef>
              <c:f>'Rà soát tuần'!$C$6:$C$11</c:f>
            </c:strRef>
          </c:cat>
          <c:val>
            <c:numRef>
              <c:f>'Rà soát tuần'!$D$6:$D$11</c:f>
              <c:numCache/>
            </c:numRef>
          </c:val>
        </c:ser>
        <c:axId val="1428811710"/>
        <c:axId val="686649976"/>
      </c:barChart>
      <c:catAx>
        <c:axId val="14288117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686649976"/>
      </c:catAx>
      <c:valAx>
        <c:axId val="6866499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1428811710"/>
      </c:valAx>
    </c:plotArea>
    <c:plotVisOnly val="1"/>
  </c:chart>
  <c:spPr>
    <a:solidFill>
      <a:srgbClr val="FFFFFF"/>
    </a:solidFill>
  </c:spPr>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0</xdr:colOff>
      <xdr:row>3</xdr:row>
      <xdr:rowOff>0</xdr:rowOff>
    </xdr:from>
    <xdr:ext cx="5153025" cy="2790825"/>
    <xdr:graphicFrame>
      <xdr:nvGraphicFramePr>
        <xdr:cNvPr id="913500738"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1.0" topLeftCell="B1" activePane="topRight" state="frozen"/>
      <selection activeCell="C2" sqref="C2" pane="topRight"/>
    </sheetView>
  </sheetViews>
  <sheetFormatPr customHeight="1" defaultColWidth="14.43" defaultRowHeight="15.0"/>
  <cols>
    <col customWidth="1" min="1" max="1" width="30.0"/>
    <col customWidth="1" min="2" max="8" width="22.0"/>
    <col customWidth="1" min="9" max="26" width="8.71"/>
  </cols>
  <sheetData>
    <row r="1" ht="42.0" customHeight="1">
      <c r="A1" s="1" t="s">
        <v>0</v>
      </c>
      <c r="B1" s="4"/>
      <c r="C1" s="4"/>
      <c r="D1" s="4"/>
      <c r="E1" s="4"/>
      <c r="F1" s="4"/>
      <c r="G1" s="4"/>
      <c r="H1" s="5"/>
    </row>
    <row r="2" ht="19.5" customHeight="1">
      <c r="A2" s="7" t="str">
        <f>IF(F4="","Chưa nhập ngày bắt đầu tuần","Tuần "&amp;F6&amp;"  |  "&amp;TEXT(F4,"dd/mm/yyyy")&amp;" – "&amp;TEXT(F5,"dd/mm/yyyy")&amp;"  |  "&amp;B4)</f>
        <v>Tuần 44  |  26/10/2026 – 01/11/2026  |  Phòng Kinh doanh – Nhóm dự án A</v>
      </c>
    </row>
    <row r="4" ht="15.0" customHeight="1">
      <c r="A4" s="10" t="s">
        <v>8</v>
      </c>
      <c r="B4" s="12" t="s">
        <v>9</v>
      </c>
      <c r="C4" s="5"/>
      <c r="D4" s="10" t="s">
        <v>16</v>
      </c>
      <c r="F4" s="14">
        <v>46321.0</v>
      </c>
      <c r="G4" s="5"/>
    </row>
    <row r="5" ht="15.0" customHeight="1">
      <c r="A5" s="10" t="s">
        <v>39</v>
      </c>
      <c r="B5" s="12" t="s">
        <v>40</v>
      </c>
      <c r="C5" s="5"/>
      <c r="D5" s="10" t="s">
        <v>42</v>
      </c>
      <c r="F5" s="20">
        <f>IF(F4="","",F4+6)</f>
        <v>46327</v>
      </c>
    </row>
    <row r="6">
      <c r="A6" s="10" t="s">
        <v>56</v>
      </c>
      <c r="B6" s="22">
        <v>46318.0</v>
      </c>
      <c r="C6" s="5"/>
      <c r="D6" s="10" t="s">
        <v>68</v>
      </c>
      <c r="F6" s="24">
        <f>IF(F4="","",WEEKNUM(F4,21))</f>
        <v>44</v>
      </c>
    </row>
    <row r="7" ht="30.0" customHeight="1">
      <c r="A7" s="10" t="s">
        <v>77</v>
      </c>
      <c r="B7" s="12" t="s">
        <v>80</v>
      </c>
      <c r="C7" s="5"/>
      <c r="D7" s="10" t="s">
        <v>81</v>
      </c>
      <c r="F7" s="14"/>
      <c r="G7" s="5"/>
    </row>
    <row r="8">
      <c r="A8" s="10" t="s">
        <v>82</v>
      </c>
      <c r="B8" s="30" t="str">
        <f>IF(F4="","Chưa nhập ngày bắt đầu",IF(WEEKDAY(F4,2)=1,"Khớp: tuần bắt đầu từ Thứ 2","Lưu ý: tuần không bắt đầu từ Thứ 2"))</f>
        <v>Khớp: tuần bắt đầu từ Thứ 2</v>
      </c>
      <c r="C8" s="5"/>
      <c r="D8" s="10" t="s">
        <v>86</v>
      </c>
      <c r="F8" s="20">
        <f>IF(F7="",TODAY(),F7)</f>
        <v>46324</v>
      </c>
    </row>
    <row r="10">
      <c r="A10" s="32" t="s">
        <v>87</v>
      </c>
      <c r="B10" s="33" t="s">
        <v>88</v>
      </c>
      <c r="C10" s="5"/>
      <c r="D10" s="33" t="s">
        <v>89</v>
      </c>
      <c r="E10" s="5"/>
      <c r="F10" s="33" t="s">
        <v>90</v>
      </c>
      <c r="G10" s="5"/>
      <c r="H10" s="32" t="s">
        <v>91</v>
      </c>
    </row>
    <row r="11">
      <c r="A11" s="34">
        <f>SUMPRODUCT(--('Nhiệm vụ'!$D$6:$D$105&lt;&gt;""))</f>
        <v>11</v>
      </c>
      <c r="B11" s="35">
        <f>SUMPRODUCT(('Nhiệm vụ'!$D$6:$D$105&lt;&gt;"")*('Nhiệm vụ'!$P$6:$P$105="Hoàn thành"))</f>
        <v>2</v>
      </c>
      <c r="C11" s="36"/>
      <c r="D11" s="40">
        <f>IF(A11-SUMPRODUCT(('Nhiệm vụ'!$D$6:$D$105&lt;&gt;"")*('Nhiệm vụ'!$P$6:$P$105="Hủy"))=0,0,SUMPRODUCT(('Nhiệm vụ'!$D$6:$D$105&lt;&gt;"")*('Nhiệm vụ'!$P$6:$P$105="Hoàn thành"))/(A11-SUMPRODUCT(('Nhiệm vụ'!$D$6:$D$105&lt;&gt;"")*('Nhiệm vụ'!$P$6:$P$105="Hủy"))))</f>
        <v>0.1818181818</v>
      </c>
      <c r="E11" s="36"/>
      <c r="F11" s="46">
        <f>SUMPRODUCT(--(LEFT('Nhiệm vụ'!$R$6:$R$105,7)="Quá hạn"))</f>
        <v>1</v>
      </c>
      <c r="G11" s="36"/>
      <c r="H11" s="34">
        <f>COUNTIF('Nhiệm vụ'!$U$6:$U$105,"Có")</f>
        <v>9</v>
      </c>
    </row>
    <row r="12">
      <c r="A12" s="47"/>
      <c r="B12" s="49"/>
      <c r="C12" s="50"/>
      <c r="D12" s="49"/>
      <c r="E12" s="50"/>
      <c r="F12" s="49"/>
      <c r="G12" s="50"/>
      <c r="H12" s="47"/>
    </row>
    <row r="14" ht="24.0" customHeight="1">
      <c r="A14" s="42" t="s">
        <v>99</v>
      </c>
      <c r="B14" s="4"/>
      <c r="C14" s="4"/>
      <c r="D14" s="4"/>
      <c r="E14" s="4"/>
      <c r="F14" s="4"/>
      <c r="G14" s="4"/>
      <c r="H14" s="5"/>
    </row>
    <row r="15" ht="24.0" customHeight="1">
      <c r="A15" s="13" t="s">
        <v>101</v>
      </c>
      <c r="B15" s="13" t="str">
        <f>IF($F$4="","",CHOOSE(WEEKDAY($F$4+0,2),"THỨ HAI","THỨ BA","THỨ TƯ","THỨ NĂM","THỨ SÁU","THỨ BẢY","CHỦ NHẬT"))</f>
        <v>THỨ HAI</v>
      </c>
      <c r="C15" s="13" t="str">
        <f>IF($F$4="","",CHOOSE(WEEKDAY($F$4+1,2),"THỨ HAI","THỨ BA","THỨ TƯ","THỨ NĂM","THỨ SÁU","THỨ BẢY","CHỦ NHẬT"))</f>
        <v>THỨ BA</v>
      </c>
      <c r="D15" s="13" t="str">
        <f>IF($F$4="","",CHOOSE(WEEKDAY($F$4+2,2),"THỨ HAI","THỨ BA","THỨ TƯ","THỨ NĂM","THỨ SÁU","THỨ BẢY","CHỦ NHẬT"))</f>
        <v>THỨ TƯ</v>
      </c>
      <c r="E15" s="13" t="str">
        <f>IF($F$4="","",CHOOSE(WEEKDAY($F$4+3,2),"THỨ HAI","THỨ BA","THỨ TƯ","THỨ NĂM","THỨ SÁU","THỨ BẢY","CHỦ NHẬT"))</f>
        <v>THỨ NĂM</v>
      </c>
      <c r="F15" s="13" t="str">
        <f>IF($F$4="","",CHOOSE(WEEKDAY($F$4+4,2),"THỨ HAI","THỨ BA","THỨ TƯ","THỨ NĂM","THỨ SÁU","THỨ BẢY","CHỦ NHẬT"))</f>
        <v>THỨ SÁU</v>
      </c>
      <c r="G15" s="13" t="str">
        <f>IF($F$4="","",CHOOSE(WEEKDAY($F$4+5,2),"THỨ HAI","THỨ BA","THỨ TƯ","THỨ NĂM","THỨ SÁU","THỨ BẢY","CHỦ NHẬT"))</f>
        <v>THỨ BẢY</v>
      </c>
      <c r="H15" s="13" t="str">
        <f>IF($F$4="","",CHOOSE(WEEKDAY($F$4+6,2),"THỨ HAI","THỨ BA","THỨ TƯ","THỨ NĂM","THỨ SÁU","THỨ BẢY","CHỦ NHẬT"))</f>
        <v>CHỦ NHẬT</v>
      </c>
    </row>
    <row r="16" ht="21.75" customHeight="1">
      <c r="A16" s="56" t="s">
        <v>110</v>
      </c>
      <c r="B16" s="59">
        <f>IF($F$4="","",$F$4+0)</f>
        <v>46321</v>
      </c>
      <c r="C16" s="59">
        <f>IF($F$4="","",$F$4+1)</f>
        <v>46322</v>
      </c>
      <c r="D16" s="59">
        <f>IF($F$4="","",$F$4+2)</f>
        <v>46323</v>
      </c>
      <c r="E16" s="59">
        <f>IF($F$4="","",$F$4+3)</f>
        <v>46324</v>
      </c>
      <c r="F16" s="59">
        <f>IF($F$4="","",$F$4+4)</f>
        <v>46325</v>
      </c>
      <c r="G16" s="59">
        <f>IF($F$4="","",$F$4+5)</f>
        <v>46326</v>
      </c>
      <c r="H16" s="59">
        <f>IF($F$4="","",$F$4+6)</f>
        <v>46327</v>
      </c>
    </row>
    <row r="17" ht="39.75" customHeight="1">
      <c r="A17" s="61" t="s">
        <v>119</v>
      </c>
      <c r="B17" s="62" t="s">
        <v>120</v>
      </c>
      <c r="C17" s="62"/>
      <c r="D17" s="62" t="s">
        <v>121</v>
      </c>
      <c r="E17" s="62"/>
      <c r="F17" s="62" t="s">
        <v>122</v>
      </c>
      <c r="G17" s="62"/>
      <c r="H17" s="62"/>
    </row>
    <row r="18" ht="39.75" customHeight="1">
      <c r="A18" s="61" t="s">
        <v>123</v>
      </c>
      <c r="B18" s="62"/>
      <c r="C18" s="62"/>
      <c r="D18" s="62" t="s">
        <v>124</v>
      </c>
      <c r="E18" s="62"/>
      <c r="F18" s="62" t="s">
        <v>125</v>
      </c>
      <c r="G18" s="62"/>
      <c r="H18" s="62"/>
    </row>
    <row r="19" ht="33.75" customHeight="1">
      <c r="A19" s="63" t="s">
        <v>126</v>
      </c>
      <c r="B19" s="21" t="s">
        <v>127</v>
      </c>
      <c r="C19" s="21" t="s">
        <v>128</v>
      </c>
      <c r="D19" s="21" t="s">
        <v>129</v>
      </c>
      <c r="E19" s="21" t="s">
        <v>130</v>
      </c>
      <c r="F19" s="21" t="s">
        <v>131</v>
      </c>
      <c r="G19" s="21"/>
      <c r="H19" s="21"/>
    </row>
    <row r="20" ht="33.75" customHeight="1">
      <c r="A20" s="63" t="s">
        <v>132</v>
      </c>
      <c r="B20" s="21" t="s">
        <v>127</v>
      </c>
      <c r="C20" s="21" t="s">
        <v>128</v>
      </c>
      <c r="D20" s="21" t="s">
        <v>133</v>
      </c>
      <c r="E20" s="21" t="s">
        <v>130</v>
      </c>
      <c r="F20" s="21" t="s">
        <v>134</v>
      </c>
      <c r="G20" s="21"/>
      <c r="H20" s="21"/>
    </row>
    <row r="21" ht="33.75" customHeight="1">
      <c r="A21" s="63" t="s">
        <v>135</v>
      </c>
      <c r="B21" s="21" t="s">
        <v>136</v>
      </c>
      <c r="C21" s="21" t="s">
        <v>137</v>
      </c>
      <c r="D21" s="21"/>
      <c r="E21" s="21"/>
      <c r="F21" s="21"/>
      <c r="G21" s="21"/>
      <c r="H21" s="21"/>
    </row>
    <row r="22" ht="33.75" customHeight="1">
      <c r="A22" s="63" t="s">
        <v>138</v>
      </c>
      <c r="B22" s="21"/>
      <c r="C22" s="21"/>
      <c r="D22" s="21"/>
      <c r="E22" s="21"/>
      <c r="F22" s="21"/>
      <c r="G22" s="21"/>
      <c r="H22" s="21"/>
    </row>
    <row r="23" ht="33.75" customHeight="1">
      <c r="A23" s="63" t="s">
        <v>139</v>
      </c>
      <c r="B23" s="21"/>
      <c r="C23" s="21"/>
      <c r="D23" s="21" t="s">
        <v>140</v>
      </c>
      <c r="E23" s="21"/>
      <c r="F23" s="21"/>
      <c r="G23" s="21"/>
      <c r="H23" s="21"/>
    </row>
    <row r="24" ht="33.75" customHeight="1">
      <c r="A24" s="63" t="s">
        <v>142</v>
      </c>
      <c r="B24" s="21" t="s">
        <v>143</v>
      </c>
      <c r="C24" s="21"/>
      <c r="D24" s="21"/>
      <c r="E24" s="21" t="s">
        <v>144</v>
      </c>
      <c r="F24" s="21"/>
      <c r="G24" s="21"/>
      <c r="H24" s="21"/>
    </row>
    <row r="25" ht="33.75" customHeight="1">
      <c r="A25" s="63" t="s">
        <v>147</v>
      </c>
      <c r="B25" s="21"/>
      <c r="C25" s="21" t="s">
        <v>148</v>
      </c>
      <c r="D25" s="21"/>
      <c r="E25" s="21"/>
      <c r="F25" s="21" t="s">
        <v>149</v>
      </c>
      <c r="G25" s="21"/>
      <c r="H25" s="21"/>
    </row>
    <row r="26" ht="33.75" customHeight="1">
      <c r="A26" s="63" t="s">
        <v>150</v>
      </c>
      <c r="B26" s="21"/>
      <c r="C26" s="21"/>
      <c r="D26" s="21"/>
      <c r="E26" s="21"/>
      <c r="F26" s="21"/>
      <c r="G26" s="21"/>
      <c r="H26" s="21"/>
    </row>
    <row r="27" ht="33.75" customHeight="1">
      <c r="A27" s="64" t="s">
        <v>152</v>
      </c>
      <c r="B27" s="21"/>
      <c r="C27" s="21"/>
      <c r="D27" s="21"/>
      <c r="E27" s="21"/>
      <c r="F27" s="21"/>
      <c r="G27" s="21"/>
      <c r="H27" s="21"/>
    </row>
    <row r="28" ht="33.75" customHeight="1">
      <c r="A28" s="64" t="s">
        <v>153</v>
      </c>
      <c r="B28" s="21"/>
      <c r="C28" s="21"/>
      <c r="D28" s="21"/>
      <c r="E28" s="21"/>
      <c r="F28" s="21"/>
      <c r="G28" s="21"/>
      <c r="H28" s="21"/>
    </row>
    <row r="29" ht="21.75" customHeight="1">
      <c r="A29" s="65" t="s">
        <v>154</v>
      </c>
      <c r="B29" s="66">
        <f>IF(B$16="","",SUMPRODUCT(('Nhiệm vụ'!$D$6:$D$105&lt;&gt;"")*('Nhiệm vụ'!$N$6:$N$105=B$16)))</f>
        <v>0</v>
      </c>
      <c r="C29" s="66">
        <f>IF(C$16="","",SUMPRODUCT(('Nhiệm vụ'!$D$6:$D$105&lt;&gt;"")*('Nhiệm vụ'!$N$6:$N$105=C$16)))</f>
        <v>0</v>
      </c>
      <c r="D29" s="66">
        <f>IF(D$16="","",SUMPRODUCT(('Nhiệm vụ'!$D$6:$D$105&lt;&gt;"")*('Nhiệm vụ'!$N$6:$N$105=D$16)))</f>
        <v>2</v>
      </c>
      <c r="E29" s="66">
        <f>IF(E$16="","",SUMPRODUCT(('Nhiệm vụ'!$D$6:$D$105&lt;&gt;"")*('Nhiệm vụ'!$N$6:$N$105=E$16)))</f>
        <v>2</v>
      </c>
      <c r="F29" s="66">
        <f>IF(F$16="","",SUMPRODUCT(('Nhiệm vụ'!$D$6:$D$105&lt;&gt;"")*('Nhiệm vụ'!$N$6:$N$105=F$16)))</f>
        <v>4</v>
      </c>
      <c r="G29" s="66">
        <f>IF(G$16="","",SUMPRODUCT(('Nhiệm vụ'!$D$6:$D$105&lt;&gt;"")*('Nhiệm vụ'!$N$6:$N$105=G$16)))</f>
        <v>0</v>
      </c>
      <c r="H29" s="66">
        <f>IF(H$16="","",SUMPRODUCT(('Nhiệm vụ'!$D$6:$D$105&lt;&gt;"")*('Nhiệm vụ'!$N$6:$N$105=H$16)))</f>
        <v>1</v>
      </c>
    </row>
    <row r="30" ht="21.75" customHeight="1">
      <c r="A30" s="65" t="s">
        <v>161</v>
      </c>
      <c r="B30" s="66">
        <f>IF(B$16="","",SUMPRODUCT(('Nhiệm vụ'!$D$6:$D$105&lt;&gt;"")*('Nhiệm vụ'!$N$6:$N$105=B$16)*('Nhiệm vụ'!$P$6:$P$105="Hoàn thành")))</f>
        <v>0</v>
      </c>
      <c r="C30" s="66">
        <f>IF(C$16="","",SUMPRODUCT(('Nhiệm vụ'!$D$6:$D$105&lt;&gt;"")*('Nhiệm vụ'!$N$6:$N$105=C$16)*('Nhiệm vụ'!$P$6:$P$105="Hoàn thành")))</f>
        <v>0</v>
      </c>
      <c r="D30" s="66">
        <f>IF(D$16="","",SUMPRODUCT(('Nhiệm vụ'!$D$6:$D$105&lt;&gt;"")*('Nhiệm vụ'!$N$6:$N$105=D$16)*('Nhiệm vụ'!$P$6:$P$105="Hoàn thành")))</f>
        <v>1</v>
      </c>
      <c r="E30" s="66">
        <f>IF(E$16="","",SUMPRODUCT(('Nhiệm vụ'!$D$6:$D$105&lt;&gt;"")*('Nhiệm vụ'!$N$6:$N$105=E$16)*('Nhiệm vụ'!$P$6:$P$105="Hoàn thành")))</f>
        <v>1</v>
      </c>
      <c r="F30" s="66">
        <f>IF(F$16="","",SUMPRODUCT(('Nhiệm vụ'!$D$6:$D$105&lt;&gt;"")*('Nhiệm vụ'!$N$6:$N$105=F$16)*('Nhiệm vụ'!$P$6:$P$105="Hoàn thành")))</f>
        <v>0</v>
      </c>
      <c r="G30" s="66">
        <f>IF(G$16="","",SUMPRODUCT(('Nhiệm vụ'!$D$6:$D$105&lt;&gt;"")*('Nhiệm vụ'!$N$6:$N$105=G$16)*('Nhiệm vụ'!$P$6:$P$105="Hoàn thành")))</f>
        <v>0</v>
      </c>
      <c r="H30" s="66">
        <f>IF(H$16="","",SUMPRODUCT(('Nhiệm vụ'!$D$6:$D$105&lt;&gt;"")*('Nhiệm vụ'!$N$6:$N$105=H$16)*('Nhiệm vụ'!$P$6:$P$105="Hoàn thành")))</f>
        <v>0</v>
      </c>
    </row>
    <row r="31" ht="21.75" customHeight="1">
      <c r="A31" s="65" t="s">
        <v>167</v>
      </c>
      <c r="B31" s="67">
        <f t="shared" ref="B31:H31" si="1">IF(B$16="","",B29-B30)</f>
        <v>0</v>
      </c>
      <c r="C31" s="67">
        <f t="shared" si="1"/>
        <v>0</v>
      </c>
      <c r="D31" s="67">
        <f t="shared" si="1"/>
        <v>1</v>
      </c>
      <c r="E31" s="67">
        <f t="shared" si="1"/>
        <v>1</v>
      </c>
      <c r="F31" s="67">
        <f t="shared" si="1"/>
        <v>4</v>
      </c>
      <c r="G31" s="67">
        <f t="shared" si="1"/>
        <v>0</v>
      </c>
      <c r="H31" s="67">
        <f t="shared" si="1"/>
        <v>1</v>
      </c>
    </row>
    <row r="32" ht="15.75" customHeight="1"/>
    <row r="33" ht="24.0" customHeight="1">
      <c r="A33" s="42" t="s">
        <v>168</v>
      </c>
      <c r="B33" s="4"/>
      <c r="C33" s="4"/>
      <c r="D33" s="4"/>
      <c r="E33" s="4"/>
      <c r="F33" s="4"/>
      <c r="G33" s="4"/>
      <c r="H33" s="5"/>
    </row>
    <row r="34" ht="19.5" customHeight="1">
      <c r="A34" s="68" t="s">
        <v>169</v>
      </c>
      <c r="B34" s="69"/>
      <c r="C34" s="69"/>
      <c r="D34" s="69"/>
      <c r="E34" s="69"/>
      <c r="F34" s="69"/>
      <c r="G34" s="69"/>
      <c r="H34" s="36"/>
    </row>
    <row r="35" ht="19.5" customHeight="1">
      <c r="A35" s="70"/>
      <c r="H35" s="71"/>
    </row>
    <row r="36" ht="19.5" customHeight="1">
      <c r="A36" s="70"/>
      <c r="H36" s="71"/>
    </row>
    <row r="37" ht="19.5" customHeight="1">
      <c r="A37" s="72"/>
      <c r="B37" s="73"/>
      <c r="C37" s="73"/>
      <c r="D37" s="73"/>
      <c r="E37" s="73"/>
      <c r="F37" s="73"/>
      <c r="G37" s="73"/>
      <c r="H37" s="50"/>
    </row>
    <row r="38" ht="15.75" customHeight="1"/>
    <row r="39" ht="15.75" customHeight="1">
      <c r="A39" s="26" t="s">
        <v>170</v>
      </c>
    </row>
    <row r="40" ht="27.75" customHeight="1">
      <c r="A40" s="74" t="s">
        <v>171</v>
      </c>
    </row>
    <row r="41" ht="27.75" customHeight="1">
      <c r="A41" s="74" t="s">
        <v>172</v>
      </c>
    </row>
    <row r="42" ht="27.75" customHeight="1">
      <c r="A42" s="74" t="s">
        <v>173</v>
      </c>
    </row>
    <row r="43" ht="27.75" customHeight="1">
      <c r="A43" s="74" t="s">
        <v>174</v>
      </c>
    </row>
    <row r="44" ht="27.75" customHeight="1">
      <c r="A44" s="74" t="s">
        <v>175</v>
      </c>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3">
    <mergeCell ref="A1:H1"/>
    <mergeCell ref="A2:H2"/>
    <mergeCell ref="B4:C4"/>
    <mergeCell ref="D4:E4"/>
    <mergeCell ref="F4:G4"/>
    <mergeCell ref="D5:E5"/>
    <mergeCell ref="F5:G5"/>
    <mergeCell ref="B5:C5"/>
    <mergeCell ref="B6:C6"/>
    <mergeCell ref="D6:E6"/>
    <mergeCell ref="F6:G6"/>
    <mergeCell ref="B7:C7"/>
    <mergeCell ref="D7:E7"/>
    <mergeCell ref="F7:G7"/>
    <mergeCell ref="B11:C12"/>
    <mergeCell ref="D11:E12"/>
    <mergeCell ref="F11:G12"/>
    <mergeCell ref="H11:H12"/>
    <mergeCell ref="A14:H14"/>
    <mergeCell ref="A33:H33"/>
    <mergeCell ref="A34:H37"/>
    <mergeCell ref="A40:H40"/>
    <mergeCell ref="A41:H41"/>
    <mergeCell ref="A42:H42"/>
    <mergeCell ref="A43:H43"/>
    <mergeCell ref="A44:H44"/>
    <mergeCell ref="B8:C8"/>
    <mergeCell ref="D8:E8"/>
    <mergeCell ref="F8:G8"/>
    <mergeCell ref="B10:C10"/>
    <mergeCell ref="D10:E10"/>
    <mergeCell ref="F10:G10"/>
    <mergeCell ref="A11:A12"/>
  </mergeCells>
  <conditionalFormatting sqref="B17:H28">
    <cfRule type="expression" dxfId="0" priority="1">
      <formula>B$16=$F$8</formula>
    </cfRule>
  </conditionalFormatting>
  <conditionalFormatting sqref="B17:H28">
    <cfRule type="expression" dxfId="1" priority="2">
      <formula>AND(B$16&lt;&gt;"",WEEKDAY(B$16,2)&gt;5)</formula>
    </cfRule>
  </conditionalFormatting>
  <conditionalFormatting sqref="B16:H16">
    <cfRule type="expression" dxfId="2" priority="3">
      <formula>B16=$F$8</formula>
    </cfRule>
  </conditionalFormatting>
  <dataValidations>
    <dataValidation type="date" operator="greaterThan" allowBlank="1" sqref="F4">
      <formula1>36526.0</formula1>
    </dataValidation>
  </dataValidations>
  <printOptions/>
  <pageMargins bottom="1.0" footer="0.0" header="0.0" left="0.75" right="0.75" top="1.0"/>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F3F46"/>
    <pageSetUpPr fitToPage="1"/>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4.43" defaultRowHeight="15.0"/>
  <cols>
    <col customWidth="1" min="1" max="1" width="6.0"/>
    <col customWidth="1" min="2" max="2" width="9.0"/>
    <col customWidth="1" min="3" max="3" width="26.0"/>
    <col customWidth="1" min="4" max="4" width="34.0"/>
    <col customWidth="1" min="5" max="5" width="30.0"/>
    <col customWidth="1" min="6" max="6" width="11.0"/>
    <col customWidth="1" min="7" max="8" width="18.0"/>
    <col customWidth="1" min="9" max="9" width="20.0"/>
    <col customWidth="1" min="10" max="10" width="16.0"/>
    <col customWidth="1" min="11" max="14" width="12.0"/>
    <col customWidth="1" min="15" max="15" width="8.0"/>
    <col customWidth="1" min="16" max="16" width="15.0"/>
    <col customWidth="1" min="17" max="17" width="10.0"/>
    <col customWidth="1" min="18" max="18" width="20.0"/>
    <col customWidth="1" min="19" max="20" width="28.0"/>
    <col customWidth="1" min="21" max="21" width="11.0"/>
    <col customWidth="1" min="22" max="22" width="24.0"/>
    <col customWidth="1" min="23" max="23" width="10.0"/>
    <col customWidth="1" min="24" max="26" width="8.71"/>
  </cols>
  <sheetData>
    <row r="1" ht="42.0" customHeight="1">
      <c r="A1" s="1"/>
      <c r="B1" s="2"/>
      <c r="C1" s="2"/>
      <c r="D1" s="2"/>
      <c r="E1" s="3" t="s">
        <v>1</v>
      </c>
      <c r="F1" s="4"/>
      <c r="G1" s="4"/>
      <c r="H1" s="4"/>
      <c r="I1" s="4"/>
      <c r="J1" s="4"/>
      <c r="K1" s="4"/>
      <c r="L1" s="4"/>
      <c r="M1" s="2"/>
      <c r="N1" s="2"/>
      <c r="O1" s="2"/>
      <c r="P1" s="2"/>
      <c r="Q1" s="2"/>
      <c r="R1" s="2"/>
      <c r="S1" s="2"/>
      <c r="T1" s="2"/>
      <c r="U1" s="2"/>
      <c r="V1" s="2"/>
      <c r="W1" s="6"/>
    </row>
    <row r="2" ht="19.5" customHeight="1">
      <c r="A2" s="7" t="s">
        <v>2</v>
      </c>
    </row>
    <row r="4" ht="24.0" customHeight="1">
      <c r="A4" s="8" t="s">
        <v>3</v>
      </c>
      <c r="B4" s="4"/>
      <c r="C4" s="4"/>
      <c r="D4" s="4"/>
      <c r="E4" s="4"/>
      <c r="F4" s="5"/>
      <c r="G4" s="9" t="s">
        <v>4</v>
      </c>
      <c r="H4" s="4"/>
      <c r="I4" s="4"/>
      <c r="J4" s="5"/>
      <c r="K4" s="8" t="s">
        <v>5</v>
      </c>
      <c r="L4" s="4"/>
      <c r="M4" s="4"/>
      <c r="N4" s="4"/>
      <c r="O4" s="4"/>
      <c r="P4" s="4"/>
      <c r="Q4" s="4"/>
      <c r="R4" s="5"/>
      <c r="S4" s="9" t="s">
        <v>7</v>
      </c>
      <c r="T4" s="4"/>
      <c r="U4" s="4"/>
      <c r="V4" s="4"/>
      <c r="W4" s="5"/>
    </row>
    <row r="5" ht="48.0" customHeight="1">
      <c r="A5" s="11" t="s">
        <v>10</v>
      </c>
      <c r="B5" s="11" t="s">
        <v>11</v>
      </c>
      <c r="C5" s="11" t="s">
        <v>13</v>
      </c>
      <c r="D5" s="11" t="s">
        <v>14</v>
      </c>
      <c r="E5" s="11" t="s">
        <v>15</v>
      </c>
      <c r="F5" s="11" t="s">
        <v>17</v>
      </c>
      <c r="G5" s="11" t="s">
        <v>18</v>
      </c>
      <c r="H5" s="11" t="s">
        <v>19</v>
      </c>
      <c r="I5" s="11" t="s">
        <v>21</v>
      </c>
      <c r="J5" s="11" t="s">
        <v>22</v>
      </c>
      <c r="K5" s="11" t="s">
        <v>23</v>
      </c>
      <c r="L5" s="11" t="s">
        <v>24</v>
      </c>
      <c r="M5" s="11" t="s">
        <v>25</v>
      </c>
      <c r="N5" s="11" t="s">
        <v>26</v>
      </c>
      <c r="O5" s="11" t="s">
        <v>27</v>
      </c>
      <c r="P5" s="11" t="s">
        <v>29</v>
      </c>
      <c r="Q5" s="11" t="s">
        <v>30</v>
      </c>
      <c r="R5" s="11" t="s">
        <v>31</v>
      </c>
      <c r="S5" s="11" t="s">
        <v>32</v>
      </c>
      <c r="T5" s="11" t="s">
        <v>34</v>
      </c>
      <c r="U5" s="11" t="s">
        <v>35</v>
      </c>
      <c r="V5" s="11" t="s">
        <v>37</v>
      </c>
      <c r="W5" s="11" t="s">
        <v>38</v>
      </c>
    </row>
    <row r="6" ht="33.75" customHeight="1">
      <c r="A6" s="18">
        <f t="shared" ref="A6:A105" si="1">IF($D6="","",ROW()-5)</f>
        <v>1</v>
      </c>
      <c r="B6" s="16" t="s">
        <v>50</v>
      </c>
      <c r="C6" s="21" t="s">
        <v>55</v>
      </c>
      <c r="D6" s="21" t="s">
        <v>60</v>
      </c>
      <c r="E6" s="21" t="s">
        <v>62</v>
      </c>
      <c r="F6" s="16" t="s">
        <v>67</v>
      </c>
      <c r="G6" s="15" t="s">
        <v>40</v>
      </c>
      <c r="H6" s="15" t="s">
        <v>46</v>
      </c>
      <c r="I6" s="21" t="s">
        <v>51</v>
      </c>
      <c r="J6" s="21" t="s">
        <v>72</v>
      </c>
      <c r="K6" s="23">
        <v>46321.0</v>
      </c>
      <c r="L6" s="23">
        <v>46323.0</v>
      </c>
      <c r="M6" s="23"/>
      <c r="N6" s="25">
        <f t="shared" ref="N6:N105" si="2">IF($D6="","",IF($M6&lt;&gt;"",$M6,IF($L6&lt;&gt;"",$L6,"")))</f>
        <v>46323</v>
      </c>
      <c r="O6" s="18" t="str">
        <f t="shared" ref="O6:O105" si="3">IF(OR($D6="",$N6=""),"",CHOOSE(WEEKDAY($N6,2),"Thứ 2","Thứ 3","Thứ 4","Thứ 5","Thứ 6","Thứ 7","CN"))</f>
        <v>Thứ 4</v>
      </c>
      <c r="P6" s="16" t="s">
        <v>53</v>
      </c>
      <c r="Q6" s="31">
        <v>1.0</v>
      </c>
      <c r="R6" s="18" t="str">
        <f>IF($D6="","",IF($N6="","Chưa có hạn",IF($P6="Hoàn thành","Đã xong",IF($P6="Hủy","Đã hủy",IF($N6&lt;'Lịch tuần'!$F$8,"Quá hạn "&amp;('Lịch tuần'!$F$8-$N6)&amp;" ngày",IF($N6='Lịch tuần'!$F$8,"Đến hạn hôm nay",IF($N6-'Lịch tuần'!$F$8&lt;='Cài đặt'!$B$27,"Sắp đến hạn ("&amp;($N6-'Lịch tuần'!$F$8)&amp;" ngày)","Còn "&amp;($N6-'Lịch tuần'!$F$8)&amp;" ngày")))))))</f>
        <v>Đã xong</v>
      </c>
      <c r="S6" s="21"/>
      <c r="T6" s="21"/>
      <c r="U6" s="18" t="str">
        <f t="array" ref="U6">IF($D6="","",IFERROR(INDEX('Cài đặt'!$F$5:$F$12,MATCH($P6,'Cài đặt'!$D$5:$D$12,0)),"Có"))</f>
        <v>Không</v>
      </c>
      <c r="V6" s="21"/>
      <c r="W6" s="37" t="str">
        <f t="shared" ref="W6:W105" si="4">IF($U6="Có",COUNTIF($U$6:$U6,"Có"),"")</f>
        <v/>
      </c>
    </row>
    <row r="7" ht="33.75" customHeight="1">
      <c r="A7" s="38">
        <f t="shared" si="1"/>
        <v>2</v>
      </c>
      <c r="B7" s="19" t="s">
        <v>93</v>
      </c>
      <c r="C7" s="39" t="s">
        <v>55</v>
      </c>
      <c r="D7" s="39" t="s">
        <v>94</v>
      </c>
      <c r="E7" s="39" t="s">
        <v>95</v>
      </c>
      <c r="F7" s="19" t="s">
        <v>67</v>
      </c>
      <c r="G7" s="17" t="s">
        <v>40</v>
      </c>
      <c r="H7" s="17" t="s">
        <v>51</v>
      </c>
      <c r="I7" s="39" t="s">
        <v>46</v>
      </c>
      <c r="J7" s="39"/>
      <c r="K7" s="41">
        <v>46322.0</v>
      </c>
      <c r="L7" s="41">
        <v>46323.0</v>
      </c>
      <c r="M7" s="41"/>
      <c r="N7" s="43">
        <f t="shared" si="2"/>
        <v>46323</v>
      </c>
      <c r="O7" s="38" t="str">
        <f t="shared" si="3"/>
        <v>Thứ 4</v>
      </c>
      <c r="P7" s="19" t="s">
        <v>48</v>
      </c>
      <c r="Q7" s="45">
        <v>0.6</v>
      </c>
      <c r="R7" s="38" t="str">
        <f>IF($D7="","",IF($N7="","Chưa có hạn",IF($P7="Hoàn thành","Đã xong",IF($P7="Hủy","Đã hủy",IF($N7&lt;'Lịch tuần'!$F$8,"Quá hạn "&amp;('Lịch tuần'!$F$8-$N7)&amp;" ngày",IF($N7='Lịch tuần'!$F$8,"Đến hạn hôm nay",IF($N7-'Lịch tuần'!$F$8&lt;='Cài đặt'!$B$27,"Sắp đến hạn ("&amp;($N7-'Lịch tuần'!$F$8)&amp;" ngày)","Còn "&amp;($N7-'Lịch tuần'!$F$8)&amp;" ngày")))))))</f>
        <v>Quá hạn 1 ngày</v>
      </c>
      <c r="S7" s="39"/>
      <c r="T7" s="39" t="s">
        <v>100</v>
      </c>
      <c r="U7" s="38" t="str">
        <f t="array" ref="U7">IF($D7="","",IFERROR(INDEX('Cài đặt'!$F$5:$F$12,MATCH($P7,'Cài đặt'!$D$5:$D$12,0)),"Có"))</f>
        <v>Có</v>
      </c>
      <c r="V7" s="39"/>
      <c r="W7" s="53">
        <f t="shared" si="4"/>
        <v>1</v>
      </c>
    </row>
    <row r="8" ht="33.75" customHeight="1">
      <c r="A8" s="18">
        <f t="shared" si="1"/>
        <v>3</v>
      </c>
      <c r="B8" s="16" t="s">
        <v>102</v>
      </c>
      <c r="C8" s="21" t="s">
        <v>55</v>
      </c>
      <c r="D8" s="21" t="s">
        <v>103</v>
      </c>
      <c r="E8" s="21" t="s">
        <v>104</v>
      </c>
      <c r="F8" s="16" t="s">
        <v>67</v>
      </c>
      <c r="G8" s="15" t="s">
        <v>40</v>
      </c>
      <c r="H8" s="15" t="s">
        <v>40</v>
      </c>
      <c r="I8" s="21" t="s">
        <v>64</v>
      </c>
      <c r="J8" s="21"/>
      <c r="K8" s="23">
        <v>46325.0</v>
      </c>
      <c r="L8" s="23">
        <v>46325.0</v>
      </c>
      <c r="M8" s="23"/>
      <c r="N8" s="25">
        <f t="shared" si="2"/>
        <v>46325</v>
      </c>
      <c r="O8" s="18" t="str">
        <f t="shared" si="3"/>
        <v>Thứ 6</v>
      </c>
      <c r="P8" s="16" t="s">
        <v>43</v>
      </c>
      <c r="Q8" s="31">
        <v>0.0</v>
      </c>
      <c r="R8" s="18" t="str">
        <f>IF($D8="","",IF($N8="","Chưa có hạn",IF($P8="Hoàn thành","Đã xong",IF($P8="Hủy","Đã hủy",IF($N8&lt;'Lịch tuần'!$F$8,"Quá hạn "&amp;('Lịch tuần'!$F$8-$N8)&amp;" ngày",IF($N8='Lịch tuần'!$F$8,"Đến hạn hôm nay",IF($N8-'Lịch tuần'!$F$8&lt;='Cài đặt'!$B$27,"Sắp đến hạn ("&amp;($N8-'Lịch tuần'!$F$8)&amp;" ngày)","Còn "&amp;($N8-'Lịch tuần'!$F$8)&amp;" ngày")))))))</f>
        <v>Sắp đến hạn (1 ngày)</v>
      </c>
      <c r="S8" s="21"/>
      <c r="T8" s="21"/>
      <c r="U8" s="18" t="str">
        <f t="array" ref="U8">IF($D8="","",IFERROR(INDEX('Cài đặt'!$F$5:$F$12,MATCH($P8,'Cài đặt'!$D$5:$D$12,0)),"Có"))</f>
        <v>Có</v>
      </c>
      <c r="V8" s="21"/>
      <c r="W8" s="37">
        <f t="shared" si="4"/>
        <v>2</v>
      </c>
    </row>
    <row r="9" ht="33.75" customHeight="1">
      <c r="A9" s="38">
        <f t="shared" si="1"/>
        <v>4</v>
      </c>
      <c r="B9" s="19" t="s">
        <v>105</v>
      </c>
      <c r="C9" s="39" t="s">
        <v>106</v>
      </c>
      <c r="D9" s="39" t="s">
        <v>107</v>
      </c>
      <c r="E9" s="39" t="s">
        <v>108</v>
      </c>
      <c r="F9" s="19" t="s">
        <v>75</v>
      </c>
      <c r="G9" s="17" t="s">
        <v>58</v>
      </c>
      <c r="H9" s="17" t="s">
        <v>64</v>
      </c>
      <c r="I9" s="39" t="s">
        <v>46</v>
      </c>
      <c r="J9" s="39" t="s">
        <v>109</v>
      </c>
      <c r="K9" s="41">
        <v>46322.0</v>
      </c>
      <c r="L9" s="41">
        <v>46324.0</v>
      </c>
      <c r="M9" s="41"/>
      <c r="N9" s="43">
        <f t="shared" si="2"/>
        <v>46324</v>
      </c>
      <c r="O9" s="38" t="str">
        <f t="shared" si="3"/>
        <v>Thứ 5</v>
      </c>
      <c r="P9" s="19" t="s">
        <v>48</v>
      </c>
      <c r="Q9" s="45">
        <v>0.8</v>
      </c>
      <c r="R9" s="38" t="str">
        <f>IF($D9="","",IF($N9="","Chưa có hạn",IF($P9="Hoàn thành","Đã xong",IF($P9="Hủy","Đã hủy",IF($N9&lt;'Lịch tuần'!$F$8,"Quá hạn "&amp;('Lịch tuần'!$F$8-$N9)&amp;" ngày",IF($N9='Lịch tuần'!$F$8,"Đến hạn hôm nay",IF($N9-'Lịch tuần'!$F$8&lt;='Cài đặt'!$B$27,"Sắp đến hạn ("&amp;($N9-'Lịch tuần'!$F$8)&amp;" ngày)","Còn "&amp;($N9-'Lịch tuần'!$F$8)&amp;" ngày")))))))</f>
        <v>Đến hạn hôm nay</v>
      </c>
      <c r="S9" s="39"/>
      <c r="T9" s="39"/>
      <c r="U9" s="38" t="str">
        <f t="array" ref="U9">IF($D9="","",IFERROR(INDEX('Cài đặt'!$F$5:$F$12,MATCH($P9,'Cài đặt'!$D$5:$D$12,0)),"Có"))</f>
        <v>Có</v>
      </c>
      <c r="V9" s="39"/>
      <c r="W9" s="53">
        <f t="shared" si="4"/>
        <v>3</v>
      </c>
    </row>
    <row r="10" ht="33.75" customHeight="1">
      <c r="A10" s="18">
        <f t="shared" si="1"/>
        <v>5</v>
      </c>
      <c r="B10" s="16" t="s">
        <v>141</v>
      </c>
      <c r="C10" s="21" t="s">
        <v>106</v>
      </c>
      <c r="D10" s="21" t="s">
        <v>145</v>
      </c>
      <c r="E10" s="21" t="s">
        <v>146</v>
      </c>
      <c r="F10" s="16" t="s">
        <v>75</v>
      </c>
      <c r="G10" s="15" t="s">
        <v>58</v>
      </c>
      <c r="H10" s="15" t="s">
        <v>51</v>
      </c>
      <c r="I10" s="21"/>
      <c r="J10" s="21" t="s">
        <v>151</v>
      </c>
      <c r="K10" s="23">
        <v>46323.0</v>
      </c>
      <c r="L10" s="23">
        <v>46325.0</v>
      </c>
      <c r="M10" s="23">
        <v>46330.0</v>
      </c>
      <c r="N10" s="25">
        <f t="shared" si="2"/>
        <v>46330</v>
      </c>
      <c r="O10" s="18" t="str">
        <f t="shared" si="3"/>
        <v>Thứ 4</v>
      </c>
      <c r="P10" s="16" t="s">
        <v>61</v>
      </c>
      <c r="Q10" s="31">
        <v>0.4</v>
      </c>
      <c r="R10" s="18" t="str">
        <f>IF($D10="","",IF($N10="","Chưa có hạn",IF($P10="Hoàn thành","Đã xong",IF($P10="Hủy","Đã hủy",IF($N10&lt;'Lịch tuần'!$F$8,"Quá hạn "&amp;('Lịch tuần'!$F$8-$N10)&amp;" ngày",IF($N10='Lịch tuần'!$F$8,"Đến hạn hôm nay",IF($N10-'Lịch tuần'!$F$8&lt;='Cài đặt'!$B$27,"Sắp đến hạn ("&amp;($N10-'Lịch tuần'!$F$8)&amp;" ngày)","Còn "&amp;($N10-'Lịch tuần'!$F$8)&amp;" ngày")))))))</f>
        <v>Còn 6 ngày</v>
      </c>
      <c r="S10" s="21" t="s">
        <v>155</v>
      </c>
      <c r="T10" s="21" t="s">
        <v>156</v>
      </c>
      <c r="U10" s="18" t="str">
        <f t="array" ref="U10">IF($D10="","",IFERROR(INDEX('Cài đặt'!$F$5:$F$12,MATCH($P10,'Cài đặt'!$D$5:$D$12,0)),"Có"))</f>
        <v>Có</v>
      </c>
      <c r="V10" s="21"/>
      <c r="W10" s="37">
        <f t="shared" si="4"/>
        <v>4</v>
      </c>
    </row>
    <row r="11" ht="33.75" customHeight="1">
      <c r="A11" s="38">
        <f t="shared" si="1"/>
        <v>6</v>
      </c>
      <c r="B11" s="19" t="s">
        <v>157</v>
      </c>
      <c r="C11" s="39" t="s">
        <v>106</v>
      </c>
      <c r="D11" s="39" t="s">
        <v>158</v>
      </c>
      <c r="E11" s="39" t="s">
        <v>159</v>
      </c>
      <c r="F11" s="19" t="s">
        <v>78</v>
      </c>
      <c r="G11" s="17" t="s">
        <v>58</v>
      </c>
      <c r="H11" s="17" t="s">
        <v>64</v>
      </c>
      <c r="I11" s="39"/>
      <c r="J11" s="39" t="s">
        <v>160</v>
      </c>
      <c r="K11" s="41">
        <v>46325.0</v>
      </c>
      <c r="L11" s="41">
        <v>46327.0</v>
      </c>
      <c r="M11" s="41"/>
      <c r="N11" s="43">
        <f t="shared" si="2"/>
        <v>46327</v>
      </c>
      <c r="O11" s="38" t="str">
        <f t="shared" si="3"/>
        <v>CN</v>
      </c>
      <c r="P11" s="19" t="s">
        <v>43</v>
      </c>
      <c r="Q11" s="45">
        <v>0.0</v>
      </c>
      <c r="R11" s="38" t="str">
        <f>IF($D11="","",IF($N11="","Chưa có hạn",IF($P11="Hoàn thành","Đã xong",IF($P11="Hủy","Đã hủy",IF($N11&lt;'Lịch tuần'!$F$8,"Quá hạn "&amp;('Lịch tuần'!$F$8-$N11)&amp;" ngày",IF($N11='Lịch tuần'!$F$8,"Đến hạn hôm nay",IF($N11-'Lịch tuần'!$F$8&lt;='Cài đặt'!$B$27,"Sắp đến hạn ("&amp;($N11-'Lịch tuần'!$F$8)&amp;" ngày)","Còn "&amp;($N11-'Lịch tuần'!$F$8)&amp;" ngày")))))))</f>
        <v>Còn 3 ngày</v>
      </c>
      <c r="S11" s="39"/>
      <c r="T11" s="39"/>
      <c r="U11" s="38" t="str">
        <f t="array" ref="U11">IF($D11="","",IFERROR(INDEX('Cài đặt'!$F$5:$F$12,MATCH($P11,'Cài đặt'!$D$5:$D$12,0)),"Có"))</f>
        <v>Có</v>
      </c>
      <c r="V11" s="39"/>
      <c r="W11" s="53">
        <f t="shared" si="4"/>
        <v>5</v>
      </c>
    </row>
    <row r="12" ht="33.75" customHeight="1">
      <c r="A12" s="18">
        <f t="shared" si="1"/>
        <v>7</v>
      </c>
      <c r="B12" s="16" t="s">
        <v>162</v>
      </c>
      <c r="C12" s="21" t="s">
        <v>163</v>
      </c>
      <c r="D12" s="21" t="s">
        <v>164</v>
      </c>
      <c r="E12" s="21" t="s">
        <v>165</v>
      </c>
      <c r="F12" s="16" t="s">
        <v>67</v>
      </c>
      <c r="G12" s="15" t="s">
        <v>46</v>
      </c>
      <c r="H12" s="15" t="s">
        <v>46</v>
      </c>
      <c r="I12" s="21" t="s">
        <v>51</v>
      </c>
      <c r="J12" s="21" t="s">
        <v>166</v>
      </c>
      <c r="K12" s="23">
        <v>46321.0</v>
      </c>
      <c r="L12" s="23">
        <v>46324.0</v>
      </c>
      <c r="M12" s="23"/>
      <c r="N12" s="25">
        <f t="shared" si="2"/>
        <v>46324</v>
      </c>
      <c r="O12" s="18" t="str">
        <f t="shared" si="3"/>
        <v>Thứ 5</v>
      </c>
      <c r="P12" s="16" t="s">
        <v>53</v>
      </c>
      <c r="Q12" s="31">
        <v>1.0</v>
      </c>
      <c r="R12" s="18" t="str">
        <f>IF($D12="","",IF($N12="","Chưa có hạn",IF($P12="Hoàn thành","Đã xong",IF($P12="Hủy","Đã hủy",IF($N12&lt;'Lịch tuần'!$F$8,"Quá hạn "&amp;('Lịch tuần'!$F$8-$N12)&amp;" ngày",IF($N12='Lịch tuần'!$F$8,"Đến hạn hôm nay",IF($N12-'Lịch tuần'!$F$8&lt;='Cài đặt'!$B$27,"Sắp đến hạn ("&amp;($N12-'Lịch tuần'!$F$8)&amp;" ngày)","Còn "&amp;($N12-'Lịch tuần'!$F$8)&amp;" ngày")))))))</f>
        <v>Đã xong</v>
      </c>
      <c r="S12" s="21"/>
      <c r="T12" s="21"/>
      <c r="U12" s="18" t="str">
        <f t="array" ref="U12">IF($D12="","",IFERROR(INDEX('Cài đặt'!$F$5:$F$12,MATCH($P12,'Cài đặt'!$D$5:$D$12,0)),"Có"))</f>
        <v>Không</v>
      </c>
      <c r="V12" s="21"/>
      <c r="W12" s="37" t="str">
        <f t="shared" si="4"/>
        <v/>
      </c>
    </row>
    <row r="13" ht="33.75" customHeight="1">
      <c r="A13" s="38">
        <f t="shared" si="1"/>
        <v>8</v>
      </c>
      <c r="B13" s="19" t="s">
        <v>176</v>
      </c>
      <c r="C13" s="39" t="s">
        <v>163</v>
      </c>
      <c r="D13" s="39" t="s">
        <v>177</v>
      </c>
      <c r="E13" s="39" t="s">
        <v>178</v>
      </c>
      <c r="F13" s="19" t="s">
        <v>75</v>
      </c>
      <c r="G13" s="17" t="s">
        <v>46</v>
      </c>
      <c r="H13" s="17" t="s">
        <v>51</v>
      </c>
      <c r="I13" s="39" t="s">
        <v>64</v>
      </c>
      <c r="J13" s="39" t="s">
        <v>179</v>
      </c>
      <c r="K13" s="41">
        <v>46324.0</v>
      </c>
      <c r="L13" s="41">
        <v>46325.0</v>
      </c>
      <c r="M13" s="41"/>
      <c r="N13" s="43">
        <f t="shared" si="2"/>
        <v>46325</v>
      </c>
      <c r="O13" s="38" t="str">
        <f t="shared" si="3"/>
        <v>Thứ 6</v>
      </c>
      <c r="P13" s="19" t="s">
        <v>48</v>
      </c>
      <c r="Q13" s="45">
        <v>0.3</v>
      </c>
      <c r="R13" s="38" t="str">
        <f>IF($D13="","",IF($N13="","Chưa có hạn",IF($P13="Hoàn thành","Đã xong",IF($P13="Hủy","Đã hủy",IF($N13&lt;'Lịch tuần'!$F$8,"Quá hạn "&amp;('Lịch tuần'!$F$8-$N13)&amp;" ngày",IF($N13='Lịch tuần'!$F$8,"Đến hạn hôm nay",IF($N13-'Lịch tuần'!$F$8&lt;='Cài đặt'!$B$27,"Sắp đến hạn ("&amp;($N13-'Lịch tuần'!$F$8)&amp;" ngày)","Còn "&amp;($N13-'Lịch tuần'!$F$8)&amp;" ngày")))))))</f>
        <v>Sắp đến hạn (1 ngày)</v>
      </c>
      <c r="S13" s="39"/>
      <c r="T13" s="39"/>
      <c r="U13" s="38" t="str">
        <f t="array" ref="U13">IF($D13="","",IFERROR(INDEX('Cài đặt'!$F$5:$F$12,MATCH($P13,'Cài đặt'!$D$5:$D$12,0)),"Có"))</f>
        <v>Có</v>
      </c>
      <c r="V13" s="39"/>
      <c r="W13" s="53">
        <f t="shared" si="4"/>
        <v>6</v>
      </c>
    </row>
    <row r="14" ht="33.75" customHeight="1">
      <c r="A14" s="18">
        <f t="shared" si="1"/>
        <v>9</v>
      </c>
      <c r="B14" s="16" t="s">
        <v>180</v>
      </c>
      <c r="C14" s="21" t="s">
        <v>163</v>
      </c>
      <c r="D14" s="21" t="s">
        <v>181</v>
      </c>
      <c r="E14" s="21" t="s">
        <v>182</v>
      </c>
      <c r="F14" s="16" t="s">
        <v>67</v>
      </c>
      <c r="G14" s="15" t="s">
        <v>46</v>
      </c>
      <c r="H14" s="15" t="s">
        <v>58</v>
      </c>
      <c r="I14" s="21"/>
      <c r="J14" s="21" t="s">
        <v>183</v>
      </c>
      <c r="K14" s="23">
        <v>46322.0</v>
      </c>
      <c r="L14" s="23">
        <v>46323.0</v>
      </c>
      <c r="M14" s="23">
        <v>46329.0</v>
      </c>
      <c r="N14" s="25">
        <f t="shared" si="2"/>
        <v>46329</v>
      </c>
      <c r="O14" s="18" t="str">
        <f t="shared" si="3"/>
        <v>Thứ 3</v>
      </c>
      <c r="P14" s="16" t="s">
        <v>66</v>
      </c>
      <c r="Q14" s="31">
        <v>0.2</v>
      </c>
      <c r="R14" s="18" t="str">
        <f>IF($D14="","",IF($N14="","Chưa có hạn",IF($P14="Hoàn thành","Đã xong",IF($P14="Hủy","Đã hủy",IF($N14&lt;'Lịch tuần'!$F$8,"Quá hạn "&amp;('Lịch tuần'!$F$8-$N14)&amp;" ngày",IF($N14='Lịch tuần'!$F$8,"Đến hạn hôm nay",IF($N14-'Lịch tuần'!$F$8&lt;='Cài đặt'!$B$27,"Sắp đến hạn ("&amp;($N14-'Lịch tuần'!$F$8)&amp;" ngày)","Còn "&amp;($N14-'Lịch tuần'!$F$8)&amp;" ngày")))))))</f>
        <v>Còn 5 ngày</v>
      </c>
      <c r="S14" s="21" t="s">
        <v>184</v>
      </c>
      <c r="T14" s="21" t="s">
        <v>185</v>
      </c>
      <c r="U14" s="18" t="str">
        <f t="array" ref="U14">IF($D14="","",IFERROR(INDEX('Cài đặt'!$F$5:$F$12,MATCH($P14,'Cài đặt'!$D$5:$D$12,0)),"Có"))</f>
        <v>Có</v>
      </c>
      <c r="V14" s="21"/>
      <c r="W14" s="37">
        <f t="shared" si="4"/>
        <v>7</v>
      </c>
    </row>
    <row r="15" ht="33.75" customHeight="1">
      <c r="A15" s="38">
        <f t="shared" si="1"/>
        <v>10</v>
      </c>
      <c r="B15" s="19" t="s">
        <v>186</v>
      </c>
      <c r="C15" s="39" t="s">
        <v>187</v>
      </c>
      <c r="D15" s="39" t="s">
        <v>188</v>
      </c>
      <c r="E15" s="39" t="s">
        <v>189</v>
      </c>
      <c r="F15" s="19" t="s">
        <v>75</v>
      </c>
      <c r="G15" s="17" t="s">
        <v>40</v>
      </c>
      <c r="H15" s="17" t="s">
        <v>40</v>
      </c>
      <c r="I15" s="39" t="s">
        <v>64</v>
      </c>
      <c r="J15" s="39"/>
      <c r="K15" s="41">
        <v>46325.0</v>
      </c>
      <c r="L15" s="41">
        <v>46325.0</v>
      </c>
      <c r="M15" s="41"/>
      <c r="N15" s="43">
        <f t="shared" si="2"/>
        <v>46325</v>
      </c>
      <c r="O15" s="38" t="str">
        <f t="shared" si="3"/>
        <v>Thứ 6</v>
      </c>
      <c r="P15" s="19" t="s">
        <v>43</v>
      </c>
      <c r="Q15" s="45">
        <v>0.0</v>
      </c>
      <c r="R15" s="38" t="str">
        <f>IF($D15="","",IF($N15="","Chưa có hạn",IF($P15="Hoàn thành","Đã xong",IF($P15="Hủy","Đã hủy",IF($N15&lt;'Lịch tuần'!$F$8,"Quá hạn "&amp;('Lịch tuần'!$F$8-$N15)&amp;" ngày",IF($N15='Lịch tuần'!$F$8,"Đến hạn hôm nay",IF($N15-'Lịch tuần'!$F$8&lt;='Cài đặt'!$B$27,"Sắp đến hạn ("&amp;($N15-'Lịch tuần'!$F$8)&amp;" ngày)","Còn "&amp;($N15-'Lịch tuần'!$F$8)&amp;" ngày")))))))</f>
        <v>Sắp đến hạn (1 ngày)</v>
      </c>
      <c r="S15" s="39"/>
      <c r="T15" s="39"/>
      <c r="U15" s="38" t="str">
        <f t="array" ref="U15">IF($D15="","",IFERROR(INDEX('Cài đặt'!$F$5:$F$12,MATCH($P15,'Cài đặt'!$D$5:$D$12,0)),"Có"))</f>
        <v>Có</v>
      </c>
      <c r="V15" s="39"/>
      <c r="W15" s="53">
        <f t="shared" si="4"/>
        <v>8</v>
      </c>
    </row>
    <row r="16" ht="33.75" customHeight="1">
      <c r="A16" s="18">
        <f t="shared" si="1"/>
        <v>11</v>
      </c>
      <c r="B16" s="16" t="s">
        <v>190</v>
      </c>
      <c r="C16" s="21" t="s">
        <v>187</v>
      </c>
      <c r="D16" s="21" t="s">
        <v>191</v>
      </c>
      <c r="E16" s="21" t="s">
        <v>192</v>
      </c>
      <c r="F16" s="16" t="s">
        <v>78</v>
      </c>
      <c r="G16" s="15" t="s">
        <v>40</v>
      </c>
      <c r="H16" s="15" t="s">
        <v>64</v>
      </c>
      <c r="I16" s="21"/>
      <c r="J16" s="21"/>
      <c r="K16" s="23">
        <v>46325.0</v>
      </c>
      <c r="L16" s="23">
        <v>46325.0</v>
      </c>
      <c r="M16" s="23"/>
      <c r="N16" s="25">
        <f t="shared" si="2"/>
        <v>46325</v>
      </c>
      <c r="O16" s="18" t="str">
        <f t="shared" si="3"/>
        <v>Thứ 6</v>
      </c>
      <c r="P16" s="16" t="s">
        <v>43</v>
      </c>
      <c r="Q16" s="31">
        <v>0.0</v>
      </c>
      <c r="R16" s="18" t="str">
        <f>IF($D16="","",IF($N16="","Chưa có hạn",IF($P16="Hoàn thành","Đã xong",IF($P16="Hủy","Đã hủy",IF($N16&lt;'Lịch tuần'!$F$8,"Quá hạn "&amp;('Lịch tuần'!$F$8-$N16)&amp;" ngày",IF($N16='Lịch tuần'!$F$8,"Đến hạn hôm nay",IF($N16-'Lịch tuần'!$F$8&lt;='Cài đặt'!$B$27,"Sắp đến hạn ("&amp;($N16-'Lịch tuần'!$F$8)&amp;" ngày)","Còn "&amp;($N16-'Lịch tuần'!$F$8)&amp;" ngày")))))))</f>
        <v>Sắp đến hạn (1 ngày)</v>
      </c>
      <c r="S16" s="21"/>
      <c r="T16" s="21"/>
      <c r="U16" s="18" t="str">
        <f t="array" ref="U16">IF($D16="","",IFERROR(INDEX('Cài đặt'!$F$5:$F$12,MATCH($P16,'Cài đặt'!$D$5:$D$12,0)),"Có"))</f>
        <v>Có</v>
      </c>
      <c r="V16" s="21"/>
      <c r="W16" s="37">
        <f t="shared" si="4"/>
        <v>9</v>
      </c>
    </row>
    <row r="17" ht="33.75" customHeight="1">
      <c r="A17" s="38" t="str">
        <f t="shared" si="1"/>
        <v/>
      </c>
      <c r="B17" s="19"/>
      <c r="C17" s="39"/>
      <c r="D17" s="39"/>
      <c r="E17" s="39"/>
      <c r="F17" s="19"/>
      <c r="G17" s="17"/>
      <c r="H17" s="17"/>
      <c r="I17" s="39"/>
      <c r="J17" s="39"/>
      <c r="K17" s="41"/>
      <c r="L17" s="41"/>
      <c r="M17" s="41"/>
      <c r="N17" s="43" t="str">
        <f t="shared" si="2"/>
        <v/>
      </c>
      <c r="O17" s="38" t="str">
        <f t="shared" si="3"/>
        <v/>
      </c>
      <c r="P17" s="19"/>
      <c r="Q17" s="45"/>
      <c r="R17" s="38" t="str">
        <f>IF($D17="","",IF($N17="","Chưa có hạn",IF($P17="Hoàn thành","Đã xong",IF($P17="Hủy","Đã hủy",IF($N17&lt;'Lịch tuần'!$F$8,"Quá hạn "&amp;('Lịch tuần'!$F$8-$N17)&amp;" ngày",IF($N17='Lịch tuần'!$F$8,"Đến hạn hôm nay",IF($N17-'Lịch tuần'!$F$8&lt;='Cài đặt'!$B$27,"Sắp đến hạn ("&amp;($N17-'Lịch tuần'!$F$8)&amp;" ngày)","Còn "&amp;($N17-'Lịch tuần'!$F$8)&amp;" ngày")))))))</f>
        <v/>
      </c>
      <c r="S17" s="39"/>
      <c r="T17" s="39"/>
      <c r="U17" s="38" t="str">
        <f t="array" ref="U17">IF($D17="","",IFERROR(INDEX('Cài đặt'!$F$5:$F$12,MATCH($P17,'Cài đặt'!$D$5:$D$12,0)),"Có"))</f>
        <v/>
      </c>
      <c r="V17" s="39"/>
      <c r="W17" s="53" t="str">
        <f t="shared" si="4"/>
        <v/>
      </c>
    </row>
    <row r="18" ht="33.75" customHeight="1">
      <c r="A18" s="18" t="str">
        <f t="shared" si="1"/>
        <v/>
      </c>
      <c r="B18" s="16"/>
      <c r="C18" s="21"/>
      <c r="D18" s="21"/>
      <c r="E18" s="21"/>
      <c r="F18" s="16"/>
      <c r="G18" s="15"/>
      <c r="H18" s="15"/>
      <c r="I18" s="21"/>
      <c r="J18" s="21"/>
      <c r="K18" s="23"/>
      <c r="L18" s="23"/>
      <c r="M18" s="23"/>
      <c r="N18" s="25" t="str">
        <f t="shared" si="2"/>
        <v/>
      </c>
      <c r="O18" s="18" t="str">
        <f t="shared" si="3"/>
        <v/>
      </c>
      <c r="P18" s="16"/>
      <c r="Q18" s="31"/>
      <c r="R18" s="18" t="str">
        <f>IF($D18="","",IF($N18="","Chưa có hạn",IF($P18="Hoàn thành","Đã xong",IF($P18="Hủy","Đã hủy",IF($N18&lt;'Lịch tuần'!$F$8,"Quá hạn "&amp;('Lịch tuần'!$F$8-$N18)&amp;" ngày",IF($N18='Lịch tuần'!$F$8,"Đến hạn hôm nay",IF($N18-'Lịch tuần'!$F$8&lt;='Cài đặt'!$B$27,"Sắp đến hạn ("&amp;($N18-'Lịch tuần'!$F$8)&amp;" ngày)","Còn "&amp;($N18-'Lịch tuần'!$F$8)&amp;" ngày")))))))</f>
        <v/>
      </c>
      <c r="S18" s="21"/>
      <c r="T18" s="21"/>
      <c r="U18" s="18" t="str">
        <f t="array" ref="U18">IF($D18="","",IFERROR(INDEX('Cài đặt'!$F$5:$F$12,MATCH($P18,'Cài đặt'!$D$5:$D$12,0)),"Có"))</f>
        <v/>
      </c>
      <c r="V18" s="21"/>
      <c r="W18" s="37" t="str">
        <f t="shared" si="4"/>
        <v/>
      </c>
    </row>
    <row r="19" ht="33.75" customHeight="1">
      <c r="A19" s="38" t="str">
        <f t="shared" si="1"/>
        <v/>
      </c>
      <c r="B19" s="19"/>
      <c r="C19" s="39"/>
      <c r="D19" s="39"/>
      <c r="E19" s="39"/>
      <c r="F19" s="19"/>
      <c r="G19" s="17"/>
      <c r="H19" s="17"/>
      <c r="I19" s="39"/>
      <c r="J19" s="39"/>
      <c r="K19" s="41"/>
      <c r="L19" s="41"/>
      <c r="M19" s="41"/>
      <c r="N19" s="43" t="str">
        <f t="shared" si="2"/>
        <v/>
      </c>
      <c r="O19" s="38" t="str">
        <f t="shared" si="3"/>
        <v/>
      </c>
      <c r="P19" s="19"/>
      <c r="Q19" s="45"/>
      <c r="R19" s="38" t="str">
        <f>IF($D19="","",IF($N19="","Chưa có hạn",IF($P19="Hoàn thành","Đã xong",IF($P19="Hủy","Đã hủy",IF($N19&lt;'Lịch tuần'!$F$8,"Quá hạn "&amp;('Lịch tuần'!$F$8-$N19)&amp;" ngày",IF($N19='Lịch tuần'!$F$8,"Đến hạn hôm nay",IF($N19-'Lịch tuần'!$F$8&lt;='Cài đặt'!$B$27,"Sắp đến hạn ("&amp;($N19-'Lịch tuần'!$F$8)&amp;" ngày)","Còn "&amp;($N19-'Lịch tuần'!$F$8)&amp;" ngày")))))))</f>
        <v/>
      </c>
      <c r="S19" s="39"/>
      <c r="T19" s="39"/>
      <c r="U19" s="38" t="str">
        <f t="array" ref="U19">IF($D19="","",IFERROR(INDEX('Cài đặt'!$F$5:$F$12,MATCH($P19,'Cài đặt'!$D$5:$D$12,0)),"Có"))</f>
        <v/>
      </c>
      <c r="V19" s="39"/>
      <c r="W19" s="53" t="str">
        <f t="shared" si="4"/>
        <v/>
      </c>
    </row>
    <row r="20" ht="33.75" customHeight="1">
      <c r="A20" s="18" t="str">
        <f t="shared" si="1"/>
        <v/>
      </c>
      <c r="B20" s="16"/>
      <c r="C20" s="21"/>
      <c r="D20" s="21"/>
      <c r="E20" s="21"/>
      <c r="F20" s="16"/>
      <c r="G20" s="15"/>
      <c r="H20" s="15"/>
      <c r="I20" s="21"/>
      <c r="J20" s="21"/>
      <c r="K20" s="23"/>
      <c r="L20" s="23"/>
      <c r="M20" s="23"/>
      <c r="N20" s="25" t="str">
        <f t="shared" si="2"/>
        <v/>
      </c>
      <c r="O20" s="18" t="str">
        <f t="shared" si="3"/>
        <v/>
      </c>
      <c r="P20" s="16"/>
      <c r="Q20" s="31"/>
      <c r="R20" s="18" t="str">
        <f>IF($D20="","",IF($N20="","Chưa có hạn",IF($P20="Hoàn thành","Đã xong",IF($P20="Hủy","Đã hủy",IF($N20&lt;'Lịch tuần'!$F$8,"Quá hạn "&amp;('Lịch tuần'!$F$8-$N20)&amp;" ngày",IF($N20='Lịch tuần'!$F$8,"Đến hạn hôm nay",IF($N20-'Lịch tuần'!$F$8&lt;='Cài đặt'!$B$27,"Sắp đến hạn ("&amp;($N20-'Lịch tuần'!$F$8)&amp;" ngày)","Còn "&amp;($N20-'Lịch tuần'!$F$8)&amp;" ngày")))))))</f>
        <v/>
      </c>
      <c r="S20" s="21"/>
      <c r="T20" s="21"/>
      <c r="U20" s="18" t="str">
        <f t="array" ref="U20">IF($D20="","",IFERROR(INDEX('Cài đặt'!$F$5:$F$12,MATCH($P20,'Cài đặt'!$D$5:$D$12,0)),"Có"))</f>
        <v/>
      </c>
      <c r="V20" s="21"/>
      <c r="W20" s="37" t="str">
        <f t="shared" si="4"/>
        <v/>
      </c>
    </row>
    <row r="21" ht="33.75" customHeight="1">
      <c r="A21" s="38" t="str">
        <f t="shared" si="1"/>
        <v/>
      </c>
      <c r="B21" s="19"/>
      <c r="C21" s="39"/>
      <c r="D21" s="39"/>
      <c r="E21" s="39"/>
      <c r="F21" s="19"/>
      <c r="G21" s="17"/>
      <c r="H21" s="17"/>
      <c r="I21" s="39"/>
      <c r="J21" s="39"/>
      <c r="K21" s="41"/>
      <c r="L21" s="41"/>
      <c r="M21" s="41"/>
      <c r="N21" s="43" t="str">
        <f t="shared" si="2"/>
        <v/>
      </c>
      <c r="O21" s="38" t="str">
        <f t="shared" si="3"/>
        <v/>
      </c>
      <c r="P21" s="19"/>
      <c r="Q21" s="45"/>
      <c r="R21" s="38" t="str">
        <f>IF($D21="","",IF($N21="","Chưa có hạn",IF($P21="Hoàn thành","Đã xong",IF($P21="Hủy","Đã hủy",IF($N21&lt;'Lịch tuần'!$F$8,"Quá hạn "&amp;('Lịch tuần'!$F$8-$N21)&amp;" ngày",IF($N21='Lịch tuần'!$F$8,"Đến hạn hôm nay",IF($N21-'Lịch tuần'!$F$8&lt;='Cài đặt'!$B$27,"Sắp đến hạn ("&amp;($N21-'Lịch tuần'!$F$8)&amp;" ngày)","Còn "&amp;($N21-'Lịch tuần'!$F$8)&amp;" ngày")))))))</f>
        <v/>
      </c>
      <c r="S21" s="39"/>
      <c r="T21" s="39"/>
      <c r="U21" s="38" t="str">
        <f t="array" ref="U21">IF($D21="","",IFERROR(INDEX('Cài đặt'!$F$5:$F$12,MATCH($P21,'Cài đặt'!$D$5:$D$12,0)),"Có"))</f>
        <v/>
      </c>
      <c r="V21" s="39"/>
      <c r="W21" s="53" t="str">
        <f t="shared" si="4"/>
        <v/>
      </c>
    </row>
    <row r="22" ht="33.75" customHeight="1">
      <c r="A22" s="18" t="str">
        <f t="shared" si="1"/>
        <v/>
      </c>
      <c r="B22" s="16"/>
      <c r="C22" s="21"/>
      <c r="D22" s="21"/>
      <c r="E22" s="21"/>
      <c r="F22" s="16"/>
      <c r="G22" s="15"/>
      <c r="H22" s="15"/>
      <c r="I22" s="21"/>
      <c r="J22" s="21"/>
      <c r="K22" s="23"/>
      <c r="L22" s="23"/>
      <c r="M22" s="23"/>
      <c r="N22" s="25" t="str">
        <f t="shared" si="2"/>
        <v/>
      </c>
      <c r="O22" s="18" t="str">
        <f t="shared" si="3"/>
        <v/>
      </c>
      <c r="P22" s="16"/>
      <c r="Q22" s="31"/>
      <c r="R22" s="18" t="str">
        <f>IF($D22="","",IF($N22="","Chưa có hạn",IF($P22="Hoàn thành","Đã xong",IF($P22="Hủy","Đã hủy",IF($N22&lt;'Lịch tuần'!$F$8,"Quá hạn "&amp;('Lịch tuần'!$F$8-$N22)&amp;" ngày",IF($N22='Lịch tuần'!$F$8,"Đến hạn hôm nay",IF($N22-'Lịch tuần'!$F$8&lt;='Cài đặt'!$B$27,"Sắp đến hạn ("&amp;($N22-'Lịch tuần'!$F$8)&amp;" ngày)","Còn "&amp;($N22-'Lịch tuần'!$F$8)&amp;" ngày")))))))</f>
        <v/>
      </c>
      <c r="S22" s="21"/>
      <c r="T22" s="21"/>
      <c r="U22" s="18" t="str">
        <f t="array" ref="U22">IF($D22="","",IFERROR(INDEX('Cài đặt'!$F$5:$F$12,MATCH($P22,'Cài đặt'!$D$5:$D$12,0)),"Có"))</f>
        <v/>
      </c>
      <c r="V22" s="21"/>
      <c r="W22" s="37" t="str">
        <f t="shared" si="4"/>
        <v/>
      </c>
    </row>
    <row r="23" ht="33.75" customHeight="1">
      <c r="A23" s="38" t="str">
        <f t="shared" si="1"/>
        <v/>
      </c>
      <c r="B23" s="19"/>
      <c r="C23" s="39"/>
      <c r="D23" s="39"/>
      <c r="E23" s="39"/>
      <c r="F23" s="19"/>
      <c r="G23" s="17"/>
      <c r="H23" s="17"/>
      <c r="I23" s="39"/>
      <c r="J23" s="39"/>
      <c r="K23" s="41"/>
      <c r="L23" s="41"/>
      <c r="M23" s="41"/>
      <c r="N23" s="43" t="str">
        <f t="shared" si="2"/>
        <v/>
      </c>
      <c r="O23" s="38" t="str">
        <f t="shared" si="3"/>
        <v/>
      </c>
      <c r="P23" s="19"/>
      <c r="Q23" s="45"/>
      <c r="R23" s="38" t="str">
        <f>IF($D23="","",IF($N23="","Chưa có hạn",IF($P23="Hoàn thành","Đã xong",IF($P23="Hủy","Đã hủy",IF($N23&lt;'Lịch tuần'!$F$8,"Quá hạn "&amp;('Lịch tuần'!$F$8-$N23)&amp;" ngày",IF($N23='Lịch tuần'!$F$8,"Đến hạn hôm nay",IF($N23-'Lịch tuần'!$F$8&lt;='Cài đặt'!$B$27,"Sắp đến hạn ("&amp;($N23-'Lịch tuần'!$F$8)&amp;" ngày)","Còn "&amp;($N23-'Lịch tuần'!$F$8)&amp;" ngày")))))))</f>
        <v/>
      </c>
      <c r="S23" s="39"/>
      <c r="T23" s="39"/>
      <c r="U23" s="38" t="str">
        <f t="array" ref="U23">IF($D23="","",IFERROR(INDEX('Cài đặt'!$F$5:$F$12,MATCH($P23,'Cài đặt'!$D$5:$D$12,0)),"Có"))</f>
        <v/>
      </c>
      <c r="V23" s="39"/>
      <c r="W23" s="53" t="str">
        <f t="shared" si="4"/>
        <v/>
      </c>
    </row>
    <row r="24" ht="33.75" customHeight="1">
      <c r="A24" s="18" t="str">
        <f t="shared" si="1"/>
        <v/>
      </c>
      <c r="B24" s="16"/>
      <c r="C24" s="21"/>
      <c r="D24" s="21"/>
      <c r="E24" s="21"/>
      <c r="F24" s="16"/>
      <c r="G24" s="15"/>
      <c r="H24" s="15"/>
      <c r="I24" s="21"/>
      <c r="J24" s="21"/>
      <c r="K24" s="23"/>
      <c r="L24" s="23"/>
      <c r="M24" s="23"/>
      <c r="N24" s="25" t="str">
        <f t="shared" si="2"/>
        <v/>
      </c>
      <c r="O24" s="18" t="str">
        <f t="shared" si="3"/>
        <v/>
      </c>
      <c r="P24" s="16"/>
      <c r="Q24" s="31"/>
      <c r="R24" s="18" t="str">
        <f>IF($D24="","",IF($N24="","Chưa có hạn",IF($P24="Hoàn thành","Đã xong",IF($P24="Hủy","Đã hủy",IF($N24&lt;'Lịch tuần'!$F$8,"Quá hạn "&amp;('Lịch tuần'!$F$8-$N24)&amp;" ngày",IF($N24='Lịch tuần'!$F$8,"Đến hạn hôm nay",IF($N24-'Lịch tuần'!$F$8&lt;='Cài đặt'!$B$27,"Sắp đến hạn ("&amp;($N24-'Lịch tuần'!$F$8)&amp;" ngày)","Còn "&amp;($N24-'Lịch tuần'!$F$8)&amp;" ngày")))))))</f>
        <v/>
      </c>
      <c r="S24" s="21"/>
      <c r="T24" s="21"/>
      <c r="U24" s="18" t="str">
        <f t="array" ref="U24">IF($D24="","",IFERROR(INDEX('Cài đặt'!$F$5:$F$12,MATCH($P24,'Cài đặt'!$D$5:$D$12,0)),"Có"))</f>
        <v/>
      </c>
      <c r="V24" s="21"/>
      <c r="W24" s="37" t="str">
        <f t="shared" si="4"/>
        <v/>
      </c>
    </row>
    <row r="25" ht="33.75" customHeight="1">
      <c r="A25" s="38" t="str">
        <f t="shared" si="1"/>
        <v/>
      </c>
      <c r="B25" s="19"/>
      <c r="C25" s="39"/>
      <c r="D25" s="39"/>
      <c r="E25" s="39"/>
      <c r="F25" s="19"/>
      <c r="G25" s="17"/>
      <c r="H25" s="17"/>
      <c r="I25" s="39"/>
      <c r="J25" s="39"/>
      <c r="K25" s="41"/>
      <c r="L25" s="41"/>
      <c r="M25" s="41"/>
      <c r="N25" s="43" t="str">
        <f t="shared" si="2"/>
        <v/>
      </c>
      <c r="O25" s="38" t="str">
        <f t="shared" si="3"/>
        <v/>
      </c>
      <c r="P25" s="19"/>
      <c r="Q25" s="45"/>
      <c r="R25" s="38" t="str">
        <f>IF($D25="","",IF($N25="","Chưa có hạn",IF($P25="Hoàn thành","Đã xong",IF($P25="Hủy","Đã hủy",IF($N25&lt;'Lịch tuần'!$F$8,"Quá hạn "&amp;('Lịch tuần'!$F$8-$N25)&amp;" ngày",IF($N25='Lịch tuần'!$F$8,"Đến hạn hôm nay",IF($N25-'Lịch tuần'!$F$8&lt;='Cài đặt'!$B$27,"Sắp đến hạn ("&amp;($N25-'Lịch tuần'!$F$8)&amp;" ngày)","Còn "&amp;($N25-'Lịch tuần'!$F$8)&amp;" ngày")))))))</f>
        <v/>
      </c>
      <c r="S25" s="39"/>
      <c r="T25" s="39"/>
      <c r="U25" s="38" t="str">
        <f t="array" ref="U25">IF($D25="","",IFERROR(INDEX('Cài đặt'!$F$5:$F$12,MATCH($P25,'Cài đặt'!$D$5:$D$12,0)),"Có"))</f>
        <v/>
      </c>
      <c r="V25" s="39"/>
      <c r="W25" s="53" t="str">
        <f t="shared" si="4"/>
        <v/>
      </c>
    </row>
    <row r="26" ht="33.75" customHeight="1">
      <c r="A26" s="18" t="str">
        <f t="shared" si="1"/>
        <v/>
      </c>
      <c r="B26" s="16"/>
      <c r="C26" s="21"/>
      <c r="D26" s="21"/>
      <c r="E26" s="21"/>
      <c r="F26" s="16"/>
      <c r="G26" s="15"/>
      <c r="H26" s="15"/>
      <c r="I26" s="21"/>
      <c r="J26" s="21"/>
      <c r="K26" s="23"/>
      <c r="L26" s="23"/>
      <c r="M26" s="23"/>
      <c r="N26" s="25" t="str">
        <f t="shared" si="2"/>
        <v/>
      </c>
      <c r="O26" s="18" t="str">
        <f t="shared" si="3"/>
        <v/>
      </c>
      <c r="P26" s="16"/>
      <c r="Q26" s="31"/>
      <c r="R26" s="18" t="str">
        <f>IF($D26="","",IF($N26="","Chưa có hạn",IF($P26="Hoàn thành","Đã xong",IF($P26="Hủy","Đã hủy",IF($N26&lt;'Lịch tuần'!$F$8,"Quá hạn "&amp;('Lịch tuần'!$F$8-$N26)&amp;" ngày",IF($N26='Lịch tuần'!$F$8,"Đến hạn hôm nay",IF($N26-'Lịch tuần'!$F$8&lt;='Cài đặt'!$B$27,"Sắp đến hạn ("&amp;($N26-'Lịch tuần'!$F$8)&amp;" ngày)","Còn "&amp;($N26-'Lịch tuần'!$F$8)&amp;" ngày")))))))</f>
        <v/>
      </c>
      <c r="S26" s="21"/>
      <c r="T26" s="21"/>
      <c r="U26" s="18" t="str">
        <f t="array" ref="U26">IF($D26="","",IFERROR(INDEX('Cài đặt'!$F$5:$F$12,MATCH($P26,'Cài đặt'!$D$5:$D$12,0)),"Có"))</f>
        <v/>
      </c>
      <c r="V26" s="21"/>
      <c r="W26" s="37" t="str">
        <f t="shared" si="4"/>
        <v/>
      </c>
    </row>
    <row r="27" ht="33.75" customHeight="1">
      <c r="A27" s="38" t="str">
        <f t="shared" si="1"/>
        <v/>
      </c>
      <c r="B27" s="19"/>
      <c r="C27" s="39"/>
      <c r="D27" s="39"/>
      <c r="E27" s="39"/>
      <c r="F27" s="19"/>
      <c r="G27" s="17"/>
      <c r="H27" s="17"/>
      <c r="I27" s="39"/>
      <c r="J27" s="39"/>
      <c r="K27" s="41"/>
      <c r="L27" s="41"/>
      <c r="M27" s="41"/>
      <c r="N27" s="43" t="str">
        <f t="shared" si="2"/>
        <v/>
      </c>
      <c r="O27" s="38" t="str">
        <f t="shared" si="3"/>
        <v/>
      </c>
      <c r="P27" s="19"/>
      <c r="Q27" s="45"/>
      <c r="R27" s="38" t="str">
        <f>IF($D27="","",IF($N27="","Chưa có hạn",IF($P27="Hoàn thành","Đã xong",IF($P27="Hủy","Đã hủy",IF($N27&lt;'Lịch tuần'!$F$8,"Quá hạn "&amp;('Lịch tuần'!$F$8-$N27)&amp;" ngày",IF($N27='Lịch tuần'!$F$8,"Đến hạn hôm nay",IF($N27-'Lịch tuần'!$F$8&lt;='Cài đặt'!$B$27,"Sắp đến hạn ("&amp;($N27-'Lịch tuần'!$F$8)&amp;" ngày)","Còn "&amp;($N27-'Lịch tuần'!$F$8)&amp;" ngày")))))))</f>
        <v/>
      </c>
      <c r="S27" s="39"/>
      <c r="T27" s="39"/>
      <c r="U27" s="38" t="str">
        <f t="array" ref="U27">IF($D27="","",IFERROR(INDEX('Cài đặt'!$F$5:$F$12,MATCH($P27,'Cài đặt'!$D$5:$D$12,0)),"Có"))</f>
        <v/>
      </c>
      <c r="V27" s="39"/>
      <c r="W27" s="53" t="str">
        <f t="shared" si="4"/>
        <v/>
      </c>
    </row>
    <row r="28" ht="33.75" customHeight="1">
      <c r="A28" s="18" t="str">
        <f t="shared" si="1"/>
        <v/>
      </c>
      <c r="B28" s="16"/>
      <c r="C28" s="21"/>
      <c r="D28" s="21"/>
      <c r="E28" s="21"/>
      <c r="F28" s="16"/>
      <c r="G28" s="15"/>
      <c r="H28" s="15"/>
      <c r="I28" s="21"/>
      <c r="J28" s="21"/>
      <c r="K28" s="23"/>
      <c r="L28" s="23"/>
      <c r="M28" s="23"/>
      <c r="N28" s="25" t="str">
        <f t="shared" si="2"/>
        <v/>
      </c>
      <c r="O28" s="18" t="str">
        <f t="shared" si="3"/>
        <v/>
      </c>
      <c r="P28" s="16"/>
      <c r="Q28" s="31"/>
      <c r="R28" s="18" t="str">
        <f>IF($D28="","",IF($N28="","Chưa có hạn",IF($P28="Hoàn thành","Đã xong",IF($P28="Hủy","Đã hủy",IF($N28&lt;'Lịch tuần'!$F$8,"Quá hạn "&amp;('Lịch tuần'!$F$8-$N28)&amp;" ngày",IF($N28='Lịch tuần'!$F$8,"Đến hạn hôm nay",IF($N28-'Lịch tuần'!$F$8&lt;='Cài đặt'!$B$27,"Sắp đến hạn ("&amp;($N28-'Lịch tuần'!$F$8)&amp;" ngày)","Còn "&amp;($N28-'Lịch tuần'!$F$8)&amp;" ngày")))))))</f>
        <v/>
      </c>
      <c r="S28" s="21"/>
      <c r="T28" s="21"/>
      <c r="U28" s="18" t="str">
        <f t="array" ref="U28">IF($D28="","",IFERROR(INDEX('Cài đặt'!$F$5:$F$12,MATCH($P28,'Cài đặt'!$D$5:$D$12,0)),"Có"))</f>
        <v/>
      </c>
      <c r="V28" s="21"/>
      <c r="W28" s="37" t="str">
        <f t="shared" si="4"/>
        <v/>
      </c>
    </row>
    <row r="29" ht="33.75" customHeight="1">
      <c r="A29" s="38" t="str">
        <f t="shared" si="1"/>
        <v/>
      </c>
      <c r="B29" s="19"/>
      <c r="C29" s="39"/>
      <c r="D29" s="39"/>
      <c r="E29" s="39"/>
      <c r="F29" s="19"/>
      <c r="G29" s="17"/>
      <c r="H29" s="17"/>
      <c r="I29" s="39"/>
      <c r="J29" s="39"/>
      <c r="K29" s="41"/>
      <c r="L29" s="41"/>
      <c r="M29" s="41"/>
      <c r="N29" s="43" t="str">
        <f t="shared" si="2"/>
        <v/>
      </c>
      <c r="O29" s="38" t="str">
        <f t="shared" si="3"/>
        <v/>
      </c>
      <c r="P29" s="19"/>
      <c r="Q29" s="45"/>
      <c r="R29" s="38" t="str">
        <f>IF($D29="","",IF($N29="","Chưa có hạn",IF($P29="Hoàn thành","Đã xong",IF($P29="Hủy","Đã hủy",IF($N29&lt;'Lịch tuần'!$F$8,"Quá hạn "&amp;('Lịch tuần'!$F$8-$N29)&amp;" ngày",IF($N29='Lịch tuần'!$F$8,"Đến hạn hôm nay",IF($N29-'Lịch tuần'!$F$8&lt;='Cài đặt'!$B$27,"Sắp đến hạn ("&amp;($N29-'Lịch tuần'!$F$8)&amp;" ngày)","Còn "&amp;($N29-'Lịch tuần'!$F$8)&amp;" ngày")))))))</f>
        <v/>
      </c>
      <c r="S29" s="39"/>
      <c r="T29" s="39"/>
      <c r="U29" s="38" t="str">
        <f t="array" ref="U29">IF($D29="","",IFERROR(INDEX('Cài đặt'!$F$5:$F$12,MATCH($P29,'Cài đặt'!$D$5:$D$12,0)),"Có"))</f>
        <v/>
      </c>
      <c r="V29" s="39"/>
      <c r="W29" s="53" t="str">
        <f t="shared" si="4"/>
        <v/>
      </c>
    </row>
    <row r="30" ht="33.75" customHeight="1">
      <c r="A30" s="18" t="str">
        <f t="shared" si="1"/>
        <v/>
      </c>
      <c r="B30" s="16"/>
      <c r="C30" s="21"/>
      <c r="D30" s="21"/>
      <c r="E30" s="21"/>
      <c r="F30" s="16"/>
      <c r="G30" s="15"/>
      <c r="H30" s="15"/>
      <c r="I30" s="21"/>
      <c r="J30" s="21"/>
      <c r="K30" s="23"/>
      <c r="L30" s="23"/>
      <c r="M30" s="23"/>
      <c r="N30" s="25" t="str">
        <f t="shared" si="2"/>
        <v/>
      </c>
      <c r="O30" s="18" t="str">
        <f t="shared" si="3"/>
        <v/>
      </c>
      <c r="P30" s="16"/>
      <c r="Q30" s="31"/>
      <c r="R30" s="18" t="str">
        <f>IF($D30="","",IF($N30="","Chưa có hạn",IF($P30="Hoàn thành","Đã xong",IF($P30="Hủy","Đã hủy",IF($N30&lt;'Lịch tuần'!$F$8,"Quá hạn "&amp;('Lịch tuần'!$F$8-$N30)&amp;" ngày",IF($N30='Lịch tuần'!$F$8,"Đến hạn hôm nay",IF($N30-'Lịch tuần'!$F$8&lt;='Cài đặt'!$B$27,"Sắp đến hạn ("&amp;($N30-'Lịch tuần'!$F$8)&amp;" ngày)","Còn "&amp;($N30-'Lịch tuần'!$F$8)&amp;" ngày")))))))</f>
        <v/>
      </c>
      <c r="S30" s="21"/>
      <c r="T30" s="21"/>
      <c r="U30" s="18" t="str">
        <f t="array" ref="U30">IF($D30="","",IFERROR(INDEX('Cài đặt'!$F$5:$F$12,MATCH($P30,'Cài đặt'!$D$5:$D$12,0)),"Có"))</f>
        <v/>
      </c>
      <c r="V30" s="21"/>
      <c r="W30" s="37" t="str">
        <f t="shared" si="4"/>
        <v/>
      </c>
    </row>
    <row r="31" ht="33.75" customHeight="1">
      <c r="A31" s="38" t="str">
        <f t="shared" si="1"/>
        <v/>
      </c>
      <c r="B31" s="19"/>
      <c r="C31" s="39"/>
      <c r="D31" s="39"/>
      <c r="E31" s="39"/>
      <c r="F31" s="19"/>
      <c r="G31" s="17"/>
      <c r="H31" s="17"/>
      <c r="I31" s="39"/>
      <c r="J31" s="39"/>
      <c r="K31" s="41"/>
      <c r="L31" s="41"/>
      <c r="M31" s="41"/>
      <c r="N31" s="43" t="str">
        <f t="shared" si="2"/>
        <v/>
      </c>
      <c r="O31" s="38" t="str">
        <f t="shared" si="3"/>
        <v/>
      </c>
      <c r="P31" s="19"/>
      <c r="Q31" s="45"/>
      <c r="R31" s="38" t="str">
        <f>IF($D31="","",IF($N31="","Chưa có hạn",IF($P31="Hoàn thành","Đã xong",IF($P31="Hủy","Đã hủy",IF($N31&lt;'Lịch tuần'!$F$8,"Quá hạn "&amp;('Lịch tuần'!$F$8-$N31)&amp;" ngày",IF($N31='Lịch tuần'!$F$8,"Đến hạn hôm nay",IF($N31-'Lịch tuần'!$F$8&lt;='Cài đặt'!$B$27,"Sắp đến hạn ("&amp;($N31-'Lịch tuần'!$F$8)&amp;" ngày)","Còn "&amp;($N31-'Lịch tuần'!$F$8)&amp;" ngày")))))))</f>
        <v/>
      </c>
      <c r="S31" s="39"/>
      <c r="T31" s="39"/>
      <c r="U31" s="38" t="str">
        <f t="array" ref="U31">IF($D31="","",IFERROR(INDEX('Cài đặt'!$F$5:$F$12,MATCH($P31,'Cài đặt'!$D$5:$D$12,0)),"Có"))</f>
        <v/>
      </c>
      <c r="V31" s="39"/>
      <c r="W31" s="53" t="str">
        <f t="shared" si="4"/>
        <v/>
      </c>
    </row>
    <row r="32" ht="33.75" customHeight="1">
      <c r="A32" s="18" t="str">
        <f t="shared" si="1"/>
        <v/>
      </c>
      <c r="B32" s="16"/>
      <c r="C32" s="21"/>
      <c r="D32" s="21"/>
      <c r="E32" s="21"/>
      <c r="F32" s="16"/>
      <c r="G32" s="15"/>
      <c r="H32" s="15"/>
      <c r="I32" s="21"/>
      <c r="J32" s="21"/>
      <c r="K32" s="23"/>
      <c r="L32" s="23"/>
      <c r="M32" s="23"/>
      <c r="N32" s="25" t="str">
        <f t="shared" si="2"/>
        <v/>
      </c>
      <c r="O32" s="18" t="str">
        <f t="shared" si="3"/>
        <v/>
      </c>
      <c r="P32" s="16"/>
      <c r="Q32" s="31"/>
      <c r="R32" s="18" t="str">
        <f>IF($D32="","",IF($N32="","Chưa có hạn",IF($P32="Hoàn thành","Đã xong",IF($P32="Hủy","Đã hủy",IF($N32&lt;'Lịch tuần'!$F$8,"Quá hạn "&amp;('Lịch tuần'!$F$8-$N32)&amp;" ngày",IF($N32='Lịch tuần'!$F$8,"Đến hạn hôm nay",IF($N32-'Lịch tuần'!$F$8&lt;='Cài đặt'!$B$27,"Sắp đến hạn ("&amp;($N32-'Lịch tuần'!$F$8)&amp;" ngày)","Còn "&amp;($N32-'Lịch tuần'!$F$8)&amp;" ngày")))))))</f>
        <v/>
      </c>
      <c r="S32" s="21"/>
      <c r="T32" s="21"/>
      <c r="U32" s="18" t="str">
        <f t="array" ref="U32">IF($D32="","",IFERROR(INDEX('Cài đặt'!$F$5:$F$12,MATCH($P32,'Cài đặt'!$D$5:$D$12,0)),"Có"))</f>
        <v/>
      </c>
      <c r="V32" s="21"/>
      <c r="W32" s="37" t="str">
        <f t="shared" si="4"/>
        <v/>
      </c>
    </row>
    <row r="33" ht="33.75" customHeight="1">
      <c r="A33" s="38" t="str">
        <f t="shared" si="1"/>
        <v/>
      </c>
      <c r="B33" s="19"/>
      <c r="C33" s="39"/>
      <c r="D33" s="39"/>
      <c r="E33" s="39"/>
      <c r="F33" s="19"/>
      <c r="G33" s="17"/>
      <c r="H33" s="17"/>
      <c r="I33" s="39"/>
      <c r="J33" s="39"/>
      <c r="K33" s="41"/>
      <c r="L33" s="41"/>
      <c r="M33" s="41"/>
      <c r="N33" s="43" t="str">
        <f t="shared" si="2"/>
        <v/>
      </c>
      <c r="O33" s="38" t="str">
        <f t="shared" si="3"/>
        <v/>
      </c>
      <c r="P33" s="19"/>
      <c r="Q33" s="45"/>
      <c r="R33" s="38" t="str">
        <f>IF($D33="","",IF($N33="","Chưa có hạn",IF($P33="Hoàn thành","Đã xong",IF($P33="Hủy","Đã hủy",IF($N33&lt;'Lịch tuần'!$F$8,"Quá hạn "&amp;('Lịch tuần'!$F$8-$N33)&amp;" ngày",IF($N33='Lịch tuần'!$F$8,"Đến hạn hôm nay",IF($N33-'Lịch tuần'!$F$8&lt;='Cài đặt'!$B$27,"Sắp đến hạn ("&amp;($N33-'Lịch tuần'!$F$8)&amp;" ngày)","Còn "&amp;($N33-'Lịch tuần'!$F$8)&amp;" ngày")))))))</f>
        <v/>
      </c>
      <c r="S33" s="39"/>
      <c r="T33" s="39"/>
      <c r="U33" s="38" t="str">
        <f t="array" ref="U33">IF($D33="","",IFERROR(INDEX('Cài đặt'!$F$5:$F$12,MATCH($P33,'Cài đặt'!$D$5:$D$12,0)),"Có"))</f>
        <v/>
      </c>
      <c r="V33" s="39"/>
      <c r="W33" s="53" t="str">
        <f t="shared" si="4"/>
        <v/>
      </c>
    </row>
    <row r="34" ht="33.75" customHeight="1">
      <c r="A34" s="18" t="str">
        <f t="shared" si="1"/>
        <v/>
      </c>
      <c r="B34" s="16"/>
      <c r="C34" s="21"/>
      <c r="D34" s="21"/>
      <c r="E34" s="21"/>
      <c r="F34" s="16"/>
      <c r="G34" s="15"/>
      <c r="H34" s="15"/>
      <c r="I34" s="21"/>
      <c r="J34" s="21"/>
      <c r="K34" s="23"/>
      <c r="L34" s="23"/>
      <c r="M34" s="23"/>
      <c r="N34" s="25" t="str">
        <f t="shared" si="2"/>
        <v/>
      </c>
      <c r="O34" s="18" t="str">
        <f t="shared" si="3"/>
        <v/>
      </c>
      <c r="P34" s="16"/>
      <c r="Q34" s="31"/>
      <c r="R34" s="18" t="str">
        <f>IF($D34="","",IF($N34="","Chưa có hạn",IF($P34="Hoàn thành","Đã xong",IF($P34="Hủy","Đã hủy",IF($N34&lt;'Lịch tuần'!$F$8,"Quá hạn "&amp;('Lịch tuần'!$F$8-$N34)&amp;" ngày",IF($N34='Lịch tuần'!$F$8,"Đến hạn hôm nay",IF($N34-'Lịch tuần'!$F$8&lt;='Cài đặt'!$B$27,"Sắp đến hạn ("&amp;($N34-'Lịch tuần'!$F$8)&amp;" ngày)","Còn "&amp;($N34-'Lịch tuần'!$F$8)&amp;" ngày")))))))</f>
        <v/>
      </c>
      <c r="S34" s="21"/>
      <c r="T34" s="21"/>
      <c r="U34" s="18" t="str">
        <f t="array" ref="U34">IF($D34="","",IFERROR(INDEX('Cài đặt'!$F$5:$F$12,MATCH($P34,'Cài đặt'!$D$5:$D$12,0)),"Có"))</f>
        <v/>
      </c>
      <c r="V34" s="21"/>
      <c r="W34" s="37" t="str">
        <f t="shared" si="4"/>
        <v/>
      </c>
    </row>
    <row r="35" ht="33.75" customHeight="1">
      <c r="A35" s="38" t="str">
        <f t="shared" si="1"/>
        <v/>
      </c>
      <c r="B35" s="19"/>
      <c r="C35" s="39"/>
      <c r="D35" s="39"/>
      <c r="E35" s="39"/>
      <c r="F35" s="19"/>
      <c r="G35" s="17"/>
      <c r="H35" s="17"/>
      <c r="I35" s="39"/>
      <c r="J35" s="39"/>
      <c r="K35" s="41"/>
      <c r="L35" s="41"/>
      <c r="M35" s="41"/>
      <c r="N35" s="43" t="str">
        <f t="shared" si="2"/>
        <v/>
      </c>
      <c r="O35" s="38" t="str">
        <f t="shared" si="3"/>
        <v/>
      </c>
      <c r="P35" s="19"/>
      <c r="Q35" s="45"/>
      <c r="R35" s="38" t="str">
        <f>IF($D35="","",IF($N35="","Chưa có hạn",IF($P35="Hoàn thành","Đã xong",IF($P35="Hủy","Đã hủy",IF($N35&lt;'Lịch tuần'!$F$8,"Quá hạn "&amp;('Lịch tuần'!$F$8-$N35)&amp;" ngày",IF($N35='Lịch tuần'!$F$8,"Đến hạn hôm nay",IF($N35-'Lịch tuần'!$F$8&lt;='Cài đặt'!$B$27,"Sắp đến hạn ("&amp;($N35-'Lịch tuần'!$F$8)&amp;" ngày)","Còn "&amp;($N35-'Lịch tuần'!$F$8)&amp;" ngày")))))))</f>
        <v/>
      </c>
      <c r="S35" s="39"/>
      <c r="T35" s="39"/>
      <c r="U35" s="38" t="str">
        <f t="array" ref="U35">IF($D35="","",IFERROR(INDEX('Cài đặt'!$F$5:$F$12,MATCH($P35,'Cài đặt'!$D$5:$D$12,0)),"Có"))</f>
        <v/>
      </c>
      <c r="V35" s="39"/>
      <c r="W35" s="53" t="str">
        <f t="shared" si="4"/>
        <v/>
      </c>
    </row>
    <row r="36" ht="33.75" customHeight="1">
      <c r="A36" s="18" t="str">
        <f t="shared" si="1"/>
        <v/>
      </c>
      <c r="B36" s="16"/>
      <c r="C36" s="21"/>
      <c r="D36" s="21"/>
      <c r="E36" s="21"/>
      <c r="F36" s="16"/>
      <c r="G36" s="15"/>
      <c r="H36" s="15"/>
      <c r="I36" s="21"/>
      <c r="J36" s="21"/>
      <c r="K36" s="23"/>
      <c r="L36" s="23"/>
      <c r="M36" s="23"/>
      <c r="N36" s="25" t="str">
        <f t="shared" si="2"/>
        <v/>
      </c>
      <c r="O36" s="18" t="str">
        <f t="shared" si="3"/>
        <v/>
      </c>
      <c r="P36" s="16"/>
      <c r="Q36" s="31"/>
      <c r="R36" s="18" t="str">
        <f>IF($D36="","",IF($N36="","Chưa có hạn",IF($P36="Hoàn thành","Đã xong",IF($P36="Hủy","Đã hủy",IF($N36&lt;'Lịch tuần'!$F$8,"Quá hạn "&amp;('Lịch tuần'!$F$8-$N36)&amp;" ngày",IF($N36='Lịch tuần'!$F$8,"Đến hạn hôm nay",IF($N36-'Lịch tuần'!$F$8&lt;='Cài đặt'!$B$27,"Sắp đến hạn ("&amp;($N36-'Lịch tuần'!$F$8)&amp;" ngày)","Còn "&amp;($N36-'Lịch tuần'!$F$8)&amp;" ngày")))))))</f>
        <v/>
      </c>
      <c r="S36" s="21"/>
      <c r="T36" s="21"/>
      <c r="U36" s="18" t="str">
        <f t="array" ref="U36">IF($D36="","",IFERROR(INDEX('Cài đặt'!$F$5:$F$12,MATCH($P36,'Cài đặt'!$D$5:$D$12,0)),"Có"))</f>
        <v/>
      </c>
      <c r="V36" s="21"/>
      <c r="W36" s="37" t="str">
        <f t="shared" si="4"/>
        <v/>
      </c>
    </row>
    <row r="37" ht="33.75" customHeight="1">
      <c r="A37" s="38" t="str">
        <f t="shared" si="1"/>
        <v/>
      </c>
      <c r="B37" s="19"/>
      <c r="C37" s="39"/>
      <c r="D37" s="39"/>
      <c r="E37" s="39"/>
      <c r="F37" s="19"/>
      <c r="G37" s="17"/>
      <c r="H37" s="17"/>
      <c r="I37" s="39"/>
      <c r="J37" s="39"/>
      <c r="K37" s="41"/>
      <c r="L37" s="41"/>
      <c r="M37" s="41"/>
      <c r="N37" s="43" t="str">
        <f t="shared" si="2"/>
        <v/>
      </c>
      <c r="O37" s="38" t="str">
        <f t="shared" si="3"/>
        <v/>
      </c>
      <c r="P37" s="19"/>
      <c r="Q37" s="45"/>
      <c r="R37" s="38" t="str">
        <f>IF($D37="","",IF($N37="","Chưa có hạn",IF($P37="Hoàn thành","Đã xong",IF($P37="Hủy","Đã hủy",IF($N37&lt;'Lịch tuần'!$F$8,"Quá hạn "&amp;('Lịch tuần'!$F$8-$N37)&amp;" ngày",IF($N37='Lịch tuần'!$F$8,"Đến hạn hôm nay",IF($N37-'Lịch tuần'!$F$8&lt;='Cài đặt'!$B$27,"Sắp đến hạn ("&amp;($N37-'Lịch tuần'!$F$8)&amp;" ngày)","Còn "&amp;($N37-'Lịch tuần'!$F$8)&amp;" ngày")))))))</f>
        <v/>
      </c>
      <c r="S37" s="39"/>
      <c r="T37" s="39"/>
      <c r="U37" s="38" t="str">
        <f t="array" ref="U37">IF($D37="","",IFERROR(INDEX('Cài đặt'!$F$5:$F$12,MATCH($P37,'Cài đặt'!$D$5:$D$12,0)),"Có"))</f>
        <v/>
      </c>
      <c r="V37" s="39"/>
      <c r="W37" s="53" t="str">
        <f t="shared" si="4"/>
        <v/>
      </c>
    </row>
    <row r="38" ht="33.75" customHeight="1">
      <c r="A38" s="18" t="str">
        <f t="shared" si="1"/>
        <v/>
      </c>
      <c r="B38" s="16"/>
      <c r="C38" s="21"/>
      <c r="D38" s="21"/>
      <c r="E38" s="21"/>
      <c r="F38" s="16"/>
      <c r="G38" s="15"/>
      <c r="H38" s="15"/>
      <c r="I38" s="21"/>
      <c r="J38" s="21"/>
      <c r="K38" s="23"/>
      <c r="L38" s="23"/>
      <c r="M38" s="23"/>
      <c r="N38" s="25" t="str">
        <f t="shared" si="2"/>
        <v/>
      </c>
      <c r="O38" s="18" t="str">
        <f t="shared" si="3"/>
        <v/>
      </c>
      <c r="P38" s="16"/>
      <c r="Q38" s="31"/>
      <c r="R38" s="18" t="str">
        <f>IF($D38="","",IF($N38="","Chưa có hạn",IF($P38="Hoàn thành","Đã xong",IF($P38="Hủy","Đã hủy",IF($N38&lt;'Lịch tuần'!$F$8,"Quá hạn "&amp;('Lịch tuần'!$F$8-$N38)&amp;" ngày",IF($N38='Lịch tuần'!$F$8,"Đến hạn hôm nay",IF($N38-'Lịch tuần'!$F$8&lt;='Cài đặt'!$B$27,"Sắp đến hạn ("&amp;($N38-'Lịch tuần'!$F$8)&amp;" ngày)","Còn "&amp;($N38-'Lịch tuần'!$F$8)&amp;" ngày")))))))</f>
        <v/>
      </c>
      <c r="S38" s="21"/>
      <c r="T38" s="21"/>
      <c r="U38" s="18" t="str">
        <f t="array" ref="U38">IF($D38="","",IFERROR(INDEX('Cài đặt'!$F$5:$F$12,MATCH($P38,'Cài đặt'!$D$5:$D$12,0)),"Có"))</f>
        <v/>
      </c>
      <c r="V38" s="21"/>
      <c r="W38" s="37" t="str">
        <f t="shared" si="4"/>
        <v/>
      </c>
    </row>
    <row r="39" ht="33.75" customHeight="1">
      <c r="A39" s="38" t="str">
        <f t="shared" si="1"/>
        <v/>
      </c>
      <c r="B39" s="19"/>
      <c r="C39" s="39"/>
      <c r="D39" s="39"/>
      <c r="E39" s="39"/>
      <c r="F39" s="19"/>
      <c r="G39" s="17"/>
      <c r="H39" s="17"/>
      <c r="I39" s="39"/>
      <c r="J39" s="39"/>
      <c r="K39" s="41"/>
      <c r="L39" s="41"/>
      <c r="M39" s="41"/>
      <c r="N39" s="43" t="str">
        <f t="shared" si="2"/>
        <v/>
      </c>
      <c r="O39" s="38" t="str">
        <f t="shared" si="3"/>
        <v/>
      </c>
      <c r="P39" s="19"/>
      <c r="Q39" s="45"/>
      <c r="R39" s="38" t="str">
        <f>IF($D39="","",IF($N39="","Chưa có hạn",IF($P39="Hoàn thành","Đã xong",IF($P39="Hủy","Đã hủy",IF($N39&lt;'Lịch tuần'!$F$8,"Quá hạn "&amp;('Lịch tuần'!$F$8-$N39)&amp;" ngày",IF($N39='Lịch tuần'!$F$8,"Đến hạn hôm nay",IF($N39-'Lịch tuần'!$F$8&lt;='Cài đặt'!$B$27,"Sắp đến hạn ("&amp;($N39-'Lịch tuần'!$F$8)&amp;" ngày)","Còn "&amp;($N39-'Lịch tuần'!$F$8)&amp;" ngày")))))))</f>
        <v/>
      </c>
      <c r="S39" s="39"/>
      <c r="T39" s="39"/>
      <c r="U39" s="38" t="str">
        <f t="array" ref="U39">IF($D39="","",IFERROR(INDEX('Cài đặt'!$F$5:$F$12,MATCH($P39,'Cài đặt'!$D$5:$D$12,0)),"Có"))</f>
        <v/>
      </c>
      <c r="V39" s="39"/>
      <c r="W39" s="53" t="str">
        <f t="shared" si="4"/>
        <v/>
      </c>
    </row>
    <row r="40" ht="33.75" customHeight="1">
      <c r="A40" s="18" t="str">
        <f t="shared" si="1"/>
        <v/>
      </c>
      <c r="B40" s="16"/>
      <c r="C40" s="21"/>
      <c r="D40" s="21"/>
      <c r="E40" s="21"/>
      <c r="F40" s="16"/>
      <c r="G40" s="15"/>
      <c r="H40" s="15"/>
      <c r="I40" s="21"/>
      <c r="J40" s="21"/>
      <c r="K40" s="23"/>
      <c r="L40" s="23"/>
      <c r="M40" s="23"/>
      <c r="N40" s="25" t="str">
        <f t="shared" si="2"/>
        <v/>
      </c>
      <c r="O40" s="18" t="str">
        <f t="shared" si="3"/>
        <v/>
      </c>
      <c r="P40" s="16"/>
      <c r="Q40" s="31"/>
      <c r="R40" s="18" t="str">
        <f>IF($D40="","",IF($N40="","Chưa có hạn",IF($P40="Hoàn thành","Đã xong",IF($P40="Hủy","Đã hủy",IF($N40&lt;'Lịch tuần'!$F$8,"Quá hạn "&amp;('Lịch tuần'!$F$8-$N40)&amp;" ngày",IF($N40='Lịch tuần'!$F$8,"Đến hạn hôm nay",IF($N40-'Lịch tuần'!$F$8&lt;='Cài đặt'!$B$27,"Sắp đến hạn ("&amp;($N40-'Lịch tuần'!$F$8)&amp;" ngày)","Còn "&amp;($N40-'Lịch tuần'!$F$8)&amp;" ngày")))))))</f>
        <v/>
      </c>
      <c r="S40" s="21"/>
      <c r="T40" s="21"/>
      <c r="U40" s="18" t="str">
        <f t="array" ref="U40">IF($D40="","",IFERROR(INDEX('Cài đặt'!$F$5:$F$12,MATCH($P40,'Cài đặt'!$D$5:$D$12,0)),"Có"))</f>
        <v/>
      </c>
      <c r="V40" s="21"/>
      <c r="W40" s="37" t="str">
        <f t="shared" si="4"/>
        <v/>
      </c>
    </row>
    <row r="41" ht="33.75" customHeight="1">
      <c r="A41" s="38" t="str">
        <f t="shared" si="1"/>
        <v/>
      </c>
      <c r="B41" s="19"/>
      <c r="C41" s="39"/>
      <c r="D41" s="39"/>
      <c r="E41" s="39"/>
      <c r="F41" s="19"/>
      <c r="G41" s="17"/>
      <c r="H41" s="17"/>
      <c r="I41" s="39"/>
      <c r="J41" s="39"/>
      <c r="K41" s="41"/>
      <c r="L41" s="41"/>
      <c r="M41" s="41"/>
      <c r="N41" s="43" t="str">
        <f t="shared" si="2"/>
        <v/>
      </c>
      <c r="O41" s="38" t="str">
        <f t="shared" si="3"/>
        <v/>
      </c>
      <c r="P41" s="19"/>
      <c r="Q41" s="45"/>
      <c r="R41" s="38" t="str">
        <f>IF($D41="","",IF($N41="","Chưa có hạn",IF($P41="Hoàn thành","Đã xong",IF($P41="Hủy","Đã hủy",IF($N41&lt;'Lịch tuần'!$F$8,"Quá hạn "&amp;('Lịch tuần'!$F$8-$N41)&amp;" ngày",IF($N41='Lịch tuần'!$F$8,"Đến hạn hôm nay",IF($N41-'Lịch tuần'!$F$8&lt;='Cài đặt'!$B$27,"Sắp đến hạn ("&amp;($N41-'Lịch tuần'!$F$8)&amp;" ngày)","Còn "&amp;($N41-'Lịch tuần'!$F$8)&amp;" ngày")))))))</f>
        <v/>
      </c>
      <c r="S41" s="39"/>
      <c r="T41" s="39"/>
      <c r="U41" s="38" t="str">
        <f t="array" ref="U41">IF($D41="","",IFERROR(INDEX('Cài đặt'!$F$5:$F$12,MATCH($P41,'Cài đặt'!$D$5:$D$12,0)),"Có"))</f>
        <v/>
      </c>
      <c r="V41" s="39"/>
      <c r="W41" s="53" t="str">
        <f t="shared" si="4"/>
        <v/>
      </c>
    </row>
    <row r="42" ht="33.75" customHeight="1">
      <c r="A42" s="18" t="str">
        <f t="shared" si="1"/>
        <v/>
      </c>
      <c r="B42" s="16"/>
      <c r="C42" s="21"/>
      <c r="D42" s="21"/>
      <c r="E42" s="21"/>
      <c r="F42" s="16"/>
      <c r="G42" s="15"/>
      <c r="H42" s="15"/>
      <c r="I42" s="21"/>
      <c r="J42" s="21"/>
      <c r="K42" s="23"/>
      <c r="L42" s="23"/>
      <c r="M42" s="23"/>
      <c r="N42" s="25" t="str">
        <f t="shared" si="2"/>
        <v/>
      </c>
      <c r="O42" s="18" t="str">
        <f t="shared" si="3"/>
        <v/>
      </c>
      <c r="P42" s="16"/>
      <c r="Q42" s="31"/>
      <c r="R42" s="18" t="str">
        <f>IF($D42="","",IF($N42="","Chưa có hạn",IF($P42="Hoàn thành","Đã xong",IF($P42="Hủy","Đã hủy",IF($N42&lt;'Lịch tuần'!$F$8,"Quá hạn "&amp;('Lịch tuần'!$F$8-$N42)&amp;" ngày",IF($N42='Lịch tuần'!$F$8,"Đến hạn hôm nay",IF($N42-'Lịch tuần'!$F$8&lt;='Cài đặt'!$B$27,"Sắp đến hạn ("&amp;($N42-'Lịch tuần'!$F$8)&amp;" ngày)","Còn "&amp;($N42-'Lịch tuần'!$F$8)&amp;" ngày")))))))</f>
        <v/>
      </c>
      <c r="S42" s="21"/>
      <c r="T42" s="21"/>
      <c r="U42" s="18" t="str">
        <f t="array" ref="U42">IF($D42="","",IFERROR(INDEX('Cài đặt'!$F$5:$F$12,MATCH($P42,'Cài đặt'!$D$5:$D$12,0)),"Có"))</f>
        <v/>
      </c>
      <c r="V42" s="21"/>
      <c r="W42" s="37" t="str">
        <f t="shared" si="4"/>
        <v/>
      </c>
    </row>
    <row r="43" ht="33.75" customHeight="1">
      <c r="A43" s="38" t="str">
        <f t="shared" si="1"/>
        <v/>
      </c>
      <c r="B43" s="19"/>
      <c r="C43" s="39"/>
      <c r="D43" s="39"/>
      <c r="E43" s="39"/>
      <c r="F43" s="19"/>
      <c r="G43" s="17"/>
      <c r="H43" s="17"/>
      <c r="I43" s="39"/>
      <c r="J43" s="39"/>
      <c r="K43" s="41"/>
      <c r="L43" s="41"/>
      <c r="M43" s="41"/>
      <c r="N43" s="43" t="str">
        <f t="shared" si="2"/>
        <v/>
      </c>
      <c r="O43" s="38" t="str">
        <f t="shared" si="3"/>
        <v/>
      </c>
      <c r="P43" s="19"/>
      <c r="Q43" s="45"/>
      <c r="R43" s="38" t="str">
        <f>IF($D43="","",IF($N43="","Chưa có hạn",IF($P43="Hoàn thành","Đã xong",IF($P43="Hủy","Đã hủy",IF($N43&lt;'Lịch tuần'!$F$8,"Quá hạn "&amp;('Lịch tuần'!$F$8-$N43)&amp;" ngày",IF($N43='Lịch tuần'!$F$8,"Đến hạn hôm nay",IF($N43-'Lịch tuần'!$F$8&lt;='Cài đặt'!$B$27,"Sắp đến hạn ("&amp;($N43-'Lịch tuần'!$F$8)&amp;" ngày)","Còn "&amp;($N43-'Lịch tuần'!$F$8)&amp;" ngày")))))))</f>
        <v/>
      </c>
      <c r="S43" s="39"/>
      <c r="T43" s="39"/>
      <c r="U43" s="38" t="str">
        <f t="array" ref="U43">IF($D43="","",IFERROR(INDEX('Cài đặt'!$F$5:$F$12,MATCH($P43,'Cài đặt'!$D$5:$D$12,0)),"Có"))</f>
        <v/>
      </c>
      <c r="V43" s="39"/>
      <c r="W43" s="53" t="str">
        <f t="shared" si="4"/>
        <v/>
      </c>
    </row>
    <row r="44" ht="33.75" customHeight="1">
      <c r="A44" s="18" t="str">
        <f t="shared" si="1"/>
        <v/>
      </c>
      <c r="B44" s="16"/>
      <c r="C44" s="21"/>
      <c r="D44" s="21"/>
      <c r="E44" s="21"/>
      <c r="F44" s="16"/>
      <c r="G44" s="15"/>
      <c r="H44" s="15"/>
      <c r="I44" s="21"/>
      <c r="J44" s="21"/>
      <c r="K44" s="23"/>
      <c r="L44" s="23"/>
      <c r="M44" s="23"/>
      <c r="N44" s="25" t="str">
        <f t="shared" si="2"/>
        <v/>
      </c>
      <c r="O44" s="18" t="str">
        <f t="shared" si="3"/>
        <v/>
      </c>
      <c r="P44" s="16"/>
      <c r="Q44" s="31"/>
      <c r="R44" s="18" t="str">
        <f>IF($D44="","",IF($N44="","Chưa có hạn",IF($P44="Hoàn thành","Đã xong",IF($P44="Hủy","Đã hủy",IF($N44&lt;'Lịch tuần'!$F$8,"Quá hạn "&amp;('Lịch tuần'!$F$8-$N44)&amp;" ngày",IF($N44='Lịch tuần'!$F$8,"Đến hạn hôm nay",IF($N44-'Lịch tuần'!$F$8&lt;='Cài đặt'!$B$27,"Sắp đến hạn ("&amp;($N44-'Lịch tuần'!$F$8)&amp;" ngày)","Còn "&amp;($N44-'Lịch tuần'!$F$8)&amp;" ngày")))))))</f>
        <v/>
      </c>
      <c r="S44" s="21"/>
      <c r="T44" s="21"/>
      <c r="U44" s="18" t="str">
        <f t="array" ref="U44">IF($D44="","",IFERROR(INDEX('Cài đặt'!$F$5:$F$12,MATCH($P44,'Cài đặt'!$D$5:$D$12,0)),"Có"))</f>
        <v/>
      </c>
      <c r="V44" s="21"/>
      <c r="W44" s="37" t="str">
        <f t="shared" si="4"/>
        <v/>
      </c>
    </row>
    <row r="45" ht="33.75" customHeight="1">
      <c r="A45" s="38" t="str">
        <f t="shared" si="1"/>
        <v/>
      </c>
      <c r="B45" s="19"/>
      <c r="C45" s="39"/>
      <c r="D45" s="39"/>
      <c r="E45" s="39"/>
      <c r="F45" s="19"/>
      <c r="G45" s="17"/>
      <c r="H45" s="17"/>
      <c r="I45" s="39"/>
      <c r="J45" s="39"/>
      <c r="K45" s="41"/>
      <c r="L45" s="41"/>
      <c r="M45" s="41"/>
      <c r="N45" s="43" t="str">
        <f t="shared" si="2"/>
        <v/>
      </c>
      <c r="O45" s="38" t="str">
        <f t="shared" si="3"/>
        <v/>
      </c>
      <c r="P45" s="19"/>
      <c r="Q45" s="45"/>
      <c r="R45" s="38" t="str">
        <f>IF($D45="","",IF($N45="","Chưa có hạn",IF($P45="Hoàn thành","Đã xong",IF($P45="Hủy","Đã hủy",IF($N45&lt;'Lịch tuần'!$F$8,"Quá hạn "&amp;('Lịch tuần'!$F$8-$N45)&amp;" ngày",IF($N45='Lịch tuần'!$F$8,"Đến hạn hôm nay",IF($N45-'Lịch tuần'!$F$8&lt;='Cài đặt'!$B$27,"Sắp đến hạn ("&amp;($N45-'Lịch tuần'!$F$8)&amp;" ngày)","Còn "&amp;($N45-'Lịch tuần'!$F$8)&amp;" ngày")))))))</f>
        <v/>
      </c>
      <c r="S45" s="39"/>
      <c r="T45" s="39"/>
      <c r="U45" s="38" t="str">
        <f t="array" ref="U45">IF($D45="","",IFERROR(INDEX('Cài đặt'!$F$5:$F$12,MATCH($P45,'Cài đặt'!$D$5:$D$12,0)),"Có"))</f>
        <v/>
      </c>
      <c r="V45" s="39"/>
      <c r="W45" s="53" t="str">
        <f t="shared" si="4"/>
        <v/>
      </c>
    </row>
    <row r="46" ht="33.75" customHeight="1">
      <c r="A46" s="18" t="str">
        <f t="shared" si="1"/>
        <v/>
      </c>
      <c r="B46" s="16"/>
      <c r="C46" s="21"/>
      <c r="D46" s="21"/>
      <c r="E46" s="21"/>
      <c r="F46" s="16"/>
      <c r="G46" s="15"/>
      <c r="H46" s="15"/>
      <c r="I46" s="21"/>
      <c r="J46" s="21"/>
      <c r="K46" s="23"/>
      <c r="L46" s="23"/>
      <c r="M46" s="23"/>
      <c r="N46" s="25" t="str">
        <f t="shared" si="2"/>
        <v/>
      </c>
      <c r="O46" s="18" t="str">
        <f t="shared" si="3"/>
        <v/>
      </c>
      <c r="P46" s="16"/>
      <c r="Q46" s="31"/>
      <c r="R46" s="18" t="str">
        <f>IF($D46="","",IF($N46="","Chưa có hạn",IF($P46="Hoàn thành","Đã xong",IF($P46="Hủy","Đã hủy",IF($N46&lt;'Lịch tuần'!$F$8,"Quá hạn "&amp;('Lịch tuần'!$F$8-$N46)&amp;" ngày",IF($N46='Lịch tuần'!$F$8,"Đến hạn hôm nay",IF($N46-'Lịch tuần'!$F$8&lt;='Cài đặt'!$B$27,"Sắp đến hạn ("&amp;($N46-'Lịch tuần'!$F$8)&amp;" ngày)","Còn "&amp;($N46-'Lịch tuần'!$F$8)&amp;" ngày")))))))</f>
        <v/>
      </c>
      <c r="S46" s="21"/>
      <c r="T46" s="21"/>
      <c r="U46" s="18" t="str">
        <f t="array" ref="U46">IF($D46="","",IFERROR(INDEX('Cài đặt'!$F$5:$F$12,MATCH($P46,'Cài đặt'!$D$5:$D$12,0)),"Có"))</f>
        <v/>
      </c>
      <c r="V46" s="21"/>
      <c r="W46" s="37" t="str">
        <f t="shared" si="4"/>
        <v/>
      </c>
    </row>
    <row r="47" ht="33.75" customHeight="1">
      <c r="A47" s="38" t="str">
        <f t="shared" si="1"/>
        <v/>
      </c>
      <c r="B47" s="19"/>
      <c r="C47" s="39"/>
      <c r="D47" s="39"/>
      <c r="E47" s="39"/>
      <c r="F47" s="19"/>
      <c r="G47" s="17"/>
      <c r="H47" s="17"/>
      <c r="I47" s="39"/>
      <c r="J47" s="39"/>
      <c r="K47" s="41"/>
      <c r="L47" s="41"/>
      <c r="M47" s="41"/>
      <c r="N47" s="43" t="str">
        <f t="shared" si="2"/>
        <v/>
      </c>
      <c r="O47" s="38" t="str">
        <f t="shared" si="3"/>
        <v/>
      </c>
      <c r="P47" s="19"/>
      <c r="Q47" s="45"/>
      <c r="R47" s="38" t="str">
        <f>IF($D47="","",IF($N47="","Chưa có hạn",IF($P47="Hoàn thành","Đã xong",IF($P47="Hủy","Đã hủy",IF($N47&lt;'Lịch tuần'!$F$8,"Quá hạn "&amp;('Lịch tuần'!$F$8-$N47)&amp;" ngày",IF($N47='Lịch tuần'!$F$8,"Đến hạn hôm nay",IF($N47-'Lịch tuần'!$F$8&lt;='Cài đặt'!$B$27,"Sắp đến hạn ("&amp;($N47-'Lịch tuần'!$F$8)&amp;" ngày)","Còn "&amp;($N47-'Lịch tuần'!$F$8)&amp;" ngày")))))))</f>
        <v/>
      </c>
      <c r="S47" s="39"/>
      <c r="T47" s="39"/>
      <c r="U47" s="38" t="str">
        <f t="array" ref="U47">IF($D47="","",IFERROR(INDEX('Cài đặt'!$F$5:$F$12,MATCH($P47,'Cài đặt'!$D$5:$D$12,0)),"Có"))</f>
        <v/>
      </c>
      <c r="V47" s="39"/>
      <c r="W47" s="53" t="str">
        <f t="shared" si="4"/>
        <v/>
      </c>
    </row>
    <row r="48" ht="33.75" customHeight="1">
      <c r="A48" s="18" t="str">
        <f t="shared" si="1"/>
        <v/>
      </c>
      <c r="B48" s="16"/>
      <c r="C48" s="21"/>
      <c r="D48" s="21"/>
      <c r="E48" s="21"/>
      <c r="F48" s="16"/>
      <c r="G48" s="15"/>
      <c r="H48" s="15"/>
      <c r="I48" s="21"/>
      <c r="J48" s="21"/>
      <c r="K48" s="23"/>
      <c r="L48" s="23"/>
      <c r="M48" s="23"/>
      <c r="N48" s="25" t="str">
        <f t="shared" si="2"/>
        <v/>
      </c>
      <c r="O48" s="18" t="str">
        <f t="shared" si="3"/>
        <v/>
      </c>
      <c r="P48" s="16"/>
      <c r="Q48" s="31"/>
      <c r="R48" s="18" t="str">
        <f>IF($D48="","",IF($N48="","Chưa có hạn",IF($P48="Hoàn thành","Đã xong",IF($P48="Hủy","Đã hủy",IF($N48&lt;'Lịch tuần'!$F$8,"Quá hạn "&amp;('Lịch tuần'!$F$8-$N48)&amp;" ngày",IF($N48='Lịch tuần'!$F$8,"Đến hạn hôm nay",IF($N48-'Lịch tuần'!$F$8&lt;='Cài đặt'!$B$27,"Sắp đến hạn ("&amp;($N48-'Lịch tuần'!$F$8)&amp;" ngày)","Còn "&amp;($N48-'Lịch tuần'!$F$8)&amp;" ngày")))))))</f>
        <v/>
      </c>
      <c r="S48" s="21"/>
      <c r="T48" s="21"/>
      <c r="U48" s="18" t="str">
        <f t="array" ref="U48">IF($D48="","",IFERROR(INDEX('Cài đặt'!$F$5:$F$12,MATCH($P48,'Cài đặt'!$D$5:$D$12,0)),"Có"))</f>
        <v/>
      </c>
      <c r="V48" s="21"/>
      <c r="W48" s="37" t="str">
        <f t="shared" si="4"/>
        <v/>
      </c>
    </row>
    <row r="49" ht="33.75" customHeight="1">
      <c r="A49" s="38" t="str">
        <f t="shared" si="1"/>
        <v/>
      </c>
      <c r="B49" s="19"/>
      <c r="C49" s="39"/>
      <c r="D49" s="39"/>
      <c r="E49" s="39"/>
      <c r="F49" s="19"/>
      <c r="G49" s="17"/>
      <c r="H49" s="17"/>
      <c r="I49" s="39"/>
      <c r="J49" s="39"/>
      <c r="K49" s="41"/>
      <c r="L49" s="41"/>
      <c r="M49" s="41"/>
      <c r="N49" s="43" t="str">
        <f t="shared" si="2"/>
        <v/>
      </c>
      <c r="O49" s="38" t="str">
        <f t="shared" si="3"/>
        <v/>
      </c>
      <c r="P49" s="19"/>
      <c r="Q49" s="45"/>
      <c r="R49" s="38" t="str">
        <f>IF($D49="","",IF($N49="","Chưa có hạn",IF($P49="Hoàn thành","Đã xong",IF($P49="Hủy","Đã hủy",IF($N49&lt;'Lịch tuần'!$F$8,"Quá hạn "&amp;('Lịch tuần'!$F$8-$N49)&amp;" ngày",IF($N49='Lịch tuần'!$F$8,"Đến hạn hôm nay",IF($N49-'Lịch tuần'!$F$8&lt;='Cài đặt'!$B$27,"Sắp đến hạn ("&amp;($N49-'Lịch tuần'!$F$8)&amp;" ngày)","Còn "&amp;($N49-'Lịch tuần'!$F$8)&amp;" ngày")))))))</f>
        <v/>
      </c>
      <c r="S49" s="39"/>
      <c r="T49" s="39"/>
      <c r="U49" s="38" t="str">
        <f t="array" ref="U49">IF($D49="","",IFERROR(INDEX('Cài đặt'!$F$5:$F$12,MATCH($P49,'Cài đặt'!$D$5:$D$12,0)),"Có"))</f>
        <v/>
      </c>
      <c r="V49" s="39"/>
      <c r="W49" s="53" t="str">
        <f t="shared" si="4"/>
        <v/>
      </c>
    </row>
    <row r="50" ht="33.75" customHeight="1">
      <c r="A50" s="18" t="str">
        <f t="shared" si="1"/>
        <v/>
      </c>
      <c r="B50" s="16"/>
      <c r="C50" s="21"/>
      <c r="D50" s="21"/>
      <c r="E50" s="21"/>
      <c r="F50" s="16"/>
      <c r="G50" s="15"/>
      <c r="H50" s="15"/>
      <c r="I50" s="21"/>
      <c r="J50" s="21"/>
      <c r="K50" s="23"/>
      <c r="L50" s="23"/>
      <c r="M50" s="23"/>
      <c r="N50" s="25" t="str">
        <f t="shared" si="2"/>
        <v/>
      </c>
      <c r="O50" s="18" t="str">
        <f t="shared" si="3"/>
        <v/>
      </c>
      <c r="P50" s="16"/>
      <c r="Q50" s="31"/>
      <c r="R50" s="18" t="str">
        <f>IF($D50="","",IF($N50="","Chưa có hạn",IF($P50="Hoàn thành","Đã xong",IF($P50="Hủy","Đã hủy",IF($N50&lt;'Lịch tuần'!$F$8,"Quá hạn "&amp;('Lịch tuần'!$F$8-$N50)&amp;" ngày",IF($N50='Lịch tuần'!$F$8,"Đến hạn hôm nay",IF($N50-'Lịch tuần'!$F$8&lt;='Cài đặt'!$B$27,"Sắp đến hạn ("&amp;($N50-'Lịch tuần'!$F$8)&amp;" ngày)","Còn "&amp;($N50-'Lịch tuần'!$F$8)&amp;" ngày")))))))</f>
        <v/>
      </c>
      <c r="S50" s="21"/>
      <c r="T50" s="21"/>
      <c r="U50" s="18" t="str">
        <f t="array" ref="U50">IF($D50="","",IFERROR(INDEX('Cài đặt'!$F$5:$F$12,MATCH($P50,'Cài đặt'!$D$5:$D$12,0)),"Có"))</f>
        <v/>
      </c>
      <c r="V50" s="21"/>
      <c r="W50" s="37" t="str">
        <f t="shared" si="4"/>
        <v/>
      </c>
    </row>
    <row r="51" ht="33.75" customHeight="1">
      <c r="A51" s="38" t="str">
        <f t="shared" si="1"/>
        <v/>
      </c>
      <c r="B51" s="19"/>
      <c r="C51" s="39"/>
      <c r="D51" s="39"/>
      <c r="E51" s="39"/>
      <c r="F51" s="19"/>
      <c r="G51" s="17"/>
      <c r="H51" s="17"/>
      <c r="I51" s="39"/>
      <c r="J51" s="39"/>
      <c r="K51" s="41"/>
      <c r="L51" s="41"/>
      <c r="M51" s="41"/>
      <c r="N51" s="43" t="str">
        <f t="shared" si="2"/>
        <v/>
      </c>
      <c r="O51" s="38" t="str">
        <f t="shared" si="3"/>
        <v/>
      </c>
      <c r="P51" s="19"/>
      <c r="Q51" s="45"/>
      <c r="R51" s="38" t="str">
        <f>IF($D51="","",IF($N51="","Chưa có hạn",IF($P51="Hoàn thành","Đã xong",IF($P51="Hủy","Đã hủy",IF($N51&lt;'Lịch tuần'!$F$8,"Quá hạn "&amp;('Lịch tuần'!$F$8-$N51)&amp;" ngày",IF($N51='Lịch tuần'!$F$8,"Đến hạn hôm nay",IF($N51-'Lịch tuần'!$F$8&lt;='Cài đặt'!$B$27,"Sắp đến hạn ("&amp;($N51-'Lịch tuần'!$F$8)&amp;" ngày)","Còn "&amp;($N51-'Lịch tuần'!$F$8)&amp;" ngày")))))))</f>
        <v/>
      </c>
      <c r="S51" s="39"/>
      <c r="T51" s="39"/>
      <c r="U51" s="38" t="str">
        <f t="array" ref="U51">IF($D51="","",IFERROR(INDEX('Cài đặt'!$F$5:$F$12,MATCH($P51,'Cài đặt'!$D$5:$D$12,0)),"Có"))</f>
        <v/>
      </c>
      <c r="V51" s="39"/>
      <c r="W51" s="53" t="str">
        <f t="shared" si="4"/>
        <v/>
      </c>
    </row>
    <row r="52" ht="33.75" customHeight="1">
      <c r="A52" s="18" t="str">
        <f t="shared" si="1"/>
        <v/>
      </c>
      <c r="B52" s="16"/>
      <c r="C52" s="21"/>
      <c r="D52" s="21"/>
      <c r="E52" s="21"/>
      <c r="F52" s="16"/>
      <c r="G52" s="15"/>
      <c r="H52" s="15"/>
      <c r="I52" s="21"/>
      <c r="J52" s="21"/>
      <c r="K52" s="23"/>
      <c r="L52" s="23"/>
      <c r="M52" s="23"/>
      <c r="N52" s="25" t="str">
        <f t="shared" si="2"/>
        <v/>
      </c>
      <c r="O52" s="18" t="str">
        <f t="shared" si="3"/>
        <v/>
      </c>
      <c r="P52" s="16"/>
      <c r="Q52" s="31"/>
      <c r="R52" s="18" t="str">
        <f>IF($D52="","",IF($N52="","Chưa có hạn",IF($P52="Hoàn thành","Đã xong",IF($P52="Hủy","Đã hủy",IF($N52&lt;'Lịch tuần'!$F$8,"Quá hạn "&amp;('Lịch tuần'!$F$8-$N52)&amp;" ngày",IF($N52='Lịch tuần'!$F$8,"Đến hạn hôm nay",IF($N52-'Lịch tuần'!$F$8&lt;='Cài đặt'!$B$27,"Sắp đến hạn ("&amp;($N52-'Lịch tuần'!$F$8)&amp;" ngày)","Còn "&amp;($N52-'Lịch tuần'!$F$8)&amp;" ngày")))))))</f>
        <v/>
      </c>
      <c r="S52" s="21"/>
      <c r="T52" s="21"/>
      <c r="U52" s="18" t="str">
        <f t="array" ref="U52">IF($D52="","",IFERROR(INDEX('Cài đặt'!$F$5:$F$12,MATCH($P52,'Cài đặt'!$D$5:$D$12,0)),"Có"))</f>
        <v/>
      </c>
      <c r="V52" s="21"/>
      <c r="W52" s="37" t="str">
        <f t="shared" si="4"/>
        <v/>
      </c>
    </row>
    <row r="53" ht="33.75" customHeight="1">
      <c r="A53" s="38" t="str">
        <f t="shared" si="1"/>
        <v/>
      </c>
      <c r="B53" s="19"/>
      <c r="C53" s="39"/>
      <c r="D53" s="39"/>
      <c r="E53" s="39"/>
      <c r="F53" s="19"/>
      <c r="G53" s="17"/>
      <c r="H53" s="17"/>
      <c r="I53" s="39"/>
      <c r="J53" s="39"/>
      <c r="K53" s="41"/>
      <c r="L53" s="41"/>
      <c r="M53" s="41"/>
      <c r="N53" s="43" t="str">
        <f t="shared" si="2"/>
        <v/>
      </c>
      <c r="O53" s="38" t="str">
        <f t="shared" si="3"/>
        <v/>
      </c>
      <c r="P53" s="19"/>
      <c r="Q53" s="45"/>
      <c r="R53" s="38" t="str">
        <f>IF($D53="","",IF($N53="","Chưa có hạn",IF($P53="Hoàn thành","Đã xong",IF($P53="Hủy","Đã hủy",IF($N53&lt;'Lịch tuần'!$F$8,"Quá hạn "&amp;('Lịch tuần'!$F$8-$N53)&amp;" ngày",IF($N53='Lịch tuần'!$F$8,"Đến hạn hôm nay",IF($N53-'Lịch tuần'!$F$8&lt;='Cài đặt'!$B$27,"Sắp đến hạn ("&amp;($N53-'Lịch tuần'!$F$8)&amp;" ngày)","Còn "&amp;($N53-'Lịch tuần'!$F$8)&amp;" ngày")))))))</f>
        <v/>
      </c>
      <c r="S53" s="39"/>
      <c r="T53" s="39"/>
      <c r="U53" s="38" t="str">
        <f t="array" ref="U53">IF($D53="","",IFERROR(INDEX('Cài đặt'!$F$5:$F$12,MATCH($P53,'Cài đặt'!$D$5:$D$12,0)),"Có"))</f>
        <v/>
      </c>
      <c r="V53" s="39"/>
      <c r="W53" s="53" t="str">
        <f t="shared" si="4"/>
        <v/>
      </c>
    </row>
    <row r="54" ht="33.75" customHeight="1">
      <c r="A54" s="18" t="str">
        <f t="shared" si="1"/>
        <v/>
      </c>
      <c r="B54" s="16"/>
      <c r="C54" s="21"/>
      <c r="D54" s="21"/>
      <c r="E54" s="21"/>
      <c r="F54" s="16"/>
      <c r="G54" s="15"/>
      <c r="H54" s="15"/>
      <c r="I54" s="21"/>
      <c r="J54" s="21"/>
      <c r="K54" s="23"/>
      <c r="L54" s="23"/>
      <c r="M54" s="23"/>
      <c r="N54" s="25" t="str">
        <f t="shared" si="2"/>
        <v/>
      </c>
      <c r="O54" s="18" t="str">
        <f t="shared" si="3"/>
        <v/>
      </c>
      <c r="P54" s="16"/>
      <c r="Q54" s="31"/>
      <c r="R54" s="18" t="str">
        <f>IF($D54="","",IF($N54="","Chưa có hạn",IF($P54="Hoàn thành","Đã xong",IF($P54="Hủy","Đã hủy",IF($N54&lt;'Lịch tuần'!$F$8,"Quá hạn "&amp;('Lịch tuần'!$F$8-$N54)&amp;" ngày",IF($N54='Lịch tuần'!$F$8,"Đến hạn hôm nay",IF($N54-'Lịch tuần'!$F$8&lt;='Cài đặt'!$B$27,"Sắp đến hạn ("&amp;($N54-'Lịch tuần'!$F$8)&amp;" ngày)","Còn "&amp;($N54-'Lịch tuần'!$F$8)&amp;" ngày")))))))</f>
        <v/>
      </c>
      <c r="S54" s="21"/>
      <c r="T54" s="21"/>
      <c r="U54" s="18" t="str">
        <f t="array" ref="U54">IF($D54="","",IFERROR(INDEX('Cài đặt'!$F$5:$F$12,MATCH($P54,'Cài đặt'!$D$5:$D$12,0)),"Có"))</f>
        <v/>
      </c>
      <c r="V54" s="21"/>
      <c r="W54" s="37" t="str">
        <f t="shared" si="4"/>
        <v/>
      </c>
    </row>
    <row r="55" ht="33.75" customHeight="1">
      <c r="A55" s="38" t="str">
        <f t="shared" si="1"/>
        <v/>
      </c>
      <c r="B55" s="19"/>
      <c r="C55" s="39"/>
      <c r="D55" s="39"/>
      <c r="E55" s="39"/>
      <c r="F55" s="19"/>
      <c r="G55" s="17"/>
      <c r="H55" s="17"/>
      <c r="I55" s="39"/>
      <c r="J55" s="39"/>
      <c r="K55" s="41"/>
      <c r="L55" s="41"/>
      <c r="M55" s="41"/>
      <c r="N55" s="43" t="str">
        <f t="shared" si="2"/>
        <v/>
      </c>
      <c r="O55" s="38" t="str">
        <f t="shared" si="3"/>
        <v/>
      </c>
      <c r="P55" s="19"/>
      <c r="Q55" s="45"/>
      <c r="R55" s="38" t="str">
        <f>IF($D55="","",IF($N55="","Chưa có hạn",IF($P55="Hoàn thành","Đã xong",IF($P55="Hủy","Đã hủy",IF($N55&lt;'Lịch tuần'!$F$8,"Quá hạn "&amp;('Lịch tuần'!$F$8-$N55)&amp;" ngày",IF($N55='Lịch tuần'!$F$8,"Đến hạn hôm nay",IF($N55-'Lịch tuần'!$F$8&lt;='Cài đặt'!$B$27,"Sắp đến hạn ("&amp;($N55-'Lịch tuần'!$F$8)&amp;" ngày)","Còn "&amp;($N55-'Lịch tuần'!$F$8)&amp;" ngày")))))))</f>
        <v/>
      </c>
      <c r="S55" s="39"/>
      <c r="T55" s="39"/>
      <c r="U55" s="38" t="str">
        <f t="array" ref="U55">IF($D55="","",IFERROR(INDEX('Cài đặt'!$F$5:$F$12,MATCH($P55,'Cài đặt'!$D$5:$D$12,0)),"Có"))</f>
        <v/>
      </c>
      <c r="V55" s="39"/>
      <c r="W55" s="53" t="str">
        <f t="shared" si="4"/>
        <v/>
      </c>
    </row>
    <row r="56" ht="33.75" customHeight="1">
      <c r="A56" s="18" t="str">
        <f t="shared" si="1"/>
        <v/>
      </c>
      <c r="B56" s="16"/>
      <c r="C56" s="21"/>
      <c r="D56" s="21"/>
      <c r="E56" s="21"/>
      <c r="F56" s="16"/>
      <c r="G56" s="15"/>
      <c r="H56" s="15"/>
      <c r="I56" s="21"/>
      <c r="J56" s="21"/>
      <c r="K56" s="23"/>
      <c r="L56" s="23"/>
      <c r="M56" s="23"/>
      <c r="N56" s="25" t="str">
        <f t="shared" si="2"/>
        <v/>
      </c>
      <c r="O56" s="18" t="str">
        <f t="shared" si="3"/>
        <v/>
      </c>
      <c r="P56" s="16"/>
      <c r="Q56" s="31"/>
      <c r="R56" s="18" t="str">
        <f>IF($D56="","",IF($N56="","Chưa có hạn",IF($P56="Hoàn thành","Đã xong",IF($P56="Hủy","Đã hủy",IF($N56&lt;'Lịch tuần'!$F$8,"Quá hạn "&amp;('Lịch tuần'!$F$8-$N56)&amp;" ngày",IF($N56='Lịch tuần'!$F$8,"Đến hạn hôm nay",IF($N56-'Lịch tuần'!$F$8&lt;='Cài đặt'!$B$27,"Sắp đến hạn ("&amp;($N56-'Lịch tuần'!$F$8)&amp;" ngày)","Còn "&amp;($N56-'Lịch tuần'!$F$8)&amp;" ngày")))))))</f>
        <v/>
      </c>
      <c r="S56" s="21"/>
      <c r="T56" s="21"/>
      <c r="U56" s="18" t="str">
        <f t="array" ref="U56">IF($D56="","",IFERROR(INDEX('Cài đặt'!$F$5:$F$12,MATCH($P56,'Cài đặt'!$D$5:$D$12,0)),"Có"))</f>
        <v/>
      </c>
      <c r="V56" s="21"/>
      <c r="W56" s="37" t="str">
        <f t="shared" si="4"/>
        <v/>
      </c>
    </row>
    <row r="57" ht="33.75" customHeight="1">
      <c r="A57" s="38" t="str">
        <f t="shared" si="1"/>
        <v/>
      </c>
      <c r="B57" s="19"/>
      <c r="C57" s="39"/>
      <c r="D57" s="39"/>
      <c r="E57" s="39"/>
      <c r="F57" s="19"/>
      <c r="G57" s="17"/>
      <c r="H57" s="17"/>
      <c r="I57" s="39"/>
      <c r="J57" s="39"/>
      <c r="K57" s="41"/>
      <c r="L57" s="41"/>
      <c r="M57" s="41"/>
      <c r="N57" s="43" t="str">
        <f t="shared" si="2"/>
        <v/>
      </c>
      <c r="O57" s="38" t="str">
        <f t="shared" si="3"/>
        <v/>
      </c>
      <c r="P57" s="19"/>
      <c r="Q57" s="45"/>
      <c r="R57" s="38" t="str">
        <f>IF($D57="","",IF($N57="","Chưa có hạn",IF($P57="Hoàn thành","Đã xong",IF($P57="Hủy","Đã hủy",IF($N57&lt;'Lịch tuần'!$F$8,"Quá hạn "&amp;('Lịch tuần'!$F$8-$N57)&amp;" ngày",IF($N57='Lịch tuần'!$F$8,"Đến hạn hôm nay",IF($N57-'Lịch tuần'!$F$8&lt;='Cài đặt'!$B$27,"Sắp đến hạn ("&amp;($N57-'Lịch tuần'!$F$8)&amp;" ngày)","Còn "&amp;($N57-'Lịch tuần'!$F$8)&amp;" ngày")))))))</f>
        <v/>
      </c>
      <c r="S57" s="39"/>
      <c r="T57" s="39"/>
      <c r="U57" s="38" t="str">
        <f t="array" ref="U57">IF($D57="","",IFERROR(INDEX('Cài đặt'!$F$5:$F$12,MATCH($P57,'Cài đặt'!$D$5:$D$12,0)),"Có"))</f>
        <v/>
      </c>
      <c r="V57" s="39"/>
      <c r="W57" s="53" t="str">
        <f t="shared" si="4"/>
        <v/>
      </c>
    </row>
    <row r="58" ht="33.75" customHeight="1">
      <c r="A58" s="18" t="str">
        <f t="shared" si="1"/>
        <v/>
      </c>
      <c r="B58" s="16"/>
      <c r="C58" s="21"/>
      <c r="D58" s="21"/>
      <c r="E58" s="21"/>
      <c r="F58" s="16"/>
      <c r="G58" s="15"/>
      <c r="H58" s="15"/>
      <c r="I58" s="21"/>
      <c r="J58" s="21"/>
      <c r="K58" s="23"/>
      <c r="L58" s="23"/>
      <c r="M58" s="23"/>
      <c r="N58" s="25" t="str">
        <f t="shared" si="2"/>
        <v/>
      </c>
      <c r="O58" s="18" t="str">
        <f t="shared" si="3"/>
        <v/>
      </c>
      <c r="P58" s="16"/>
      <c r="Q58" s="31"/>
      <c r="R58" s="18" t="str">
        <f>IF($D58="","",IF($N58="","Chưa có hạn",IF($P58="Hoàn thành","Đã xong",IF($P58="Hủy","Đã hủy",IF($N58&lt;'Lịch tuần'!$F$8,"Quá hạn "&amp;('Lịch tuần'!$F$8-$N58)&amp;" ngày",IF($N58='Lịch tuần'!$F$8,"Đến hạn hôm nay",IF($N58-'Lịch tuần'!$F$8&lt;='Cài đặt'!$B$27,"Sắp đến hạn ("&amp;($N58-'Lịch tuần'!$F$8)&amp;" ngày)","Còn "&amp;($N58-'Lịch tuần'!$F$8)&amp;" ngày")))))))</f>
        <v/>
      </c>
      <c r="S58" s="21"/>
      <c r="T58" s="21"/>
      <c r="U58" s="18" t="str">
        <f t="array" ref="U58">IF($D58="","",IFERROR(INDEX('Cài đặt'!$F$5:$F$12,MATCH($P58,'Cài đặt'!$D$5:$D$12,0)),"Có"))</f>
        <v/>
      </c>
      <c r="V58" s="21"/>
      <c r="W58" s="37" t="str">
        <f t="shared" si="4"/>
        <v/>
      </c>
    </row>
    <row r="59" ht="33.75" customHeight="1">
      <c r="A59" s="38" t="str">
        <f t="shared" si="1"/>
        <v/>
      </c>
      <c r="B59" s="19"/>
      <c r="C59" s="39"/>
      <c r="D59" s="39"/>
      <c r="E59" s="39"/>
      <c r="F59" s="19"/>
      <c r="G59" s="17"/>
      <c r="H59" s="17"/>
      <c r="I59" s="39"/>
      <c r="J59" s="39"/>
      <c r="K59" s="41"/>
      <c r="L59" s="41"/>
      <c r="M59" s="41"/>
      <c r="N59" s="43" t="str">
        <f t="shared" si="2"/>
        <v/>
      </c>
      <c r="O59" s="38" t="str">
        <f t="shared" si="3"/>
        <v/>
      </c>
      <c r="P59" s="19"/>
      <c r="Q59" s="45"/>
      <c r="R59" s="38" t="str">
        <f>IF($D59="","",IF($N59="","Chưa có hạn",IF($P59="Hoàn thành","Đã xong",IF($P59="Hủy","Đã hủy",IF($N59&lt;'Lịch tuần'!$F$8,"Quá hạn "&amp;('Lịch tuần'!$F$8-$N59)&amp;" ngày",IF($N59='Lịch tuần'!$F$8,"Đến hạn hôm nay",IF($N59-'Lịch tuần'!$F$8&lt;='Cài đặt'!$B$27,"Sắp đến hạn ("&amp;($N59-'Lịch tuần'!$F$8)&amp;" ngày)","Còn "&amp;($N59-'Lịch tuần'!$F$8)&amp;" ngày")))))))</f>
        <v/>
      </c>
      <c r="S59" s="39"/>
      <c r="T59" s="39"/>
      <c r="U59" s="38" t="str">
        <f t="array" ref="U59">IF($D59="","",IFERROR(INDEX('Cài đặt'!$F$5:$F$12,MATCH($P59,'Cài đặt'!$D$5:$D$12,0)),"Có"))</f>
        <v/>
      </c>
      <c r="V59" s="39"/>
      <c r="W59" s="53" t="str">
        <f t="shared" si="4"/>
        <v/>
      </c>
    </row>
    <row r="60" ht="33.75" customHeight="1">
      <c r="A60" s="18" t="str">
        <f t="shared" si="1"/>
        <v/>
      </c>
      <c r="B60" s="16"/>
      <c r="C60" s="21"/>
      <c r="D60" s="21"/>
      <c r="E60" s="21"/>
      <c r="F60" s="16"/>
      <c r="G60" s="15"/>
      <c r="H60" s="15"/>
      <c r="I60" s="21"/>
      <c r="J60" s="21"/>
      <c r="K60" s="23"/>
      <c r="L60" s="23"/>
      <c r="M60" s="23"/>
      <c r="N60" s="25" t="str">
        <f t="shared" si="2"/>
        <v/>
      </c>
      <c r="O60" s="18" t="str">
        <f t="shared" si="3"/>
        <v/>
      </c>
      <c r="P60" s="16"/>
      <c r="Q60" s="31"/>
      <c r="R60" s="18" t="str">
        <f>IF($D60="","",IF($N60="","Chưa có hạn",IF($P60="Hoàn thành","Đã xong",IF($P60="Hủy","Đã hủy",IF($N60&lt;'Lịch tuần'!$F$8,"Quá hạn "&amp;('Lịch tuần'!$F$8-$N60)&amp;" ngày",IF($N60='Lịch tuần'!$F$8,"Đến hạn hôm nay",IF($N60-'Lịch tuần'!$F$8&lt;='Cài đặt'!$B$27,"Sắp đến hạn ("&amp;($N60-'Lịch tuần'!$F$8)&amp;" ngày)","Còn "&amp;($N60-'Lịch tuần'!$F$8)&amp;" ngày")))))))</f>
        <v/>
      </c>
      <c r="S60" s="21"/>
      <c r="T60" s="21"/>
      <c r="U60" s="18" t="str">
        <f t="array" ref="U60">IF($D60="","",IFERROR(INDEX('Cài đặt'!$F$5:$F$12,MATCH($P60,'Cài đặt'!$D$5:$D$12,0)),"Có"))</f>
        <v/>
      </c>
      <c r="V60" s="21"/>
      <c r="W60" s="37" t="str">
        <f t="shared" si="4"/>
        <v/>
      </c>
    </row>
    <row r="61" ht="33.75" customHeight="1">
      <c r="A61" s="38" t="str">
        <f t="shared" si="1"/>
        <v/>
      </c>
      <c r="B61" s="19"/>
      <c r="C61" s="39"/>
      <c r="D61" s="39"/>
      <c r="E61" s="39"/>
      <c r="F61" s="19"/>
      <c r="G61" s="17"/>
      <c r="H61" s="17"/>
      <c r="I61" s="39"/>
      <c r="J61" s="39"/>
      <c r="K61" s="41"/>
      <c r="L61" s="41"/>
      <c r="M61" s="41"/>
      <c r="N61" s="43" t="str">
        <f t="shared" si="2"/>
        <v/>
      </c>
      <c r="O61" s="38" t="str">
        <f t="shared" si="3"/>
        <v/>
      </c>
      <c r="P61" s="19"/>
      <c r="Q61" s="45"/>
      <c r="R61" s="38" t="str">
        <f>IF($D61="","",IF($N61="","Chưa có hạn",IF($P61="Hoàn thành","Đã xong",IF($P61="Hủy","Đã hủy",IF($N61&lt;'Lịch tuần'!$F$8,"Quá hạn "&amp;('Lịch tuần'!$F$8-$N61)&amp;" ngày",IF($N61='Lịch tuần'!$F$8,"Đến hạn hôm nay",IF($N61-'Lịch tuần'!$F$8&lt;='Cài đặt'!$B$27,"Sắp đến hạn ("&amp;($N61-'Lịch tuần'!$F$8)&amp;" ngày)","Còn "&amp;($N61-'Lịch tuần'!$F$8)&amp;" ngày")))))))</f>
        <v/>
      </c>
      <c r="S61" s="39"/>
      <c r="T61" s="39"/>
      <c r="U61" s="38" t="str">
        <f t="array" ref="U61">IF($D61="","",IFERROR(INDEX('Cài đặt'!$F$5:$F$12,MATCH($P61,'Cài đặt'!$D$5:$D$12,0)),"Có"))</f>
        <v/>
      </c>
      <c r="V61" s="39"/>
      <c r="W61" s="53" t="str">
        <f t="shared" si="4"/>
        <v/>
      </c>
    </row>
    <row r="62" ht="33.75" customHeight="1">
      <c r="A62" s="18" t="str">
        <f t="shared" si="1"/>
        <v/>
      </c>
      <c r="B62" s="16"/>
      <c r="C62" s="21"/>
      <c r="D62" s="21"/>
      <c r="E62" s="21"/>
      <c r="F62" s="16"/>
      <c r="G62" s="15"/>
      <c r="H62" s="15"/>
      <c r="I62" s="21"/>
      <c r="J62" s="21"/>
      <c r="K62" s="23"/>
      <c r="L62" s="23"/>
      <c r="M62" s="23"/>
      <c r="N62" s="25" t="str">
        <f t="shared" si="2"/>
        <v/>
      </c>
      <c r="O62" s="18" t="str">
        <f t="shared" si="3"/>
        <v/>
      </c>
      <c r="P62" s="16"/>
      <c r="Q62" s="31"/>
      <c r="R62" s="18" t="str">
        <f>IF($D62="","",IF($N62="","Chưa có hạn",IF($P62="Hoàn thành","Đã xong",IF($P62="Hủy","Đã hủy",IF($N62&lt;'Lịch tuần'!$F$8,"Quá hạn "&amp;('Lịch tuần'!$F$8-$N62)&amp;" ngày",IF($N62='Lịch tuần'!$F$8,"Đến hạn hôm nay",IF($N62-'Lịch tuần'!$F$8&lt;='Cài đặt'!$B$27,"Sắp đến hạn ("&amp;($N62-'Lịch tuần'!$F$8)&amp;" ngày)","Còn "&amp;($N62-'Lịch tuần'!$F$8)&amp;" ngày")))))))</f>
        <v/>
      </c>
      <c r="S62" s="21"/>
      <c r="T62" s="21"/>
      <c r="U62" s="18" t="str">
        <f t="array" ref="U62">IF($D62="","",IFERROR(INDEX('Cài đặt'!$F$5:$F$12,MATCH($P62,'Cài đặt'!$D$5:$D$12,0)),"Có"))</f>
        <v/>
      </c>
      <c r="V62" s="21"/>
      <c r="W62" s="37" t="str">
        <f t="shared" si="4"/>
        <v/>
      </c>
    </row>
    <row r="63" ht="33.75" customHeight="1">
      <c r="A63" s="38" t="str">
        <f t="shared" si="1"/>
        <v/>
      </c>
      <c r="B63" s="19"/>
      <c r="C63" s="39"/>
      <c r="D63" s="39"/>
      <c r="E63" s="39"/>
      <c r="F63" s="19"/>
      <c r="G63" s="17"/>
      <c r="H63" s="17"/>
      <c r="I63" s="39"/>
      <c r="J63" s="39"/>
      <c r="K63" s="41"/>
      <c r="L63" s="41"/>
      <c r="M63" s="41"/>
      <c r="N63" s="43" t="str">
        <f t="shared" si="2"/>
        <v/>
      </c>
      <c r="O63" s="38" t="str">
        <f t="shared" si="3"/>
        <v/>
      </c>
      <c r="P63" s="19"/>
      <c r="Q63" s="45"/>
      <c r="R63" s="38" t="str">
        <f>IF($D63="","",IF($N63="","Chưa có hạn",IF($P63="Hoàn thành","Đã xong",IF($P63="Hủy","Đã hủy",IF($N63&lt;'Lịch tuần'!$F$8,"Quá hạn "&amp;('Lịch tuần'!$F$8-$N63)&amp;" ngày",IF($N63='Lịch tuần'!$F$8,"Đến hạn hôm nay",IF($N63-'Lịch tuần'!$F$8&lt;='Cài đặt'!$B$27,"Sắp đến hạn ("&amp;($N63-'Lịch tuần'!$F$8)&amp;" ngày)","Còn "&amp;($N63-'Lịch tuần'!$F$8)&amp;" ngày")))))))</f>
        <v/>
      </c>
      <c r="S63" s="39"/>
      <c r="T63" s="39"/>
      <c r="U63" s="38" t="str">
        <f t="array" ref="U63">IF($D63="","",IFERROR(INDEX('Cài đặt'!$F$5:$F$12,MATCH($P63,'Cài đặt'!$D$5:$D$12,0)),"Có"))</f>
        <v/>
      </c>
      <c r="V63" s="39"/>
      <c r="W63" s="53" t="str">
        <f t="shared" si="4"/>
        <v/>
      </c>
    </row>
    <row r="64" ht="33.75" customHeight="1">
      <c r="A64" s="18" t="str">
        <f t="shared" si="1"/>
        <v/>
      </c>
      <c r="B64" s="16"/>
      <c r="C64" s="21"/>
      <c r="D64" s="21"/>
      <c r="E64" s="21"/>
      <c r="F64" s="16"/>
      <c r="G64" s="15"/>
      <c r="H64" s="15"/>
      <c r="I64" s="21"/>
      <c r="J64" s="21"/>
      <c r="K64" s="23"/>
      <c r="L64" s="23"/>
      <c r="M64" s="23"/>
      <c r="N64" s="25" t="str">
        <f t="shared" si="2"/>
        <v/>
      </c>
      <c r="O64" s="18" t="str">
        <f t="shared" si="3"/>
        <v/>
      </c>
      <c r="P64" s="16"/>
      <c r="Q64" s="31"/>
      <c r="R64" s="18" t="str">
        <f>IF($D64="","",IF($N64="","Chưa có hạn",IF($P64="Hoàn thành","Đã xong",IF($P64="Hủy","Đã hủy",IF($N64&lt;'Lịch tuần'!$F$8,"Quá hạn "&amp;('Lịch tuần'!$F$8-$N64)&amp;" ngày",IF($N64='Lịch tuần'!$F$8,"Đến hạn hôm nay",IF($N64-'Lịch tuần'!$F$8&lt;='Cài đặt'!$B$27,"Sắp đến hạn ("&amp;($N64-'Lịch tuần'!$F$8)&amp;" ngày)","Còn "&amp;($N64-'Lịch tuần'!$F$8)&amp;" ngày")))))))</f>
        <v/>
      </c>
      <c r="S64" s="21"/>
      <c r="T64" s="21"/>
      <c r="U64" s="18" t="str">
        <f t="array" ref="U64">IF($D64="","",IFERROR(INDEX('Cài đặt'!$F$5:$F$12,MATCH($P64,'Cài đặt'!$D$5:$D$12,0)),"Có"))</f>
        <v/>
      </c>
      <c r="V64" s="21"/>
      <c r="W64" s="37" t="str">
        <f t="shared" si="4"/>
        <v/>
      </c>
    </row>
    <row r="65" ht="33.75" customHeight="1">
      <c r="A65" s="38" t="str">
        <f t="shared" si="1"/>
        <v/>
      </c>
      <c r="B65" s="19"/>
      <c r="C65" s="39"/>
      <c r="D65" s="39"/>
      <c r="E65" s="39"/>
      <c r="F65" s="19"/>
      <c r="G65" s="17"/>
      <c r="H65" s="17"/>
      <c r="I65" s="39"/>
      <c r="J65" s="39"/>
      <c r="K65" s="41"/>
      <c r="L65" s="41"/>
      <c r="M65" s="41"/>
      <c r="N65" s="43" t="str">
        <f t="shared" si="2"/>
        <v/>
      </c>
      <c r="O65" s="38" t="str">
        <f t="shared" si="3"/>
        <v/>
      </c>
      <c r="P65" s="19"/>
      <c r="Q65" s="45"/>
      <c r="R65" s="38" t="str">
        <f>IF($D65="","",IF($N65="","Chưa có hạn",IF($P65="Hoàn thành","Đã xong",IF($P65="Hủy","Đã hủy",IF($N65&lt;'Lịch tuần'!$F$8,"Quá hạn "&amp;('Lịch tuần'!$F$8-$N65)&amp;" ngày",IF($N65='Lịch tuần'!$F$8,"Đến hạn hôm nay",IF($N65-'Lịch tuần'!$F$8&lt;='Cài đặt'!$B$27,"Sắp đến hạn ("&amp;($N65-'Lịch tuần'!$F$8)&amp;" ngày)","Còn "&amp;($N65-'Lịch tuần'!$F$8)&amp;" ngày")))))))</f>
        <v/>
      </c>
      <c r="S65" s="39"/>
      <c r="T65" s="39"/>
      <c r="U65" s="38" t="str">
        <f t="array" ref="U65">IF($D65="","",IFERROR(INDEX('Cài đặt'!$F$5:$F$12,MATCH($P65,'Cài đặt'!$D$5:$D$12,0)),"Có"))</f>
        <v/>
      </c>
      <c r="V65" s="39"/>
      <c r="W65" s="53" t="str">
        <f t="shared" si="4"/>
        <v/>
      </c>
    </row>
    <row r="66" ht="33.75" customHeight="1">
      <c r="A66" s="18" t="str">
        <f t="shared" si="1"/>
        <v/>
      </c>
      <c r="B66" s="16"/>
      <c r="C66" s="21"/>
      <c r="D66" s="21"/>
      <c r="E66" s="21"/>
      <c r="F66" s="16"/>
      <c r="G66" s="15"/>
      <c r="H66" s="15"/>
      <c r="I66" s="21"/>
      <c r="J66" s="21"/>
      <c r="K66" s="23"/>
      <c r="L66" s="23"/>
      <c r="M66" s="23"/>
      <c r="N66" s="25" t="str">
        <f t="shared" si="2"/>
        <v/>
      </c>
      <c r="O66" s="18" t="str">
        <f t="shared" si="3"/>
        <v/>
      </c>
      <c r="P66" s="16"/>
      <c r="Q66" s="31"/>
      <c r="R66" s="18" t="str">
        <f>IF($D66="","",IF($N66="","Chưa có hạn",IF($P66="Hoàn thành","Đã xong",IF($P66="Hủy","Đã hủy",IF($N66&lt;'Lịch tuần'!$F$8,"Quá hạn "&amp;('Lịch tuần'!$F$8-$N66)&amp;" ngày",IF($N66='Lịch tuần'!$F$8,"Đến hạn hôm nay",IF($N66-'Lịch tuần'!$F$8&lt;='Cài đặt'!$B$27,"Sắp đến hạn ("&amp;($N66-'Lịch tuần'!$F$8)&amp;" ngày)","Còn "&amp;($N66-'Lịch tuần'!$F$8)&amp;" ngày")))))))</f>
        <v/>
      </c>
      <c r="S66" s="21"/>
      <c r="T66" s="21"/>
      <c r="U66" s="18" t="str">
        <f t="array" ref="U66">IF($D66="","",IFERROR(INDEX('Cài đặt'!$F$5:$F$12,MATCH($P66,'Cài đặt'!$D$5:$D$12,0)),"Có"))</f>
        <v/>
      </c>
      <c r="V66" s="21"/>
      <c r="W66" s="37" t="str">
        <f t="shared" si="4"/>
        <v/>
      </c>
    </row>
    <row r="67" ht="33.75" customHeight="1">
      <c r="A67" s="38" t="str">
        <f t="shared" si="1"/>
        <v/>
      </c>
      <c r="B67" s="19"/>
      <c r="C67" s="39"/>
      <c r="D67" s="39"/>
      <c r="E67" s="39"/>
      <c r="F67" s="19"/>
      <c r="G67" s="17"/>
      <c r="H67" s="17"/>
      <c r="I67" s="39"/>
      <c r="J67" s="39"/>
      <c r="K67" s="41"/>
      <c r="L67" s="41"/>
      <c r="M67" s="41"/>
      <c r="N67" s="43" t="str">
        <f t="shared" si="2"/>
        <v/>
      </c>
      <c r="O67" s="38" t="str">
        <f t="shared" si="3"/>
        <v/>
      </c>
      <c r="P67" s="19"/>
      <c r="Q67" s="45"/>
      <c r="R67" s="38" t="str">
        <f>IF($D67="","",IF($N67="","Chưa có hạn",IF($P67="Hoàn thành","Đã xong",IF($P67="Hủy","Đã hủy",IF($N67&lt;'Lịch tuần'!$F$8,"Quá hạn "&amp;('Lịch tuần'!$F$8-$N67)&amp;" ngày",IF($N67='Lịch tuần'!$F$8,"Đến hạn hôm nay",IF($N67-'Lịch tuần'!$F$8&lt;='Cài đặt'!$B$27,"Sắp đến hạn ("&amp;($N67-'Lịch tuần'!$F$8)&amp;" ngày)","Còn "&amp;($N67-'Lịch tuần'!$F$8)&amp;" ngày")))))))</f>
        <v/>
      </c>
      <c r="S67" s="39"/>
      <c r="T67" s="39"/>
      <c r="U67" s="38" t="str">
        <f t="array" ref="U67">IF($D67="","",IFERROR(INDEX('Cài đặt'!$F$5:$F$12,MATCH($P67,'Cài đặt'!$D$5:$D$12,0)),"Có"))</f>
        <v/>
      </c>
      <c r="V67" s="39"/>
      <c r="W67" s="53" t="str">
        <f t="shared" si="4"/>
        <v/>
      </c>
    </row>
    <row r="68" ht="33.75" customHeight="1">
      <c r="A68" s="18" t="str">
        <f t="shared" si="1"/>
        <v/>
      </c>
      <c r="B68" s="16"/>
      <c r="C68" s="21"/>
      <c r="D68" s="21"/>
      <c r="E68" s="21"/>
      <c r="F68" s="16"/>
      <c r="G68" s="15"/>
      <c r="H68" s="15"/>
      <c r="I68" s="21"/>
      <c r="J68" s="21"/>
      <c r="K68" s="23"/>
      <c r="L68" s="23"/>
      <c r="M68" s="23"/>
      <c r="N68" s="25" t="str">
        <f t="shared" si="2"/>
        <v/>
      </c>
      <c r="O68" s="18" t="str">
        <f t="shared" si="3"/>
        <v/>
      </c>
      <c r="P68" s="16"/>
      <c r="Q68" s="31"/>
      <c r="R68" s="18" t="str">
        <f>IF($D68="","",IF($N68="","Chưa có hạn",IF($P68="Hoàn thành","Đã xong",IF($P68="Hủy","Đã hủy",IF($N68&lt;'Lịch tuần'!$F$8,"Quá hạn "&amp;('Lịch tuần'!$F$8-$N68)&amp;" ngày",IF($N68='Lịch tuần'!$F$8,"Đến hạn hôm nay",IF($N68-'Lịch tuần'!$F$8&lt;='Cài đặt'!$B$27,"Sắp đến hạn ("&amp;($N68-'Lịch tuần'!$F$8)&amp;" ngày)","Còn "&amp;($N68-'Lịch tuần'!$F$8)&amp;" ngày")))))))</f>
        <v/>
      </c>
      <c r="S68" s="21"/>
      <c r="T68" s="21"/>
      <c r="U68" s="18" t="str">
        <f t="array" ref="U68">IF($D68="","",IFERROR(INDEX('Cài đặt'!$F$5:$F$12,MATCH($P68,'Cài đặt'!$D$5:$D$12,0)),"Có"))</f>
        <v/>
      </c>
      <c r="V68" s="21"/>
      <c r="W68" s="37" t="str">
        <f t="shared" si="4"/>
        <v/>
      </c>
    </row>
    <row r="69" ht="33.75" customHeight="1">
      <c r="A69" s="38" t="str">
        <f t="shared" si="1"/>
        <v/>
      </c>
      <c r="B69" s="19"/>
      <c r="C69" s="39"/>
      <c r="D69" s="39"/>
      <c r="E69" s="39"/>
      <c r="F69" s="19"/>
      <c r="G69" s="17"/>
      <c r="H69" s="17"/>
      <c r="I69" s="39"/>
      <c r="J69" s="39"/>
      <c r="K69" s="41"/>
      <c r="L69" s="41"/>
      <c r="M69" s="41"/>
      <c r="N69" s="43" t="str">
        <f t="shared" si="2"/>
        <v/>
      </c>
      <c r="O69" s="38" t="str">
        <f t="shared" si="3"/>
        <v/>
      </c>
      <c r="P69" s="19"/>
      <c r="Q69" s="45"/>
      <c r="R69" s="38" t="str">
        <f>IF($D69="","",IF($N69="","Chưa có hạn",IF($P69="Hoàn thành","Đã xong",IF($P69="Hủy","Đã hủy",IF($N69&lt;'Lịch tuần'!$F$8,"Quá hạn "&amp;('Lịch tuần'!$F$8-$N69)&amp;" ngày",IF($N69='Lịch tuần'!$F$8,"Đến hạn hôm nay",IF($N69-'Lịch tuần'!$F$8&lt;='Cài đặt'!$B$27,"Sắp đến hạn ("&amp;($N69-'Lịch tuần'!$F$8)&amp;" ngày)","Còn "&amp;($N69-'Lịch tuần'!$F$8)&amp;" ngày")))))))</f>
        <v/>
      </c>
      <c r="S69" s="39"/>
      <c r="T69" s="39"/>
      <c r="U69" s="38" t="str">
        <f t="array" ref="U69">IF($D69="","",IFERROR(INDEX('Cài đặt'!$F$5:$F$12,MATCH($P69,'Cài đặt'!$D$5:$D$12,0)),"Có"))</f>
        <v/>
      </c>
      <c r="V69" s="39"/>
      <c r="W69" s="53" t="str">
        <f t="shared" si="4"/>
        <v/>
      </c>
    </row>
    <row r="70" ht="33.75" customHeight="1">
      <c r="A70" s="18" t="str">
        <f t="shared" si="1"/>
        <v/>
      </c>
      <c r="B70" s="16"/>
      <c r="C70" s="21"/>
      <c r="D70" s="21"/>
      <c r="E70" s="21"/>
      <c r="F70" s="16"/>
      <c r="G70" s="15"/>
      <c r="H70" s="15"/>
      <c r="I70" s="21"/>
      <c r="J70" s="21"/>
      <c r="K70" s="23"/>
      <c r="L70" s="23"/>
      <c r="M70" s="23"/>
      <c r="N70" s="25" t="str">
        <f t="shared" si="2"/>
        <v/>
      </c>
      <c r="O70" s="18" t="str">
        <f t="shared" si="3"/>
        <v/>
      </c>
      <c r="P70" s="16"/>
      <c r="Q70" s="31"/>
      <c r="R70" s="18" t="str">
        <f>IF($D70="","",IF($N70="","Chưa có hạn",IF($P70="Hoàn thành","Đã xong",IF($P70="Hủy","Đã hủy",IF($N70&lt;'Lịch tuần'!$F$8,"Quá hạn "&amp;('Lịch tuần'!$F$8-$N70)&amp;" ngày",IF($N70='Lịch tuần'!$F$8,"Đến hạn hôm nay",IF($N70-'Lịch tuần'!$F$8&lt;='Cài đặt'!$B$27,"Sắp đến hạn ("&amp;($N70-'Lịch tuần'!$F$8)&amp;" ngày)","Còn "&amp;($N70-'Lịch tuần'!$F$8)&amp;" ngày")))))))</f>
        <v/>
      </c>
      <c r="S70" s="21"/>
      <c r="T70" s="21"/>
      <c r="U70" s="18" t="str">
        <f t="array" ref="U70">IF($D70="","",IFERROR(INDEX('Cài đặt'!$F$5:$F$12,MATCH($P70,'Cài đặt'!$D$5:$D$12,0)),"Có"))</f>
        <v/>
      </c>
      <c r="V70" s="21"/>
      <c r="W70" s="37" t="str">
        <f t="shared" si="4"/>
        <v/>
      </c>
    </row>
    <row r="71" ht="33.75" customHeight="1">
      <c r="A71" s="38" t="str">
        <f t="shared" si="1"/>
        <v/>
      </c>
      <c r="B71" s="19"/>
      <c r="C71" s="39"/>
      <c r="D71" s="39"/>
      <c r="E71" s="39"/>
      <c r="F71" s="19"/>
      <c r="G71" s="17"/>
      <c r="H71" s="17"/>
      <c r="I71" s="39"/>
      <c r="J71" s="39"/>
      <c r="K71" s="41"/>
      <c r="L71" s="41"/>
      <c r="M71" s="41"/>
      <c r="N71" s="43" t="str">
        <f t="shared" si="2"/>
        <v/>
      </c>
      <c r="O71" s="38" t="str">
        <f t="shared" si="3"/>
        <v/>
      </c>
      <c r="P71" s="19"/>
      <c r="Q71" s="45"/>
      <c r="R71" s="38" t="str">
        <f>IF($D71="","",IF($N71="","Chưa có hạn",IF($P71="Hoàn thành","Đã xong",IF($P71="Hủy","Đã hủy",IF($N71&lt;'Lịch tuần'!$F$8,"Quá hạn "&amp;('Lịch tuần'!$F$8-$N71)&amp;" ngày",IF($N71='Lịch tuần'!$F$8,"Đến hạn hôm nay",IF($N71-'Lịch tuần'!$F$8&lt;='Cài đặt'!$B$27,"Sắp đến hạn ("&amp;($N71-'Lịch tuần'!$F$8)&amp;" ngày)","Còn "&amp;($N71-'Lịch tuần'!$F$8)&amp;" ngày")))))))</f>
        <v/>
      </c>
      <c r="S71" s="39"/>
      <c r="T71" s="39"/>
      <c r="U71" s="38" t="str">
        <f t="array" ref="U71">IF($D71="","",IFERROR(INDEX('Cài đặt'!$F$5:$F$12,MATCH($P71,'Cài đặt'!$D$5:$D$12,0)),"Có"))</f>
        <v/>
      </c>
      <c r="V71" s="39"/>
      <c r="W71" s="53" t="str">
        <f t="shared" si="4"/>
        <v/>
      </c>
    </row>
    <row r="72" ht="33.75" customHeight="1">
      <c r="A72" s="18" t="str">
        <f t="shared" si="1"/>
        <v/>
      </c>
      <c r="B72" s="16"/>
      <c r="C72" s="21"/>
      <c r="D72" s="21"/>
      <c r="E72" s="21"/>
      <c r="F72" s="16"/>
      <c r="G72" s="15"/>
      <c r="H72" s="15"/>
      <c r="I72" s="21"/>
      <c r="J72" s="21"/>
      <c r="K72" s="23"/>
      <c r="L72" s="23"/>
      <c r="M72" s="23"/>
      <c r="N72" s="25" t="str">
        <f t="shared" si="2"/>
        <v/>
      </c>
      <c r="O72" s="18" t="str">
        <f t="shared" si="3"/>
        <v/>
      </c>
      <c r="P72" s="16"/>
      <c r="Q72" s="31"/>
      <c r="R72" s="18" t="str">
        <f>IF($D72="","",IF($N72="","Chưa có hạn",IF($P72="Hoàn thành","Đã xong",IF($P72="Hủy","Đã hủy",IF($N72&lt;'Lịch tuần'!$F$8,"Quá hạn "&amp;('Lịch tuần'!$F$8-$N72)&amp;" ngày",IF($N72='Lịch tuần'!$F$8,"Đến hạn hôm nay",IF($N72-'Lịch tuần'!$F$8&lt;='Cài đặt'!$B$27,"Sắp đến hạn ("&amp;($N72-'Lịch tuần'!$F$8)&amp;" ngày)","Còn "&amp;($N72-'Lịch tuần'!$F$8)&amp;" ngày")))))))</f>
        <v/>
      </c>
      <c r="S72" s="21"/>
      <c r="T72" s="21"/>
      <c r="U72" s="18" t="str">
        <f t="array" ref="U72">IF($D72="","",IFERROR(INDEX('Cài đặt'!$F$5:$F$12,MATCH($P72,'Cài đặt'!$D$5:$D$12,0)),"Có"))</f>
        <v/>
      </c>
      <c r="V72" s="21"/>
      <c r="W72" s="37" t="str">
        <f t="shared" si="4"/>
        <v/>
      </c>
    </row>
    <row r="73" ht="33.75" customHeight="1">
      <c r="A73" s="38" t="str">
        <f t="shared" si="1"/>
        <v/>
      </c>
      <c r="B73" s="19"/>
      <c r="C73" s="39"/>
      <c r="D73" s="39"/>
      <c r="E73" s="39"/>
      <c r="F73" s="19"/>
      <c r="G73" s="17"/>
      <c r="H73" s="17"/>
      <c r="I73" s="39"/>
      <c r="J73" s="39"/>
      <c r="K73" s="41"/>
      <c r="L73" s="41"/>
      <c r="M73" s="41"/>
      <c r="N73" s="43" t="str">
        <f t="shared" si="2"/>
        <v/>
      </c>
      <c r="O73" s="38" t="str">
        <f t="shared" si="3"/>
        <v/>
      </c>
      <c r="P73" s="19"/>
      <c r="Q73" s="45"/>
      <c r="R73" s="38" t="str">
        <f>IF($D73="","",IF($N73="","Chưa có hạn",IF($P73="Hoàn thành","Đã xong",IF($P73="Hủy","Đã hủy",IF($N73&lt;'Lịch tuần'!$F$8,"Quá hạn "&amp;('Lịch tuần'!$F$8-$N73)&amp;" ngày",IF($N73='Lịch tuần'!$F$8,"Đến hạn hôm nay",IF($N73-'Lịch tuần'!$F$8&lt;='Cài đặt'!$B$27,"Sắp đến hạn ("&amp;($N73-'Lịch tuần'!$F$8)&amp;" ngày)","Còn "&amp;($N73-'Lịch tuần'!$F$8)&amp;" ngày")))))))</f>
        <v/>
      </c>
      <c r="S73" s="39"/>
      <c r="T73" s="39"/>
      <c r="U73" s="38" t="str">
        <f t="array" ref="U73">IF($D73="","",IFERROR(INDEX('Cài đặt'!$F$5:$F$12,MATCH($P73,'Cài đặt'!$D$5:$D$12,0)),"Có"))</f>
        <v/>
      </c>
      <c r="V73" s="39"/>
      <c r="W73" s="53" t="str">
        <f t="shared" si="4"/>
        <v/>
      </c>
    </row>
    <row r="74" ht="33.75" customHeight="1">
      <c r="A74" s="18" t="str">
        <f t="shared" si="1"/>
        <v/>
      </c>
      <c r="B74" s="16"/>
      <c r="C74" s="21"/>
      <c r="D74" s="21"/>
      <c r="E74" s="21"/>
      <c r="F74" s="16"/>
      <c r="G74" s="15"/>
      <c r="H74" s="15"/>
      <c r="I74" s="21"/>
      <c r="J74" s="21"/>
      <c r="K74" s="23"/>
      <c r="L74" s="23"/>
      <c r="M74" s="23"/>
      <c r="N74" s="25" t="str">
        <f t="shared" si="2"/>
        <v/>
      </c>
      <c r="O74" s="18" t="str">
        <f t="shared" si="3"/>
        <v/>
      </c>
      <c r="P74" s="16"/>
      <c r="Q74" s="31"/>
      <c r="R74" s="18" t="str">
        <f>IF($D74="","",IF($N74="","Chưa có hạn",IF($P74="Hoàn thành","Đã xong",IF($P74="Hủy","Đã hủy",IF($N74&lt;'Lịch tuần'!$F$8,"Quá hạn "&amp;('Lịch tuần'!$F$8-$N74)&amp;" ngày",IF($N74='Lịch tuần'!$F$8,"Đến hạn hôm nay",IF($N74-'Lịch tuần'!$F$8&lt;='Cài đặt'!$B$27,"Sắp đến hạn ("&amp;($N74-'Lịch tuần'!$F$8)&amp;" ngày)","Còn "&amp;($N74-'Lịch tuần'!$F$8)&amp;" ngày")))))))</f>
        <v/>
      </c>
      <c r="S74" s="21"/>
      <c r="T74" s="21"/>
      <c r="U74" s="18" t="str">
        <f t="array" ref="U74">IF($D74="","",IFERROR(INDEX('Cài đặt'!$F$5:$F$12,MATCH($P74,'Cài đặt'!$D$5:$D$12,0)),"Có"))</f>
        <v/>
      </c>
      <c r="V74" s="21"/>
      <c r="W74" s="37" t="str">
        <f t="shared" si="4"/>
        <v/>
      </c>
    </row>
    <row r="75" ht="33.75" customHeight="1">
      <c r="A75" s="38" t="str">
        <f t="shared" si="1"/>
        <v/>
      </c>
      <c r="B75" s="19"/>
      <c r="C75" s="39"/>
      <c r="D75" s="39"/>
      <c r="E75" s="39"/>
      <c r="F75" s="19"/>
      <c r="G75" s="17"/>
      <c r="H75" s="17"/>
      <c r="I75" s="39"/>
      <c r="J75" s="39"/>
      <c r="K75" s="41"/>
      <c r="L75" s="41"/>
      <c r="M75" s="41"/>
      <c r="N75" s="43" t="str">
        <f t="shared" si="2"/>
        <v/>
      </c>
      <c r="O75" s="38" t="str">
        <f t="shared" si="3"/>
        <v/>
      </c>
      <c r="P75" s="19"/>
      <c r="Q75" s="45"/>
      <c r="R75" s="38" t="str">
        <f>IF($D75="","",IF($N75="","Chưa có hạn",IF($P75="Hoàn thành","Đã xong",IF($P75="Hủy","Đã hủy",IF($N75&lt;'Lịch tuần'!$F$8,"Quá hạn "&amp;('Lịch tuần'!$F$8-$N75)&amp;" ngày",IF($N75='Lịch tuần'!$F$8,"Đến hạn hôm nay",IF($N75-'Lịch tuần'!$F$8&lt;='Cài đặt'!$B$27,"Sắp đến hạn ("&amp;($N75-'Lịch tuần'!$F$8)&amp;" ngày)","Còn "&amp;($N75-'Lịch tuần'!$F$8)&amp;" ngày")))))))</f>
        <v/>
      </c>
      <c r="S75" s="39"/>
      <c r="T75" s="39"/>
      <c r="U75" s="38" t="str">
        <f t="array" ref="U75">IF($D75="","",IFERROR(INDEX('Cài đặt'!$F$5:$F$12,MATCH($P75,'Cài đặt'!$D$5:$D$12,0)),"Có"))</f>
        <v/>
      </c>
      <c r="V75" s="39"/>
      <c r="W75" s="53" t="str">
        <f t="shared" si="4"/>
        <v/>
      </c>
    </row>
    <row r="76" ht="33.75" customHeight="1">
      <c r="A76" s="18" t="str">
        <f t="shared" si="1"/>
        <v/>
      </c>
      <c r="B76" s="16"/>
      <c r="C76" s="21"/>
      <c r="D76" s="21"/>
      <c r="E76" s="21"/>
      <c r="F76" s="16"/>
      <c r="G76" s="15"/>
      <c r="H76" s="15"/>
      <c r="I76" s="21"/>
      <c r="J76" s="21"/>
      <c r="K76" s="23"/>
      <c r="L76" s="23"/>
      <c r="M76" s="23"/>
      <c r="N76" s="25" t="str">
        <f t="shared" si="2"/>
        <v/>
      </c>
      <c r="O76" s="18" t="str">
        <f t="shared" si="3"/>
        <v/>
      </c>
      <c r="P76" s="16"/>
      <c r="Q76" s="31"/>
      <c r="R76" s="18" t="str">
        <f>IF($D76="","",IF($N76="","Chưa có hạn",IF($P76="Hoàn thành","Đã xong",IF($P76="Hủy","Đã hủy",IF($N76&lt;'Lịch tuần'!$F$8,"Quá hạn "&amp;('Lịch tuần'!$F$8-$N76)&amp;" ngày",IF($N76='Lịch tuần'!$F$8,"Đến hạn hôm nay",IF($N76-'Lịch tuần'!$F$8&lt;='Cài đặt'!$B$27,"Sắp đến hạn ("&amp;($N76-'Lịch tuần'!$F$8)&amp;" ngày)","Còn "&amp;($N76-'Lịch tuần'!$F$8)&amp;" ngày")))))))</f>
        <v/>
      </c>
      <c r="S76" s="21"/>
      <c r="T76" s="21"/>
      <c r="U76" s="18" t="str">
        <f t="array" ref="U76">IF($D76="","",IFERROR(INDEX('Cài đặt'!$F$5:$F$12,MATCH($P76,'Cài đặt'!$D$5:$D$12,0)),"Có"))</f>
        <v/>
      </c>
      <c r="V76" s="21"/>
      <c r="W76" s="37" t="str">
        <f t="shared" si="4"/>
        <v/>
      </c>
    </row>
    <row r="77" ht="33.75" customHeight="1">
      <c r="A77" s="38" t="str">
        <f t="shared" si="1"/>
        <v/>
      </c>
      <c r="B77" s="19"/>
      <c r="C77" s="39"/>
      <c r="D77" s="39"/>
      <c r="E77" s="39"/>
      <c r="F77" s="19"/>
      <c r="G77" s="17"/>
      <c r="H77" s="17"/>
      <c r="I77" s="39"/>
      <c r="J77" s="39"/>
      <c r="K77" s="41"/>
      <c r="L77" s="41"/>
      <c r="M77" s="41"/>
      <c r="N77" s="43" t="str">
        <f t="shared" si="2"/>
        <v/>
      </c>
      <c r="O77" s="38" t="str">
        <f t="shared" si="3"/>
        <v/>
      </c>
      <c r="P77" s="19"/>
      <c r="Q77" s="45"/>
      <c r="R77" s="38" t="str">
        <f>IF($D77="","",IF($N77="","Chưa có hạn",IF($P77="Hoàn thành","Đã xong",IF($P77="Hủy","Đã hủy",IF($N77&lt;'Lịch tuần'!$F$8,"Quá hạn "&amp;('Lịch tuần'!$F$8-$N77)&amp;" ngày",IF($N77='Lịch tuần'!$F$8,"Đến hạn hôm nay",IF($N77-'Lịch tuần'!$F$8&lt;='Cài đặt'!$B$27,"Sắp đến hạn ("&amp;($N77-'Lịch tuần'!$F$8)&amp;" ngày)","Còn "&amp;($N77-'Lịch tuần'!$F$8)&amp;" ngày")))))))</f>
        <v/>
      </c>
      <c r="S77" s="39"/>
      <c r="T77" s="39"/>
      <c r="U77" s="38" t="str">
        <f t="array" ref="U77">IF($D77="","",IFERROR(INDEX('Cài đặt'!$F$5:$F$12,MATCH($P77,'Cài đặt'!$D$5:$D$12,0)),"Có"))</f>
        <v/>
      </c>
      <c r="V77" s="39"/>
      <c r="W77" s="53" t="str">
        <f t="shared" si="4"/>
        <v/>
      </c>
    </row>
    <row r="78" ht="33.75" customHeight="1">
      <c r="A78" s="18" t="str">
        <f t="shared" si="1"/>
        <v/>
      </c>
      <c r="B78" s="16"/>
      <c r="C78" s="21"/>
      <c r="D78" s="21"/>
      <c r="E78" s="21"/>
      <c r="F78" s="16"/>
      <c r="G78" s="15"/>
      <c r="H78" s="15"/>
      <c r="I78" s="21"/>
      <c r="J78" s="21"/>
      <c r="K78" s="23"/>
      <c r="L78" s="23"/>
      <c r="M78" s="23"/>
      <c r="N78" s="25" t="str">
        <f t="shared" si="2"/>
        <v/>
      </c>
      <c r="O78" s="18" t="str">
        <f t="shared" si="3"/>
        <v/>
      </c>
      <c r="P78" s="16"/>
      <c r="Q78" s="31"/>
      <c r="R78" s="18" t="str">
        <f>IF($D78="","",IF($N78="","Chưa có hạn",IF($P78="Hoàn thành","Đã xong",IF($P78="Hủy","Đã hủy",IF($N78&lt;'Lịch tuần'!$F$8,"Quá hạn "&amp;('Lịch tuần'!$F$8-$N78)&amp;" ngày",IF($N78='Lịch tuần'!$F$8,"Đến hạn hôm nay",IF($N78-'Lịch tuần'!$F$8&lt;='Cài đặt'!$B$27,"Sắp đến hạn ("&amp;($N78-'Lịch tuần'!$F$8)&amp;" ngày)","Còn "&amp;($N78-'Lịch tuần'!$F$8)&amp;" ngày")))))))</f>
        <v/>
      </c>
      <c r="S78" s="21"/>
      <c r="T78" s="21"/>
      <c r="U78" s="18" t="str">
        <f t="array" ref="U78">IF($D78="","",IFERROR(INDEX('Cài đặt'!$F$5:$F$12,MATCH($P78,'Cài đặt'!$D$5:$D$12,0)),"Có"))</f>
        <v/>
      </c>
      <c r="V78" s="21"/>
      <c r="W78" s="37" t="str">
        <f t="shared" si="4"/>
        <v/>
      </c>
    </row>
    <row r="79" ht="33.75" customHeight="1">
      <c r="A79" s="38" t="str">
        <f t="shared" si="1"/>
        <v/>
      </c>
      <c r="B79" s="19"/>
      <c r="C79" s="39"/>
      <c r="D79" s="39"/>
      <c r="E79" s="39"/>
      <c r="F79" s="19"/>
      <c r="G79" s="17"/>
      <c r="H79" s="17"/>
      <c r="I79" s="39"/>
      <c r="J79" s="39"/>
      <c r="K79" s="41"/>
      <c r="L79" s="41"/>
      <c r="M79" s="41"/>
      <c r="N79" s="43" t="str">
        <f t="shared" si="2"/>
        <v/>
      </c>
      <c r="O79" s="38" t="str">
        <f t="shared" si="3"/>
        <v/>
      </c>
      <c r="P79" s="19"/>
      <c r="Q79" s="45"/>
      <c r="R79" s="38" t="str">
        <f>IF($D79="","",IF($N79="","Chưa có hạn",IF($P79="Hoàn thành","Đã xong",IF($P79="Hủy","Đã hủy",IF($N79&lt;'Lịch tuần'!$F$8,"Quá hạn "&amp;('Lịch tuần'!$F$8-$N79)&amp;" ngày",IF($N79='Lịch tuần'!$F$8,"Đến hạn hôm nay",IF($N79-'Lịch tuần'!$F$8&lt;='Cài đặt'!$B$27,"Sắp đến hạn ("&amp;($N79-'Lịch tuần'!$F$8)&amp;" ngày)","Còn "&amp;($N79-'Lịch tuần'!$F$8)&amp;" ngày")))))))</f>
        <v/>
      </c>
      <c r="S79" s="39"/>
      <c r="T79" s="39"/>
      <c r="U79" s="38" t="str">
        <f t="array" ref="U79">IF($D79="","",IFERROR(INDEX('Cài đặt'!$F$5:$F$12,MATCH($P79,'Cài đặt'!$D$5:$D$12,0)),"Có"))</f>
        <v/>
      </c>
      <c r="V79" s="39"/>
      <c r="W79" s="53" t="str">
        <f t="shared" si="4"/>
        <v/>
      </c>
    </row>
    <row r="80" ht="33.75" customHeight="1">
      <c r="A80" s="18" t="str">
        <f t="shared" si="1"/>
        <v/>
      </c>
      <c r="B80" s="16"/>
      <c r="C80" s="21"/>
      <c r="D80" s="21"/>
      <c r="E80" s="21"/>
      <c r="F80" s="16"/>
      <c r="G80" s="15"/>
      <c r="H80" s="15"/>
      <c r="I80" s="21"/>
      <c r="J80" s="21"/>
      <c r="K80" s="23"/>
      <c r="L80" s="23"/>
      <c r="M80" s="23"/>
      <c r="N80" s="25" t="str">
        <f t="shared" si="2"/>
        <v/>
      </c>
      <c r="O80" s="18" t="str">
        <f t="shared" si="3"/>
        <v/>
      </c>
      <c r="P80" s="16"/>
      <c r="Q80" s="31"/>
      <c r="R80" s="18" t="str">
        <f>IF($D80="","",IF($N80="","Chưa có hạn",IF($P80="Hoàn thành","Đã xong",IF($P80="Hủy","Đã hủy",IF($N80&lt;'Lịch tuần'!$F$8,"Quá hạn "&amp;('Lịch tuần'!$F$8-$N80)&amp;" ngày",IF($N80='Lịch tuần'!$F$8,"Đến hạn hôm nay",IF($N80-'Lịch tuần'!$F$8&lt;='Cài đặt'!$B$27,"Sắp đến hạn ("&amp;($N80-'Lịch tuần'!$F$8)&amp;" ngày)","Còn "&amp;($N80-'Lịch tuần'!$F$8)&amp;" ngày")))))))</f>
        <v/>
      </c>
      <c r="S80" s="21"/>
      <c r="T80" s="21"/>
      <c r="U80" s="18" t="str">
        <f t="array" ref="U80">IF($D80="","",IFERROR(INDEX('Cài đặt'!$F$5:$F$12,MATCH($P80,'Cài đặt'!$D$5:$D$12,0)),"Có"))</f>
        <v/>
      </c>
      <c r="V80" s="21"/>
      <c r="W80" s="37" t="str">
        <f t="shared" si="4"/>
        <v/>
      </c>
    </row>
    <row r="81" ht="33.75" customHeight="1">
      <c r="A81" s="38" t="str">
        <f t="shared" si="1"/>
        <v/>
      </c>
      <c r="B81" s="19"/>
      <c r="C81" s="39"/>
      <c r="D81" s="39"/>
      <c r="E81" s="39"/>
      <c r="F81" s="19"/>
      <c r="G81" s="17"/>
      <c r="H81" s="17"/>
      <c r="I81" s="39"/>
      <c r="J81" s="39"/>
      <c r="K81" s="41"/>
      <c r="L81" s="41"/>
      <c r="M81" s="41"/>
      <c r="N81" s="43" t="str">
        <f t="shared" si="2"/>
        <v/>
      </c>
      <c r="O81" s="38" t="str">
        <f t="shared" si="3"/>
        <v/>
      </c>
      <c r="P81" s="19"/>
      <c r="Q81" s="45"/>
      <c r="R81" s="38" t="str">
        <f>IF($D81="","",IF($N81="","Chưa có hạn",IF($P81="Hoàn thành","Đã xong",IF($P81="Hủy","Đã hủy",IF($N81&lt;'Lịch tuần'!$F$8,"Quá hạn "&amp;('Lịch tuần'!$F$8-$N81)&amp;" ngày",IF($N81='Lịch tuần'!$F$8,"Đến hạn hôm nay",IF($N81-'Lịch tuần'!$F$8&lt;='Cài đặt'!$B$27,"Sắp đến hạn ("&amp;($N81-'Lịch tuần'!$F$8)&amp;" ngày)","Còn "&amp;($N81-'Lịch tuần'!$F$8)&amp;" ngày")))))))</f>
        <v/>
      </c>
      <c r="S81" s="39"/>
      <c r="T81" s="39"/>
      <c r="U81" s="38" t="str">
        <f t="array" ref="U81">IF($D81="","",IFERROR(INDEX('Cài đặt'!$F$5:$F$12,MATCH($P81,'Cài đặt'!$D$5:$D$12,0)),"Có"))</f>
        <v/>
      </c>
      <c r="V81" s="39"/>
      <c r="W81" s="53" t="str">
        <f t="shared" si="4"/>
        <v/>
      </c>
    </row>
    <row r="82" ht="33.75" customHeight="1">
      <c r="A82" s="18" t="str">
        <f t="shared" si="1"/>
        <v/>
      </c>
      <c r="B82" s="16"/>
      <c r="C82" s="21"/>
      <c r="D82" s="21"/>
      <c r="E82" s="21"/>
      <c r="F82" s="16"/>
      <c r="G82" s="15"/>
      <c r="H82" s="15"/>
      <c r="I82" s="21"/>
      <c r="J82" s="21"/>
      <c r="K82" s="23"/>
      <c r="L82" s="23"/>
      <c r="M82" s="23"/>
      <c r="N82" s="25" t="str">
        <f t="shared" si="2"/>
        <v/>
      </c>
      <c r="O82" s="18" t="str">
        <f t="shared" si="3"/>
        <v/>
      </c>
      <c r="P82" s="16"/>
      <c r="Q82" s="31"/>
      <c r="R82" s="18" t="str">
        <f>IF($D82="","",IF($N82="","Chưa có hạn",IF($P82="Hoàn thành","Đã xong",IF($P82="Hủy","Đã hủy",IF($N82&lt;'Lịch tuần'!$F$8,"Quá hạn "&amp;('Lịch tuần'!$F$8-$N82)&amp;" ngày",IF($N82='Lịch tuần'!$F$8,"Đến hạn hôm nay",IF($N82-'Lịch tuần'!$F$8&lt;='Cài đặt'!$B$27,"Sắp đến hạn ("&amp;($N82-'Lịch tuần'!$F$8)&amp;" ngày)","Còn "&amp;($N82-'Lịch tuần'!$F$8)&amp;" ngày")))))))</f>
        <v/>
      </c>
      <c r="S82" s="21"/>
      <c r="T82" s="21"/>
      <c r="U82" s="18" t="str">
        <f t="array" ref="U82">IF($D82="","",IFERROR(INDEX('Cài đặt'!$F$5:$F$12,MATCH($P82,'Cài đặt'!$D$5:$D$12,0)),"Có"))</f>
        <v/>
      </c>
      <c r="V82" s="21"/>
      <c r="W82" s="37" t="str">
        <f t="shared" si="4"/>
        <v/>
      </c>
    </row>
    <row r="83" ht="33.75" customHeight="1">
      <c r="A83" s="38" t="str">
        <f t="shared" si="1"/>
        <v/>
      </c>
      <c r="B83" s="19"/>
      <c r="C83" s="39"/>
      <c r="D83" s="39"/>
      <c r="E83" s="39"/>
      <c r="F83" s="19"/>
      <c r="G83" s="17"/>
      <c r="H83" s="17"/>
      <c r="I83" s="39"/>
      <c r="J83" s="39"/>
      <c r="K83" s="41"/>
      <c r="L83" s="41"/>
      <c r="M83" s="41"/>
      <c r="N83" s="43" t="str">
        <f t="shared" si="2"/>
        <v/>
      </c>
      <c r="O83" s="38" t="str">
        <f t="shared" si="3"/>
        <v/>
      </c>
      <c r="P83" s="19"/>
      <c r="Q83" s="45"/>
      <c r="R83" s="38" t="str">
        <f>IF($D83="","",IF($N83="","Chưa có hạn",IF($P83="Hoàn thành","Đã xong",IF($P83="Hủy","Đã hủy",IF($N83&lt;'Lịch tuần'!$F$8,"Quá hạn "&amp;('Lịch tuần'!$F$8-$N83)&amp;" ngày",IF($N83='Lịch tuần'!$F$8,"Đến hạn hôm nay",IF($N83-'Lịch tuần'!$F$8&lt;='Cài đặt'!$B$27,"Sắp đến hạn ("&amp;($N83-'Lịch tuần'!$F$8)&amp;" ngày)","Còn "&amp;($N83-'Lịch tuần'!$F$8)&amp;" ngày")))))))</f>
        <v/>
      </c>
      <c r="S83" s="39"/>
      <c r="T83" s="39"/>
      <c r="U83" s="38" t="str">
        <f t="array" ref="U83">IF($D83="","",IFERROR(INDEX('Cài đặt'!$F$5:$F$12,MATCH($P83,'Cài đặt'!$D$5:$D$12,0)),"Có"))</f>
        <v/>
      </c>
      <c r="V83" s="39"/>
      <c r="W83" s="53" t="str">
        <f t="shared" si="4"/>
        <v/>
      </c>
    </row>
    <row r="84" ht="33.75" customHeight="1">
      <c r="A84" s="18" t="str">
        <f t="shared" si="1"/>
        <v/>
      </c>
      <c r="B84" s="16"/>
      <c r="C84" s="21"/>
      <c r="D84" s="21"/>
      <c r="E84" s="21"/>
      <c r="F84" s="16"/>
      <c r="G84" s="15"/>
      <c r="H84" s="15"/>
      <c r="I84" s="21"/>
      <c r="J84" s="21"/>
      <c r="K84" s="23"/>
      <c r="L84" s="23"/>
      <c r="M84" s="23"/>
      <c r="N84" s="25" t="str">
        <f t="shared" si="2"/>
        <v/>
      </c>
      <c r="O84" s="18" t="str">
        <f t="shared" si="3"/>
        <v/>
      </c>
      <c r="P84" s="16"/>
      <c r="Q84" s="31"/>
      <c r="R84" s="18" t="str">
        <f>IF($D84="","",IF($N84="","Chưa có hạn",IF($P84="Hoàn thành","Đã xong",IF($P84="Hủy","Đã hủy",IF($N84&lt;'Lịch tuần'!$F$8,"Quá hạn "&amp;('Lịch tuần'!$F$8-$N84)&amp;" ngày",IF($N84='Lịch tuần'!$F$8,"Đến hạn hôm nay",IF($N84-'Lịch tuần'!$F$8&lt;='Cài đặt'!$B$27,"Sắp đến hạn ("&amp;($N84-'Lịch tuần'!$F$8)&amp;" ngày)","Còn "&amp;($N84-'Lịch tuần'!$F$8)&amp;" ngày")))))))</f>
        <v/>
      </c>
      <c r="S84" s="21"/>
      <c r="T84" s="21"/>
      <c r="U84" s="18" t="str">
        <f t="array" ref="U84">IF($D84="","",IFERROR(INDEX('Cài đặt'!$F$5:$F$12,MATCH($P84,'Cài đặt'!$D$5:$D$12,0)),"Có"))</f>
        <v/>
      </c>
      <c r="V84" s="21"/>
      <c r="W84" s="37" t="str">
        <f t="shared" si="4"/>
        <v/>
      </c>
    </row>
    <row r="85" ht="33.75" customHeight="1">
      <c r="A85" s="38" t="str">
        <f t="shared" si="1"/>
        <v/>
      </c>
      <c r="B85" s="19"/>
      <c r="C85" s="39"/>
      <c r="D85" s="39"/>
      <c r="E85" s="39"/>
      <c r="F85" s="19"/>
      <c r="G85" s="17"/>
      <c r="H85" s="17"/>
      <c r="I85" s="39"/>
      <c r="J85" s="39"/>
      <c r="K85" s="41"/>
      <c r="L85" s="41"/>
      <c r="M85" s="41"/>
      <c r="N85" s="43" t="str">
        <f t="shared" si="2"/>
        <v/>
      </c>
      <c r="O85" s="38" t="str">
        <f t="shared" si="3"/>
        <v/>
      </c>
      <c r="P85" s="19"/>
      <c r="Q85" s="45"/>
      <c r="R85" s="38" t="str">
        <f>IF($D85="","",IF($N85="","Chưa có hạn",IF($P85="Hoàn thành","Đã xong",IF($P85="Hủy","Đã hủy",IF($N85&lt;'Lịch tuần'!$F$8,"Quá hạn "&amp;('Lịch tuần'!$F$8-$N85)&amp;" ngày",IF($N85='Lịch tuần'!$F$8,"Đến hạn hôm nay",IF($N85-'Lịch tuần'!$F$8&lt;='Cài đặt'!$B$27,"Sắp đến hạn ("&amp;($N85-'Lịch tuần'!$F$8)&amp;" ngày)","Còn "&amp;($N85-'Lịch tuần'!$F$8)&amp;" ngày")))))))</f>
        <v/>
      </c>
      <c r="S85" s="39"/>
      <c r="T85" s="39"/>
      <c r="U85" s="38" t="str">
        <f t="array" ref="U85">IF($D85="","",IFERROR(INDEX('Cài đặt'!$F$5:$F$12,MATCH($P85,'Cài đặt'!$D$5:$D$12,0)),"Có"))</f>
        <v/>
      </c>
      <c r="V85" s="39"/>
      <c r="W85" s="53" t="str">
        <f t="shared" si="4"/>
        <v/>
      </c>
    </row>
    <row r="86" ht="33.75" customHeight="1">
      <c r="A86" s="18" t="str">
        <f t="shared" si="1"/>
        <v/>
      </c>
      <c r="B86" s="16"/>
      <c r="C86" s="21"/>
      <c r="D86" s="21"/>
      <c r="E86" s="21"/>
      <c r="F86" s="16"/>
      <c r="G86" s="15"/>
      <c r="H86" s="15"/>
      <c r="I86" s="21"/>
      <c r="J86" s="21"/>
      <c r="K86" s="23"/>
      <c r="L86" s="23"/>
      <c r="M86" s="23"/>
      <c r="N86" s="25" t="str">
        <f t="shared" si="2"/>
        <v/>
      </c>
      <c r="O86" s="18" t="str">
        <f t="shared" si="3"/>
        <v/>
      </c>
      <c r="P86" s="16"/>
      <c r="Q86" s="31"/>
      <c r="R86" s="18" t="str">
        <f>IF($D86="","",IF($N86="","Chưa có hạn",IF($P86="Hoàn thành","Đã xong",IF($P86="Hủy","Đã hủy",IF($N86&lt;'Lịch tuần'!$F$8,"Quá hạn "&amp;('Lịch tuần'!$F$8-$N86)&amp;" ngày",IF($N86='Lịch tuần'!$F$8,"Đến hạn hôm nay",IF($N86-'Lịch tuần'!$F$8&lt;='Cài đặt'!$B$27,"Sắp đến hạn ("&amp;($N86-'Lịch tuần'!$F$8)&amp;" ngày)","Còn "&amp;($N86-'Lịch tuần'!$F$8)&amp;" ngày")))))))</f>
        <v/>
      </c>
      <c r="S86" s="21"/>
      <c r="T86" s="21"/>
      <c r="U86" s="18" t="str">
        <f t="array" ref="U86">IF($D86="","",IFERROR(INDEX('Cài đặt'!$F$5:$F$12,MATCH($P86,'Cài đặt'!$D$5:$D$12,0)),"Có"))</f>
        <v/>
      </c>
      <c r="V86" s="21"/>
      <c r="W86" s="37" t="str">
        <f t="shared" si="4"/>
        <v/>
      </c>
    </row>
    <row r="87" ht="33.75" customHeight="1">
      <c r="A87" s="38" t="str">
        <f t="shared" si="1"/>
        <v/>
      </c>
      <c r="B87" s="19"/>
      <c r="C87" s="39"/>
      <c r="D87" s="39"/>
      <c r="E87" s="39"/>
      <c r="F87" s="19"/>
      <c r="G87" s="17"/>
      <c r="H87" s="17"/>
      <c r="I87" s="39"/>
      <c r="J87" s="39"/>
      <c r="K87" s="41"/>
      <c r="L87" s="41"/>
      <c r="M87" s="41"/>
      <c r="N87" s="43" t="str">
        <f t="shared" si="2"/>
        <v/>
      </c>
      <c r="O87" s="38" t="str">
        <f t="shared" si="3"/>
        <v/>
      </c>
      <c r="P87" s="19"/>
      <c r="Q87" s="45"/>
      <c r="R87" s="38" t="str">
        <f>IF($D87="","",IF($N87="","Chưa có hạn",IF($P87="Hoàn thành","Đã xong",IF($P87="Hủy","Đã hủy",IF($N87&lt;'Lịch tuần'!$F$8,"Quá hạn "&amp;('Lịch tuần'!$F$8-$N87)&amp;" ngày",IF($N87='Lịch tuần'!$F$8,"Đến hạn hôm nay",IF($N87-'Lịch tuần'!$F$8&lt;='Cài đặt'!$B$27,"Sắp đến hạn ("&amp;($N87-'Lịch tuần'!$F$8)&amp;" ngày)","Còn "&amp;($N87-'Lịch tuần'!$F$8)&amp;" ngày")))))))</f>
        <v/>
      </c>
      <c r="S87" s="39"/>
      <c r="T87" s="39"/>
      <c r="U87" s="38" t="str">
        <f t="array" ref="U87">IF($D87="","",IFERROR(INDEX('Cài đặt'!$F$5:$F$12,MATCH($P87,'Cài đặt'!$D$5:$D$12,0)),"Có"))</f>
        <v/>
      </c>
      <c r="V87" s="39"/>
      <c r="W87" s="53" t="str">
        <f t="shared" si="4"/>
        <v/>
      </c>
    </row>
    <row r="88" ht="33.75" customHeight="1">
      <c r="A88" s="18" t="str">
        <f t="shared" si="1"/>
        <v/>
      </c>
      <c r="B88" s="16"/>
      <c r="C88" s="21"/>
      <c r="D88" s="21"/>
      <c r="E88" s="21"/>
      <c r="F88" s="16"/>
      <c r="G88" s="15"/>
      <c r="H88" s="15"/>
      <c r="I88" s="21"/>
      <c r="J88" s="21"/>
      <c r="K88" s="23"/>
      <c r="L88" s="23"/>
      <c r="M88" s="23"/>
      <c r="N88" s="25" t="str">
        <f t="shared" si="2"/>
        <v/>
      </c>
      <c r="O88" s="18" t="str">
        <f t="shared" si="3"/>
        <v/>
      </c>
      <c r="P88" s="16"/>
      <c r="Q88" s="31"/>
      <c r="R88" s="18" t="str">
        <f>IF($D88="","",IF($N88="","Chưa có hạn",IF($P88="Hoàn thành","Đã xong",IF($P88="Hủy","Đã hủy",IF($N88&lt;'Lịch tuần'!$F$8,"Quá hạn "&amp;('Lịch tuần'!$F$8-$N88)&amp;" ngày",IF($N88='Lịch tuần'!$F$8,"Đến hạn hôm nay",IF($N88-'Lịch tuần'!$F$8&lt;='Cài đặt'!$B$27,"Sắp đến hạn ("&amp;($N88-'Lịch tuần'!$F$8)&amp;" ngày)","Còn "&amp;($N88-'Lịch tuần'!$F$8)&amp;" ngày")))))))</f>
        <v/>
      </c>
      <c r="S88" s="21"/>
      <c r="T88" s="21"/>
      <c r="U88" s="18" t="str">
        <f t="array" ref="U88">IF($D88="","",IFERROR(INDEX('Cài đặt'!$F$5:$F$12,MATCH($P88,'Cài đặt'!$D$5:$D$12,0)),"Có"))</f>
        <v/>
      </c>
      <c r="V88" s="21"/>
      <c r="W88" s="37" t="str">
        <f t="shared" si="4"/>
        <v/>
      </c>
    </row>
    <row r="89" ht="33.75" customHeight="1">
      <c r="A89" s="38" t="str">
        <f t="shared" si="1"/>
        <v/>
      </c>
      <c r="B89" s="19"/>
      <c r="C89" s="39"/>
      <c r="D89" s="39"/>
      <c r="E89" s="39"/>
      <c r="F89" s="19"/>
      <c r="G89" s="17"/>
      <c r="H89" s="17"/>
      <c r="I89" s="39"/>
      <c r="J89" s="39"/>
      <c r="K89" s="41"/>
      <c r="L89" s="41"/>
      <c r="M89" s="41"/>
      <c r="N89" s="43" t="str">
        <f t="shared" si="2"/>
        <v/>
      </c>
      <c r="O89" s="38" t="str">
        <f t="shared" si="3"/>
        <v/>
      </c>
      <c r="P89" s="19"/>
      <c r="Q89" s="45"/>
      <c r="R89" s="38" t="str">
        <f>IF($D89="","",IF($N89="","Chưa có hạn",IF($P89="Hoàn thành","Đã xong",IF($P89="Hủy","Đã hủy",IF($N89&lt;'Lịch tuần'!$F$8,"Quá hạn "&amp;('Lịch tuần'!$F$8-$N89)&amp;" ngày",IF($N89='Lịch tuần'!$F$8,"Đến hạn hôm nay",IF($N89-'Lịch tuần'!$F$8&lt;='Cài đặt'!$B$27,"Sắp đến hạn ("&amp;($N89-'Lịch tuần'!$F$8)&amp;" ngày)","Còn "&amp;($N89-'Lịch tuần'!$F$8)&amp;" ngày")))))))</f>
        <v/>
      </c>
      <c r="S89" s="39"/>
      <c r="T89" s="39"/>
      <c r="U89" s="38" t="str">
        <f t="array" ref="U89">IF($D89="","",IFERROR(INDEX('Cài đặt'!$F$5:$F$12,MATCH($P89,'Cài đặt'!$D$5:$D$12,0)),"Có"))</f>
        <v/>
      </c>
      <c r="V89" s="39"/>
      <c r="W89" s="53" t="str">
        <f t="shared" si="4"/>
        <v/>
      </c>
    </row>
    <row r="90" ht="33.75" customHeight="1">
      <c r="A90" s="18" t="str">
        <f t="shared" si="1"/>
        <v/>
      </c>
      <c r="B90" s="16"/>
      <c r="C90" s="21"/>
      <c r="D90" s="21"/>
      <c r="E90" s="21"/>
      <c r="F90" s="16"/>
      <c r="G90" s="15"/>
      <c r="H90" s="15"/>
      <c r="I90" s="21"/>
      <c r="J90" s="21"/>
      <c r="K90" s="23"/>
      <c r="L90" s="23"/>
      <c r="M90" s="23"/>
      <c r="N90" s="25" t="str">
        <f t="shared" si="2"/>
        <v/>
      </c>
      <c r="O90" s="18" t="str">
        <f t="shared" si="3"/>
        <v/>
      </c>
      <c r="P90" s="16"/>
      <c r="Q90" s="31"/>
      <c r="R90" s="18" t="str">
        <f>IF($D90="","",IF($N90="","Chưa có hạn",IF($P90="Hoàn thành","Đã xong",IF($P90="Hủy","Đã hủy",IF($N90&lt;'Lịch tuần'!$F$8,"Quá hạn "&amp;('Lịch tuần'!$F$8-$N90)&amp;" ngày",IF($N90='Lịch tuần'!$F$8,"Đến hạn hôm nay",IF($N90-'Lịch tuần'!$F$8&lt;='Cài đặt'!$B$27,"Sắp đến hạn ("&amp;($N90-'Lịch tuần'!$F$8)&amp;" ngày)","Còn "&amp;($N90-'Lịch tuần'!$F$8)&amp;" ngày")))))))</f>
        <v/>
      </c>
      <c r="S90" s="21"/>
      <c r="T90" s="21"/>
      <c r="U90" s="18" t="str">
        <f t="array" ref="U90">IF($D90="","",IFERROR(INDEX('Cài đặt'!$F$5:$F$12,MATCH($P90,'Cài đặt'!$D$5:$D$12,0)),"Có"))</f>
        <v/>
      </c>
      <c r="V90" s="21"/>
      <c r="W90" s="37" t="str">
        <f t="shared" si="4"/>
        <v/>
      </c>
    </row>
    <row r="91" ht="33.75" customHeight="1">
      <c r="A91" s="38" t="str">
        <f t="shared" si="1"/>
        <v/>
      </c>
      <c r="B91" s="19"/>
      <c r="C91" s="39"/>
      <c r="D91" s="39"/>
      <c r="E91" s="39"/>
      <c r="F91" s="19"/>
      <c r="G91" s="17"/>
      <c r="H91" s="17"/>
      <c r="I91" s="39"/>
      <c r="J91" s="39"/>
      <c r="K91" s="41"/>
      <c r="L91" s="41"/>
      <c r="M91" s="41"/>
      <c r="N91" s="43" t="str">
        <f t="shared" si="2"/>
        <v/>
      </c>
      <c r="O91" s="38" t="str">
        <f t="shared" si="3"/>
        <v/>
      </c>
      <c r="P91" s="19"/>
      <c r="Q91" s="45"/>
      <c r="R91" s="38" t="str">
        <f>IF($D91="","",IF($N91="","Chưa có hạn",IF($P91="Hoàn thành","Đã xong",IF($P91="Hủy","Đã hủy",IF($N91&lt;'Lịch tuần'!$F$8,"Quá hạn "&amp;('Lịch tuần'!$F$8-$N91)&amp;" ngày",IF($N91='Lịch tuần'!$F$8,"Đến hạn hôm nay",IF($N91-'Lịch tuần'!$F$8&lt;='Cài đặt'!$B$27,"Sắp đến hạn ("&amp;($N91-'Lịch tuần'!$F$8)&amp;" ngày)","Còn "&amp;($N91-'Lịch tuần'!$F$8)&amp;" ngày")))))))</f>
        <v/>
      </c>
      <c r="S91" s="39"/>
      <c r="T91" s="39"/>
      <c r="U91" s="38" t="str">
        <f t="array" ref="U91">IF($D91="","",IFERROR(INDEX('Cài đặt'!$F$5:$F$12,MATCH($P91,'Cài đặt'!$D$5:$D$12,0)),"Có"))</f>
        <v/>
      </c>
      <c r="V91" s="39"/>
      <c r="W91" s="53" t="str">
        <f t="shared" si="4"/>
        <v/>
      </c>
    </row>
    <row r="92" ht="33.75" customHeight="1">
      <c r="A92" s="18" t="str">
        <f t="shared" si="1"/>
        <v/>
      </c>
      <c r="B92" s="16"/>
      <c r="C92" s="21"/>
      <c r="D92" s="21"/>
      <c r="E92" s="21"/>
      <c r="F92" s="16"/>
      <c r="G92" s="15"/>
      <c r="H92" s="15"/>
      <c r="I92" s="21"/>
      <c r="J92" s="21"/>
      <c r="K92" s="23"/>
      <c r="L92" s="23"/>
      <c r="M92" s="23"/>
      <c r="N92" s="25" t="str">
        <f t="shared" si="2"/>
        <v/>
      </c>
      <c r="O92" s="18" t="str">
        <f t="shared" si="3"/>
        <v/>
      </c>
      <c r="P92" s="16"/>
      <c r="Q92" s="31"/>
      <c r="R92" s="18" t="str">
        <f>IF($D92="","",IF($N92="","Chưa có hạn",IF($P92="Hoàn thành","Đã xong",IF($P92="Hủy","Đã hủy",IF($N92&lt;'Lịch tuần'!$F$8,"Quá hạn "&amp;('Lịch tuần'!$F$8-$N92)&amp;" ngày",IF($N92='Lịch tuần'!$F$8,"Đến hạn hôm nay",IF($N92-'Lịch tuần'!$F$8&lt;='Cài đặt'!$B$27,"Sắp đến hạn ("&amp;($N92-'Lịch tuần'!$F$8)&amp;" ngày)","Còn "&amp;($N92-'Lịch tuần'!$F$8)&amp;" ngày")))))))</f>
        <v/>
      </c>
      <c r="S92" s="21"/>
      <c r="T92" s="21"/>
      <c r="U92" s="18" t="str">
        <f t="array" ref="U92">IF($D92="","",IFERROR(INDEX('Cài đặt'!$F$5:$F$12,MATCH($P92,'Cài đặt'!$D$5:$D$12,0)),"Có"))</f>
        <v/>
      </c>
      <c r="V92" s="21"/>
      <c r="W92" s="37" t="str">
        <f t="shared" si="4"/>
        <v/>
      </c>
    </row>
    <row r="93" ht="33.75" customHeight="1">
      <c r="A93" s="38" t="str">
        <f t="shared" si="1"/>
        <v/>
      </c>
      <c r="B93" s="19"/>
      <c r="C93" s="39"/>
      <c r="D93" s="39"/>
      <c r="E93" s="39"/>
      <c r="F93" s="19"/>
      <c r="G93" s="17"/>
      <c r="H93" s="17"/>
      <c r="I93" s="39"/>
      <c r="J93" s="39"/>
      <c r="K93" s="41"/>
      <c r="L93" s="41"/>
      <c r="M93" s="41"/>
      <c r="N93" s="43" t="str">
        <f t="shared" si="2"/>
        <v/>
      </c>
      <c r="O93" s="38" t="str">
        <f t="shared" si="3"/>
        <v/>
      </c>
      <c r="P93" s="19"/>
      <c r="Q93" s="45"/>
      <c r="R93" s="38" t="str">
        <f>IF($D93="","",IF($N93="","Chưa có hạn",IF($P93="Hoàn thành","Đã xong",IF($P93="Hủy","Đã hủy",IF($N93&lt;'Lịch tuần'!$F$8,"Quá hạn "&amp;('Lịch tuần'!$F$8-$N93)&amp;" ngày",IF($N93='Lịch tuần'!$F$8,"Đến hạn hôm nay",IF($N93-'Lịch tuần'!$F$8&lt;='Cài đặt'!$B$27,"Sắp đến hạn ("&amp;($N93-'Lịch tuần'!$F$8)&amp;" ngày)","Còn "&amp;($N93-'Lịch tuần'!$F$8)&amp;" ngày")))))))</f>
        <v/>
      </c>
      <c r="S93" s="39"/>
      <c r="T93" s="39"/>
      <c r="U93" s="38" t="str">
        <f t="array" ref="U93">IF($D93="","",IFERROR(INDEX('Cài đặt'!$F$5:$F$12,MATCH($P93,'Cài đặt'!$D$5:$D$12,0)),"Có"))</f>
        <v/>
      </c>
      <c r="V93" s="39"/>
      <c r="W93" s="53" t="str">
        <f t="shared" si="4"/>
        <v/>
      </c>
    </row>
    <row r="94" ht="33.75" customHeight="1">
      <c r="A94" s="18" t="str">
        <f t="shared" si="1"/>
        <v/>
      </c>
      <c r="B94" s="16"/>
      <c r="C94" s="21"/>
      <c r="D94" s="21"/>
      <c r="E94" s="21"/>
      <c r="F94" s="16"/>
      <c r="G94" s="15"/>
      <c r="H94" s="15"/>
      <c r="I94" s="21"/>
      <c r="J94" s="21"/>
      <c r="K94" s="23"/>
      <c r="L94" s="23"/>
      <c r="M94" s="23"/>
      <c r="N94" s="25" t="str">
        <f t="shared" si="2"/>
        <v/>
      </c>
      <c r="O94" s="18" t="str">
        <f t="shared" si="3"/>
        <v/>
      </c>
      <c r="P94" s="16"/>
      <c r="Q94" s="31"/>
      <c r="R94" s="18" t="str">
        <f>IF($D94="","",IF($N94="","Chưa có hạn",IF($P94="Hoàn thành","Đã xong",IF($P94="Hủy","Đã hủy",IF($N94&lt;'Lịch tuần'!$F$8,"Quá hạn "&amp;('Lịch tuần'!$F$8-$N94)&amp;" ngày",IF($N94='Lịch tuần'!$F$8,"Đến hạn hôm nay",IF($N94-'Lịch tuần'!$F$8&lt;='Cài đặt'!$B$27,"Sắp đến hạn ("&amp;($N94-'Lịch tuần'!$F$8)&amp;" ngày)","Còn "&amp;($N94-'Lịch tuần'!$F$8)&amp;" ngày")))))))</f>
        <v/>
      </c>
      <c r="S94" s="21"/>
      <c r="T94" s="21"/>
      <c r="U94" s="18" t="str">
        <f t="array" ref="U94">IF($D94="","",IFERROR(INDEX('Cài đặt'!$F$5:$F$12,MATCH($P94,'Cài đặt'!$D$5:$D$12,0)),"Có"))</f>
        <v/>
      </c>
      <c r="V94" s="21"/>
      <c r="W94" s="37" t="str">
        <f t="shared" si="4"/>
        <v/>
      </c>
    </row>
    <row r="95" ht="33.75" customHeight="1">
      <c r="A95" s="38" t="str">
        <f t="shared" si="1"/>
        <v/>
      </c>
      <c r="B95" s="19"/>
      <c r="C95" s="39"/>
      <c r="D95" s="39"/>
      <c r="E95" s="39"/>
      <c r="F95" s="19"/>
      <c r="G95" s="17"/>
      <c r="H95" s="17"/>
      <c r="I95" s="39"/>
      <c r="J95" s="39"/>
      <c r="K95" s="41"/>
      <c r="L95" s="41"/>
      <c r="M95" s="41"/>
      <c r="N95" s="43" t="str">
        <f t="shared" si="2"/>
        <v/>
      </c>
      <c r="O95" s="38" t="str">
        <f t="shared" si="3"/>
        <v/>
      </c>
      <c r="P95" s="19"/>
      <c r="Q95" s="45"/>
      <c r="R95" s="38" t="str">
        <f>IF($D95="","",IF($N95="","Chưa có hạn",IF($P95="Hoàn thành","Đã xong",IF($P95="Hủy","Đã hủy",IF($N95&lt;'Lịch tuần'!$F$8,"Quá hạn "&amp;('Lịch tuần'!$F$8-$N95)&amp;" ngày",IF($N95='Lịch tuần'!$F$8,"Đến hạn hôm nay",IF($N95-'Lịch tuần'!$F$8&lt;='Cài đặt'!$B$27,"Sắp đến hạn ("&amp;($N95-'Lịch tuần'!$F$8)&amp;" ngày)","Còn "&amp;($N95-'Lịch tuần'!$F$8)&amp;" ngày")))))))</f>
        <v/>
      </c>
      <c r="S95" s="39"/>
      <c r="T95" s="39"/>
      <c r="U95" s="38" t="str">
        <f t="array" ref="U95">IF($D95="","",IFERROR(INDEX('Cài đặt'!$F$5:$F$12,MATCH($P95,'Cài đặt'!$D$5:$D$12,0)),"Có"))</f>
        <v/>
      </c>
      <c r="V95" s="39"/>
      <c r="W95" s="53" t="str">
        <f t="shared" si="4"/>
        <v/>
      </c>
    </row>
    <row r="96" ht="33.75" customHeight="1">
      <c r="A96" s="18" t="str">
        <f t="shared" si="1"/>
        <v/>
      </c>
      <c r="B96" s="16"/>
      <c r="C96" s="21"/>
      <c r="D96" s="21"/>
      <c r="E96" s="21"/>
      <c r="F96" s="16"/>
      <c r="G96" s="15"/>
      <c r="H96" s="15"/>
      <c r="I96" s="21"/>
      <c r="J96" s="21"/>
      <c r="K96" s="23"/>
      <c r="L96" s="23"/>
      <c r="M96" s="23"/>
      <c r="N96" s="25" t="str">
        <f t="shared" si="2"/>
        <v/>
      </c>
      <c r="O96" s="18" t="str">
        <f t="shared" si="3"/>
        <v/>
      </c>
      <c r="P96" s="16"/>
      <c r="Q96" s="31"/>
      <c r="R96" s="18" t="str">
        <f>IF($D96="","",IF($N96="","Chưa có hạn",IF($P96="Hoàn thành","Đã xong",IF($P96="Hủy","Đã hủy",IF($N96&lt;'Lịch tuần'!$F$8,"Quá hạn "&amp;('Lịch tuần'!$F$8-$N96)&amp;" ngày",IF($N96='Lịch tuần'!$F$8,"Đến hạn hôm nay",IF($N96-'Lịch tuần'!$F$8&lt;='Cài đặt'!$B$27,"Sắp đến hạn ("&amp;($N96-'Lịch tuần'!$F$8)&amp;" ngày)","Còn "&amp;($N96-'Lịch tuần'!$F$8)&amp;" ngày")))))))</f>
        <v/>
      </c>
      <c r="S96" s="21"/>
      <c r="T96" s="21"/>
      <c r="U96" s="18" t="str">
        <f t="array" ref="U96">IF($D96="","",IFERROR(INDEX('Cài đặt'!$F$5:$F$12,MATCH($P96,'Cài đặt'!$D$5:$D$12,0)),"Có"))</f>
        <v/>
      </c>
      <c r="V96" s="21"/>
      <c r="W96" s="37" t="str">
        <f t="shared" si="4"/>
        <v/>
      </c>
    </row>
    <row r="97" ht="33.75" customHeight="1">
      <c r="A97" s="38" t="str">
        <f t="shared" si="1"/>
        <v/>
      </c>
      <c r="B97" s="19"/>
      <c r="C97" s="39"/>
      <c r="D97" s="39"/>
      <c r="E97" s="39"/>
      <c r="F97" s="19"/>
      <c r="G97" s="17"/>
      <c r="H97" s="17"/>
      <c r="I97" s="39"/>
      <c r="J97" s="39"/>
      <c r="K97" s="41"/>
      <c r="L97" s="41"/>
      <c r="M97" s="41"/>
      <c r="N97" s="43" t="str">
        <f t="shared" si="2"/>
        <v/>
      </c>
      <c r="O97" s="38" t="str">
        <f t="shared" si="3"/>
        <v/>
      </c>
      <c r="P97" s="19"/>
      <c r="Q97" s="45"/>
      <c r="R97" s="38" t="str">
        <f>IF($D97="","",IF($N97="","Chưa có hạn",IF($P97="Hoàn thành","Đã xong",IF($P97="Hủy","Đã hủy",IF($N97&lt;'Lịch tuần'!$F$8,"Quá hạn "&amp;('Lịch tuần'!$F$8-$N97)&amp;" ngày",IF($N97='Lịch tuần'!$F$8,"Đến hạn hôm nay",IF($N97-'Lịch tuần'!$F$8&lt;='Cài đặt'!$B$27,"Sắp đến hạn ("&amp;($N97-'Lịch tuần'!$F$8)&amp;" ngày)","Còn "&amp;($N97-'Lịch tuần'!$F$8)&amp;" ngày")))))))</f>
        <v/>
      </c>
      <c r="S97" s="39"/>
      <c r="T97" s="39"/>
      <c r="U97" s="38" t="str">
        <f t="array" ref="U97">IF($D97="","",IFERROR(INDEX('Cài đặt'!$F$5:$F$12,MATCH($P97,'Cài đặt'!$D$5:$D$12,0)),"Có"))</f>
        <v/>
      </c>
      <c r="V97" s="39"/>
      <c r="W97" s="53" t="str">
        <f t="shared" si="4"/>
        <v/>
      </c>
    </row>
    <row r="98" ht="33.75" customHeight="1">
      <c r="A98" s="18" t="str">
        <f t="shared" si="1"/>
        <v/>
      </c>
      <c r="B98" s="16"/>
      <c r="C98" s="21"/>
      <c r="D98" s="21"/>
      <c r="E98" s="21"/>
      <c r="F98" s="16"/>
      <c r="G98" s="15"/>
      <c r="H98" s="15"/>
      <c r="I98" s="21"/>
      <c r="J98" s="21"/>
      <c r="K98" s="23"/>
      <c r="L98" s="23"/>
      <c r="M98" s="23"/>
      <c r="N98" s="25" t="str">
        <f t="shared" si="2"/>
        <v/>
      </c>
      <c r="O98" s="18" t="str">
        <f t="shared" si="3"/>
        <v/>
      </c>
      <c r="P98" s="16"/>
      <c r="Q98" s="31"/>
      <c r="R98" s="18" t="str">
        <f>IF($D98="","",IF($N98="","Chưa có hạn",IF($P98="Hoàn thành","Đã xong",IF($P98="Hủy","Đã hủy",IF($N98&lt;'Lịch tuần'!$F$8,"Quá hạn "&amp;('Lịch tuần'!$F$8-$N98)&amp;" ngày",IF($N98='Lịch tuần'!$F$8,"Đến hạn hôm nay",IF($N98-'Lịch tuần'!$F$8&lt;='Cài đặt'!$B$27,"Sắp đến hạn ("&amp;($N98-'Lịch tuần'!$F$8)&amp;" ngày)","Còn "&amp;($N98-'Lịch tuần'!$F$8)&amp;" ngày")))))))</f>
        <v/>
      </c>
      <c r="S98" s="21"/>
      <c r="T98" s="21"/>
      <c r="U98" s="18" t="str">
        <f t="array" ref="U98">IF($D98="","",IFERROR(INDEX('Cài đặt'!$F$5:$F$12,MATCH($P98,'Cài đặt'!$D$5:$D$12,0)),"Có"))</f>
        <v/>
      </c>
      <c r="V98" s="21"/>
      <c r="W98" s="37" t="str">
        <f t="shared" si="4"/>
        <v/>
      </c>
    </row>
    <row r="99" ht="33.75" customHeight="1">
      <c r="A99" s="38" t="str">
        <f t="shared" si="1"/>
        <v/>
      </c>
      <c r="B99" s="19"/>
      <c r="C99" s="39"/>
      <c r="D99" s="39"/>
      <c r="E99" s="39"/>
      <c r="F99" s="19"/>
      <c r="G99" s="17"/>
      <c r="H99" s="17"/>
      <c r="I99" s="39"/>
      <c r="J99" s="39"/>
      <c r="K99" s="41"/>
      <c r="L99" s="41"/>
      <c r="M99" s="41"/>
      <c r="N99" s="43" t="str">
        <f t="shared" si="2"/>
        <v/>
      </c>
      <c r="O99" s="38" t="str">
        <f t="shared" si="3"/>
        <v/>
      </c>
      <c r="P99" s="19"/>
      <c r="Q99" s="45"/>
      <c r="R99" s="38" t="str">
        <f>IF($D99="","",IF($N99="","Chưa có hạn",IF($P99="Hoàn thành","Đã xong",IF($P99="Hủy","Đã hủy",IF($N99&lt;'Lịch tuần'!$F$8,"Quá hạn "&amp;('Lịch tuần'!$F$8-$N99)&amp;" ngày",IF($N99='Lịch tuần'!$F$8,"Đến hạn hôm nay",IF($N99-'Lịch tuần'!$F$8&lt;='Cài đặt'!$B$27,"Sắp đến hạn ("&amp;($N99-'Lịch tuần'!$F$8)&amp;" ngày)","Còn "&amp;($N99-'Lịch tuần'!$F$8)&amp;" ngày")))))))</f>
        <v/>
      </c>
      <c r="S99" s="39"/>
      <c r="T99" s="39"/>
      <c r="U99" s="38" t="str">
        <f t="array" ref="U99">IF($D99="","",IFERROR(INDEX('Cài đặt'!$F$5:$F$12,MATCH($P99,'Cài đặt'!$D$5:$D$12,0)),"Có"))</f>
        <v/>
      </c>
      <c r="V99" s="39"/>
      <c r="W99" s="53" t="str">
        <f t="shared" si="4"/>
        <v/>
      </c>
    </row>
    <row r="100" ht="33.75" customHeight="1">
      <c r="A100" s="18" t="str">
        <f t="shared" si="1"/>
        <v/>
      </c>
      <c r="B100" s="16"/>
      <c r="C100" s="21"/>
      <c r="D100" s="21"/>
      <c r="E100" s="21"/>
      <c r="F100" s="16"/>
      <c r="G100" s="15"/>
      <c r="H100" s="15"/>
      <c r="I100" s="21"/>
      <c r="J100" s="21"/>
      <c r="K100" s="23"/>
      <c r="L100" s="23"/>
      <c r="M100" s="23"/>
      <c r="N100" s="25" t="str">
        <f t="shared" si="2"/>
        <v/>
      </c>
      <c r="O100" s="18" t="str">
        <f t="shared" si="3"/>
        <v/>
      </c>
      <c r="P100" s="16"/>
      <c r="Q100" s="31"/>
      <c r="R100" s="18" t="str">
        <f>IF($D100="","",IF($N100="","Chưa có hạn",IF($P100="Hoàn thành","Đã xong",IF($P100="Hủy","Đã hủy",IF($N100&lt;'Lịch tuần'!$F$8,"Quá hạn "&amp;('Lịch tuần'!$F$8-$N100)&amp;" ngày",IF($N100='Lịch tuần'!$F$8,"Đến hạn hôm nay",IF($N100-'Lịch tuần'!$F$8&lt;='Cài đặt'!$B$27,"Sắp đến hạn ("&amp;($N100-'Lịch tuần'!$F$8)&amp;" ngày)","Còn "&amp;($N100-'Lịch tuần'!$F$8)&amp;" ngày")))))))</f>
        <v/>
      </c>
      <c r="S100" s="21"/>
      <c r="T100" s="21"/>
      <c r="U100" s="18" t="str">
        <f t="array" ref="U100">IF($D100="","",IFERROR(INDEX('Cài đặt'!$F$5:$F$12,MATCH($P100,'Cài đặt'!$D$5:$D$12,0)),"Có"))</f>
        <v/>
      </c>
      <c r="V100" s="21"/>
      <c r="W100" s="37" t="str">
        <f t="shared" si="4"/>
        <v/>
      </c>
    </row>
    <row r="101" ht="33.75" customHeight="1">
      <c r="A101" s="38" t="str">
        <f t="shared" si="1"/>
        <v/>
      </c>
      <c r="B101" s="19"/>
      <c r="C101" s="39"/>
      <c r="D101" s="39"/>
      <c r="E101" s="39"/>
      <c r="F101" s="19"/>
      <c r="G101" s="17"/>
      <c r="H101" s="17"/>
      <c r="I101" s="39"/>
      <c r="J101" s="39"/>
      <c r="K101" s="41"/>
      <c r="L101" s="41"/>
      <c r="M101" s="41"/>
      <c r="N101" s="43" t="str">
        <f t="shared" si="2"/>
        <v/>
      </c>
      <c r="O101" s="38" t="str">
        <f t="shared" si="3"/>
        <v/>
      </c>
      <c r="P101" s="19"/>
      <c r="Q101" s="45"/>
      <c r="R101" s="38" t="str">
        <f>IF($D101="","",IF($N101="","Chưa có hạn",IF($P101="Hoàn thành","Đã xong",IF($P101="Hủy","Đã hủy",IF($N101&lt;'Lịch tuần'!$F$8,"Quá hạn "&amp;('Lịch tuần'!$F$8-$N101)&amp;" ngày",IF($N101='Lịch tuần'!$F$8,"Đến hạn hôm nay",IF($N101-'Lịch tuần'!$F$8&lt;='Cài đặt'!$B$27,"Sắp đến hạn ("&amp;($N101-'Lịch tuần'!$F$8)&amp;" ngày)","Còn "&amp;($N101-'Lịch tuần'!$F$8)&amp;" ngày")))))))</f>
        <v/>
      </c>
      <c r="S101" s="39"/>
      <c r="T101" s="39"/>
      <c r="U101" s="38" t="str">
        <f t="array" ref="U101">IF($D101="","",IFERROR(INDEX('Cài đặt'!$F$5:$F$12,MATCH($P101,'Cài đặt'!$D$5:$D$12,0)),"Có"))</f>
        <v/>
      </c>
      <c r="V101" s="39"/>
      <c r="W101" s="53" t="str">
        <f t="shared" si="4"/>
        <v/>
      </c>
    </row>
    <row r="102" ht="33.75" customHeight="1">
      <c r="A102" s="18" t="str">
        <f t="shared" si="1"/>
        <v/>
      </c>
      <c r="B102" s="16"/>
      <c r="C102" s="21"/>
      <c r="D102" s="21"/>
      <c r="E102" s="21"/>
      <c r="F102" s="16"/>
      <c r="G102" s="15"/>
      <c r="H102" s="15"/>
      <c r="I102" s="21"/>
      <c r="J102" s="21"/>
      <c r="K102" s="23"/>
      <c r="L102" s="23"/>
      <c r="M102" s="23"/>
      <c r="N102" s="25" t="str">
        <f t="shared" si="2"/>
        <v/>
      </c>
      <c r="O102" s="18" t="str">
        <f t="shared" si="3"/>
        <v/>
      </c>
      <c r="P102" s="16"/>
      <c r="Q102" s="31"/>
      <c r="R102" s="18" t="str">
        <f>IF($D102="","",IF($N102="","Chưa có hạn",IF($P102="Hoàn thành","Đã xong",IF($P102="Hủy","Đã hủy",IF($N102&lt;'Lịch tuần'!$F$8,"Quá hạn "&amp;('Lịch tuần'!$F$8-$N102)&amp;" ngày",IF($N102='Lịch tuần'!$F$8,"Đến hạn hôm nay",IF($N102-'Lịch tuần'!$F$8&lt;='Cài đặt'!$B$27,"Sắp đến hạn ("&amp;($N102-'Lịch tuần'!$F$8)&amp;" ngày)","Còn "&amp;($N102-'Lịch tuần'!$F$8)&amp;" ngày")))))))</f>
        <v/>
      </c>
      <c r="S102" s="21"/>
      <c r="T102" s="21"/>
      <c r="U102" s="18" t="str">
        <f t="array" ref="U102">IF($D102="","",IFERROR(INDEX('Cài đặt'!$F$5:$F$12,MATCH($P102,'Cài đặt'!$D$5:$D$12,0)),"Có"))</f>
        <v/>
      </c>
      <c r="V102" s="21"/>
      <c r="W102" s="37" t="str">
        <f t="shared" si="4"/>
        <v/>
      </c>
    </row>
    <row r="103" ht="33.75" customHeight="1">
      <c r="A103" s="38" t="str">
        <f t="shared" si="1"/>
        <v/>
      </c>
      <c r="B103" s="19"/>
      <c r="C103" s="39"/>
      <c r="D103" s="39"/>
      <c r="E103" s="39"/>
      <c r="F103" s="19"/>
      <c r="G103" s="17"/>
      <c r="H103" s="17"/>
      <c r="I103" s="39"/>
      <c r="J103" s="39"/>
      <c r="K103" s="41"/>
      <c r="L103" s="41"/>
      <c r="M103" s="41"/>
      <c r="N103" s="43" t="str">
        <f t="shared" si="2"/>
        <v/>
      </c>
      <c r="O103" s="38" t="str">
        <f t="shared" si="3"/>
        <v/>
      </c>
      <c r="P103" s="19"/>
      <c r="Q103" s="45"/>
      <c r="R103" s="38" t="str">
        <f>IF($D103="","",IF($N103="","Chưa có hạn",IF($P103="Hoàn thành","Đã xong",IF($P103="Hủy","Đã hủy",IF($N103&lt;'Lịch tuần'!$F$8,"Quá hạn "&amp;('Lịch tuần'!$F$8-$N103)&amp;" ngày",IF($N103='Lịch tuần'!$F$8,"Đến hạn hôm nay",IF($N103-'Lịch tuần'!$F$8&lt;='Cài đặt'!$B$27,"Sắp đến hạn ("&amp;($N103-'Lịch tuần'!$F$8)&amp;" ngày)","Còn "&amp;($N103-'Lịch tuần'!$F$8)&amp;" ngày")))))))</f>
        <v/>
      </c>
      <c r="S103" s="39"/>
      <c r="T103" s="39"/>
      <c r="U103" s="38" t="str">
        <f t="array" ref="U103">IF($D103="","",IFERROR(INDEX('Cài đặt'!$F$5:$F$12,MATCH($P103,'Cài đặt'!$D$5:$D$12,0)),"Có"))</f>
        <v/>
      </c>
      <c r="V103" s="39"/>
      <c r="W103" s="53" t="str">
        <f t="shared" si="4"/>
        <v/>
      </c>
    </row>
    <row r="104" ht="33.75" customHeight="1">
      <c r="A104" s="18" t="str">
        <f t="shared" si="1"/>
        <v/>
      </c>
      <c r="B104" s="16"/>
      <c r="C104" s="21"/>
      <c r="D104" s="21"/>
      <c r="E104" s="21"/>
      <c r="F104" s="16"/>
      <c r="G104" s="15"/>
      <c r="H104" s="15"/>
      <c r="I104" s="21"/>
      <c r="J104" s="21"/>
      <c r="K104" s="23"/>
      <c r="L104" s="23"/>
      <c r="M104" s="23"/>
      <c r="N104" s="25" t="str">
        <f t="shared" si="2"/>
        <v/>
      </c>
      <c r="O104" s="18" t="str">
        <f t="shared" si="3"/>
        <v/>
      </c>
      <c r="P104" s="16"/>
      <c r="Q104" s="31"/>
      <c r="R104" s="18" t="str">
        <f>IF($D104="","",IF($N104="","Chưa có hạn",IF($P104="Hoàn thành","Đã xong",IF($P104="Hủy","Đã hủy",IF($N104&lt;'Lịch tuần'!$F$8,"Quá hạn "&amp;('Lịch tuần'!$F$8-$N104)&amp;" ngày",IF($N104='Lịch tuần'!$F$8,"Đến hạn hôm nay",IF($N104-'Lịch tuần'!$F$8&lt;='Cài đặt'!$B$27,"Sắp đến hạn ("&amp;($N104-'Lịch tuần'!$F$8)&amp;" ngày)","Còn "&amp;($N104-'Lịch tuần'!$F$8)&amp;" ngày")))))))</f>
        <v/>
      </c>
      <c r="S104" s="21"/>
      <c r="T104" s="21"/>
      <c r="U104" s="18" t="str">
        <f t="array" ref="U104">IF($D104="","",IFERROR(INDEX('Cài đặt'!$F$5:$F$12,MATCH($P104,'Cài đặt'!$D$5:$D$12,0)),"Có"))</f>
        <v/>
      </c>
      <c r="V104" s="21"/>
      <c r="W104" s="37" t="str">
        <f t="shared" si="4"/>
        <v/>
      </c>
    </row>
    <row r="105" ht="33.75" customHeight="1">
      <c r="A105" s="38" t="str">
        <f t="shared" si="1"/>
        <v/>
      </c>
      <c r="B105" s="19"/>
      <c r="C105" s="39"/>
      <c r="D105" s="39"/>
      <c r="E105" s="39"/>
      <c r="F105" s="19"/>
      <c r="G105" s="17"/>
      <c r="H105" s="17"/>
      <c r="I105" s="39"/>
      <c r="J105" s="39"/>
      <c r="K105" s="41"/>
      <c r="L105" s="41"/>
      <c r="M105" s="41"/>
      <c r="N105" s="43" t="str">
        <f t="shared" si="2"/>
        <v/>
      </c>
      <c r="O105" s="38" t="str">
        <f t="shared" si="3"/>
        <v/>
      </c>
      <c r="P105" s="19"/>
      <c r="Q105" s="45"/>
      <c r="R105" s="38" t="str">
        <f>IF($D105="","",IF($N105="","Chưa có hạn",IF($P105="Hoàn thành","Đã xong",IF($P105="Hủy","Đã hủy",IF($N105&lt;'Lịch tuần'!$F$8,"Quá hạn "&amp;('Lịch tuần'!$F$8-$N105)&amp;" ngày",IF($N105='Lịch tuần'!$F$8,"Đến hạn hôm nay",IF($N105-'Lịch tuần'!$F$8&lt;='Cài đặt'!$B$27,"Sắp đến hạn ("&amp;($N105-'Lịch tuần'!$F$8)&amp;" ngày)","Còn "&amp;($N105-'Lịch tuần'!$F$8)&amp;" ngày")))))))</f>
        <v/>
      </c>
      <c r="S105" s="39"/>
      <c r="T105" s="39"/>
      <c r="U105" s="38" t="str">
        <f t="array" ref="U105">IF($D105="","",IFERROR(INDEX('Cài đặt'!$F$5:$F$12,MATCH($P105,'Cài đặt'!$D$5:$D$12,0)),"Có"))</f>
        <v/>
      </c>
      <c r="V105" s="39"/>
      <c r="W105" s="53" t="str">
        <f t="shared" si="4"/>
        <v/>
      </c>
    </row>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2:W2"/>
    <mergeCell ref="A4:F4"/>
    <mergeCell ref="G4:J4"/>
    <mergeCell ref="K4:R4"/>
    <mergeCell ref="S4:W4"/>
    <mergeCell ref="E1:L1"/>
  </mergeCells>
  <conditionalFormatting sqref="R6:R105">
    <cfRule type="expression" dxfId="4" priority="1">
      <formula>LEFT($R6,7)="Quá hạn"</formula>
    </cfRule>
  </conditionalFormatting>
  <conditionalFormatting sqref="R6:R105">
    <cfRule type="expression" dxfId="5" priority="2">
      <formula>OR($R6="Đến hạn hôm nay",LEFT($R6,8)="Sắp đến")</formula>
    </cfRule>
  </conditionalFormatting>
  <conditionalFormatting sqref="R6:R105">
    <cfRule type="expression" dxfId="6" priority="3">
      <formula>OR($R6="Đã xong",$R6="Đã hủy")</formula>
    </cfRule>
  </conditionalFormatting>
  <conditionalFormatting sqref="P6:P105">
    <cfRule type="cellIs" dxfId="5" priority="4" operator="equal">
      <formula>"Hoàn thành"</formula>
    </cfRule>
  </conditionalFormatting>
  <conditionalFormatting sqref="P6:P105">
    <cfRule type="cellIs" dxfId="7" priority="5" operator="equal">
      <formula>"Đang thực hiện"</formula>
    </cfRule>
  </conditionalFormatting>
  <conditionalFormatting sqref="P6:P105">
    <cfRule type="expression" dxfId="8" priority="6">
      <formula>OR($P6="Cần điều chỉnh",$P6="Tạm hoãn")</formula>
    </cfRule>
  </conditionalFormatting>
  <conditionalFormatting sqref="F6:F105">
    <cfRule type="cellIs" dxfId="9" priority="7" operator="equal">
      <formula>"Cao"</formula>
    </cfRule>
  </conditionalFormatting>
  <conditionalFormatting sqref="F6:F105">
    <cfRule type="cellIs" dxfId="6" priority="8" operator="equal">
      <formula>"Thấp"</formula>
    </cfRule>
  </conditionalFormatting>
  <conditionalFormatting sqref="U6:U105">
    <cfRule type="cellIs" dxfId="9" priority="9" operator="equal">
      <formula>"Có"</formula>
    </cfRule>
  </conditionalFormatting>
  <dataValidations>
    <dataValidation type="decimal" allowBlank="1" sqref="Q6:Q105">
      <formula1>0.0</formula1>
      <formula2>1.0</formula2>
    </dataValidation>
    <dataValidation type="date" operator="greaterThan" allowBlank="1" sqref="K6:M105">
      <formula1>36526.0</formula1>
    </dataValidation>
    <dataValidation type="list" allowBlank="1" sqref="P6:P105">
      <formula1>'Cài đặt'!$D$5:$D$12</formula1>
    </dataValidation>
    <dataValidation type="list" allowBlank="1" sqref="F6:F105">
      <formula1>'Cài đặt'!$D$16:$D$19</formula1>
    </dataValidation>
    <dataValidation type="list" allowBlank="1" sqref="G6:H105">
      <formula1>'Cài đặt'!$A$5:$A$24</formula1>
    </dataValidation>
  </dataValidations>
  <printOptions/>
  <pageMargins bottom="1.0" footer="0.0" header="0.0" left="0.75" right="0.75" top="1.0"/>
  <pageSetup fitToHeight="0" paperSize="8"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6.0"/>
    <col customWidth="1" min="2" max="2" width="13.0"/>
    <col customWidth="1" min="3" max="3" width="40.0"/>
    <col customWidth="1" min="4" max="4" width="22.0"/>
    <col customWidth="1" min="5" max="6" width="14.0"/>
    <col customWidth="1" min="7" max="7" width="16.0"/>
    <col customWidth="1" min="8" max="8" width="46.0"/>
    <col customWidth="1" min="9" max="26" width="8.71"/>
  </cols>
  <sheetData>
    <row r="1" ht="42.0" customHeight="1">
      <c r="A1" s="1" t="s">
        <v>92</v>
      </c>
      <c r="B1" s="4"/>
      <c r="C1" s="4"/>
      <c r="D1" s="4"/>
      <c r="E1" s="4"/>
      <c r="F1" s="4"/>
      <c r="G1" s="4"/>
      <c r="H1" s="5"/>
    </row>
    <row r="2" ht="19.5" customHeight="1">
      <c r="A2" s="7" t="str">
        <f>IF('Lịch tuần'!F4="","","Tuần "&amp;'Lịch tuần'!F6&amp;"  |  "&amp;TEXT('Lịch tuần'!F4,"dd/mm/yyyy")&amp;" – "&amp;TEXT('Lịch tuần'!F5,"dd/mm/yyyy")&amp;"  |  "&amp;'Lịch tuần'!B4)</f>
        <v>Tuần 44  |  26/10/2026 – 01/11/2026  |  Phòng Kinh doanh – Nhóm dự án A</v>
      </c>
    </row>
    <row r="4" ht="24.0" customHeight="1">
      <c r="A4" s="42" t="s">
        <v>96</v>
      </c>
      <c r="B4" s="4"/>
      <c r="C4" s="4"/>
      <c r="D4" s="4"/>
      <c r="E4" s="4"/>
      <c r="F4" s="4"/>
      <c r="G4" s="4"/>
      <c r="H4" s="5"/>
    </row>
    <row r="5" ht="33.75" customHeight="1">
      <c r="A5" s="44"/>
      <c r="B5" s="44"/>
      <c r="C5" s="13" t="s">
        <v>29</v>
      </c>
      <c r="D5" s="13" t="s">
        <v>97</v>
      </c>
      <c r="E5" s="13" t="s">
        <v>98</v>
      </c>
    </row>
    <row r="6">
      <c r="C6" s="27" t="str">
        <f>IF('Cài đặt'!D5="","",'Cài đặt'!D5)</f>
        <v>Chưa bắt đầu</v>
      </c>
      <c r="D6" s="48">
        <f>IF($C6="","",SUMPRODUCT(('Nhiệm vụ'!$D$6:$D$105&lt;&gt;"")*('Nhiệm vụ'!$P$6:$P$105=$C6)))</f>
        <v>4</v>
      </c>
      <c r="E6" s="51">
        <f t="shared" ref="E6:E13" si="1">IF(OR($C6="",$D$14=0),"",D6/$D$14)</f>
        <v>0.3636363636</v>
      </c>
    </row>
    <row r="7">
      <c r="C7" s="52" t="str">
        <f>IF('Cài đặt'!D6="","",'Cài đặt'!D6)</f>
        <v>Đang thực hiện</v>
      </c>
      <c r="D7" s="54">
        <f>IF($C7="","",SUMPRODUCT(('Nhiệm vụ'!$D$6:$D$105&lt;&gt;"")*('Nhiệm vụ'!$P$6:$P$105=$C7)))</f>
        <v>3</v>
      </c>
      <c r="E7" s="55">
        <f t="shared" si="1"/>
        <v>0.2727272727</v>
      </c>
    </row>
    <row r="8">
      <c r="C8" s="27" t="str">
        <f>IF('Cài đặt'!D7="","",'Cài đặt'!D7)</f>
        <v>Hoàn thành</v>
      </c>
      <c r="D8" s="48">
        <f>IF($C8="","",SUMPRODUCT(('Nhiệm vụ'!$D$6:$D$105&lt;&gt;"")*('Nhiệm vụ'!$P$6:$P$105=$C8)))</f>
        <v>2</v>
      </c>
      <c r="E8" s="51">
        <f t="shared" si="1"/>
        <v>0.1818181818</v>
      </c>
    </row>
    <row r="9">
      <c r="C9" s="52" t="str">
        <f>IF('Cài đặt'!D8="","",'Cài đặt'!D8)</f>
        <v>Cần điều chỉnh</v>
      </c>
      <c r="D9" s="54">
        <f>IF($C9="","",SUMPRODUCT(('Nhiệm vụ'!$D$6:$D$105&lt;&gt;"")*('Nhiệm vụ'!$P$6:$P$105=$C9)))</f>
        <v>1</v>
      </c>
      <c r="E9" s="55">
        <f t="shared" si="1"/>
        <v>0.09090909091</v>
      </c>
    </row>
    <row r="10">
      <c r="C10" s="27" t="str">
        <f>IF('Cài đặt'!D9="","",'Cài đặt'!D9)</f>
        <v>Tạm hoãn</v>
      </c>
      <c r="D10" s="48">
        <f>IF($C10="","",SUMPRODUCT(('Nhiệm vụ'!$D$6:$D$105&lt;&gt;"")*('Nhiệm vụ'!$P$6:$P$105=$C10)))</f>
        <v>1</v>
      </c>
      <c r="E10" s="51">
        <f t="shared" si="1"/>
        <v>0.09090909091</v>
      </c>
    </row>
    <row r="11">
      <c r="C11" s="52" t="str">
        <f>IF('Cài đặt'!D10="","",'Cài đặt'!D10)</f>
        <v>Hủy</v>
      </c>
      <c r="D11" s="54">
        <f>IF($C11="","",SUMPRODUCT(('Nhiệm vụ'!$D$6:$D$105&lt;&gt;"")*('Nhiệm vụ'!$P$6:$P$105=$C11)))</f>
        <v>0</v>
      </c>
      <c r="E11" s="55">
        <f t="shared" si="1"/>
        <v>0</v>
      </c>
    </row>
    <row r="12">
      <c r="C12" s="27" t="str">
        <f>IF('Cài đặt'!D11="","",'Cài đặt'!D11)</f>
        <v/>
      </c>
      <c r="D12" s="48" t="str">
        <f>IF($C12="","",SUMPRODUCT(('Nhiệm vụ'!$D$6:$D$105&lt;&gt;"")*('Nhiệm vụ'!$P$6:$P$105=$C12)))</f>
        <v/>
      </c>
      <c r="E12" s="51" t="str">
        <f t="shared" si="1"/>
        <v/>
      </c>
    </row>
    <row r="13">
      <c r="C13" s="52" t="str">
        <f>IF('Cài đặt'!D12="","",'Cài đặt'!D12)</f>
        <v/>
      </c>
      <c r="D13" s="54" t="str">
        <f>IF($C13="","",SUMPRODUCT(('Nhiệm vụ'!$D$6:$D$105&lt;&gt;"")*('Nhiệm vụ'!$P$6:$P$105=$C13)))</f>
        <v/>
      </c>
      <c r="E13" s="55" t="str">
        <f t="shared" si="1"/>
        <v/>
      </c>
    </row>
    <row r="14">
      <c r="C14" s="57" t="s">
        <v>111</v>
      </c>
      <c r="D14" s="58">
        <f t="shared" ref="D14:E14" si="2">SUM(D6:D13)</f>
        <v>11</v>
      </c>
      <c r="E14" s="60">
        <f t="shared" si="2"/>
        <v>1</v>
      </c>
    </row>
    <row r="16" ht="24.0" customHeight="1">
      <c r="A16" s="42" t="s">
        <v>112</v>
      </c>
      <c r="B16" s="4"/>
      <c r="C16" s="4"/>
      <c r="D16" s="4"/>
      <c r="E16" s="4"/>
      <c r="F16" s="4"/>
      <c r="G16" s="4"/>
      <c r="H16" s="5"/>
    </row>
    <row r="17" ht="33.75" customHeight="1">
      <c r="A17" s="44"/>
      <c r="B17" s="44"/>
      <c r="C17" s="13" t="s">
        <v>113</v>
      </c>
      <c r="D17" s="13" t="s">
        <v>114</v>
      </c>
      <c r="E17" s="13" t="s">
        <v>115</v>
      </c>
      <c r="F17" s="13" t="s">
        <v>116</v>
      </c>
      <c r="G17" s="13" t="s">
        <v>117</v>
      </c>
      <c r="H17" s="13" t="s">
        <v>118</v>
      </c>
    </row>
    <row r="18">
      <c r="C18" s="27" t="str">
        <f>IF('Cài đặt'!A5="","",'Cài đặt'!A5)</f>
        <v>Nguyễn Minh Anh</v>
      </c>
      <c r="D18" s="48">
        <f>IF($C18="","",COUNTIF('Nhiệm vụ'!$G$6:$G$105,$C18))</f>
        <v>5</v>
      </c>
      <c r="E18" s="48">
        <f>IF($C18="","",COUNTIF('Nhiệm vụ'!$H$6:$H$105,$C18))</f>
        <v>2</v>
      </c>
      <c r="F18" s="48">
        <f>IF($C18="","",SUMPRODUCT(('Nhiệm vụ'!$H$6:$H$105=$C18)*('Nhiệm vụ'!$P$6:$P$105="Hoàn thành")))</f>
        <v>0</v>
      </c>
      <c r="G18" s="48">
        <f>IF($C18="","",SUMPRODUCT(('Nhiệm vụ'!$H$6:$H$105=$C18)*(LEFT('Nhiệm vụ'!$R$6:$R$105,7)="Quá hạn")))</f>
        <v>0</v>
      </c>
      <c r="H18" s="51">
        <f t="shared" ref="H18:H37" si="3">IF(OR($C18="",N($E18)=0),"",F18/E18)</f>
        <v>0</v>
      </c>
    </row>
    <row r="19">
      <c r="C19" s="52" t="str">
        <f>IF('Cài đặt'!A6="","",'Cài đặt'!A6)</f>
        <v>Trần Quốc Bảo</v>
      </c>
      <c r="D19" s="54">
        <f>IF($C19="","",COUNTIF('Nhiệm vụ'!$G$6:$G$105,$C19))</f>
        <v>3</v>
      </c>
      <c r="E19" s="54">
        <f>IF($C19="","",COUNTIF('Nhiệm vụ'!$H$6:$H$105,$C19))</f>
        <v>2</v>
      </c>
      <c r="F19" s="54">
        <f>IF($C19="","",SUMPRODUCT(('Nhiệm vụ'!$H$6:$H$105=$C19)*('Nhiệm vụ'!$P$6:$P$105="Hoàn thành")))</f>
        <v>2</v>
      </c>
      <c r="G19" s="54">
        <f>IF($C19="","",SUMPRODUCT(('Nhiệm vụ'!$H$6:$H$105=$C19)*(LEFT('Nhiệm vụ'!$R$6:$R$105,7)="Quá hạn")))</f>
        <v>0</v>
      </c>
      <c r="H19" s="55">
        <f t="shared" si="3"/>
        <v>1</v>
      </c>
    </row>
    <row r="20">
      <c r="C20" s="27" t="str">
        <f>IF('Cài đặt'!A7="","",'Cài đặt'!A7)</f>
        <v>Lê Thu Cúc</v>
      </c>
      <c r="D20" s="48">
        <f>IF($C20="","",COUNTIF('Nhiệm vụ'!$G$6:$G$105,$C20))</f>
        <v>0</v>
      </c>
      <c r="E20" s="48">
        <f>IF($C20="","",COUNTIF('Nhiệm vụ'!$H$6:$H$105,$C20))</f>
        <v>3</v>
      </c>
      <c r="F20" s="48">
        <f>IF($C20="","",SUMPRODUCT(('Nhiệm vụ'!$H$6:$H$105=$C20)*('Nhiệm vụ'!$P$6:$P$105="Hoàn thành")))</f>
        <v>0</v>
      </c>
      <c r="G20" s="48">
        <f>IF($C20="","",SUMPRODUCT(('Nhiệm vụ'!$H$6:$H$105=$C20)*(LEFT('Nhiệm vụ'!$R$6:$R$105,7)="Quá hạn")))</f>
        <v>1</v>
      </c>
      <c r="H20" s="51">
        <f t="shared" si="3"/>
        <v>0</v>
      </c>
    </row>
    <row r="21" ht="15.75" customHeight="1">
      <c r="C21" s="52" t="str">
        <f>IF('Cài đặt'!A8="","",'Cài đặt'!A8)</f>
        <v>Phạm Hoài Nam</v>
      </c>
      <c r="D21" s="54">
        <f>IF($C21="","",COUNTIF('Nhiệm vụ'!$G$6:$G$105,$C21))</f>
        <v>3</v>
      </c>
      <c r="E21" s="54">
        <f>IF($C21="","",COUNTIF('Nhiệm vụ'!$H$6:$H$105,$C21))</f>
        <v>1</v>
      </c>
      <c r="F21" s="54">
        <f>IF($C21="","",SUMPRODUCT(('Nhiệm vụ'!$H$6:$H$105=$C21)*('Nhiệm vụ'!$P$6:$P$105="Hoàn thành")))</f>
        <v>0</v>
      </c>
      <c r="G21" s="54">
        <f>IF($C21="","",SUMPRODUCT(('Nhiệm vụ'!$H$6:$H$105=$C21)*(LEFT('Nhiệm vụ'!$R$6:$R$105,7)="Quá hạn")))</f>
        <v>0</v>
      </c>
      <c r="H21" s="55">
        <f t="shared" si="3"/>
        <v>0</v>
      </c>
    </row>
    <row r="22" ht="15.75" customHeight="1">
      <c r="C22" s="27" t="str">
        <f>IF('Cài đặt'!A9="","",'Cài đặt'!A9)</f>
        <v>Vũ Khánh Linh</v>
      </c>
      <c r="D22" s="48">
        <f>IF($C22="","",COUNTIF('Nhiệm vụ'!$G$6:$G$105,$C22))</f>
        <v>0</v>
      </c>
      <c r="E22" s="48">
        <f>IF($C22="","",COUNTIF('Nhiệm vụ'!$H$6:$H$105,$C22))</f>
        <v>3</v>
      </c>
      <c r="F22" s="48">
        <f>IF($C22="","",SUMPRODUCT(('Nhiệm vụ'!$H$6:$H$105=$C22)*('Nhiệm vụ'!$P$6:$P$105="Hoàn thành")))</f>
        <v>0</v>
      </c>
      <c r="G22" s="48">
        <f>IF($C22="","",SUMPRODUCT(('Nhiệm vụ'!$H$6:$H$105=$C22)*(LEFT('Nhiệm vụ'!$R$6:$R$105,7)="Quá hạn")))</f>
        <v>0</v>
      </c>
      <c r="H22" s="51">
        <f t="shared" si="3"/>
        <v>0</v>
      </c>
    </row>
    <row r="23" ht="15.75" customHeight="1">
      <c r="C23" s="52" t="str">
        <f>IF('Cài đặt'!A10="","",'Cài đặt'!A10)</f>
        <v/>
      </c>
      <c r="D23" s="54" t="str">
        <f>IF($C23="","",COUNTIF('Nhiệm vụ'!$G$6:$G$105,$C23))</f>
        <v/>
      </c>
      <c r="E23" s="54" t="str">
        <f>IF($C23="","",COUNTIF('Nhiệm vụ'!$H$6:$H$105,$C23))</f>
        <v/>
      </c>
      <c r="F23" s="54" t="str">
        <f>IF($C23="","",SUMPRODUCT(('Nhiệm vụ'!$H$6:$H$105=$C23)*('Nhiệm vụ'!$P$6:$P$105="Hoàn thành")))</f>
        <v/>
      </c>
      <c r="G23" s="54" t="str">
        <f>IF($C23="","",SUMPRODUCT(('Nhiệm vụ'!$H$6:$H$105=$C23)*(LEFT('Nhiệm vụ'!$R$6:$R$105,7)="Quá hạn")))</f>
        <v/>
      </c>
      <c r="H23" s="55" t="str">
        <f t="shared" si="3"/>
        <v/>
      </c>
    </row>
    <row r="24" ht="15.75" customHeight="1">
      <c r="C24" s="27" t="str">
        <f>IF('Cài đặt'!A11="","",'Cài đặt'!A11)</f>
        <v/>
      </c>
      <c r="D24" s="48" t="str">
        <f>IF($C24="","",COUNTIF('Nhiệm vụ'!$G$6:$G$105,$C24))</f>
        <v/>
      </c>
      <c r="E24" s="48" t="str">
        <f>IF($C24="","",COUNTIF('Nhiệm vụ'!$H$6:$H$105,$C24))</f>
        <v/>
      </c>
      <c r="F24" s="48" t="str">
        <f>IF($C24="","",SUMPRODUCT(('Nhiệm vụ'!$H$6:$H$105=$C24)*('Nhiệm vụ'!$P$6:$P$105="Hoàn thành")))</f>
        <v/>
      </c>
      <c r="G24" s="48" t="str">
        <f>IF($C24="","",SUMPRODUCT(('Nhiệm vụ'!$H$6:$H$105=$C24)*(LEFT('Nhiệm vụ'!$R$6:$R$105,7)="Quá hạn")))</f>
        <v/>
      </c>
      <c r="H24" s="51" t="str">
        <f t="shared" si="3"/>
        <v/>
      </c>
    </row>
    <row r="25" ht="15.75" customHeight="1">
      <c r="C25" s="52" t="str">
        <f>IF('Cài đặt'!A12="","",'Cài đặt'!A12)</f>
        <v/>
      </c>
      <c r="D25" s="54" t="str">
        <f>IF($C25="","",COUNTIF('Nhiệm vụ'!$G$6:$G$105,$C25))</f>
        <v/>
      </c>
      <c r="E25" s="54" t="str">
        <f>IF($C25="","",COUNTIF('Nhiệm vụ'!$H$6:$H$105,$C25))</f>
        <v/>
      </c>
      <c r="F25" s="54" t="str">
        <f>IF($C25="","",SUMPRODUCT(('Nhiệm vụ'!$H$6:$H$105=$C25)*('Nhiệm vụ'!$P$6:$P$105="Hoàn thành")))</f>
        <v/>
      </c>
      <c r="G25" s="54" t="str">
        <f>IF($C25="","",SUMPRODUCT(('Nhiệm vụ'!$H$6:$H$105=$C25)*(LEFT('Nhiệm vụ'!$R$6:$R$105,7)="Quá hạn")))</f>
        <v/>
      </c>
      <c r="H25" s="55" t="str">
        <f t="shared" si="3"/>
        <v/>
      </c>
    </row>
    <row r="26" ht="15.75" customHeight="1">
      <c r="C26" s="27" t="str">
        <f>IF('Cài đặt'!A13="","",'Cài đặt'!A13)</f>
        <v/>
      </c>
      <c r="D26" s="48" t="str">
        <f>IF($C26="","",COUNTIF('Nhiệm vụ'!$G$6:$G$105,$C26))</f>
        <v/>
      </c>
      <c r="E26" s="48" t="str">
        <f>IF($C26="","",COUNTIF('Nhiệm vụ'!$H$6:$H$105,$C26))</f>
        <v/>
      </c>
      <c r="F26" s="48" t="str">
        <f>IF($C26="","",SUMPRODUCT(('Nhiệm vụ'!$H$6:$H$105=$C26)*('Nhiệm vụ'!$P$6:$P$105="Hoàn thành")))</f>
        <v/>
      </c>
      <c r="G26" s="48" t="str">
        <f>IF($C26="","",SUMPRODUCT(('Nhiệm vụ'!$H$6:$H$105=$C26)*(LEFT('Nhiệm vụ'!$R$6:$R$105,7)="Quá hạn")))</f>
        <v/>
      </c>
      <c r="H26" s="51" t="str">
        <f t="shared" si="3"/>
        <v/>
      </c>
    </row>
    <row r="27" ht="15.75" customHeight="1">
      <c r="C27" s="52" t="str">
        <f>IF('Cài đặt'!A14="","",'Cài đặt'!A14)</f>
        <v/>
      </c>
      <c r="D27" s="54" t="str">
        <f>IF($C27="","",COUNTIF('Nhiệm vụ'!$G$6:$G$105,$C27))</f>
        <v/>
      </c>
      <c r="E27" s="54" t="str">
        <f>IF($C27="","",COUNTIF('Nhiệm vụ'!$H$6:$H$105,$C27))</f>
        <v/>
      </c>
      <c r="F27" s="54" t="str">
        <f>IF($C27="","",SUMPRODUCT(('Nhiệm vụ'!$H$6:$H$105=$C27)*('Nhiệm vụ'!$P$6:$P$105="Hoàn thành")))</f>
        <v/>
      </c>
      <c r="G27" s="54" t="str">
        <f>IF($C27="","",SUMPRODUCT(('Nhiệm vụ'!$H$6:$H$105=$C27)*(LEFT('Nhiệm vụ'!$R$6:$R$105,7)="Quá hạn")))</f>
        <v/>
      </c>
      <c r="H27" s="55" t="str">
        <f t="shared" si="3"/>
        <v/>
      </c>
    </row>
    <row r="28" ht="15.75" customHeight="1">
      <c r="C28" s="27" t="str">
        <f>IF('Cài đặt'!A15="","",'Cài đặt'!A15)</f>
        <v/>
      </c>
      <c r="D28" s="48" t="str">
        <f>IF($C28="","",COUNTIF('Nhiệm vụ'!$G$6:$G$105,$C28))</f>
        <v/>
      </c>
      <c r="E28" s="48" t="str">
        <f>IF($C28="","",COUNTIF('Nhiệm vụ'!$H$6:$H$105,$C28))</f>
        <v/>
      </c>
      <c r="F28" s="48" t="str">
        <f>IF($C28="","",SUMPRODUCT(('Nhiệm vụ'!$H$6:$H$105=$C28)*('Nhiệm vụ'!$P$6:$P$105="Hoàn thành")))</f>
        <v/>
      </c>
      <c r="G28" s="48" t="str">
        <f>IF($C28="","",SUMPRODUCT(('Nhiệm vụ'!$H$6:$H$105=$C28)*(LEFT('Nhiệm vụ'!$R$6:$R$105,7)="Quá hạn")))</f>
        <v/>
      </c>
      <c r="H28" s="51" t="str">
        <f t="shared" si="3"/>
        <v/>
      </c>
    </row>
    <row r="29" ht="15.75" customHeight="1">
      <c r="C29" s="52" t="str">
        <f>IF('Cài đặt'!A16="","",'Cài đặt'!A16)</f>
        <v/>
      </c>
      <c r="D29" s="54" t="str">
        <f>IF($C29="","",COUNTIF('Nhiệm vụ'!$G$6:$G$105,$C29))</f>
        <v/>
      </c>
      <c r="E29" s="54" t="str">
        <f>IF($C29="","",COUNTIF('Nhiệm vụ'!$H$6:$H$105,$C29))</f>
        <v/>
      </c>
      <c r="F29" s="54" t="str">
        <f>IF($C29="","",SUMPRODUCT(('Nhiệm vụ'!$H$6:$H$105=$C29)*('Nhiệm vụ'!$P$6:$P$105="Hoàn thành")))</f>
        <v/>
      </c>
      <c r="G29" s="54" t="str">
        <f>IF($C29="","",SUMPRODUCT(('Nhiệm vụ'!$H$6:$H$105=$C29)*(LEFT('Nhiệm vụ'!$R$6:$R$105,7)="Quá hạn")))</f>
        <v/>
      </c>
      <c r="H29" s="55" t="str">
        <f t="shared" si="3"/>
        <v/>
      </c>
    </row>
    <row r="30" ht="15.75" customHeight="1">
      <c r="C30" s="27" t="str">
        <f>IF('Cài đặt'!A17="","",'Cài đặt'!A17)</f>
        <v/>
      </c>
      <c r="D30" s="48" t="str">
        <f>IF($C30="","",COUNTIF('Nhiệm vụ'!$G$6:$G$105,$C30))</f>
        <v/>
      </c>
      <c r="E30" s="48" t="str">
        <f>IF($C30="","",COUNTIF('Nhiệm vụ'!$H$6:$H$105,$C30))</f>
        <v/>
      </c>
      <c r="F30" s="48" t="str">
        <f>IF($C30="","",SUMPRODUCT(('Nhiệm vụ'!$H$6:$H$105=$C30)*('Nhiệm vụ'!$P$6:$P$105="Hoàn thành")))</f>
        <v/>
      </c>
      <c r="G30" s="48" t="str">
        <f>IF($C30="","",SUMPRODUCT(('Nhiệm vụ'!$H$6:$H$105=$C30)*(LEFT('Nhiệm vụ'!$R$6:$R$105,7)="Quá hạn")))</f>
        <v/>
      </c>
      <c r="H30" s="51" t="str">
        <f t="shared" si="3"/>
        <v/>
      </c>
    </row>
    <row r="31" ht="15.75" customHeight="1">
      <c r="C31" s="52" t="str">
        <f>IF('Cài đặt'!A18="","",'Cài đặt'!A18)</f>
        <v/>
      </c>
      <c r="D31" s="54" t="str">
        <f>IF($C31="","",COUNTIF('Nhiệm vụ'!$G$6:$G$105,$C31))</f>
        <v/>
      </c>
      <c r="E31" s="54" t="str">
        <f>IF($C31="","",COUNTIF('Nhiệm vụ'!$H$6:$H$105,$C31))</f>
        <v/>
      </c>
      <c r="F31" s="54" t="str">
        <f>IF($C31="","",SUMPRODUCT(('Nhiệm vụ'!$H$6:$H$105=$C31)*('Nhiệm vụ'!$P$6:$P$105="Hoàn thành")))</f>
        <v/>
      </c>
      <c r="G31" s="54" t="str">
        <f>IF($C31="","",SUMPRODUCT(('Nhiệm vụ'!$H$6:$H$105=$C31)*(LEFT('Nhiệm vụ'!$R$6:$R$105,7)="Quá hạn")))</f>
        <v/>
      </c>
      <c r="H31" s="55" t="str">
        <f t="shared" si="3"/>
        <v/>
      </c>
    </row>
    <row r="32" ht="15.75" customHeight="1">
      <c r="C32" s="27" t="str">
        <f>IF('Cài đặt'!A19="","",'Cài đặt'!A19)</f>
        <v/>
      </c>
      <c r="D32" s="48" t="str">
        <f>IF($C32="","",COUNTIF('Nhiệm vụ'!$G$6:$G$105,$C32))</f>
        <v/>
      </c>
      <c r="E32" s="48" t="str">
        <f>IF($C32="","",COUNTIF('Nhiệm vụ'!$H$6:$H$105,$C32))</f>
        <v/>
      </c>
      <c r="F32" s="48" t="str">
        <f>IF($C32="","",SUMPRODUCT(('Nhiệm vụ'!$H$6:$H$105=$C32)*('Nhiệm vụ'!$P$6:$P$105="Hoàn thành")))</f>
        <v/>
      </c>
      <c r="G32" s="48" t="str">
        <f>IF($C32="","",SUMPRODUCT(('Nhiệm vụ'!$H$6:$H$105=$C32)*(LEFT('Nhiệm vụ'!$R$6:$R$105,7)="Quá hạn")))</f>
        <v/>
      </c>
      <c r="H32" s="51" t="str">
        <f t="shared" si="3"/>
        <v/>
      </c>
    </row>
    <row r="33" ht="15.75" customHeight="1">
      <c r="C33" s="52" t="str">
        <f>IF('Cài đặt'!A20="","",'Cài đặt'!A20)</f>
        <v/>
      </c>
      <c r="D33" s="54" t="str">
        <f>IF($C33="","",COUNTIF('Nhiệm vụ'!$G$6:$G$105,$C33))</f>
        <v/>
      </c>
      <c r="E33" s="54" t="str">
        <f>IF($C33="","",COUNTIF('Nhiệm vụ'!$H$6:$H$105,$C33))</f>
        <v/>
      </c>
      <c r="F33" s="54" t="str">
        <f>IF($C33="","",SUMPRODUCT(('Nhiệm vụ'!$H$6:$H$105=$C33)*('Nhiệm vụ'!$P$6:$P$105="Hoàn thành")))</f>
        <v/>
      </c>
      <c r="G33" s="54" t="str">
        <f>IF($C33="","",SUMPRODUCT(('Nhiệm vụ'!$H$6:$H$105=$C33)*(LEFT('Nhiệm vụ'!$R$6:$R$105,7)="Quá hạn")))</f>
        <v/>
      </c>
      <c r="H33" s="55" t="str">
        <f t="shared" si="3"/>
        <v/>
      </c>
    </row>
    <row r="34" ht="15.75" customHeight="1">
      <c r="C34" s="27" t="str">
        <f>IF('Cài đặt'!A21="","",'Cài đặt'!A21)</f>
        <v/>
      </c>
      <c r="D34" s="48" t="str">
        <f>IF($C34="","",COUNTIF('Nhiệm vụ'!$G$6:$G$105,$C34))</f>
        <v/>
      </c>
      <c r="E34" s="48" t="str">
        <f>IF($C34="","",COUNTIF('Nhiệm vụ'!$H$6:$H$105,$C34))</f>
        <v/>
      </c>
      <c r="F34" s="48" t="str">
        <f>IF($C34="","",SUMPRODUCT(('Nhiệm vụ'!$H$6:$H$105=$C34)*('Nhiệm vụ'!$P$6:$P$105="Hoàn thành")))</f>
        <v/>
      </c>
      <c r="G34" s="48" t="str">
        <f>IF($C34="","",SUMPRODUCT(('Nhiệm vụ'!$H$6:$H$105=$C34)*(LEFT('Nhiệm vụ'!$R$6:$R$105,7)="Quá hạn")))</f>
        <v/>
      </c>
      <c r="H34" s="51" t="str">
        <f t="shared" si="3"/>
        <v/>
      </c>
    </row>
    <row r="35" ht="15.75" customHeight="1">
      <c r="C35" s="52" t="str">
        <f>IF('Cài đặt'!A22="","",'Cài đặt'!A22)</f>
        <v/>
      </c>
      <c r="D35" s="54" t="str">
        <f>IF($C35="","",COUNTIF('Nhiệm vụ'!$G$6:$G$105,$C35))</f>
        <v/>
      </c>
      <c r="E35" s="54" t="str">
        <f>IF($C35="","",COUNTIF('Nhiệm vụ'!$H$6:$H$105,$C35))</f>
        <v/>
      </c>
      <c r="F35" s="54" t="str">
        <f>IF($C35="","",SUMPRODUCT(('Nhiệm vụ'!$H$6:$H$105=$C35)*('Nhiệm vụ'!$P$6:$P$105="Hoàn thành")))</f>
        <v/>
      </c>
      <c r="G35" s="54" t="str">
        <f>IF($C35="","",SUMPRODUCT(('Nhiệm vụ'!$H$6:$H$105=$C35)*(LEFT('Nhiệm vụ'!$R$6:$R$105,7)="Quá hạn")))</f>
        <v/>
      </c>
      <c r="H35" s="55" t="str">
        <f t="shared" si="3"/>
        <v/>
      </c>
    </row>
    <row r="36" ht="15.75" customHeight="1">
      <c r="C36" s="27" t="str">
        <f>IF('Cài đặt'!A23="","",'Cài đặt'!A23)</f>
        <v/>
      </c>
      <c r="D36" s="48" t="str">
        <f>IF($C36="","",COUNTIF('Nhiệm vụ'!$G$6:$G$105,$C36))</f>
        <v/>
      </c>
      <c r="E36" s="48" t="str">
        <f>IF($C36="","",COUNTIF('Nhiệm vụ'!$H$6:$H$105,$C36))</f>
        <v/>
      </c>
      <c r="F36" s="48" t="str">
        <f>IF($C36="","",SUMPRODUCT(('Nhiệm vụ'!$H$6:$H$105=$C36)*('Nhiệm vụ'!$P$6:$P$105="Hoàn thành")))</f>
        <v/>
      </c>
      <c r="G36" s="48" t="str">
        <f>IF($C36="","",SUMPRODUCT(('Nhiệm vụ'!$H$6:$H$105=$C36)*(LEFT('Nhiệm vụ'!$R$6:$R$105,7)="Quá hạn")))</f>
        <v/>
      </c>
      <c r="H36" s="51" t="str">
        <f t="shared" si="3"/>
        <v/>
      </c>
    </row>
    <row r="37" ht="15.75" customHeight="1">
      <c r="C37" s="52" t="str">
        <f>IF('Cài đặt'!A24="","",'Cài đặt'!A24)</f>
        <v/>
      </c>
      <c r="D37" s="54" t="str">
        <f>IF($C37="","",COUNTIF('Nhiệm vụ'!$G$6:$G$105,$C37))</f>
        <v/>
      </c>
      <c r="E37" s="54" t="str">
        <f>IF($C37="","",COUNTIF('Nhiệm vụ'!$H$6:$H$105,$C37))</f>
        <v/>
      </c>
      <c r="F37" s="54" t="str">
        <f>IF($C37="","",SUMPRODUCT(('Nhiệm vụ'!$H$6:$H$105=$C37)*('Nhiệm vụ'!$P$6:$P$105="Hoàn thành")))</f>
        <v/>
      </c>
      <c r="G37" s="54" t="str">
        <f>IF($C37="","",SUMPRODUCT(('Nhiệm vụ'!$H$6:$H$105=$C37)*(LEFT('Nhiệm vụ'!$R$6:$R$105,7)="Quá hạn")))</f>
        <v/>
      </c>
      <c r="H37" s="55" t="str">
        <f t="shared" si="3"/>
        <v/>
      </c>
    </row>
    <row r="38" ht="15.75" customHeight="1"/>
    <row r="39" ht="24.0" customHeight="1">
      <c r="A39" s="42" t="s">
        <v>193</v>
      </c>
      <c r="B39" s="4"/>
      <c r="C39" s="4"/>
      <c r="D39" s="4"/>
      <c r="E39" s="4"/>
      <c r="F39" s="4"/>
      <c r="G39" s="4"/>
      <c r="H39" s="5"/>
    </row>
    <row r="40" ht="33.75" customHeight="1">
      <c r="A40" s="44"/>
      <c r="B40" s="44"/>
      <c r="C40" s="13" t="s">
        <v>17</v>
      </c>
      <c r="D40" s="13" t="s">
        <v>87</v>
      </c>
      <c r="E40" s="13" t="s">
        <v>53</v>
      </c>
      <c r="F40" s="13" t="s">
        <v>194</v>
      </c>
      <c r="G40" s="13" t="s">
        <v>90</v>
      </c>
      <c r="H40" s="13" t="s">
        <v>89</v>
      </c>
    </row>
    <row r="41" ht="15.75" customHeight="1">
      <c r="C41" s="27" t="str">
        <f>IF('Cài đặt'!D16="","",'Cài đặt'!D16)</f>
        <v>Cao</v>
      </c>
      <c r="D41" s="48">
        <f>IF($C41="","",SUMPRODUCT(('Nhiệm vụ'!$D$6:$D$105&lt;&gt;"")*('Nhiệm vụ'!$F$6:$F$105=$C41)))</f>
        <v>5</v>
      </c>
      <c r="E41" s="48">
        <f>IF($C41="","",SUMPRODUCT(('Nhiệm vụ'!$F$6:$F$105=$C41)*('Nhiệm vụ'!$P$6:$P$105="Hoàn thành")))</f>
        <v>2</v>
      </c>
      <c r="F41" s="48">
        <f>IF($C41="","",SUMPRODUCT(('Nhiệm vụ'!$F$6:$F$105=$C41)*('Nhiệm vụ'!$U$6:$U$105="Có")))</f>
        <v>3</v>
      </c>
      <c r="G41" s="48">
        <f>IF($C41="","",SUMPRODUCT(('Nhiệm vụ'!$F$6:$F$105=$C41)*(LEFT('Nhiệm vụ'!$R$6:$R$105,7)="Quá hạn")))</f>
        <v>1</v>
      </c>
      <c r="H41" s="51">
        <f t="shared" ref="H41:H44" si="4">IF(OR($C41="",N($D41)=0),"",E41/D41)</f>
        <v>0.4</v>
      </c>
    </row>
    <row r="42" ht="15.75" customHeight="1">
      <c r="C42" s="52" t="str">
        <f>IF('Cài đặt'!D17="","",'Cài đặt'!D17)</f>
        <v>Trung bình</v>
      </c>
      <c r="D42" s="54">
        <f>IF($C42="","",SUMPRODUCT(('Nhiệm vụ'!$D$6:$D$105&lt;&gt;"")*('Nhiệm vụ'!$F$6:$F$105=$C42)))</f>
        <v>4</v>
      </c>
      <c r="E42" s="54">
        <f>IF($C42="","",SUMPRODUCT(('Nhiệm vụ'!$F$6:$F$105=$C42)*('Nhiệm vụ'!$P$6:$P$105="Hoàn thành")))</f>
        <v>0</v>
      </c>
      <c r="F42" s="54">
        <f>IF($C42="","",SUMPRODUCT(('Nhiệm vụ'!$F$6:$F$105=$C42)*('Nhiệm vụ'!$U$6:$U$105="Có")))</f>
        <v>4</v>
      </c>
      <c r="G42" s="54">
        <f>IF($C42="","",SUMPRODUCT(('Nhiệm vụ'!$F$6:$F$105=$C42)*(LEFT('Nhiệm vụ'!$R$6:$R$105,7)="Quá hạn")))</f>
        <v>0</v>
      </c>
      <c r="H42" s="55">
        <f t="shared" si="4"/>
        <v>0</v>
      </c>
    </row>
    <row r="43" ht="15.75" customHeight="1">
      <c r="C43" s="27" t="str">
        <f>IF('Cài đặt'!D18="","",'Cài đặt'!D18)</f>
        <v>Thấp</v>
      </c>
      <c r="D43" s="48">
        <f>IF($C43="","",SUMPRODUCT(('Nhiệm vụ'!$D$6:$D$105&lt;&gt;"")*('Nhiệm vụ'!$F$6:$F$105=$C43)))</f>
        <v>2</v>
      </c>
      <c r="E43" s="48">
        <f>IF($C43="","",SUMPRODUCT(('Nhiệm vụ'!$F$6:$F$105=$C43)*('Nhiệm vụ'!$P$6:$P$105="Hoàn thành")))</f>
        <v>0</v>
      </c>
      <c r="F43" s="48">
        <f>IF($C43="","",SUMPRODUCT(('Nhiệm vụ'!$F$6:$F$105=$C43)*('Nhiệm vụ'!$U$6:$U$105="Có")))</f>
        <v>2</v>
      </c>
      <c r="G43" s="48">
        <f>IF($C43="","",SUMPRODUCT(('Nhiệm vụ'!$F$6:$F$105=$C43)*(LEFT('Nhiệm vụ'!$R$6:$R$105,7)="Quá hạn")))</f>
        <v>0</v>
      </c>
      <c r="H43" s="51">
        <f t="shared" si="4"/>
        <v>0</v>
      </c>
    </row>
    <row r="44" ht="15.75" customHeight="1">
      <c r="C44" s="52" t="str">
        <f>IF('Cài đặt'!D19="","",'Cài đặt'!D19)</f>
        <v/>
      </c>
      <c r="D44" s="54" t="str">
        <f>IF($C44="","",SUMPRODUCT(('Nhiệm vụ'!$D$6:$D$105&lt;&gt;"")*('Nhiệm vụ'!$F$6:$F$105=$C44)))</f>
        <v/>
      </c>
      <c r="E44" s="54" t="str">
        <f>IF($C44="","",SUMPRODUCT(('Nhiệm vụ'!$F$6:$F$105=$C44)*('Nhiệm vụ'!$P$6:$P$105="Hoàn thành")))</f>
        <v/>
      </c>
      <c r="F44" s="54" t="str">
        <f>IF($C44="","",SUMPRODUCT(('Nhiệm vụ'!$F$6:$F$105=$C44)*('Nhiệm vụ'!$U$6:$U$105="Có")))</f>
        <v/>
      </c>
      <c r="G44" s="54" t="str">
        <f>IF($C44="","",SUMPRODUCT(('Nhiệm vụ'!$F$6:$F$105=$C44)*(LEFT('Nhiệm vụ'!$R$6:$R$105,7)="Quá hạn")))</f>
        <v/>
      </c>
      <c r="H44" s="55" t="str">
        <f t="shared" si="4"/>
        <v/>
      </c>
    </row>
    <row r="45" ht="15.75" customHeight="1"/>
    <row r="46" ht="24.0" customHeight="1">
      <c r="A46" s="42" t="s">
        <v>195</v>
      </c>
      <c r="B46" s="4"/>
      <c r="C46" s="4"/>
      <c r="D46" s="4"/>
      <c r="E46" s="4"/>
      <c r="F46" s="4"/>
      <c r="G46" s="4"/>
      <c r="H46" s="5"/>
    </row>
    <row r="47" ht="33.75" customHeight="1">
      <c r="A47" s="13" t="s">
        <v>10</v>
      </c>
      <c r="B47" s="13" t="s">
        <v>11</v>
      </c>
      <c r="C47" s="13" t="s">
        <v>196</v>
      </c>
      <c r="D47" s="13" t="s">
        <v>197</v>
      </c>
      <c r="E47" s="13" t="s">
        <v>198</v>
      </c>
      <c r="F47" s="13" t="s">
        <v>199</v>
      </c>
      <c r="G47" s="13" t="s">
        <v>29</v>
      </c>
      <c r="H47" s="13" t="s">
        <v>200</v>
      </c>
    </row>
    <row r="48" ht="30.0" customHeight="1">
      <c r="A48" s="48">
        <f>IF(ROWS($A$48:A48)&lt;=MAX('Nhiệm vụ'!$W$6:$W$105),ROWS($A$48:A48),"")</f>
        <v>1</v>
      </c>
      <c r="B48" s="18" t="str">
        <f t="array" ref="B48">IF($A48="","",INDEX('Nhiệm vụ'!$B$6:$B$105,MATCH($A48,'Nhiệm vụ'!$W$6:$W$105,0)))</f>
        <v>N01.2</v>
      </c>
      <c r="C48" s="75" t="str">
        <f t="array" ref="C48">IF($A48="","",INDEX('Nhiệm vụ'!$D$6:$D$105,MATCH($A48,'Nhiệm vụ'!$W$6:$W$105,0)))</f>
        <v>Lập biểu đồ và nhận xét xu hướng</v>
      </c>
      <c r="D48" s="27" t="str">
        <f t="array" ref="D48">IF($A48="","",INDEX('Nhiệm vụ'!$G$6:$G$105,MATCH($A48,'Nhiệm vụ'!$W$6:$W$105,0)))</f>
        <v>Nguyễn Minh Anh</v>
      </c>
      <c r="E48" s="25">
        <f t="array" ref="E48">IF($A48="","",IF(INDEX('Nhiệm vụ'!$L$6:$L$105,MATCH($A48,'Nhiệm vụ'!$W$6:$W$105,0))="","",INDEX('Nhiệm vụ'!$L$6:$L$105,MATCH($A48,'Nhiệm vụ'!$W$6:$W$105,0))))</f>
        <v>46323</v>
      </c>
      <c r="F48" s="25" t="str">
        <f t="array" ref="F48">IF($A48="","",IF(INDEX('Nhiệm vụ'!$M$6:$M$105,MATCH($A48,'Nhiệm vụ'!$W$6:$W$105,0))="","",INDEX('Nhiệm vụ'!$M$6:$M$105,MATCH($A48,'Nhiệm vụ'!$W$6:$W$105,0))))</f>
        <v/>
      </c>
      <c r="G48" s="18" t="str">
        <f t="array" ref="G48">IF($A48="","",INDEX('Nhiệm vụ'!$P$6:$P$105,MATCH($A48,'Nhiệm vụ'!$W$6:$W$105,0)))</f>
        <v>Đang thực hiện</v>
      </c>
      <c r="H48" s="75" t="str">
        <f t="array" ref="H48">IF($A48="","",TRIM(INDEX('Nhiệm vụ'!$S$6:$S$105,MATCH($A48,'Nhiệm vụ'!$W$6:$W$105,0))&amp;IF(AND(INDEX('Nhiệm vụ'!$S$6:$S$105,MATCH($A48,'Nhiệm vụ'!$W$6:$W$105,0))&lt;&gt;"",INDEX('Nhiệm vụ'!$T$6:$T$105,MATCH($A48,'Nhiệm vụ'!$W$6:$W$105,0))&lt;&gt;"")," | ","")&amp;INDEX('Nhiệm vụ'!$T$6:$T$105,MATCH($A48,'Nhiệm vụ'!$W$6:$W$105,0))))</f>
        <v>Cần bổ sung số liệu chi phí từ Kế toán</v>
      </c>
    </row>
    <row r="49" ht="30.0" customHeight="1">
      <c r="A49" s="54">
        <f>IF(ROWS($A$48:A49)&lt;=MAX('Nhiệm vụ'!$W$6:$W$105),ROWS($A$48:A49),"")</f>
        <v>2</v>
      </c>
      <c r="B49" s="38" t="str">
        <f t="array" ref="B49">IF($A49="","",INDEX('Nhiệm vụ'!$B$6:$B$105,MATCH($A49,'Nhiệm vụ'!$W$6:$W$105,0)))</f>
        <v>N01.3</v>
      </c>
      <c r="C49" s="76" t="str">
        <f t="array" ref="C49">IF($A49="","",INDEX('Nhiệm vụ'!$D$6:$D$105,MATCH($A49,'Nhiệm vụ'!$W$6:$W$105,0)))</f>
        <v>Rà soát và gửi báo cáo cho Ban giám đốc</v>
      </c>
      <c r="D49" s="52" t="str">
        <f t="array" ref="D49">IF($A49="","",INDEX('Nhiệm vụ'!$G$6:$G$105,MATCH($A49,'Nhiệm vụ'!$W$6:$W$105,0)))</f>
        <v>Nguyễn Minh Anh</v>
      </c>
      <c r="E49" s="43">
        <f t="array" ref="E49">IF($A49="","",IF(INDEX('Nhiệm vụ'!$L$6:$L$105,MATCH($A49,'Nhiệm vụ'!$W$6:$W$105,0))="","",INDEX('Nhiệm vụ'!$L$6:$L$105,MATCH($A49,'Nhiệm vụ'!$W$6:$W$105,0))))</f>
        <v>46325</v>
      </c>
      <c r="F49" s="43" t="str">
        <f t="array" ref="F49">IF($A49="","",IF(INDEX('Nhiệm vụ'!$M$6:$M$105,MATCH($A49,'Nhiệm vụ'!$W$6:$W$105,0))="","",INDEX('Nhiệm vụ'!$M$6:$M$105,MATCH($A49,'Nhiệm vụ'!$W$6:$W$105,0))))</f>
        <v/>
      </c>
      <c r="G49" s="38" t="str">
        <f t="array" ref="G49">IF($A49="","",INDEX('Nhiệm vụ'!$P$6:$P$105,MATCH($A49,'Nhiệm vụ'!$W$6:$W$105,0)))</f>
        <v>Chưa bắt đầu</v>
      </c>
      <c r="H49" s="76" t="str">
        <f t="array" ref="H49">IF($A49="","",TRIM(INDEX('Nhiệm vụ'!$S$6:$S$105,MATCH($A49,'Nhiệm vụ'!$W$6:$W$105,0))&amp;IF(AND(INDEX('Nhiệm vụ'!$S$6:$S$105,MATCH($A49,'Nhiệm vụ'!$W$6:$W$105,0))&lt;&gt;"",INDEX('Nhiệm vụ'!$T$6:$T$105,MATCH($A49,'Nhiệm vụ'!$W$6:$W$105,0))&lt;&gt;"")," | ","")&amp;INDEX('Nhiệm vụ'!$T$6:$T$105,MATCH($A49,'Nhiệm vụ'!$W$6:$W$105,0))))</f>
        <v/>
      </c>
    </row>
    <row r="50" ht="30.0" customHeight="1">
      <c r="A50" s="48">
        <f>IF(ROWS($A$48:A50)&lt;=MAX('Nhiệm vụ'!$W$6:$W$105),ROWS($A$48:A50),"")</f>
        <v>3</v>
      </c>
      <c r="B50" s="18" t="str">
        <f t="array" ref="B50">IF($A50="","",INDEX('Nhiệm vụ'!$B$6:$B$105,MATCH($A50,'Nhiệm vụ'!$W$6:$W$105,0)))</f>
        <v>N02.1</v>
      </c>
      <c r="C50" s="75" t="str">
        <f t="array" ref="C50">IF($A50="","",INDEX('Nhiệm vụ'!$D$6:$D$105,MATCH($A50,'Nhiệm vụ'!$W$6:$W$105,0)))</f>
        <v>Hoàn thiện kịch bản truyền thông</v>
      </c>
      <c r="D50" s="27" t="str">
        <f t="array" ref="D50">IF($A50="","",INDEX('Nhiệm vụ'!$G$6:$G$105,MATCH($A50,'Nhiệm vụ'!$W$6:$W$105,0)))</f>
        <v>Phạm Hoài Nam</v>
      </c>
      <c r="E50" s="25">
        <f t="array" ref="E50">IF($A50="","",IF(INDEX('Nhiệm vụ'!$L$6:$L$105,MATCH($A50,'Nhiệm vụ'!$W$6:$W$105,0))="","",INDEX('Nhiệm vụ'!$L$6:$L$105,MATCH($A50,'Nhiệm vụ'!$W$6:$W$105,0))))</f>
        <v>46324</v>
      </c>
      <c r="F50" s="25" t="str">
        <f t="array" ref="F50">IF($A50="","",IF(INDEX('Nhiệm vụ'!$M$6:$M$105,MATCH($A50,'Nhiệm vụ'!$W$6:$W$105,0))="","",INDEX('Nhiệm vụ'!$M$6:$M$105,MATCH($A50,'Nhiệm vụ'!$W$6:$W$105,0))))</f>
        <v/>
      </c>
      <c r="G50" s="18" t="str">
        <f t="array" ref="G50">IF($A50="","",INDEX('Nhiệm vụ'!$P$6:$P$105,MATCH($A50,'Nhiệm vụ'!$W$6:$W$105,0)))</f>
        <v>Đang thực hiện</v>
      </c>
      <c r="H50" s="75" t="str">
        <f t="array" ref="H50">IF($A50="","",TRIM(INDEX('Nhiệm vụ'!$S$6:$S$105,MATCH($A50,'Nhiệm vụ'!$W$6:$W$105,0))&amp;IF(AND(INDEX('Nhiệm vụ'!$S$6:$S$105,MATCH($A50,'Nhiệm vụ'!$W$6:$W$105,0))&lt;&gt;"",INDEX('Nhiệm vụ'!$T$6:$T$105,MATCH($A50,'Nhiệm vụ'!$W$6:$W$105,0))&lt;&gt;"")," | ","")&amp;INDEX('Nhiệm vụ'!$T$6:$T$105,MATCH($A50,'Nhiệm vụ'!$W$6:$W$105,0))))</f>
        <v/>
      </c>
    </row>
    <row r="51" ht="30.0" customHeight="1">
      <c r="A51" s="54">
        <f>IF(ROWS($A$48:A51)&lt;=MAX('Nhiệm vụ'!$W$6:$W$105),ROWS($A$48:A51),"")</f>
        <v>4</v>
      </c>
      <c r="B51" s="38" t="str">
        <f t="array" ref="B51">IF($A51="","",INDEX('Nhiệm vụ'!$B$6:$B$105,MATCH($A51,'Nhiệm vụ'!$W$6:$W$105,0)))</f>
        <v>N02.2</v>
      </c>
      <c r="C51" s="76" t="str">
        <f t="array" ref="C51">IF($A51="","",INDEX('Nhiệm vụ'!$D$6:$D$105,MATCH($A51,'Nhiệm vụ'!$W$6:$W$105,0)))</f>
        <v>Chuẩn bị bộ brochure bản in thử</v>
      </c>
      <c r="D51" s="52" t="str">
        <f t="array" ref="D51">IF($A51="","",INDEX('Nhiệm vụ'!$G$6:$G$105,MATCH($A51,'Nhiệm vụ'!$W$6:$W$105,0)))</f>
        <v>Phạm Hoài Nam</v>
      </c>
      <c r="E51" s="43">
        <f t="array" ref="E51">IF($A51="","",IF(INDEX('Nhiệm vụ'!$L$6:$L$105,MATCH($A51,'Nhiệm vụ'!$W$6:$W$105,0))="","",INDEX('Nhiệm vụ'!$L$6:$L$105,MATCH($A51,'Nhiệm vụ'!$W$6:$W$105,0))))</f>
        <v>46325</v>
      </c>
      <c r="F51" s="43">
        <f t="array" ref="F51">IF($A51="","",IF(INDEX('Nhiệm vụ'!$M$6:$M$105,MATCH($A51,'Nhiệm vụ'!$W$6:$W$105,0))="","",INDEX('Nhiệm vụ'!$M$6:$M$105,MATCH($A51,'Nhiệm vụ'!$W$6:$W$105,0))))</f>
        <v>46330</v>
      </c>
      <c r="G51" s="38" t="str">
        <f t="array" ref="G51">IF($A51="","",INDEX('Nhiệm vụ'!$P$6:$P$105,MATCH($A51,'Nhiệm vụ'!$W$6:$W$105,0)))</f>
        <v>Cần điều chỉnh</v>
      </c>
      <c r="H51" s="76" t="str">
        <f t="array" ref="H51">IF($A51="","",TRIM(INDEX('Nhiệm vụ'!$S$6:$S$105,MATCH($A51,'Nhiệm vụ'!$W$6:$W$105,0))&amp;IF(AND(INDEX('Nhiệm vụ'!$S$6:$S$105,MATCH($A51,'Nhiệm vụ'!$W$6:$W$105,0))&lt;&gt;"",INDEX('Nhiệm vụ'!$T$6:$T$105,MATCH($A51,'Nhiệm vụ'!$W$6:$W$105,0))&lt;&gt;"")," | ","")&amp;INDEX('Nhiệm vụ'!$T$6:$T$105,MATCH($A51,'Nhiệm vụ'!$W$6:$W$105,0))))</f>
        <v>Chờ file thiết kế cuối từ bộ phận Thiết kế | Chưa có file logo mới</v>
      </c>
    </row>
    <row r="52" ht="30.0" customHeight="1">
      <c r="A52" s="48">
        <f>IF(ROWS($A$48:A52)&lt;=MAX('Nhiệm vụ'!$W$6:$W$105),ROWS($A$48:A52),"")</f>
        <v>5</v>
      </c>
      <c r="B52" s="18" t="str">
        <f t="array" ref="B52">IF($A52="","",INDEX('Nhiệm vụ'!$B$6:$B$105,MATCH($A52,'Nhiệm vụ'!$W$6:$W$105,0)))</f>
        <v>N02.3</v>
      </c>
      <c r="C52" s="75" t="str">
        <f t="array" ref="C52">IF($A52="","",INDEX('Nhiệm vụ'!$D$6:$D$105,MATCH($A52,'Nhiệm vụ'!$W$6:$W$105,0)))</f>
        <v>Gửi đơn đặt in cho nhà in</v>
      </c>
      <c r="D52" s="27" t="str">
        <f t="array" ref="D52">IF($A52="","",INDEX('Nhiệm vụ'!$G$6:$G$105,MATCH($A52,'Nhiệm vụ'!$W$6:$W$105,0)))</f>
        <v>Phạm Hoài Nam</v>
      </c>
      <c r="E52" s="25">
        <f t="array" ref="E52">IF($A52="","",IF(INDEX('Nhiệm vụ'!$L$6:$L$105,MATCH($A52,'Nhiệm vụ'!$W$6:$W$105,0))="","",INDEX('Nhiệm vụ'!$L$6:$L$105,MATCH($A52,'Nhiệm vụ'!$W$6:$W$105,0))))</f>
        <v>46327</v>
      </c>
      <c r="F52" s="25" t="str">
        <f t="array" ref="F52">IF($A52="","",IF(INDEX('Nhiệm vụ'!$M$6:$M$105,MATCH($A52,'Nhiệm vụ'!$W$6:$W$105,0))="","",INDEX('Nhiệm vụ'!$M$6:$M$105,MATCH($A52,'Nhiệm vụ'!$W$6:$W$105,0))))</f>
        <v/>
      </c>
      <c r="G52" s="18" t="str">
        <f t="array" ref="G52">IF($A52="","",INDEX('Nhiệm vụ'!$P$6:$P$105,MATCH($A52,'Nhiệm vụ'!$W$6:$W$105,0)))</f>
        <v>Chưa bắt đầu</v>
      </c>
      <c r="H52" s="75" t="str">
        <f t="array" ref="H52">IF($A52="","",TRIM(INDEX('Nhiệm vụ'!$S$6:$S$105,MATCH($A52,'Nhiệm vụ'!$W$6:$W$105,0))&amp;IF(AND(INDEX('Nhiệm vụ'!$S$6:$S$105,MATCH($A52,'Nhiệm vụ'!$W$6:$W$105,0))&lt;&gt;"",INDEX('Nhiệm vụ'!$T$6:$T$105,MATCH($A52,'Nhiệm vụ'!$W$6:$W$105,0))&lt;&gt;"")," | ","")&amp;INDEX('Nhiệm vụ'!$T$6:$T$105,MATCH($A52,'Nhiệm vụ'!$W$6:$W$105,0))))</f>
        <v/>
      </c>
    </row>
    <row r="53" ht="30.0" customHeight="1">
      <c r="A53" s="54">
        <f>IF(ROWS($A$48:A53)&lt;=MAX('Nhiệm vụ'!$W$6:$W$105),ROWS($A$48:A53),"")</f>
        <v>6</v>
      </c>
      <c r="B53" s="38" t="str">
        <f t="array" ref="B53">IF($A53="","",INDEX('Nhiệm vụ'!$B$6:$B$105,MATCH($A53,'Nhiệm vụ'!$W$6:$W$105,0)))</f>
        <v>N03.2</v>
      </c>
      <c r="C53" s="76" t="str">
        <f t="array" ref="C53">IF($A53="","",INDEX('Nhiệm vụ'!$D$6:$D$105,MATCH($A53,'Nhiệm vụ'!$W$6:$W$105,0)))</f>
        <v>Đào tạo nhân viên mới sử dụng hệ thống</v>
      </c>
      <c r="D53" s="52" t="str">
        <f t="array" ref="D53">IF($A53="","",INDEX('Nhiệm vụ'!$G$6:$G$105,MATCH($A53,'Nhiệm vụ'!$W$6:$W$105,0)))</f>
        <v>Trần Quốc Bảo</v>
      </c>
      <c r="E53" s="43">
        <f t="array" ref="E53">IF($A53="","",IF(INDEX('Nhiệm vụ'!$L$6:$L$105,MATCH($A53,'Nhiệm vụ'!$W$6:$W$105,0))="","",INDEX('Nhiệm vụ'!$L$6:$L$105,MATCH($A53,'Nhiệm vụ'!$W$6:$W$105,0))))</f>
        <v>46325</v>
      </c>
      <c r="F53" s="43" t="str">
        <f t="array" ref="F53">IF($A53="","",IF(INDEX('Nhiệm vụ'!$M$6:$M$105,MATCH($A53,'Nhiệm vụ'!$W$6:$W$105,0))="","",INDEX('Nhiệm vụ'!$M$6:$M$105,MATCH($A53,'Nhiệm vụ'!$W$6:$W$105,0))))</f>
        <v/>
      </c>
      <c r="G53" s="38" t="str">
        <f t="array" ref="G53">IF($A53="","",INDEX('Nhiệm vụ'!$P$6:$P$105,MATCH($A53,'Nhiệm vụ'!$W$6:$W$105,0)))</f>
        <v>Đang thực hiện</v>
      </c>
      <c r="H53" s="76" t="str">
        <f t="array" ref="H53">IF($A53="","",TRIM(INDEX('Nhiệm vụ'!$S$6:$S$105,MATCH($A53,'Nhiệm vụ'!$W$6:$W$105,0))&amp;IF(AND(INDEX('Nhiệm vụ'!$S$6:$S$105,MATCH($A53,'Nhiệm vụ'!$W$6:$W$105,0))&lt;&gt;"",INDEX('Nhiệm vụ'!$T$6:$T$105,MATCH($A53,'Nhiệm vụ'!$W$6:$W$105,0))&lt;&gt;"")," | ","")&amp;INDEX('Nhiệm vụ'!$T$6:$T$105,MATCH($A53,'Nhiệm vụ'!$W$6:$W$105,0))))</f>
        <v/>
      </c>
    </row>
    <row r="54" ht="30.0" customHeight="1">
      <c r="A54" s="48">
        <f>IF(ROWS($A$48:A54)&lt;=MAX('Nhiệm vụ'!$W$6:$W$105),ROWS($A$48:A54),"")</f>
        <v>7</v>
      </c>
      <c r="B54" s="18" t="str">
        <f t="array" ref="B54">IF($A54="","",INDEX('Nhiệm vụ'!$B$6:$B$105,MATCH($A54,'Nhiệm vụ'!$W$6:$W$105,0)))</f>
        <v>N03.3</v>
      </c>
      <c r="C54" s="75" t="str">
        <f t="array" ref="C54">IF($A54="","",INDEX('Nhiệm vụ'!$D$6:$D$105,MATCH($A54,'Nhiệm vụ'!$W$6:$W$105,0)))</f>
        <v>Kiểm kê tồn kho thử nghiệm</v>
      </c>
      <c r="D54" s="27" t="str">
        <f t="array" ref="D54">IF($A54="","",INDEX('Nhiệm vụ'!$G$6:$G$105,MATCH($A54,'Nhiệm vụ'!$W$6:$W$105,0)))</f>
        <v>Trần Quốc Bảo</v>
      </c>
      <c r="E54" s="25">
        <f t="array" ref="E54">IF($A54="","",IF(INDEX('Nhiệm vụ'!$L$6:$L$105,MATCH($A54,'Nhiệm vụ'!$W$6:$W$105,0))="","",INDEX('Nhiệm vụ'!$L$6:$L$105,MATCH($A54,'Nhiệm vụ'!$W$6:$W$105,0))))</f>
        <v>46323</v>
      </c>
      <c r="F54" s="25">
        <f t="array" ref="F54">IF($A54="","",IF(INDEX('Nhiệm vụ'!$M$6:$M$105,MATCH($A54,'Nhiệm vụ'!$W$6:$W$105,0))="","",INDEX('Nhiệm vụ'!$M$6:$M$105,MATCH($A54,'Nhiệm vụ'!$W$6:$W$105,0))))</f>
        <v>46329</v>
      </c>
      <c r="G54" s="18" t="str">
        <f t="array" ref="G54">IF($A54="","",INDEX('Nhiệm vụ'!$P$6:$P$105,MATCH($A54,'Nhiệm vụ'!$W$6:$W$105,0)))</f>
        <v>Tạm hoãn</v>
      </c>
      <c r="H54" s="75" t="str">
        <f t="array" ref="H54">IF($A54="","",TRIM(INDEX('Nhiệm vụ'!$S$6:$S$105,MATCH($A54,'Nhiệm vụ'!$W$6:$W$105,0))&amp;IF(AND(INDEX('Nhiệm vụ'!$S$6:$S$105,MATCH($A54,'Nhiệm vụ'!$W$6:$W$105,0))&lt;&gt;"",INDEX('Nhiệm vụ'!$T$6:$T$105,MATCH($A54,'Nhiệm vụ'!$W$6:$W$105,0))&lt;&gt;"")," | ","")&amp;INDEX('Nhiệm vụ'!$T$6:$T$105,MATCH($A54,'Nhiệm vụ'!$W$6:$W$105,0))))</f>
        <v>Lùi do kho đang nhập hàng | Chờ lịch nhập hàng từ nhà cung cấp</v>
      </c>
    </row>
    <row r="55" ht="30.0" customHeight="1">
      <c r="A55" s="54">
        <f>IF(ROWS($A$48:A55)&lt;=MAX('Nhiệm vụ'!$W$6:$W$105),ROWS($A$48:A55),"")</f>
        <v>8</v>
      </c>
      <c r="B55" s="38" t="str">
        <f t="array" ref="B55">IF($A55="","",INDEX('Nhiệm vụ'!$B$6:$B$105,MATCH($A55,'Nhiệm vụ'!$W$6:$W$105,0)))</f>
        <v>N04.1</v>
      </c>
      <c r="C55" s="76" t="str">
        <f t="array" ref="C55">IF($A55="","",INDEX('Nhiệm vụ'!$D$6:$D$105,MATCH($A55,'Nhiệm vụ'!$W$6:$W$105,0)))</f>
        <v>Tổng hợp tiến độ và họp rà soát cuối tuần</v>
      </c>
      <c r="D55" s="52" t="str">
        <f t="array" ref="D55">IF($A55="","",INDEX('Nhiệm vụ'!$G$6:$G$105,MATCH($A55,'Nhiệm vụ'!$W$6:$W$105,0)))</f>
        <v>Nguyễn Minh Anh</v>
      </c>
      <c r="E55" s="43">
        <f t="array" ref="E55">IF($A55="","",IF(INDEX('Nhiệm vụ'!$L$6:$L$105,MATCH($A55,'Nhiệm vụ'!$W$6:$W$105,0))="","",INDEX('Nhiệm vụ'!$L$6:$L$105,MATCH($A55,'Nhiệm vụ'!$W$6:$W$105,0))))</f>
        <v>46325</v>
      </c>
      <c r="F55" s="43" t="str">
        <f t="array" ref="F55">IF($A55="","",IF(INDEX('Nhiệm vụ'!$M$6:$M$105,MATCH($A55,'Nhiệm vụ'!$W$6:$W$105,0))="","",INDEX('Nhiệm vụ'!$M$6:$M$105,MATCH($A55,'Nhiệm vụ'!$W$6:$W$105,0))))</f>
        <v/>
      </c>
      <c r="G55" s="38" t="str">
        <f t="array" ref="G55">IF($A55="","",INDEX('Nhiệm vụ'!$P$6:$P$105,MATCH($A55,'Nhiệm vụ'!$W$6:$W$105,0)))</f>
        <v>Chưa bắt đầu</v>
      </c>
      <c r="H55" s="76" t="str">
        <f t="array" ref="H55">IF($A55="","",TRIM(INDEX('Nhiệm vụ'!$S$6:$S$105,MATCH($A55,'Nhiệm vụ'!$W$6:$W$105,0))&amp;IF(AND(INDEX('Nhiệm vụ'!$S$6:$S$105,MATCH($A55,'Nhiệm vụ'!$W$6:$W$105,0))&lt;&gt;"",INDEX('Nhiệm vụ'!$T$6:$T$105,MATCH($A55,'Nhiệm vụ'!$W$6:$W$105,0))&lt;&gt;"")," | ","")&amp;INDEX('Nhiệm vụ'!$T$6:$T$105,MATCH($A55,'Nhiệm vụ'!$W$6:$W$105,0))))</f>
        <v/>
      </c>
    </row>
    <row r="56" ht="30.0" customHeight="1">
      <c r="A56" s="48">
        <f>IF(ROWS($A$48:A56)&lt;=MAX('Nhiệm vụ'!$W$6:$W$105),ROWS($A$48:A56),"")</f>
        <v>9</v>
      </c>
      <c r="B56" s="18" t="str">
        <f t="array" ref="B56">IF($A56="","",INDEX('Nhiệm vụ'!$B$6:$B$105,MATCH($A56,'Nhiệm vụ'!$W$6:$W$105,0)))</f>
        <v>N04.2</v>
      </c>
      <c r="C56" s="75" t="str">
        <f t="array" ref="C56">IF($A56="","",INDEX('Nhiệm vụ'!$D$6:$D$105,MATCH($A56,'Nhiệm vụ'!$W$6:$W$105,0)))</f>
        <v>Lập kế hoạch lịch làm việc tuần kế tiếp</v>
      </c>
      <c r="D56" s="27" t="str">
        <f t="array" ref="D56">IF($A56="","",INDEX('Nhiệm vụ'!$G$6:$G$105,MATCH($A56,'Nhiệm vụ'!$W$6:$W$105,0)))</f>
        <v>Nguyễn Minh Anh</v>
      </c>
      <c r="E56" s="25">
        <f t="array" ref="E56">IF($A56="","",IF(INDEX('Nhiệm vụ'!$L$6:$L$105,MATCH($A56,'Nhiệm vụ'!$W$6:$W$105,0))="","",INDEX('Nhiệm vụ'!$L$6:$L$105,MATCH($A56,'Nhiệm vụ'!$W$6:$W$105,0))))</f>
        <v>46325</v>
      </c>
      <c r="F56" s="25" t="str">
        <f t="array" ref="F56">IF($A56="","",IF(INDEX('Nhiệm vụ'!$M$6:$M$105,MATCH($A56,'Nhiệm vụ'!$W$6:$W$105,0))="","",INDEX('Nhiệm vụ'!$M$6:$M$105,MATCH($A56,'Nhiệm vụ'!$W$6:$W$105,0))))</f>
        <v/>
      </c>
      <c r="G56" s="18" t="str">
        <f t="array" ref="G56">IF($A56="","",INDEX('Nhiệm vụ'!$P$6:$P$105,MATCH($A56,'Nhiệm vụ'!$W$6:$W$105,0)))</f>
        <v>Chưa bắt đầu</v>
      </c>
      <c r="H56" s="75" t="str">
        <f t="array" ref="H56">IF($A56="","",TRIM(INDEX('Nhiệm vụ'!$S$6:$S$105,MATCH($A56,'Nhiệm vụ'!$W$6:$W$105,0))&amp;IF(AND(INDEX('Nhiệm vụ'!$S$6:$S$105,MATCH($A56,'Nhiệm vụ'!$W$6:$W$105,0))&lt;&gt;"",INDEX('Nhiệm vụ'!$T$6:$T$105,MATCH($A56,'Nhiệm vụ'!$W$6:$W$105,0))&lt;&gt;"")," | ","")&amp;INDEX('Nhiệm vụ'!$T$6:$T$105,MATCH($A56,'Nhiệm vụ'!$W$6:$W$105,0))))</f>
        <v/>
      </c>
    </row>
    <row r="57" ht="30.0" customHeight="1">
      <c r="A57" s="54" t="str">
        <f>IF(ROWS($A$48:A57)&lt;=MAX('Nhiệm vụ'!$W$6:$W$105),ROWS($A$48:A57),"")</f>
        <v/>
      </c>
      <c r="B57" s="38" t="str">
        <f t="array" ref="B57">IF($A57="","",INDEX('Nhiệm vụ'!$B$6:$B$105,MATCH($A57,'Nhiệm vụ'!$W$6:$W$105,0)))</f>
        <v/>
      </c>
      <c r="C57" s="76" t="str">
        <f t="array" ref="C57">IF($A57="","",INDEX('Nhiệm vụ'!$D$6:$D$105,MATCH($A57,'Nhiệm vụ'!$W$6:$W$105,0)))</f>
        <v/>
      </c>
      <c r="D57" s="52" t="str">
        <f t="array" ref="D57">IF($A57="","",INDEX('Nhiệm vụ'!$G$6:$G$105,MATCH($A57,'Nhiệm vụ'!$W$6:$W$105,0)))</f>
        <v/>
      </c>
      <c r="E57" s="43" t="str">
        <f t="array" ref="E57">IF($A57="","",IF(INDEX('Nhiệm vụ'!$L$6:$L$105,MATCH($A57,'Nhiệm vụ'!$W$6:$W$105,0))="","",INDEX('Nhiệm vụ'!$L$6:$L$105,MATCH($A57,'Nhiệm vụ'!$W$6:$W$105,0))))</f>
        <v/>
      </c>
      <c r="F57" s="43" t="str">
        <f t="array" ref="F57">IF($A57="","",IF(INDEX('Nhiệm vụ'!$M$6:$M$105,MATCH($A57,'Nhiệm vụ'!$W$6:$W$105,0))="","",INDEX('Nhiệm vụ'!$M$6:$M$105,MATCH($A57,'Nhiệm vụ'!$W$6:$W$105,0))))</f>
        <v/>
      </c>
      <c r="G57" s="38" t="str">
        <f t="array" ref="G57">IF($A57="","",INDEX('Nhiệm vụ'!$P$6:$P$105,MATCH($A57,'Nhiệm vụ'!$W$6:$W$105,0)))</f>
        <v/>
      </c>
      <c r="H57" s="76" t="str">
        <f t="array" ref="H57">IF($A57="","",TRIM(INDEX('Nhiệm vụ'!$S$6:$S$105,MATCH($A57,'Nhiệm vụ'!$W$6:$W$105,0))&amp;IF(AND(INDEX('Nhiệm vụ'!$S$6:$S$105,MATCH($A57,'Nhiệm vụ'!$W$6:$W$105,0))&lt;&gt;"",INDEX('Nhiệm vụ'!$T$6:$T$105,MATCH($A57,'Nhiệm vụ'!$W$6:$W$105,0))&lt;&gt;"")," | ","")&amp;INDEX('Nhiệm vụ'!$T$6:$T$105,MATCH($A57,'Nhiệm vụ'!$W$6:$W$105,0))))</f>
        <v/>
      </c>
    </row>
    <row r="58" ht="30.0" customHeight="1">
      <c r="A58" s="48" t="str">
        <f>IF(ROWS($A$48:A58)&lt;=MAX('Nhiệm vụ'!$W$6:$W$105),ROWS($A$48:A58),"")</f>
        <v/>
      </c>
      <c r="B58" s="18" t="str">
        <f t="array" ref="B58">IF($A58="","",INDEX('Nhiệm vụ'!$B$6:$B$105,MATCH($A58,'Nhiệm vụ'!$W$6:$W$105,0)))</f>
        <v/>
      </c>
      <c r="C58" s="75" t="str">
        <f t="array" ref="C58">IF($A58="","",INDEX('Nhiệm vụ'!$D$6:$D$105,MATCH($A58,'Nhiệm vụ'!$W$6:$W$105,0)))</f>
        <v/>
      </c>
      <c r="D58" s="27" t="str">
        <f t="array" ref="D58">IF($A58="","",INDEX('Nhiệm vụ'!$G$6:$G$105,MATCH($A58,'Nhiệm vụ'!$W$6:$W$105,0)))</f>
        <v/>
      </c>
      <c r="E58" s="25" t="str">
        <f t="array" ref="E58">IF($A58="","",IF(INDEX('Nhiệm vụ'!$L$6:$L$105,MATCH($A58,'Nhiệm vụ'!$W$6:$W$105,0))="","",INDEX('Nhiệm vụ'!$L$6:$L$105,MATCH($A58,'Nhiệm vụ'!$W$6:$W$105,0))))</f>
        <v/>
      </c>
      <c r="F58" s="25" t="str">
        <f t="array" ref="F58">IF($A58="","",IF(INDEX('Nhiệm vụ'!$M$6:$M$105,MATCH($A58,'Nhiệm vụ'!$W$6:$W$105,0))="","",INDEX('Nhiệm vụ'!$M$6:$M$105,MATCH($A58,'Nhiệm vụ'!$W$6:$W$105,0))))</f>
        <v/>
      </c>
      <c r="G58" s="18" t="str">
        <f t="array" ref="G58">IF($A58="","",INDEX('Nhiệm vụ'!$P$6:$P$105,MATCH($A58,'Nhiệm vụ'!$W$6:$W$105,0)))</f>
        <v/>
      </c>
      <c r="H58" s="75" t="str">
        <f t="array" ref="H58">IF($A58="","",TRIM(INDEX('Nhiệm vụ'!$S$6:$S$105,MATCH($A58,'Nhiệm vụ'!$W$6:$W$105,0))&amp;IF(AND(INDEX('Nhiệm vụ'!$S$6:$S$105,MATCH($A58,'Nhiệm vụ'!$W$6:$W$105,0))&lt;&gt;"",INDEX('Nhiệm vụ'!$T$6:$T$105,MATCH($A58,'Nhiệm vụ'!$W$6:$W$105,0))&lt;&gt;"")," | ","")&amp;INDEX('Nhiệm vụ'!$T$6:$T$105,MATCH($A58,'Nhiệm vụ'!$W$6:$W$105,0))))</f>
        <v/>
      </c>
    </row>
    <row r="59" ht="30.0" customHeight="1">
      <c r="A59" s="54" t="str">
        <f>IF(ROWS($A$48:A59)&lt;=MAX('Nhiệm vụ'!$W$6:$W$105),ROWS($A$48:A59),"")</f>
        <v/>
      </c>
      <c r="B59" s="38" t="str">
        <f t="array" ref="B59">IF($A59="","",INDEX('Nhiệm vụ'!$B$6:$B$105,MATCH($A59,'Nhiệm vụ'!$W$6:$W$105,0)))</f>
        <v/>
      </c>
      <c r="C59" s="76" t="str">
        <f t="array" ref="C59">IF($A59="","",INDEX('Nhiệm vụ'!$D$6:$D$105,MATCH($A59,'Nhiệm vụ'!$W$6:$W$105,0)))</f>
        <v/>
      </c>
      <c r="D59" s="52" t="str">
        <f t="array" ref="D59">IF($A59="","",INDEX('Nhiệm vụ'!$G$6:$G$105,MATCH($A59,'Nhiệm vụ'!$W$6:$W$105,0)))</f>
        <v/>
      </c>
      <c r="E59" s="43" t="str">
        <f t="array" ref="E59">IF($A59="","",IF(INDEX('Nhiệm vụ'!$L$6:$L$105,MATCH($A59,'Nhiệm vụ'!$W$6:$W$105,0))="","",INDEX('Nhiệm vụ'!$L$6:$L$105,MATCH($A59,'Nhiệm vụ'!$W$6:$W$105,0))))</f>
        <v/>
      </c>
      <c r="F59" s="43" t="str">
        <f t="array" ref="F59">IF($A59="","",IF(INDEX('Nhiệm vụ'!$M$6:$M$105,MATCH($A59,'Nhiệm vụ'!$W$6:$W$105,0))="","",INDEX('Nhiệm vụ'!$M$6:$M$105,MATCH($A59,'Nhiệm vụ'!$W$6:$W$105,0))))</f>
        <v/>
      </c>
      <c r="G59" s="38" t="str">
        <f t="array" ref="G59">IF($A59="","",INDEX('Nhiệm vụ'!$P$6:$P$105,MATCH($A59,'Nhiệm vụ'!$W$6:$W$105,0)))</f>
        <v/>
      </c>
      <c r="H59" s="76" t="str">
        <f t="array" ref="H59">IF($A59="","",TRIM(INDEX('Nhiệm vụ'!$S$6:$S$105,MATCH($A59,'Nhiệm vụ'!$W$6:$W$105,0))&amp;IF(AND(INDEX('Nhiệm vụ'!$S$6:$S$105,MATCH($A59,'Nhiệm vụ'!$W$6:$W$105,0))&lt;&gt;"",INDEX('Nhiệm vụ'!$T$6:$T$105,MATCH($A59,'Nhiệm vụ'!$W$6:$W$105,0))&lt;&gt;"")," | ","")&amp;INDEX('Nhiệm vụ'!$T$6:$T$105,MATCH($A59,'Nhiệm vụ'!$W$6:$W$105,0))))</f>
        <v/>
      </c>
    </row>
    <row r="60" ht="30.0" customHeight="1">
      <c r="A60" s="48" t="str">
        <f>IF(ROWS($A$48:A60)&lt;=MAX('Nhiệm vụ'!$W$6:$W$105),ROWS($A$48:A60),"")</f>
        <v/>
      </c>
      <c r="B60" s="18" t="str">
        <f t="array" ref="B60">IF($A60="","",INDEX('Nhiệm vụ'!$B$6:$B$105,MATCH($A60,'Nhiệm vụ'!$W$6:$W$105,0)))</f>
        <v/>
      </c>
      <c r="C60" s="75" t="str">
        <f t="array" ref="C60">IF($A60="","",INDEX('Nhiệm vụ'!$D$6:$D$105,MATCH($A60,'Nhiệm vụ'!$W$6:$W$105,0)))</f>
        <v/>
      </c>
      <c r="D60" s="27" t="str">
        <f t="array" ref="D60">IF($A60="","",INDEX('Nhiệm vụ'!$G$6:$G$105,MATCH($A60,'Nhiệm vụ'!$W$6:$W$105,0)))</f>
        <v/>
      </c>
      <c r="E60" s="25" t="str">
        <f t="array" ref="E60">IF($A60="","",IF(INDEX('Nhiệm vụ'!$L$6:$L$105,MATCH($A60,'Nhiệm vụ'!$W$6:$W$105,0))="","",INDEX('Nhiệm vụ'!$L$6:$L$105,MATCH($A60,'Nhiệm vụ'!$W$6:$W$105,0))))</f>
        <v/>
      </c>
      <c r="F60" s="25" t="str">
        <f t="array" ref="F60">IF($A60="","",IF(INDEX('Nhiệm vụ'!$M$6:$M$105,MATCH($A60,'Nhiệm vụ'!$W$6:$W$105,0))="","",INDEX('Nhiệm vụ'!$M$6:$M$105,MATCH($A60,'Nhiệm vụ'!$W$6:$W$105,0))))</f>
        <v/>
      </c>
      <c r="G60" s="18" t="str">
        <f t="array" ref="G60">IF($A60="","",INDEX('Nhiệm vụ'!$P$6:$P$105,MATCH($A60,'Nhiệm vụ'!$W$6:$W$105,0)))</f>
        <v/>
      </c>
      <c r="H60" s="75" t="str">
        <f t="array" ref="H60">IF($A60="","",TRIM(INDEX('Nhiệm vụ'!$S$6:$S$105,MATCH($A60,'Nhiệm vụ'!$W$6:$W$105,0))&amp;IF(AND(INDEX('Nhiệm vụ'!$S$6:$S$105,MATCH($A60,'Nhiệm vụ'!$W$6:$W$105,0))&lt;&gt;"",INDEX('Nhiệm vụ'!$T$6:$T$105,MATCH($A60,'Nhiệm vụ'!$W$6:$W$105,0))&lt;&gt;"")," | ","")&amp;INDEX('Nhiệm vụ'!$T$6:$T$105,MATCH($A60,'Nhiệm vụ'!$W$6:$W$105,0))))</f>
        <v/>
      </c>
    </row>
    <row r="61" ht="30.0" customHeight="1">
      <c r="A61" s="54" t="str">
        <f>IF(ROWS($A$48:A61)&lt;=MAX('Nhiệm vụ'!$W$6:$W$105),ROWS($A$48:A61),"")</f>
        <v/>
      </c>
      <c r="B61" s="38" t="str">
        <f t="array" ref="B61">IF($A61="","",INDEX('Nhiệm vụ'!$B$6:$B$105,MATCH($A61,'Nhiệm vụ'!$W$6:$W$105,0)))</f>
        <v/>
      </c>
      <c r="C61" s="76" t="str">
        <f t="array" ref="C61">IF($A61="","",INDEX('Nhiệm vụ'!$D$6:$D$105,MATCH($A61,'Nhiệm vụ'!$W$6:$W$105,0)))</f>
        <v/>
      </c>
      <c r="D61" s="52" t="str">
        <f t="array" ref="D61">IF($A61="","",INDEX('Nhiệm vụ'!$G$6:$G$105,MATCH($A61,'Nhiệm vụ'!$W$6:$W$105,0)))</f>
        <v/>
      </c>
      <c r="E61" s="43" t="str">
        <f t="array" ref="E61">IF($A61="","",IF(INDEX('Nhiệm vụ'!$L$6:$L$105,MATCH($A61,'Nhiệm vụ'!$W$6:$W$105,0))="","",INDEX('Nhiệm vụ'!$L$6:$L$105,MATCH($A61,'Nhiệm vụ'!$W$6:$W$105,0))))</f>
        <v/>
      </c>
      <c r="F61" s="43" t="str">
        <f t="array" ref="F61">IF($A61="","",IF(INDEX('Nhiệm vụ'!$M$6:$M$105,MATCH($A61,'Nhiệm vụ'!$W$6:$W$105,0))="","",INDEX('Nhiệm vụ'!$M$6:$M$105,MATCH($A61,'Nhiệm vụ'!$W$6:$W$105,0))))</f>
        <v/>
      </c>
      <c r="G61" s="38" t="str">
        <f t="array" ref="G61">IF($A61="","",INDEX('Nhiệm vụ'!$P$6:$P$105,MATCH($A61,'Nhiệm vụ'!$W$6:$W$105,0)))</f>
        <v/>
      </c>
      <c r="H61" s="76" t="str">
        <f t="array" ref="H61">IF($A61="","",TRIM(INDEX('Nhiệm vụ'!$S$6:$S$105,MATCH($A61,'Nhiệm vụ'!$W$6:$W$105,0))&amp;IF(AND(INDEX('Nhiệm vụ'!$S$6:$S$105,MATCH($A61,'Nhiệm vụ'!$W$6:$W$105,0))&lt;&gt;"",INDEX('Nhiệm vụ'!$T$6:$T$105,MATCH($A61,'Nhiệm vụ'!$W$6:$W$105,0))&lt;&gt;"")," | ","")&amp;INDEX('Nhiệm vụ'!$T$6:$T$105,MATCH($A61,'Nhiệm vụ'!$W$6:$W$105,0))))</f>
        <v/>
      </c>
    </row>
    <row r="62" ht="30.0" customHeight="1">
      <c r="A62" s="48" t="str">
        <f>IF(ROWS($A$48:A62)&lt;=MAX('Nhiệm vụ'!$W$6:$W$105),ROWS($A$48:A62),"")</f>
        <v/>
      </c>
      <c r="B62" s="18" t="str">
        <f t="array" ref="B62">IF($A62="","",INDEX('Nhiệm vụ'!$B$6:$B$105,MATCH($A62,'Nhiệm vụ'!$W$6:$W$105,0)))</f>
        <v/>
      </c>
      <c r="C62" s="75" t="str">
        <f t="array" ref="C62">IF($A62="","",INDEX('Nhiệm vụ'!$D$6:$D$105,MATCH($A62,'Nhiệm vụ'!$W$6:$W$105,0)))</f>
        <v/>
      </c>
      <c r="D62" s="27" t="str">
        <f t="array" ref="D62">IF($A62="","",INDEX('Nhiệm vụ'!$G$6:$G$105,MATCH($A62,'Nhiệm vụ'!$W$6:$W$105,0)))</f>
        <v/>
      </c>
      <c r="E62" s="25" t="str">
        <f t="array" ref="E62">IF($A62="","",IF(INDEX('Nhiệm vụ'!$L$6:$L$105,MATCH($A62,'Nhiệm vụ'!$W$6:$W$105,0))="","",INDEX('Nhiệm vụ'!$L$6:$L$105,MATCH($A62,'Nhiệm vụ'!$W$6:$W$105,0))))</f>
        <v/>
      </c>
      <c r="F62" s="25" t="str">
        <f t="array" ref="F62">IF($A62="","",IF(INDEX('Nhiệm vụ'!$M$6:$M$105,MATCH($A62,'Nhiệm vụ'!$W$6:$W$105,0))="","",INDEX('Nhiệm vụ'!$M$6:$M$105,MATCH($A62,'Nhiệm vụ'!$W$6:$W$105,0))))</f>
        <v/>
      </c>
      <c r="G62" s="18" t="str">
        <f t="array" ref="G62">IF($A62="","",INDEX('Nhiệm vụ'!$P$6:$P$105,MATCH($A62,'Nhiệm vụ'!$W$6:$W$105,0)))</f>
        <v/>
      </c>
      <c r="H62" s="75" t="str">
        <f t="array" ref="H62">IF($A62="","",TRIM(INDEX('Nhiệm vụ'!$S$6:$S$105,MATCH($A62,'Nhiệm vụ'!$W$6:$W$105,0))&amp;IF(AND(INDEX('Nhiệm vụ'!$S$6:$S$105,MATCH($A62,'Nhiệm vụ'!$W$6:$W$105,0))&lt;&gt;"",INDEX('Nhiệm vụ'!$T$6:$T$105,MATCH($A62,'Nhiệm vụ'!$W$6:$W$105,0))&lt;&gt;"")," | ","")&amp;INDEX('Nhiệm vụ'!$T$6:$T$105,MATCH($A62,'Nhiệm vụ'!$W$6:$W$105,0))))</f>
        <v/>
      </c>
    </row>
    <row r="63" ht="30.0" customHeight="1">
      <c r="A63" s="54" t="str">
        <f>IF(ROWS($A$48:A63)&lt;=MAX('Nhiệm vụ'!$W$6:$W$105),ROWS($A$48:A63),"")</f>
        <v/>
      </c>
      <c r="B63" s="38" t="str">
        <f t="array" ref="B63">IF($A63="","",INDEX('Nhiệm vụ'!$B$6:$B$105,MATCH($A63,'Nhiệm vụ'!$W$6:$W$105,0)))</f>
        <v/>
      </c>
      <c r="C63" s="76" t="str">
        <f t="array" ref="C63">IF($A63="","",INDEX('Nhiệm vụ'!$D$6:$D$105,MATCH($A63,'Nhiệm vụ'!$W$6:$W$105,0)))</f>
        <v/>
      </c>
      <c r="D63" s="52" t="str">
        <f t="array" ref="D63">IF($A63="","",INDEX('Nhiệm vụ'!$G$6:$G$105,MATCH($A63,'Nhiệm vụ'!$W$6:$W$105,0)))</f>
        <v/>
      </c>
      <c r="E63" s="43" t="str">
        <f t="array" ref="E63">IF($A63="","",IF(INDEX('Nhiệm vụ'!$L$6:$L$105,MATCH($A63,'Nhiệm vụ'!$W$6:$W$105,0))="","",INDEX('Nhiệm vụ'!$L$6:$L$105,MATCH($A63,'Nhiệm vụ'!$W$6:$W$105,0))))</f>
        <v/>
      </c>
      <c r="F63" s="43" t="str">
        <f t="array" ref="F63">IF($A63="","",IF(INDEX('Nhiệm vụ'!$M$6:$M$105,MATCH($A63,'Nhiệm vụ'!$W$6:$W$105,0))="","",INDEX('Nhiệm vụ'!$M$6:$M$105,MATCH($A63,'Nhiệm vụ'!$W$6:$W$105,0))))</f>
        <v/>
      </c>
      <c r="G63" s="38" t="str">
        <f t="array" ref="G63">IF($A63="","",INDEX('Nhiệm vụ'!$P$6:$P$105,MATCH($A63,'Nhiệm vụ'!$W$6:$W$105,0)))</f>
        <v/>
      </c>
      <c r="H63" s="76" t="str">
        <f t="array" ref="H63">IF($A63="","",TRIM(INDEX('Nhiệm vụ'!$S$6:$S$105,MATCH($A63,'Nhiệm vụ'!$W$6:$W$105,0))&amp;IF(AND(INDEX('Nhiệm vụ'!$S$6:$S$105,MATCH($A63,'Nhiệm vụ'!$W$6:$W$105,0))&lt;&gt;"",INDEX('Nhiệm vụ'!$T$6:$T$105,MATCH($A63,'Nhiệm vụ'!$W$6:$W$105,0))&lt;&gt;"")," | ","")&amp;INDEX('Nhiệm vụ'!$T$6:$T$105,MATCH($A63,'Nhiệm vụ'!$W$6:$W$105,0))))</f>
        <v/>
      </c>
    </row>
    <row r="64" ht="30.0" customHeight="1">
      <c r="A64" s="48" t="str">
        <f>IF(ROWS($A$48:A64)&lt;=MAX('Nhiệm vụ'!$W$6:$W$105),ROWS($A$48:A64),"")</f>
        <v/>
      </c>
      <c r="B64" s="18" t="str">
        <f t="array" ref="B64">IF($A64="","",INDEX('Nhiệm vụ'!$B$6:$B$105,MATCH($A64,'Nhiệm vụ'!$W$6:$W$105,0)))</f>
        <v/>
      </c>
      <c r="C64" s="75" t="str">
        <f t="array" ref="C64">IF($A64="","",INDEX('Nhiệm vụ'!$D$6:$D$105,MATCH($A64,'Nhiệm vụ'!$W$6:$W$105,0)))</f>
        <v/>
      </c>
      <c r="D64" s="27" t="str">
        <f t="array" ref="D64">IF($A64="","",INDEX('Nhiệm vụ'!$G$6:$G$105,MATCH($A64,'Nhiệm vụ'!$W$6:$W$105,0)))</f>
        <v/>
      </c>
      <c r="E64" s="25" t="str">
        <f t="array" ref="E64">IF($A64="","",IF(INDEX('Nhiệm vụ'!$L$6:$L$105,MATCH($A64,'Nhiệm vụ'!$W$6:$W$105,0))="","",INDEX('Nhiệm vụ'!$L$6:$L$105,MATCH($A64,'Nhiệm vụ'!$W$6:$W$105,0))))</f>
        <v/>
      </c>
      <c r="F64" s="25" t="str">
        <f t="array" ref="F64">IF($A64="","",IF(INDEX('Nhiệm vụ'!$M$6:$M$105,MATCH($A64,'Nhiệm vụ'!$W$6:$W$105,0))="","",INDEX('Nhiệm vụ'!$M$6:$M$105,MATCH($A64,'Nhiệm vụ'!$W$6:$W$105,0))))</f>
        <v/>
      </c>
      <c r="G64" s="18" t="str">
        <f t="array" ref="G64">IF($A64="","",INDEX('Nhiệm vụ'!$P$6:$P$105,MATCH($A64,'Nhiệm vụ'!$W$6:$W$105,0)))</f>
        <v/>
      </c>
      <c r="H64" s="75" t="str">
        <f t="array" ref="H64">IF($A64="","",TRIM(INDEX('Nhiệm vụ'!$S$6:$S$105,MATCH($A64,'Nhiệm vụ'!$W$6:$W$105,0))&amp;IF(AND(INDEX('Nhiệm vụ'!$S$6:$S$105,MATCH($A64,'Nhiệm vụ'!$W$6:$W$105,0))&lt;&gt;"",INDEX('Nhiệm vụ'!$T$6:$T$105,MATCH($A64,'Nhiệm vụ'!$W$6:$W$105,0))&lt;&gt;"")," | ","")&amp;INDEX('Nhiệm vụ'!$T$6:$T$105,MATCH($A64,'Nhiệm vụ'!$W$6:$W$105,0))))</f>
        <v/>
      </c>
    </row>
    <row r="65" ht="30.0" customHeight="1">
      <c r="A65" s="54" t="str">
        <f>IF(ROWS($A$48:A65)&lt;=MAX('Nhiệm vụ'!$W$6:$W$105),ROWS($A$48:A65),"")</f>
        <v/>
      </c>
      <c r="B65" s="38" t="str">
        <f t="array" ref="B65">IF($A65="","",INDEX('Nhiệm vụ'!$B$6:$B$105,MATCH($A65,'Nhiệm vụ'!$W$6:$W$105,0)))</f>
        <v/>
      </c>
      <c r="C65" s="76" t="str">
        <f t="array" ref="C65">IF($A65="","",INDEX('Nhiệm vụ'!$D$6:$D$105,MATCH($A65,'Nhiệm vụ'!$W$6:$W$105,0)))</f>
        <v/>
      </c>
      <c r="D65" s="52" t="str">
        <f t="array" ref="D65">IF($A65="","",INDEX('Nhiệm vụ'!$G$6:$G$105,MATCH($A65,'Nhiệm vụ'!$W$6:$W$105,0)))</f>
        <v/>
      </c>
      <c r="E65" s="43" t="str">
        <f t="array" ref="E65">IF($A65="","",IF(INDEX('Nhiệm vụ'!$L$6:$L$105,MATCH($A65,'Nhiệm vụ'!$W$6:$W$105,0))="","",INDEX('Nhiệm vụ'!$L$6:$L$105,MATCH($A65,'Nhiệm vụ'!$W$6:$W$105,0))))</f>
        <v/>
      </c>
      <c r="F65" s="43" t="str">
        <f t="array" ref="F65">IF($A65="","",IF(INDEX('Nhiệm vụ'!$M$6:$M$105,MATCH($A65,'Nhiệm vụ'!$W$6:$W$105,0))="","",INDEX('Nhiệm vụ'!$M$6:$M$105,MATCH($A65,'Nhiệm vụ'!$W$6:$W$105,0))))</f>
        <v/>
      </c>
      <c r="G65" s="38" t="str">
        <f t="array" ref="G65">IF($A65="","",INDEX('Nhiệm vụ'!$P$6:$P$105,MATCH($A65,'Nhiệm vụ'!$W$6:$W$105,0)))</f>
        <v/>
      </c>
      <c r="H65" s="76" t="str">
        <f t="array" ref="H65">IF($A65="","",TRIM(INDEX('Nhiệm vụ'!$S$6:$S$105,MATCH($A65,'Nhiệm vụ'!$W$6:$W$105,0))&amp;IF(AND(INDEX('Nhiệm vụ'!$S$6:$S$105,MATCH($A65,'Nhiệm vụ'!$W$6:$W$105,0))&lt;&gt;"",INDEX('Nhiệm vụ'!$T$6:$T$105,MATCH($A65,'Nhiệm vụ'!$W$6:$W$105,0))&lt;&gt;"")," | ","")&amp;INDEX('Nhiệm vụ'!$T$6:$T$105,MATCH($A65,'Nhiệm vụ'!$W$6:$W$105,0))))</f>
        <v/>
      </c>
    </row>
    <row r="66" ht="30.0" customHeight="1">
      <c r="A66" s="48" t="str">
        <f>IF(ROWS($A$48:A66)&lt;=MAX('Nhiệm vụ'!$W$6:$W$105),ROWS($A$48:A66),"")</f>
        <v/>
      </c>
      <c r="B66" s="18" t="str">
        <f t="array" ref="B66">IF($A66="","",INDEX('Nhiệm vụ'!$B$6:$B$105,MATCH($A66,'Nhiệm vụ'!$W$6:$W$105,0)))</f>
        <v/>
      </c>
      <c r="C66" s="75" t="str">
        <f t="array" ref="C66">IF($A66="","",INDEX('Nhiệm vụ'!$D$6:$D$105,MATCH($A66,'Nhiệm vụ'!$W$6:$W$105,0)))</f>
        <v/>
      </c>
      <c r="D66" s="27" t="str">
        <f t="array" ref="D66">IF($A66="","",INDEX('Nhiệm vụ'!$G$6:$G$105,MATCH($A66,'Nhiệm vụ'!$W$6:$W$105,0)))</f>
        <v/>
      </c>
      <c r="E66" s="25" t="str">
        <f t="array" ref="E66">IF($A66="","",IF(INDEX('Nhiệm vụ'!$L$6:$L$105,MATCH($A66,'Nhiệm vụ'!$W$6:$W$105,0))="","",INDEX('Nhiệm vụ'!$L$6:$L$105,MATCH($A66,'Nhiệm vụ'!$W$6:$W$105,0))))</f>
        <v/>
      </c>
      <c r="F66" s="25" t="str">
        <f t="array" ref="F66">IF($A66="","",IF(INDEX('Nhiệm vụ'!$M$6:$M$105,MATCH($A66,'Nhiệm vụ'!$W$6:$W$105,0))="","",INDEX('Nhiệm vụ'!$M$6:$M$105,MATCH($A66,'Nhiệm vụ'!$W$6:$W$105,0))))</f>
        <v/>
      </c>
      <c r="G66" s="18" t="str">
        <f t="array" ref="G66">IF($A66="","",INDEX('Nhiệm vụ'!$P$6:$P$105,MATCH($A66,'Nhiệm vụ'!$W$6:$W$105,0)))</f>
        <v/>
      </c>
      <c r="H66" s="75" t="str">
        <f t="array" ref="H66">IF($A66="","",TRIM(INDEX('Nhiệm vụ'!$S$6:$S$105,MATCH($A66,'Nhiệm vụ'!$W$6:$W$105,0))&amp;IF(AND(INDEX('Nhiệm vụ'!$S$6:$S$105,MATCH($A66,'Nhiệm vụ'!$W$6:$W$105,0))&lt;&gt;"",INDEX('Nhiệm vụ'!$T$6:$T$105,MATCH($A66,'Nhiệm vụ'!$W$6:$W$105,0))&lt;&gt;"")," | ","")&amp;INDEX('Nhiệm vụ'!$T$6:$T$105,MATCH($A66,'Nhiệm vụ'!$W$6:$W$105,0))))</f>
        <v/>
      </c>
    </row>
    <row r="67" ht="30.0" customHeight="1">
      <c r="A67" s="54" t="str">
        <f>IF(ROWS($A$48:A67)&lt;=MAX('Nhiệm vụ'!$W$6:$W$105),ROWS($A$48:A67),"")</f>
        <v/>
      </c>
      <c r="B67" s="38" t="str">
        <f t="array" ref="B67">IF($A67="","",INDEX('Nhiệm vụ'!$B$6:$B$105,MATCH($A67,'Nhiệm vụ'!$W$6:$W$105,0)))</f>
        <v/>
      </c>
      <c r="C67" s="76" t="str">
        <f t="array" ref="C67">IF($A67="","",INDEX('Nhiệm vụ'!$D$6:$D$105,MATCH($A67,'Nhiệm vụ'!$W$6:$W$105,0)))</f>
        <v/>
      </c>
      <c r="D67" s="52" t="str">
        <f t="array" ref="D67">IF($A67="","",INDEX('Nhiệm vụ'!$G$6:$G$105,MATCH($A67,'Nhiệm vụ'!$W$6:$W$105,0)))</f>
        <v/>
      </c>
      <c r="E67" s="43" t="str">
        <f t="array" ref="E67">IF($A67="","",IF(INDEX('Nhiệm vụ'!$L$6:$L$105,MATCH($A67,'Nhiệm vụ'!$W$6:$W$105,0))="","",INDEX('Nhiệm vụ'!$L$6:$L$105,MATCH($A67,'Nhiệm vụ'!$W$6:$W$105,0))))</f>
        <v/>
      </c>
      <c r="F67" s="43" t="str">
        <f t="array" ref="F67">IF($A67="","",IF(INDEX('Nhiệm vụ'!$M$6:$M$105,MATCH($A67,'Nhiệm vụ'!$W$6:$W$105,0))="","",INDEX('Nhiệm vụ'!$M$6:$M$105,MATCH($A67,'Nhiệm vụ'!$W$6:$W$105,0))))</f>
        <v/>
      </c>
      <c r="G67" s="38" t="str">
        <f t="array" ref="G67">IF($A67="","",INDEX('Nhiệm vụ'!$P$6:$P$105,MATCH($A67,'Nhiệm vụ'!$W$6:$W$105,0)))</f>
        <v/>
      </c>
      <c r="H67" s="76" t="str">
        <f t="array" ref="H67">IF($A67="","",TRIM(INDEX('Nhiệm vụ'!$S$6:$S$105,MATCH($A67,'Nhiệm vụ'!$W$6:$W$105,0))&amp;IF(AND(INDEX('Nhiệm vụ'!$S$6:$S$105,MATCH($A67,'Nhiệm vụ'!$W$6:$W$105,0))&lt;&gt;"",INDEX('Nhiệm vụ'!$T$6:$T$105,MATCH($A67,'Nhiệm vụ'!$W$6:$W$105,0))&lt;&gt;"")," | ","")&amp;INDEX('Nhiệm vụ'!$T$6:$T$105,MATCH($A67,'Nhiệm vụ'!$W$6:$W$105,0))))</f>
        <v/>
      </c>
    </row>
    <row r="68" ht="30.0" customHeight="1">
      <c r="A68" s="48" t="str">
        <f>IF(ROWS($A$48:A68)&lt;=MAX('Nhiệm vụ'!$W$6:$W$105),ROWS($A$48:A68),"")</f>
        <v/>
      </c>
      <c r="B68" s="18" t="str">
        <f t="array" ref="B68">IF($A68="","",INDEX('Nhiệm vụ'!$B$6:$B$105,MATCH($A68,'Nhiệm vụ'!$W$6:$W$105,0)))</f>
        <v/>
      </c>
      <c r="C68" s="75" t="str">
        <f t="array" ref="C68">IF($A68="","",INDEX('Nhiệm vụ'!$D$6:$D$105,MATCH($A68,'Nhiệm vụ'!$W$6:$W$105,0)))</f>
        <v/>
      </c>
      <c r="D68" s="27" t="str">
        <f t="array" ref="D68">IF($A68="","",INDEX('Nhiệm vụ'!$G$6:$G$105,MATCH($A68,'Nhiệm vụ'!$W$6:$W$105,0)))</f>
        <v/>
      </c>
      <c r="E68" s="25" t="str">
        <f t="array" ref="E68">IF($A68="","",IF(INDEX('Nhiệm vụ'!$L$6:$L$105,MATCH($A68,'Nhiệm vụ'!$W$6:$W$105,0))="","",INDEX('Nhiệm vụ'!$L$6:$L$105,MATCH($A68,'Nhiệm vụ'!$W$6:$W$105,0))))</f>
        <v/>
      </c>
      <c r="F68" s="25" t="str">
        <f t="array" ref="F68">IF($A68="","",IF(INDEX('Nhiệm vụ'!$M$6:$M$105,MATCH($A68,'Nhiệm vụ'!$W$6:$W$105,0))="","",INDEX('Nhiệm vụ'!$M$6:$M$105,MATCH($A68,'Nhiệm vụ'!$W$6:$W$105,0))))</f>
        <v/>
      </c>
      <c r="G68" s="18" t="str">
        <f t="array" ref="G68">IF($A68="","",INDEX('Nhiệm vụ'!$P$6:$P$105,MATCH($A68,'Nhiệm vụ'!$W$6:$W$105,0)))</f>
        <v/>
      </c>
      <c r="H68" s="75" t="str">
        <f t="array" ref="H68">IF($A68="","",TRIM(INDEX('Nhiệm vụ'!$S$6:$S$105,MATCH($A68,'Nhiệm vụ'!$W$6:$W$105,0))&amp;IF(AND(INDEX('Nhiệm vụ'!$S$6:$S$105,MATCH($A68,'Nhiệm vụ'!$W$6:$W$105,0))&lt;&gt;"",INDEX('Nhiệm vụ'!$T$6:$T$105,MATCH($A68,'Nhiệm vụ'!$W$6:$W$105,0))&lt;&gt;"")," | ","")&amp;INDEX('Nhiệm vụ'!$T$6:$T$105,MATCH($A68,'Nhiệm vụ'!$W$6:$W$105,0))))</f>
        <v/>
      </c>
    </row>
    <row r="69" ht="30.0" customHeight="1">
      <c r="A69" s="54" t="str">
        <f>IF(ROWS($A$48:A69)&lt;=MAX('Nhiệm vụ'!$W$6:$W$105),ROWS($A$48:A69),"")</f>
        <v/>
      </c>
      <c r="B69" s="38" t="str">
        <f t="array" ref="B69">IF($A69="","",INDEX('Nhiệm vụ'!$B$6:$B$105,MATCH($A69,'Nhiệm vụ'!$W$6:$W$105,0)))</f>
        <v/>
      </c>
      <c r="C69" s="76" t="str">
        <f t="array" ref="C69">IF($A69="","",INDEX('Nhiệm vụ'!$D$6:$D$105,MATCH($A69,'Nhiệm vụ'!$W$6:$W$105,0)))</f>
        <v/>
      </c>
      <c r="D69" s="52" t="str">
        <f t="array" ref="D69">IF($A69="","",INDEX('Nhiệm vụ'!$G$6:$G$105,MATCH($A69,'Nhiệm vụ'!$W$6:$W$105,0)))</f>
        <v/>
      </c>
      <c r="E69" s="43" t="str">
        <f t="array" ref="E69">IF($A69="","",IF(INDEX('Nhiệm vụ'!$L$6:$L$105,MATCH($A69,'Nhiệm vụ'!$W$6:$W$105,0))="","",INDEX('Nhiệm vụ'!$L$6:$L$105,MATCH($A69,'Nhiệm vụ'!$W$6:$W$105,0))))</f>
        <v/>
      </c>
      <c r="F69" s="43" t="str">
        <f t="array" ref="F69">IF($A69="","",IF(INDEX('Nhiệm vụ'!$M$6:$M$105,MATCH($A69,'Nhiệm vụ'!$W$6:$W$105,0))="","",INDEX('Nhiệm vụ'!$M$6:$M$105,MATCH($A69,'Nhiệm vụ'!$W$6:$W$105,0))))</f>
        <v/>
      </c>
      <c r="G69" s="38" t="str">
        <f t="array" ref="G69">IF($A69="","",INDEX('Nhiệm vụ'!$P$6:$P$105,MATCH($A69,'Nhiệm vụ'!$W$6:$W$105,0)))</f>
        <v/>
      </c>
      <c r="H69" s="76" t="str">
        <f t="array" ref="H69">IF($A69="","",TRIM(INDEX('Nhiệm vụ'!$S$6:$S$105,MATCH($A69,'Nhiệm vụ'!$W$6:$W$105,0))&amp;IF(AND(INDEX('Nhiệm vụ'!$S$6:$S$105,MATCH($A69,'Nhiệm vụ'!$W$6:$W$105,0))&lt;&gt;"",INDEX('Nhiệm vụ'!$T$6:$T$105,MATCH($A69,'Nhiệm vụ'!$W$6:$W$105,0))&lt;&gt;"")," | ","")&amp;INDEX('Nhiệm vụ'!$T$6:$T$105,MATCH($A69,'Nhiệm vụ'!$W$6:$W$105,0))))</f>
        <v/>
      </c>
    </row>
    <row r="70" ht="30.0" customHeight="1">
      <c r="A70" s="48" t="str">
        <f>IF(ROWS($A$48:A70)&lt;=MAX('Nhiệm vụ'!$W$6:$W$105),ROWS($A$48:A70),"")</f>
        <v/>
      </c>
      <c r="B70" s="18" t="str">
        <f t="array" ref="B70">IF($A70="","",INDEX('Nhiệm vụ'!$B$6:$B$105,MATCH($A70,'Nhiệm vụ'!$W$6:$W$105,0)))</f>
        <v/>
      </c>
      <c r="C70" s="75" t="str">
        <f t="array" ref="C70">IF($A70="","",INDEX('Nhiệm vụ'!$D$6:$D$105,MATCH($A70,'Nhiệm vụ'!$W$6:$W$105,0)))</f>
        <v/>
      </c>
      <c r="D70" s="27" t="str">
        <f t="array" ref="D70">IF($A70="","",INDEX('Nhiệm vụ'!$G$6:$G$105,MATCH($A70,'Nhiệm vụ'!$W$6:$W$105,0)))</f>
        <v/>
      </c>
      <c r="E70" s="25" t="str">
        <f t="array" ref="E70">IF($A70="","",IF(INDEX('Nhiệm vụ'!$L$6:$L$105,MATCH($A70,'Nhiệm vụ'!$W$6:$W$105,0))="","",INDEX('Nhiệm vụ'!$L$6:$L$105,MATCH($A70,'Nhiệm vụ'!$W$6:$W$105,0))))</f>
        <v/>
      </c>
      <c r="F70" s="25" t="str">
        <f t="array" ref="F70">IF($A70="","",IF(INDEX('Nhiệm vụ'!$M$6:$M$105,MATCH($A70,'Nhiệm vụ'!$W$6:$W$105,0))="","",INDEX('Nhiệm vụ'!$M$6:$M$105,MATCH($A70,'Nhiệm vụ'!$W$6:$W$105,0))))</f>
        <v/>
      </c>
      <c r="G70" s="18" t="str">
        <f t="array" ref="G70">IF($A70="","",INDEX('Nhiệm vụ'!$P$6:$P$105,MATCH($A70,'Nhiệm vụ'!$W$6:$W$105,0)))</f>
        <v/>
      </c>
      <c r="H70" s="75" t="str">
        <f t="array" ref="H70">IF($A70="","",TRIM(INDEX('Nhiệm vụ'!$S$6:$S$105,MATCH($A70,'Nhiệm vụ'!$W$6:$W$105,0))&amp;IF(AND(INDEX('Nhiệm vụ'!$S$6:$S$105,MATCH($A70,'Nhiệm vụ'!$W$6:$W$105,0))&lt;&gt;"",INDEX('Nhiệm vụ'!$T$6:$T$105,MATCH($A70,'Nhiệm vụ'!$W$6:$W$105,0))&lt;&gt;"")," | ","")&amp;INDEX('Nhiệm vụ'!$T$6:$T$105,MATCH($A70,'Nhiệm vụ'!$W$6:$W$105,0))))</f>
        <v/>
      </c>
    </row>
    <row r="71" ht="30.0" customHeight="1">
      <c r="A71" s="54" t="str">
        <f>IF(ROWS($A$48:A71)&lt;=MAX('Nhiệm vụ'!$W$6:$W$105),ROWS($A$48:A71),"")</f>
        <v/>
      </c>
      <c r="B71" s="38" t="str">
        <f t="array" ref="B71">IF($A71="","",INDEX('Nhiệm vụ'!$B$6:$B$105,MATCH($A71,'Nhiệm vụ'!$W$6:$W$105,0)))</f>
        <v/>
      </c>
      <c r="C71" s="76" t="str">
        <f t="array" ref="C71">IF($A71="","",INDEX('Nhiệm vụ'!$D$6:$D$105,MATCH($A71,'Nhiệm vụ'!$W$6:$W$105,0)))</f>
        <v/>
      </c>
      <c r="D71" s="52" t="str">
        <f t="array" ref="D71">IF($A71="","",INDEX('Nhiệm vụ'!$G$6:$G$105,MATCH($A71,'Nhiệm vụ'!$W$6:$W$105,0)))</f>
        <v/>
      </c>
      <c r="E71" s="43" t="str">
        <f t="array" ref="E71">IF($A71="","",IF(INDEX('Nhiệm vụ'!$L$6:$L$105,MATCH($A71,'Nhiệm vụ'!$W$6:$W$105,0))="","",INDEX('Nhiệm vụ'!$L$6:$L$105,MATCH($A71,'Nhiệm vụ'!$W$6:$W$105,0))))</f>
        <v/>
      </c>
      <c r="F71" s="43" t="str">
        <f t="array" ref="F71">IF($A71="","",IF(INDEX('Nhiệm vụ'!$M$6:$M$105,MATCH($A71,'Nhiệm vụ'!$W$6:$W$105,0))="","",INDEX('Nhiệm vụ'!$M$6:$M$105,MATCH($A71,'Nhiệm vụ'!$W$6:$W$105,0))))</f>
        <v/>
      </c>
      <c r="G71" s="38" t="str">
        <f t="array" ref="G71">IF($A71="","",INDEX('Nhiệm vụ'!$P$6:$P$105,MATCH($A71,'Nhiệm vụ'!$W$6:$W$105,0)))</f>
        <v/>
      </c>
      <c r="H71" s="76" t="str">
        <f t="array" ref="H71">IF($A71="","",TRIM(INDEX('Nhiệm vụ'!$S$6:$S$105,MATCH($A71,'Nhiệm vụ'!$W$6:$W$105,0))&amp;IF(AND(INDEX('Nhiệm vụ'!$S$6:$S$105,MATCH($A71,'Nhiệm vụ'!$W$6:$W$105,0))&lt;&gt;"",INDEX('Nhiệm vụ'!$T$6:$T$105,MATCH($A71,'Nhiệm vụ'!$W$6:$W$105,0))&lt;&gt;"")," | ","")&amp;INDEX('Nhiệm vụ'!$T$6:$T$105,MATCH($A71,'Nhiệm vụ'!$W$6:$W$105,0))))</f>
        <v/>
      </c>
    </row>
    <row r="72" ht="30.0" customHeight="1">
      <c r="A72" s="48" t="str">
        <f>IF(ROWS($A$48:A72)&lt;=MAX('Nhiệm vụ'!$W$6:$W$105),ROWS($A$48:A72),"")</f>
        <v/>
      </c>
      <c r="B72" s="18" t="str">
        <f t="array" ref="B72">IF($A72="","",INDEX('Nhiệm vụ'!$B$6:$B$105,MATCH($A72,'Nhiệm vụ'!$W$6:$W$105,0)))</f>
        <v/>
      </c>
      <c r="C72" s="75" t="str">
        <f t="array" ref="C72">IF($A72="","",INDEX('Nhiệm vụ'!$D$6:$D$105,MATCH($A72,'Nhiệm vụ'!$W$6:$W$105,0)))</f>
        <v/>
      </c>
      <c r="D72" s="27" t="str">
        <f t="array" ref="D72">IF($A72="","",INDEX('Nhiệm vụ'!$G$6:$G$105,MATCH($A72,'Nhiệm vụ'!$W$6:$W$105,0)))</f>
        <v/>
      </c>
      <c r="E72" s="25" t="str">
        <f t="array" ref="E72">IF($A72="","",IF(INDEX('Nhiệm vụ'!$L$6:$L$105,MATCH($A72,'Nhiệm vụ'!$W$6:$W$105,0))="","",INDEX('Nhiệm vụ'!$L$6:$L$105,MATCH($A72,'Nhiệm vụ'!$W$6:$W$105,0))))</f>
        <v/>
      </c>
      <c r="F72" s="25" t="str">
        <f t="array" ref="F72">IF($A72="","",IF(INDEX('Nhiệm vụ'!$M$6:$M$105,MATCH($A72,'Nhiệm vụ'!$W$6:$W$105,0))="","",INDEX('Nhiệm vụ'!$M$6:$M$105,MATCH($A72,'Nhiệm vụ'!$W$6:$W$105,0))))</f>
        <v/>
      </c>
      <c r="G72" s="18" t="str">
        <f t="array" ref="G72">IF($A72="","",INDEX('Nhiệm vụ'!$P$6:$P$105,MATCH($A72,'Nhiệm vụ'!$W$6:$W$105,0)))</f>
        <v/>
      </c>
      <c r="H72" s="75" t="str">
        <f t="array" ref="H72">IF($A72="","",TRIM(INDEX('Nhiệm vụ'!$S$6:$S$105,MATCH($A72,'Nhiệm vụ'!$W$6:$W$105,0))&amp;IF(AND(INDEX('Nhiệm vụ'!$S$6:$S$105,MATCH($A72,'Nhiệm vụ'!$W$6:$W$105,0))&lt;&gt;"",INDEX('Nhiệm vụ'!$T$6:$T$105,MATCH($A72,'Nhiệm vụ'!$W$6:$W$105,0))&lt;&gt;"")," | ","")&amp;INDEX('Nhiệm vụ'!$T$6:$T$105,MATCH($A72,'Nhiệm vụ'!$W$6:$W$105,0))))</f>
        <v/>
      </c>
    </row>
    <row r="73" ht="30.0" customHeight="1">
      <c r="A73" s="54" t="str">
        <f>IF(ROWS($A$48:A73)&lt;=MAX('Nhiệm vụ'!$W$6:$W$105),ROWS($A$48:A73),"")</f>
        <v/>
      </c>
      <c r="B73" s="38" t="str">
        <f t="array" ref="B73">IF($A73="","",INDEX('Nhiệm vụ'!$B$6:$B$105,MATCH($A73,'Nhiệm vụ'!$W$6:$W$105,0)))</f>
        <v/>
      </c>
      <c r="C73" s="76" t="str">
        <f t="array" ref="C73">IF($A73="","",INDEX('Nhiệm vụ'!$D$6:$D$105,MATCH($A73,'Nhiệm vụ'!$W$6:$W$105,0)))</f>
        <v/>
      </c>
      <c r="D73" s="52" t="str">
        <f t="array" ref="D73">IF($A73="","",INDEX('Nhiệm vụ'!$G$6:$G$105,MATCH($A73,'Nhiệm vụ'!$W$6:$W$105,0)))</f>
        <v/>
      </c>
      <c r="E73" s="43" t="str">
        <f t="array" ref="E73">IF($A73="","",IF(INDEX('Nhiệm vụ'!$L$6:$L$105,MATCH($A73,'Nhiệm vụ'!$W$6:$W$105,0))="","",INDEX('Nhiệm vụ'!$L$6:$L$105,MATCH($A73,'Nhiệm vụ'!$W$6:$W$105,0))))</f>
        <v/>
      </c>
      <c r="F73" s="43" t="str">
        <f t="array" ref="F73">IF($A73="","",IF(INDEX('Nhiệm vụ'!$M$6:$M$105,MATCH($A73,'Nhiệm vụ'!$W$6:$W$105,0))="","",INDEX('Nhiệm vụ'!$M$6:$M$105,MATCH($A73,'Nhiệm vụ'!$W$6:$W$105,0))))</f>
        <v/>
      </c>
      <c r="G73" s="38" t="str">
        <f t="array" ref="G73">IF($A73="","",INDEX('Nhiệm vụ'!$P$6:$P$105,MATCH($A73,'Nhiệm vụ'!$W$6:$W$105,0)))</f>
        <v/>
      </c>
      <c r="H73" s="76" t="str">
        <f t="array" ref="H73">IF($A73="","",TRIM(INDEX('Nhiệm vụ'!$S$6:$S$105,MATCH($A73,'Nhiệm vụ'!$W$6:$W$105,0))&amp;IF(AND(INDEX('Nhiệm vụ'!$S$6:$S$105,MATCH($A73,'Nhiệm vụ'!$W$6:$W$105,0))&lt;&gt;"",INDEX('Nhiệm vụ'!$T$6:$T$105,MATCH($A73,'Nhiệm vụ'!$W$6:$W$105,0))&lt;&gt;"")," | ","")&amp;INDEX('Nhiệm vụ'!$T$6:$T$105,MATCH($A73,'Nhiệm vụ'!$W$6:$W$105,0))))</f>
        <v/>
      </c>
    </row>
    <row r="74" ht="30.0" customHeight="1">
      <c r="A74" s="48" t="str">
        <f>IF(ROWS($A$48:A74)&lt;=MAX('Nhiệm vụ'!$W$6:$W$105),ROWS($A$48:A74),"")</f>
        <v/>
      </c>
      <c r="B74" s="18" t="str">
        <f t="array" ref="B74">IF($A74="","",INDEX('Nhiệm vụ'!$B$6:$B$105,MATCH($A74,'Nhiệm vụ'!$W$6:$W$105,0)))</f>
        <v/>
      </c>
      <c r="C74" s="75" t="str">
        <f t="array" ref="C74">IF($A74="","",INDEX('Nhiệm vụ'!$D$6:$D$105,MATCH($A74,'Nhiệm vụ'!$W$6:$W$105,0)))</f>
        <v/>
      </c>
      <c r="D74" s="27" t="str">
        <f t="array" ref="D74">IF($A74="","",INDEX('Nhiệm vụ'!$G$6:$G$105,MATCH($A74,'Nhiệm vụ'!$W$6:$W$105,0)))</f>
        <v/>
      </c>
      <c r="E74" s="25" t="str">
        <f t="array" ref="E74">IF($A74="","",IF(INDEX('Nhiệm vụ'!$L$6:$L$105,MATCH($A74,'Nhiệm vụ'!$W$6:$W$105,0))="","",INDEX('Nhiệm vụ'!$L$6:$L$105,MATCH($A74,'Nhiệm vụ'!$W$6:$W$105,0))))</f>
        <v/>
      </c>
      <c r="F74" s="25" t="str">
        <f t="array" ref="F74">IF($A74="","",IF(INDEX('Nhiệm vụ'!$M$6:$M$105,MATCH($A74,'Nhiệm vụ'!$W$6:$W$105,0))="","",INDEX('Nhiệm vụ'!$M$6:$M$105,MATCH($A74,'Nhiệm vụ'!$W$6:$W$105,0))))</f>
        <v/>
      </c>
      <c r="G74" s="18" t="str">
        <f t="array" ref="G74">IF($A74="","",INDEX('Nhiệm vụ'!$P$6:$P$105,MATCH($A74,'Nhiệm vụ'!$W$6:$W$105,0)))</f>
        <v/>
      </c>
      <c r="H74" s="75" t="str">
        <f t="array" ref="H74">IF($A74="","",TRIM(INDEX('Nhiệm vụ'!$S$6:$S$105,MATCH($A74,'Nhiệm vụ'!$W$6:$W$105,0))&amp;IF(AND(INDEX('Nhiệm vụ'!$S$6:$S$105,MATCH($A74,'Nhiệm vụ'!$W$6:$W$105,0))&lt;&gt;"",INDEX('Nhiệm vụ'!$T$6:$T$105,MATCH($A74,'Nhiệm vụ'!$W$6:$W$105,0))&lt;&gt;"")," | ","")&amp;INDEX('Nhiệm vụ'!$T$6:$T$105,MATCH($A74,'Nhiệm vụ'!$W$6:$W$105,0))))</f>
        <v/>
      </c>
    </row>
    <row r="75" ht="30.0" customHeight="1">
      <c r="A75" s="54" t="str">
        <f>IF(ROWS($A$48:A75)&lt;=MAX('Nhiệm vụ'!$W$6:$W$105),ROWS($A$48:A75),"")</f>
        <v/>
      </c>
      <c r="B75" s="38" t="str">
        <f t="array" ref="B75">IF($A75="","",INDEX('Nhiệm vụ'!$B$6:$B$105,MATCH($A75,'Nhiệm vụ'!$W$6:$W$105,0)))</f>
        <v/>
      </c>
      <c r="C75" s="76" t="str">
        <f t="array" ref="C75">IF($A75="","",INDEX('Nhiệm vụ'!$D$6:$D$105,MATCH($A75,'Nhiệm vụ'!$W$6:$W$105,0)))</f>
        <v/>
      </c>
      <c r="D75" s="52" t="str">
        <f t="array" ref="D75">IF($A75="","",INDEX('Nhiệm vụ'!$G$6:$G$105,MATCH($A75,'Nhiệm vụ'!$W$6:$W$105,0)))</f>
        <v/>
      </c>
      <c r="E75" s="43" t="str">
        <f t="array" ref="E75">IF($A75="","",IF(INDEX('Nhiệm vụ'!$L$6:$L$105,MATCH($A75,'Nhiệm vụ'!$W$6:$W$105,0))="","",INDEX('Nhiệm vụ'!$L$6:$L$105,MATCH($A75,'Nhiệm vụ'!$W$6:$W$105,0))))</f>
        <v/>
      </c>
      <c r="F75" s="43" t="str">
        <f t="array" ref="F75">IF($A75="","",IF(INDEX('Nhiệm vụ'!$M$6:$M$105,MATCH($A75,'Nhiệm vụ'!$W$6:$W$105,0))="","",INDEX('Nhiệm vụ'!$M$6:$M$105,MATCH($A75,'Nhiệm vụ'!$W$6:$W$105,0))))</f>
        <v/>
      </c>
      <c r="G75" s="38" t="str">
        <f t="array" ref="G75">IF($A75="","",INDEX('Nhiệm vụ'!$P$6:$P$105,MATCH($A75,'Nhiệm vụ'!$W$6:$W$105,0)))</f>
        <v/>
      </c>
      <c r="H75" s="76" t="str">
        <f t="array" ref="H75">IF($A75="","",TRIM(INDEX('Nhiệm vụ'!$S$6:$S$105,MATCH($A75,'Nhiệm vụ'!$W$6:$W$105,0))&amp;IF(AND(INDEX('Nhiệm vụ'!$S$6:$S$105,MATCH($A75,'Nhiệm vụ'!$W$6:$W$105,0))&lt;&gt;"",INDEX('Nhiệm vụ'!$T$6:$T$105,MATCH($A75,'Nhiệm vụ'!$W$6:$W$105,0))&lt;&gt;"")," | ","")&amp;INDEX('Nhiệm vụ'!$T$6:$T$105,MATCH($A75,'Nhiệm vụ'!$W$6:$W$105,0))))</f>
        <v/>
      </c>
    </row>
    <row r="76" ht="30.0" customHeight="1">
      <c r="A76" s="48" t="str">
        <f>IF(ROWS($A$48:A76)&lt;=MAX('Nhiệm vụ'!$W$6:$W$105),ROWS($A$48:A76),"")</f>
        <v/>
      </c>
      <c r="B76" s="18" t="str">
        <f t="array" ref="B76">IF($A76="","",INDEX('Nhiệm vụ'!$B$6:$B$105,MATCH($A76,'Nhiệm vụ'!$W$6:$W$105,0)))</f>
        <v/>
      </c>
      <c r="C76" s="75" t="str">
        <f t="array" ref="C76">IF($A76="","",INDEX('Nhiệm vụ'!$D$6:$D$105,MATCH($A76,'Nhiệm vụ'!$W$6:$W$105,0)))</f>
        <v/>
      </c>
      <c r="D76" s="27" t="str">
        <f t="array" ref="D76">IF($A76="","",INDEX('Nhiệm vụ'!$G$6:$G$105,MATCH($A76,'Nhiệm vụ'!$W$6:$W$105,0)))</f>
        <v/>
      </c>
      <c r="E76" s="25" t="str">
        <f t="array" ref="E76">IF($A76="","",IF(INDEX('Nhiệm vụ'!$L$6:$L$105,MATCH($A76,'Nhiệm vụ'!$W$6:$W$105,0))="","",INDEX('Nhiệm vụ'!$L$6:$L$105,MATCH($A76,'Nhiệm vụ'!$W$6:$W$105,0))))</f>
        <v/>
      </c>
      <c r="F76" s="25" t="str">
        <f t="array" ref="F76">IF($A76="","",IF(INDEX('Nhiệm vụ'!$M$6:$M$105,MATCH($A76,'Nhiệm vụ'!$W$6:$W$105,0))="","",INDEX('Nhiệm vụ'!$M$6:$M$105,MATCH($A76,'Nhiệm vụ'!$W$6:$W$105,0))))</f>
        <v/>
      </c>
      <c r="G76" s="18" t="str">
        <f t="array" ref="G76">IF($A76="","",INDEX('Nhiệm vụ'!$P$6:$P$105,MATCH($A76,'Nhiệm vụ'!$W$6:$W$105,0)))</f>
        <v/>
      </c>
      <c r="H76" s="75" t="str">
        <f t="array" ref="H76">IF($A76="","",TRIM(INDEX('Nhiệm vụ'!$S$6:$S$105,MATCH($A76,'Nhiệm vụ'!$W$6:$W$105,0))&amp;IF(AND(INDEX('Nhiệm vụ'!$S$6:$S$105,MATCH($A76,'Nhiệm vụ'!$W$6:$W$105,0))&lt;&gt;"",INDEX('Nhiệm vụ'!$T$6:$T$105,MATCH($A76,'Nhiệm vụ'!$W$6:$W$105,0))&lt;&gt;"")," | ","")&amp;INDEX('Nhiệm vụ'!$T$6:$T$105,MATCH($A76,'Nhiệm vụ'!$W$6:$W$105,0))))</f>
        <v/>
      </c>
    </row>
    <row r="77" ht="30.0" customHeight="1">
      <c r="A77" s="54" t="str">
        <f>IF(ROWS($A$48:A77)&lt;=MAX('Nhiệm vụ'!$W$6:$W$105),ROWS($A$48:A77),"")</f>
        <v/>
      </c>
      <c r="B77" s="38" t="str">
        <f t="array" ref="B77">IF($A77="","",INDEX('Nhiệm vụ'!$B$6:$B$105,MATCH($A77,'Nhiệm vụ'!$W$6:$W$105,0)))</f>
        <v/>
      </c>
      <c r="C77" s="76" t="str">
        <f t="array" ref="C77">IF($A77="","",INDEX('Nhiệm vụ'!$D$6:$D$105,MATCH($A77,'Nhiệm vụ'!$W$6:$W$105,0)))</f>
        <v/>
      </c>
      <c r="D77" s="52" t="str">
        <f t="array" ref="D77">IF($A77="","",INDEX('Nhiệm vụ'!$G$6:$G$105,MATCH($A77,'Nhiệm vụ'!$W$6:$W$105,0)))</f>
        <v/>
      </c>
      <c r="E77" s="43" t="str">
        <f t="array" ref="E77">IF($A77="","",IF(INDEX('Nhiệm vụ'!$L$6:$L$105,MATCH($A77,'Nhiệm vụ'!$W$6:$W$105,0))="","",INDEX('Nhiệm vụ'!$L$6:$L$105,MATCH($A77,'Nhiệm vụ'!$W$6:$W$105,0))))</f>
        <v/>
      </c>
      <c r="F77" s="43" t="str">
        <f t="array" ref="F77">IF($A77="","",IF(INDEX('Nhiệm vụ'!$M$6:$M$105,MATCH($A77,'Nhiệm vụ'!$W$6:$W$105,0))="","",INDEX('Nhiệm vụ'!$M$6:$M$105,MATCH($A77,'Nhiệm vụ'!$W$6:$W$105,0))))</f>
        <v/>
      </c>
      <c r="G77" s="38" t="str">
        <f t="array" ref="G77">IF($A77="","",INDEX('Nhiệm vụ'!$P$6:$P$105,MATCH($A77,'Nhiệm vụ'!$W$6:$W$105,0)))</f>
        <v/>
      </c>
      <c r="H77" s="76" t="str">
        <f t="array" ref="H77">IF($A77="","",TRIM(INDEX('Nhiệm vụ'!$S$6:$S$105,MATCH($A77,'Nhiệm vụ'!$W$6:$W$105,0))&amp;IF(AND(INDEX('Nhiệm vụ'!$S$6:$S$105,MATCH($A77,'Nhiệm vụ'!$W$6:$W$105,0))&lt;&gt;"",INDEX('Nhiệm vụ'!$T$6:$T$105,MATCH($A77,'Nhiệm vụ'!$W$6:$W$105,0))&lt;&gt;"")," | ","")&amp;INDEX('Nhiệm vụ'!$T$6:$T$105,MATCH($A77,'Nhiệm vụ'!$W$6:$W$105,0))))</f>
        <v/>
      </c>
    </row>
    <row r="78" ht="15.75" customHeight="1"/>
    <row r="79" ht="24.0" customHeight="1">
      <c r="A79" s="42" t="s">
        <v>201</v>
      </c>
      <c r="B79" s="4"/>
      <c r="C79" s="4"/>
      <c r="D79" s="4"/>
      <c r="E79" s="4"/>
      <c r="F79" s="4"/>
      <c r="G79" s="4"/>
      <c r="H79" s="5"/>
    </row>
    <row r="80" ht="33.75" customHeight="1">
      <c r="A80" s="13" t="s">
        <v>10</v>
      </c>
      <c r="B80" s="13" t="s">
        <v>110</v>
      </c>
      <c r="C80" s="13" t="s">
        <v>202</v>
      </c>
      <c r="D80" s="13" t="s">
        <v>203</v>
      </c>
      <c r="E80" s="13" t="s">
        <v>204</v>
      </c>
      <c r="F80" s="13" t="s">
        <v>205</v>
      </c>
      <c r="G80" s="13" t="s">
        <v>206</v>
      </c>
      <c r="H80" s="13" t="s">
        <v>207</v>
      </c>
    </row>
    <row r="81" ht="30.0" customHeight="1">
      <c r="A81" s="48">
        <f t="shared" ref="A81:A100" si="5">IF(C81="","",ROWS($A$81:A81))</f>
        <v>1</v>
      </c>
      <c r="B81" s="23">
        <v>46323.0</v>
      </c>
      <c r="C81" s="21" t="s">
        <v>208</v>
      </c>
      <c r="D81" s="15" t="s">
        <v>58</v>
      </c>
      <c r="E81" s="15" t="s">
        <v>40</v>
      </c>
      <c r="F81" s="16" t="s">
        <v>141</v>
      </c>
      <c r="G81" s="23">
        <v>46330.0</v>
      </c>
      <c r="H81" s="21" t="s">
        <v>155</v>
      </c>
    </row>
    <row r="82" ht="30.0" customHeight="1">
      <c r="A82" s="54">
        <f t="shared" si="5"/>
        <v>2</v>
      </c>
      <c r="B82" s="41">
        <v>46323.0</v>
      </c>
      <c r="C82" s="39" t="s">
        <v>209</v>
      </c>
      <c r="D82" s="17" t="s">
        <v>46</v>
      </c>
      <c r="E82" s="17" t="s">
        <v>40</v>
      </c>
      <c r="F82" s="19" t="s">
        <v>180</v>
      </c>
      <c r="G82" s="41">
        <v>46329.0</v>
      </c>
      <c r="H82" s="39" t="s">
        <v>210</v>
      </c>
    </row>
    <row r="83" ht="30.0" customHeight="1">
      <c r="A83" s="48" t="str">
        <f t="shared" si="5"/>
        <v/>
      </c>
      <c r="B83" s="23"/>
      <c r="C83" s="21"/>
      <c r="D83" s="15"/>
      <c r="E83" s="15"/>
      <c r="F83" s="16"/>
      <c r="G83" s="23"/>
      <c r="H83" s="21"/>
    </row>
    <row r="84" ht="30.0" customHeight="1">
      <c r="A84" s="54" t="str">
        <f t="shared" si="5"/>
        <v/>
      </c>
      <c r="B84" s="41"/>
      <c r="C84" s="39"/>
      <c r="D84" s="17"/>
      <c r="E84" s="17"/>
      <c r="F84" s="19"/>
      <c r="G84" s="41"/>
      <c r="H84" s="39"/>
    </row>
    <row r="85" ht="30.0" customHeight="1">
      <c r="A85" s="48" t="str">
        <f t="shared" si="5"/>
        <v/>
      </c>
      <c r="B85" s="23"/>
      <c r="C85" s="21"/>
      <c r="D85" s="15"/>
      <c r="E85" s="15"/>
      <c r="F85" s="16"/>
      <c r="G85" s="23"/>
      <c r="H85" s="21"/>
    </row>
    <row r="86" ht="30.0" customHeight="1">
      <c r="A86" s="54" t="str">
        <f t="shared" si="5"/>
        <v/>
      </c>
      <c r="B86" s="41"/>
      <c r="C86" s="39"/>
      <c r="D86" s="17"/>
      <c r="E86" s="17"/>
      <c r="F86" s="19"/>
      <c r="G86" s="41"/>
      <c r="H86" s="39"/>
    </row>
    <row r="87" ht="30.0" customHeight="1">
      <c r="A87" s="48" t="str">
        <f t="shared" si="5"/>
        <v/>
      </c>
      <c r="B87" s="23"/>
      <c r="C87" s="21"/>
      <c r="D87" s="15"/>
      <c r="E87" s="15"/>
      <c r="F87" s="16"/>
      <c r="G87" s="23"/>
      <c r="H87" s="21"/>
    </row>
    <row r="88" ht="30.0" customHeight="1">
      <c r="A88" s="54" t="str">
        <f t="shared" si="5"/>
        <v/>
      </c>
      <c r="B88" s="41"/>
      <c r="C88" s="39"/>
      <c r="D88" s="17"/>
      <c r="E88" s="17"/>
      <c r="F88" s="19"/>
      <c r="G88" s="41"/>
      <c r="H88" s="39"/>
    </row>
    <row r="89" ht="30.0" customHeight="1">
      <c r="A89" s="48" t="str">
        <f t="shared" si="5"/>
        <v/>
      </c>
      <c r="B89" s="23"/>
      <c r="C89" s="21"/>
      <c r="D89" s="15"/>
      <c r="E89" s="15"/>
      <c r="F89" s="16"/>
      <c r="G89" s="23"/>
      <c r="H89" s="21"/>
    </row>
    <row r="90" ht="30.0" customHeight="1">
      <c r="A90" s="54" t="str">
        <f t="shared" si="5"/>
        <v/>
      </c>
      <c r="B90" s="41"/>
      <c r="C90" s="39"/>
      <c r="D90" s="17"/>
      <c r="E90" s="17"/>
      <c r="F90" s="19"/>
      <c r="G90" s="41"/>
      <c r="H90" s="39"/>
    </row>
    <row r="91" ht="30.0" customHeight="1">
      <c r="A91" s="48" t="str">
        <f t="shared" si="5"/>
        <v/>
      </c>
      <c r="B91" s="23"/>
      <c r="C91" s="21"/>
      <c r="D91" s="15"/>
      <c r="E91" s="15"/>
      <c r="F91" s="16"/>
      <c r="G91" s="23"/>
      <c r="H91" s="21"/>
    </row>
    <row r="92" ht="30.0" customHeight="1">
      <c r="A92" s="54" t="str">
        <f t="shared" si="5"/>
        <v/>
      </c>
      <c r="B92" s="41"/>
      <c r="C92" s="39"/>
      <c r="D92" s="17"/>
      <c r="E92" s="17"/>
      <c r="F92" s="19"/>
      <c r="G92" s="41"/>
      <c r="H92" s="39"/>
    </row>
    <row r="93" ht="30.0" customHeight="1">
      <c r="A93" s="48" t="str">
        <f t="shared" si="5"/>
        <v/>
      </c>
      <c r="B93" s="23"/>
      <c r="C93" s="21"/>
      <c r="D93" s="15"/>
      <c r="E93" s="15"/>
      <c r="F93" s="16"/>
      <c r="G93" s="23"/>
      <c r="H93" s="21"/>
    </row>
    <row r="94" ht="30.0" customHeight="1">
      <c r="A94" s="54" t="str">
        <f t="shared" si="5"/>
        <v/>
      </c>
      <c r="B94" s="41"/>
      <c r="C94" s="39"/>
      <c r="D94" s="17"/>
      <c r="E94" s="17"/>
      <c r="F94" s="19"/>
      <c r="G94" s="41"/>
      <c r="H94" s="39"/>
    </row>
    <row r="95" ht="30.0" customHeight="1">
      <c r="A95" s="48" t="str">
        <f t="shared" si="5"/>
        <v/>
      </c>
      <c r="B95" s="23"/>
      <c r="C95" s="21"/>
      <c r="D95" s="15"/>
      <c r="E95" s="15"/>
      <c r="F95" s="16"/>
      <c r="G95" s="23"/>
      <c r="H95" s="21"/>
    </row>
    <row r="96" ht="30.0" customHeight="1">
      <c r="A96" s="54" t="str">
        <f t="shared" si="5"/>
        <v/>
      </c>
      <c r="B96" s="41"/>
      <c r="C96" s="39"/>
      <c r="D96" s="17"/>
      <c r="E96" s="17"/>
      <c r="F96" s="19"/>
      <c r="G96" s="41"/>
      <c r="H96" s="39"/>
    </row>
    <row r="97" ht="30.0" customHeight="1">
      <c r="A97" s="48" t="str">
        <f t="shared" si="5"/>
        <v/>
      </c>
      <c r="B97" s="23"/>
      <c r="C97" s="21"/>
      <c r="D97" s="15"/>
      <c r="E97" s="15"/>
      <c r="F97" s="16"/>
      <c r="G97" s="23"/>
      <c r="H97" s="21"/>
    </row>
    <row r="98" ht="30.0" customHeight="1">
      <c r="A98" s="54" t="str">
        <f t="shared" si="5"/>
        <v/>
      </c>
      <c r="B98" s="41"/>
      <c r="C98" s="39"/>
      <c r="D98" s="17"/>
      <c r="E98" s="17"/>
      <c r="F98" s="19"/>
      <c r="G98" s="41"/>
      <c r="H98" s="39"/>
    </row>
    <row r="99" ht="30.0" customHeight="1">
      <c r="A99" s="48" t="str">
        <f t="shared" si="5"/>
        <v/>
      </c>
      <c r="B99" s="23"/>
      <c r="C99" s="21"/>
      <c r="D99" s="15"/>
      <c r="E99" s="15"/>
      <c r="F99" s="16"/>
      <c r="G99" s="23"/>
      <c r="H99" s="21"/>
    </row>
    <row r="100" ht="30.0" customHeight="1">
      <c r="A100" s="54" t="str">
        <f t="shared" si="5"/>
        <v/>
      </c>
      <c r="B100" s="41"/>
      <c r="C100" s="39"/>
      <c r="D100" s="17"/>
      <c r="E100" s="17"/>
      <c r="F100" s="19"/>
      <c r="G100" s="41"/>
      <c r="H100" s="39"/>
    </row>
    <row r="101" ht="15.75" customHeight="1"/>
    <row r="102" ht="24.0" customHeight="1">
      <c r="A102" s="42" t="s">
        <v>211</v>
      </c>
      <c r="B102" s="4"/>
      <c r="C102" s="4"/>
      <c r="D102" s="4"/>
      <c r="E102" s="4"/>
      <c r="F102" s="4"/>
      <c r="G102" s="4"/>
      <c r="H102" s="5"/>
    </row>
    <row r="103" ht="15.75" customHeight="1">
      <c r="A103" s="10" t="s">
        <v>212</v>
      </c>
      <c r="C103" s="77">
        <v>46325.0</v>
      </c>
    </row>
    <row r="104" ht="15.75" customHeight="1">
      <c r="A104" s="10" t="s">
        <v>213</v>
      </c>
      <c r="C104" s="78" t="s">
        <v>40</v>
      </c>
    </row>
    <row r="105" ht="15.0" customHeight="1">
      <c r="A105" s="79" t="s">
        <v>214</v>
      </c>
      <c r="C105" s="68" t="s">
        <v>215</v>
      </c>
      <c r="D105" s="69"/>
      <c r="E105" s="69"/>
      <c r="F105" s="69"/>
      <c r="G105" s="69"/>
      <c r="H105" s="36"/>
    </row>
    <row r="106" ht="15.75" customHeight="1">
      <c r="C106" s="70"/>
      <c r="H106" s="71"/>
    </row>
    <row r="107" ht="15.75" customHeight="1">
      <c r="C107" s="70"/>
      <c r="H107" s="71"/>
    </row>
    <row r="108" ht="15.75" customHeight="1">
      <c r="C108" s="72"/>
      <c r="D108" s="73"/>
      <c r="E108" s="73"/>
      <c r="F108" s="73"/>
      <c r="G108" s="73"/>
      <c r="H108" s="50"/>
    </row>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102:H102"/>
    <mergeCell ref="A103:B103"/>
    <mergeCell ref="A104:B104"/>
    <mergeCell ref="A105:B108"/>
    <mergeCell ref="C105:H108"/>
    <mergeCell ref="A1:H1"/>
    <mergeCell ref="A2:H2"/>
    <mergeCell ref="A4:H4"/>
    <mergeCell ref="A16:H16"/>
    <mergeCell ref="A39:H39"/>
    <mergeCell ref="A46:H46"/>
    <mergeCell ref="A79:H79"/>
  </mergeCells>
  <conditionalFormatting sqref="G18:G37">
    <cfRule type="cellIs" dxfId="3" priority="1" operator="greaterThan">
      <formula>0</formula>
    </cfRule>
  </conditionalFormatting>
  <conditionalFormatting sqref="G41:G44">
    <cfRule type="cellIs" dxfId="3" priority="2" operator="greaterThan">
      <formula>0</formula>
    </cfRule>
  </conditionalFormatting>
  <printOptions/>
  <pageMargins bottom="1.0" footer="0.0" header="0.0" left="0.75" right="0.75" top="1.0"/>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1717A"/>
    <pageSetUpPr/>
  </sheetPr>
  <sheetViews>
    <sheetView showGridLines="0" workbookViewId="0"/>
  </sheetViews>
  <sheetFormatPr customHeight="1" defaultColWidth="14.43" defaultRowHeight="15.0"/>
  <cols>
    <col customWidth="1" min="1" max="1" width="30.0"/>
    <col customWidth="1" min="2" max="2" width="28.0"/>
    <col customWidth="1" min="3" max="3" width="3.0"/>
    <col customWidth="1" min="4" max="4" width="20.0"/>
    <col customWidth="1" min="5" max="5" width="46.0"/>
    <col customWidth="1" min="6" max="6" width="18.0"/>
    <col customWidth="1" min="7" max="26" width="8.71"/>
  </cols>
  <sheetData>
    <row r="1" ht="42.0" customHeight="1">
      <c r="A1" s="1" t="s">
        <v>6</v>
      </c>
      <c r="B1" s="4"/>
      <c r="C1" s="4"/>
      <c r="D1" s="4"/>
      <c r="E1" s="4"/>
      <c r="F1" s="5"/>
    </row>
    <row r="2" ht="19.5" customHeight="1">
      <c r="A2" s="7" t="s">
        <v>12</v>
      </c>
    </row>
    <row r="4">
      <c r="A4" s="13" t="s">
        <v>20</v>
      </c>
      <c r="B4" s="13" t="s">
        <v>28</v>
      </c>
      <c r="D4" s="13" t="s">
        <v>29</v>
      </c>
      <c r="E4" s="13" t="s">
        <v>33</v>
      </c>
      <c r="F4" s="13" t="s">
        <v>36</v>
      </c>
    </row>
    <row r="5" ht="21.75" customHeight="1">
      <c r="A5" s="15" t="s">
        <v>40</v>
      </c>
      <c r="B5" s="15" t="s">
        <v>41</v>
      </c>
      <c r="D5" s="15" t="s">
        <v>43</v>
      </c>
      <c r="E5" s="15" t="s">
        <v>44</v>
      </c>
      <c r="F5" s="16" t="s">
        <v>45</v>
      </c>
    </row>
    <row r="6" ht="21.75" customHeight="1">
      <c r="A6" s="17" t="s">
        <v>46</v>
      </c>
      <c r="B6" s="17" t="s">
        <v>47</v>
      </c>
      <c r="D6" s="17" t="s">
        <v>48</v>
      </c>
      <c r="E6" s="17" t="s">
        <v>49</v>
      </c>
      <c r="F6" s="19" t="s">
        <v>45</v>
      </c>
    </row>
    <row r="7" ht="21.75" customHeight="1">
      <c r="A7" s="15" t="s">
        <v>51</v>
      </c>
      <c r="B7" s="15" t="s">
        <v>52</v>
      </c>
      <c r="D7" s="15" t="s">
        <v>53</v>
      </c>
      <c r="E7" s="15" t="s">
        <v>54</v>
      </c>
      <c r="F7" s="16" t="s">
        <v>57</v>
      </c>
    </row>
    <row r="8" ht="21.75" customHeight="1">
      <c r="A8" s="17" t="s">
        <v>58</v>
      </c>
      <c r="B8" s="17" t="s">
        <v>59</v>
      </c>
      <c r="D8" s="17" t="s">
        <v>61</v>
      </c>
      <c r="E8" s="17" t="s">
        <v>63</v>
      </c>
      <c r="F8" s="19" t="s">
        <v>45</v>
      </c>
    </row>
    <row r="9" ht="21.75" customHeight="1">
      <c r="A9" s="15" t="s">
        <v>64</v>
      </c>
      <c r="B9" s="15" t="s">
        <v>65</v>
      </c>
      <c r="D9" s="15" t="s">
        <v>66</v>
      </c>
      <c r="E9" s="15" t="s">
        <v>69</v>
      </c>
      <c r="F9" s="16" t="s">
        <v>45</v>
      </c>
    </row>
    <row r="10" ht="21.75" customHeight="1">
      <c r="A10" s="17"/>
      <c r="B10" s="17"/>
      <c r="D10" s="17" t="s">
        <v>70</v>
      </c>
      <c r="E10" s="17" t="s">
        <v>71</v>
      </c>
      <c r="F10" s="19" t="s">
        <v>57</v>
      </c>
    </row>
    <row r="11" ht="21.75" customHeight="1">
      <c r="A11" s="15"/>
      <c r="B11" s="15"/>
      <c r="D11" s="15"/>
      <c r="E11" s="15"/>
      <c r="F11" s="16"/>
    </row>
    <row r="12" ht="21.75" customHeight="1">
      <c r="A12" s="17"/>
      <c r="B12" s="17"/>
      <c r="D12" s="17"/>
      <c r="E12" s="17"/>
      <c r="F12" s="19"/>
    </row>
    <row r="13" ht="21.75" customHeight="1">
      <c r="A13" s="15"/>
      <c r="B13" s="15"/>
    </row>
    <row r="14" ht="21.75" customHeight="1">
      <c r="A14" s="17"/>
      <c r="B14" s="17"/>
    </row>
    <row r="15" ht="21.75" customHeight="1">
      <c r="A15" s="15"/>
      <c r="B15" s="15"/>
      <c r="D15" s="13" t="s">
        <v>17</v>
      </c>
      <c r="E15" s="13" t="s">
        <v>73</v>
      </c>
    </row>
    <row r="16" ht="21.75" customHeight="1">
      <c r="A16" s="17"/>
      <c r="B16" s="17"/>
      <c r="D16" s="15" t="s">
        <v>67</v>
      </c>
      <c r="E16" s="15" t="s">
        <v>74</v>
      </c>
    </row>
    <row r="17" ht="21.75" customHeight="1">
      <c r="A17" s="15"/>
      <c r="B17" s="15"/>
      <c r="D17" s="17" t="s">
        <v>75</v>
      </c>
      <c r="E17" s="17" t="s">
        <v>76</v>
      </c>
    </row>
    <row r="18" ht="21.75" customHeight="1">
      <c r="A18" s="17"/>
      <c r="B18" s="17"/>
      <c r="D18" s="15" t="s">
        <v>78</v>
      </c>
      <c r="E18" s="15" t="s">
        <v>79</v>
      </c>
    </row>
    <row r="19" ht="21.75" customHeight="1">
      <c r="A19" s="15"/>
      <c r="B19" s="15"/>
      <c r="D19" s="17"/>
      <c r="E19" s="17"/>
    </row>
    <row r="20" ht="21.75" customHeight="1">
      <c r="A20" s="17"/>
      <c r="B20" s="17"/>
    </row>
    <row r="21" ht="21.75" customHeight="1">
      <c r="A21" s="15"/>
      <c r="B21" s="15"/>
    </row>
    <row r="22" ht="21.75" customHeight="1">
      <c r="A22" s="17"/>
      <c r="B22" s="17"/>
    </row>
    <row r="23" ht="21.75" customHeight="1">
      <c r="A23" s="15"/>
      <c r="B23" s="15"/>
    </row>
    <row r="24" ht="21.75" customHeight="1">
      <c r="A24" s="17"/>
      <c r="B24" s="17"/>
    </row>
    <row r="25" ht="15.75" customHeight="1"/>
    <row r="26" ht="15.75" customHeight="1">
      <c r="A26" s="26" t="s">
        <v>83</v>
      </c>
    </row>
    <row r="27" ht="15.75" customHeight="1">
      <c r="A27" s="27" t="s">
        <v>84</v>
      </c>
      <c r="B27" s="28">
        <v>2.0</v>
      </c>
    </row>
    <row r="28" ht="15.75" customHeight="1"/>
    <row r="29" ht="15.75" customHeight="1">
      <c r="A29" s="29" t="s">
        <v>85</v>
      </c>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F1"/>
    <mergeCell ref="A2:F2"/>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2026-10-29T08:07:46Z</dcterms:created>
  <dc:creator>openpyxl</dc:creator>
</cp:coreProperties>
</file>

<file path=docProps/custom.xml><?xml version="1.0" encoding="utf-8"?>
<Properties xmlns="http://schemas.openxmlformats.org/officeDocument/2006/custom-properties" xmlns:vt="http://schemas.openxmlformats.org/officeDocument/2006/docPropsVTypes"/>
</file>