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ƯỚNG DẪN" sheetId="1" r:id="rId4"/>
    <sheet state="visible" name="KẾT QUẢ" sheetId="2" r:id="rId5"/>
    <sheet state="visible" name="BÁO CÁO CÁ NHÂN" sheetId="3" r:id="rId6"/>
    <sheet state="visible" name="DỮ LIỆU ĐÁNH GIÁ" sheetId="4" r:id="rId7"/>
    <sheet state="visible" name="PHIẾU ĐÁNH GIÁ" sheetId="5" r:id="rId8"/>
    <sheet state="visible" name="TIÊU CHÍ" sheetId="6" r:id="rId9"/>
    <sheet state="visible" name="NGƯỜI ĐƯỢC ĐÁNH GIÁ" sheetId="7" r:id="rId10"/>
    <sheet state="visible" name="CẤU HÌNH" sheetId="8" r:id="rId11"/>
    <sheet state="visible" name="BẢNG TÍNH" sheetId="9" r:id="rId12"/>
  </sheets>
  <definedNames/>
  <calcPr/>
  <extLst>
    <ext uri="GoogleSheetsCustomDataVersion2">
      <go:sheetsCustomData xmlns:go="http://customooxmlschemas.google.com/" r:id="rId13" roundtripDataChecksum="CrqcYH5mgqqLlQ/5bgAmqjZZmojX/xHgf/c+ELN2CwQ="/>
    </ext>
  </extLst>
</workbook>
</file>

<file path=xl/sharedStrings.xml><?xml version="1.0" encoding="utf-8"?>
<sst xmlns="http://schemas.openxmlformats.org/spreadsheetml/2006/main" count="433" uniqueCount="238">
  <si>
    <t>DỮ LIỆU PHIẾU ĐÁNH GIÁ</t>
  </si>
  <si>
    <t>BIỂU MẪU ĐÁNH GIÁ 360 ĐỘ</t>
  </si>
  <si>
    <t>KẾT QUẢ ĐÁNH GIÁ 360 ĐỘ</t>
  </si>
  <si>
    <t>Mẫu tự động · thu thập phản hồi từ nhiều nhóm — tổng hợp điểm, so sánh tự đánh giá, điểm mạnh và điểm cần cải thiện</t>
  </si>
  <si>
    <t>QUY ƯỚC MÀU</t>
  </si>
  <si>
    <t>Ô màu cam nhạt</t>
  </si>
  <si>
    <t>Mỗi phiếu thu về = 1 dòng · nhập điểm 1–5 cho từng tiêu chí · bỏ trống nếu không quan sát được</t>
  </si>
  <si>
    <t>Ô NHẬP LIỆU — bạn điền / chỉnh sửa tại đây.</t>
  </si>
  <si>
    <t>Ô màu xám nhạt</t>
  </si>
  <si>
    <t>Ô TỰ ĐỘNG TÍNH — chứa công thức, không nhập đè.</t>
  </si>
  <si>
    <t>QUY TRÌNH 360 ĐỘ</t>
  </si>
  <si>
    <t>Bước 1 · CẤU HÌNH</t>
  </si>
  <si>
    <t>Nhóm năng lực →</t>
  </si>
  <si>
    <t>Nhập tên đơn vị, kỳ đánh giá, tỷ trọng từng nhóm người đánh giá (Tự đánh giá, Cấp trên, Đồng nghiệp, Cấp dưới), nhóm năng lực, thang điểm và bảng xếp loại.</t>
  </si>
  <si>
    <t>Bước 2 · TIÊU CHÍ</t>
  </si>
  <si>
    <t>Soạn tối đa 20 tiêu chí hành vi, gán mỗi tiêu chí vào một nhóm năng lực. Phiếu đánh giá và bảng dữ liệu tự cập nhật theo danh sách này.</t>
  </si>
  <si>
    <t>Bước 3 · NGƯỜI ĐƯỢC ĐÁNH GIÁ</t>
  </si>
  <si>
    <t>Khai báo danh sách người được đánh giá (tối đa 30 người).</t>
  </si>
  <si>
    <t>Bước 4 · PHIẾU ĐÁNH GIÁ</t>
  </si>
  <si>
    <t>In sheet này (hoặc gửi file) để từng người đánh giá điền: đánh dấu mức 1–5 cho mỗi tiêu chí, ghi nhận xét. Tiêu chí không quan sát được thì bỏ trống.</t>
  </si>
  <si>
    <t>Bước 5 · DỮ LIỆU ĐÁNH GIÁ</t>
  </si>
  <si>
    <t>Mỗi phiếu thu về = 1 dòng: chọn mã người được đánh giá, nhóm người đánh giá và nhập điểm 1–5 cho từng tiêu chí. Để trống nếu không quan sát được.</t>
  </si>
  <si>
    <t>Bước 6 · KẾT QUẢ</t>
  </si>
  <si>
    <t>Xem tổng hợp toàn bộ: số phiếu theo nhóm, điểm từng nhóm, điểm 360, xếp loại, xếp hạng, chênh lệch tự đánh giá và cảnh báo thiếu phiếu.</t>
  </si>
  <si>
    <t>Bước 7 · BÁO CÁO CÁ NHÂN</t>
  </si>
  <si>
    <t>Chọn mã nhân sự để xem báo cáo riêng: biểu đồ radar theo nhóm năng lực, bảng điểm từng tiêu chí, top điểm mạnh, điểm cần cải thiện và điểm mù.</t>
  </si>
  <si>
    <t>Số người được đánh giá</t>
  </si>
  <si>
    <t>CÁCH TÍNH ĐIỂM</t>
  </si>
  <si>
    <t>Điểm theo nhóm năng lực</t>
  </si>
  <si>
    <t>Trung bình các điểm của cùng một nhóm người đánh giá, theo từng nhóm năng lực (tiêu chí bỏ trống được bỏ qua).</t>
  </si>
  <si>
    <t>Điểm từng nhóm người đánh giá</t>
  </si>
  <si>
    <t>Trung bình có trọng số các nhóm năng lực (tỷ trọng ở CẤU HÌNH).</t>
  </si>
  <si>
    <t>Điểm 360 tổng hợp</t>
  </si>
  <si>
    <t>Trung bình có trọng số các nhóm người đánh giá (tỷ trọng ở CẤU HÌNH). Nhóm nào chưa có phiếu hoặc nhóm năng lực nào không áp dụng sẽ được bỏ qua và tỷ trọng tự điều chỉnh lại — ví dụ nhân viên không có cấp dưới.</t>
  </si>
  <si>
    <t>Điểm người khác</t>
  </si>
  <si>
    <t>Như điểm 360 nhưng loại phần Tự đánh giá — dùng để so sánh với điểm tự đánh giá.</t>
  </si>
  <si>
    <t>Chênh lệch</t>
  </si>
  <si>
    <t>Điểm Tự đánh giá − Điểm người khác. Dương = tự đánh giá cao hơn người khác (điểm mù); âm = tự đánh giá thấp hơn. Ngưỡng cảnh báo chỉnh ở CẤU HÌNH.</t>
  </si>
  <si>
    <t>LƯU Ý</t>
  </si>
  <si>
    <t>Dữ liệu mẫu</t>
  </si>
  <si>
    <t>Tổng số phiếu thu về</t>
  </si>
  <si>
    <t>Dữ liệu trong file là DỮ LIỆU MẪU (6 người, 39 phiếu, Quý 4/2026) — xóa các ô cam rồi nhập dữ liệu thật; không xóa dòng, chỉ xóa nội dung ô.</t>
  </si>
  <si>
    <t>Bảo mật &amp; ẩn danh</t>
  </si>
  <si>
    <t>Cột 'Người đánh giá' là tùy chọn — nên để trống hoặc dùng mã ẩn danh với nhóm Đồng nghiệp và Cấp dưới. Khi một nhóm có ít phiếu hơn mức tối thiểu trong CẤU HÌNH, KẾT QUẢ sẽ cảnh báo; nên giữ file ở nơi chỉ bộ phận nhân sự truy cập.</t>
  </si>
  <si>
    <t>Gắn theo dòng</t>
  </si>
  <si>
    <t>Kết quả gắn theo thứ tự dòng của NGƯỜI ĐƯỢC ĐÁNH GIÁ — không sắp xếp lại danh sách khi đã nhập liệu. Đổi tên nhóm người đánh giá hoặc nhóm năng lực ở CẤU HÌNH sẽ cập nhật toàn bộ, nhưng cần chọn lại nhóm trong các dòng dữ liệu cũ.</t>
  </si>
  <si>
    <t>Điểm 360 trung bình</t>
  </si>
  <si>
    <t>Số người đạt loại Tốt trở lên</t>
  </si>
  <si>
    <t>NGƯỜI ĐƯỢC ĐÁNH GIÁ</t>
  </si>
  <si>
    <t>SỐ PHIẾU THEO NHÓM</t>
  </si>
  <si>
    <t>ĐIỂM THEO NHÓM NGƯỜI ĐÁNH GIÁ</t>
  </si>
  <si>
    <t>KẾT QUẢ TỔNG HỢP</t>
  </si>
  <si>
    <t>STT</t>
  </si>
  <si>
    <t>Mã NV</t>
  </si>
  <si>
    <t>Họ và tên</t>
  </si>
  <si>
    <t>Phòng ban</t>
  </si>
  <si>
    <t>Chức danh</t>
  </si>
  <si>
    <t>Tự đánh giá</t>
  </si>
  <si>
    <t>Cấp trên</t>
  </si>
  <si>
    <t>Đồng nghiệp</t>
  </si>
  <si>
    <t>Cấp dưới</t>
  </si>
  <si>
    <t>Điểm 360</t>
  </si>
  <si>
    <t>Chênh lệch (Tự − Khác)</t>
  </si>
  <si>
    <t>Xếp loại</t>
  </si>
  <si>
    <t>Xếp hạng</t>
  </si>
  <si>
    <t>Nhận định tự nhận thức</t>
  </si>
  <si>
    <t>Cảnh báo</t>
  </si>
  <si>
    <t>Mã người được ĐG</t>
  </si>
  <si>
    <t>Nhóm người đánh giá</t>
  </si>
  <si>
    <t>Người đánh giá (tùy chọn)</t>
  </si>
  <si>
    <t>Ngày đánh giá</t>
  </si>
  <si>
    <t>PHIẾU ĐÁNH GIÁ 360 ĐỘ</t>
  </si>
  <si>
    <t>Mã người được đánh giá</t>
  </si>
  <si>
    <t>NV001</t>
  </si>
  <si>
    <t>Hướng dẫn: Với mỗi tiêu chí, đánh dấu X vào MỘT mức từ 1 đến 5 (5 = Xuất sắc … 1 = Chưa đạt). Nếu chưa có cơ hội quan sát, hãy bỏ trống. Vui lòng đánh giá trung thực, dựa trên hành vi cụ thể.</t>
  </si>
  <si>
    <t>Nhóm năng lực</t>
  </si>
  <si>
    <t>Tiêu chí</t>
  </si>
  <si>
    <t>Mô tả hành vi quan sát được</t>
  </si>
  <si>
    <t>1</t>
  </si>
  <si>
    <t>2</t>
  </si>
  <si>
    <t>3</t>
  </si>
  <si>
    <t>4</t>
  </si>
  <si>
    <t>5</t>
  </si>
  <si>
    <t>Ghi chú</t>
  </si>
  <si>
    <t>Điểm TB phiếu</t>
  </si>
  <si>
    <t>Điểm mạnh nổi bật</t>
  </si>
  <si>
    <t>Cần cải thiện</t>
  </si>
  <si>
    <t>BÁO CÁO ĐÁNH GIÁ 360 ĐỘ — CÁ NHÂN</t>
  </si>
  <si>
    <t>Nguyễn Minh Anh</t>
  </si>
  <si>
    <t>Chọn mã người được đánh giá</t>
  </si>
  <si>
    <t>Quản lý trực tiếp</t>
  </si>
  <si>
    <t>Giao tiếp tốt, chuyên môn vững — dòng ví dụ</t>
  </si>
  <si>
    <t>Cần chia sẻ thông tin nhiều hơn — dòng ví dụ</t>
  </si>
  <si>
    <t>Cấp trên trực tiếp</t>
  </si>
  <si>
    <t>ĐN-01</t>
  </si>
  <si>
    <t>ĐIỂM THEO NHÓM NĂNG LỰC</t>
  </si>
  <si>
    <t>Người khác (TB)</t>
  </si>
  <si>
    <t>Tổng hợp 360</t>
  </si>
  <si>
    <t>ĐN-02</t>
  </si>
  <si>
    <t>ĐN-03</t>
  </si>
  <si>
    <t>CD-01</t>
  </si>
  <si>
    <t>THANG ĐIỂM</t>
  </si>
  <si>
    <t>5 — Xuất sắc</t>
  </si>
  <si>
    <t>4 — Tốt</t>
  </si>
  <si>
    <t>CD-02</t>
  </si>
  <si>
    <t>3 — Đạt yêu cầu</t>
  </si>
  <si>
    <t>2 — Cần cải thiện</t>
  </si>
  <si>
    <t>1 — Chưa đạt</t>
  </si>
  <si>
    <t>CD-03</t>
  </si>
  <si>
    <t>Điểm mạnh nổi bật của người được đánh giá:</t>
  </si>
  <si>
    <t>NV002</t>
  </si>
  <si>
    <t>Điểm cần cải thiện / phát triển thêm:</t>
  </si>
  <si>
    <t>Đề xuất hành động cụ thể (nếu có):</t>
  </si>
  <si>
    <t>Trần Quốc Bảo</t>
  </si>
  <si>
    <t>Top 3 điểm mạnh (điểm cao nhất)</t>
  </si>
  <si>
    <t>Điểm</t>
  </si>
  <si>
    <t>Top 3 điểm mù (tự đánh giá cao hơn người khác)</t>
  </si>
  <si>
    <t>NV003</t>
  </si>
  <si>
    <t>Lê Thu Cúc</t>
  </si>
  <si>
    <t>Top 3 điểm cần cải thiện (điểm thấp nhất)</t>
  </si>
  <si>
    <t>Top 3 điểm ẩn (tự đánh giá thấp hơn người khác)</t>
  </si>
  <si>
    <t>CHI TIẾT ĐIỂM THEO TỪNG TIÊU CHÍ</t>
  </si>
  <si>
    <t>NV004</t>
  </si>
  <si>
    <t>BỘ TIÊU CHÍ ĐÁNH GIÁ</t>
  </si>
  <si>
    <t>Phạm Hoàng Dũng</t>
  </si>
  <si>
    <t>Tối đa 20 tiêu chí hành vi · mỗi tiêu chí thuộc một nhóm năng lực</t>
  </si>
  <si>
    <t>Mã</t>
  </si>
  <si>
    <t>C01</t>
  </si>
  <si>
    <t>Năng lực chuyên môn</t>
  </si>
  <si>
    <t>Kiến thức &amp; kỹ năng chuyên môn</t>
  </si>
  <si>
    <t>Nắm vững kiến thức, kỹ năng cần thiết và áp dụng hiệu quả vào công việc.</t>
  </si>
  <si>
    <t>C02</t>
  </si>
  <si>
    <t>Chất lượng công việc</t>
  </si>
  <si>
    <t>Sản phẩm công việc chính xác, đầy đủ, đúng hạn và ít phải làm lại.</t>
  </si>
  <si>
    <t>C03</t>
  </si>
  <si>
    <t>Học hỏi &amp; cải tiến</t>
  </si>
  <si>
    <t>Chủ động học hỏi, tiếp thu góp ý và đề xuất cải tiến quy trình.</t>
  </si>
  <si>
    <t>C04</t>
  </si>
  <si>
    <t>Giao tiếp &amp; phối hợp</t>
  </si>
  <si>
    <t>Giao tiếp rõ ràng</t>
  </si>
  <si>
    <t>Trình bày ý tưởng, thông tin mạch lạc, dễ hiểu bằng lời nói và văn bản.</t>
  </si>
  <si>
    <t>C05</t>
  </si>
  <si>
    <t>Lắng nghe &amp; phản hồi</t>
  </si>
  <si>
    <t>Lắng nghe chủ động, tôn trọng quan điểm khác và phản hồi kịp thời, xây dựng.</t>
  </si>
  <si>
    <t>C06</t>
  </si>
  <si>
    <t>Hợp tác đồng đội</t>
  </si>
  <si>
    <t>Sẵn sàng hỗ trợ, chia sẻ thông tin và phối hợp tốt với bộ phận khác.</t>
  </si>
  <si>
    <t>C07</t>
  </si>
  <si>
    <t>Tư duy &amp; giải quyết vấn đề</t>
  </si>
  <si>
    <t>Phân tích &amp; ra quyết định</t>
  </si>
  <si>
    <t>Phân tích vấn đề dựa trên dữ liệu, cân nhắc rủi ro và ra quyết định đúng lúc.</t>
  </si>
  <si>
    <t>C08</t>
  </si>
  <si>
    <t>Chủ động &amp; sáng tạo</t>
  </si>
  <si>
    <t>Chủ động nhận việc, đưa ra giải pháp mới và không chờ chỉ đạo từng bước.</t>
  </si>
  <si>
    <t>C09</t>
  </si>
  <si>
    <t>Quản lý thời gian &amp; ưu tiên</t>
  </si>
  <si>
    <t>Sắp xếp công việc hợp lý, xác định đúng việc quan trọng và đáp ứng thời hạn.</t>
  </si>
  <si>
    <t>C10</t>
  </si>
  <si>
    <t>Lãnh đạo &amp; phát triển người khác</t>
  </si>
  <si>
    <t>Định hướng &amp; truyền cảm hứng</t>
  </si>
  <si>
    <t>Xác định mục tiêu rõ ràng, truyền động lực và là hình mẫu cho đội nhóm.</t>
  </si>
  <si>
    <t>C11</t>
  </si>
  <si>
    <t>Giao việc &amp; huấn luyện</t>
  </si>
  <si>
    <t>Giao việc phù hợp năng lực, hướng dẫn và tạo điều kiện để nhân viên phát triển.</t>
  </si>
  <si>
    <t>C12</t>
  </si>
  <si>
    <t>Ghi nhận &amp; phản hồi nhân viên</t>
  </si>
  <si>
    <t>Ghi nhận đóng góp kịp thời và góp ý công bằng, cụ thể, mang tính xây dựng.</t>
  </si>
  <si>
    <t>C13</t>
  </si>
  <si>
    <t>Thái độ &amp; giá trị</t>
  </si>
  <si>
    <t>Trách nhiệm &amp; cam kết</t>
  </si>
  <si>
    <t>Chịu trách nhiệm với kết quả công việc và giữ đúng cam kết.</t>
  </si>
  <si>
    <t>C14</t>
  </si>
  <si>
    <t>Chính trực &amp; tôn trọng</t>
  </si>
  <si>
    <t>Trung thực, công bằng, tôn trọng đồng nghiệp và tuân thủ giá trị của đơn vị.</t>
  </si>
  <si>
    <t>C15</t>
  </si>
  <si>
    <t>Thích ứng với thay đổi</t>
  </si>
  <si>
    <t>Linh hoạt, cởi mở với thay đổi và nhanh chóng thích nghi với tình huống mới.</t>
  </si>
  <si>
    <t>NV005</t>
  </si>
  <si>
    <t>Hoàng Thị Em</t>
  </si>
  <si>
    <t>NV006</t>
  </si>
  <si>
    <t>Vũ Đức Phong</t>
  </si>
  <si>
    <t>DANH SÁCH NGƯỜI ĐƯỢC ĐÁNH GIÁ</t>
  </si>
  <si>
    <t>Tối đa 30 người</t>
  </si>
  <si>
    <t>Kinh doanh</t>
  </si>
  <si>
    <t>Trưởng phòng Kinh doanh</t>
  </si>
  <si>
    <t>Giám đốc</t>
  </si>
  <si>
    <t>Chuyên viên Kinh doanh</t>
  </si>
  <si>
    <t>Sản xuất</t>
  </si>
  <si>
    <t>Trưởng nhóm Sản xuất</t>
  </si>
  <si>
    <t>Quản đốc</t>
  </si>
  <si>
    <t>Kế toán</t>
  </si>
  <si>
    <t>Nhân viên Kế toán</t>
  </si>
  <si>
    <t>Kế toán trưởng</t>
  </si>
  <si>
    <t>Nhân sự</t>
  </si>
  <si>
    <t>Chuyên viên Nhân sự</t>
  </si>
  <si>
    <t>Trưởng phòng Nhân sự</t>
  </si>
  <si>
    <t>Kho vận</t>
  </si>
  <si>
    <t>Giám sát Kho</t>
  </si>
  <si>
    <t>Trưởng bộ phận Kho vận</t>
  </si>
  <si>
    <t>CẤU HÌNH ĐÁNH GIÁ 360</t>
  </si>
  <si>
    <t>Thông số chung, tỷ trọng, thang điểm và xếp loại · ô cam có thể chỉnh</t>
  </si>
  <si>
    <t>Thang điểm đánh giá</t>
  </si>
  <si>
    <t>Thông số chung</t>
  </si>
  <si>
    <t>Giá trị</t>
  </si>
  <si>
    <t>Mức độ</t>
  </si>
  <si>
    <t>Mô tả</t>
  </si>
  <si>
    <t>Tên đơn vị</t>
  </si>
  <si>
    <t>Công ty Mẫu</t>
  </si>
  <si>
    <t>Xuất sắc</t>
  </si>
  <si>
    <t>Luôn vượt kỳ vọng, là tấm gương cho người khác</t>
  </si>
  <si>
    <t>Kỳ đánh giá</t>
  </si>
  <si>
    <t>Quý 4/2026</t>
  </si>
  <si>
    <t>Tốt</t>
  </si>
  <si>
    <t>Thường xuyên vượt kỳ vọng</t>
  </si>
  <si>
    <t>Ngưỡng chênh lệch nhận thức (± điểm)</t>
  </si>
  <si>
    <t>Đạt yêu cầu</t>
  </si>
  <si>
    <t>Đáp ứng kỳ vọng của vị trí</t>
  </si>
  <si>
    <t>Số phiếu tối thiểu mỗi nhóm Đồng nghiệp / Cấp dưới</t>
  </si>
  <si>
    <t>Đáp ứng một phần, cần hỗ trợ và theo dõi</t>
  </si>
  <si>
    <t>Chưa đạt</t>
  </si>
  <si>
    <t>Chưa đáp ứng kỳ vọng, cần cải thiện ngay</t>
  </si>
  <si>
    <t>Bỏ trống = Không quan sát được / Không áp dụng (không tính vào điểm).</t>
  </si>
  <si>
    <t>Tỷ trọng</t>
  </si>
  <si>
    <t>Bảng xếp loại theo điểm 360 (từ thấp đến cao)</t>
  </si>
  <si>
    <t>Từ điểm</t>
  </si>
  <si>
    <t>Khuyến nghị</t>
  </si>
  <si>
    <t>Cần kế hoạch cải thiện ngay, theo dõi sát</t>
  </si>
  <si>
    <t>Xây dựng kế hoạch phát triển, huấn luyện kèm cặp</t>
  </si>
  <si>
    <t>Duy trì, bổ sung kỹ năng còn yếu</t>
  </si>
  <si>
    <t>Tổng tỷ trọng (phải bằng 100%)</t>
  </si>
  <si>
    <t>Ghi nhận, giao thêm thử thách</t>
  </si>
  <si>
    <t>Nhân rộng, xem xét quy hoạch / phát triển</t>
  </si>
  <si>
    <t>Tỷ trọng không bắt buộc đúng 100% (file tự chuẩn hóa), nhưng nên để tổng bằng 100% cho dễ đọc. Đặt Tự đánh giá = 0% nếu không muốn tính vào điểm 360.</t>
  </si>
  <si>
    <t>BẢNG TÍNH TRUNG GIAN</t>
  </si>
  <si>
    <t>Sheet hỗ trợ — chứa công thức tổng hợp, không chỉnh sửa</t>
  </si>
  <si>
    <t>Họ tên</t>
  </si>
  <si>
    <t>360</t>
  </si>
  <si>
    <t>Người khác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</si>
</sst>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0;0.00"/>
    <numFmt numFmtId="165" formatCode="dd/mm/yyyy"/>
    <numFmt numFmtId="166" formatCode="0.0"/>
  </numFmts>
  <fonts count="23">
    <font>
      <sz val="10.0"/>
      <color rgb="FF374151"/>
      <name val="Inter Tight"/>
      <scheme val="minor"/>
    </font>
    <font>
      <b/>
      <sz val="18.0"/>
      <color rgb="FFFFFFFF"/>
      <name val="Inter Tight"/>
    </font>
    <font/>
    <font>
      <i/>
      <sz val="10.0"/>
      <color rgb="FFFFFFFF"/>
      <name val="Inter Tight"/>
    </font>
    <font>
      <b/>
      <sz val="11.0"/>
      <color rgb="FFFFFFFF"/>
      <name val="Inter Tight"/>
    </font>
    <font>
      <sz val="11.0"/>
      <color theme="1"/>
      <name val="Calibri"/>
    </font>
    <font>
      <b/>
      <sz val="10.0"/>
      <color rgb="FF374151"/>
      <name val="Inter Tight"/>
    </font>
    <font>
      <sz val="10.0"/>
      <color rgb="FF374151"/>
      <name val="Inter Tight"/>
    </font>
    <font>
      <b/>
      <sz val="8.0"/>
      <color rgb="FF9CA3AF"/>
      <name val="Inter Tight"/>
    </font>
    <font>
      <b/>
      <sz val="9.0"/>
      <color rgb="FFFFFFFF"/>
      <name val="Inter Tight"/>
    </font>
    <font>
      <i/>
      <sz val="8.0"/>
      <color rgb="FFC2410C"/>
      <name val="Inter Tight"/>
    </font>
    <font>
      <b/>
      <sz val="16.0"/>
      <color rgb="FFC2410C"/>
      <name val="Inter Tight"/>
    </font>
    <font>
      <b/>
      <sz val="9.0"/>
      <color rgb="FF374151"/>
      <name val="Inter Tight"/>
    </font>
    <font>
      <b/>
      <sz val="10.0"/>
      <color rgb="FFFFFFFF"/>
      <name val="Inter Tight"/>
    </font>
    <font>
      <b/>
      <sz val="11.0"/>
      <color rgb="FFC2410C"/>
      <name val="Inter Tight"/>
    </font>
    <font>
      <b/>
      <sz val="10.0"/>
      <color rgb="FFC2410C"/>
      <name val="Inter Tight"/>
    </font>
    <font>
      <i/>
      <sz val="9.0"/>
      <color rgb="FF374151"/>
      <name val="Inter Tight"/>
    </font>
    <font>
      <sz val="9.0"/>
      <color rgb="FF9CA3AF"/>
      <name val="Inter Tight"/>
    </font>
    <font>
      <b/>
      <sz val="12.0"/>
      <color rgb="FFC2410C"/>
      <name val="Inter Tight"/>
    </font>
    <font>
      <i/>
      <sz val="9.0"/>
      <color rgb="FF9CA3AF"/>
      <name val="Inter Tight"/>
    </font>
    <font>
      <sz val="9.0"/>
      <color rgb="FF374151"/>
      <name val="Inter Tight"/>
    </font>
    <font>
      <b/>
      <sz val="8.0"/>
      <color rgb="FFFFFFFF"/>
      <name val="Inter Tight"/>
    </font>
    <font>
      <color theme="1"/>
      <name val="Inter Tight"/>
      <scheme val="minor"/>
    </font>
  </fonts>
  <fills count="10">
    <fill>
      <patternFill patternType="none"/>
    </fill>
    <fill>
      <patternFill patternType="lightGray"/>
    </fill>
    <fill>
      <patternFill patternType="solid">
        <fgColor rgb="FFF97316"/>
        <bgColor rgb="FFF97316"/>
      </patternFill>
    </fill>
    <fill>
      <patternFill patternType="solid">
        <fgColor rgb="FF374151"/>
        <bgColor rgb="FF374151"/>
      </patternFill>
    </fill>
    <fill>
      <patternFill patternType="solid">
        <fgColor rgb="FFFFEDD5"/>
        <bgColor rgb="FFFFEDD5"/>
      </patternFill>
    </fill>
    <fill>
      <patternFill patternType="solid">
        <fgColor rgb="FFF3F4F6"/>
        <bgColor rgb="FFF3F4F6"/>
      </patternFill>
    </fill>
    <fill>
      <patternFill patternType="solid">
        <fgColor rgb="FFE5E7EB"/>
        <bgColor rgb="FFE5E7EB"/>
      </patternFill>
    </fill>
    <fill>
      <patternFill patternType="solid">
        <fgColor rgb="FFFFFFFF"/>
        <bgColor rgb="FFFFFFFF"/>
      </patternFill>
    </fill>
    <fill>
      <patternFill patternType="solid">
        <fgColor rgb="FF9CA3AF"/>
        <bgColor rgb="FF9CA3AF"/>
      </patternFill>
    </fill>
    <fill>
      <patternFill patternType="solid">
        <fgColor rgb="FFC2410C"/>
        <bgColor rgb="FFC2410C"/>
      </patternFill>
    </fill>
  </fills>
  <borders count="15">
    <border/>
    <border>
      <left/>
      <top/>
      <bottom/>
    </border>
    <border>
      <top/>
      <bottom/>
    </border>
    <border>
      <right/>
      <top/>
      <bottom/>
    </border>
    <border>
      <left/>
      <right/>
      <top/>
      <bottom/>
    </border>
    <border>
      <left style="thin">
        <color rgb="FFE5E7EB"/>
      </left>
      <right style="thin">
        <color rgb="FFE5E7EB"/>
      </right>
      <top style="thin">
        <color rgb="FFE5E7EB"/>
      </top>
      <bottom style="thin">
        <color rgb="FFE5E7EB"/>
      </bottom>
    </border>
    <border>
      <left style="thin">
        <color rgb="FFE5E7EB"/>
      </left>
      <top style="thin">
        <color rgb="FFE5E7EB"/>
      </top>
      <bottom style="thin">
        <color rgb="FFE5E7EB"/>
      </bottom>
    </border>
    <border>
      <top style="thin">
        <color rgb="FFE5E7EB"/>
      </top>
      <bottom style="thin">
        <color rgb="FFE5E7EB"/>
      </bottom>
    </border>
    <border>
      <right style="thin">
        <color rgb="FFE5E7EB"/>
      </right>
      <top style="thin">
        <color rgb="FFE5E7EB"/>
      </top>
      <bottom style="thin">
        <color rgb="FFE5E7EB"/>
      </bottom>
    </border>
    <border>
      <left style="thin">
        <color rgb="FFE5E7EB"/>
      </left>
      <top style="thin">
        <color rgb="FFE5E7EB"/>
      </top>
    </border>
    <border>
      <top style="thin">
        <color rgb="FFE5E7EB"/>
      </top>
    </border>
    <border>
      <right style="thin">
        <color rgb="FFE5E7EB"/>
      </right>
      <top style="thin">
        <color rgb="FFE5E7EB"/>
      </top>
    </border>
    <border>
      <left style="thin">
        <color rgb="FFE5E7EB"/>
      </left>
      <bottom style="thin">
        <color rgb="FFE5E7EB"/>
      </bottom>
    </border>
    <border>
      <bottom style="thin">
        <color rgb="FFE5E7EB"/>
      </bottom>
    </border>
    <border>
      <right style="thin">
        <color rgb="FFE5E7EB"/>
      </right>
      <bottom style="thin">
        <color rgb="FFE5E7EB"/>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1" fillId="3" fontId="3" numFmtId="0" xfId="0" applyAlignment="1" applyBorder="1" applyFill="1" applyFont="1">
      <alignment horizontal="left" shrinkToFit="0" vertical="center" wrapText="0"/>
    </xf>
    <xf borderId="4" fillId="2" fontId="4" numFmtId="0" xfId="0" applyAlignment="1" applyBorder="1" applyFill="1" applyFont="1">
      <alignment shrinkToFit="0" vertical="bottom" wrapText="0"/>
    </xf>
    <xf borderId="4" fillId="2" fontId="5" numFmtId="0" xfId="0" applyAlignment="1" applyBorder="1" applyFill="1" applyFont="1">
      <alignment shrinkToFit="0" vertical="bottom" wrapText="0"/>
    </xf>
    <xf borderId="5" fillId="4" fontId="6" numFmtId="0" xfId="0" applyAlignment="1" applyBorder="1" applyFill="1" applyFont="1">
      <alignment shrinkToFit="0" vertical="top" wrapText="1"/>
    </xf>
    <xf borderId="5" fillId="0" fontId="7" numFmtId="0" xfId="0" applyAlignment="1" applyBorder="1" applyFont="1">
      <alignment shrinkToFit="0" vertical="top" wrapText="1"/>
    </xf>
    <xf borderId="5" fillId="5" fontId="6" numFmtId="0" xfId="0" applyAlignment="1" applyBorder="1" applyFill="1" applyFont="1">
      <alignment shrinkToFit="0" vertical="top" wrapText="1"/>
    </xf>
    <xf borderId="5" fillId="0" fontId="6" numFmtId="0" xfId="0" applyAlignment="1" applyBorder="1" applyFont="1">
      <alignment shrinkToFit="0" vertical="top" wrapText="1"/>
    </xf>
    <xf borderId="0" fillId="0" fontId="8" numFmtId="0" xfId="0" applyAlignment="1" applyFont="1">
      <alignment horizontal="right" shrinkToFit="0" vertical="center" wrapText="0"/>
    </xf>
    <xf borderId="1" fillId="2" fontId="9" numFmtId="0" xfId="0" applyAlignment="1" applyBorder="1" applyFill="1" applyFont="1">
      <alignment horizontal="center" shrinkToFit="0" vertical="center" wrapText="1"/>
    </xf>
    <xf borderId="5" fillId="4" fontId="10" numFmtId="0" xfId="0" applyAlignment="1" applyBorder="1" applyFill="1" applyFont="1">
      <alignment horizontal="center" shrinkToFit="0" vertical="center" wrapText="1"/>
    </xf>
    <xf borderId="1" fillId="4" fontId="11" numFmtId="3" xfId="0" applyAlignment="1" applyBorder="1" applyFill="1" applyFont="1" applyNumberFormat="1">
      <alignment horizontal="center" shrinkToFit="0" vertical="center" wrapText="1"/>
    </xf>
    <xf borderId="1" fillId="4" fontId="11" numFmtId="2" xfId="0" applyAlignment="1" applyBorder="1" applyFill="1" applyFont="1" applyNumberFormat="1">
      <alignment horizontal="center" shrinkToFit="0" vertical="center" wrapText="1"/>
    </xf>
    <xf borderId="6" fillId="6" fontId="12"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6" fillId="2" fontId="9" numFmtId="0" xfId="0" applyAlignment="1" applyBorder="1" applyFill="1" applyFont="1">
      <alignment horizontal="center" shrinkToFit="0" vertical="center" wrapText="1"/>
    </xf>
    <xf borderId="6" fillId="3" fontId="9" numFmtId="0" xfId="0" applyAlignment="1" applyBorder="1" applyFill="1" applyFont="1">
      <alignment horizontal="center" shrinkToFit="0" vertical="center" wrapText="1"/>
    </xf>
    <xf borderId="5" fillId="3" fontId="13" numFmtId="0" xfId="0" applyAlignment="1" applyBorder="1" applyFill="1" applyFont="1">
      <alignment horizontal="center" shrinkToFit="0" vertical="center" wrapText="1"/>
    </xf>
    <xf borderId="5" fillId="5" fontId="7" numFmtId="0" xfId="0" applyAlignment="1" applyBorder="1" applyFill="1" applyFont="1">
      <alignment horizontal="center" shrinkToFit="0" vertical="center" wrapText="1"/>
    </xf>
    <xf borderId="5" fillId="5" fontId="7" numFmtId="0" xfId="0" applyAlignment="1" applyBorder="1" applyFill="1" applyFont="1">
      <alignment horizontal="left" shrinkToFit="0" vertical="center" wrapText="1"/>
    </xf>
    <xf borderId="5" fillId="5" fontId="7" numFmtId="1" xfId="0" applyAlignment="1" applyBorder="1" applyFill="1" applyFont="1" applyNumberFormat="1">
      <alignment horizontal="center" shrinkToFit="0" vertical="center" wrapText="1"/>
    </xf>
    <xf borderId="5" fillId="5" fontId="7" numFmtId="2" xfId="0" applyAlignment="1" applyBorder="1" applyFill="1" applyFont="1" applyNumberFormat="1">
      <alignment horizontal="center" shrinkToFit="0" vertical="center" wrapText="1"/>
    </xf>
    <xf borderId="5" fillId="3" fontId="9" numFmtId="0" xfId="0" applyAlignment="1" applyBorder="1" applyFill="1" applyFont="1">
      <alignment horizontal="center" shrinkToFit="0" vertical="center" wrapText="1"/>
    </xf>
    <xf borderId="5" fillId="5" fontId="14" numFmtId="2" xfId="0" applyAlignment="1" applyBorder="1" applyFill="1" applyFont="1" applyNumberFormat="1">
      <alignment horizontal="center" shrinkToFit="0" vertical="center" wrapText="1"/>
    </xf>
    <xf borderId="5" fillId="5" fontId="7" numFmtId="164" xfId="0" applyAlignment="1" applyBorder="1" applyFill="1" applyFont="1" applyNumberFormat="1">
      <alignment horizontal="center" shrinkToFit="0" vertical="center" wrapText="1"/>
    </xf>
    <xf borderId="5" fillId="5" fontId="6" numFmtId="0" xfId="0" applyAlignment="1" applyBorder="1" applyFill="1" applyFont="1">
      <alignment horizontal="center" shrinkToFit="0" vertical="center" wrapText="1"/>
    </xf>
    <xf borderId="0" fillId="0" fontId="6" numFmtId="0" xfId="0" applyAlignment="1" applyFont="1">
      <alignment horizontal="right" shrinkToFit="0" vertical="center" wrapText="0"/>
    </xf>
    <xf borderId="5" fillId="4" fontId="15" numFmtId="0" xfId="0" applyAlignment="1" applyBorder="1" applyFill="1" applyFont="1">
      <alignment horizontal="center" shrinkToFit="0" vertical="center" wrapText="1"/>
    </xf>
    <xf borderId="6" fillId="6" fontId="6" numFmtId="0" xfId="0" applyAlignment="1" applyBorder="1" applyFill="1" applyFont="1">
      <alignment horizontal="center" shrinkToFit="0" vertical="center" wrapText="1"/>
    </xf>
    <xf borderId="6" fillId="4" fontId="15" numFmtId="165" xfId="0" applyAlignment="1" applyBorder="1" applyFill="1" applyFont="1" applyNumberFormat="1">
      <alignment horizontal="center" shrinkToFit="0" vertical="center" wrapText="1"/>
    </xf>
    <xf borderId="1" fillId="5" fontId="16" numFmtId="0" xfId="0" applyAlignment="1" applyBorder="1" applyFill="1" applyFont="1">
      <alignment shrinkToFit="0" vertical="center" wrapText="1"/>
    </xf>
    <xf borderId="5" fillId="7" fontId="7" numFmtId="0" xfId="0" applyAlignment="1" applyBorder="1" applyFill="1" applyFont="1">
      <alignment horizontal="center" shrinkToFit="0" vertical="center" wrapText="1"/>
    </xf>
    <xf borderId="5" fillId="7" fontId="7" numFmtId="0" xfId="0" applyAlignment="1" applyBorder="1" applyFill="1" applyFont="1">
      <alignment horizontal="left" shrinkToFit="0" vertical="center" wrapText="1"/>
    </xf>
    <xf borderId="5" fillId="7" fontId="6" numFmtId="0" xfId="0" applyAlignment="1" applyBorder="1" applyFill="1" applyFont="1">
      <alignment horizontal="left" shrinkToFit="0" vertical="center" wrapText="1"/>
    </xf>
    <xf borderId="5" fillId="7" fontId="17" numFmtId="0" xfId="0" applyAlignment="1" applyBorder="1" applyFill="1" applyFont="1">
      <alignment horizontal="left" shrinkToFit="0" vertical="center" wrapText="1"/>
    </xf>
    <xf borderId="5" fillId="4" fontId="7" numFmtId="0" xfId="0" applyAlignment="1" applyBorder="1" applyFill="1" applyFont="1">
      <alignment horizontal="left" shrinkToFit="0" vertical="center" wrapText="0"/>
    </xf>
    <xf borderId="1" fillId="2" fontId="1" numFmtId="0" xfId="0" applyAlignment="1" applyBorder="1" applyFill="1" applyFont="1">
      <alignment horizontal="center" shrinkToFit="0" vertical="center" wrapText="0"/>
    </xf>
    <xf borderId="5" fillId="5" fontId="7" numFmtId="0" xfId="0" applyAlignment="1" applyBorder="1" applyFill="1" applyFont="1">
      <alignment horizontal="left" shrinkToFit="0" vertical="center" wrapText="0"/>
    </xf>
    <xf borderId="0" fillId="0" fontId="7" numFmtId="0" xfId="0" applyAlignment="1" applyFont="1">
      <alignment shrinkToFit="0" vertical="bottom" wrapText="0"/>
    </xf>
    <xf borderId="5" fillId="4" fontId="7" numFmtId="165" xfId="0" applyAlignment="1" applyBorder="1" applyFill="1" applyFont="1" applyNumberFormat="1">
      <alignment horizontal="center" shrinkToFit="0" vertical="center" wrapText="1"/>
    </xf>
    <xf borderId="5" fillId="4" fontId="7" numFmtId="0" xfId="0" applyAlignment="1" applyBorder="1" applyFill="1" applyFont="1">
      <alignment horizontal="center" shrinkToFit="0" vertical="center" wrapText="1"/>
    </xf>
    <xf borderId="6" fillId="4" fontId="18" numFmtId="0" xfId="0" applyAlignment="1" applyBorder="1" applyFill="1" applyFont="1">
      <alignment horizontal="center" readingOrder="0" shrinkToFit="0" vertical="center" wrapText="1"/>
    </xf>
    <xf borderId="5" fillId="6" fontId="6" numFmtId="0" xfId="0" applyAlignment="1" applyBorder="1" applyFill="1" applyFont="1">
      <alignment horizontal="right" shrinkToFit="0" vertical="center" wrapText="0"/>
    </xf>
    <xf borderId="4" fillId="2" fontId="9" numFmtId="0" xfId="0" applyAlignment="1" applyBorder="1" applyFill="1" applyFont="1">
      <alignment horizontal="center" shrinkToFit="0" vertical="center" wrapText="1"/>
    </xf>
    <xf borderId="4" fillId="4" fontId="11" numFmtId="2" xfId="0" applyAlignment="1" applyBorder="1" applyFill="1" applyFont="1" applyNumberFormat="1">
      <alignment horizontal="center" shrinkToFit="0" vertical="center" wrapText="1"/>
    </xf>
    <xf borderId="1" fillId="4" fontId="11" numFmtId="0" xfId="0" applyAlignment="1" applyBorder="1" applyFill="1" applyFont="1">
      <alignment horizontal="center" shrinkToFit="0" vertical="center" wrapText="1"/>
    </xf>
    <xf borderId="1" fillId="4" fontId="11" numFmtId="1" xfId="0" applyAlignment="1" applyBorder="1" applyFill="1" applyFont="1" applyNumberFormat="1">
      <alignment horizontal="center" shrinkToFit="0" vertical="center" wrapText="1"/>
    </xf>
    <xf borderId="0" fillId="0" fontId="19" numFmtId="0" xfId="0" applyAlignment="1" applyFont="1">
      <alignment horizontal="left" shrinkToFit="0" vertical="center" wrapText="0"/>
    </xf>
    <xf borderId="0" fillId="0" fontId="14" numFmtId="0" xfId="0" applyAlignment="1" applyFont="1">
      <alignment shrinkToFit="0" vertical="bottom" wrapText="0"/>
    </xf>
    <xf borderId="5" fillId="5" fontId="6" numFmtId="2" xfId="0" applyAlignment="1" applyBorder="1" applyFill="1" applyFont="1" applyNumberFormat="1">
      <alignment horizontal="center" shrinkToFit="0" vertical="center" wrapText="1"/>
    </xf>
    <xf borderId="0" fillId="0" fontId="15" numFmtId="0" xfId="0" applyAlignment="1" applyFont="1">
      <alignment shrinkToFit="0" vertical="bottom" wrapText="0"/>
    </xf>
    <xf borderId="5" fillId="4" fontId="6" numFmtId="0" xfId="0" applyAlignment="1" applyBorder="1" applyFill="1" applyFont="1">
      <alignment horizontal="left" shrinkToFit="0" vertical="center" wrapText="1"/>
    </xf>
    <xf borderId="6" fillId="0" fontId="20" numFmtId="0" xfId="0" applyAlignment="1" applyBorder="1" applyFont="1">
      <alignment horizontal="left" shrinkToFit="0" vertical="center" wrapText="1"/>
    </xf>
    <xf borderId="9" fillId="7" fontId="5" numFmtId="0" xfId="0" applyAlignment="1" applyBorder="1" applyFill="1" applyFont="1">
      <alignment shrinkToFit="0" vertical="bottom" wrapText="0"/>
    </xf>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5" fillId="2" fontId="13" numFmtId="0" xfId="0" applyAlignment="1" applyBorder="1" applyFill="1" applyFont="1">
      <alignment horizontal="center" shrinkToFit="0" vertical="center" wrapText="1"/>
    </xf>
    <xf borderId="6" fillId="2" fontId="13" numFmtId="0" xfId="0" applyAlignment="1" applyBorder="1" applyFill="1" applyFont="1">
      <alignment horizontal="center" shrinkToFit="0" vertical="center" wrapText="1"/>
    </xf>
    <xf borderId="6" fillId="5" fontId="7" numFmtId="0" xfId="0" applyAlignment="1" applyBorder="1" applyFill="1" applyFont="1">
      <alignment horizontal="left" shrinkToFit="0" vertical="center" wrapText="1"/>
    </xf>
    <xf borderId="6" fillId="3" fontId="13" numFmtId="0" xfId="0" applyAlignment="1" applyBorder="1" applyFill="1" applyFont="1">
      <alignment horizontal="center" shrinkToFit="0" vertical="center" wrapText="1"/>
    </xf>
    <xf borderId="5" fillId="5" fontId="7" numFmtId="2" xfId="0" applyAlignment="1" applyBorder="1" applyFill="1" applyFont="1" applyNumberFormat="1">
      <alignment horizontal="left" shrinkToFit="0" vertical="center" wrapText="1"/>
    </xf>
    <xf borderId="0" fillId="0" fontId="7" numFmtId="2" xfId="0" applyAlignment="1" applyFont="1" applyNumberFormat="1">
      <alignment shrinkToFit="0" vertical="bottom" wrapText="0"/>
    </xf>
    <xf borderId="0" fillId="0" fontId="7" numFmtId="164" xfId="0" applyAlignment="1" applyFont="1" applyNumberFormat="1">
      <alignment shrinkToFit="0" vertical="bottom" wrapText="0"/>
    </xf>
    <xf borderId="5" fillId="4" fontId="7" numFmtId="0" xfId="0" applyAlignment="1" applyBorder="1" applyFill="1" applyFont="1">
      <alignment horizontal="left" shrinkToFit="0" vertical="center" wrapText="1"/>
    </xf>
    <xf borderId="5" fillId="0" fontId="6" numFmtId="0" xfId="0" applyAlignment="1" applyBorder="1" applyFont="1">
      <alignment horizontal="left" shrinkToFit="0" vertical="center" wrapText="1"/>
    </xf>
    <xf borderId="5" fillId="4" fontId="15" numFmtId="49" xfId="0" applyAlignment="1" applyBorder="1" applyFill="1" applyFont="1" applyNumberFormat="1">
      <alignment horizontal="center" shrinkToFit="0" vertical="center" wrapText="1"/>
    </xf>
    <xf borderId="5" fillId="4" fontId="6" numFmtId="0" xfId="0" applyAlignment="1" applyBorder="1" applyFill="1" applyFont="1">
      <alignment horizontal="center" shrinkToFit="0" vertical="center" wrapText="1"/>
    </xf>
    <xf borderId="5" fillId="4" fontId="15" numFmtId="166" xfId="0" applyAlignment="1" applyBorder="1" applyFill="1" applyFont="1" applyNumberFormat="1">
      <alignment horizontal="center" shrinkToFit="0" vertical="center" wrapText="1"/>
    </xf>
    <xf borderId="5" fillId="4" fontId="15" numFmtId="1" xfId="0" applyAlignment="1" applyBorder="1" applyFill="1" applyFont="1" applyNumberFormat="1">
      <alignment horizontal="center" shrinkToFit="0" vertical="center" wrapText="1"/>
    </xf>
    <xf borderId="0" fillId="0" fontId="19" numFmtId="0" xfId="0" applyAlignment="1" applyFont="1">
      <alignment shrinkToFit="0" vertical="bottom" wrapText="0"/>
    </xf>
    <xf borderId="5" fillId="4" fontId="15" numFmtId="0" xfId="0" applyAlignment="1" applyBorder="1" applyFill="1" applyFont="1">
      <alignment horizontal="left" shrinkToFit="0" vertical="center" wrapText="1"/>
    </xf>
    <xf borderId="5" fillId="4" fontId="15" numFmtId="9" xfId="0" applyAlignment="1" applyBorder="1" applyFill="1" applyFont="1" applyNumberFormat="1">
      <alignment horizontal="center" shrinkToFit="0" vertical="center" wrapText="1"/>
    </xf>
    <xf borderId="5" fillId="4" fontId="6" numFmtId="166" xfId="0" applyAlignment="1" applyBorder="1" applyFill="1" applyFont="1" applyNumberFormat="1">
      <alignment horizontal="center" shrinkToFit="0" vertical="center" wrapText="1"/>
    </xf>
    <xf borderId="5" fillId="5" fontId="6" numFmtId="9" xfId="0" applyAlignment="1" applyBorder="1" applyFill="1" applyFont="1" applyNumberFormat="1">
      <alignment horizontal="center" shrinkToFit="0" vertical="center" wrapText="1"/>
    </xf>
    <xf borderId="0" fillId="0" fontId="19" numFmtId="0" xfId="0" applyAlignment="1" applyFont="1">
      <alignment shrinkToFit="0" vertical="top" wrapText="1"/>
    </xf>
    <xf borderId="5" fillId="3" fontId="21" numFmtId="0" xfId="0" applyAlignment="1" applyBorder="1" applyFill="1" applyFont="1">
      <alignment horizontal="center" shrinkToFit="0" vertical="center" wrapText="1"/>
    </xf>
    <xf borderId="5" fillId="8" fontId="21" numFmtId="0" xfId="0" applyAlignment="1" applyBorder="1" applyFill="1" applyFont="1">
      <alignment horizontal="center" shrinkToFit="0" vertical="center" wrapText="1"/>
    </xf>
    <xf borderId="5" fillId="2" fontId="21" numFmtId="0" xfId="0" applyAlignment="1" applyBorder="1" applyFill="1" applyFont="1">
      <alignment horizontal="center" shrinkToFit="0" vertical="center" wrapText="1"/>
    </xf>
    <xf borderId="0" fillId="0" fontId="22" numFmtId="0" xfId="0" applyFont="1"/>
    <xf borderId="5" fillId="9" fontId="21" numFmtId="0" xfId="0" applyAlignment="1" applyBorder="1" applyFill="1" applyFont="1">
      <alignment horizontal="center" shrinkToFit="0" vertical="center" wrapText="1"/>
    </xf>
    <xf borderId="5" fillId="5" fontId="20" numFmtId="0" xfId="0" applyAlignment="1" applyBorder="1" applyFill="1" applyFont="1">
      <alignment horizontal="center" shrinkToFit="0" vertical="center" wrapText="1"/>
    </xf>
    <xf borderId="5" fillId="5" fontId="20" numFmtId="1" xfId="0" applyAlignment="1" applyBorder="1" applyFill="1" applyFont="1" applyNumberFormat="1">
      <alignment horizontal="center" shrinkToFit="0" vertical="center" wrapText="1"/>
    </xf>
    <xf borderId="5" fillId="5" fontId="20" numFmtId="2" xfId="0" applyAlignment="1" applyBorder="1" applyFill="1" applyFont="1" applyNumberFormat="1">
      <alignment horizontal="center" shrinkToFit="0" vertical="center" wrapText="1"/>
    </xf>
  </cellXfs>
  <cellStyles count="1">
    <cellStyle xfId="0" name="Normal" builtinId="0"/>
  </cellStyles>
  <dxfs count="4">
    <dxf>
      <font>
        <color rgb="FFFFFFFF"/>
        <name val="Inter Tight"/>
      </font>
      <fill>
        <patternFill patternType="none"/>
      </fill>
      <border/>
    </dxf>
    <dxf>
      <font>
        <b/>
        <color rgb="FFDC2626"/>
        <name val="Inter Tight"/>
      </font>
      <fill>
        <patternFill patternType="solid">
          <fgColor rgb="FFFEE2E2"/>
          <bgColor rgb="FFFEE2E2"/>
        </patternFill>
      </fill>
      <border/>
    </dxf>
    <dxf>
      <font>
        <b/>
        <color rgb="FFC2410C"/>
        <name val="Inter Tight"/>
      </font>
      <fill>
        <patternFill patternType="solid">
          <fgColor rgb="FFFED7AA"/>
          <bgColor rgb="FFFED7AA"/>
        </patternFill>
      </fill>
      <border/>
    </dxf>
    <dxf>
      <font>
        <b/>
        <color rgb="FFDC2626"/>
        <name val="Inter Tight"/>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So sánh theo nhóm năng lực</a:t>
            </a:r>
          </a:p>
        </c:rich>
      </c:tx>
      <c:overlay val="0"/>
    </c:title>
    <c:plotArea>
      <c:layout/>
      <c:radarChart>
        <c:radarStyle val="marker"/>
        <c:ser>
          <c:idx val="0"/>
          <c:order val="0"/>
          <c:tx>
            <c:strRef>
              <c:f>'BÁO CÁO CÁ NHÂN'!$C$12</c:f>
            </c:strRef>
          </c:tx>
          <c:spPr>
            <a:ln cmpd="sng">
              <a:solidFill>
                <a:srgbClr val="4F81BD"/>
              </a:solidFill>
            </a:ln>
          </c:spPr>
          <c:marker>
            <c:symbol val="none"/>
          </c:marker>
          <c:cat>
            <c:strRef>
              <c:f>'BÁO CÁO CÁ NHÂN'!$B$13:$B$17</c:f>
            </c:strRef>
          </c:cat>
          <c:val>
            <c:numRef>
              <c:f>'BÁO CÁO CÁ NHÂN'!$C$13:$C$17</c:f>
              <c:numCache/>
            </c:numRef>
          </c:val>
          <c:smooth val="1"/>
        </c:ser>
        <c:ser>
          <c:idx val="1"/>
          <c:order val="1"/>
          <c:tx>
            <c:strRef>
              <c:f>'BÁO CÁO CÁ NHÂN'!$G$12</c:f>
            </c:strRef>
          </c:tx>
          <c:spPr>
            <a:ln cmpd="sng">
              <a:solidFill>
                <a:srgbClr val="C0504D"/>
              </a:solidFill>
            </a:ln>
          </c:spPr>
          <c:marker>
            <c:symbol val="none"/>
          </c:marker>
          <c:cat>
            <c:strRef>
              <c:f>'BÁO CÁO CÁ NHÂN'!$B$13:$B$17</c:f>
            </c:strRef>
          </c:cat>
          <c:val>
            <c:numRef>
              <c:f>'BÁO CÁO CÁ NHÂN'!$G$13:$G$17</c:f>
              <c:numCache/>
            </c:numRef>
          </c:val>
          <c:smooth val="1"/>
        </c:ser>
        <c:ser>
          <c:idx val="2"/>
          <c:order val="2"/>
          <c:tx>
            <c:strRef>
              <c:f>'BÁO CÁO CÁ NHÂN'!$H$12</c:f>
            </c:strRef>
          </c:tx>
          <c:spPr>
            <a:ln cmpd="sng">
              <a:solidFill>
                <a:srgbClr val="9BBB59"/>
              </a:solidFill>
            </a:ln>
          </c:spPr>
          <c:marker>
            <c:symbol val="none"/>
          </c:marker>
          <c:cat>
            <c:strRef>
              <c:f>'BÁO CÁO CÁ NHÂN'!$B$13:$B$17</c:f>
            </c:strRef>
          </c:cat>
          <c:val>
            <c:numRef>
              <c:f>'BÁO CÁO CÁ NHÂN'!$H$13:$H$17</c:f>
              <c:numCache/>
            </c:numRef>
          </c:val>
          <c:smooth val="1"/>
        </c:ser>
        <c:axId val="1973360975"/>
        <c:axId val="581837305"/>
      </c:radarChart>
      <c:catAx>
        <c:axId val="19733609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581837305"/>
      </c:catAx>
      <c:valAx>
        <c:axId val="58183730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973360975"/>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0</xdr:colOff>
      <xdr:row>3</xdr:row>
      <xdr:rowOff>0</xdr:rowOff>
    </xdr:from>
    <xdr:ext cx="4543425" cy="3981450"/>
    <xdr:graphicFrame>
      <xdr:nvGraphicFramePr>
        <xdr:cNvPr id="756838053"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30.0"/>
    <col customWidth="1" min="3" max="3" width="82.0"/>
    <col customWidth="1" min="4" max="4" width="4.0"/>
    <col customWidth="1" min="5" max="26" width="8.57"/>
  </cols>
  <sheetData>
    <row r="1" ht="33.75" customHeight="1">
      <c r="A1" s="1" t="s">
        <v>1</v>
      </c>
      <c r="B1" s="2"/>
      <c r="C1" s="2"/>
      <c r="D1" s="3"/>
    </row>
    <row r="2" ht="19.5" customHeight="1">
      <c r="A2" s="4" t="s">
        <v>3</v>
      </c>
      <c r="B2" s="2"/>
      <c r="C2" s="2"/>
      <c r="D2" s="3"/>
    </row>
    <row r="4" ht="21.75" customHeight="1">
      <c r="B4" s="5" t="s">
        <v>4</v>
      </c>
      <c r="C4" s="6"/>
    </row>
    <row r="5" ht="19.5" customHeight="1">
      <c r="B5" s="7" t="s">
        <v>5</v>
      </c>
      <c r="C5" s="8" t="s">
        <v>7</v>
      </c>
    </row>
    <row r="6" ht="19.5" customHeight="1">
      <c r="B6" s="9" t="s">
        <v>8</v>
      </c>
      <c r="C6" s="8" t="s">
        <v>9</v>
      </c>
    </row>
    <row r="8" ht="21.75" customHeight="1">
      <c r="B8" s="5" t="s">
        <v>10</v>
      </c>
      <c r="C8" s="6"/>
    </row>
    <row r="9" ht="36.0" customHeight="1">
      <c r="B9" s="10" t="s">
        <v>11</v>
      </c>
      <c r="C9" s="8" t="s">
        <v>13</v>
      </c>
    </row>
    <row r="10" ht="36.0" customHeight="1">
      <c r="B10" s="10" t="s">
        <v>14</v>
      </c>
      <c r="C10" s="8" t="s">
        <v>15</v>
      </c>
    </row>
    <row r="11" ht="19.5" customHeight="1">
      <c r="B11" s="10" t="s">
        <v>16</v>
      </c>
      <c r="C11" s="8" t="s">
        <v>17</v>
      </c>
    </row>
    <row r="12" ht="36.0" customHeight="1">
      <c r="B12" s="10" t="s">
        <v>18</v>
      </c>
      <c r="C12" s="8" t="s">
        <v>19</v>
      </c>
    </row>
    <row r="13" ht="36.0" customHeight="1">
      <c r="B13" s="10" t="s">
        <v>20</v>
      </c>
      <c r="C13" s="8" t="s">
        <v>21</v>
      </c>
    </row>
    <row r="14" ht="36.0" customHeight="1">
      <c r="B14" s="10" t="s">
        <v>22</v>
      </c>
      <c r="C14" s="8" t="s">
        <v>23</v>
      </c>
    </row>
    <row r="15" ht="36.0" customHeight="1">
      <c r="B15" s="10" t="s">
        <v>24</v>
      </c>
      <c r="C15" s="8" t="s">
        <v>25</v>
      </c>
    </row>
    <row r="17" ht="21.75" customHeight="1">
      <c r="B17" s="5" t="s">
        <v>27</v>
      </c>
      <c r="C17" s="6"/>
    </row>
    <row r="18" ht="36.0" customHeight="1">
      <c r="B18" s="10" t="s">
        <v>28</v>
      </c>
      <c r="C18" s="8" t="s">
        <v>29</v>
      </c>
    </row>
    <row r="19" ht="19.5" customHeight="1">
      <c r="B19" s="10" t="s">
        <v>30</v>
      </c>
      <c r="C19" s="8" t="s">
        <v>31</v>
      </c>
    </row>
    <row r="20" ht="51.75" customHeight="1">
      <c r="B20" s="10" t="s">
        <v>32</v>
      </c>
      <c r="C20" s="8" t="s">
        <v>33</v>
      </c>
    </row>
    <row r="21" ht="19.5" customHeight="1">
      <c r="B21" s="10" t="s">
        <v>34</v>
      </c>
      <c r="C21" s="8" t="s">
        <v>35</v>
      </c>
    </row>
    <row r="22" ht="36.0" customHeight="1">
      <c r="B22" s="10" t="s">
        <v>36</v>
      </c>
      <c r="C22" s="8" t="s">
        <v>37</v>
      </c>
    </row>
    <row r="23" ht="15.75" customHeight="1"/>
    <row r="24" ht="21.75" customHeight="1">
      <c r="B24" s="5" t="s">
        <v>38</v>
      </c>
      <c r="C24" s="6"/>
    </row>
    <row r="25" ht="36.0" customHeight="1">
      <c r="B25" s="10" t="s">
        <v>39</v>
      </c>
      <c r="C25" s="8" t="s">
        <v>41</v>
      </c>
    </row>
    <row r="26" ht="51.75" customHeight="1">
      <c r="B26" s="10" t="s">
        <v>42</v>
      </c>
      <c r="C26" s="8" t="s">
        <v>43</v>
      </c>
    </row>
    <row r="27" ht="51.75" customHeight="1">
      <c r="B27" s="10" t="s">
        <v>44</v>
      </c>
      <c r="C27" s="8" t="s">
        <v>45</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D2"/>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pane xSplit="3.0" ySplit="9.0" topLeftCell="D10" activePane="bottomRight" state="frozen"/>
      <selection activeCell="D1" sqref="D1" pane="topRight"/>
      <selection activeCell="A10" sqref="A10" pane="bottomLeft"/>
      <selection activeCell="D10" sqref="D10" pane="bottomRight"/>
    </sheetView>
  </sheetViews>
  <sheetFormatPr customHeight="1" defaultColWidth="14.43" defaultRowHeight="15.0"/>
  <cols>
    <col customWidth="1" min="1" max="1" width="5.0"/>
    <col customWidth="1" min="2" max="2" width="10.0"/>
    <col customWidth="1" min="3" max="3" width="24.0"/>
    <col customWidth="1" min="4" max="4" width="16.0"/>
    <col customWidth="1" min="5" max="5" width="26.0"/>
    <col customWidth="1" min="6" max="7" width="9.0"/>
    <col customWidth="1" min="8" max="8" width="10.0"/>
    <col customWidth="1" min="9" max="9" width="9.0"/>
    <col customWidth="1" min="10" max="11" width="10.0"/>
    <col customWidth="1" min="12" max="12" width="11.0"/>
    <col customWidth="1" min="13" max="13" width="10.0"/>
    <col customWidth="1" min="14" max="14" width="11.0"/>
    <col customWidth="1" min="15" max="15" width="12.0"/>
    <col customWidth="1" min="16" max="16" width="13.0"/>
    <col customWidth="1" min="17" max="17" width="15.0"/>
    <col customWidth="1" min="18" max="18" width="8.0"/>
    <col customWidth="1" min="19" max="19" width="28.0"/>
    <col customWidth="1" min="20" max="20" width="32.0"/>
    <col customWidth="1" min="21" max="26" width="8.57"/>
  </cols>
  <sheetData>
    <row r="1" ht="33.75" customHeight="1">
      <c r="A1" s="1" t="s">
        <v>2</v>
      </c>
      <c r="B1" s="2"/>
      <c r="C1" s="2"/>
      <c r="D1" s="2"/>
      <c r="E1" s="2"/>
      <c r="F1" s="2"/>
      <c r="G1" s="2"/>
      <c r="H1" s="2"/>
      <c r="I1" s="2"/>
      <c r="J1" s="2"/>
      <c r="K1" s="2"/>
      <c r="L1" s="2"/>
      <c r="M1" s="2"/>
      <c r="N1" s="2"/>
      <c r="O1" s="2"/>
      <c r="P1" s="2"/>
      <c r="Q1" s="2"/>
      <c r="R1" s="2"/>
      <c r="S1" s="2"/>
      <c r="T1" s="3"/>
    </row>
    <row r="2" ht="19.5" customHeight="1">
      <c r="A2" s="4" t="str">
        <f>'CẤU HÌNH'!C5&amp;"  ·  Kỳ đánh giá: "&amp;'CẤU HÌNH'!C6</f>
        <v>Công ty Mẫu  ·  Kỳ đánh giá: Quý 4/2026</v>
      </c>
      <c r="B2" s="2"/>
      <c r="C2" s="2"/>
      <c r="D2" s="2"/>
      <c r="E2" s="2"/>
      <c r="F2" s="2"/>
      <c r="G2" s="2"/>
      <c r="H2" s="2"/>
      <c r="I2" s="2"/>
      <c r="J2" s="2"/>
      <c r="K2" s="2"/>
      <c r="L2" s="2"/>
      <c r="M2" s="2"/>
      <c r="N2" s="2"/>
      <c r="O2" s="2"/>
      <c r="P2" s="2"/>
      <c r="Q2" s="2"/>
      <c r="R2" s="2"/>
      <c r="S2" s="2"/>
      <c r="T2" s="3"/>
    </row>
    <row r="6" ht="19.5" customHeight="1">
      <c r="A6" s="12" t="s">
        <v>26</v>
      </c>
      <c r="B6" s="2"/>
      <c r="C6" s="2"/>
      <c r="D6" s="3"/>
      <c r="E6" s="12" t="s">
        <v>40</v>
      </c>
      <c r="F6" s="2"/>
      <c r="G6" s="2"/>
      <c r="H6" s="2"/>
      <c r="I6" s="3"/>
      <c r="J6" s="12" t="s">
        <v>46</v>
      </c>
      <c r="K6" s="2"/>
      <c r="L6" s="2"/>
      <c r="M6" s="2"/>
      <c r="N6" s="3"/>
      <c r="O6" s="12" t="s">
        <v>47</v>
      </c>
      <c r="P6" s="2"/>
      <c r="Q6" s="2"/>
      <c r="R6" s="2"/>
      <c r="S6" s="2"/>
      <c r="T6" s="3"/>
    </row>
    <row r="7" ht="31.5" customHeight="1">
      <c r="A7" s="14">
        <f>COUNTIF(B10:B39,"?*")</f>
        <v>6</v>
      </c>
      <c r="B7" s="2"/>
      <c r="C7" s="2"/>
      <c r="D7" s="3"/>
      <c r="E7" s="14">
        <f>COUNTIF('DỮ LIỆU ĐÁNH GIÁ'!$B$5:$B$504,"?*")</f>
        <v>39</v>
      </c>
      <c r="F7" s="2"/>
      <c r="G7" s="2"/>
      <c r="H7" s="2"/>
      <c r="I7" s="3"/>
      <c r="J7" s="15">
        <f>IFERROR(AVERAGE(N10:N39),"")</f>
        <v>3.743009259</v>
      </c>
      <c r="K7" s="2"/>
      <c r="L7" s="2"/>
      <c r="M7" s="2"/>
      <c r="N7" s="3"/>
      <c r="O7" s="14">
        <f>COUNTIF(N10:N39,"&gt;="&amp;'CẤU HÌNH'!$F$16)</f>
        <v>4</v>
      </c>
      <c r="P7" s="2"/>
      <c r="Q7" s="2"/>
      <c r="R7" s="2"/>
      <c r="S7" s="2"/>
      <c r="T7" s="3"/>
    </row>
    <row r="8" ht="15.0" customHeight="1">
      <c r="A8" s="16" t="s">
        <v>48</v>
      </c>
      <c r="B8" s="17"/>
      <c r="C8" s="17"/>
      <c r="D8" s="17"/>
      <c r="E8" s="18"/>
      <c r="F8" s="19" t="s">
        <v>49</v>
      </c>
      <c r="G8" s="17"/>
      <c r="H8" s="17"/>
      <c r="I8" s="18"/>
      <c r="J8" s="20" t="s">
        <v>50</v>
      </c>
      <c r="K8" s="17"/>
      <c r="L8" s="17"/>
      <c r="M8" s="18"/>
      <c r="N8" s="19" t="s">
        <v>51</v>
      </c>
      <c r="O8" s="17"/>
      <c r="P8" s="17"/>
      <c r="Q8" s="17"/>
      <c r="R8" s="18"/>
      <c r="S8" s="16" t="s">
        <v>38</v>
      </c>
      <c r="T8" s="18"/>
    </row>
    <row r="9" ht="43.5" customHeight="1">
      <c r="A9" s="21" t="s">
        <v>52</v>
      </c>
      <c r="B9" s="21" t="s">
        <v>53</v>
      </c>
      <c r="C9" s="21" t="s">
        <v>54</v>
      </c>
      <c r="D9" s="21" t="s">
        <v>55</v>
      </c>
      <c r="E9" s="21" t="s">
        <v>56</v>
      </c>
      <c r="F9" s="21" t="s">
        <v>57</v>
      </c>
      <c r="G9" s="21" t="s">
        <v>58</v>
      </c>
      <c r="H9" s="21" t="s">
        <v>59</v>
      </c>
      <c r="I9" s="21" t="s">
        <v>60</v>
      </c>
      <c r="J9" s="21" t="s">
        <v>57</v>
      </c>
      <c r="K9" s="21" t="s">
        <v>58</v>
      </c>
      <c r="L9" s="21" t="s">
        <v>59</v>
      </c>
      <c r="M9" s="21" t="s">
        <v>60</v>
      </c>
      <c r="N9" s="21" t="s">
        <v>61</v>
      </c>
      <c r="O9" s="21" t="s">
        <v>34</v>
      </c>
      <c r="P9" s="21" t="s">
        <v>62</v>
      </c>
      <c r="Q9" s="21" t="s">
        <v>63</v>
      </c>
      <c r="R9" s="21" t="s">
        <v>64</v>
      </c>
      <c r="S9" s="21" t="s">
        <v>65</v>
      </c>
      <c r="T9" s="21" t="s">
        <v>66</v>
      </c>
    </row>
    <row r="10" ht="19.5" customHeight="1">
      <c r="A10" s="22">
        <f t="shared" ref="A10:A39" si="1">IF(B10="","",ROW()-9)</f>
        <v>1</v>
      </c>
      <c r="B10" s="23" t="str">
        <f>IF('NGƯỜI ĐƯỢC ĐÁNH GIÁ'!B5="","",'NGƯỜI ĐƯỢC ĐÁNH GIÁ'!B5)</f>
        <v>NV001</v>
      </c>
      <c r="C10" s="23" t="str">
        <f>IF(B10="","",'NGƯỜI ĐƯỢC ĐÁNH GIÁ'!C5)</f>
        <v>Nguyễn Minh Anh</v>
      </c>
      <c r="D10" s="23" t="str">
        <f>IF(B10="","",'NGƯỜI ĐƯỢC ĐÁNH GIÁ'!D5)</f>
        <v>Kinh doanh</v>
      </c>
      <c r="E10" s="23" t="str">
        <f>IF(B10="","",'NGƯỜI ĐƯỢC ĐÁNH GIÁ'!E5)</f>
        <v>Trưởng phòng Kinh doanh</v>
      </c>
      <c r="F10" s="24">
        <f>IF($B10="","",COUNTIFS('DỮ LIỆU ĐÁNH GIÁ'!$B$5:$B$504,$B10,'DỮ LIỆU ĐÁNH GIÁ'!$D$5:$D$504,'CẤU HÌNH'!$B$12))</f>
        <v>1</v>
      </c>
      <c r="G10" s="24">
        <f>IF($B10="","",COUNTIFS('DỮ LIỆU ĐÁNH GIÁ'!$B$5:$B$504,$B10,'DỮ LIỆU ĐÁNH GIÁ'!$D$5:$D$504,'CẤU HÌNH'!$B$13))</f>
        <v>1</v>
      </c>
      <c r="H10" s="24">
        <f>IF($B10="","",COUNTIFS('DỮ LIỆU ĐÁNH GIÁ'!$B$5:$B$504,$B10,'DỮ LIỆU ĐÁNH GIÁ'!$D$5:$D$504,'CẤU HÌNH'!$B$14))</f>
        <v>3</v>
      </c>
      <c r="I10" s="24">
        <f>IF($B10="","",COUNTIFS('DỮ LIỆU ĐÁNH GIÁ'!$B$5:$B$504,$B10,'DỮ LIỆU ĐÁNH GIÁ'!$D$5:$D$504,'CẤU HÌNH'!$B$15))</f>
        <v>3</v>
      </c>
      <c r="J10" s="25">
        <f>IF($B10="","",'BẢNG TÍNH'!AQ5)</f>
        <v>4.6</v>
      </c>
      <c r="K10" s="25">
        <f>IF($B10="","",'BẢNG TÍNH'!AR5)</f>
        <v>3.866666667</v>
      </c>
      <c r="L10" s="25">
        <f>IF($B10="","",'BẢNG TÍNH'!AS5)</f>
        <v>3.422222222</v>
      </c>
      <c r="M10" s="25">
        <f>IF($B10="","",'BẢNG TÍNH'!AT5)</f>
        <v>3.288888889</v>
      </c>
      <c r="N10" s="27">
        <f>IF($B10="","",'BẢNG TÍNH'!BE5)</f>
        <v>3.691111111</v>
      </c>
      <c r="O10" s="25">
        <f>IF($B10="","",'BẢNG TÍNH'!BF5)</f>
        <v>3.590123457</v>
      </c>
      <c r="P10" s="28">
        <f t="shared" ref="P10:P39" si="2">IF(AND(ISNUMBER(J10),ISNUMBER(O10)),J10-O10,"")</f>
        <v>1.009876543</v>
      </c>
      <c r="Q10" s="29" t="str">
        <f>IF(ISNUMBER(N10),LOOKUP(N10,'CẤU HÌNH'!$F$13:$F$17,'CẤU HÌNH'!$G$13:$G$17),"")</f>
        <v>Tốt</v>
      </c>
      <c r="R10" s="24">
        <f t="shared" ref="R10:R39" si="3">IF(ISNUMBER(N10),RANK(N10,$N$10:$N$39),"")</f>
        <v>4</v>
      </c>
      <c r="S10" s="23" t="str">
        <f>IF(P10="","",IF(P10&gt;='CẤU HÌNH'!$C$7,"Tự đánh giá cao hơn người khác",IF(P10&lt;=-'CẤU HÌNH'!$C$7,"Tự đánh giá thấp hơn người khác","Tương đồng")))</f>
        <v>Tự đánh giá cao hơn người khác</v>
      </c>
      <c r="T10" s="23" t="str">
        <f>IF(B10="","",TRIM(IF(G10=0,"Thiếu phiếu Cấp trên; ","")&amp;IF(H10=0,"Thiếu phiếu Đồng nghiệp; ",IF(H10&lt;'CẤU HÌNH'!$C$8,"Đồng nghiệp &lt; "&amp;'CẤU HÌNH'!$C$8&amp;" phiếu; ",""))&amp;IF(AND(I10&gt;0,I10&lt;'CẤU HÌNH'!$C$8),"Cấp dưới &lt; "&amp;'CẤU HÌNH'!$C$8&amp;" phiếu; ","")))</f>
        <v/>
      </c>
    </row>
    <row r="11" ht="19.5" customHeight="1">
      <c r="A11" s="22">
        <f t="shared" si="1"/>
        <v>2</v>
      </c>
      <c r="B11" s="23" t="str">
        <f>IF('NGƯỜI ĐƯỢC ĐÁNH GIÁ'!B6="","",'NGƯỜI ĐƯỢC ĐÁNH GIÁ'!B6)</f>
        <v>NV002</v>
      </c>
      <c r="C11" s="23" t="str">
        <f>IF(B11="","",'NGƯỜI ĐƯỢC ĐÁNH GIÁ'!C6)</f>
        <v>Trần Quốc Bảo</v>
      </c>
      <c r="D11" s="23" t="str">
        <f>IF(B11="","",'NGƯỜI ĐƯỢC ĐÁNH GIÁ'!D6)</f>
        <v>Kinh doanh</v>
      </c>
      <c r="E11" s="23" t="str">
        <f>IF(B11="","",'NGƯỜI ĐƯỢC ĐÁNH GIÁ'!E6)</f>
        <v>Chuyên viên Kinh doanh</v>
      </c>
      <c r="F11" s="24">
        <f>IF($B11="","",COUNTIFS('DỮ LIỆU ĐÁNH GIÁ'!$B$5:$B$504,$B11,'DỮ LIỆU ĐÁNH GIÁ'!$D$5:$D$504,'CẤU HÌNH'!$B$12))</f>
        <v>1</v>
      </c>
      <c r="G11" s="24">
        <f>IF($B11="","",COUNTIFS('DỮ LIỆU ĐÁNH GIÁ'!$B$5:$B$504,$B11,'DỮ LIỆU ĐÁNH GIÁ'!$D$5:$D$504,'CẤU HÌNH'!$B$13))</f>
        <v>1</v>
      </c>
      <c r="H11" s="24">
        <f>IF($B11="","",COUNTIFS('DỮ LIỆU ĐÁNH GIÁ'!$B$5:$B$504,$B11,'DỮ LIỆU ĐÁNH GIÁ'!$D$5:$D$504,'CẤU HÌNH'!$B$14))</f>
        <v>3</v>
      </c>
      <c r="I11" s="24">
        <f>IF($B11="","",COUNTIFS('DỮ LIỆU ĐÁNH GIÁ'!$B$5:$B$504,$B11,'DỮ LIỆU ĐÁNH GIÁ'!$D$5:$D$504,'CẤU HÌNH'!$B$15))</f>
        <v>0</v>
      </c>
      <c r="J11" s="25">
        <f>IF($B11="","",'BẢNG TÍNH'!AQ6)</f>
        <v>3.416666667</v>
      </c>
      <c r="K11" s="25">
        <f>IF($B11="","",'BẢNG TÍNH'!AR6)</f>
        <v>3.833333333</v>
      </c>
      <c r="L11" s="25">
        <f>IF($B11="","",'BẢNG TÍNH'!AS6)</f>
        <v>3.777777778</v>
      </c>
      <c r="M11" s="25" t="str">
        <f>IF($B11="","",'BẢNG TÍNH'!AT6)</f>
        <v/>
      </c>
      <c r="N11" s="27">
        <f>IF($B11="","",'BẢNG TÍNH'!BE6)</f>
        <v>3.760416667</v>
      </c>
      <c r="O11" s="25">
        <f>IF($B11="","",'BẢNG TÍNH'!BF6)</f>
        <v>3.80952381</v>
      </c>
      <c r="P11" s="28">
        <f t="shared" si="2"/>
        <v>-0.3928571429</v>
      </c>
      <c r="Q11" s="29" t="str">
        <f>IF(ISNUMBER(N11),LOOKUP(N11,'CẤU HÌNH'!$F$13:$F$17,'CẤU HÌNH'!$G$13:$G$17),"")</f>
        <v>Tốt</v>
      </c>
      <c r="R11" s="24">
        <f t="shared" si="3"/>
        <v>3</v>
      </c>
      <c r="S11" s="23" t="str">
        <f>IF(P11="","",IF(P11&gt;='CẤU HÌNH'!$C$7,"Tự đánh giá cao hơn người khác",IF(P11&lt;=-'CẤU HÌNH'!$C$7,"Tự đánh giá thấp hơn người khác","Tương đồng")))</f>
        <v>Tương đồng</v>
      </c>
      <c r="T11" s="23" t="str">
        <f>IF(B11="","",TRIM(IF(G11=0,"Thiếu phiếu Cấp trên; ","")&amp;IF(H11=0,"Thiếu phiếu Đồng nghiệp; ",IF(H11&lt;'CẤU HÌNH'!$C$8,"Đồng nghiệp &lt; "&amp;'CẤU HÌNH'!$C$8&amp;" phiếu; ",""))&amp;IF(AND(I11&gt;0,I11&lt;'CẤU HÌNH'!$C$8),"Cấp dưới &lt; "&amp;'CẤU HÌNH'!$C$8&amp;" phiếu; ","")))</f>
        <v/>
      </c>
    </row>
    <row r="12" ht="19.5" customHeight="1">
      <c r="A12" s="22">
        <f t="shared" si="1"/>
        <v>3</v>
      </c>
      <c r="B12" s="23" t="str">
        <f>IF('NGƯỜI ĐƯỢC ĐÁNH GIÁ'!B7="","",'NGƯỜI ĐƯỢC ĐÁNH GIÁ'!B7)</f>
        <v>NV003</v>
      </c>
      <c r="C12" s="23" t="str">
        <f>IF(B12="","",'NGƯỜI ĐƯỢC ĐÁNH GIÁ'!C7)</f>
        <v>Lê Thu Cúc</v>
      </c>
      <c r="D12" s="23" t="str">
        <f>IF(B12="","",'NGƯỜI ĐƯỢC ĐÁNH GIÁ'!D7)</f>
        <v>Sản xuất</v>
      </c>
      <c r="E12" s="23" t="str">
        <f>IF(B12="","",'NGƯỜI ĐƯỢC ĐÁNH GIÁ'!E7)</f>
        <v>Trưởng nhóm Sản xuất</v>
      </c>
      <c r="F12" s="24">
        <f>IF($B12="","",COUNTIFS('DỮ LIỆU ĐÁNH GIÁ'!$B$5:$B$504,$B12,'DỮ LIỆU ĐÁNH GIÁ'!$D$5:$D$504,'CẤU HÌNH'!$B$12))</f>
        <v>1</v>
      </c>
      <c r="G12" s="24">
        <f>IF($B12="","",COUNTIFS('DỮ LIỆU ĐÁNH GIÁ'!$B$5:$B$504,$B12,'DỮ LIỆU ĐÁNH GIÁ'!$D$5:$D$504,'CẤU HÌNH'!$B$13))</f>
        <v>1</v>
      </c>
      <c r="H12" s="24">
        <f>IF($B12="","",COUNTIFS('DỮ LIỆU ĐÁNH GIÁ'!$B$5:$B$504,$B12,'DỮ LIỆU ĐÁNH GIÁ'!$D$5:$D$504,'CẤU HÌNH'!$B$14))</f>
        <v>3</v>
      </c>
      <c r="I12" s="24">
        <f>IF($B12="","",COUNTIFS('DỮ LIỆU ĐÁNH GIÁ'!$B$5:$B$504,$B12,'DỮ LIỆU ĐÁNH GIÁ'!$D$5:$D$504,'CẤU HÌNH'!$B$15))</f>
        <v>3</v>
      </c>
      <c r="J12" s="25">
        <f>IF($B12="","",'BẢNG TÍNH'!AQ7)</f>
        <v>4.066666667</v>
      </c>
      <c r="K12" s="25">
        <f>IF($B12="","",'BẢNG TÍNH'!AR7)</f>
        <v>4.066666667</v>
      </c>
      <c r="L12" s="25">
        <f>IF($B12="","",'BẢNG TÍNH'!AS7)</f>
        <v>3.977777778</v>
      </c>
      <c r="M12" s="25">
        <f>IF($B12="","",'BẢNG TÍNH'!AT7)</f>
        <v>4.244444444</v>
      </c>
      <c r="N12" s="27">
        <f>IF($B12="","",'BẢNG TÍNH'!BE7)</f>
        <v>4.075555556</v>
      </c>
      <c r="O12" s="25">
        <f>IF($B12="","",'BẢNG TÍNH'!BF7)</f>
        <v>4.07654321</v>
      </c>
      <c r="P12" s="28">
        <f t="shared" si="2"/>
        <v>-0.00987654321</v>
      </c>
      <c r="Q12" s="29" t="str">
        <f>IF(ISNUMBER(N12),LOOKUP(N12,'CẤU HÌNH'!$F$13:$F$17,'CẤU HÌNH'!$G$13:$G$17),"")</f>
        <v>Tốt</v>
      </c>
      <c r="R12" s="24">
        <f t="shared" si="3"/>
        <v>2</v>
      </c>
      <c r="S12" s="23" t="str">
        <f>IF(P12="","",IF(P12&gt;='CẤU HÌNH'!$C$7,"Tự đánh giá cao hơn người khác",IF(P12&lt;=-'CẤU HÌNH'!$C$7,"Tự đánh giá thấp hơn người khác","Tương đồng")))</f>
        <v>Tương đồng</v>
      </c>
      <c r="T12" s="23" t="str">
        <f>IF(B12="","",TRIM(IF(G12=0,"Thiếu phiếu Cấp trên; ","")&amp;IF(H12=0,"Thiếu phiếu Đồng nghiệp; ",IF(H12&lt;'CẤU HÌNH'!$C$8,"Đồng nghiệp &lt; "&amp;'CẤU HÌNH'!$C$8&amp;" phiếu; ",""))&amp;IF(AND(I12&gt;0,I12&lt;'CẤU HÌNH'!$C$8),"Cấp dưới &lt; "&amp;'CẤU HÌNH'!$C$8&amp;" phiếu; ","")))</f>
        <v/>
      </c>
    </row>
    <row r="13" ht="19.5" customHeight="1">
      <c r="A13" s="22">
        <f t="shared" si="1"/>
        <v>4</v>
      </c>
      <c r="B13" s="23" t="str">
        <f>IF('NGƯỜI ĐƯỢC ĐÁNH GIÁ'!B8="","",'NGƯỜI ĐƯỢC ĐÁNH GIÁ'!B8)</f>
        <v>NV004</v>
      </c>
      <c r="C13" s="23" t="str">
        <f>IF(B13="","",'NGƯỜI ĐƯỢC ĐÁNH GIÁ'!C8)</f>
        <v>Phạm Hoàng Dũng</v>
      </c>
      <c r="D13" s="23" t="str">
        <f>IF(B13="","",'NGƯỜI ĐƯỢC ĐÁNH GIÁ'!D8)</f>
        <v>Kế toán</v>
      </c>
      <c r="E13" s="23" t="str">
        <f>IF(B13="","",'NGƯỜI ĐƯỢC ĐÁNH GIÁ'!E8)</f>
        <v>Nhân viên Kế toán</v>
      </c>
      <c r="F13" s="24">
        <f>IF($B13="","",COUNTIFS('DỮ LIỆU ĐÁNH GIÁ'!$B$5:$B$504,$B13,'DỮ LIỆU ĐÁNH GIÁ'!$D$5:$D$504,'CẤU HÌNH'!$B$12))</f>
        <v>1</v>
      </c>
      <c r="G13" s="24">
        <f>IF($B13="","",COUNTIFS('DỮ LIỆU ĐÁNH GIÁ'!$B$5:$B$504,$B13,'DỮ LIỆU ĐÁNH GIÁ'!$D$5:$D$504,'CẤU HÌNH'!$B$13))</f>
        <v>1</v>
      </c>
      <c r="H13" s="24">
        <f>IF($B13="","",COUNTIFS('DỮ LIỆU ĐÁNH GIÁ'!$B$5:$B$504,$B13,'DỮ LIỆU ĐÁNH GIÁ'!$D$5:$D$504,'CẤU HÌNH'!$B$14))</f>
        <v>3</v>
      </c>
      <c r="I13" s="24">
        <f>IF($B13="","",COUNTIFS('DỮ LIỆU ĐÁNH GIÁ'!$B$5:$B$504,$B13,'DỮ LIỆU ĐÁNH GIÁ'!$D$5:$D$504,'CẤU HÌNH'!$B$15))</f>
        <v>0</v>
      </c>
      <c r="J13" s="25">
        <f>IF($B13="","",'BẢNG TÍNH'!AQ8)</f>
        <v>2.833333333</v>
      </c>
      <c r="K13" s="25">
        <f>IF($B13="","",'BẢNG TÍNH'!AR8)</f>
        <v>3.416666667</v>
      </c>
      <c r="L13" s="25">
        <f>IF($B13="","",'BẢNG TÍNH'!AS8)</f>
        <v>3.416666667</v>
      </c>
      <c r="M13" s="25" t="str">
        <f>IF($B13="","",'BẢNG TÍNH'!AT8)</f>
        <v/>
      </c>
      <c r="N13" s="27">
        <f>IF($B13="","",'BẢNG TÍNH'!BE8)</f>
        <v>3.34375</v>
      </c>
      <c r="O13" s="25">
        <f>IF($B13="","",'BẢNG TÍNH'!BF8)</f>
        <v>3.416666667</v>
      </c>
      <c r="P13" s="28">
        <f t="shared" si="2"/>
        <v>-0.5833333333</v>
      </c>
      <c r="Q13" s="29" t="str">
        <f>IF(ISNUMBER(N13),LOOKUP(N13,'CẤU HÌNH'!$F$13:$F$17,'CẤU HÌNH'!$G$13:$G$17),"")</f>
        <v>Đạt yêu cầu</v>
      </c>
      <c r="R13" s="24">
        <f t="shared" si="3"/>
        <v>5</v>
      </c>
      <c r="S13" s="23" t="str">
        <f>IF(P13="","",IF(P13&gt;='CẤU HÌNH'!$C$7,"Tự đánh giá cao hơn người khác",IF(P13&lt;=-'CẤU HÌNH'!$C$7,"Tự đánh giá thấp hơn người khác","Tương đồng")))</f>
        <v>Tự đánh giá thấp hơn người khác</v>
      </c>
      <c r="T13" s="23" t="str">
        <f>IF(B13="","",TRIM(IF(G13=0,"Thiếu phiếu Cấp trên; ","")&amp;IF(H13=0,"Thiếu phiếu Đồng nghiệp; ",IF(H13&lt;'CẤU HÌNH'!$C$8,"Đồng nghiệp &lt; "&amp;'CẤU HÌNH'!$C$8&amp;" phiếu; ",""))&amp;IF(AND(I13&gt;0,I13&lt;'CẤU HÌNH'!$C$8),"Cấp dưới &lt; "&amp;'CẤU HÌNH'!$C$8&amp;" phiếu; ","")))</f>
        <v/>
      </c>
    </row>
    <row r="14" ht="19.5" customHeight="1">
      <c r="A14" s="22">
        <f t="shared" si="1"/>
        <v>5</v>
      </c>
      <c r="B14" s="23" t="str">
        <f>IF('NGƯỜI ĐƯỢC ĐÁNH GIÁ'!B9="","",'NGƯỜI ĐƯỢC ĐÁNH GIÁ'!B9)</f>
        <v>NV005</v>
      </c>
      <c r="C14" s="23" t="str">
        <f>IF(B14="","",'NGƯỜI ĐƯỢC ĐÁNH GIÁ'!C9)</f>
        <v>Hoàng Thị Em</v>
      </c>
      <c r="D14" s="23" t="str">
        <f>IF(B14="","",'NGƯỜI ĐƯỢC ĐÁNH GIÁ'!D9)</f>
        <v>Nhân sự</v>
      </c>
      <c r="E14" s="23" t="str">
        <f>IF(B14="","",'NGƯỜI ĐƯỢC ĐÁNH GIÁ'!E9)</f>
        <v>Chuyên viên Nhân sự</v>
      </c>
      <c r="F14" s="24">
        <f>IF($B14="","",COUNTIFS('DỮ LIỆU ĐÁNH GIÁ'!$B$5:$B$504,$B14,'DỮ LIỆU ĐÁNH GIÁ'!$D$5:$D$504,'CẤU HÌNH'!$B$12))</f>
        <v>1</v>
      </c>
      <c r="G14" s="24">
        <f>IF($B14="","",COUNTIFS('DỮ LIỆU ĐÁNH GIÁ'!$B$5:$B$504,$B14,'DỮ LIỆU ĐÁNH GIÁ'!$D$5:$D$504,'CẤU HÌNH'!$B$13))</f>
        <v>1</v>
      </c>
      <c r="H14" s="24">
        <f>IF($B14="","",COUNTIFS('DỮ LIỆU ĐÁNH GIÁ'!$B$5:$B$504,$B14,'DỮ LIỆU ĐÁNH GIÁ'!$D$5:$D$504,'CẤU HÌNH'!$B$14))</f>
        <v>3</v>
      </c>
      <c r="I14" s="24">
        <f>IF($B14="","",COUNTIFS('DỮ LIỆU ĐÁNH GIÁ'!$B$5:$B$504,$B14,'DỮ LIỆU ĐÁNH GIÁ'!$D$5:$D$504,'CẤU HÌNH'!$B$15))</f>
        <v>0</v>
      </c>
      <c r="J14" s="25">
        <f>IF($B14="","",'BẢNG TÍNH'!AQ9)</f>
        <v>4.333333333</v>
      </c>
      <c r="K14" s="25">
        <f>IF($B14="","",'BẢNG TÍNH'!AR9)</f>
        <v>4.25</v>
      </c>
      <c r="L14" s="25">
        <f>IF($B14="","",'BẢNG TÍNH'!AS9)</f>
        <v>4.333333333</v>
      </c>
      <c r="M14" s="25" t="str">
        <f>IF($B14="","",'BẢNG TÍNH'!AT9)</f>
        <v/>
      </c>
      <c r="N14" s="27">
        <f>IF($B14="","",'BẢNG TÍNH'!BE9)</f>
        <v>4.291666667</v>
      </c>
      <c r="O14" s="25">
        <f>IF($B14="","",'BẢNG TÍNH'!BF9)</f>
        <v>4.285714286</v>
      </c>
      <c r="P14" s="28">
        <f t="shared" si="2"/>
        <v>0.04761904762</v>
      </c>
      <c r="Q14" s="29" t="str">
        <f>IF(ISNUMBER(N14),LOOKUP(N14,'CẤU HÌNH'!$F$13:$F$17,'CẤU HÌNH'!$G$13:$G$17),"")</f>
        <v>Tốt</v>
      </c>
      <c r="R14" s="24">
        <f t="shared" si="3"/>
        <v>1</v>
      </c>
      <c r="S14" s="23" t="str">
        <f>IF(P14="","",IF(P14&gt;='CẤU HÌNH'!$C$7,"Tự đánh giá cao hơn người khác",IF(P14&lt;=-'CẤU HÌNH'!$C$7,"Tự đánh giá thấp hơn người khác","Tương đồng")))</f>
        <v>Tương đồng</v>
      </c>
      <c r="T14" s="23" t="str">
        <f>IF(B14="","",TRIM(IF(G14=0,"Thiếu phiếu Cấp trên; ","")&amp;IF(H14=0,"Thiếu phiếu Đồng nghiệp; ",IF(H14&lt;'CẤU HÌNH'!$C$8,"Đồng nghiệp &lt; "&amp;'CẤU HÌNH'!$C$8&amp;" phiếu; ",""))&amp;IF(AND(I14&gt;0,I14&lt;'CẤU HÌNH'!$C$8),"Cấp dưới &lt; "&amp;'CẤU HÌNH'!$C$8&amp;" phiếu; ","")))</f>
        <v/>
      </c>
    </row>
    <row r="15" ht="19.5" customHeight="1">
      <c r="A15" s="22">
        <f t="shared" si="1"/>
        <v>6</v>
      </c>
      <c r="B15" s="23" t="str">
        <f>IF('NGƯỜI ĐƯỢC ĐÁNH GIÁ'!B10="","",'NGƯỜI ĐƯỢC ĐÁNH GIÁ'!B10)</f>
        <v>NV006</v>
      </c>
      <c r="C15" s="23" t="str">
        <f>IF(B15="","",'NGƯỜI ĐƯỢC ĐÁNH GIÁ'!C10)</f>
        <v>Vũ Đức Phong</v>
      </c>
      <c r="D15" s="23" t="str">
        <f>IF(B15="","",'NGƯỜI ĐƯỢC ĐÁNH GIÁ'!D10)</f>
        <v>Kho vận</v>
      </c>
      <c r="E15" s="23" t="str">
        <f>IF(B15="","",'NGƯỜI ĐƯỢC ĐÁNH GIÁ'!E10)</f>
        <v>Giám sát Kho</v>
      </c>
      <c r="F15" s="24">
        <f>IF($B15="","",COUNTIFS('DỮ LIỆU ĐÁNH GIÁ'!$B$5:$B$504,$B15,'DỮ LIỆU ĐÁNH GIÁ'!$D$5:$D$504,'CẤU HÌNH'!$B$12))</f>
        <v>1</v>
      </c>
      <c r="G15" s="24">
        <f>IF($B15="","",COUNTIFS('DỮ LIỆU ĐÁNH GIÁ'!$B$5:$B$504,$B15,'DỮ LIỆU ĐÁNH GIÁ'!$D$5:$D$504,'CẤU HÌNH'!$B$13))</f>
        <v>1</v>
      </c>
      <c r="H15" s="24">
        <f>IF($B15="","",COUNTIFS('DỮ LIỆU ĐÁNH GIÁ'!$B$5:$B$504,$B15,'DỮ LIỆU ĐÁNH GIÁ'!$D$5:$D$504,'CẤU HÌNH'!$B$14))</f>
        <v>3</v>
      </c>
      <c r="I15" s="24">
        <f>IF($B15="","",COUNTIFS('DỮ LIỆU ĐÁNH GIÁ'!$B$5:$B$504,$B15,'DỮ LIỆU ĐÁNH GIÁ'!$D$5:$D$504,'CẤU HÌNH'!$B$15))</f>
        <v>3</v>
      </c>
      <c r="J15" s="25">
        <f>IF($B15="","",'BẢNG TÍNH'!AQ10)</f>
        <v>3.8</v>
      </c>
      <c r="K15" s="25">
        <f>IF($B15="","",'BẢNG TÍNH'!AR10)</f>
        <v>3.333333333</v>
      </c>
      <c r="L15" s="25">
        <f>IF($B15="","",'BẢNG TÍNH'!AS10)</f>
        <v>3.377777778</v>
      </c>
      <c r="M15" s="25">
        <f>IF($B15="","",'BẢNG TÍNH'!AT10)</f>
        <v>2.844444444</v>
      </c>
      <c r="N15" s="27">
        <f>IF($B15="","",'BẢNG TÍNH'!BE10)</f>
        <v>3.295555556</v>
      </c>
      <c r="O15" s="25">
        <f>IF($B15="","",'BẢNG TÍNH'!BF10)</f>
        <v>3.239506173</v>
      </c>
      <c r="P15" s="28">
        <f t="shared" si="2"/>
        <v>0.5604938272</v>
      </c>
      <c r="Q15" s="29" t="str">
        <f>IF(ISNUMBER(N15),LOOKUP(N15,'CẤU HÌNH'!$F$13:$F$17,'CẤU HÌNH'!$G$13:$G$17),"")</f>
        <v>Đạt yêu cầu</v>
      </c>
      <c r="R15" s="24">
        <f t="shared" si="3"/>
        <v>6</v>
      </c>
      <c r="S15" s="23" t="str">
        <f>IF(P15="","",IF(P15&gt;='CẤU HÌNH'!$C$7,"Tự đánh giá cao hơn người khác",IF(P15&lt;=-'CẤU HÌNH'!$C$7,"Tự đánh giá thấp hơn người khác","Tương đồng")))</f>
        <v>Tự đánh giá cao hơn người khác</v>
      </c>
      <c r="T15" s="23" t="str">
        <f>IF(B15="","",TRIM(IF(G15=0,"Thiếu phiếu Cấp trên; ","")&amp;IF(H15=0,"Thiếu phiếu Đồng nghiệp; ",IF(H15&lt;'CẤU HÌNH'!$C$8,"Đồng nghiệp &lt; "&amp;'CẤU HÌNH'!$C$8&amp;" phiếu; ",""))&amp;IF(AND(I15&gt;0,I15&lt;'CẤU HÌNH'!$C$8),"Cấp dưới &lt; "&amp;'CẤU HÌNH'!$C$8&amp;" phiếu; ","")))</f>
        <v/>
      </c>
    </row>
    <row r="16" ht="19.5" customHeight="1">
      <c r="A16" s="22" t="str">
        <f t="shared" si="1"/>
        <v/>
      </c>
      <c r="B16" s="23" t="str">
        <f>IF('NGƯỜI ĐƯỢC ĐÁNH GIÁ'!B11="","",'NGƯỜI ĐƯỢC ĐÁNH GIÁ'!B11)</f>
        <v/>
      </c>
      <c r="C16" s="23" t="str">
        <f>IF(B16="","",'NGƯỜI ĐƯỢC ĐÁNH GIÁ'!C11)</f>
        <v/>
      </c>
      <c r="D16" s="23" t="str">
        <f>IF(B16="","",'NGƯỜI ĐƯỢC ĐÁNH GIÁ'!D11)</f>
        <v/>
      </c>
      <c r="E16" s="23" t="str">
        <f>IF(B16="","",'NGƯỜI ĐƯỢC ĐÁNH GIÁ'!E11)</f>
        <v/>
      </c>
      <c r="F16" s="24" t="str">
        <f>IF($B16="","",COUNTIFS('DỮ LIỆU ĐÁNH GIÁ'!$B$5:$B$504,$B16,'DỮ LIỆU ĐÁNH GIÁ'!$D$5:$D$504,'CẤU HÌNH'!$B$12))</f>
        <v/>
      </c>
      <c r="G16" s="24" t="str">
        <f>IF($B16="","",COUNTIFS('DỮ LIỆU ĐÁNH GIÁ'!$B$5:$B$504,$B16,'DỮ LIỆU ĐÁNH GIÁ'!$D$5:$D$504,'CẤU HÌNH'!$B$13))</f>
        <v/>
      </c>
      <c r="H16" s="24" t="str">
        <f>IF($B16="","",COUNTIFS('DỮ LIỆU ĐÁNH GIÁ'!$B$5:$B$504,$B16,'DỮ LIỆU ĐÁNH GIÁ'!$D$5:$D$504,'CẤU HÌNH'!$B$14))</f>
        <v/>
      </c>
      <c r="I16" s="24" t="str">
        <f>IF($B16="","",COUNTIFS('DỮ LIỆU ĐÁNH GIÁ'!$B$5:$B$504,$B16,'DỮ LIỆU ĐÁNH GIÁ'!$D$5:$D$504,'CẤU HÌNH'!$B$15))</f>
        <v/>
      </c>
      <c r="J16" s="25" t="str">
        <f>IF($B16="","",'BẢNG TÍNH'!AQ11)</f>
        <v/>
      </c>
      <c r="K16" s="25" t="str">
        <f>IF($B16="","",'BẢNG TÍNH'!AR11)</f>
        <v/>
      </c>
      <c r="L16" s="25" t="str">
        <f>IF($B16="","",'BẢNG TÍNH'!AS11)</f>
        <v/>
      </c>
      <c r="M16" s="25" t="str">
        <f>IF($B16="","",'BẢNG TÍNH'!AT11)</f>
        <v/>
      </c>
      <c r="N16" s="27" t="str">
        <f>IF($B16="","",'BẢNG TÍNH'!BE11)</f>
        <v/>
      </c>
      <c r="O16" s="25" t="str">
        <f>IF($B16="","",'BẢNG TÍNH'!BF11)</f>
        <v/>
      </c>
      <c r="P16" s="28" t="str">
        <f t="shared" si="2"/>
        <v/>
      </c>
      <c r="Q16" s="29" t="str">
        <f>IF(ISNUMBER(N16),LOOKUP(N16,'CẤU HÌNH'!$F$13:$F$17,'CẤU HÌNH'!$G$13:$G$17),"")</f>
        <v/>
      </c>
      <c r="R16" s="24" t="str">
        <f t="shared" si="3"/>
        <v/>
      </c>
      <c r="S16" s="23" t="str">
        <f>IF(P16="","",IF(P16&gt;='CẤU HÌNH'!$C$7,"Tự đánh giá cao hơn người khác",IF(P16&lt;=-'CẤU HÌNH'!$C$7,"Tự đánh giá thấp hơn người khác","Tương đồng")))</f>
        <v/>
      </c>
      <c r="T16" s="23" t="str">
        <f>IF(B16="","",TRIM(IF(G16=0,"Thiếu phiếu Cấp trên; ","")&amp;IF(H16=0,"Thiếu phiếu Đồng nghiệp; ",IF(H16&lt;'CẤU HÌNH'!$C$8,"Đồng nghiệp &lt; "&amp;'CẤU HÌNH'!$C$8&amp;" phiếu; ",""))&amp;IF(AND(I16&gt;0,I16&lt;'CẤU HÌNH'!$C$8),"Cấp dưới &lt; "&amp;'CẤU HÌNH'!$C$8&amp;" phiếu; ","")))</f>
        <v/>
      </c>
    </row>
    <row r="17" ht="19.5" customHeight="1">
      <c r="A17" s="22" t="str">
        <f t="shared" si="1"/>
        <v/>
      </c>
      <c r="B17" s="23" t="str">
        <f>IF('NGƯỜI ĐƯỢC ĐÁNH GIÁ'!B12="","",'NGƯỜI ĐƯỢC ĐÁNH GIÁ'!B12)</f>
        <v/>
      </c>
      <c r="C17" s="23" t="str">
        <f>IF(B17="","",'NGƯỜI ĐƯỢC ĐÁNH GIÁ'!C12)</f>
        <v/>
      </c>
      <c r="D17" s="23" t="str">
        <f>IF(B17="","",'NGƯỜI ĐƯỢC ĐÁNH GIÁ'!D12)</f>
        <v/>
      </c>
      <c r="E17" s="23" t="str">
        <f>IF(B17="","",'NGƯỜI ĐƯỢC ĐÁNH GIÁ'!E12)</f>
        <v/>
      </c>
      <c r="F17" s="24" t="str">
        <f>IF($B17="","",COUNTIFS('DỮ LIỆU ĐÁNH GIÁ'!$B$5:$B$504,$B17,'DỮ LIỆU ĐÁNH GIÁ'!$D$5:$D$504,'CẤU HÌNH'!$B$12))</f>
        <v/>
      </c>
      <c r="G17" s="24" t="str">
        <f>IF($B17="","",COUNTIFS('DỮ LIỆU ĐÁNH GIÁ'!$B$5:$B$504,$B17,'DỮ LIỆU ĐÁNH GIÁ'!$D$5:$D$504,'CẤU HÌNH'!$B$13))</f>
        <v/>
      </c>
      <c r="H17" s="24" t="str">
        <f>IF($B17="","",COUNTIFS('DỮ LIỆU ĐÁNH GIÁ'!$B$5:$B$504,$B17,'DỮ LIỆU ĐÁNH GIÁ'!$D$5:$D$504,'CẤU HÌNH'!$B$14))</f>
        <v/>
      </c>
      <c r="I17" s="24" t="str">
        <f>IF($B17="","",COUNTIFS('DỮ LIỆU ĐÁNH GIÁ'!$B$5:$B$504,$B17,'DỮ LIỆU ĐÁNH GIÁ'!$D$5:$D$504,'CẤU HÌNH'!$B$15))</f>
        <v/>
      </c>
      <c r="J17" s="25" t="str">
        <f>IF($B17="","",'BẢNG TÍNH'!AQ12)</f>
        <v/>
      </c>
      <c r="K17" s="25" t="str">
        <f>IF($B17="","",'BẢNG TÍNH'!AR12)</f>
        <v/>
      </c>
      <c r="L17" s="25" t="str">
        <f>IF($B17="","",'BẢNG TÍNH'!AS12)</f>
        <v/>
      </c>
      <c r="M17" s="25" t="str">
        <f>IF($B17="","",'BẢNG TÍNH'!AT12)</f>
        <v/>
      </c>
      <c r="N17" s="27" t="str">
        <f>IF($B17="","",'BẢNG TÍNH'!BE12)</f>
        <v/>
      </c>
      <c r="O17" s="25" t="str">
        <f>IF($B17="","",'BẢNG TÍNH'!BF12)</f>
        <v/>
      </c>
      <c r="P17" s="28" t="str">
        <f t="shared" si="2"/>
        <v/>
      </c>
      <c r="Q17" s="29" t="str">
        <f>IF(ISNUMBER(N17),LOOKUP(N17,'CẤU HÌNH'!$F$13:$F$17,'CẤU HÌNH'!$G$13:$G$17),"")</f>
        <v/>
      </c>
      <c r="R17" s="24" t="str">
        <f t="shared" si="3"/>
        <v/>
      </c>
      <c r="S17" s="23" t="str">
        <f>IF(P17="","",IF(P17&gt;='CẤU HÌNH'!$C$7,"Tự đánh giá cao hơn người khác",IF(P17&lt;=-'CẤU HÌNH'!$C$7,"Tự đánh giá thấp hơn người khác","Tương đồng")))</f>
        <v/>
      </c>
      <c r="T17" s="23" t="str">
        <f>IF(B17="","",TRIM(IF(G17=0,"Thiếu phiếu Cấp trên; ","")&amp;IF(H17=0,"Thiếu phiếu Đồng nghiệp; ",IF(H17&lt;'CẤU HÌNH'!$C$8,"Đồng nghiệp &lt; "&amp;'CẤU HÌNH'!$C$8&amp;" phiếu; ",""))&amp;IF(AND(I17&gt;0,I17&lt;'CẤU HÌNH'!$C$8),"Cấp dưới &lt; "&amp;'CẤU HÌNH'!$C$8&amp;" phiếu; ","")))</f>
        <v/>
      </c>
    </row>
    <row r="18" ht="19.5" customHeight="1">
      <c r="A18" s="22" t="str">
        <f t="shared" si="1"/>
        <v/>
      </c>
      <c r="B18" s="23" t="str">
        <f>IF('NGƯỜI ĐƯỢC ĐÁNH GIÁ'!B13="","",'NGƯỜI ĐƯỢC ĐÁNH GIÁ'!B13)</f>
        <v/>
      </c>
      <c r="C18" s="23" t="str">
        <f>IF(B18="","",'NGƯỜI ĐƯỢC ĐÁNH GIÁ'!C13)</f>
        <v/>
      </c>
      <c r="D18" s="23" t="str">
        <f>IF(B18="","",'NGƯỜI ĐƯỢC ĐÁNH GIÁ'!D13)</f>
        <v/>
      </c>
      <c r="E18" s="23" t="str">
        <f>IF(B18="","",'NGƯỜI ĐƯỢC ĐÁNH GIÁ'!E13)</f>
        <v/>
      </c>
      <c r="F18" s="24" t="str">
        <f>IF($B18="","",COUNTIFS('DỮ LIỆU ĐÁNH GIÁ'!$B$5:$B$504,$B18,'DỮ LIỆU ĐÁNH GIÁ'!$D$5:$D$504,'CẤU HÌNH'!$B$12))</f>
        <v/>
      </c>
      <c r="G18" s="24" t="str">
        <f>IF($B18="","",COUNTIFS('DỮ LIỆU ĐÁNH GIÁ'!$B$5:$B$504,$B18,'DỮ LIỆU ĐÁNH GIÁ'!$D$5:$D$504,'CẤU HÌNH'!$B$13))</f>
        <v/>
      </c>
      <c r="H18" s="24" t="str">
        <f>IF($B18="","",COUNTIFS('DỮ LIỆU ĐÁNH GIÁ'!$B$5:$B$504,$B18,'DỮ LIỆU ĐÁNH GIÁ'!$D$5:$D$504,'CẤU HÌNH'!$B$14))</f>
        <v/>
      </c>
      <c r="I18" s="24" t="str">
        <f>IF($B18="","",COUNTIFS('DỮ LIỆU ĐÁNH GIÁ'!$B$5:$B$504,$B18,'DỮ LIỆU ĐÁNH GIÁ'!$D$5:$D$504,'CẤU HÌNH'!$B$15))</f>
        <v/>
      </c>
      <c r="J18" s="25" t="str">
        <f>IF($B18="","",'BẢNG TÍNH'!AQ13)</f>
        <v/>
      </c>
      <c r="K18" s="25" t="str">
        <f>IF($B18="","",'BẢNG TÍNH'!AR13)</f>
        <v/>
      </c>
      <c r="L18" s="25" t="str">
        <f>IF($B18="","",'BẢNG TÍNH'!AS13)</f>
        <v/>
      </c>
      <c r="M18" s="25" t="str">
        <f>IF($B18="","",'BẢNG TÍNH'!AT13)</f>
        <v/>
      </c>
      <c r="N18" s="27" t="str">
        <f>IF($B18="","",'BẢNG TÍNH'!BE13)</f>
        <v/>
      </c>
      <c r="O18" s="25" t="str">
        <f>IF($B18="","",'BẢNG TÍNH'!BF13)</f>
        <v/>
      </c>
      <c r="P18" s="28" t="str">
        <f t="shared" si="2"/>
        <v/>
      </c>
      <c r="Q18" s="29" t="str">
        <f>IF(ISNUMBER(N18),LOOKUP(N18,'CẤU HÌNH'!$F$13:$F$17,'CẤU HÌNH'!$G$13:$G$17),"")</f>
        <v/>
      </c>
      <c r="R18" s="24" t="str">
        <f t="shared" si="3"/>
        <v/>
      </c>
      <c r="S18" s="23" t="str">
        <f>IF(P18="","",IF(P18&gt;='CẤU HÌNH'!$C$7,"Tự đánh giá cao hơn người khác",IF(P18&lt;=-'CẤU HÌNH'!$C$7,"Tự đánh giá thấp hơn người khác","Tương đồng")))</f>
        <v/>
      </c>
      <c r="T18" s="23" t="str">
        <f>IF(B18="","",TRIM(IF(G18=0,"Thiếu phiếu Cấp trên; ","")&amp;IF(H18=0,"Thiếu phiếu Đồng nghiệp; ",IF(H18&lt;'CẤU HÌNH'!$C$8,"Đồng nghiệp &lt; "&amp;'CẤU HÌNH'!$C$8&amp;" phiếu; ",""))&amp;IF(AND(I18&gt;0,I18&lt;'CẤU HÌNH'!$C$8),"Cấp dưới &lt; "&amp;'CẤU HÌNH'!$C$8&amp;" phiếu; ","")))</f>
        <v/>
      </c>
    </row>
    <row r="19" ht="19.5" customHeight="1">
      <c r="A19" s="22" t="str">
        <f t="shared" si="1"/>
        <v/>
      </c>
      <c r="B19" s="23" t="str">
        <f>IF('NGƯỜI ĐƯỢC ĐÁNH GIÁ'!B14="","",'NGƯỜI ĐƯỢC ĐÁNH GIÁ'!B14)</f>
        <v/>
      </c>
      <c r="C19" s="23" t="str">
        <f>IF(B19="","",'NGƯỜI ĐƯỢC ĐÁNH GIÁ'!C14)</f>
        <v/>
      </c>
      <c r="D19" s="23" t="str">
        <f>IF(B19="","",'NGƯỜI ĐƯỢC ĐÁNH GIÁ'!D14)</f>
        <v/>
      </c>
      <c r="E19" s="23" t="str">
        <f>IF(B19="","",'NGƯỜI ĐƯỢC ĐÁNH GIÁ'!E14)</f>
        <v/>
      </c>
      <c r="F19" s="24" t="str">
        <f>IF($B19="","",COUNTIFS('DỮ LIỆU ĐÁNH GIÁ'!$B$5:$B$504,$B19,'DỮ LIỆU ĐÁNH GIÁ'!$D$5:$D$504,'CẤU HÌNH'!$B$12))</f>
        <v/>
      </c>
      <c r="G19" s="24" t="str">
        <f>IF($B19="","",COUNTIFS('DỮ LIỆU ĐÁNH GIÁ'!$B$5:$B$504,$B19,'DỮ LIỆU ĐÁNH GIÁ'!$D$5:$D$504,'CẤU HÌNH'!$B$13))</f>
        <v/>
      </c>
      <c r="H19" s="24" t="str">
        <f>IF($B19="","",COUNTIFS('DỮ LIỆU ĐÁNH GIÁ'!$B$5:$B$504,$B19,'DỮ LIỆU ĐÁNH GIÁ'!$D$5:$D$504,'CẤU HÌNH'!$B$14))</f>
        <v/>
      </c>
      <c r="I19" s="24" t="str">
        <f>IF($B19="","",COUNTIFS('DỮ LIỆU ĐÁNH GIÁ'!$B$5:$B$504,$B19,'DỮ LIỆU ĐÁNH GIÁ'!$D$5:$D$504,'CẤU HÌNH'!$B$15))</f>
        <v/>
      </c>
      <c r="J19" s="25" t="str">
        <f>IF($B19="","",'BẢNG TÍNH'!AQ14)</f>
        <v/>
      </c>
      <c r="K19" s="25" t="str">
        <f>IF($B19="","",'BẢNG TÍNH'!AR14)</f>
        <v/>
      </c>
      <c r="L19" s="25" t="str">
        <f>IF($B19="","",'BẢNG TÍNH'!AS14)</f>
        <v/>
      </c>
      <c r="M19" s="25" t="str">
        <f>IF($B19="","",'BẢNG TÍNH'!AT14)</f>
        <v/>
      </c>
      <c r="N19" s="27" t="str">
        <f>IF($B19="","",'BẢNG TÍNH'!BE14)</f>
        <v/>
      </c>
      <c r="O19" s="25" t="str">
        <f>IF($B19="","",'BẢNG TÍNH'!BF14)</f>
        <v/>
      </c>
      <c r="P19" s="28" t="str">
        <f t="shared" si="2"/>
        <v/>
      </c>
      <c r="Q19" s="29" t="str">
        <f>IF(ISNUMBER(N19),LOOKUP(N19,'CẤU HÌNH'!$F$13:$F$17,'CẤU HÌNH'!$G$13:$G$17),"")</f>
        <v/>
      </c>
      <c r="R19" s="24" t="str">
        <f t="shared" si="3"/>
        <v/>
      </c>
      <c r="S19" s="23" t="str">
        <f>IF(P19="","",IF(P19&gt;='CẤU HÌNH'!$C$7,"Tự đánh giá cao hơn người khác",IF(P19&lt;=-'CẤU HÌNH'!$C$7,"Tự đánh giá thấp hơn người khác","Tương đồng")))</f>
        <v/>
      </c>
      <c r="T19" s="23" t="str">
        <f>IF(B19="","",TRIM(IF(G19=0,"Thiếu phiếu Cấp trên; ","")&amp;IF(H19=0,"Thiếu phiếu Đồng nghiệp; ",IF(H19&lt;'CẤU HÌNH'!$C$8,"Đồng nghiệp &lt; "&amp;'CẤU HÌNH'!$C$8&amp;" phiếu; ",""))&amp;IF(AND(I19&gt;0,I19&lt;'CẤU HÌNH'!$C$8),"Cấp dưới &lt; "&amp;'CẤU HÌNH'!$C$8&amp;" phiếu; ","")))</f>
        <v/>
      </c>
    </row>
    <row r="20" ht="19.5" customHeight="1">
      <c r="A20" s="22" t="str">
        <f t="shared" si="1"/>
        <v/>
      </c>
      <c r="B20" s="23" t="str">
        <f>IF('NGƯỜI ĐƯỢC ĐÁNH GIÁ'!B15="","",'NGƯỜI ĐƯỢC ĐÁNH GIÁ'!B15)</f>
        <v/>
      </c>
      <c r="C20" s="23" t="str">
        <f>IF(B20="","",'NGƯỜI ĐƯỢC ĐÁNH GIÁ'!C15)</f>
        <v/>
      </c>
      <c r="D20" s="23" t="str">
        <f>IF(B20="","",'NGƯỜI ĐƯỢC ĐÁNH GIÁ'!D15)</f>
        <v/>
      </c>
      <c r="E20" s="23" t="str">
        <f>IF(B20="","",'NGƯỜI ĐƯỢC ĐÁNH GIÁ'!E15)</f>
        <v/>
      </c>
      <c r="F20" s="24" t="str">
        <f>IF($B20="","",COUNTIFS('DỮ LIỆU ĐÁNH GIÁ'!$B$5:$B$504,$B20,'DỮ LIỆU ĐÁNH GIÁ'!$D$5:$D$504,'CẤU HÌNH'!$B$12))</f>
        <v/>
      </c>
      <c r="G20" s="24" t="str">
        <f>IF($B20="","",COUNTIFS('DỮ LIỆU ĐÁNH GIÁ'!$B$5:$B$504,$B20,'DỮ LIỆU ĐÁNH GIÁ'!$D$5:$D$504,'CẤU HÌNH'!$B$13))</f>
        <v/>
      </c>
      <c r="H20" s="24" t="str">
        <f>IF($B20="","",COUNTIFS('DỮ LIỆU ĐÁNH GIÁ'!$B$5:$B$504,$B20,'DỮ LIỆU ĐÁNH GIÁ'!$D$5:$D$504,'CẤU HÌNH'!$B$14))</f>
        <v/>
      </c>
      <c r="I20" s="24" t="str">
        <f>IF($B20="","",COUNTIFS('DỮ LIỆU ĐÁNH GIÁ'!$B$5:$B$504,$B20,'DỮ LIỆU ĐÁNH GIÁ'!$D$5:$D$504,'CẤU HÌNH'!$B$15))</f>
        <v/>
      </c>
      <c r="J20" s="25" t="str">
        <f>IF($B20="","",'BẢNG TÍNH'!AQ15)</f>
        <v/>
      </c>
      <c r="K20" s="25" t="str">
        <f>IF($B20="","",'BẢNG TÍNH'!AR15)</f>
        <v/>
      </c>
      <c r="L20" s="25" t="str">
        <f>IF($B20="","",'BẢNG TÍNH'!AS15)</f>
        <v/>
      </c>
      <c r="M20" s="25" t="str">
        <f>IF($B20="","",'BẢNG TÍNH'!AT15)</f>
        <v/>
      </c>
      <c r="N20" s="27" t="str">
        <f>IF($B20="","",'BẢNG TÍNH'!BE15)</f>
        <v/>
      </c>
      <c r="O20" s="25" t="str">
        <f>IF($B20="","",'BẢNG TÍNH'!BF15)</f>
        <v/>
      </c>
      <c r="P20" s="28" t="str">
        <f t="shared" si="2"/>
        <v/>
      </c>
      <c r="Q20" s="29" t="str">
        <f>IF(ISNUMBER(N20),LOOKUP(N20,'CẤU HÌNH'!$F$13:$F$17,'CẤU HÌNH'!$G$13:$G$17),"")</f>
        <v/>
      </c>
      <c r="R20" s="24" t="str">
        <f t="shared" si="3"/>
        <v/>
      </c>
      <c r="S20" s="23" t="str">
        <f>IF(P20="","",IF(P20&gt;='CẤU HÌNH'!$C$7,"Tự đánh giá cao hơn người khác",IF(P20&lt;=-'CẤU HÌNH'!$C$7,"Tự đánh giá thấp hơn người khác","Tương đồng")))</f>
        <v/>
      </c>
      <c r="T20" s="23" t="str">
        <f>IF(B20="","",TRIM(IF(G20=0,"Thiếu phiếu Cấp trên; ","")&amp;IF(H20=0,"Thiếu phiếu Đồng nghiệp; ",IF(H20&lt;'CẤU HÌNH'!$C$8,"Đồng nghiệp &lt; "&amp;'CẤU HÌNH'!$C$8&amp;" phiếu; ",""))&amp;IF(AND(I20&gt;0,I20&lt;'CẤU HÌNH'!$C$8),"Cấp dưới &lt; "&amp;'CẤU HÌNH'!$C$8&amp;" phiếu; ","")))</f>
        <v/>
      </c>
    </row>
    <row r="21" ht="19.5" customHeight="1">
      <c r="A21" s="22" t="str">
        <f t="shared" si="1"/>
        <v/>
      </c>
      <c r="B21" s="23" t="str">
        <f>IF('NGƯỜI ĐƯỢC ĐÁNH GIÁ'!B16="","",'NGƯỜI ĐƯỢC ĐÁNH GIÁ'!B16)</f>
        <v/>
      </c>
      <c r="C21" s="23" t="str">
        <f>IF(B21="","",'NGƯỜI ĐƯỢC ĐÁNH GIÁ'!C16)</f>
        <v/>
      </c>
      <c r="D21" s="23" t="str">
        <f>IF(B21="","",'NGƯỜI ĐƯỢC ĐÁNH GIÁ'!D16)</f>
        <v/>
      </c>
      <c r="E21" s="23" t="str">
        <f>IF(B21="","",'NGƯỜI ĐƯỢC ĐÁNH GIÁ'!E16)</f>
        <v/>
      </c>
      <c r="F21" s="24" t="str">
        <f>IF($B21="","",COUNTIFS('DỮ LIỆU ĐÁNH GIÁ'!$B$5:$B$504,$B21,'DỮ LIỆU ĐÁNH GIÁ'!$D$5:$D$504,'CẤU HÌNH'!$B$12))</f>
        <v/>
      </c>
      <c r="G21" s="24" t="str">
        <f>IF($B21="","",COUNTIFS('DỮ LIỆU ĐÁNH GIÁ'!$B$5:$B$504,$B21,'DỮ LIỆU ĐÁNH GIÁ'!$D$5:$D$504,'CẤU HÌNH'!$B$13))</f>
        <v/>
      </c>
      <c r="H21" s="24" t="str">
        <f>IF($B21="","",COUNTIFS('DỮ LIỆU ĐÁNH GIÁ'!$B$5:$B$504,$B21,'DỮ LIỆU ĐÁNH GIÁ'!$D$5:$D$504,'CẤU HÌNH'!$B$14))</f>
        <v/>
      </c>
      <c r="I21" s="24" t="str">
        <f>IF($B21="","",COUNTIFS('DỮ LIỆU ĐÁNH GIÁ'!$B$5:$B$504,$B21,'DỮ LIỆU ĐÁNH GIÁ'!$D$5:$D$504,'CẤU HÌNH'!$B$15))</f>
        <v/>
      </c>
      <c r="J21" s="25" t="str">
        <f>IF($B21="","",'BẢNG TÍNH'!AQ16)</f>
        <v/>
      </c>
      <c r="K21" s="25" t="str">
        <f>IF($B21="","",'BẢNG TÍNH'!AR16)</f>
        <v/>
      </c>
      <c r="L21" s="25" t="str">
        <f>IF($B21="","",'BẢNG TÍNH'!AS16)</f>
        <v/>
      </c>
      <c r="M21" s="25" t="str">
        <f>IF($B21="","",'BẢNG TÍNH'!AT16)</f>
        <v/>
      </c>
      <c r="N21" s="27" t="str">
        <f>IF($B21="","",'BẢNG TÍNH'!BE16)</f>
        <v/>
      </c>
      <c r="O21" s="25" t="str">
        <f>IF($B21="","",'BẢNG TÍNH'!BF16)</f>
        <v/>
      </c>
      <c r="P21" s="28" t="str">
        <f t="shared" si="2"/>
        <v/>
      </c>
      <c r="Q21" s="29" t="str">
        <f>IF(ISNUMBER(N21),LOOKUP(N21,'CẤU HÌNH'!$F$13:$F$17,'CẤU HÌNH'!$G$13:$G$17),"")</f>
        <v/>
      </c>
      <c r="R21" s="24" t="str">
        <f t="shared" si="3"/>
        <v/>
      </c>
      <c r="S21" s="23" t="str">
        <f>IF(P21="","",IF(P21&gt;='CẤU HÌNH'!$C$7,"Tự đánh giá cao hơn người khác",IF(P21&lt;=-'CẤU HÌNH'!$C$7,"Tự đánh giá thấp hơn người khác","Tương đồng")))</f>
        <v/>
      </c>
      <c r="T21" s="23" t="str">
        <f>IF(B21="","",TRIM(IF(G21=0,"Thiếu phiếu Cấp trên; ","")&amp;IF(H21=0,"Thiếu phiếu Đồng nghiệp; ",IF(H21&lt;'CẤU HÌNH'!$C$8,"Đồng nghiệp &lt; "&amp;'CẤU HÌNH'!$C$8&amp;" phiếu; ",""))&amp;IF(AND(I21&gt;0,I21&lt;'CẤU HÌNH'!$C$8),"Cấp dưới &lt; "&amp;'CẤU HÌNH'!$C$8&amp;" phiếu; ","")))</f>
        <v/>
      </c>
    </row>
    <row r="22" ht="19.5" customHeight="1">
      <c r="A22" s="22" t="str">
        <f t="shared" si="1"/>
        <v/>
      </c>
      <c r="B22" s="23" t="str">
        <f>IF('NGƯỜI ĐƯỢC ĐÁNH GIÁ'!B17="","",'NGƯỜI ĐƯỢC ĐÁNH GIÁ'!B17)</f>
        <v/>
      </c>
      <c r="C22" s="23" t="str">
        <f>IF(B22="","",'NGƯỜI ĐƯỢC ĐÁNH GIÁ'!C17)</f>
        <v/>
      </c>
      <c r="D22" s="23" t="str">
        <f>IF(B22="","",'NGƯỜI ĐƯỢC ĐÁNH GIÁ'!D17)</f>
        <v/>
      </c>
      <c r="E22" s="23" t="str">
        <f>IF(B22="","",'NGƯỜI ĐƯỢC ĐÁNH GIÁ'!E17)</f>
        <v/>
      </c>
      <c r="F22" s="24" t="str">
        <f>IF($B22="","",COUNTIFS('DỮ LIỆU ĐÁNH GIÁ'!$B$5:$B$504,$B22,'DỮ LIỆU ĐÁNH GIÁ'!$D$5:$D$504,'CẤU HÌNH'!$B$12))</f>
        <v/>
      </c>
      <c r="G22" s="24" t="str">
        <f>IF($B22="","",COUNTIFS('DỮ LIỆU ĐÁNH GIÁ'!$B$5:$B$504,$B22,'DỮ LIỆU ĐÁNH GIÁ'!$D$5:$D$504,'CẤU HÌNH'!$B$13))</f>
        <v/>
      </c>
      <c r="H22" s="24" t="str">
        <f>IF($B22="","",COUNTIFS('DỮ LIỆU ĐÁNH GIÁ'!$B$5:$B$504,$B22,'DỮ LIỆU ĐÁNH GIÁ'!$D$5:$D$504,'CẤU HÌNH'!$B$14))</f>
        <v/>
      </c>
      <c r="I22" s="24" t="str">
        <f>IF($B22="","",COUNTIFS('DỮ LIỆU ĐÁNH GIÁ'!$B$5:$B$504,$B22,'DỮ LIỆU ĐÁNH GIÁ'!$D$5:$D$504,'CẤU HÌNH'!$B$15))</f>
        <v/>
      </c>
      <c r="J22" s="25" t="str">
        <f>IF($B22="","",'BẢNG TÍNH'!AQ17)</f>
        <v/>
      </c>
      <c r="K22" s="25" t="str">
        <f>IF($B22="","",'BẢNG TÍNH'!AR17)</f>
        <v/>
      </c>
      <c r="L22" s="25" t="str">
        <f>IF($B22="","",'BẢNG TÍNH'!AS17)</f>
        <v/>
      </c>
      <c r="M22" s="25" t="str">
        <f>IF($B22="","",'BẢNG TÍNH'!AT17)</f>
        <v/>
      </c>
      <c r="N22" s="27" t="str">
        <f>IF($B22="","",'BẢNG TÍNH'!BE17)</f>
        <v/>
      </c>
      <c r="O22" s="25" t="str">
        <f>IF($B22="","",'BẢNG TÍNH'!BF17)</f>
        <v/>
      </c>
      <c r="P22" s="28" t="str">
        <f t="shared" si="2"/>
        <v/>
      </c>
      <c r="Q22" s="29" t="str">
        <f>IF(ISNUMBER(N22),LOOKUP(N22,'CẤU HÌNH'!$F$13:$F$17,'CẤU HÌNH'!$G$13:$G$17),"")</f>
        <v/>
      </c>
      <c r="R22" s="24" t="str">
        <f t="shared" si="3"/>
        <v/>
      </c>
      <c r="S22" s="23" t="str">
        <f>IF(P22="","",IF(P22&gt;='CẤU HÌNH'!$C$7,"Tự đánh giá cao hơn người khác",IF(P22&lt;=-'CẤU HÌNH'!$C$7,"Tự đánh giá thấp hơn người khác","Tương đồng")))</f>
        <v/>
      </c>
      <c r="T22" s="23" t="str">
        <f>IF(B22="","",TRIM(IF(G22=0,"Thiếu phiếu Cấp trên; ","")&amp;IF(H22=0,"Thiếu phiếu Đồng nghiệp; ",IF(H22&lt;'CẤU HÌNH'!$C$8,"Đồng nghiệp &lt; "&amp;'CẤU HÌNH'!$C$8&amp;" phiếu; ",""))&amp;IF(AND(I22&gt;0,I22&lt;'CẤU HÌNH'!$C$8),"Cấp dưới &lt; "&amp;'CẤU HÌNH'!$C$8&amp;" phiếu; ","")))</f>
        <v/>
      </c>
    </row>
    <row r="23" ht="19.5" customHeight="1">
      <c r="A23" s="22" t="str">
        <f t="shared" si="1"/>
        <v/>
      </c>
      <c r="B23" s="23" t="str">
        <f>IF('NGƯỜI ĐƯỢC ĐÁNH GIÁ'!B18="","",'NGƯỜI ĐƯỢC ĐÁNH GIÁ'!B18)</f>
        <v/>
      </c>
      <c r="C23" s="23" t="str">
        <f>IF(B23="","",'NGƯỜI ĐƯỢC ĐÁNH GIÁ'!C18)</f>
        <v/>
      </c>
      <c r="D23" s="23" t="str">
        <f>IF(B23="","",'NGƯỜI ĐƯỢC ĐÁNH GIÁ'!D18)</f>
        <v/>
      </c>
      <c r="E23" s="23" t="str">
        <f>IF(B23="","",'NGƯỜI ĐƯỢC ĐÁNH GIÁ'!E18)</f>
        <v/>
      </c>
      <c r="F23" s="24" t="str">
        <f>IF($B23="","",COUNTIFS('DỮ LIỆU ĐÁNH GIÁ'!$B$5:$B$504,$B23,'DỮ LIỆU ĐÁNH GIÁ'!$D$5:$D$504,'CẤU HÌNH'!$B$12))</f>
        <v/>
      </c>
      <c r="G23" s="24" t="str">
        <f>IF($B23="","",COUNTIFS('DỮ LIỆU ĐÁNH GIÁ'!$B$5:$B$504,$B23,'DỮ LIỆU ĐÁNH GIÁ'!$D$5:$D$504,'CẤU HÌNH'!$B$13))</f>
        <v/>
      </c>
      <c r="H23" s="24" t="str">
        <f>IF($B23="","",COUNTIFS('DỮ LIỆU ĐÁNH GIÁ'!$B$5:$B$504,$B23,'DỮ LIỆU ĐÁNH GIÁ'!$D$5:$D$504,'CẤU HÌNH'!$B$14))</f>
        <v/>
      </c>
      <c r="I23" s="24" t="str">
        <f>IF($B23="","",COUNTIFS('DỮ LIỆU ĐÁNH GIÁ'!$B$5:$B$504,$B23,'DỮ LIỆU ĐÁNH GIÁ'!$D$5:$D$504,'CẤU HÌNH'!$B$15))</f>
        <v/>
      </c>
      <c r="J23" s="25" t="str">
        <f>IF($B23="","",'BẢNG TÍNH'!AQ18)</f>
        <v/>
      </c>
      <c r="K23" s="25" t="str">
        <f>IF($B23="","",'BẢNG TÍNH'!AR18)</f>
        <v/>
      </c>
      <c r="L23" s="25" t="str">
        <f>IF($B23="","",'BẢNG TÍNH'!AS18)</f>
        <v/>
      </c>
      <c r="M23" s="25" t="str">
        <f>IF($B23="","",'BẢNG TÍNH'!AT18)</f>
        <v/>
      </c>
      <c r="N23" s="27" t="str">
        <f>IF($B23="","",'BẢNG TÍNH'!BE18)</f>
        <v/>
      </c>
      <c r="O23" s="25" t="str">
        <f>IF($B23="","",'BẢNG TÍNH'!BF18)</f>
        <v/>
      </c>
      <c r="P23" s="28" t="str">
        <f t="shared" si="2"/>
        <v/>
      </c>
      <c r="Q23" s="29" t="str">
        <f>IF(ISNUMBER(N23),LOOKUP(N23,'CẤU HÌNH'!$F$13:$F$17,'CẤU HÌNH'!$G$13:$G$17),"")</f>
        <v/>
      </c>
      <c r="R23" s="24" t="str">
        <f t="shared" si="3"/>
        <v/>
      </c>
      <c r="S23" s="23" t="str">
        <f>IF(P23="","",IF(P23&gt;='CẤU HÌNH'!$C$7,"Tự đánh giá cao hơn người khác",IF(P23&lt;=-'CẤU HÌNH'!$C$7,"Tự đánh giá thấp hơn người khác","Tương đồng")))</f>
        <v/>
      </c>
      <c r="T23" s="23" t="str">
        <f>IF(B23="","",TRIM(IF(G23=0,"Thiếu phiếu Cấp trên; ","")&amp;IF(H23=0,"Thiếu phiếu Đồng nghiệp; ",IF(H23&lt;'CẤU HÌNH'!$C$8,"Đồng nghiệp &lt; "&amp;'CẤU HÌNH'!$C$8&amp;" phiếu; ",""))&amp;IF(AND(I23&gt;0,I23&lt;'CẤU HÌNH'!$C$8),"Cấp dưới &lt; "&amp;'CẤU HÌNH'!$C$8&amp;" phiếu; ","")))</f>
        <v/>
      </c>
    </row>
    <row r="24" ht="19.5" customHeight="1">
      <c r="A24" s="22" t="str">
        <f t="shared" si="1"/>
        <v/>
      </c>
      <c r="B24" s="23" t="str">
        <f>IF('NGƯỜI ĐƯỢC ĐÁNH GIÁ'!B19="","",'NGƯỜI ĐƯỢC ĐÁNH GIÁ'!B19)</f>
        <v/>
      </c>
      <c r="C24" s="23" t="str">
        <f>IF(B24="","",'NGƯỜI ĐƯỢC ĐÁNH GIÁ'!C19)</f>
        <v/>
      </c>
      <c r="D24" s="23" t="str">
        <f>IF(B24="","",'NGƯỜI ĐƯỢC ĐÁNH GIÁ'!D19)</f>
        <v/>
      </c>
      <c r="E24" s="23" t="str">
        <f>IF(B24="","",'NGƯỜI ĐƯỢC ĐÁNH GIÁ'!E19)</f>
        <v/>
      </c>
      <c r="F24" s="24" t="str">
        <f>IF($B24="","",COUNTIFS('DỮ LIỆU ĐÁNH GIÁ'!$B$5:$B$504,$B24,'DỮ LIỆU ĐÁNH GIÁ'!$D$5:$D$504,'CẤU HÌNH'!$B$12))</f>
        <v/>
      </c>
      <c r="G24" s="24" t="str">
        <f>IF($B24="","",COUNTIFS('DỮ LIỆU ĐÁNH GIÁ'!$B$5:$B$504,$B24,'DỮ LIỆU ĐÁNH GIÁ'!$D$5:$D$504,'CẤU HÌNH'!$B$13))</f>
        <v/>
      </c>
      <c r="H24" s="24" t="str">
        <f>IF($B24="","",COUNTIFS('DỮ LIỆU ĐÁNH GIÁ'!$B$5:$B$504,$B24,'DỮ LIỆU ĐÁNH GIÁ'!$D$5:$D$504,'CẤU HÌNH'!$B$14))</f>
        <v/>
      </c>
      <c r="I24" s="24" t="str">
        <f>IF($B24="","",COUNTIFS('DỮ LIỆU ĐÁNH GIÁ'!$B$5:$B$504,$B24,'DỮ LIỆU ĐÁNH GIÁ'!$D$5:$D$504,'CẤU HÌNH'!$B$15))</f>
        <v/>
      </c>
      <c r="J24" s="25" t="str">
        <f>IF($B24="","",'BẢNG TÍNH'!AQ19)</f>
        <v/>
      </c>
      <c r="K24" s="25" t="str">
        <f>IF($B24="","",'BẢNG TÍNH'!AR19)</f>
        <v/>
      </c>
      <c r="L24" s="25" t="str">
        <f>IF($B24="","",'BẢNG TÍNH'!AS19)</f>
        <v/>
      </c>
      <c r="M24" s="25" t="str">
        <f>IF($B24="","",'BẢNG TÍNH'!AT19)</f>
        <v/>
      </c>
      <c r="N24" s="27" t="str">
        <f>IF($B24="","",'BẢNG TÍNH'!BE19)</f>
        <v/>
      </c>
      <c r="O24" s="25" t="str">
        <f>IF($B24="","",'BẢNG TÍNH'!BF19)</f>
        <v/>
      </c>
      <c r="P24" s="28" t="str">
        <f t="shared" si="2"/>
        <v/>
      </c>
      <c r="Q24" s="29" t="str">
        <f>IF(ISNUMBER(N24),LOOKUP(N24,'CẤU HÌNH'!$F$13:$F$17,'CẤU HÌNH'!$G$13:$G$17),"")</f>
        <v/>
      </c>
      <c r="R24" s="24" t="str">
        <f t="shared" si="3"/>
        <v/>
      </c>
      <c r="S24" s="23" t="str">
        <f>IF(P24="","",IF(P24&gt;='CẤU HÌNH'!$C$7,"Tự đánh giá cao hơn người khác",IF(P24&lt;=-'CẤU HÌNH'!$C$7,"Tự đánh giá thấp hơn người khác","Tương đồng")))</f>
        <v/>
      </c>
      <c r="T24" s="23" t="str">
        <f>IF(B24="","",TRIM(IF(G24=0,"Thiếu phiếu Cấp trên; ","")&amp;IF(H24=0,"Thiếu phiếu Đồng nghiệp; ",IF(H24&lt;'CẤU HÌNH'!$C$8,"Đồng nghiệp &lt; "&amp;'CẤU HÌNH'!$C$8&amp;" phiếu; ",""))&amp;IF(AND(I24&gt;0,I24&lt;'CẤU HÌNH'!$C$8),"Cấp dưới &lt; "&amp;'CẤU HÌNH'!$C$8&amp;" phiếu; ","")))</f>
        <v/>
      </c>
    </row>
    <row r="25" ht="19.5" customHeight="1">
      <c r="A25" s="22" t="str">
        <f t="shared" si="1"/>
        <v/>
      </c>
      <c r="B25" s="23" t="str">
        <f>IF('NGƯỜI ĐƯỢC ĐÁNH GIÁ'!B20="","",'NGƯỜI ĐƯỢC ĐÁNH GIÁ'!B20)</f>
        <v/>
      </c>
      <c r="C25" s="23" t="str">
        <f>IF(B25="","",'NGƯỜI ĐƯỢC ĐÁNH GIÁ'!C20)</f>
        <v/>
      </c>
      <c r="D25" s="23" t="str">
        <f>IF(B25="","",'NGƯỜI ĐƯỢC ĐÁNH GIÁ'!D20)</f>
        <v/>
      </c>
      <c r="E25" s="23" t="str">
        <f>IF(B25="","",'NGƯỜI ĐƯỢC ĐÁNH GIÁ'!E20)</f>
        <v/>
      </c>
      <c r="F25" s="24" t="str">
        <f>IF($B25="","",COUNTIFS('DỮ LIỆU ĐÁNH GIÁ'!$B$5:$B$504,$B25,'DỮ LIỆU ĐÁNH GIÁ'!$D$5:$D$504,'CẤU HÌNH'!$B$12))</f>
        <v/>
      </c>
      <c r="G25" s="24" t="str">
        <f>IF($B25="","",COUNTIFS('DỮ LIỆU ĐÁNH GIÁ'!$B$5:$B$504,$B25,'DỮ LIỆU ĐÁNH GIÁ'!$D$5:$D$504,'CẤU HÌNH'!$B$13))</f>
        <v/>
      </c>
      <c r="H25" s="24" t="str">
        <f>IF($B25="","",COUNTIFS('DỮ LIỆU ĐÁNH GIÁ'!$B$5:$B$504,$B25,'DỮ LIỆU ĐÁNH GIÁ'!$D$5:$D$504,'CẤU HÌNH'!$B$14))</f>
        <v/>
      </c>
      <c r="I25" s="24" t="str">
        <f>IF($B25="","",COUNTIFS('DỮ LIỆU ĐÁNH GIÁ'!$B$5:$B$504,$B25,'DỮ LIỆU ĐÁNH GIÁ'!$D$5:$D$504,'CẤU HÌNH'!$B$15))</f>
        <v/>
      </c>
      <c r="J25" s="25" t="str">
        <f>IF($B25="","",'BẢNG TÍNH'!AQ20)</f>
        <v/>
      </c>
      <c r="K25" s="25" t="str">
        <f>IF($B25="","",'BẢNG TÍNH'!AR20)</f>
        <v/>
      </c>
      <c r="L25" s="25" t="str">
        <f>IF($B25="","",'BẢNG TÍNH'!AS20)</f>
        <v/>
      </c>
      <c r="M25" s="25" t="str">
        <f>IF($B25="","",'BẢNG TÍNH'!AT20)</f>
        <v/>
      </c>
      <c r="N25" s="27" t="str">
        <f>IF($B25="","",'BẢNG TÍNH'!BE20)</f>
        <v/>
      </c>
      <c r="O25" s="25" t="str">
        <f>IF($B25="","",'BẢNG TÍNH'!BF20)</f>
        <v/>
      </c>
      <c r="P25" s="28" t="str">
        <f t="shared" si="2"/>
        <v/>
      </c>
      <c r="Q25" s="29" t="str">
        <f>IF(ISNUMBER(N25),LOOKUP(N25,'CẤU HÌNH'!$F$13:$F$17,'CẤU HÌNH'!$G$13:$G$17),"")</f>
        <v/>
      </c>
      <c r="R25" s="24" t="str">
        <f t="shared" si="3"/>
        <v/>
      </c>
      <c r="S25" s="23" t="str">
        <f>IF(P25="","",IF(P25&gt;='CẤU HÌNH'!$C$7,"Tự đánh giá cao hơn người khác",IF(P25&lt;=-'CẤU HÌNH'!$C$7,"Tự đánh giá thấp hơn người khác","Tương đồng")))</f>
        <v/>
      </c>
      <c r="T25" s="23" t="str">
        <f>IF(B25="","",TRIM(IF(G25=0,"Thiếu phiếu Cấp trên; ","")&amp;IF(H25=0,"Thiếu phiếu Đồng nghiệp; ",IF(H25&lt;'CẤU HÌNH'!$C$8,"Đồng nghiệp &lt; "&amp;'CẤU HÌNH'!$C$8&amp;" phiếu; ",""))&amp;IF(AND(I25&gt;0,I25&lt;'CẤU HÌNH'!$C$8),"Cấp dưới &lt; "&amp;'CẤU HÌNH'!$C$8&amp;" phiếu; ","")))</f>
        <v/>
      </c>
    </row>
    <row r="26" ht="19.5" customHeight="1">
      <c r="A26" s="22" t="str">
        <f t="shared" si="1"/>
        <v/>
      </c>
      <c r="B26" s="23" t="str">
        <f>IF('NGƯỜI ĐƯỢC ĐÁNH GIÁ'!B21="","",'NGƯỜI ĐƯỢC ĐÁNH GIÁ'!B21)</f>
        <v/>
      </c>
      <c r="C26" s="23" t="str">
        <f>IF(B26="","",'NGƯỜI ĐƯỢC ĐÁNH GIÁ'!C21)</f>
        <v/>
      </c>
      <c r="D26" s="23" t="str">
        <f>IF(B26="","",'NGƯỜI ĐƯỢC ĐÁNH GIÁ'!D21)</f>
        <v/>
      </c>
      <c r="E26" s="23" t="str">
        <f>IF(B26="","",'NGƯỜI ĐƯỢC ĐÁNH GIÁ'!E21)</f>
        <v/>
      </c>
      <c r="F26" s="24" t="str">
        <f>IF($B26="","",COUNTIFS('DỮ LIỆU ĐÁNH GIÁ'!$B$5:$B$504,$B26,'DỮ LIỆU ĐÁNH GIÁ'!$D$5:$D$504,'CẤU HÌNH'!$B$12))</f>
        <v/>
      </c>
      <c r="G26" s="24" t="str">
        <f>IF($B26="","",COUNTIFS('DỮ LIỆU ĐÁNH GIÁ'!$B$5:$B$504,$B26,'DỮ LIỆU ĐÁNH GIÁ'!$D$5:$D$504,'CẤU HÌNH'!$B$13))</f>
        <v/>
      </c>
      <c r="H26" s="24" t="str">
        <f>IF($B26="","",COUNTIFS('DỮ LIỆU ĐÁNH GIÁ'!$B$5:$B$504,$B26,'DỮ LIỆU ĐÁNH GIÁ'!$D$5:$D$504,'CẤU HÌNH'!$B$14))</f>
        <v/>
      </c>
      <c r="I26" s="24" t="str">
        <f>IF($B26="","",COUNTIFS('DỮ LIỆU ĐÁNH GIÁ'!$B$5:$B$504,$B26,'DỮ LIỆU ĐÁNH GIÁ'!$D$5:$D$504,'CẤU HÌNH'!$B$15))</f>
        <v/>
      </c>
      <c r="J26" s="25" t="str">
        <f>IF($B26="","",'BẢNG TÍNH'!AQ21)</f>
        <v/>
      </c>
      <c r="K26" s="25" t="str">
        <f>IF($B26="","",'BẢNG TÍNH'!AR21)</f>
        <v/>
      </c>
      <c r="L26" s="25" t="str">
        <f>IF($B26="","",'BẢNG TÍNH'!AS21)</f>
        <v/>
      </c>
      <c r="M26" s="25" t="str">
        <f>IF($B26="","",'BẢNG TÍNH'!AT21)</f>
        <v/>
      </c>
      <c r="N26" s="27" t="str">
        <f>IF($B26="","",'BẢNG TÍNH'!BE21)</f>
        <v/>
      </c>
      <c r="O26" s="25" t="str">
        <f>IF($B26="","",'BẢNG TÍNH'!BF21)</f>
        <v/>
      </c>
      <c r="P26" s="28" t="str">
        <f t="shared" si="2"/>
        <v/>
      </c>
      <c r="Q26" s="29" t="str">
        <f>IF(ISNUMBER(N26),LOOKUP(N26,'CẤU HÌNH'!$F$13:$F$17,'CẤU HÌNH'!$G$13:$G$17),"")</f>
        <v/>
      </c>
      <c r="R26" s="24" t="str">
        <f t="shared" si="3"/>
        <v/>
      </c>
      <c r="S26" s="23" t="str">
        <f>IF(P26="","",IF(P26&gt;='CẤU HÌNH'!$C$7,"Tự đánh giá cao hơn người khác",IF(P26&lt;=-'CẤU HÌNH'!$C$7,"Tự đánh giá thấp hơn người khác","Tương đồng")))</f>
        <v/>
      </c>
      <c r="T26" s="23" t="str">
        <f>IF(B26="","",TRIM(IF(G26=0,"Thiếu phiếu Cấp trên; ","")&amp;IF(H26=0,"Thiếu phiếu Đồng nghiệp; ",IF(H26&lt;'CẤU HÌNH'!$C$8,"Đồng nghiệp &lt; "&amp;'CẤU HÌNH'!$C$8&amp;" phiếu; ",""))&amp;IF(AND(I26&gt;0,I26&lt;'CẤU HÌNH'!$C$8),"Cấp dưới &lt; "&amp;'CẤU HÌNH'!$C$8&amp;" phiếu; ","")))</f>
        <v/>
      </c>
    </row>
    <row r="27" ht="19.5" customHeight="1">
      <c r="A27" s="22" t="str">
        <f t="shared" si="1"/>
        <v/>
      </c>
      <c r="B27" s="23" t="str">
        <f>IF('NGƯỜI ĐƯỢC ĐÁNH GIÁ'!B22="","",'NGƯỜI ĐƯỢC ĐÁNH GIÁ'!B22)</f>
        <v/>
      </c>
      <c r="C27" s="23" t="str">
        <f>IF(B27="","",'NGƯỜI ĐƯỢC ĐÁNH GIÁ'!C22)</f>
        <v/>
      </c>
      <c r="D27" s="23" t="str">
        <f>IF(B27="","",'NGƯỜI ĐƯỢC ĐÁNH GIÁ'!D22)</f>
        <v/>
      </c>
      <c r="E27" s="23" t="str">
        <f>IF(B27="","",'NGƯỜI ĐƯỢC ĐÁNH GIÁ'!E22)</f>
        <v/>
      </c>
      <c r="F27" s="24" t="str">
        <f>IF($B27="","",COUNTIFS('DỮ LIỆU ĐÁNH GIÁ'!$B$5:$B$504,$B27,'DỮ LIỆU ĐÁNH GIÁ'!$D$5:$D$504,'CẤU HÌNH'!$B$12))</f>
        <v/>
      </c>
      <c r="G27" s="24" t="str">
        <f>IF($B27="","",COUNTIFS('DỮ LIỆU ĐÁNH GIÁ'!$B$5:$B$504,$B27,'DỮ LIỆU ĐÁNH GIÁ'!$D$5:$D$504,'CẤU HÌNH'!$B$13))</f>
        <v/>
      </c>
      <c r="H27" s="24" t="str">
        <f>IF($B27="","",COUNTIFS('DỮ LIỆU ĐÁNH GIÁ'!$B$5:$B$504,$B27,'DỮ LIỆU ĐÁNH GIÁ'!$D$5:$D$504,'CẤU HÌNH'!$B$14))</f>
        <v/>
      </c>
      <c r="I27" s="24" t="str">
        <f>IF($B27="","",COUNTIFS('DỮ LIỆU ĐÁNH GIÁ'!$B$5:$B$504,$B27,'DỮ LIỆU ĐÁNH GIÁ'!$D$5:$D$504,'CẤU HÌNH'!$B$15))</f>
        <v/>
      </c>
      <c r="J27" s="25" t="str">
        <f>IF($B27="","",'BẢNG TÍNH'!AQ22)</f>
        <v/>
      </c>
      <c r="K27" s="25" t="str">
        <f>IF($B27="","",'BẢNG TÍNH'!AR22)</f>
        <v/>
      </c>
      <c r="L27" s="25" t="str">
        <f>IF($B27="","",'BẢNG TÍNH'!AS22)</f>
        <v/>
      </c>
      <c r="M27" s="25" t="str">
        <f>IF($B27="","",'BẢNG TÍNH'!AT22)</f>
        <v/>
      </c>
      <c r="N27" s="27" t="str">
        <f>IF($B27="","",'BẢNG TÍNH'!BE22)</f>
        <v/>
      </c>
      <c r="O27" s="25" t="str">
        <f>IF($B27="","",'BẢNG TÍNH'!BF22)</f>
        <v/>
      </c>
      <c r="P27" s="28" t="str">
        <f t="shared" si="2"/>
        <v/>
      </c>
      <c r="Q27" s="29" t="str">
        <f>IF(ISNUMBER(N27),LOOKUP(N27,'CẤU HÌNH'!$F$13:$F$17,'CẤU HÌNH'!$G$13:$G$17),"")</f>
        <v/>
      </c>
      <c r="R27" s="24" t="str">
        <f t="shared" si="3"/>
        <v/>
      </c>
      <c r="S27" s="23" t="str">
        <f>IF(P27="","",IF(P27&gt;='CẤU HÌNH'!$C$7,"Tự đánh giá cao hơn người khác",IF(P27&lt;=-'CẤU HÌNH'!$C$7,"Tự đánh giá thấp hơn người khác","Tương đồng")))</f>
        <v/>
      </c>
      <c r="T27" s="23" t="str">
        <f>IF(B27="","",TRIM(IF(G27=0,"Thiếu phiếu Cấp trên; ","")&amp;IF(H27=0,"Thiếu phiếu Đồng nghiệp; ",IF(H27&lt;'CẤU HÌNH'!$C$8,"Đồng nghiệp &lt; "&amp;'CẤU HÌNH'!$C$8&amp;" phiếu; ",""))&amp;IF(AND(I27&gt;0,I27&lt;'CẤU HÌNH'!$C$8),"Cấp dưới &lt; "&amp;'CẤU HÌNH'!$C$8&amp;" phiếu; ","")))</f>
        <v/>
      </c>
    </row>
    <row r="28" ht="19.5" customHeight="1">
      <c r="A28" s="22" t="str">
        <f t="shared" si="1"/>
        <v/>
      </c>
      <c r="B28" s="23" t="str">
        <f>IF('NGƯỜI ĐƯỢC ĐÁNH GIÁ'!B23="","",'NGƯỜI ĐƯỢC ĐÁNH GIÁ'!B23)</f>
        <v/>
      </c>
      <c r="C28" s="23" t="str">
        <f>IF(B28="","",'NGƯỜI ĐƯỢC ĐÁNH GIÁ'!C23)</f>
        <v/>
      </c>
      <c r="D28" s="23" t="str">
        <f>IF(B28="","",'NGƯỜI ĐƯỢC ĐÁNH GIÁ'!D23)</f>
        <v/>
      </c>
      <c r="E28" s="23" t="str">
        <f>IF(B28="","",'NGƯỜI ĐƯỢC ĐÁNH GIÁ'!E23)</f>
        <v/>
      </c>
      <c r="F28" s="24" t="str">
        <f>IF($B28="","",COUNTIFS('DỮ LIỆU ĐÁNH GIÁ'!$B$5:$B$504,$B28,'DỮ LIỆU ĐÁNH GIÁ'!$D$5:$D$504,'CẤU HÌNH'!$B$12))</f>
        <v/>
      </c>
      <c r="G28" s="24" t="str">
        <f>IF($B28="","",COUNTIFS('DỮ LIỆU ĐÁNH GIÁ'!$B$5:$B$504,$B28,'DỮ LIỆU ĐÁNH GIÁ'!$D$5:$D$504,'CẤU HÌNH'!$B$13))</f>
        <v/>
      </c>
      <c r="H28" s="24" t="str">
        <f>IF($B28="","",COUNTIFS('DỮ LIỆU ĐÁNH GIÁ'!$B$5:$B$504,$B28,'DỮ LIỆU ĐÁNH GIÁ'!$D$5:$D$504,'CẤU HÌNH'!$B$14))</f>
        <v/>
      </c>
      <c r="I28" s="24" t="str">
        <f>IF($B28="","",COUNTIFS('DỮ LIỆU ĐÁNH GIÁ'!$B$5:$B$504,$B28,'DỮ LIỆU ĐÁNH GIÁ'!$D$5:$D$504,'CẤU HÌNH'!$B$15))</f>
        <v/>
      </c>
      <c r="J28" s="25" t="str">
        <f>IF($B28="","",'BẢNG TÍNH'!AQ23)</f>
        <v/>
      </c>
      <c r="K28" s="25" t="str">
        <f>IF($B28="","",'BẢNG TÍNH'!AR23)</f>
        <v/>
      </c>
      <c r="L28" s="25" t="str">
        <f>IF($B28="","",'BẢNG TÍNH'!AS23)</f>
        <v/>
      </c>
      <c r="M28" s="25" t="str">
        <f>IF($B28="","",'BẢNG TÍNH'!AT23)</f>
        <v/>
      </c>
      <c r="N28" s="27" t="str">
        <f>IF($B28="","",'BẢNG TÍNH'!BE23)</f>
        <v/>
      </c>
      <c r="O28" s="25" t="str">
        <f>IF($B28="","",'BẢNG TÍNH'!BF23)</f>
        <v/>
      </c>
      <c r="P28" s="28" t="str">
        <f t="shared" si="2"/>
        <v/>
      </c>
      <c r="Q28" s="29" t="str">
        <f>IF(ISNUMBER(N28),LOOKUP(N28,'CẤU HÌNH'!$F$13:$F$17,'CẤU HÌNH'!$G$13:$G$17),"")</f>
        <v/>
      </c>
      <c r="R28" s="24" t="str">
        <f t="shared" si="3"/>
        <v/>
      </c>
      <c r="S28" s="23" t="str">
        <f>IF(P28="","",IF(P28&gt;='CẤU HÌNH'!$C$7,"Tự đánh giá cao hơn người khác",IF(P28&lt;=-'CẤU HÌNH'!$C$7,"Tự đánh giá thấp hơn người khác","Tương đồng")))</f>
        <v/>
      </c>
      <c r="T28" s="23" t="str">
        <f>IF(B28="","",TRIM(IF(G28=0,"Thiếu phiếu Cấp trên; ","")&amp;IF(H28=0,"Thiếu phiếu Đồng nghiệp; ",IF(H28&lt;'CẤU HÌNH'!$C$8,"Đồng nghiệp &lt; "&amp;'CẤU HÌNH'!$C$8&amp;" phiếu; ",""))&amp;IF(AND(I28&gt;0,I28&lt;'CẤU HÌNH'!$C$8),"Cấp dưới &lt; "&amp;'CẤU HÌNH'!$C$8&amp;" phiếu; ","")))</f>
        <v/>
      </c>
    </row>
    <row r="29" ht="19.5" customHeight="1">
      <c r="A29" s="22" t="str">
        <f t="shared" si="1"/>
        <v/>
      </c>
      <c r="B29" s="23" t="str">
        <f>IF('NGƯỜI ĐƯỢC ĐÁNH GIÁ'!B24="","",'NGƯỜI ĐƯỢC ĐÁNH GIÁ'!B24)</f>
        <v/>
      </c>
      <c r="C29" s="23" t="str">
        <f>IF(B29="","",'NGƯỜI ĐƯỢC ĐÁNH GIÁ'!C24)</f>
        <v/>
      </c>
      <c r="D29" s="23" t="str">
        <f>IF(B29="","",'NGƯỜI ĐƯỢC ĐÁNH GIÁ'!D24)</f>
        <v/>
      </c>
      <c r="E29" s="23" t="str">
        <f>IF(B29="","",'NGƯỜI ĐƯỢC ĐÁNH GIÁ'!E24)</f>
        <v/>
      </c>
      <c r="F29" s="24" t="str">
        <f>IF($B29="","",COUNTIFS('DỮ LIỆU ĐÁNH GIÁ'!$B$5:$B$504,$B29,'DỮ LIỆU ĐÁNH GIÁ'!$D$5:$D$504,'CẤU HÌNH'!$B$12))</f>
        <v/>
      </c>
      <c r="G29" s="24" t="str">
        <f>IF($B29="","",COUNTIFS('DỮ LIỆU ĐÁNH GIÁ'!$B$5:$B$504,$B29,'DỮ LIỆU ĐÁNH GIÁ'!$D$5:$D$504,'CẤU HÌNH'!$B$13))</f>
        <v/>
      </c>
      <c r="H29" s="24" t="str">
        <f>IF($B29="","",COUNTIFS('DỮ LIỆU ĐÁNH GIÁ'!$B$5:$B$504,$B29,'DỮ LIỆU ĐÁNH GIÁ'!$D$5:$D$504,'CẤU HÌNH'!$B$14))</f>
        <v/>
      </c>
      <c r="I29" s="24" t="str">
        <f>IF($B29="","",COUNTIFS('DỮ LIỆU ĐÁNH GIÁ'!$B$5:$B$504,$B29,'DỮ LIỆU ĐÁNH GIÁ'!$D$5:$D$504,'CẤU HÌNH'!$B$15))</f>
        <v/>
      </c>
      <c r="J29" s="25" t="str">
        <f>IF($B29="","",'BẢNG TÍNH'!AQ24)</f>
        <v/>
      </c>
      <c r="K29" s="25" t="str">
        <f>IF($B29="","",'BẢNG TÍNH'!AR24)</f>
        <v/>
      </c>
      <c r="L29" s="25" t="str">
        <f>IF($B29="","",'BẢNG TÍNH'!AS24)</f>
        <v/>
      </c>
      <c r="M29" s="25" t="str">
        <f>IF($B29="","",'BẢNG TÍNH'!AT24)</f>
        <v/>
      </c>
      <c r="N29" s="27" t="str">
        <f>IF($B29="","",'BẢNG TÍNH'!BE24)</f>
        <v/>
      </c>
      <c r="O29" s="25" t="str">
        <f>IF($B29="","",'BẢNG TÍNH'!BF24)</f>
        <v/>
      </c>
      <c r="P29" s="28" t="str">
        <f t="shared" si="2"/>
        <v/>
      </c>
      <c r="Q29" s="29" t="str">
        <f>IF(ISNUMBER(N29),LOOKUP(N29,'CẤU HÌNH'!$F$13:$F$17,'CẤU HÌNH'!$G$13:$G$17),"")</f>
        <v/>
      </c>
      <c r="R29" s="24" t="str">
        <f t="shared" si="3"/>
        <v/>
      </c>
      <c r="S29" s="23" t="str">
        <f>IF(P29="","",IF(P29&gt;='CẤU HÌNH'!$C$7,"Tự đánh giá cao hơn người khác",IF(P29&lt;=-'CẤU HÌNH'!$C$7,"Tự đánh giá thấp hơn người khác","Tương đồng")))</f>
        <v/>
      </c>
      <c r="T29" s="23" t="str">
        <f>IF(B29="","",TRIM(IF(G29=0,"Thiếu phiếu Cấp trên; ","")&amp;IF(H29=0,"Thiếu phiếu Đồng nghiệp; ",IF(H29&lt;'CẤU HÌNH'!$C$8,"Đồng nghiệp &lt; "&amp;'CẤU HÌNH'!$C$8&amp;" phiếu; ",""))&amp;IF(AND(I29&gt;0,I29&lt;'CẤU HÌNH'!$C$8),"Cấp dưới &lt; "&amp;'CẤU HÌNH'!$C$8&amp;" phiếu; ","")))</f>
        <v/>
      </c>
    </row>
    <row r="30" ht="19.5" customHeight="1">
      <c r="A30" s="22" t="str">
        <f t="shared" si="1"/>
        <v/>
      </c>
      <c r="B30" s="23" t="str">
        <f>IF('NGƯỜI ĐƯỢC ĐÁNH GIÁ'!B25="","",'NGƯỜI ĐƯỢC ĐÁNH GIÁ'!B25)</f>
        <v/>
      </c>
      <c r="C30" s="23" t="str">
        <f>IF(B30="","",'NGƯỜI ĐƯỢC ĐÁNH GIÁ'!C25)</f>
        <v/>
      </c>
      <c r="D30" s="23" t="str">
        <f>IF(B30="","",'NGƯỜI ĐƯỢC ĐÁNH GIÁ'!D25)</f>
        <v/>
      </c>
      <c r="E30" s="23" t="str">
        <f>IF(B30="","",'NGƯỜI ĐƯỢC ĐÁNH GIÁ'!E25)</f>
        <v/>
      </c>
      <c r="F30" s="24" t="str">
        <f>IF($B30="","",COUNTIFS('DỮ LIỆU ĐÁNH GIÁ'!$B$5:$B$504,$B30,'DỮ LIỆU ĐÁNH GIÁ'!$D$5:$D$504,'CẤU HÌNH'!$B$12))</f>
        <v/>
      </c>
      <c r="G30" s="24" t="str">
        <f>IF($B30="","",COUNTIFS('DỮ LIỆU ĐÁNH GIÁ'!$B$5:$B$504,$B30,'DỮ LIỆU ĐÁNH GIÁ'!$D$5:$D$504,'CẤU HÌNH'!$B$13))</f>
        <v/>
      </c>
      <c r="H30" s="24" t="str">
        <f>IF($B30="","",COUNTIFS('DỮ LIỆU ĐÁNH GIÁ'!$B$5:$B$504,$B30,'DỮ LIỆU ĐÁNH GIÁ'!$D$5:$D$504,'CẤU HÌNH'!$B$14))</f>
        <v/>
      </c>
      <c r="I30" s="24" t="str">
        <f>IF($B30="","",COUNTIFS('DỮ LIỆU ĐÁNH GIÁ'!$B$5:$B$504,$B30,'DỮ LIỆU ĐÁNH GIÁ'!$D$5:$D$504,'CẤU HÌNH'!$B$15))</f>
        <v/>
      </c>
      <c r="J30" s="25" t="str">
        <f>IF($B30="","",'BẢNG TÍNH'!AQ25)</f>
        <v/>
      </c>
      <c r="K30" s="25" t="str">
        <f>IF($B30="","",'BẢNG TÍNH'!AR25)</f>
        <v/>
      </c>
      <c r="L30" s="25" t="str">
        <f>IF($B30="","",'BẢNG TÍNH'!AS25)</f>
        <v/>
      </c>
      <c r="M30" s="25" t="str">
        <f>IF($B30="","",'BẢNG TÍNH'!AT25)</f>
        <v/>
      </c>
      <c r="N30" s="27" t="str">
        <f>IF($B30="","",'BẢNG TÍNH'!BE25)</f>
        <v/>
      </c>
      <c r="O30" s="25" t="str">
        <f>IF($B30="","",'BẢNG TÍNH'!BF25)</f>
        <v/>
      </c>
      <c r="P30" s="28" t="str">
        <f t="shared" si="2"/>
        <v/>
      </c>
      <c r="Q30" s="29" t="str">
        <f>IF(ISNUMBER(N30),LOOKUP(N30,'CẤU HÌNH'!$F$13:$F$17,'CẤU HÌNH'!$G$13:$G$17),"")</f>
        <v/>
      </c>
      <c r="R30" s="24" t="str">
        <f t="shared" si="3"/>
        <v/>
      </c>
      <c r="S30" s="23" t="str">
        <f>IF(P30="","",IF(P30&gt;='CẤU HÌNH'!$C$7,"Tự đánh giá cao hơn người khác",IF(P30&lt;=-'CẤU HÌNH'!$C$7,"Tự đánh giá thấp hơn người khác","Tương đồng")))</f>
        <v/>
      </c>
      <c r="T30" s="23" t="str">
        <f>IF(B30="","",TRIM(IF(G30=0,"Thiếu phiếu Cấp trên; ","")&amp;IF(H30=0,"Thiếu phiếu Đồng nghiệp; ",IF(H30&lt;'CẤU HÌNH'!$C$8,"Đồng nghiệp &lt; "&amp;'CẤU HÌNH'!$C$8&amp;" phiếu; ",""))&amp;IF(AND(I30&gt;0,I30&lt;'CẤU HÌNH'!$C$8),"Cấp dưới &lt; "&amp;'CẤU HÌNH'!$C$8&amp;" phiếu; ","")))</f>
        <v/>
      </c>
    </row>
    <row r="31" ht="19.5" customHeight="1">
      <c r="A31" s="22" t="str">
        <f t="shared" si="1"/>
        <v/>
      </c>
      <c r="B31" s="23" t="str">
        <f>IF('NGƯỜI ĐƯỢC ĐÁNH GIÁ'!B26="","",'NGƯỜI ĐƯỢC ĐÁNH GIÁ'!B26)</f>
        <v/>
      </c>
      <c r="C31" s="23" t="str">
        <f>IF(B31="","",'NGƯỜI ĐƯỢC ĐÁNH GIÁ'!C26)</f>
        <v/>
      </c>
      <c r="D31" s="23" t="str">
        <f>IF(B31="","",'NGƯỜI ĐƯỢC ĐÁNH GIÁ'!D26)</f>
        <v/>
      </c>
      <c r="E31" s="23" t="str">
        <f>IF(B31="","",'NGƯỜI ĐƯỢC ĐÁNH GIÁ'!E26)</f>
        <v/>
      </c>
      <c r="F31" s="24" t="str">
        <f>IF($B31="","",COUNTIFS('DỮ LIỆU ĐÁNH GIÁ'!$B$5:$B$504,$B31,'DỮ LIỆU ĐÁNH GIÁ'!$D$5:$D$504,'CẤU HÌNH'!$B$12))</f>
        <v/>
      </c>
      <c r="G31" s="24" t="str">
        <f>IF($B31="","",COUNTIFS('DỮ LIỆU ĐÁNH GIÁ'!$B$5:$B$504,$B31,'DỮ LIỆU ĐÁNH GIÁ'!$D$5:$D$504,'CẤU HÌNH'!$B$13))</f>
        <v/>
      </c>
      <c r="H31" s="24" t="str">
        <f>IF($B31="","",COUNTIFS('DỮ LIỆU ĐÁNH GIÁ'!$B$5:$B$504,$B31,'DỮ LIỆU ĐÁNH GIÁ'!$D$5:$D$504,'CẤU HÌNH'!$B$14))</f>
        <v/>
      </c>
      <c r="I31" s="24" t="str">
        <f>IF($B31="","",COUNTIFS('DỮ LIỆU ĐÁNH GIÁ'!$B$5:$B$504,$B31,'DỮ LIỆU ĐÁNH GIÁ'!$D$5:$D$504,'CẤU HÌNH'!$B$15))</f>
        <v/>
      </c>
      <c r="J31" s="25" t="str">
        <f>IF($B31="","",'BẢNG TÍNH'!AQ26)</f>
        <v/>
      </c>
      <c r="K31" s="25" t="str">
        <f>IF($B31="","",'BẢNG TÍNH'!AR26)</f>
        <v/>
      </c>
      <c r="L31" s="25" t="str">
        <f>IF($B31="","",'BẢNG TÍNH'!AS26)</f>
        <v/>
      </c>
      <c r="M31" s="25" t="str">
        <f>IF($B31="","",'BẢNG TÍNH'!AT26)</f>
        <v/>
      </c>
      <c r="N31" s="27" t="str">
        <f>IF($B31="","",'BẢNG TÍNH'!BE26)</f>
        <v/>
      </c>
      <c r="O31" s="25" t="str">
        <f>IF($B31="","",'BẢNG TÍNH'!BF26)</f>
        <v/>
      </c>
      <c r="P31" s="28" t="str">
        <f t="shared" si="2"/>
        <v/>
      </c>
      <c r="Q31" s="29" t="str">
        <f>IF(ISNUMBER(N31),LOOKUP(N31,'CẤU HÌNH'!$F$13:$F$17,'CẤU HÌNH'!$G$13:$G$17),"")</f>
        <v/>
      </c>
      <c r="R31" s="24" t="str">
        <f t="shared" si="3"/>
        <v/>
      </c>
      <c r="S31" s="23" t="str">
        <f>IF(P31="","",IF(P31&gt;='CẤU HÌNH'!$C$7,"Tự đánh giá cao hơn người khác",IF(P31&lt;=-'CẤU HÌNH'!$C$7,"Tự đánh giá thấp hơn người khác","Tương đồng")))</f>
        <v/>
      </c>
      <c r="T31" s="23" t="str">
        <f>IF(B31="","",TRIM(IF(G31=0,"Thiếu phiếu Cấp trên; ","")&amp;IF(H31=0,"Thiếu phiếu Đồng nghiệp; ",IF(H31&lt;'CẤU HÌNH'!$C$8,"Đồng nghiệp &lt; "&amp;'CẤU HÌNH'!$C$8&amp;" phiếu; ",""))&amp;IF(AND(I31&gt;0,I31&lt;'CẤU HÌNH'!$C$8),"Cấp dưới &lt; "&amp;'CẤU HÌNH'!$C$8&amp;" phiếu; ","")))</f>
        <v/>
      </c>
    </row>
    <row r="32" ht="19.5" customHeight="1">
      <c r="A32" s="22" t="str">
        <f t="shared" si="1"/>
        <v/>
      </c>
      <c r="B32" s="23" t="str">
        <f>IF('NGƯỜI ĐƯỢC ĐÁNH GIÁ'!B27="","",'NGƯỜI ĐƯỢC ĐÁNH GIÁ'!B27)</f>
        <v/>
      </c>
      <c r="C32" s="23" t="str">
        <f>IF(B32="","",'NGƯỜI ĐƯỢC ĐÁNH GIÁ'!C27)</f>
        <v/>
      </c>
      <c r="D32" s="23" t="str">
        <f>IF(B32="","",'NGƯỜI ĐƯỢC ĐÁNH GIÁ'!D27)</f>
        <v/>
      </c>
      <c r="E32" s="23" t="str">
        <f>IF(B32="","",'NGƯỜI ĐƯỢC ĐÁNH GIÁ'!E27)</f>
        <v/>
      </c>
      <c r="F32" s="24" t="str">
        <f>IF($B32="","",COUNTIFS('DỮ LIỆU ĐÁNH GIÁ'!$B$5:$B$504,$B32,'DỮ LIỆU ĐÁNH GIÁ'!$D$5:$D$504,'CẤU HÌNH'!$B$12))</f>
        <v/>
      </c>
      <c r="G32" s="24" t="str">
        <f>IF($B32="","",COUNTIFS('DỮ LIỆU ĐÁNH GIÁ'!$B$5:$B$504,$B32,'DỮ LIỆU ĐÁNH GIÁ'!$D$5:$D$504,'CẤU HÌNH'!$B$13))</f>
        <v/>
      </c>
      <c r="H32" s="24" t="str">
        <f>IF($B32="","",COUNTIFS('DỮ LIỆU ĐÁNH GIÁ'!$B$5:$B$504,$B32,'DỮ LIỆU ĐÁNH GIÁ'!$D$5:$D$504,'CẤU HÌNH'!$B$14))</f>
        <v/>
      </c>
      <c r="I32" s="24" t="str">
        <f>IF($B32="","",COUNTIFS('DỮ LIỆU ĐÁNH GIÁ'!$B$5:$B$504,$B32,'DỮ LIỆU ĐÁNH GIÁ'!$D$5:$D$504,'CẤU HÌNH'!$B$15))</f>
        <v/>
      </c>
      <c r="J32" s="25" t="str">
        <f>IF($B32="","",'BẢNG TÍNH'!AQ27)</f>
        <v/>
      </c>
      <c r="K32" s="25" t="str">
        <f>IF($B32="","",'BẢNG TÍNH'!AR27)</f>
        <v/>
      </c>
      <c r="L32" s="25" t="str">
        <f>IF($B32="","",'BẢNG TÍNH'!AS27)</f>
        <v/>
      </c>
      <c r="M32" s="25" t="str">
        <f>IF($B32="","",'BẢNG TÍNH'!AT27)</f>
        <v/>
      </c>
      <c r="N32" s="27" t="str">
        <f>IF($B32="","",'BẢNG TÍNH'!BE27)</f>
        <v/>
      </c>
      <c r="O32" s="25" t="str">
        <f>IF($B32="","",'BẢNG TÍNH'!BF27)</f>
        <v/>
      </c>
      <c r="P32" s="28" t="str">
        <f t="shared" si="2"/>
        <v/>
      </c>
      <c r="Q32" s="29" t="str">
        <f>IF(ISNUMBER(N32),LOOKUP(N32,'CẤU HÌNH'!$F$13:$F$17,'CẤU HÌNH'!$G$13:$G$17),"")</f>
        <v/>
      </c>
      <c r="R32" s="24" t="str">
        <f t="shared" si="3"/>
        <v/>
      </c>
      <c r="S32" s="23" t="str">
        <f>IF(P32="","",IF(P32&gt;='CẤU HÌNH'!$C$7,"Tự đánh giá cao hơn người khác",IF(P32&lt;=-'CẤU HÌNH'!$C$7,"Tự đánh giá thấp hơn người khác","Tương đồng")))</f>
        <v/>
      </c>
      <c r="T32" s="23" t="str">
        <f>IF(B32="","",TRIM(IF(G32=0,"Thiếu phiếu Cấp trên; ","")&amp;IF(H32=0,"Thiếu phiếu Đồng nghiệp; ",IF(H32&lt;'CẤU HÌNH'!$C$8,"Đồng nghiệp &lt; "&amp;'CẤU HÌNH'!$C$8&amp;" phiếu; ",""))&amp;IF(AND(I32&gt;0,I32&lt;'CẤU HÌNH'!$C$8),"Cấp dưới &lt; "&amp;'CẤU HÌNH'!$C$8&amp;" phiếu; ","")))</f>
        <v/>
      </c>
    </row>
    <row r="33" ht="19.5" customHeight="1">
      <c r="A33" s="22" t="str">
        <f t="shared" si="1"/>
        <v/>
      </c>
      <c r="B33" s="23" t="str">
        <f>IF('NGƯỜI ĐƯỢC ĐÁNH GIÁ'!B28="","",'NGƯỜI ĐƯỢC ĐÁNH GIÁ'!B28)</f>
        <v/>
      </c>
      <c r="C33" s="23" t="str">
        <f>IF(B33="","",'NGƯỜI ĐƯỢC ĐÁNH GIÁ'!C28)</f>
        <v/>
      </c>
      <c r="D33" s="23" t="str">
        <f>IF(B33="","",'NGƯỜI ĐƯỢC ĐÁNH GIÁ'!D28)</f>
        <v/>
      </c>
      <c r="E33" s="23" t="str">
        <f>IF(B33="","",'NGƯỜI ĐƯỢC ĐÁNH GIÁ'!E28)</f>
        <v/>
      </c>
      <c r="F33" s="24" t="str">
        <f>IF($B33="","",COUNTIFS('DỮ LIỆU ĐÁNH GIÁ'!$B$5:$B$504,$B33,'DỮ LIỆU ĐÁNH GIÁ'!$D$5:$D$504,'CẤU HÌNH'!$B$12))</f>
        <v/>
      </c>
      <c r="G33" s="24" t="str">
        <f>IF($B33="","",COUNTIFS('DỮ LIỆU ĐÁNH GIÁ'!$B$5:$B$504,$B33,'DỮ LIỆU ĐÁNH GIÁ'!$D$5:$D$504,'CẤU HÌNH'!$B$13))</f>
        <v/>
      </c>
      <c r="H33" s="24" t="str">
        <f>IF($B33="","",COUNTIFS('DỮ LIỆU ĐÁNH GIÁ'!$B$5:$B$504,$B33,'DỮ LIỆU ĐÁNH GIÁ'!$D$5:$D$504,'CẤU HÌNH'!$B$14))</f>
        <v/>
      </c>
      <c r="I33" s="24" t="str">
        <f>IF($B33="","",COUNTIFS('DỮ LIỆU ĐÁNH GIÁ'!$B$5:$B$504,$B33,'DỮ LIỆU ĐÁNH GIÁ'!$D$5:$D$504,'CẤU HÌNH'!$B$15))</f>
        <v/>
      </c>
      <c r="J33" s="25" t="str">
        <f>IF($B33="","",'BẢNG TÍNH'!AQ28)</f>
        <v/>
      </c>
      <c r="K33" s="25" t="str">
        <f>IF($B33="","",'BẢNG TÍNH'!AR28)</f>
        <v/>
      </c>
      <c r="L33" s="25" t="str">
        <f>IF($B33="","",'BẢNG TÍNH'!AS28)</f>
        <v/>
      </c>
      <c r="M33" s="25" t="str">
        <f>IF($B33="","",'BẢNG TÍNH'!AT28)</f>
        <v/>
      </c>
      <c r="N33" s="27" t="str">
        <f>IF($B33="","",'BẢNG TÍNH'!BE28)</f>
        <v/>
      </c>
      <c r="O33" s="25" t="str">
        <f>IF($B33="","",'BẢNG TÍNH'!BF28)</f>
        <v/>
      </c>
      <c r="P33" s="28" t="str">
        <f t="shared" si="2"/>
        <v/>
      </c>
      <c r="Q33" s="29" t="str">
        <f>IF(ISNUMBER(N33),LOOKUP(N33,'CẤU HÌNH'!$F$13:$F$17,'CẤU HÌNH'!$G$13:$G$17),"")</f>
        <v/>
      </c>
      <c r="R33" s="24" t="str">
        <f t="shared" si="3"/>
        <v/>
      </c>
      <c r="S33" s="23" t="str">
        <f>IF(P33="","",IF(P33&gt;='CẤU HÌNH'!$C$7,"Tự đánh giá cao hơn người khác",IF(P33&lt;=-'CẤU HÌNH'!$C$7,"Tự đánh giá thấp hơn người khác","Tương đồng")))</f>
        <v/>
      </c>
      <c r="T33" s="23" t="str">
        <f>IF(B33="","",TRIM(IF(G33=0,"Thiếu phiếu Cấp trên; ","")&amp;IF(H33=0,"Thiếu phiếu Đồng nghiệp; ",IF(H33&lt;'CẤU HÌNH'!$C$8,"Đồng nghiệp &lt; "&amp;'CẤU HÌNH'!$C$8&amp;" phiếu; ",""))&amp;IF(AND(I33&gt;0,I33&lt;'CẤU HÌNH'!$C$8),"Cấp dưới &lt; "&amp;'CẤU HÌNH'!$C$8&amp;" phiếu; ","")))</f>
        <v/>
      </c>
    </row>
    <row r="34" ht="19.5" customHeight="1">
      <c r="A34" s="22" t="str">
        <f t="shared" si="1"/>
        <v/>
      </c>
      <c r="B34" s="23" t="str">
        <f>IF('NGƯỜI ĐƯỢC ĐÁNH GIÁ'!B29="","",'NGƯỜI ĐƯỢC ĐÁNH GIÁ'!B29)</f>
        <v/>
      </c>
      <c r="C34" s="23" t="str">
        <f>IF(B34="","",'NGƯỜI ĐƯỢC ĐÁNH GIÁ'!C29)</f>
        <v/>
      </c>
      <c r="D34" s="23" t="str">
        <f>IF(B34="","",'NGƯỜI ĐƯỢC ĐÁNH GIÁ'!D29)</f>
        <v/>
      </c>
      <c r="E34" s="23" t="str">
        <f>IF(B34="","",'NGƯỜI ĐƯỢC ĐÁNH GIÁ'!E29)</f>
        <v/>
      </c>
      <c r="F34" s="24" t="str">
        <f>IF($B34="","",COUNTIFS('DỮ LIỆU ĐÁNH GIÁ'!$B$5:$B$504,$B34,'DỮ LIỆU ĐÁNH GIÁ'!$D$5:$D$504,'CẤU HÌNH'!$B$12))</f>
        <v/>
      </c>
      <c r="G34" s="24" t="str">
        <f>IF($B34="","",COUNTIFS('DỮ LIỆU ĐÁNH GIÁ'!$B$5:$B$504,$B34,'DỮ LIỆU ĐÁNH GIÁ'!$D$5:$D$504,'CẤU HÌNH'!$B$13))</f>
        <v/>
      </c>
      <c r="H34" s="24" t="str">
        <f>IF($B34="","",COUNTIFS('DỮ LIỆU ĐÁNH GIÁ'!$B$5:$B$504,$B34,'DỮ LIỆU ĐÁNH GIÁ'!$D$5:$D$504,'CẤU HÌNH'!$B$14))</f>
        <v/>
      </c>
      <c r="I34" s="24" t="str">
        <f>IF($B34="","",COUNTIFS('DỮ LIỆU ĐÁNH GIÁ'!$B$5:$B$504,$B34,'DỮ LIỆU ĐÁNH GIÁ'!$D$5:$D$504,'CẤU HÌNH'!$B$15))</f>
        <v/>
      </c>
      <c r="J34" s="25" t="str">
        <f>IF($B34="","",'BẢNG TÍNH'!AQ29)</f>
        <v/>
      </c>
      <c r="K34" s="25" t="str">
        <f>IF($B34="","",'BẢNG TÍNH'!AR29)</f>
        <v/>
      </c>
      <c r="L34" s="25" t="str">
        <f>IF($B34="","",'BẢNG TÍNH'!AS29)</f>
        <v/>
      </c>
      <c r="M34" s="25" t="str">
        <f>IF($B34="","",'BẢNG TÍNH'!AT29)</f>
        <v/>
      </c>
      <c r="N34" s="27" t="str">
        <f>IF($B34="","",'BẢNG TÍNH'!BE29)</f>
        <v/>
      </c>
      <c r="O34" s="25" t="str">
        <f>IF($B34="","",'BẢNG TÍNH'!BF29)</f>
        <v/>
      </c>
      <c r="P34" s="28" t="str">
        <f t="shared" si="2"/>
        <v/>
      </c>
      <c r="Q34" s="29" t="str">
        <f>IF(ISNUMBER(N34),LOOKUP(N34,'CẤU HÌNH'!$F$13:$F$17,'CẤU HÌNH'!$G$13:$G$17),"")</f>
        <v/>
      </c>
      <c r="R34" s="24" t="str">
        <f t="shared" si="3"/>
        <v/>
      </c>
      <c r="S34" s="23" t="str">
        <f>IF(P34="","",IF(P34&gt;='CẤU HÌNH'!$C$7,"Tự đánh giá cao hơn người khác",IF(P34&lt;=-'CẤU HÌNH'!$C$7,"Tự đánh giá thấp hơn người khác","Tương đồng")))</f>
        <v/>
      </c>
      <c r="T34" s="23" t="str">
        <f>IF(B34="","",TRIM(IF(G34=0,"Thiếu phiếu Cấp trên; ","")&amp;IF(H34=0,"Thiếu phiếu Đồng nghiệp; ",IF(H34&lt;'CẤU HÌNH'!$C$8,"Đồng nghiệp &lt; "&amp;'CẤU HÌNH'!$C$8&amp;" phiếu; ",""))&amp;IF(AND(I34&gt;0,I34&lt;'CẤU HÌNH'!$C$8),"Cấp dưới &lt; "&amp;'CẤU HÌNH'!$C$8&amp;" phiếu; ","")))</f>
        <v/>
      </c>
    </row>
    <row r="35" ht="19.5" customHeight="1">
      <c r="A35" s="22" t="str">
        <f t="shared" si="1"/>
        <v/>
      </c>
      <c r="B35" s="23" t="str">
        <f>IF('NGƯỜI ĐƯỢC ĐÁNH GIÁ'!B30="","",'NGƯỜI ĐƯỢC ĐÁNH GIÁ'!B30)</f>
        <v/>
      </c>
      <c r="C35" s="23" t="str">
        <f>IF(B35="","",'NGƯỜI ĐƯỢC ĐÁNH GIÁ'!C30)</f>
        <v/>
      </c>
      <c r="D35" s="23" t="str">
        <f>IF(B35="","",'NGƯỜI ĐƯỢC ĐÁNH GIÁ'!D30)</f>
        <v/>
      </c>
      <c r="E35" s="23" t="str">
        <f>IF(B35="","",'NGƯỜI ĐƯỢC ĐÁNH GIÁ'!E30)</f>
        <v/>
      </c>
      <c r="F35" s="24" t="str">
        <f>IF($B35="","",COUNTIFS('DỮ LIỆU ĐÁNH GIÁ'!$B$5:$B$504,$B35,'DỮ LIỆU ĐÁNH GIÁ'!$D$5:$D$504,'CẤU HÌNH'!$B$12))</f>
        <v/>
      </c>
      <c r="G35" s="24" t="str">
        <f>IF($B35="","",COUNTIFS('DỮ LIỆU ĐÁNH GIÁ'!$B$5:$B$504,$B35,'DỮ LIỆU ĐÁNH GIÁ'!$D$5:$D$504,'CẤU HÌNH'!$B$13))</f>
        <v/>
      </c>
      <c r="H35" s="24" t="str">
        <f>IF($B35="","",COUNTIFS('DỮ LIỆU ĐÁNH GIÁ'!$B$5:$B$504,$B35,'DỮ LIỆU ĐÁNH GIÁ'!$D$5:$D$504,'CẤU HÌNH'!$B$14))</f>
        <v/>
      </c>
      <c r="I35" s="24" t="str">
        <f>IF($B35="","",COUNTIFS('DỮ LIỆU ĐÁNH GIÁ'!$B$5:$B$504,$B35,'DỮ LIỆU ĐÁNH GIÁ'!$D$5:$D$504,'CẤU HÌNH'!$B$15))</f>
        <v/>
      </c>
      <c r="J35" s="25" t="str">
        <f>IF($B35="","",'BẢNG TÍNH'!AQ30)</f>
        <v/>
      </c>
      <c r="K35" s="25" t="str">
        <f>IF($B35="","",'BẢNG TÍNH'!AR30)</f>
        <v/>
      </c>
      <c r="L35" s="25" t="str">
        <f>IF($B35="","",'BẢNG TÍNH'!AS30)</f>
        <v/>
      </c>
      <c r="M35" s="25" t="str">
        <f>IF($B35="","",'BẢNG TÍNH'!AT30)</f>
        <v/>
      </c>
      <c r="N35" s="27" t="str">
        <f>IF($B35="","",'BẢNG TÍNH'!BE30)</f>
        <v/>
      </c>
      <c r="O35" s="25" t="str">
        <f>IF($B35="","",'BẢNG TÍNH'!BF30)</f>
        <v/>
      </c>
      <c r="P35" s="28" t="str">
        <f t="shared" si="2"/>
        <v/>
      </c>
      <c r="Q35" s="29" t="str">
        <f>IF(ISNUMBER(N35),LOOKUP(N35,'CẤU HÌNH'!$F$13:$F$17,'CẤU HÌNH'!$G$13:$G$17),"")</f>
        <v/>
      </c>
      <c r="R35" s="24" t="str">
        <f t="shared" si="3"/>
        <v/>
      </c>
      <c r="S35" s="23" t="str">
        <f>IF(P35="","",IF(P35&gt;='CẤU HÌNH'!$C$7,"Tự đánh giá cao hơn người khác",IF(P35&lt;=-'CẤU HÌNH'!$C$7,"Tự đánh giá thấp hơn người khác","Tương đồng")))</f>
        <v/>
      </c>
      <c r="T35" s="23" t="str">
        <f>IF(B35="","",TRIM(IF(G35=0,"Thiếu phiếu Cấp trên; ","")&amp;IF(H35=0,"Thiếu phiếu Đồng nghiệp; ",IF(H35&lt;'CẤU HÌNH'!$C$8,"Đồng nghiệp &lt; "&amp;'CẤU HÌNH'!$C$8&amp;" phiếu; ",""))&amp;IF(AND(I35&gt;0,I35&lt;'CẤU HÌNH'!$C$8),"Cấp dưới &lt; "&amp;'CẤU HÌNH'!$C$8&amp;" phiếu; ","")))</f>
        <v/>
      </c>
    </row>
    <row r="36" ht="19.5" customHeight="1">
      <c r="A36" s="22" t="str">
        <f t="shared" si="1"/>
        <v/>
      </c>
      <c r="B36" s="23" t="str">
        <f>IF('NGƯỜI ĐƯỢC ĐÁNH GIÁ'!B31="","",'NGƯỜI ĐƯỢC ĐÁNH GIÁ'!B31)</f>
        <v/>
      </c>
      <c r="C36" s="23" t="str">
        <f>IF(B36="","",'NGƯỜI ĐƯỢC ĐÁNH GIÁ'!C31)</f>
        <v/>
      </c>
      <c r="D36" s="23" t="str">
        <f>IF(B36="","",'NGƯỜI ĐƯỢC ĐÁNH GIÁ'!D31)</f>
        <v/>
      </c>
      <c r="E36" s="23" t="str">
        <f>IF(B36="","",'NGƯỜI ĐƯỢC ĐÁNH GIÁ'!E31)</f>
        <v/>
      </c>
      <c r="F36" s="24" t="str">
        <f>IF($B36="","",COUNTIFS('DỮ LIỆU ĐÁNH GIÁ'!$B$5:$B$504,$B36,'DỮ LIỆU ĐÁNH GIÁ'!$D$5:$D$504,'CẤU HÌNH'!$B$12))</f>
        <v/>
      </c>
      <c r="G36" s="24" t="str">
        <f>IF($B36="","",COUNTIFS('DỮ LIỆU ĐÁNH GIÁ'!$B$5:$B$504,$B36,'DỮ LIỆU ĐÁNH GIÁ'!$D$5:$D$504,'CẤU HÌNH'!$B$13))</f>
        <v/>
      </c>
      <c r="H36" s="24" t="str">
        <f>IF($B36="","",COUNTIFS('DỮ LIỆU ĐÁNH GIÁ'!$B$5:$B$504,$B36,'DỮ LIỆU ĐÁNH GIÁ'!$D$5:$D$504,'CẤU HÌNH'!$B$14))</f>
        <v/>
      </c>
      <c r="I36" s="24" t="str">
        <f>IF($B36="","",COUNTIFS('DỮ LIỆU ĐÁNH GIÁ'!$B$5:$B$504,$B36,'DỮ LIỆU ĐÁNH GIÁ'!$D$5:$D$504,'CẤU HÌNH'!$B$15))</f>
        <v/>
      </c>
      <c r="J36" s="25" t="str">
        <f>IF($B36="","",'BẢNG TÍNH'!AQ31)</f>
        <v/>
      </c>
      <c r="K36" s="25" t="str">
        <f>IF($B36="","",'BẢNG TÍNH'!AR31)</f>
        <v/>
      </c>
      <c r="L36" s="25" t="str">
        <f>IF($B36="","",'BẢNG TÍNH'!AS31)</f>
        <v/>
      </c>
      <c r="M36" s="25" t="str">
        <f>IF($B36="","",'BẢNG TÍNH'!AT31)</f>
        <v/>
      </c>
      <c r="N36" s="27" t="str">
        <f>IF($B36="","",'BẢNG TÍNH'!BE31)</f>
        <v/>
      </c>
      <c r="O36" s="25" t="str">
        <f>IF($B36="","",'BẢNG TÍNH'!BF31)</f>
        <v/>
      </c>
      <c r="P36" s="28" t="str">
        <f t="shared" si="2"/>
        <v/>
      </c>
      <c r="Q36" s="29" t="str">
        <f>IF(ISNUMBER(N36),LOOKUP(N36,'CẤU HÌNH'!$F$13:$F$17,'CẤU HÌNH'!$G$13:$G$17),"")</f>
        <v/>
      </c>
      <c r="R36" s="24" t="str">
        <f t="shared" si="3"/>
        <v/>
      </c>
      <c r="S36" s="23" t="str">
        <f>IF(P36="","",IF(P36&gt;='CẤU HÌNH'!$C$7,"Tự đánh giá cao hơn người khác",IF(P36&lt;=-'CẤU HÌNH'!$C$7,"Tự đánh giá thấp hơn người khác","Tương đồng")))</f>
        <v/>
      </c>
      <c r="T36" s="23" t="str">
        <f>IF(B36="","",TRIM(IF(G36=0,"Thiếu phiếu Cấp trên; ","")&amp;IF(H36=0,"Thiếu phiếu Đồng nghiệp; ",IF(H36&lt;'CẤU HÌNH'!$C$8,"Đồng nghiệp &lt; "&amp;'CẤU HÌNH'!$C$8&amp;" phiếu; ",""))&amp;IF(AND(I36&gt;0,I36&lt;'CẤU HÌNH'!$C$8),"Cấp dưới &lt; "&amp;'CẤU HÌNH'!$C$8&amp;" phiếu; ","")))</f>
        <v/>
      </c>
    </row>
    <row r="37" ht="19.5" customHeight="1">
      <c r="A37" s="22" t="str">
        <f t="shared" si="1"/>
        <v/>
      </c>
      <c r="B37" s="23" t="str">
        <f>IF('NGƯỜI ĐƯỢC ĐÁNH GIÁ'!B32="","",'NGƯỜI ĐƯỢC ĐÁNH GIÁ'!B32)</f>
        <v/>
      </c>
      <c r="C37" s="23" t="str">
        <f>IF(B37="","",'NGƯỜI ĐƯỢC ĐÁNH GIÁ'!C32)</f>
        <v/>
      </c>
      <c r="D37" s="23" t="str">
        <f>IF(B37="","",'NGƯỜI ĐƯỢC ĐÁNH GIÁ'!D32)</f>
        <v/>
      </c>
      <c r="E37" s="23" t="str">
        <f>IF(B37="","",'NGƯỜI ĐƯỢC ĐÁNH GIÁ'!E32)</f>
        <v/>
      </c>
      <c r="F37" s="24" t="str">
        <f>IF($B37="","",COUNTIFS('DỮ LIỆU ĐÁNH GIÁ'!$B$5:$B$504,$B37,'DỮ LIỆU ĐÁNH GIÁ'!$D$5:$D$504,'CẤU HÌNH'!$B$12))</f>
        <v/>
      </c>
      <c r="G37" s="24" t="str">
        <f>IF($B37="","",COUNTIFS('DỮ LIỆU ĐÁNH GIÁ'!$B$5:$B$504,$B37,'DỮ LIỆU ĐÁNH GIÁ'!$D$5:$D$504,'CẤU HÌNH'!$B$13))</f>
        <v/>
      </c>
      <c r="H37" s="24" t="str">
        <f>IF($B37="","",COUNTIFS('DỮ LIỆU ĐÁNH GIÁ'!$B$5:$B$504,$B37,'DỮ LIỆU ĐÁNH GIÁ'!$D$5:$D$504,'CẤU HÌNH'!$B$14))</f>
        <v/>
      </c>
      <c r="I37" s="24" t="str">
        <f>IF($B37="","",COUNTIFS('DỮ LIỆU ĐÁNH GIÁ'!$B$5:$B$504,$B37,'DỮ LIỆU ĐÁNH GIÁ'!$D$5:$D$504,'CẤU HÌNH'!$B$15))</f>
        <v/>
      </c>
      <c r="J37" s="25" t="str">
        <f>IF($B37="","",'BẢNG TÍNH'!AQ32)</f>
        <v/>
      </c>
      <c r="K37" s="25" t="str">
        <f>IF($B37="","",'BẢNG TÍNH'!AR32)</f>
        <v/>
      </c>
      <c r="L37" s="25" t="str">
        <f>IF($B37="","",'BẢNG TÍNH'!AS32)</f>
        <v/>
      </c>
      <c r="M37" s="25" t="str">
        <f>IF($B37="","",'BẢNG TÍNH'!AT32)</f>
        <v/>
      </c>
      <c r="N37" s="27" t="str">
        <f>IF($B37="","",'BẢNG TÍNH'!BE32)</f>
        <v/>
      </c>
      <c r="O37" s="25" t="str">
        <f>IF($B37="","",'BẢNG TÍNH'!BF32)</f>
        <v/>
      </c>
      <c r="P37" s="28" t="str">
        <f t="shared" si="2"/>
        <v/>
      </c>
      <c r="Q37" s="29" t="str">
        <f>IF(ISNUMBER(N37),LOOKUP(N37,'CẤU HÌNH'!$F$13:$F$17,'CẤU HÌNH'!$G$13:$G$17),"")</f>
        <v/>
      </c>
      <c r="R37" s="24" t="str">
        <f t="shared" si="3"/>
        <v/>
      </c>
      <c r="S37" s="23" t="str">
        <f>IF(P37="","",IF(P37&gt;='CẤU HÌNH'!$C$7,"Tự đánh giá cao hơn người khác",IF(P37&lt;=-'CẤU HÌNH'!$C$7,"Tự đánh giá thấp hơn người khác","Tương đồng")))</f>
        <v/>
      </c>
      <c r="T37" s="23" t="str">
        <f>IF(B37="","",TRIM(IF(G37=0,"Thiếu phiếu Cấp trên; ","")&amp;IF(H37=0,"Thiếu phiếu Đồng nghiệp; ",IF(H37&lt;'CẤU HÌNH'!$C$8,"Đồng nghiệp &lt; "&amp;'CẤU HÌNH'!$C$8&amp;" phiếu; ",""))&amp;IF(AND(I37&gt;0,I37&lt;'CẤU HÌNH'!$C$8),"Cấp dưới &lt; "&amp;'CẤU HÌNH'!$C$8&amp;" phiếu; ","")))</f>
        <v/>
      </c>
    </row>
    <row r="38" ht="19.5" customHeight="1">
      <c r="A38" s="22" t="str">
        <f t="shared" si="1"/>
        <v/>
      </c>
      <c r="B38" s="23" t="str">
        <f>IF('NGƯỜI ĐƯỢC ĐÁNH GIÁ'!B33="","",'NGƯỜI ĐƯỢC ĐÁNH GIÁ'!B33)</f>
        <v/>
      </c>
      <c r="C38" s="23" t="str">
        <f>IF(B38="","",'NGƯỜI ĐƯỢC ĐÁNH GIÁ'!C33)</f>
        <v/>
      </c>
      <c r="D38" s="23" t="str">
        <f>IF(B38="","",'NGƯỜI ĐƯỢC ĐÁNH GIÁ'!D33)</f>
        <v/>
      </c>
      <c r="E38" s="23" t="str">
        <f>IF(B38="","",'NGƯỜI ĐƯỢC ĐÁNH GIÁ'!E33)</f>
        <v/>
      </c>
      <c r="F38" s="24" t="str">
        <f>IF($B38="","",COUNTIFS('DỮ LIỆU ĐÁNH GIÁ'!$B$5:$B$504,$B38,'DỮ LIỆU ĐÁNH GIÁ'!$D$5:$D$504,'CẤU HÌNH'!$B$12))</f>
        <v/>
      </c>
      <c r="G38" s="24" t="str">
        <f>IF($B38="","",COUNTIFS('DỮ LIỆU ĐÁNH GIÁ'!$B$5:$B$504,$B38,'DỮ LIỆU ĐÁNH GIÁ'!$D$5:$D$504,'CẤU HÌNH'!$B$13))</f>
        <v/>
      </c>
      <c r="H38" s="24" t="str">
        <f>IF($B38="","",COUNTIFS('DỮ LIỆU ĐÁNH GIÁ'!$B$5:$B$504,$B38,'DỮ LIỆU ĐÁNH GIÁ'!$D$5:$D$504,'CẤU HÌNH'!$B$14))</f>
        <v/>
      </c>
      <c r="I38" s="24" t="str">
        <f>IF($B38="","",COUNTIFS('DỮ LIỆU ĐÁNH GIÁ'!$B$5:$B$504,$B38,'DỮ LIỆU ĐÁNH GIÁ'!$D$5:$D$504,'CẤU HÌNH'!$B$15))</f>
        <v/>
      </c>
      <c r="J38" s="25" t="str">
        <f>IF($B38="","",'BẢNG TÍNH'!AQ33)</f>
        <v/>
      </c>
      <c r="K38" s="25" t="str">
        <f>IF($B38="","",'BẢNG TÍNH'!AR33)</f>
        <v/>
      </c>
      <c r="L38" s="25" t="str">
        <f>IF($B38="","",'BẢNG TÍNH'!AS33)</f>
        <v/>
      </c>
      <c r="M38" s="25" t="str">
        <f>IF($B38="","",'BẢNG TÍNH'!AT33)</f>
        <v/>
      </c>
      <c r="N38" s="27" t="str">
        <f>IF($B38="","",'BẢNG TÍNH'!BE33)</f>
        <v/>
      </c>
      <c r="O38" s="25" t="str">
        <f>IF($B38="","",'BẢNG TÍNH'!BF33)</f>
        <v/>
      </c>
      <c r="P38" s="28" t="str">
        <f t="shared" si="2"/>
        <v/>
      </c>
      <c r="Q38" s="29" t="str">
        <f>IF(ISNUMBER(N38),LOOKUP(N38,'CẤU HÌNH'!$F$13:$F$17,'CẤU HÌNH'!$G$13:$G$17),"")</f>
        <v/>
      </c>
      <c r="R38" s="24" t="str">
        <f t="shared" si="3"/>
        <v/>
      </c>
      <c r="S38" s="23" t="str">
        <f>IF(P38="","",IF(P38&gt;='CẤU HÌNH'!$C$7,"Tự đánh giá cao hơn người khác",IF(P38&lt;=-'CẤU HÌNH'!$C$7,"Tự đánh giá thấp hơn người khác","Tương đồng")))</f>
        <v/>
      </c>
      <c r="T38" s="23" t="str">
        <f>IF(B38="","",TRIM(IF(G38=0,"Thiếu phiếu Cấp trên; ","")&amp;IF(H38=0,"Thiếu phiếu Đồng nghiệp; ",IF(H38&lt;'CẤU HÌNH'!$C$8,"Đồng nghiệp &lt; "&amp;'CẤU HÌNH'!$C$8&amp;" phiếu; ",""))&amp;IF(AND(I38&gt;0,I38&lt;'CẤU HÌNH'!$C$8),"Cấp dưới &lt; "&amp;'CẤU HÌNH'!$C$8&amp;" phiếu; ","")))</f>
        <v/>
      </c>
    </row>
    <row r="39" ht="19.5" customHeight="1">
      <c r="A39" s="22" t="str">
        <f t="shared" si="1"/>
        <v/>
      </c>
      <c r="B39" s="23" t="str">
        <f>IF('NGƯỜI ĐƯỢC ĐÁNH GIÁ'!B34="","",'NGƯỜI ĐƯỢC ĐÁNH GIÁ'!B34)</f>
        <v/>
      </c>
      <c r="C39" s="23" t="str">
        <f>IF(B39="","",'NGƯỜI ĐƯỢC ĐÁNH GIÁ'!C34)</f>
        <v/>
      </c>
      <c r="D39" s="23" t="str">
        <f>IF(B39="","",'NGƯỜI ĐƯỢC ĐÁNH GIÁ'!D34)</f>
        <v/>
      </c>
      <c r="E39" s="23" t="str">
        <f>IF(B39="","",'NGƯỜI ĐƯỢC ĐÁNH GIÁ'!E34)</f>
        <v/>
      </c>
      <c r="F39" s="24" t="str">
        <f>IF($B39="","",COUNTIFS('DỮ LIỆU ĐÁNH GIÁ'!$B$5:$B$504,$B39,'DỮ LIỆU ĐÁNH GIÁ'!$D$5:$D$504,'CẤU HÌNH'!$B$12))</f>
        <v/>
      </c>
      <c r="G39" s="24" t="str">
        <f>IF($B39="","",COUNTIFS('DỮ LIỆU ĐÁNH GIÁ'!$B$5:$B$504,$B39,'DỮ LIỆU ĐÁNH GIÁ'!$D$5:$D$504,'CẤU HÌNH'!$B$13))</f>
        <v/>
      </c>
      <c r="H39" s="24" t="str">
        <f>IF($B39="","",COUNTIFS('DỮ LIỆU ĐÁNH GIÁ'!$B$5:$B$504,$B39,'DỮ LIỆU ĐÁNH GIÁ'!$D$5:$D$504,'CẤU HÌNH'!$B$14))</f>
        <v/>
      </c>
      <c r="I39" s="24" t="str">
        <f>IF($B39="","",COUNTIFS('DỮ LIỆU ĐÁNH GIÁ'!$B$5:$B$504,$B39,'DỮ LIỆU ĐÁNH GIÁ'!$D$5:$D$504,'CẤU HÌNH'!$B$15))</f>
        <v/>
      </c>
      <c r="J39" s="25" t="str">
        <f>IF($B39="","",'BẢNG TÍNH'!AQ34)</f>
        <v/>
      </c>
      <c r="K39" s="25" t="str">
        <f>IF($B39="","",'BẢNG TÍNH'!AR34)</f>
        <v/>
      </c>
      <c r="L39" s="25" t="str">
        <f>IF($B39="","",'BẢNG TÍNH'!AS34)</f>
        <v/>
      </c>
      <c r="M39" s="25" t="str">
        <f>IF($B39="","",'BẢNG TÍNH'!AT34)</f>
        <v/>
      </c>
      <c r="N39" s="27" t="str">
        <f>IF($B39="","",'BẢNG TÍNH'!BE34)</f>
        <v/>
      </c>
      <c r="O39" s="25" t="str">
        <f>IF($B39="","",'BẢNG TÍNH'!BF34)</f>
        <v/>
      </c>
      <c r="P39" s="28" t="str">
        <f t="shared" si="2"/>
        <v/>
      </c>
      <c r="Q39" s="29" t="str">
        <f>IF(ISNUMBER(N39),LOOKUP(N39,'CẤU HÌNH'!$F$13:$F$17,'CẤU HÌNH'!$G$13:$G$17),"")</f>
        <v/>
      </c>
      <c r="R39" s="24" t="str">
        <f t="shared" si="3"/>
        <v/>
      </c>
      <c r="S39" s="23" t="str">
        <f>IF(P39="","",IF(P39&gt;='CẤU HÌNH'!$C$7,"Tự đánh giá cao hơn người khác",IF(P39&lt;=-'CẤU HÌNH'!$C$7,"Tự đánh giá thấp hơn người khác","Tương đồng")))</f>
        <v/>
      </c>
      <c r="T39" s="23" t="str">
        <f>IF(B39="","",TRIM(IF(G39=0,"Thiếu phiếu Cấp trên; ","")&amp;IF(H39=0,"Thiếu phiếu Đồng nghiệp; ",IF(H39&lt;'CẤU HÌNH'!$C$8,"Đồng nghiệp &lt; "&amp;'CẤU HÌNH'!$C$8&amp;" phiếu; ",""))&amp;IF(AND(I39&gt;0,I39&lt;'CẤU HÌNH'!$C$8),"Cấp dưới &lt; "&amp;'CẤU HÌNH'!$C$8&amp;" phiếu; ","")))</f>
        <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E7:I7"/>
    <mergeCell ref="J7:N7"/>
    <mergeCell ref="A8:E8"/>
    <mergeCell ref="F8:I8"/>
    <mergeCell ref="J8:M8"/>
    <mergeCell ref="N8:R8"/>
    <mergeCell ref="S8:T8"/>
    <mergeCell ref="A1:T1"/>
    <mergeCell ref="A2:T2"/>
    <mergeCell ref="A6:D6"/>
    <mergeCell ref="E6:I6"/>
    <mergeCell ref="J6:N6"/>
    <mergeCell ref="O6:T6"/>
    <mergeCell ref="A7:D7"/>
    <mergeCell ref="O7:T7"/>
  </mergeCells>
  <conditionalFormatting sqref="J10:O39">
    <cfRule type="expression" dxfId="2" priority="1">
      <formula>AND(ISNUMBER(J10),J10&gt;=4.5)</formula>
    </cfRule>
  </conditionalFormatting>
  <conditionalFormatting sqref="J10:O39">
    <cfRule type="expression" dxfId="1" priority="2">
      <formula>AND(ISNUMBER(J10),J10&lt;2.5)</formula>
    </cfRule>
  </conditionalFormatting>
  <conditionalFormatting sqref="T10:T39">
    <cfRule type="expression" dxfId="3" priority="3">
      <formula>LEN(T10)&gt;0</formula>
    </cfRule>
  </conditionalFormatting>
  <printOptions/>
  <pageMargins bottom="1.0" footer="0.0" header="0.0" left="0.75" right="0.75" top="1.0"/>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sheetViews>
  <sheetFormatPr customHeight="1" defaultColWidth="14.43" defaultRowHeight="15.0"/>
  <cols>
    <col customWidth="1" min="1" max="1" width="3.0"/>
    <col customWidth="1" min="2" max="2" width="38.0"/>
    <col customWidth="1" min="3" max="4" width="12.0"/>
    <col customWidth="1" min="5" max="5" width="13.0"/>
    <col customWidth="1" min="6" max="6" width="12.0"/>
    <col customWidth="1" min="7" max="8" width="14.0"/>
    <col customWidth="1" min="9" max="9" width="16.0"/>
    <col customWidth="1" min="10" max="26" width="8.57"/>
    <col customWidth="1" hidden="1" min="27" max="29" width="13.0"/>
  </cols>
  <sheetData>
    <row r="1" ht="33.75" customHeight="1">
      <c r="A1" s="40" t="s">
        <v>87</v>
      </c>
      <c r="B1" s="2"/>
      <c r="C1" s="2"/>
      <c r="D1" s="2"/>
      <c r="E1" s="2"/>
      <c r="F1" s="2"/>
      <c r="G1" s="2"/>
      <c r="H1" s="2"/>
      <c r="I1" s="2"/>
      <c r="J1" s="2"/>
      <c r="K1" s="2"/>
      <c r="L1" s="2"/>
      <c r="M1" s="2"/>
      <c r="N1" s="2"/>
      <c r="O1" s="2"/>
      <c r="P1" s="2"/>
      <c r="Q1" s="2"/>
      <c r="R1" s="2"/>
      <c r="S1" s="2"/>
      <c r="T1" s="2"/>
      <c r="U1" s="2"/>
      <c r="V1" s="2"/>
      <c r="W1" s="2"/>
      <c r="X1" s="2"/>
      <c r="Y1" s="2"/>
      <c r="Z1" s="3"/>
      <c r="AC1" s="42">
        <f>MATCH($C$4,'NGƯỜI ĐƯỢC ĐÁNH GIÁ'!$B$5:$B$34,0)</f>
        <v>1</v>
      </c>
    </row>
    <row r="2" ht="19.5" customHeight="1">
      <c r="A2" s="4" t="str">
        <f>'CẤU HÌNH'!C5&amp;"  ·  Kỳ đánh giá: "&amp;'CẤU HÌNH'!C6</f>
        <v>Công ty Mẫu  ·  Kỳ đánh giá: Quý 4/2026</v>
      </c>
      <c r="B2" s="2"/>
      <c r="C2" s="2"/>
      <c r="D2" s="2"/>
      <c r="E2" s="2"/>
      <c r="F2" s="2"/>
      <c r="G2" s="2"/>
      <c r="H2" s="2"/>
      <c r="I2" s="3"/>
    </row>
    <row r="4" ht="15.0" customHeight="1">
      <c r="B4" s="30" t="s">
        <v>89</v>
      </c>
      <c r="C4" s="45" t="s">
        <v>73</v>
      </c>
      <c r="D4" s="18"/>
    </row>
    <row r="5" ht="24.0" customHeight="1">
      <c r="B5" s="30" t="s">
        <v>54</v>
      </c>
      <c r="C5" s="32" t="str">
        <f t="array" ref="C5">IFERROR(INDEX('NGƯỜI ĐƯỢC ĐÁNH GIÁ'!$C$5:$C$34,$AC$1),"")</f>
        <v>Nguyễn Minh Anh</v>
      </c>
      <c r="D5" s="17"/>
      <c r="E5" s="18"/>
      <c r="F5" s="46" t="s">
        <v>55</v>
      </c>
      <c r="G5" s="32" t="str">
        <f t="array" ref="G5">IFERROR(INDEX('NGƯỜI ĐƯỢC ĐÁNH GIÁ'!$D$5:$D$34,$AC$1),"")</f>
        <v>Kinh doanh</v>
      </c>
      <c r="H5" s="17"/>
      <c r="I5" s="18"/>
    </row>
    <row r="6" ht="24.0" customHeight="1">
      <c r="B6" s="30" t="s">
        <v>56</v>
      </c>
      <c r="C6" s="32" t="str">
        <f t="array" ref="C6">IFERROR(INDEX('NGƯỜI ĐƯỢC ĐÁNH GIÁ'!$E$5:$E$34,$AC$1),"")</f>
        <v>Trưởng phòng Kinh doanh</v>
      </c>
      <c r="D6" s="17"/>
      <c r="E6" s="18"/>
      <c r="F6" s="46" t="s">
        <v>90</v>
      </c>
      <c r="G6" s="32" t="str">
        <f t="array" ref="G6">IFERROR(INDEX('NGƯỜI ĐƯỢC ĐÁNH GIÁ'!$F$5:$F$34,$AC$1),"")</f>
        <v>Giám đốc</v>
      </c>
      <c r="H6" s="17"/>
      <c r="I6" s="18"/>
    </row>
    <row r="8" ht="19.5" customHeight="1">
      <c r="B8" s="47" t="s">
        <v>32</v>
      </c>
      <c r="C8" s="12" t="s">
        <v>63</v>
      </c>
      <c r="D8" s="3"/>
      <c r="E8" s="12" t="s">
        <v>64</v>
      </c>
      <c r="F8" s="3"/>
      <c r="G8" s="12" t="s">
        <v>34</v>
      </c>
      <c r="H8" s="2"/>
      <c r="I8" s="3"/>
    </row>
    <row r="9" ht="33.75" customHeight="1">
      <c r="B9" s="48">
        <f t="array" ref="B9">IFERROR(INDEX('KẾT QUẢ'!$N$10:$N$39,$AC$1),"")</f>
        <v>3.691111111</v>
      </c>
      <c r="C9" s="49" t="str">
        <f t="array" ref="C9">IFERROR(INDEX('KẾT QUẢ'!$Q$10:$Q$39,$AC$1),"")</f>
        <v>Tốt</v>
      </c>
      <c r="D9" s="3"/>
      <c r="E9" s="50">
        <f t="array" ref="E9">IFERROR(INDEX('KẾT QUẢ'!$R$10:$R$39,$AC$1),"")</f>
        <v>4</v>
      </c>
      <c r="F9" s="3"/>
      <c r="G9" s="15">
        <f t="array" ref="G9">IFERROR(INDEX('KẾT QUẢ'!$O$10:$O$39,$AC$1),"")</f>
        <v>3.590123457</v>
      </c>
      <c r="H9" s="2"/>
      <c r="I9" s="3"/>
    </row>
    <row r="10">
      <c r="B10" s="51" t="str">
        <f t="array" ref="B10">"Số phiếu thu về — Tự đánh giá: "&amp;IFERROR(INDEX('KẾT QUẢ'!$F$10:$F$39,$AC$1),0)&amp;"  ·  Cấp trên: "&amp;IFERROR(INDEX('KẾT QUẢ'!$G$10:$G$39,$AC$1),0)&amp;"  ·  Đồng nghiệp: "&amp;IFERROR(INDEX('KẾT QUẢ'!$H$10:$H$39,$AC$1),0)&amp;"  ·  Cấp dưới: "&amp;IFERROR(INDEX('KẾT QUẢ'!$I$10:$I$39,$AC$1),0)</f>
        <v>Số phiếu thu về — Tự đánh giá: 1  ·  Cấp trên: 1  ·  Đồng nghiệp: 3  ·  Cấp dưới: 3</v>
      </c>
    </row>
    <row r="11">
      <c r="B11" s="52" t="s">
        <v>95</v>
      </c>
    </row>
    <row r="12" ht="36.0" customHeight="1">
      <c r="B12" s="21" t="s">
        <v>75</v>
      </c>
      <c r="C12" s="21" t="s">
        <v>57</v>
      </c>
      <c r="D12" s="21" t="s">
        <v>58</v>
      </c>
      <c r="E12" s="21" t="s">
        <v>59</v>
      </c>
      <c r="F12" s="21" t="s">
        <v>60</v>
      </c>
      <c r="G12" s="21" t="s">
        <v>96</v>
      </c>
      <c r="H12" s="21" t="s">
        <v>97</v>
      </c>
      <c r="I12" s="21" t="s">
        <v>62</v>
      </c>
    </row>
    <row r="13" ht="24.0" customHeight="1">
      <c r="B13" s="37" t="str">
        <f>'CẤU HÌNH'!$B$20</f>
        <v>Năng lực chuyên môn</v>
      </c>
      <c r="C13" s="25">
        <f t="array" ref="C13">IFERROR(IF(INDEX('BẢNG TÍNH'!$C$5:$C$34,$AC$1)&gt;0,INDEX('BẢNG TÍNH'!$W$5:$W$34,$AC$1),""),"")</f>
        <v>4.666666667</v>
      </c>
      <c r="D13" s="25">
        <f t="array" ref="D13">IFERROR(IF(INDEX('BẢNG TÍNH'!$H$5:$H$34,$AC$1)&gt;0,INDEX('BẢNG TÍNH'!$AB$5:$AB$34,$AC$1),""),"")</f>
        <v>3.666666667</v>
      </c>
      <c r="E13" s="25">
        <f t="array" ref="E13">IFERROR(IF(INDEX('BẢNG TÍNH'!$M$5:$M$34,$AC$1)&gt;0,INDEX('BẢNG TÍNH'!$AG$5:$AG$34,$AC$1),""),"")</f>
        <v>3.666666667</v>
      </c>
      <c r="F13" s="25">
        <f t="array" ref="F13">IFERROR(IF(INDEX('BẢNG TÍNH'!$R$5:$R$34,$AC$1)&gt;0,INDEX('BẢNG TÍNH'!$AL$5:$AL$34,$AC$1),""),"")</f>
        <v>3.555555556</v>
      </c>
      <c r="G13" s="25">
        <f t="array" ref="G13">IFERROR(INDEX('BẢNG TÍNH'!$AZ$5:$AZ$34,$AC$1),"")</f>
        <v>3.641975309</v>
      </c>
      <c r="H13" s="53">
        <f t="array" ref="H13">IFERROR(INDEX('BẢNG TÍNH'!$AU$5:$AU$34,$AC$1),"")</f>
        <v>3.744444444</v>
      </c>
      <c r="I13" s="28">
        <f t="shared" ref="I13:I17" si="1">IF(AND(ISNUMBER(C13),ISNUMBER(G13)),C13-G13,"")</f>
        <v>1.024691358</v>
      </c>
    </row>
    <row r="14" ht="24.0" customHeight="1">
      <c r="B14" s="37" t="str">
        <f>'CẤU HÌNH'!$B$21</f>
        <v>Giao tiếp &amp; phối hợp</v>
      </c>
      <c r="C14" s="25">
        <f t="array" ref="C14">IFERROR(IF(INDEX('BẢNG TÍNH'!$D$5:$D$34,$AC$1)&gt;0,INDEX('BẢNG TÍNH'!$X$5:$X$34,$AC$1),""),"")</f>
        <v>4.666666667</v>
      </c>
      <c r="D14" s="25">
        <f t="array" ref="D14">IFERROR(IF(INDEX('BẢNG TÍNH'!$I$5:$I$34,$AC$1)&gt;0,INDEX('BẢNG TÍNH'!$AC$5:$AC$34,$AC$1),""),"")</f>
        <v>4</v>
      </c>
      <c r="E14" s="25">
        <f t="array" ref="E14">IFERROR(IF(INDEX('BẢNG TÍNH'!$N$5:$N$34,$AC$1)&gt;0,INDEX('BẢNG TÍNH'!$AH$5:$AH$34,$AC$1),""),"")</f>
        <v>2.888888889</v>
      </c>
      <c r="F14" s="25">
        <f t="array" ref="F14">IFERROR(IF(INDEX('BẢNG TÍNH'!$S$5:$S$34,$AC$1)&gt;0,INDEX('BẢNG TÍNH'!$AM$5:$AM$34,$AC$1),""),"")</f>
        <v>2.222222222</v>
      </c>
      <c r="G14" s="25">
        <f t="array" ref="G14">IFERROR(INDEX('BẢNG TÍNH'!$BA$5:$BA$34,$AC$1),"")</f>
        <v>3.234567901</v>
      </c>
      <c r="H14" s="53">
        <f t="array" ref="H14">IFERROR(INDEX('BẢNG TÍNH'!$AV$5:$AV$34,$AC$1),"")</f>
        <v>3.377777778</v>
      </c>
      <c r="I14" s="28">
        <f t="shared" si="1"/>
        <v>1.432098765</v>
      </c>
    </row>
    <row r="15" ht="24.0" customHeight="1">
      <c r="B15" s="37" t="str">
        <f>'CẤU HÌNH'!$B$22</f>
        <v>Tư duy &amp; giải quyết vấn đề</v>
      </c>
      <c r="C15" s="25">
        <f t="array" ref="C15">IFERROR(IF(INDEX('BẢNG TÍNH'!$E$5:$E$34,$AC$1)&gt;0,INDEX('BẢNG TÍNH'!$Y$5:$Y$34,$AC$1),""),"")</f>
        <v>5</v>
      </c>
      <c r="D15" s="25">
        <f t="array" ref="D15">IFERROR(IF(INDEX('BẢNG TÍNH'!$J$5:$J$34,$AC$1)&gt;0,INDEX('BẢNG TÍNH'!$AD$5:$AD$34,$AC$1),""),"")</f>
        <v>3.666666667</v>
      </c>
      <c r="E15" s="25">
        <f t="array" ref="E15">IFERROR(IF(INDEX('BẢNG TÍNH'!$O$5:$O$34,$AC$1)&gt;0,INDEX('BẢNG TÍNH'!$AI$5:$AI$34,$AC$1),""),"")</f>
        <v>3.555555556</v>
      </c>
      <c r="F15" s="25">
        <f t="array" ref="F15">IFERROR(IF(INDEX('BẢNG TÍNH'!$T$5:$T$34,$AC$1)&gt;0,INDEX('BẢNG TÍNH'!$AN$5:$AN$34,$AC$1),""),"")</f>
        <v>3.555555556</v>
      </c>
      <c r="G15" s="25">
        <f t="array" ref="G15">IFERROR(INDEX('BẢNG TÍNH'!$BB$5:$BB$34,$AC$1),"")</f>
        <v>3.604938272</v>
      </c>
      <c r="H15" s="53">
        <f t="array" ref="H15">IFERROR(INDEX('BẢNG TÍNH'!$AW$5:$AW$34,$AC$1),"")</f>
        <v>3.744444444</v>
      </c>
      <c r="I15" s="28">
        <f t="shared" si="1"/>
        <v>1.395061728</v>
      </c>
    </row>
    <row r="16" ht="24.0" customHeight="1">
      <c r="B16" s="37" t="str">
        <f>'CẤU HÌNH'!$B$23</f>
        <v>Lãnh đạo &amp; phát triển người khác</v>
      </c>
      <c r="C16" s="25">
        <f t="array" ref="C16">IFERROR(IF(INDEX('BẢNG TÍNH'!$F$5:$F$34,$AC$1)&gt;0,INDEX('BẢNG TÍNH'!$Z$5:$Z$34,$AC$1),""),"")</f>
        <v>4</v>
      </c>
      <c r="D16" s="25">
        <f t="array" ref="D16">IFERROR(IF(INDEX('BẢNG TÍNH'!$K$5:$K$34,$AC$1)&gt;0,INDEX('BẢNG TÍNH'!$AE$5:$AE$34,$AC$1),""),"")</f>
        <v>4</v>
      </c>
      <c r="E16" s="25">
        <f t="array" ref="E16">IFERROR(IF(INDEX('BẢNG TÍNH'!$P$5:$P$34,$AC$1)&gt;0,INDEX('BẢNG TÍNH'!$AJ$5:$AJ$34,$AC$1),""),"")</f>
        <v>3.555555556</v>
      </c>
      <c r="F16" s="25">
        <f t="array" ref="F16">IFERROR(IF(INDEX('BẢNG TÍNH'!$U$5:$U$34,$AC$1)&gt;0,INDEX('BẢNG TÍNH'!$AO$5:$AO$34,$AC$1),""),"")</f>
        <v>3.666666667</v>
      </c>
      <c r="G16" s="25">
        <f t="array" ref="G16">IFERROR(INDEX('BẢNG TÍNH'!$BC$5:$BC$34,$AC$1),"")</f>
        <v>3.777777778</v>
      </c>
      <c r="H16" s="53">
        <f t="array" ref="H16">IFERROR(INDEX('BẢNG TÍNH'!$AX$5:$AX$34,$AC$1),"")</f>
        <v>3.8</v>
      </c>
      <c r="I16" s="28">
        <f t="shared" si="1"/>
        <v>0.2222222222</v>
      </c>
    </row>
    <row r="17" ht="24.0" customHeight="1">
      <c r="B17" s="37" t="str">
        <f>'CẤU HÌNH'!$B$24</f>
        <v>Thái độ &amp; giá trị</v>
      </c>
      <c r="C17" s="25">
        <f t="array" ref="C17">IFERROR(IF(INDEX('BẢNG TÍNH'!$G$5:$G$34,$AC$1)&gt;0,INDEX('BẢNG TÍNH'!$AA$5:$AA$34,$AC$1),""),"")</f>
        <v>4.666666667</v>
      </c>
      <c r="D17" s="25">
        <f t="array" ref="D17">IFERROR(IF(INDEX('BẢNG TÍNH'!$L$5:$L$34,$AC$1)&gt;0,INDEX('BẢNG TÍNH'!$AF$5:$AF$34,$AC$1),""),"")</f>
        <v>4</v>
      </c>
      <c r="E17" s="25">
        <f t="array" ref="E17">IFERROR(IF(INDEX('BẢNG TÍNH'!$Q$5:$Q$34,$AC$1)&gt;0,INDEX('BẢNG TÍNH'!$AK$5:$AK$34,$AC$1),""),"")</f>
        <v>3.444444444</v>
      </c>
      <c r="F17" s="25">
        <f t="array" ref="F17">IFERROR(IF(INDEX('BẢNG TÍNH'!$V$5:$V$34,$AC$1)&gt;0,INDEX('BẢNG TÍNH'!$AP$5:$AP$34,$AC$1),""),"")</f>
        <v>3.444444444</v>
      </c>
      <c r="G17" s="25">
        <f t="array" ref="G17">IFERROR(INDEX('BẢNG TÍNH'!$BD$5:$BD$34,$AC$1),"")</f>
        <v>3.691358025</v>
      </c>
      <c r="H17" s="53">
        <f t="array" ref="H17">IFERROR(INDEX('BẢNG TÍNH'!$AY$5:$AY$34,$AC$1),"")</f>
        <v>3.788888889</v>
      </c>
      <c r="I17" s="28">
        <f t="shared" si="1"/>
        <v>0.975308642</v>
      </c>
    </row>
    <row r="20" ht="15.0" customHeight="1">
      <c r="B20" s="63" t="s">
        <v>114</v>
      </c>
      <c r="C20" s="63" t="s">
        <v>115</v>
      </c>
      <c r="E20" s="64" t="s">
        <v>116</v>
      </c>
      <c r="F20" s="17"/>
      <c r="G20" s="17"/>
      <c r="H20" s="18"/>
      <c r="I20" s="63" t="s">
        <v>36</v>
      </c>
    </row>
    <row r="21" ht="24.0" customHeight="1">
      <c r="B21" s="23" t="str">
        <f t="array" ref="B21">IFERROR(INDEX($B$32:$B$51,MATCH(LARGE($AA$32:$AA$51,1),$AA$32:$AA$51,0)),"")</f>
        <v>Ghi nhận &amp; phản hồi nhân viên</v>
      </c>
      <c r="C21" s="25">
        <f t="array" ref="C21">IFERROR(INDEX($H$32:$H$51,MATCH(LARGE($AA$32:$AA$51,1),$AA$32:$AA$51,0)),"")</f>
        <v>4.166666667</v>
      </c>
      <c r="D21" s="22"/>
      <c r="E21" s="65" t="str">
        <f t="array" ref="E21">IFERROR(INDEX($B$32:$B$51,MATCH(LARGE($AB$32:$AB$51,1),$AB$32:$AB$51,0)),"")</f>
        <v>Giao tiếp rõ ràng</v>
      </c>
      <c r="F21" s="17"/>
      <c r="G21" s="17"/>
      <c r="H21" s="18"/>
      <c r="I21" s="28">
        <f t="array" ref="I21">IFERROR(INDEX($I$32:$I$51,MATCH(LARGE($AB$32:$AB$51,1),$AB$32:$AB$51,0)),"")</f>
        <v>1.814814815</v>
      </c>
    </row>
    <row r="22" ht="24.0" customHeight="1">
      <c r="B22" s="23" t="str">
        <f t="array" ref="B22">IFERROR(INDEX($B$32:$B$51,MATCH(LARGE($AA$32:$AA$51,2),$AA$32:$AA$51,0)),"")</f>
        <v>Trách nhiệm &amp; cam kết</v>
      </c>
      <c r="C22" s="25">
        <f t="array" ref="C22">IFERROR(INDEX($H$32:$H$51,MATCH(LARGE($AA$32:$AA$51,2),$AA$32:$AA$51,0)),"")</f>
        <v>3.9</v>
      </c>
      <c r="D22" s="22"/>
      <c r="E22" s="65" t="str">
        <f t="array" ref="E22">IFERROR(INDEX($B$32:$B$51,MATCH(LARGE($AB$32:$AB$51,2),$AB$32:$AB$51,0)),"")</f>
        <v>Hợp tác đồng đội</v>
      </c>
      <c r="F22" s="17"/>
      <c r="G22" s="17"/>
      <c r="H22" s="18"/>
      <c r="I22" s="28">
        <f t="array" ref="I22">IFERROR(INDEX($I$32:$I$51,MATCH(LARGE($AB$32:$AB$51,2),$AB$32:$AB$51,0)),"")</f>
        <v>1.703703704</v>
      </c>
    </row>
    <row r="23" ht="24.0" customHeight="1">
      <c r="B23" s="23" t="str">
        <f t="array" ref="B23">IFERROR(INDEX($B$32:$B$51,MATCH(LARGE($AA$32:$AA$51,3),$AA$32:$AA$51,0)),"")</f>
        <v>Phân tích &amp; ra quyết định</v>
      </c>
      <c r="C23" s="25">
        <f t="array" ref="C23">IFERROR(INDEX($H$32:$H$51,MATCH(LARGE($AA$32:$AA$51,3),$AA$32:$AA$51,0)),"")</f>
        <v>3.9</v>
      </c>
      <c r="D23" s="22"/>
      <c r="E23" s="65" t="str">
        <f t="array" ref="E23">IFERROR(INDEX($B$32:$B$51,MATCH(LARGE($AB$32:$AB$51,3),$AB$32:$AB$51,0)),"")</f>
        <v>Chủ động &amp; sáng tạo</v>
      </c>
      <c r="F23" s="17"/>
      <c r="G23" s="17"/>
      <c r="H23" s="18"/>
      <c r="I23" s="28">
        <f t="array" ref="I23">IFERROR(INDEX($I$32:$I$51,MATCH(LARGE($AB$32:$AB$51,3),$AB$32:$AB$51,0)),"")</f>
        <v>1.62962963</v>
      </c>
    </row>
    <row r="24" ht="15.75" customHeight="1"/>
    <row r="25" ht="15.0" customHeight="1">
      <c r="B25" s="21" t="s">
        <v>119</v>
      </c>
      <c r="C25" s="21" t="s">
        <v>115</v>
      </c>
      <c r="E25" s="66" t="s">
        <v>120</v>
      </c>
      <c r="F25" s="17"/>
      <c r="G25" s="17"/>
      <c r="H25" s="18"/>
      <c r="I25" s="21" t="s">
        <v>36</v>
      </c>
    </row>
    <row r="26" ht="24.0" customHeight="1">
      <c r="B26" s="23" t="str">
        <f t="array" ref="B26">IFERROR(INDEX($B$32:$B$51,MATCH(SMALL($AA$32:$AA$51,1),$AA$32:$AA$51,0)),"")</f>
        <v>Lắng nghe &amp; phản hồi</v>
      </c>
      <c r="C26" s="25">
        <f t="array" ref="C26">IFERROR(INDEX($H$32:$H$51,MATCH(SMALL($AA$32:$AA$51,1),$AA$32:$AA$51,0)),"")</f>
        <v>3.3</v>
      </c>
      <c r="D26" s="22"/>
      <c r="E26" s="65" t="str">
        <f t="array" ref="E26">IFERROR(INDEX($B$32:$B$51,MATCH(SMALL($AB$32:$AB$51,1),$AB$32:$AB$51,0)),"")</f>
        <v>Ghi nhận &amp; phản hồi nhân viên</v>
      </c>
      <c r="F26" s="17"/>
      <c r="G26" s="17"/>
      <c r="H26" s="18"/>
      <c r="I26" s="28">
        <f t="array" ref="I26">IFERROR(INDEX($I$32:$I$51,MATCH(SMALL($AB$32:$AB$51,1),$AB$32:$AB$51,0)),"")</f>
        <v>-0.1851851852</v>
      </c>
    </row>
    <row r="27" ht="24.0" customHeight="1">
      <c r="B27" s="23" t="str">
        <f t="array" ref="B27">IFERROR(INDEX($B$32:$B$51,MATCH(SMALL($AA$32:$AA$51,2),$AA$32:$AA$51,0)),"")</f>
        <v>Giao tiếp rõ ràng</v>
      </c>
      <c r="C27" s="25">
        <f t="array" ref="C27">IFERROR(INDEX($H$32:$H$51,MATCH(SMALL($AA$32:$AA$51,2),$AA$32:$AA$51,0)),"")</f>
        <v>3.366666667</v>
      </c>
      <c r="D27" s="22"/>
      <c r="E27" s="65" t="str">
        <f t="array" ref="E27">IFERROR(INDEX($B$32:$B$51,MATCH(SMALL($AB$32:$AB$51,2),$AB$32:$AB$51,0)),"")</f>
        <v>Kiến thức &amp; kỹ năng chuyên môn</v>
      </c>
      <c r="F27" s="17"/>
      <c r="G27" s="17"/>
      <c r="H27" s="18"/>
      <c r="I27" s="28">
        <f t="array" ref="I27">IFERROR(INDEX($I$32:$I$51,MATCH(SMALL($AB$32:$AB$51,2),$AB$32:$AB$51,0)),"")</f>
        <v>0.2962962963</v>
      </c>
    </row>
    <row r="28" ht="24.0" customHeight="1">
      <c r="B28" s="23" t="str">
        <f t="array" ref="B28">IFERROR(INDEX($B$32:$B$51,MATCH(SMALL($AA$32:$AA$51,3),$AA$32:$AA$51,0)),"")</f>
        <v>Hợp tác đồng đội</v>
      </c>
      <c r="C28" s="25">
        <f t="array" ref="C28">IFERROR(INDEX($H$32:$H$51,MATCH(SMALL($AA$32:$AA$51,3),$AA$32:$AA$51,0)),"")</f>
        <v>3.466666667</v>
      </c>
      <c r="D28" s="22"/>
      <c r="E28" s="65" t="str">
        <f t="array" ref="E28">IFERROR(INDEX($B$32:$B$51,MATCH(SMALL($AB$32:$AB$51,3),$AB$32:$AB$51,0)),"")</f>
        <v>Định hướng &amp; truyền cảm hứng</v>
      </c>
      <c r="F28" s="17"/>
      <c r="G28" s="17"/>
      <c r="H28" s="18"/>
      <c r="I28" s="28">
        <f t="array" ref="I28">IFERROR(INDEX($I$32:$I$51,MATCH(SMALL($AB$32:$AB$51,3),$AB$32:$AB$51,0)),"")</f>
        <v>0.2962962963</v>
      </c>
    </row>
    <row r="29" ht="15.75" customHeight="1"/>
    <row r="30" ht="15.75" customHeight="1">
      <c r="B30" s="52" t="s">
        <v>121</v>
      </c>
    </row>
    <row r="31" ht="36.0" customHeight="1">
      <c r="B31" s="21" t="s">
        <v>76</v>
      </c>
      <c r="C31" s="21" t="s">
        <v>57</v>
      </c>
      <c r="D31" s="21" t="s">
        <v>58</v>
      </c>
      <c r="E31" s="21" t="s">
        <v>59</v>
      </c>
      <c r="F31" s="21" t="s">
        <v>60</v>
      </c>
      <c r="G31" s="21" t="s">
        <v>96</v>
      </c>
      <c r="H31" s="21" t="s">
        <v>97</v>
      </c>
      <c r="I31" s="21" t="s">
        <v>62</v>
      </c>
    </row>
    <row r="32" ht="21.75" customHeight="1">
      <c r="B32" s="67" t="str">
        <f>IF('TIÊU CHÍ'!D5="","",'TIÊU CHÍ'!D5)</f>
        <v>Kiến thức &amp; kỹ năng chuyên môn</v>
      </c>
      <c r="C32" s="25">
        <f t="array" ref="C32">IF($B32="","",IFERROR(AVERAGEIFS(INDEX('DỮ LIỆU ĐÁNH GIÁ'!$G$5:$Z$504,0,1),'DỮ LIỆU ĐÁNH GIÁ'!$B$5:$B$504,$C$4,'DỮ LIỆU ĐÁNH GIÁ'!$D$5:$D$504,'CẤU HÌNH'!$B$12),""))</f>
        <v>4</v>
      </c>
      <c r="D32" s="25">
        <f t="array" ref="D32">IF($B32="","",IFERROR(AVERAGEIFS(INDEX('DỮ LIỆU ĐÁNH GIÁ'!$G$5:$Z$504,0,1),'DỮ LIỆU ĐÁNH GIÁ'!$B$5:$B$504,$C$4,'DỮ LIỆU ĐÁNH GIÁ'!$D$5:$D$504,'CẤU HÌNH'!$B$13),""))</f>
        <v>4</v>
      </c>
      <c r="E32" s="25">
        <f t="array" ref="E32">IF($B32="","",IFERROR(AVERAGEIFS(INDEX('DỮ LIỆU ĐÁNH GIÁ'!$G$5:$Z$504,0,1),'DỮ LIỆU ĐÁNH GIÁ'!$B$5:$B$504,$C$4,'DỮ LIỆU ĐÁNH GIÁ'!$D$5:$D$504,'CẤU HÌNH'!$B$14),""))</f>
        <v>3.333333333</v>
      </c>
      <c r="F32" s="25">
        <f t="array" ref="F32">IF($B32="","",IFERROR(AVERAGEIFS(INDEX('DỮ LIỆU ĐÁNH GIÁ'!$G$5:$Z$504,0,1),'DỮ LIỆU ĐÁNH GIÁ'!$B$5:$B$504,$C$4,'DỮ LIỆU ĐÁNH GIÁ'!$D$5:$D$504,'CẤU HÌNH'!$B$15),""))</f>
        <v>3.666666667</v>
      </c>
      <c r="G32" s="25">
        <f>IF($B32="","",IFERROR((IF(ISNUMBER(D32),'CẤU HÌNH'!$C$13*D32,0)+IF(ISNUMBER(E32),'CẤU HÌNH'!$C$14*E32,0)+IF(ISNUMBER(F32),'CẤU HÌNH'!$C$15*F32,0))/(IF(ISNUMBER(D32),'CẤU HÌNH'!$C$13,0)+IF(ISNUMBER(E32),'CẤU HÌNH'!$C$14,0)+IF(ISNUMBER(F32),'CẤU HÌNH'!$C$15,0)),""))</f>
        <v>3.703703704</v>
      </c>
      <c r="H32" s="53">
        <f>IF($B32="","",IFERROR((IF(ISNUMBER(C32),'CẤU HÌNH'!$C$12*C32,0)+IF(ISNUMBER(D32),'CẤU HÌNH'!$C$13*D32,0)+IF(ISNUMBER(E32),'CẤU HÌNH'!$C$14*E32,0)+IF(ISNUMBER(F32),'CẤU HÌNH'!$C$15*F32,0))/(IF(ISNUMBER(C32),'CẤU HÌNH'!$C$12,0)+IF(ISNUMBER(D32),'CẤU HÌNH'!$C$13,0)+IF(ISNUMBER(E32),'CẤU HÌNH'!$C$14,0)+IF(ISNUMBER(F32),'CẤU HÌNH'!$C$15,0)),""))</f>
        <v>3.733333333</v>
      </c>
      <c r="I32" s="28">
        <f t="shared" ref="I32:I51" si="3">IF(AND(ISNUMBER(C32),ISNUMBER(G32)),C32-G32,"")</f>
        <v>0.2962962963</v>
      </c>
      <c r="AA32" s="68">
        <f t="shared" ref="AA32:AB32" si="2">IF(ISNUMBER(H32),H32+ROW()/10000000,"")</f>
        <v>3.733336533</v>
      </c>
      <c r="AB32" s="69">
        <f t="shared" si="2"/>
        <v>0.2962994963</v>
      </c>
    </row>
    <row r="33" ht="21.75" customHeight="1">
      <c r="B33" s="67" t="str">
        <f>IF('TIÊU CHÍ'!D6="","",'TIÊU CHÍ'!D6)</f>
        <v>Chất lượng công việc</v>
      </c>
      <c r="C33" s="25">
        <f t="array" ref="C33">IF($B33="","",IFERROR(AVERAGEIFS(INDEX('DỮ LIỆU ĐÁNH GIÁ'!$G$5:$Z$504,0,2),'DỮ LIỆU ĐÁNH GIÁ'!$B$5:$B$504,$C$4,'DỮ LIỆU ĐÁNH GIÁ'!$D$5:$D$504,'CẤU HÌNH'!$B$12),""))</f>
        <v>5</v>
      </c>
      <c r="D33" s="25">
        <f t="array" ref="D33">IF($B33="","",IFERROR(AVERAGEIFS(INDEX('DỮ LIỆU ĐÁNH GIÁ'!$G$5:$Z$504,0,2),'DỮ LIỆU ĐÁNH GIÁ'!$B$5:$B$504,$C$4,'DỮ LIỆU ĐÁNH GIÁ'!$D$5:$D$504,'CẤU HÌNH'!$B$13),""))</f>
        <v>4</v>
      </c>
      <c r="E33" s="25">
        <f t="array" ref="E33">IF($B33="","",IFERROR(AVERAGEIFS(INDEX('DỮ LIỆU ĐÁNH GIÁ'!$G$5:$Z$504,0,2),'DỮ LIỆU ĐÁNH GIÁ'!$B$5:$B$504,$C$4,'DỮ LIỆU ĐÁNH GIÁ'!$D$5:$D$504,'CẤU HÌNH'!$B$14),""))</f>
        <v>3.666666667</v>
      </c>
      <c r="F33" s="25">
        <f t="array" ref="F33">IF($B33="","",IFERROR(AVERAGEIFS(INDEX('DỮ LIỆU ĐÁNH GIÁ'!$G$5:$Z$504,0,2),'DỮ LIỆU ĐÁNH GIÁ'!$B$5:$B$504,$C$4,'DỮ LIỆU ĐÁNH GIÁ'!$D$5:$D$504,'CẤU HÌNH'!$B$15),""))</f>
        <v>3.333333333</v>
      </c>
      <c r="G33" s="25">
        <f>IF($B33="","",IFERROR((IF(ISNUMBER(D33),'CẤU HÌNH'!$C$13*D33,0)+IF(ISNUMBER(E33),'CẤU HÌNH'!$C$14*E33,0)+IF(ISNUMBER(F33),'CẤU HÌNH'!$C$15*F33,0))/(IF(ISNUMBER(D33),'CẤU HÌNH'!$C$13,0)+IF(ISNUMBER(E33),'CẤU HÌNH'!$C$14,0)+IF(ISNUMBER(F33),'CẤU HÌNH'!$C$15,0)),""))</f>
        <v>3.740740741</v>
      </c>
      <c r="H33" s="53">
        <f>IF($B33="","",IFERROR((IF(ISNUMBER(C33),'CẤU HÌNH'!$C$12*C33,0)+IF(ISNUMBER(D33),'CẤU HÌNH'!$C$13*D33,0)+IF(ISNUMBER(E33),'CẤU HÌNH'!$C$14*E33,0)+IF(ISNUMBER(F33),'CẤU HÌNH'!$C$15*F33,0))/(IF(ISNUMBER(C33),'CẤU HÌNH'!$C$12,0)+IF(ISNUMBER(D33),'CẤU HÌNH'!$C$13,0)+IF(ISNUMBER(E33),'CẤU HÌNH'!$C$14,0)+IF(ISNUMBER(F33),'CẤU HÌNH'!$C$15,0)),""))</f>
        <v>3.866666667</v>
      </c>
      <c r="I33" s="28">
        <f t="shared" si="3"/>
        <v>1.259259259</v>
      </c>
      <c r="AA33" s="68">
        <f t="shared" ref="AA33:AB33" si="4">IF(ISNUMBER(H33),H33+ROW()/10000000,"")</f>
        <v>3.866669967</v>
      </c>
      <c r="AB33" s="69">
        <f t="shared" si="4"/>
        <v>1.259262559</v>
      </c>
    </row>
    <row r="34" ht="21.75" customHeight="1">
      <c r="B34" s="67" t="str">
        <f>IF('TIÊU CHÍ'!D7="","",'TIÊU CHÍ'!D7)</f>
        <v>Học hỏi &amp; cải tiến</v>
      </c>
      <c r="C34" s="25">
        <f t="array" ref="C34">IF($B34="","",IFERROR(AVERAGEIFS(INDEX('DỮ LIỆU ĐÁNH GIÁ'!$G$5:$Z$504,0,3),'DỮ LIỆU ĐÁNH GIÁ'!$B$5:$B$504,$C$4,'DỮ LIỆU ĐÁNH GIÁ'!$D$5:$D$504,'CẤU HÌNH'!$B$12),""))</f>
        <v>5</v>
      </c>
      <c r="D34" s="25">
        <f t="array" ref="D34">IF($B34="","",IFERROR(AVERAGEIFS(INDEX('DỮ LIỆU ĐÁNH GIÁ'!$G$5:$Z$504,0,3),'DỮ LIỆU ĐÁNH GIÁ'!$B$5:$B$504,$C$4,'DỮ LIỆU ĐÁNH GIÁ'!$D$5:$D$504,'CẤU HÌNH'!$B$13),""))</f>
        <v>3</v>
      </c>
      <c r="E34" s="25">
        <f t="array" ref="E34">IF($B34="","",IFERROR(AVERAGEIFS(INDEX('DỮ LIỆU ĐÁNH GIÁ'!$G$5:$Z$504,0,3),'DỮ LIỆU ĐÁNH GIÁ'!$B$5:$B$504,$C$4,'DỮ LIỆU ĐÁNH GIÁ'!$D$5:$D$504,'CẤU HÌNH'!$B$14),""))</f>
        <v>4</v>
      </c>
      <c r="F34" s="25">
        <f t="array" ref="F34">IF($B34="","",IFERROR(AVERAGEIFS(INDEX('DỮ LIỆU ĐÁNH GIÁ'!$G$5:$Z$504,0,3),'DỮ LIỆU ĐÁNH GIÁ'!$B$5:$B$504,$C$4,'DỮ LIỆU ĐÁNH GIÁ'!$D$5:$D$504,'CẤU HÌNH'!$B$15),""))</f>
        <v>3.666666667</v>
      </c>
      <c r="G34" s="25">
        <f>IF($B34="","",IFERROR((IF(ISNUMBER(D34),'CẤU HÌNH'!$C$13*D34,0)+IF(ISNUMBER(E34),'CẤU HÌNH'!$C$14*E34,0)+IF(ISNUMBER(F34),'CẤU HÌNH'!$C$15*F34,0))/(IF(ISNUMBER(D34),'CẤU HÌNH'!$C$13,0)+IF(ISNUMBER(E34),'CẤU HÌNH'!$C$14,0)+IF(ISNUMBER(F34),'CẤU HÌNH'!$C$15,0)),""))</f>
        <v>3.481481481</v>
      </c>
      <c r="H34" s="53">
        <f>IF($B34="","",IFERROR((IF(ISNUMBER(C34),'CẤU HÌNH'!$C$12*C34,0)+IF(ISNUMBER(D34),'CẤU HÌNH'!$C$13*D34,0)+IF(ISNUMBER(E34),'CẤU HÌNH'!$C$14*E34,0)+IF(ISNUMBER(F34),'CẤU HÌNH'!$C$15*F34,0))/(IF(ISNUMBER(C34),'CẤU HÌNH'!$C$12,0)+IF(ISNUMBER(D34),'CẤU HÌNH'!$C$13,0)+IF(ISNUMBER(E34),'CẤU HÌNH'!$C$14,0)+IF(ISNUMBER(F34),'CẤU HÌNH'!$C$15,0)),""))</f>
        <v>3.633333333</v>
      </c>
      <c r="I34" s="28">
        <f t="shared" si="3"/>
        <v>1.518518519</v>
      </c>
      <c r="AA34" s="68">
        <f t="shared" ref="AA34:AB34" si="5">IF(ISNUMBER(H34),H34+ROW()/10000000,"")</f>
        <v>3.633336733</v>
      </c>
      <c r="AB34" s="69">
        <f t="shared" si="5"/>
        <v>1.518521919</v>
      </c>
    </row>
    <row r="35" ht="21.75" customHeight="1">
      <c r="B35" s="67" t="str">
        <f>IF('TIÊU CHÍ'!D8="","",'TIÊU CHÍ'!D8)</f>
        <v>Giao tiếp rõ ràng</v>
      </c>
      <c r="C35" s="25">
        <f t="array" ref="C35">IF($B35="","",IFERROR(AVERAGEIFS(INDEX('DỮ LIỆU ĐÁNH GIÁ'!$G$5:$Z$504,0,4),'DỮ LIỆU ĐÁNH GIÁ'!$B$5:$B$504,$C$4,'DỮ LIỆU ĐÁNH GIÁ'!$D$5:$D$504,'CẤU HÌNH'!$B$12),""))</f>
        <v>5</v>
      </c>
      <c r="D35" s="25">
        <f t="array" ref="D35">IF($B35="","",IFERROR(AVERAGEIFS(INDEX('DỮ LIỆU ĐÁNH GIÁ'!$G$5:$Z$504,0,4),'DỮ LIỆU ĐÁNH GIÁ'!$B$5:$B$504,$C$4,'DỮ LIỆU ĐÁNH GIÁ'!$D$5:$D$504,'CẤU HÌNH'!$B$13),""))</f>
        <v>4</v>
      </c>
      <c r="E35" s="25">
        <f t="array" ref="E35">IF($B35="","",IFERROR(AVERAGEIFS(INDEX('DỮ LIỆU ĐÁNH GIÁ'!$G$5:$Z$504,0,4),'DỮ LIỆU ĐÁNH GIÁ'!$B$5:$B$504,$C$4,'DỮ LIỆU ĐÁNH GIÁ'!$D$5:$D$504,'CẤU HÌNH'!$B$14),""))</f>
        <v>2.666666667</v>
      </c>
      <c r="F35" s="25">
        <f t="array" ref="F35">IF($B35="","",IFERROR(AVERAGEIFS(INDEX('DỮ LIỆU ĐÁNH GIÁ'!$G$5:$Z$504,0,4),'DỮ LIỆU ĐÁNH GIÁ'!$B$5:$B$504,$C$4,'DỮ LIỆU ĐÁNH GIÁ'!$D$5:$D$504,'CẤU HÌNH'!$B$15),""))</f>
        <v>2.333333333</v>
      </c>
      <c r="G35" s="25">
        <f>IF($B35="","",IFERROR((IF(ISNUMBER(D35),'CẤU HÌNH'!$C$13*D35,0)+IF(ISNUMBER(E35),'CẤU HÌNH'!$C$14*E35,0)+IF(ISNUMBER(F35),'CẤU HÌNH'!$C$15*F35,0))/(IF(ISNUMBER(D35),'CẤU HÌNH'!$C$13,0)+IF(ISNUMBER(E35),'CẤU HÌNH'!$C$14,0)+IF(ISNUMBER(F35),'CẤU HÌNH'!$C$15,0)),""))</f>
        <v>3.185185185</v>
      </c>
      <c r="H35" s="53">
        <f>IF($B35="","",IFERROR((IF(ISNUMBER(C35),'CẤU HÌNH'!$C$12*C35,0)+IF(ISNUMBER(D35),'CẤU HÌNH'!$C$13*D35,0)+IF(ISNUMBER(E35),'CẤU HÌNH'!$C$14*E35,0)+IF(ISNUMBER(F35),'CẤU HÌNH'!$C$15*F35,0))/(IF(ISNUMBER(C35),'CẤU HÌNH'!$C$12,0)+IF(ISNUMBER(D35),'CẤU HÌNH'!$C$13,0)+IF(ISNUMBER(E35),'CẤU HÌNH'!$C$14,0)+IF(ISNUMBER(F35),'CẤU HÌNH'!$C$15,0)),""))</f>
        <v>3.366666667</v>
      </c>
      <c r="I35" s="28">
        <f t="shared" si="3"/>
        <v>1.814814815</v>
      </c>
      <c r="AA35" s="68">
        <f t="shared" ref="AA35:AB35" si="6">IF(ISNUMBER(H35),H35+ROW()/10000000,"")</f>
        <v>3.366670167</v>
      </c>
      <c r="AB35" s="69">
        <f t="shared" si="6"/>
        <v>1.814818315</v>
      </c>
    </row>
    <row r="36" ht="21.75" customHeight="1">
      <c r="B36" s="67" t="str">
        <f>IF('TIÊU CHÍ'!D9="","",'TIÊU CHÍ'!D9)</f>
        <v>Lắng nghe &amp; phản hồi</v>
      </c>
      <c r="C36" s="25">
        <f t="array" ref="C36">IF($B36="","",IFERROR(AVERAGEIFS(INDEX('DỮ LIỆU ĐÁNH GIÁ'!$G$5:$Z$504,0,5),'DỮ LIỆU ĐÁNH GIÁ'!$B$5:$B$504,$C$4,'DỮ LIỆU ĐÁNH GIÁ'!$D$5:$D$504,'CẤU HÌNH'!$B$12),""))</f>
        <v>4</v>
      </c>
      <c r="D36" s="25">
        <f t="array" ref="D36">IF($B36="","",IFERROR(AVERAGEIFS(INDEX('DỮ LIỆU ĐÁNH GIÁ'!$G$5:$Z$504,0,5),'DỮ LIỆU ĐÁNH GIÁ'!$B$5:$B$504,$C$4,'DỮ LIỆU ĐÁNH GIÁ'!$D$5:$D$504,'CẤU HÌNH'!$B$13),""))</f>
        <v>4</v>
      </c>
      <c r="E36" s="25">
        <f t="array" ref="E36">IF($B36="","",IFERROR(AVERAGEIFS(INDEX('DỮ LIỆU ĐÁNH GIÁ'!$G$5:$Z$504,0,5),'DỮ LIỆU ĐÁNH GIÁ'!$B$5:$B$504,$C$4,'DỮ LIỆU ĐÁNH GIÁ'!$D$5:$D$504,'CẤU HÌNH'!$B$14),""))</f>
        <v>3</v>
      </c>
      <c r="F36" s="25">
        <f t="array" ref="F36">IF($B36="","",IFERROR(AVERAGEIFS(INDEX('DỮ LIỆU ĐÁNH GIÁ'!$G$5:$Z$504,0,5),'DỮ LIỆU ĐÁNH GIÁ'!$B$5:$B$504,$C$4,'DỮ LIỆU ĐÁNH GIÁ'!$D$5:$D$504,'CẤU HÌNH'!$B$15),""))</f>
        <v>2</v>
      </c>
      <c r="G36" s="25">
        <f>IF($B36="","",IFERROR((IF(ISNUMBER(D36),'CẤU HÌNH'!$C$13*D36,0)+IF(ISNUMBER(E36),'CẤU HÌNH'!$C$14*E36,0)+IF(ISNUMBER(F36),'CẤU HÌNH'!$C$15*F36,0))/(IF(ISNUMBER(D36),'CẤU HÌNH'!$C$13,0)+IF(ISNUMBER(E36),'CẤU HÌNH'!$C$14,0)+IF(ISNUMBER(F36),'CẤU HÌNH'!$C$15,0)),""))</f>
        <v>3.222222222</v>
      </c>
      <c r="H36" s="53">
        <f>IF($B36="","",IFERROR((IF(ISNUMBER(C36),'CẤU HÌNH'!$C$12*C36,0)+IF(ISNUMBER(D36),'CẤU HÌNH'!$C$13*D36,0)+IF(ISNUMBER(E36),'CẤU HÌNH'!$C$14*E36,0)+IF(ISNUMBER(F36),'CẤU HÌNH'!$C$15*F36,0))/(IF(ISNUMBER(C36),'CẤU HÌNH'!$C$12,0)+IF(ISNUMBER(D36),'CẤU HÌNH'!$C$13,0)+IF(ISNUMBER(E36),'CẤU HÌNH'!$C$14,0)+IF(ISNUMBER(F36),'CẤU HÌNH'!$C$15,0)),""))</f>
        <v>3.3</v>
      </c>
      <c r="I36" s="28">
        <f t="shared" si="3"/>
        <v>0.7777777778</v>
      </c>
      <c r="AA36" s="68">
        <f t="shared" ref="AA36:AB36" si="7">IF(ISNUMBER(H36),H36+ROW()/10000000,"")</f>
        <v>3.3000036</v>
      </c>
      <c r="AB36" s="69">
        <f t="shared" si="7"/>
        <v>0.7777813778</v>
      </c>
    </row>
    <row r="37" ht="21.75" customHeight="1">
      <c r="B37" s="67" t="str">
        <f>IF('TIÊU CHÍ'!D10="","",'TIÊU CHÍ'!D10)</f>
        <v>Hợp tác đồng đội</v>
      </c>
      <c r="C37" s="25">
        <f t="array" ref="C37">IF($B37="","",IFERROR(AVERAGEIFS(INDEX('DỮ LIỆU ĐÁNH GIÁ'!$G$5:$Z$504,0,6),'DỮ LIỆU ĐÁNH GIÁ'!$B$5:$B$504,$C$4,'DỮ LIỆU ĐÁNH GIÁ'!$D$5:$D$504,'CẤU HÌNH'!$B$12),""))</f>
        <v>5</v>
      </c>
      <c r="D37" s="25">
        <f t="array" ref="D37">IF($B37="","",IFERROR(AVERAGEIFS(INDEX('DỮ LIỆU ĐÁNH GIÁ'!$G$5:$Z$504,0,6),'DỮ LIỆU ĐÁNH GIÁ'!$B$5:$B$504,$C$4,'DỮ LIỆU ĐÁNH GIÁ'!$D$5:$D$504,'CẤU HÌNH'!$B$13),""))</f>
        <v>4</v>
      </c>
      <c r="E37" s="25">
        <f t="array" ref="E37">IF($B37="","",IFERROR(AVERAGEIFS(INDEX('DỮ LIỆU ĐÁNH GIÁ'!$G$5:$Z$504,0,6),'DỮ LIỆU ĐÁNH GIÁ'!$B$5:$B$504,$C$4,'DỮ LIỆU ĐÁNH GIÁ'!$D$5:$D$504,'CẤU HÌNH'!$B$14),""))</f>
        <v>3</v>
      </c>
      <c r="F37" s="25">
        <f t="array" ref="F37">IF($B37="","",IFERROR(AVERAGEIFS(INDEX('DỮ LIỆU ĐÁNH GIÁ'!$G$5:$Z$504,0,6),'DỮ LIỆU ĐÁNH GIÁ'!$B$5:$B$504,$C$4,'DỮ LIỆU ĐÁNH GIÁ'!$D$5:$D$504,'CẤU HÌNH'!$B$15),""))</f>
        <v>2.333333333</v>
      </c>
      <c r="G37" s="25">
        <f>IF($B37="","",IFERROR((IF(ISNUMBER(D37),'CẤU HÌNH'!$C$13*D37,0)+IF(ISNUMBER(E37),'CẤU HÌNH'!$C$14*E37,0)+IF(ISNUMBER(F37),'CẤU HÌNH'!$C$15*F37,0))/(IF(ISNUMBER(D37),'CẤU HÌNH'!$C$13,0)+IF(ISNUMBER(E37),'CẤU HÌNH'!$C$14,0)+IF(ISNUMBER(F37),'CẤU HÌNH'!$C$15,0)),""))</f>
        <v>3.296296296</v>
      </c>
      <c r="H37" s="53">
        <f>IF($B37="","",IFERROR((IF(ISNUMBER(C37),'CẤU HÌNH'!$C$12*C37,0)+IF(ISNUMBER(D37),'CẤU HÌNH'!$C$13*D37,0)+IF(ISNUMBER(E37),'CẤU HÌNH'!$C$14*E37,0)+IF(ISNUMBER(F37),'CẤU HÌNH'!$C$15*F37,0))/(IF(ISNUMBER(C37),'CẤU HÌNH'!$C$12,0)+IF(ISNUMBER(D37),'CẤU HÌNH'!$C$13,0)+IF(ISNUMBER(E37),'CẤU HÌNH'!$C$14,0)+IF(ISNUMBER(F37),'CẤU HÌNH'!$C$15,0)),""))</f>
        <v>3.466666667</v>
      </c>
      <c r="I37" s="28">
        <f t="shared" si="3"/>
        <v>1.703703704</v>
      </c>
      <c r="AA37" s="68">
        <f t="shared" ref="AA37:AB37" si="8">IF(ISNUMBER(H37),H37+ROW()/10000000,"")</f>
        <v>3.466670367</v>
      </c>
      <c r="AB37" s="69">
        <f t="shared" si="8"/>
        <v>1.703707404</v>
      </c>
    </row>
    <row r="38" ht="21.75" customHeight="1">
      <c r="B38" s="67" t="str">
        <f>IF('TIÊU CHÍ'!D11="","",'TIÊU CHÍ'!D11)</f>
        <v>Phân tích &amp; ra quyết định</v>
      </c>
      <c r="C38" s="25">
        <f t="array" ref="C38">IF($B38="","",IFERROR(AVERAGEIFS(INDEX('DỮ LIỆU ĐÁNH GIÁ'!$G$5:$Z$504,0,7),'DỮ LIỆU ĐÁNH GIÁ'!$B$5:$B$504,$C$4,'DỮ LIỆU ĐÁNH GIÁ'!$D$5:$D$504,'CẤU HÌNH'!$B$12),""))</f>
        <v>5</v>
      </c>
      <c r="D38" s="25">
        <f t="array" ref="D38">IF($B38="","",IFERROR(AVERAGEIFS(INDEX('DỮ LIỆU ĐÁNH GIÁ'!$G$5:$Z$504,0,7),'DỮ LIỆU ĐÁNH GIÁ'!$B$5:$B$504,$C$4,'DỮ LIỆU ĐÁNH GIÁ'!$D$5:$D$504,'CẤU HÌNH'!$B$13),""))</f>
        <v>4</v>
      </c>
      <c r="E38" s="25">
        <f t="array" ref="E38">IF($B38="","",IFERROR(AVERAGEIFS(INDEX('DỮ LIỆU ĐÁNH GIÁ'!$G$5:$Z$504,0,7),'DỮ LIỆU ĐÁNH GIÁ'!$B$5:$B$504,$C$4,'DỮ LIỆU ĐÁNH GIÁ'!$D$5:$D$504,'CẤU HÌNH'!$B$14),""))</f>
        <v>3.333333333</v>
      </c>
      <c r="F38" s="25">
        <f t="array" ref="F38">IF($B38="","",IFERROR(AVERAGEIFS(INDEX('DỮ LIỆU ĐÁNH GIÁ'!$G$5:$Z$504,0,7),'DỮ LIỆU ĐÁNH GIÁ'!$B$5:$B$504,$C$4,'DỮ LIỆU ĐÁNH GIÁ'!$D$5:$D$504,'CẤU HÌNH'!$B$15),""))</f>
        <v>4</v>
      </c>
      <c r="G38" s="25">
        <f>IF($B38="","",IFERROR((IF(ISNUMBER(D38),'CẤU HÌNH'!$C$13*D38,0)+IF(ISNUMBER(E38),'CẤU HÌNH'!$C$14*E38,0)+IF(ISNUMBER(F38),'CẤU HÌNH'!$C$15*F38,0))/(IF(ISNUMBER(D38),'CẤU HÌNH'!$C$13,0)+IF(ISNUMBER(E38),'CẤU HÌNH'!$C$14,0)+IF(ISNUMBER(F38),'CẤU HÌNH'!$C$15,0)),""))</f>
        <v>3.777777778</v>
      </c>
      <c r="H38" s="53">
        <f>IF($B38="","",IFERROR((IF(ISNUMBER(C38),'CẤU HÌNH'!$C$12*C38,0)+IF(ISNUMBER(D38),'CẤU HÌNH'!$C$13*D38,0)+IF(ISNUMBER(E38),'CẤU HÌNH'!$C$14*E38,0)+IF(ISNUMBER(F38),'CẤU HÌNH'!$C$15*F38,0))/(IF(ISNUMBER(C38),'CẤU HÌNH'!$C$12,0)+IF(ISNUMBER(D38),'CẤU HÌNH'!$C$13,0)+IF(ISNUMBER(E38),'CẤU HÌNH'!$C$14,0)+IF(ISNUMBER(F38),'CẤU HÌNH'!$C$15,0)),""))</f>
        <v>3.9</v>
      </c>
      <c r="I38" s="28">
        <f t="shared" si="3"/>
        <v>1.222222222</v>
      </c>
      <c r="AA38" s="68">
        <f t="shared" ref="AA38:AB38" si="9">IF(ISNUMBER(H38),H38+ROW()/10000000,"")</f>
        <v>3.9000038</v>
      </c>
      <c r="AB38" s="69">
        <f t="shared" si="9"/>
        <v>1.222226022</v>
      </c>
    </row>
    <row r="39" ht="21.75" customHeight="1">
      <c r="B39" s="67" t="str">
        <f>IF('TIÊU CHÍ'!D12="","",'TIÊU CHÍ'!D12)</f>
        <v>Chủ động &amp; sáng tạo</v>
      </c>
      <c r="C39" s="25">
        <f t="array" ref="C39">IF($B39="","",IFERROR(AVERAGEIFS(INDEX('DỮ LIỆU ĐÁNH GIÁ'!$G$5:$Z$504,0,8),'DỮ LIỆU ĐÁNH GIÁ'!$B$5:$B$504,$C$4,'DỮ LIỆU ĐÁNH GIÁ'!$D$5:$D$504,'CẤU HÌNH'!$B$12),""))</f>
        <v>5</v>
      </c>
      <c r="D39" s="25">
        <f t="array" ref="D39">IF($B39="","",IFERROR(AVERAGEIFS(INDEX('DỮ LIỆU ĐÁNH GIÁ'!$G$5:$Z$504,0,8),'DỮ LIỆU ĐÁNH GIÁ'!$B$5:$B$504,$C$4,'DỮ LIỆU ĐÁNH GIÁ'!$D$5:$D$504,'CẤU HÌNH'!$B$13),""))</f>
        <v>3</v>
      </c>
      <c r="E39" s="25">
        <f t="array" ref="E39">IF($B39="","",IFERROR(AVERAGEIFS(INDEX('DỮ LIỆU ĐÁNH GIÁ'!$G$5:$Z$504,0,8),'DỮ LIỆU ĐÁNH GIÁ'!$B$5:$B$504,$C$4,'DỮ LIỆU ĐÁNH GIÁ'!$D$5:$D$504,'CẤU HÌNH'!$B$14),""))</f>
        <v>3.666666667</v>
      </c>
      <c r="F39" s="25">
        <f t="array" ref="F39">IF($B39="","",IFERROR(AVERAGEIFS(INDEX('DỮ LIỆU ĐÁNH GIÁ'!$G$5:$Z$504,0,8),'DỮ LIỆU ĐÁNH GIÁ'!$B$5:$B$504,$C$4,'DỮ LIỆU ĐÁNH GIÁ'!$D$5:$D$504,'CẤU HÌNH'!$B$15),""))</f>
        <v>3.666666667</v>
      </c>
      <c r="G39" s="25">
        <f>IF($B39="","",IFERROR((IF(ISNUMBER(D39),'CẤU HÌNH'!$C$13*D39,0)+IF(ISNUMBER(E39),'CẤU HÌNH'!$C$14*E39,0)+IF(ISNUMBER(F39),'CẤU HÌNH'!$C$15*F39,0))/(IF(ISNUMBER(D39),'CẤU HÌNH'!$C$13,0)+IF(ISNUMBER(E39),'CẤU HÌNH'!$C$14,0)+IF(ISNUMBER(F39),'CẤU HÌNH'!$C$15,0)),""))</f>
        <v>3.37037037</v>
      </c>
      <c r="H39" s="53">
        <f>IF($B39="","",IFERROR((IF(ISNUMBER(C39),'CẤU HÌNH'!$C$12*C39,0)+IF(ISNUMBER(D39),'CẤU HÌNH'!$C$13*D39,0)+IF(ISNUMBER(E39),'CẤU HÌNH'!$C$14*E39,0)+IF(ISNUMBER(F39),'CẤU HÌNH'!$C$15*F39,0))/(IF(ISNUMBER(C39),'CẤU HÌNH'!$C$12,0)+IF(ISNUMBER(D39),'CẤU HÌNH'!$C$13,0)+IF(ISNUMBER(E39),'CẤU HÌNH'!$C$14,0)+IF(ISNUMBER(F39),'CẤU HÌNH'!$C$15,0)),""))</f>
        <v>3.533333333</v>
      </c>
      <c r="I39" s="28">
        <f t="shared" si="3"/>
        <v>1.62962963</v>
      </c>
      <c r="AA39" s="68">
        <f t="shared" ref="AA39:AB39" si="10">IF(ISNUMBER(H39),H39+ROW()/10000000,"")</f>
        <v>3.533337233</v>
      </c>
      <c r="AB39" s="69">
        <f t="shared" si="10"/>
        <v>1.62963353</v>
      </c>
    </row>
    <row r="40" ht="21.75" customHeight="1">
      <c r="B40" s="67" t="str">
        <f>IF('TIÊU CHÍ'!D13="","",'TIÊU CHÍ'!D13)</f>
        <v>Quản lý thời gian &amp; ưu tiên</v>
      </c>
      <c r="C40" s="25">
        <f t="array" ref="C40">IF($B40="","",IFERROR(AVERAGEIFS(INDEX('DỮ LIỆU ĐÁNH GIÁ'!$G$5:$Z$504,0,9),'DỮ LIỆU ĐÁNH GIÁ'!$B$5:$B$504,$C$4,'DỮ LIỆU ĐÁNH GIÁ'!$D$5:$D$504,'CẤU HÌNH'!$B$12),""))</f>
        <v>5</v>
      </c>
      <c r="D40" s="25">
        <f t="array" ref="D40">IF($B40="","",IFERROR(AVERAGEIFS(INDEX('DỮ LIỆU ĐÁNH GIÁ'!$G$5:$Z$504,0,9),'DỮ LIỆU ĐÁNH GIÁ'!$B$5:$B$504,$C$4,'DỮ LIỆU ĐÁNH GIÁ'!$D$5:$D$504,'CẤU HÌNH'!$B$13),""))</f>
        <v>4</v>
      </c>
      <c r="E40" s="25">
        <f t="array" ref="E40">IF($B40="","",IFERROR(AVERAGEIFS(INDEX('DỮ LIỆU ĐÁNH GIÁ'!$G$5:$Z$504,0,9),'DỮ LIỆU ĐÁNH GIÁ'!$B$5:$B$504,$C$4,'DỮ LIỆU ĐÁNH GIÁ'!$D$5:$D$504,'CẤU HÌNH'!$B$14),""))</f>
        <v>3.666666667</v>
      </c>
      <c r="F40" s="25">
        <f t="array" ref="F40">IF($B40="","",IFERROR(AVERAGEIFS(INDEX('DỮ LIỆU ĐÁNH GIÁ'!$G$5:$Z$504,0,9),'DỮ LIỆU ĐÁNH GIÁ'!$B$5:$B$504,$C$4,'DỮ LIỆU ĐÁNH GIÁ'!$D$5:$D$504,'CẤU HÌNH'!$B$15),""))</f>
        <v>3</v>
      </c>
      <c r="G40" s="25">
        <f>IF($B40="","",IFERROR((IF(ISNUMBER(D40),'CẤU HÌNH'!$C$13*D40,0)+IF(ISNUMBER(E40),'CẤU HÌNH'!$C$14*E40,0)+IF(ISNUMBER(F40),'CẤU HÌNH'!$C$15*F40,0))/(IF(ISNUMBER(D40),'CẤU HÌNH'!$C$13,0)+IF(ISNUMBER(E40),'CẤU HÌNH'!$C$14,0)+IF(ISNUMBER(F40),'CẤU HÌNH'!$C$15,0)),""))</f>
        <v>3.666666667</v>
      </c>
      <c r="H40" s="53">
        <f>IF($B40="","",IFERROR((IF(ISNUMBER(C40),'CẤU HÌNH'!$C$12*C40,0)+IF(ISNUMBER(D40),'CẤU HÌNH'!$C$13*D40,0)+IF(ISNUMBER(E40),'CẤU HÌNH'!$C$14*E40,0)+IF(ISNUMBER(F40),'CẤU HÌNH'!$C$15*F40,0))/(IF(ISNUMBER(C40),'CẤU HÌNH'!$C$12,0)+IF(ISNUMBER(D40),'CẤU HÌNH'!$C$13,0)+IF(ISNUMBER(E40),'CẤU HÌNH'!$C$14,0)+IF(ISNUMBER(F40),'CẤU HÌNH'!$C$15,0)),""))</f>
        <v>3.8</v>
      </c>
      <c r="I40" s="28">
        <f t="shared" si="3"/>
        <v>1.333333333</v>
      </c>
      <c r="AA40" s="68">
        <f t="shared" ref="AA40:AB40" si="11">IF(ISNUMBER(H40),H40+ROW()/10000000,"")</f>
        <v>3.800004</v>
      </c>
      <c r="AB40" s="69">
        <f t="shared" si="11"/>
        <v>1.333337333</v>
      </c>
    </row>
    <row r="41" ht="21.75" customHeight="1">
      <c r="B41" s="67" t="str">
        <f>IF('TIÊU CHÍ'!D14="","",'TIÊU CHÍ'!D14)</f>
        <v>Định hướng &amp; truyền cảm hứng</v>
      </c>
      <c r="C41" s="25">
        <f t="array" ref="C41">IF($B41="","",IFERROR(AVERAGEIFS(INDEX('DỮ LIỆU ĐÁNH GIÁ'!$G$5:$Z$504,0,10),'DỮ LIỆU ĐÁNH GIÁ'!$B$5:$B$504,$C$4,'DỮ LIỆU ĐÁNH GIÁ'!$D$5:$D$504,'CẤU HÌNH'!$B$12),""))</f>
        <v>4</v>
      </c>
      <c r="D41" s="25">
        <f t="array" ref="D41">IF($B41="","",IFERROR(AVERAGEIFS(INDEX('DỮ LIỆU ĐÁNH GIÁ'!$G$5:$Z$504,0,10),'DỮ LIỆU ĐÁNH GIÁ'!$B$5:$B$504,$C$4,'DỮ LIỆU ĐÁNH GIÁ'!$D$5:$D$504,'CẤU HÌNH'!$B$13),""))</f>
        <v>4</v>
      </c>
      <c r="E41" s="25">
        <f t="array" ref="E41">IF($B41="","",IFERROR(AVERAGEIFS(INDEX('DỮ LIỆU ĐÁNH GIÁ'!$G$5:$Z$504,0,10),'DỮ LIỆU ĐÁNH GIÁ'!$B$5:$B$504,$C$4,'DỮ LIỆU ĐÁNH GIÁ'!$D$5:$D$504,'CẤU HÌNH'!$B$14),""))</f>
        <v>3.333333333</v>
      </c>
      <c r="F41" s="25">
        <f t="array" ref="F41">IF($B41="","",IFERROR(AVERAGEIFS(INDEX('DỮ LIỆU ĐÁNH GIÁ'!$G$5:$Z$504,0,10),'DỮ LIỆU ĐÁNH GIÁ'!$B$5:$B$504,$C$4,'DỮ LIỆU ĐÁNH GIÁ'!$D$5:$D$504,'CẤU HÌNH'!$B$15),""))</f>
        <v>3.666666667</v>
      </c>
      <c r="G41" s="25">
        <f>IF($B41="","",IFERROR((IF(ISNUMBER(D41),'CẤU HÌNH'!$C$13*D41,0)+IF(ISNUMBER(E41),'CẤU HÌNH'!$C$14*E41,0)+IF(ISNUMBER(F41),'CẤU HÌNH'!$C$15*F41,0))/(IF(ISNUMBER(D41),'CẤU HÌNH'!$C$13,0)+IF(ISNUMBER(E41),'CẤU HÌNH'!$C$14,0)+IF(ISNUMBER(F41),'CẤU HÌNH'!$C$15,0)),""))</f>
        <v>3.703703704</v>
      </c>
      <c r="H41" s="53">
        <f>IF($B41="","",IFERROR((IF(ISNUMBER(C41),'CẤU HÌNH'!$C$12*C41,0)+IF(ISNUMBER(D41),'CẤU HÌNH'!$C$13*D41,0)+IF(ISNUMBER(E41),'CẤU HÌNH'!$C$14*E41,0)+IF(ISNUMBER(F41),'CẤU HÌNH'!$C$15*F41,0))/(IF(ISNUMBER(C41),'CẤU HÌNH'!$C$12,0)+IF(ISNUMBER(D41),'CẤU HÌNH'!$C$13,0)+IF(ISNUMBER(E41),'CẤU HÌNH'!$C$14,0)+IF(ISNUMBER(F41),'CẤU HÌNH'!$C$15,0)),""))</f>
        <v>3.733333333</v>
      </c>
      <c r="I41" s="28">
        <f t="shared" si="3"/>
        <v>0.2962962963</v>
      </c>
      <c r="AA41" s="68">
        <f t="shared" ref="AA41:AB41" si="12">IF(ISNUMBER(H41),H41+ROW()/10000000,"")</f>
        <v>3.733337433</v>
      </c>
      <c r="AB41" s="69">
        <f t="shared" si="12"/>
        <v>0.2963003963</v>
      </c>
    </row>
    <row r="42" ht="21.75" customHeight="1">
      <c r="B42" s="67" t="str">
        <f>IF('TIÊU CHÍ'!D15="","",'TIÊU CHÍ'!D15)</f>
        <v>Giao việc &amp; huấn luyện</v>
      </c>
      <c r="C42" s="25">
        <f t="array" ref="C42">IF($B42="","",IFERROR(AVERAGEIFS(INDEX('DỮ LIỆU ĐÁNH GIÁ'!$G$5:$Z$504,0,11),'DỮ LIỆU ĐÁNH GIÁ'!$B$5:$B$504,$C$4,'DỮ LIỆU ĐÁNH GIÁ'!$D$5:$D$504,'CẤU HÌNH'!$B$12),""))</f>
        <v>4</v>
      </c>
      <c r="D42" s="25">
        <f t="array" ref="D42">IF($B42="","",IFERROR(AVERAGEIFS(INDEX('DỮ LIỆU ĐÁNH GIÁ'!$G$5:$Z$504,0,11),'DỮ LIỆU ĐÁNH GIÁ'!$B$5:$B$504,$C$4,'DỮ LIỆU ĐÁNH GIÁ'!$D$5:$D$504,'CẤU HÌNH'!$B$13),""))</f>
        <v>3</v>
      </c>
      <c r="E42" s="25">
        <f t="array" ref="E42">IF($B42="","",IFERROR(AVERAGEIFS(INDEX('DỮ LIỆU ĐÁNH GIÁ'!$G$5:$Z$504,0,11),'DỮ LIỆU ĐÁNH GIÁ'!$B$5:$B$504,$C$4,'DỮ LIỆU ĐÁNH GIÁ'!$D$5:$D$504,'CẤU HÌNH'!$B$14),""))</f>
        <v>3.666666667</v>
      </c>
      <c r="F42" s="25">
        <f t="array" ref="F42">IF($B42="","",IFERROR(AVERAGEIFS(INDEX('DỮ LIỆU ĐÁNH GIÁ'!$G$5:$Z$504,0,11),'DỮ LIỆU ĐÁNH GIÁ'!$B$5:$B$504,$C$4,'DỮ LIỆU ĐÁNH GIÁ'!$D$5:$D$504,'CẤU HÌNH'!$B$15),""))</f>
        <v>4</v>
      </c>
      <c r="G42" s="25">
        <f>IF($B42="","",IFERROR((IF(ISNUMBER(D42),'CẤU HÌNH'!$C$13*D42,0)+IF(ISNUMBER(E42),'CẤU HÌNH'!$C$14*E42,0)+IF(ISNUMBER(F42),'CẤU HÌNH'!$C$15*F42,0))/(IF(ISNUMBER(D42),'CẤU HÌNH'!$C$13,0)+IF(ISNUMBER(E42),'CẤU HÌNH'!$C$14,0)+IF(ISNUMBER(F42),'CẤU HÌNH'!$C$15,0)),""))</f>
        <v>3.444444444</v>
      </c>
      <c r="H42" s="53">
        <f>IF($B42="","",IFERROR((IF(ISNUMBER(C42),'CẤU HÌNH'!$C$12*C42,0)+IF(ISNUMBER(D42),'CẤU HÌNH'!$C$13*D42,0)+IF(ISNUMBER(E42),'CẤU HÌNH'!$C$14*E42,0)+IF(ISNUMBER(F42),'CẤU HÌNH'!$C$15*F42,0))/(IF(ISNUMBER(C42),'CẤU HÌNH'!$C$12,0)+IF(ISNUMBER(D42),'CẤU HÌNH'!$C$13,0)+IF(ISNUMBER(E42),'CẤU HÌNH'!$C$14,0)+IF(ISNUMBER(F42),'CẤU HÌNH'!$C$15,0)),""))</f>
        <v>3.5</v>
      </c>
      <c r="I42" s="28">
        <f t="shared" si="3"/>
        <v>0.5555555556</v>
      </c>
      <c r="AA42" s="68">
        <f t="shared" ref="AA42:AB42" si="13">IF(ISNUMBER(H42),H42+ROW()/10000000,"")</f>
        <v>3.5000042</v>
      </c>
      <c r="AB42" s="69">
        <f t="shared" si="13"/>
        <v>0.5555597556</v>
      </c>
    </row>
    <row r="43" ht="21.75" customHeight="1">
      <c r="B43" s="67" t="str">
        <f>IF('TIÊU CHÍ'!D16="","",'TIÊU CHÍ'!D16)</f>
        <v>Ghi nhận &amp; phản hồi nhân viên</v>
      </c>
      <c r="C43" s="25">
        <f t="array" ref="C43">IF($B43="","",IFERROR(AVERAGEIFS(INDEX('DỮ LIỆU ĐÁNH GIÁ'!$G$5:$Z$504,0,12),'DỮ LIỆU ĐÁNH GIÁ'!$B$5:$B$504,$C$4,'DỮ LIỆU ĐÁNH GIÁ'!$D$5:$D$504,'CẤU HÌNH'!$B$12),""))</f>
        <v>4</v>
      </c>
      <c r="D43" s="25">
        <f t="array" ref="D43">IF($B43="","",IFERROR(AVERAGEIFS(INDEX('DỮ LIỆU ĐÁNH GIÁ'!$G$5:$Z$504,0,12),'DỮ LIỆU ĐÁNH GIÁ'!$B$5:$B$504,$C$4,'DỮ LIỆU ĐÁNH GIÁ'!$D$5:$D$504,'CẤU HÌNH'!$B$13),""))</f>
        <v>5</v>
      </c>
      <c r="E43" s="25">
        <f t="array" ref="E43">IF($B43="","",IFERROR(AVERAGEIFS(INDEX('DỮ LIỆU ĐÁNH GIÁ'!$G$5:$Z$504,0,12),'DỮ LIỆU ĐÁNH GIÁ'!$B$5:$B$504,$C$4,'DỮ LIỆU ĐÁNH GIÁ'!$D$5:$D$504,'CẤU HÌNH'!$B$14),""))</f>
        <v>3.666666667</v>
      </c>
      <c r="F43" s="25">
        <f t="array" ref="F43">IF($B43="","",IFERROR(AVERAGEIFS(INDEX('DỮ LIỆU ĐÁNH GIÁ'!$G$5:$Z$504,0,12),'DỮ LIỆU ĐÁNH GIÁ'!$B$5:$B$504,$C$4,'DỮ LIỆU ĐÁNH GIÁ'!$D$5:$D$504,'CẤU HÌNH'!$B$15),""))</f>
        <v>3.333333333</v>
      </c>
      <c r="G43" s="25">
        <f>IF($B43="","",IFERROR((IF(ISNUMBER(D43),'CẤU HÌNH'!$C$13*D43,0)+IF(ISNUMBER(E43),'CẤU HÌNH'!$C$14*E43,0)+IF(ISNUMBER(F43),'CẤU HÌNH'!$C$15*F43,0))/(IF(ISNUMBER(D43),'CẤU HÌNH'!$C$13,0)+IF(ISNUMBER(E43),'CẤU HÌNH'!$C$14,0)+IF(ISNUMBER(F43),'CẤU HÌNH'!$C$15,0)),""))</f>
        <v>4.185185185</v>
      </c>
      <c r="H43" s="53">
        <f>IF($B43="","",IFERROR((IF(ISNUMBER(C43),'CẤU HÌNH'!$C$12*C43,0)+IF(ISNUMBER(D43),'CẤU HÌNH'!$C$13*D43,0)+IF(ISNUMBER(E43),'CẤU HÌNH'!$C$14*E43,0)+IF(ISNUMBER(F43),'CẤU HÌNH'!$C$15*F43,0))/(IF(ISNUMBER(C43),'CẤU HÌNH'!$C$12,0)+IF(ISNUMBER(D43),'CẤU HÌNH'!$C$13,0)+IF(ISNUMBER(E43),'CẤU HÌNH'!$C$14,0)+IF(ISNUMBER(F43),'CẤU HÌNH'!$C$15,0)),""))</f>
        <v>4.166666667</v>
      </c>
      <c r="I43" s="28">
        <f t="shared" si="3"/>
        <v>-0.1851851852</v>
      </c>
      <c r="AA43" s="68">
        <f t="shared" ref="AA43:AB43" si="14">IF(ISNUMBER(H43),H43+ROW()/10000000,"")</f>
        <v>4.166670967</v>
      </c>
      <c r="AB43" s="69">
        <f t="shared" si="14"/>
        <v>-0.1851808852</v>
      </c>
    </row>
    <row r="44" ht="21.75" customHeight="1">
      <c r="B44" s="67" t="str">
        <f>IF('TIÊU CHÍ'!D17="","",'TIÊU CHÍ'!D17)</f>
        <v>Trách nhiệm &amp; cam kết</v>
      </c>
      <c r="C44" s="25">
        <f t="array" ref="C44">IF($B44="","",IFERROR(AVERAGEIFS(INDEX('DỮ LIỆU ĐÁNH GIÁ'!$G$5:$Z$504,0,13),'DỮ LIỆU ĐÁNH GIÁ'!$B$5:$B$504,$C$4,'DỮ LIỆU ĐÁNH GIÁ'!$D$5:$D$504,'CẤU HÌNH'!$B$12),""))</f>
        <v>5</v>
      </c>
      <c r="D44" s="25">
        <f t="array" ref="D44">IF($B44="","",IFERROR(AVERAGEIFS(INDEX('DỮ LIỆU ĐÁNH GIÁ'!$G$5:$Z$504,0,13),'DỮ LIỆU ĐÁNH GIÁ'!$B$5:$B$504,$C$4,'DỮ LIỆU ĐÁNH GIÁ'!$D$5:$D$504,'CẤU HÌNH'!$B$13),""))</f>
        <v>4</v>
      </c>
      <c r="E44" s="25">
        <f t="array" ref="E44">IF($B44="","",IFERROR(AVERAGEIFS(INDEX('DỮ LIỆU ĐÁNH GIÁ'!$G$5:$Z$504,0,13),'DỮ LIỆU ĐÁNH GIÁ'!$B$5:$B$504,$C$4,'DỮ LIỆU ĐÁNH GIÁ'!$D$5:$D$504,'CẤU HÌNH'!$B$14),""))</f>
        <v>3.333333333</v>
      </c>
      <c r="F44" s="25">
        <f t="array" ref="F44">IF($B44="","",IFERROR(AVERAGEIFS(INDEX('DỮ LIỆU ĐÁNH GIÁ'!$G$5:$Z$504,0,13),'DỮ LIỆU ĐÁNH GIÁ'!$B$5:$B$504,$C$4,'DỮ LIỆU ĐÁNH GIÁ'!$D$5:$D$504,'CẤU HÌNH'!$B$15),""))</f>
        <v>4</v>
      </c>
      <c r="G44" s="25">
        <f>IF($B44="","",IFERROR((IF(ISNUMBER(D44),'CẤU HÌNH'!$C$13*D44,0)+IF(ISNUMBER(E44),'CẤU HÌNH'!$C$14*E44,0)+IF(ISNUMBER(F44),'CẤU HÌNH'!$C$15*F44,0))/(IF(ISNUMBER(D44),'CẤU HÌNH'!$C$13,0)+IF(ISNUMBER(E44),'CẤU HÌNH'!$C$14,0)+IF(ISNUMBER(F44),'CẤU HÌNH'!$C$15,0)),""))</f>
        <v>3.777777778</v>
      </c>
      <c r="H44" s="53">
        <f>IF($B44="","",IFERROR((IF(ISNUMBER(C44),'CẤU HÌNH'!$C$12*C44,0)+IF(ISNUMBER(D44),'CẤU HÌNH'!$C$13*D44,0)+IF(ISNUMBER(E44),'CẤU HÌNH'!$C$14*E44,0)+IF(ISNUMBER(F44),'CẤU HÌNH'!$C$15*F44,0))/(IF(ISNUMBER(C44),'CẤU HÌNH'!$C$12,0)+IF(ISNUMBER(D44),'CẤU HÌNH'!$C$13,0)+IF(ISNUMBER(E44),'CẤU HÌNH'!$C$14,0)+IF(ISNUMBER(F44),'CẤU HÌNH'!$C$15,0)),""))</f>
        <v>3.9</v>
      </c>
      <c r="I44" s="28">
        <f t="shared" si="3"/>
        <v>1.222222222</v>
      </c>
      <c r="AA44" s="68">
        <f t="shared" ref="AA44:AB44" si="15">IF(ISNUMBER(H44),H44+ROW()/10000000,"")</f>
        <v>3.9000044</v>
      </c>
      <c r="AB44" s="69">
        <f t="shared" si="15"/>
        <v>1.222226622</v>
      </c>
    </row>
    <row r="45" ht="21.75" customHeight="1">
      <c r="B45" s="67" t="str">
        <f>IF('TIÊU CHÍ'!D18="","",'TIÊU CHÍ'!D18)</f>
        <v>Chính trực &amp; tôn trọng</v>
      </c>
      <c r="C45" s="25">
        <f t="array" ref="C45">IF($B45="","",IFERROR(AVERAGEIFS(INDEX('DỮ LIỆU ĐÁNH GIÁ'!$G$5:$Z$504,0,14),'DỮ LIỆU ĐÁNH GIÁ'!$B$5:$B$504,$C$4,'DỮ LIỆU ĐÁNH GIÁ'!$D$5:$D$504,'CẤU HÌNH'!$B$12),""))</f>
        <v>4</v>
      </c>
      <c r="D45" s="25">
        <f t="array" ref="D45">IF($B45="","",IFERROR(AVERAGEIFS(INDEX('DỮ LIỆU ĐÁNH GIÁ'!$G$5:$Z$504,0,14),'DỮ LIỆU ĐÁNH GIÁ'!$B$5:$B$504,$C$4,'DỮ LIỆU ĐÁNH GIÁ'!$D$5:$D$504,'CẤU HÌNH'!$B$13),""))</f>
        <v>4</v>
      </c>
      <c r="E45" s="25">
        <f t="array" ref="E45">IF($B45="","",IFERROR(AVERAGEIFS(INDEX('DỮ LIỆU ĐÁNH GIÁ'!$G$5:$Z$504,0,14),'DỮ LIỆU ĐÁNH GIÁ'!$B$5:$B$504,$C$4,'DỮ LIỆU ĐÁNH GIÁ'!$D$5:$D$504,'CẤU HÌNH'!$B$14),""))</f>
        <v>3.666666667</v>
      </c>
      <c r="F45" s="25">
        <f t="array" ref="F45">IF($B45="","",IFERROR(AVERAGEIFS(INDEX('DỮ LIỆU ĐÁNH GIÁ'!$G$5:$Z$504,0,14),'DỮ LIỆU ĐÁNH GIÁ'!$B$5:$B$504,$C$4,'DỮ LIỆU ĐÁNH GIÁ'!$D$5:$D$504,'CẤU HÌNH'!$B$15),""))</f>
        <v>3</v>
      </c>
      <c r="G45" s="25">
        <f>IF($B45="","",IFERROR((IF(ISNUMBER(D45),'CẤU HÌNH'!$C$13*D45,0)+IF(ISNUMBER(E45),'CẤU HÌNH'!$C$14*E45,0)+IF(ISNUMBER(F45),'CẤU HÌNH'!$C$15*F45,0))/(IF(ISNUMBER(D45),'CẤU HÌNH'!$C$13,0)+IF(ISNUMBER(E45),'CẤU HÌNH'!$C$14,0)+IF(ISNUMBER(F45),'CẤU HÌNH'!$C$15,0)),""))</f>
        <v>3.666666667</v>
      </c>
      <c r="H45" s="53">
        <f>IF($B45="","",IFERROR((IF(ISNUMBER(C45),'CẤU HÌNH'!$C$12*C45,0)+IF(ISNUMBER(D45),'CẤU HÌNH'!$C$13*D45,0)+IF(ISNUMBER(E45),'CẤU HÌNH'!$C$14*E45,0)+IF(ISNUMBER(F45),'CẤU HÌNH'!$C$15*F45,0))/(IF(ISNUMBER(C45),'CẤU HÌNH'!$C$12,0)+IF(ISNUMBER(D45),'CẤU HÌNH'!$C$13,0)+IF(ISNUMBER(E45),'CẤU HÌNH'!$C$14,0)+IF(ISNUMBER(F45),'CẤU HÌNH'!$C$15,0)),""))</f>
        <v>3.7</v>
      </c>
      <c r="I45" s="28">
        <f t="shared" si="3"/>
        <v>0.3333333333</v>
      </c>
      <c r="AA45" s="68">
        <f t="shared" ref="AA45:AB45" si="16">IF(ISNUMBER(H45),H45+ROW()/10000000,"")</f>
        <v>3.7000045</v>
      </c>
      <c r="AB45" s="69">
        <f t="shared" si="16"/>
        <v>0.3333378333</v>
      </c>
    </row>
    <row r="46" ht="21.75" customHeight="1">
      <c r="B46" s="67" t="str">
        <f>IF('TIÊU CHÍ'!D19="","",'TIÊU CHÍ'!D19)</f>
        <v>Thích ứng với thay đổi</v>
      </c>
      <c r="C46" s="25">
        <f t="array" ref="C46">IF($B46="","",IFERROR(AVERAGEIFS(INDEX('DỮ LIỆU ĐÁNH GIÁ'!$G$5:$Z$504,0,15),'DỮ LIỆU ĐÁNH GIÁ'!$B$5:$B$504,$C$4,'DỮ LIỆU ĐÁNH GIÁ'!$D$5:$D$504,'CẤU HÌNH'!$B$12),""))</f>
        <v>5</v>
      </c>
      <c r="D46" s="25">
        <f t="array" ref="D46">IF($B46="","",IFERROR(AVERAGEIFS(INDEX('DỮ LIỆU ĐÁNH GIÁ'!$G$5:$Z$504,0,15),'DỮ LIỆU ĐÁNH GIÁ'!$B$5:$B$504,$C$4,'DỮ LIỆU ĐÁNH GIÁ'!$D$5:$D$504,'CẤU HÌNH'!$B$13),""))</f>
        <v>4</v>
      </c>
      <c r="E46" s="25">
        <f t="array" ref="E46">IF($B46="","",IFERROR(AVERAGEIFS(INDEX('DỮ LIỆU ĐÁNH GIÁ'!$G$5:$Z$504,0,15),'DỮ LIỆU ĐÁNH GIÁ'!$B$5:$B$504,$C$4,'DỮ LIỆU ĐÁNH GIÁ'!$D$5:$D$504,'CẤU HÌNH'!$B$14),""))</f>
        <v>3.333333333</v>
      </c>
      <c r="F46" s="25">
        <f t="array" ref="F46">IF($B46="","",IFERROR(AVERAGEIFS(INDEX('DỮ LIỆU ĐÁNH GIÁ'!$G$5:$Z$504,0,15),'DỮ LIỆU ĐÁNH GIÁ'!$B$5:$B$504,$C$4,'DỮ LIỆU ĐÁNH GIÁ'!$D$5:$D$504,'CẤU HÌNH'!$B$15),""))</f>
        <v>3.333333333</v>
      </c>
      <c r="G46" s="25">
        <f>IF($B46="","",IFERROR((IF(ISNUMBER(D46),'CẤU HÌNH'!$C$13*D46,0)+IF(ISNUMBER(E46),'CẤU HÌNH'!$C$14*E46,0)+IF(ISNUMBER(F46),'CẤU HÌNH'!$C$15*F46,0))/(IF(ISNUMBER(D46),'CẤU HÌNH'!$C$13,0)+IF(ISNUMBER(E46),'CẤU HÌNH'!$C$14,0)+IF(ISNUMBER(F46),'CẤU HÌNH'!$C$15,0)),""))</f>
        <v>3.62962963</v>
      </c>
      <c r="H46" s="53">
        <f>IF($B46="","",IFERROR((IF(ISNUMBER(C46),'CẤU HÌNH'!$C$12*C46,0)+IF(ISNUMBER(D46),'CẤU HÌNH'!$C$13*D46,0)+IF(ISNUMBER(E46),'CẤU HÌNH'!$C$14*E46,0)+IF(ISNUMBER(F46),'CẤU HÌNH'!$C$15*F46,0))/(IF(ISNUMBER(C46),'CẤU HÌNH'!$C$12,0)+IF(ISNUMBER(D46),'CẤU HÌNH'!$C$13,0)+IF(ISNUMBER(E46),'CẤU HÌNH'!$C$14,0)+IF(ISNUMBER(F46),'CẤU HÌNH'!$C$15,0)),""))</f>
        <v>3.766666667</v>
      </c>
      <c r="I46" s="28">
        <f t="shared" si="3"/>
        <v>1.37037037</v>
      </c>
      <c r="AA46" s="68">
        <f t="shared" ref="AA46:AB46" si="17">IF(ISNUMBER(H46),H46+ROW()/10000000,"")</f>
        <v>3.766671267</v>
      </c>
      <c r="AB46" s="69">
        <f t="shared" si="17"/>
        <v>1.37037497</v>
      </c>
    </row>
    <row r="47" ht="21.75" customHeight="1">
      <c r="B47" s="67" t="str">
        <f>IF('TIÊU CHÍ'!D20="","",'TIÊU CHÍ'!D20)</f>
        <v/>
      </c>
      <c r="C47" s="25" t="str">
        <f t="array" ref="C47">IF($B47="","",IFERROR(AVERAGEIFS(INDEX('DỮ LIỆU ĐÁNH GIÁ'!$G$5:$Z$504,0,16),'DỮ LIỆU ĐÁNH GIÁ'!$B$5:$B$504,$C$4,'DỮ LIỆU ĐÁNH GIÁ'!$D$5:$D$504,'CẤU HÌNH'!$B$12),""))</f>
        <v/>
      </c>
      <c r="D47" s="25" t="str">
        <f t="array" ref="D47">IF($B47="","",IFERROR(AVERAGEIFS(INDEX('DỮ LIỆU ĐÁNH GIÁ'!$G$5:$Z$504,0,16),'DỮ LIỆU ĐÁNH GIÁ'!$B$5:$B$504,$C$4,'DỮ LIỆU ĐÁNH GIÁ'!$D$5:$D$504,'CẤU HÌNH'!$B$13),""))</f>
        <v/>
      </c>
      <c r="E47" s="25" t="str">
        <f t="array" ref="E47">IF($B47="","",IFERROR(AVERAGEIFS(INDEX('DỮ LIỆU ĐÁNH GIÁ'!$G$5:$Z$504,0,16),'DỮ LIỆU ĐÁNH GIÁ'!$B$5:$B$504,$C$4,'DỮ LIỆU ĐÁNH GIÁ'!$D$5:$D$504,'CẤU HÌNH'!$B$14),""))</f>
        <v/>
      </c>
      <c r="F47" s="25" t="str">
        <f t="array" ref="F47">IF($B47="","",IFERROR(AVERAGEIFS(INDEX('DỮ LIỆU ĐÁNH GIÁ'!$G$5:$Z$504,0,16),'DỮ LIỆU ĐÁNH GIÁ'!$B$5:$B$504,$C$4,'DỮ LIỆU ĐÁNH GIÁ'!$D$5:$D$504,'CẤU HÌNH'!$B$15),""))</f>
        <v/>
      </c>
      <c r="G47" s="25" t="str">
        <f>IF($B47="","",IFERROR((IF(ISNUMBER(D47),'CẤU HÌNH'!$C$13*D47,0)+IF(ISNUMBER(E47),'CẤU HÌNH'!$C$14*E47,0)+IF(ISNUMBER(F47),'CẤU HÌNH'!$C$15*F47,0))/(IF(ISNUMBER(D47),'CẤU HÌNH'!$C$13,0)+IF(ISNUMBER(E47),'CẤU HÌNH'!$C$14,0)+IF(ISNUMBER(F47),'CẤU HÌNH'!$C$15,0)),""))</f>
        <v/>
      </c>
      <c r="H47" s="53" t="str">
        <f>IF($B47="","",IFERROR((IF(ISNUMBER(C47),'CẤU HÌNH'!$C$12*C47,0)+IF(ISNUMBER(D47),'CẤU HÌNH'!$C$13*D47,0)+IF(ISNUMBER(E47),'CẤU HÌNH'!$C$14*E47,0)+IF(ISNUMBER(F47),'CẤU HÌNH'!$C$15*F47,0))/(IF(ISNUMBER(C47),'CẤU HÌNH'!$C$12,0)+IF(ISNUMBER(D47),'CẤU HÌNH'!$C$13,0)+IF(ISNUMBER(E47),'CẤU HÌNH'!$C$14,0)+IF(ISNUMBER(F47),'CẤU HÌNH'!$C$15,0)),""))</f>
        <v/>
      </c>
      <c r="I47" s="28" t="str">
        <f t="shared" si="3"/>
        <v/>
      </c>
      <c r="AA47" s="85" t="str">
        <f t="shared" ref="AA47:AB47" si="18">IF(ISNUMBER(H47),H47+ROW()/10000000,"")</f>
        <v/>
      </c>
      <c r="AB47" s="85" t="str">
        <f t="shared" si="18"/>
        <v/>
      </c>
    </row>
    <row r="48" ht="21.75" customHeight="1">
      <c r="B48" s="67" t="str">
        <f>IF('TIÊU CHÍ'!D21="","",'TIÊU CHÍ'!D21)</f>
        <v/>
      </c>
      <c r="C48" s="25" t="str">
        <f t="array" ref="C48">IF($B48="","",IFERROR(AVERAGEIFS(INDEX('DỮ LIỆU ĐÁNH GIÁ'!$G$5:$Z$504,0,17),'DỮ LIỆU ĐÁNH GIÁ'!$B$5:$B$504,$C$4,'DỮ LIỆU ĐÁNH GIÁ'!$D$5:$D$504,'CẤU HÌNH'!$B$12),""))</f>
        <v/>
      </c>
      <c r="D48" s="25" t="str">
        <f t="array" ref="D48">IF($B48="","",IFERROR(AVERAGEIFS(INDEX('DỮ LIỆU ĐÁNH GIÁ'!$G$5:$Z$504,0,17),'DỮ LIỆU ĐÁNH GIÁ'!$B$5:$B$504,$C$4,'DỮ LIỆU ĐÁNH GIÁ'!$D$5:$D$504,'CẤU HÌNH'!$B$13),""))</f>
        <v/>
      </c>
      <c r="E48" s="25" t="str">
        <f t="array" ref="E48">IF($B48="","",IFERROR(AVERAGEIFS(INDEX('DỮ LIỆU ĐÁNH GIÁ'!$G$5:$Z$504,0,17),'DỮ LIỆU ĐÁNH GIÁ'!$B$5:$B$504,$C$4,'DỮ LIỆU ĐÁNH GIÁ'!$D$5:$D$504,'CẤU HÌNH'!$B$14),""))</f>
        <v/>
      </c>
      <c r="F48" s="25" t="str">
        <f t="array" ref="F48">IF($B48="","",IFERROR(AVERAGEIFS(INDEX('DỮ LIỆU ĐÁNH GIÁ'!$G$5:$Z$504,0,17),'DỮ LIỆU ĐÁNH GIÁ'!$B$5:$B$504,$C$4,'DỮ LIỆU ĐÁNH GIÁ'!$D$5:$D$504,'CẤU HÌNH'!$B$15),""))</f>
        <v/>
      </c>
      <c r="G48" s="25" t="str">
        <f>IF($B48="","",IFERROR((IF(ISNUMBER(D48),'CẤU HÌNH'!$C$13*D48,0)+IF(ISNUMBER(E48),'CẤU HÌNH'!$C$14*E48,0)+IF(ISNUMBER(F48),'CẤU HÌNH'!$C$15*F48,0))/(IF(ISNUMBER(D48),'CẤU HÌNH'!$C$13,0)+IF(ISNUMBER(E48),'CẤU HÌNH'!$C$14,0)+IF(ISNUMBER(F48),'CẤU HÌNH'!$C$15,0)),""))</f>
        <v/>
      </c>
      <c r="H48" s="53" t="str">
        <f>IF($B48="","",IFERROR((IF(ISNUMBER(C48),'CẤU HÌNH'!$C$12*C48,0)+IF(ISNUMBER(D48),'CẤU HÌNH'!$C$13*D48,0)+IF(ISNUMBER(E48),'CẤU HÌNH'!$C$14*E48,0)+IF(ISNUMBER(F48),'CẤU HÌNH'!$C$15*F48,0))/(IF(ISNUMBER(C48),'CẤU HÌNH'!$C$12,0)+IF(ISNUMBER(D48),'CẤU HÌNH'!$C$13,0)+IF(ISNUMBER(E48),'CẤU HÌNH'!$C$14,0)+IF(ISNUMBER(F48),'CẤU HÌNH'!$C$15,0)),""))</f>
        <v/>
      </c>
      <c r="I48" s="28" t="str">
        <f t="shared" si="3"/>
        <v/>
      </c>
      <c r="AA48" s="85" t="str">
        <f t="shared" ref="AA48:AB48" si="19">IF(ISNUMBER(H48),H48+ROW()/10000000,"")</f>
        <v/>
      </c>
      <c r="AB48" s="85" t="str">
        <f t="shared" si="19"/>
        <v/>
      </c>
    </row>
    <row r="49" ht="21.75" customHeight="1">
      <c r="B49" s="67" t="str">
        <f>IF('TIÊU CHÍ'!D22="","",'TIÊU CHÍ'!D22)</f>
        <v/>
      </c>
      <c r="C49" s="25" t="str">
        <f t="array" ref="C49">IF($B49="","",IFERROR(AVERAGEIFS(INDEX('DỮ LIỆU ĐÁNH GIÁ'!$G$5:$Z$504,0,18),'DỮ LIỆU ĐÁNH GIÁ'!$B$5:$B$504,$C$4,'DỮ LIỆU ĐÁNH GIÁ'!$D$5:$D$504,'CẤU HÌNH'!$B$12),""))</f>
        <v/>
      </c>
      <c r="D49" s="25" t="str">
        <f t="array" ref="D49">IF($B49="","",IFERROR(AVERAGEIFS(INDEX('DỮ LIỆU ĐÁNH GIÁ'!$G$5:$Z$504,0,18),'DỮ LIỆU ĐÁNH GIÁ'!$B$5:$B$504,$C$4,'DỮ LIỆU ĐÁNH GIÁ'!$D$5:$D$504,'CẤU HÌNH'!$B$13),""))</f>
        <v/>
      </c>
      <c r="E49" s="25" t="str">
        <f t="array" ref="E49">IF($B49="","",IFERROR(AVERAGEIFS(INDEX('DỮ LIỆU ĐÁNH GIÁ'!$G$5:$Z$504,0,18),'DỮ LIỆU ĐÁNH GIÁ'!$B$5:$B$504,$C$4,'DỮ LIỆU ĐÁNH GIÁ'!$D$5:$D$504,'CẤU HÌNH'!$B$14),""))</f>
        <v/>
      </c>
      <c r="F49" s="25" t="str">
        <f t="array" ref="F49">IF($B49="","",IFERROR(AVERAGEIFS(INDEX('DỮ LIỆU ĐÁNH GIÁ'!$G$5:$Z$504,0,18),'DỮ LIỆU ĐÁNH GIÁ'!$B$5:$B$504,$C$4,'DỮ LIỆU ĐÁNH GIÁ'!$D$5:$D$504,'CẤU HÌNH'!$B$15),""))</f>
        <v/>
      </c>
      <c r="G49" s="25" t="str">
        <f>IF($B49="","",IFERROR((IF(ISNUMBER(D49),'CẤU HÌNH'!$C$13*D49,0)+IF(ISNUMBER(E49),'CẤU HÌNH'!$C$14*E49,0)+IF(ISNUMBER(F49),'CẤU HÌNH'!$C$15*F49,0))/(IF(ISNUMBER(D49),'CẤU HÌNH'!$C$13,0)+IF(ISNUMBER(E49),'CẤU HÌNH'!$C$14,0)+IF(ISNUMBER(F49),'CẤU HÌNH'!$C$15,0)),""))</f>
        <v/>
      </c>
      <c r="H49" s="53" t="str">
        <f>IF($B49="","",IFERROR((IF(ISNUMBER(C49),'CẤU HÌNH'!$C$12*C49,0)+IF(ISNUMBER(D49),'CẤU HÌNH'!$C$13*D49,0)+IF(ISNUMBER(E49),'CẤU HÌNH'!$C$14*E49,0)+IF(ISNUMBER(F49),'CẤU HÌNH'!$C$15*F49,0))/(IF(ISNUMBER(C49),'CẤU HÌNH'!$C$12,0)+IF(ISNUMBER(D49),'CẤU HÌNH'!$C$13,0)+IF(ISNUMBER(E49),'CẤU HÌNH'!$C$14,0)+IF(ISNUMBER(F49),'CẤU HÌNH'!$C$15,0)),""))</f>
        <v/>
      </c>
      <c r="I49" s="28" t="str">
        <f t="shared" si="3"/>
        <v/>
      </c>
      <c r="AA49" s="85" t="str">
        <f t="shared" ref="AA49:AB49" si="20">IF(ISNUMBER(H49),H49+ROW()/10000000,"")</f>
        <v/>
      </c>
      <c r="AB49" s="85" t="str">
        <f t="shared" si="20"/>
        <v/>
      </c>
    </row>
    <row r="50" ht="21.75" customHeight="1">
      <c r="B50" s="67" t="str">
        <f>IF('TIÊU CHÍ'!D23="","",'TIÊU CHÍ'!D23)</f>
        <v/>
      </c>
      <c r="C50" s="25" t="str">
        <f t="array" ref="C50">IF($B50="","",IFERROR(AVERAGEIFS(INDEX('DỮ LIỆU ĐÁNH GIÁ'!$G$5:$Z$504,0,19),'DỮ LIỆU ĐÁNH GIÁ'!$B$5:$B$504,$C$4,'DỮ LIỆU ĐÁNH GIÁ'!$D$5:$D$504,'CẤU HÌNH'!$B$12),""))</f>
        <v/>
      </c>
      <c r="D50" s="25" t="str">
        <f t="array" ref="D50">IF($B50="","",IFERROR(AVERAGEIFS(INDEX('DỮ LIỆU ĐÁNH GIÁ'!$G$5:$Z$504,0,19),'DỮ LIỆU ĐÁNH GIÁ'!$B$5:$B$504,$C$4,'DỮ LIỆU ĐÁNH GIÁ'!$D$5:$D$504,'CẤU HÌNH'!$B$13),""))</f>
        <v/>
      </c>
      <c r="E50" s="25" t="str">
        <f t="array" ref="E50">IF($B50="","",IFERROR(AVERAGEIFS(INDEX('DỮ LIỆU ĐÁNH GIÁ'!$G$5:$Z$504,0,19),'DỮ LIỆU ĐÁNH GIÁ'!$B$5:$B$504,$C$4,'DỮ LIỆU ĐÁNH GIÁ'!$D$5:$D$504,'CẤU HÌNH'!$B$14),""))</f>
        <v/>
      </c>
      <c r="F50" s="25" t="str">
        <f t="array" ref="F50">IF($B50="","",IFERROR(AVERAGEIFS(INDEX('DỮ LIỆU ĐÁNH GIÁ'!$G$5:$Z$504,0,19),'DỮ LIỆU ĐÁNH GIÁ'!$B$5:$B$504,$C$4,'DỮ LIỆU ĐÁNH GIÁ'!$D$5:$D$504,'CẤU HÌNH'!$B$15),""))</f>
        <v/>
      </c>
      <c r="G50" s="25" t="str">
        <f>IF($B50="","",IFERROR((IF(ISNUMBER(D50),'CẤU HÌNH'!$C$13*D50,0)+IF(ISNUMBER(E50),'CẤU HÌNH'!$C$14*E50,0)+IF(ISNUMBER(F50),'CẤU HÌNH'!$C$15*F50,0))/(IF(ISNUMBER(D50),'CẤU HÌNH'!$C$13,0)+IF(ISNUMBER(E50),'CẤU HÌNH'!$C$14,0)+IF(ISNUMBER(F50),'CẤU HÌNH'!$C$15,0)),""))</f>
        <v/>
      </c>
      <c r="H50" s="53" t="str">
        <f>IF($B50="","",IFERROR((IF(ISNUMBER(C50),'CẤU HÌNH'!$C$12*C50,0)+IF(ISNUMBER(D50),'CẤU HÌNH'!$C$13*D50,0)+IF(ISNUMBER(E50),'CẤU HÌNH'!$C$14*E50,0)+IF(ISNUMBER(F50),'CẤU HÌNH'!$C$15*F50,0))/(IF(ISNUMBER(C50),'CẤU HÌNH'!$C$12,0)+IF(ISNUMBER(D50),'CẤU HÌNH'!$C$13,0)+IF(ISNUMBER(E50),'CẤU HÌNH'!$C$14,0)+IF(ISNUMBER(F50),'CẤU HÌNH'!$C$15,0)),""))</f>
        <v/>
      </c>
      <c r="I50" s="28" t="str">
        <f t="shared" si="3"/>
        <v/>
      </c>
      <c r="AA50" s="85" t="str">
        <f t="shared" ref="AA50:AB50" si="21">IF(ISNUMBER(H50),H50+ROW()/10000000,"")</f>
        <v/>
      </c>
      <c r="AB50" s="85" t="str">
        <f t="shared" si="21"/>
        <v/>
      </c>
    </row>
    <row r="51" ht="21.75" customHeight="1">
      <c r="B51" s="67" t="str">
        <f>IF('TIÊU CHÍ'!D24="","",'TIÊU CHÍ'!D24)</f>
        <v/>
      </c>
      <c r="C51" s="25" t="str">
        <f t="array" ref="C51">IF($B51="","",IFERROR(AVERAGEIFS(INDEX('DỮ LIỆU ĐÁNH GIÁ'!$G$5:$Z$504,0,20),'DỮ LIỆU ĐÁNH GIÁ'!$B$5:$B$504,$C$4,'DỮ LIỆU ĐÁNH GIÁ'!$D$5:$D$504,'CẤU HÌNH'!$B$12),""))</f>
        <v/>
      </c>
      <c r="D51" s="25" t="str">
        <f t="array" ref="D51">IF($B51="","",IFERROR(AVERAGEIFS(INDEX('DỮ LIỆU ĐÁNH GIÁ'!$G$5:$Z$504,0,20),'DỮ LIỆU ĐÁNH GIÁ'!$B$5:$B$504,$C$4,'DỮ LIỆU ĐÁNH GIÁ'!$D$5:$D$504,'CẤU HÌNH'!$B$13),""))</f>
        <v/>
      </c>
      <c r="E51" s="25" t="str">
        <f t="array" ref="E51">IF($B51="","",IFERROR(AVERAGEIFS(INDEX('DỮ LIỆU ĐÁNH GIÁ'!$G$5:$Z$504,0,20),'DỮ LIỆU ĐÁNH GIÁ'!$B$5:$B$504,$C$4,'DỮ LIỆU ĐÁNH GIÁ'!$D$5:$D$504,'CẤU HÌNH'!$B$14),""))</f>
        <v/>
      </c>
      <c r="F51" s="25" t="str">
        <f t="array" ref="F51">IF($B51="","",IFERROR(AVERAGEIFS(INDEX('DỮ LIỆU ĐÁNH GIÁ'!$G$5:$Z$504,0,20),'DỮ LIỆU ĐÁNH GIÁ'!$B$5:$B$504,$C$4,'DỮ LIỆU ĐÁNH GIÁ'!$D$5:$D$504,'CẤU HÌNH'!$B$15),""))</f>
        <v/>
      </c>
      <c r="G51" s="25" t="str">
        <f>IF($B51="","",IFERROR((IF(ISNUMBER(D51),'CẤU HÌNH'!$C$13*D51,0)+IF(ISNUMBER(E51),'CẤU HÌNH'!$C$14*E51,0)+IF(ISNUMBER(F51),'CẤU HÌNH'!$C$15*F51,0))/(IF(ISNUMBER(D51),'CẤU HÌNH'!$C$13,0)+IF(ISNUMBER(E51),'CẤU HÌNH'!$C$14,0)+IF(ISNUMBER(F51),'CẤU HÌNH'!$C$15,0)),""))</f>
        <v/>
      </c>
      <c r="H51" s="53" t="str">
        <f>IF($B51="","",IFERROR((IF(ISNUMBER(C51),'CẤU HÌNH'!$C$12*C51,0)+IF(ISNUMBER(D51),'CẤU HÌNH'!$C$13*D51,0)+IF(ISNUMBER(E51),'CẤU HÌNH'!$C$14*E51,0)+IF(ISNUMBER(F51),'CẤU HÌNH'!$C$15*F51,0))/(IF(ISNUMBER(C51),'CẤU HÌNH'!$C$12,0)+IF(ISNUMBER(D51),'CẤU HÌNH'!$C$13,0)+IF(ISNUMBER(E51),'CẤU HÌNH'!$C$14,0)+IF(ISNUMBER(F51),'CẤU HÌNH'!$C$15,0)),""))</f>
        <v/>
      </c>
      <c r="I51" s="28" t="str">
        <f t="shared" si="3"/>
        <v/>
      </c>
      <c r="AA51" s="85" t="str">
        <f t="shared" ref="AA51:AB51" si="22">IF(ISNUMBER(H51),H51+ROW()/10000000,"")</f>
        <v/>
      </c>
      <c r="AB51" s="85" t="str">
        <f t="shared" si="22"/>
        <v/>
      </c>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A2:I2"/>
    <mergeCell ref="C4:D4"/>
    <mergeCell ref="C5:E5"/>
    <mergeCell ref="G5:I5"/>
    <mergeCell ref="C6:E6"/>
    <mergeCell ref="G6:I6"/>
    <mergeCell ref="A1:Z1"/>
    <mergeCell ref="E20:H20"/>
    <mergeCell ref="E21:H21"/>
    <mergeCell ref="E22:H22"/>
    <mergeCell ref="E23:H23"/>
    <mergeCell ref="E25:H25"/>
    <mergeCell ref="E26:H26"/>
    <mergeCell ref="E27:H27"/>
    <mergeCell ref="E28:H28"/>
    <mergeCell ref="C8:D8"/>
    <mergeCell ref="E8:F8"/>
    <mergeCell ref="G8:I8"/>
    <mergeCell ref="C9:D9"/>
    <mergeCell ref="E9:F9"/>
    <mergeCell ref="G9:I9"/>
    <mergeCell ref="B10:I10"/>
  </mergeCells>
  <conditionalFormatting sqref="C32:H51">
    <cfRule type="expression" dxfId="2" priority="1">
      <formula>AND(ISNUMBER(C32),C32&gt;=4.5)</formula>
    </cfRule>
  </conditionalFormatting>
  <conditionalFormatting sqref="C32:H51">
    <cfRule type="expression" dxfId="1" priority="2">
      <formula>AND(ISNUMBER(C32),C32&lt;2.5)</formula>
    </cfRule>
  </conditionalFormatting>
  <dataValidations>
    <dataValidation type="list" allowBlank="1" showInputMessage="1" showErrorMessage="1" prompt="Chọn mã trong danh sách." sqref="C4">
      <formula1>'NGƯỜI ĐƯỢC ĐÁNH GIÁ'!$B$5:$B$34</formula1>
    </dataValidation>
  </dataValidations>
  <printOptions/>
  <pageMargins bottom="1.0" footer="0.0" header="0.0" left="0.75" right="0.75" top="1.0"/>
  <pageSetup fitToHeight="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4.43" defaultRowHeight="15.0"/>
  <cols>
    <col customWidth="1" min="1" max="1" width="6.0"/>
    <col customWidth="1" min="2" max="2" width="12.0"/>
    <col customWidth="1" min="3" max="3" width="24.0"/>
    <col customWidth="1" min="4" max="4" width="20.0"/>
    <col customWidth="1" min="5" max="5" width="18.0"/>
    <col customWidth="1" min="6" max="6" width="13.0"/>
    <col customWidth="1" min="7" max="26" width="12.43"/>
    <col customWidth="1" min="27" max="27" width="11.0"/>
    <col customWidth="1" min="28" max="29" width="34.0"/>
  </cols>
  <sheetData>
    <row r="1" ht="33.7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3"/>
    </row>
    <row r="2" ht="19.5" customHeight="1">
      <c r="A2" s="4" t="s">
        <v>6</v>
      </c>
      <c r="B2" s="2"/>
      <c r="C2" s="2"/>
      <c r="D2" s="2"/>
      <c r="E2" s="2"/>
      <c r="F2" s="2"/>
      <c r="G2" s="2"/>
      <c r="H2" s="2"/>
      <c r="I2" s="2"/>
      <c r="J2" s="2"/>
      <c r="K2" s="2"/>
      <c r="L2" s="2"/>
      <c r="M2" s="2"/>
      <c r="N2" s="2"/>
      <c r="O2" s="2"/>
      <c r="P2" s="2"/>
      <c r="Q2" s="2"/>
      <c r="R2" s="2"/>
      <c r="S2" s="2"/>
      <c r="T2" s="2"/>
      <c r="U2" s="2"/>
      <c r="V2" s="2"/>
      <c r="W2" s="2"/>
      <c r="X2" s="2"/>
      <c r="Y2" s="2"/>
      <c r="Z2" s="2"/>
      <c r="AA2" s="2"/>
      <c r="AB2" s="2"/>
      <c r="AC2" s="3"/>
    </row>
    <row r="3" ht="33.75" customHeight="1">
      <c r="F3" s="11" t="s">
        <v>12</v>
      </c>
      <c r="G3" s="13" t="str">
        <f>IF('TIÊU CHÍ'!D5="","",'TIÊU CHÍ'!C5)</f>
        <v>Năng lực chuyên môn</v>
      </c>
      <c r="H3" s="13" t="str">
        <f>IF('TIÊU CHÍ'!D6="","",'TIÊU CHÍ'!C6)</f>
        <v>Năng lực chuyên môn</v>
      </c>
      <c r="I3" s="13" t="str">
        <f>IF('TIÊU CHÍ'!D7="","",'TIÊU CHÍ'!C7)</f>
        <v>Năng lực chuyên môn</v>
      </c>
      <c r="J3" s="13" t="str">
        <f>IF('TIÊU CHÍ'!D8="","",'TIÊU CHÍ'!C8)</f>
        <v>Giao tiếp &amp; phối hợp</v>
      </c>
      <c r="K3" s="13" t="str">
        <f>IF('TIÊU CHÍ'!D9="","",'TIÊU CHÍ'!C9)</f>
        <v>Giao tiếp &amp; phối hợp</v>
      </c>
      <c r="L3" s="13" t="str">
        <f>IF('TIÊU CHÍ'!D10="","",'TIÊU CHÍ'!C10)</f>
        <v>Giao tiếp &amp; phối hợp</v>
      </c>
      <c r="M3" s="13" t="str">
        <f>IF('TIÊU CHÍ'!D11="","",'TIÊU CHÍ'!C11)</f>
        <v>Tư duy &amp; giải quyết vấn đề</v>
      </c>
      <c r="N3" s="13" t="str">
        <f>IF('TIÊU CHÍ'!D12="","",'TIÊU CHÍ'!C12)</f>
        <v>Tư duy &amp; giải quyết vấn đề</v>
      </c>
      <c r="O3" s="13" t="str">
        <f>IF('TIÊU CHÍ'!D13="","",'TIÊU CHÍ'!C13)</f>
        <v>Tư duy &amp; giải quyết vấn đề</v>
      </c>
      <c r="P3" s="13" t="str">
        <f>IF('TIÊU CHÍ'!D14="","",'TIÊU CHÍ'!C14)</f>
        <v>Lãnh đạo &amp; phát triển người khác</v>
      </c>
      <c r="Q3" s="13" t="str">
        <f>IF('TIÊU CHÍ'!D15="","",'TIÊU CHÍ'!C15)</f>
        <v>Lãnh đạo &amp; phát triển người khác</v>
      </c>
      <c r="R3" s="13" t="str">
        <f>IF('TIÊU CHÍ'!D16="","",'TIÊU CHÍ'!C16)</f>
        <v>Lãnh đạo &amp; phát triển người khác</v>
      </c>
      <c r="S3" s="13" t="str">
        <f>IF('TIÊU CHÍ'!D17="","",'TIÊU CHÍ'!C17)</f>
        <v>Thái độ &amp; giá trị</v>
      </c>
      <c r="T3" s="13" t="str">
        <f>IF('TIÊU CHÍ'!D18="","",'TIÊU CHÍ'!C18)</f>
        <v>Thái độ &amp; giá trị</v>
      </c>
      <c r="U3" s="13" t="str">
        <f>IF('TIÊU CHÍ'!D19="","",'TIÊU CHÍ'!C19)</f>
        <v>Thái độ &amp; giá trị</v>
      </c>
      <c r="V3" s="13" t="str">
        <f>IF('TIÊU CHÍ'!D20="","",'TIÊU CHÍ'!C20)</f>
        <v/>
      </c>
      <c r="W3" s="13" t="str">
        <f>IF('TIÊU CHÍ'!D21="","",'TIÊU CHÍ'!C21)</f>
        <v/>
      </c>
      <c r="X3" s="13" t="str">
        <f>IF('TIÊU CHÍ'!D22="","",'TIÊU CHÍ'!C22)</f>
        <v/>
      </c>
      <c r="Y3" s="13" t="str">
        <f>IF('TIÊU CHÍ'!D23="","",'TIÊU CHÍ'!C23)</f>
        <v/>
      </c>
      <c r="Z3" s="13" t="str">
        <f>IF('TIÊU CHÍ'!D24="","",'TIÊU CHÍ'!C24)</f>
        <v/>
      </c>
    </row>
    <row r="4" ht="85.5" customHeight="1">
      <c r="A4" s="21" t="s">
        <v>52</v>
      </c>
      <c r="B4" s="21" t="s">
        <v>67</v>
      </c>
      <c r="C4" s="21" t="s">
        <v>54</v>
      </c>
      <c r="D4" s="21" t="s">
        <v>68</v>
      </c>
      <c r="E4" s="21" t="s">
        <v>69</v>
      </c>
      <c r="F4" s="21" t="s">
        <v>70</v>
      </c>
      <c r="G4" s="26" t="str">
        <f>IF('TIÊU CHÍ'!D5="","",'TIÊU CHÍ'!B5&amp;CHAR(10)&amp;'TIÊU CHÍ'!D5)</f>
        <v>C01
Kiến thức &amp; kỹ năng chuyên môn</v>
      </c>
      <c r="H4" s="26" t="str">
        <f>IF('TIÊU CHÍ'!D6="","",'TIÊU CHÍ'!B6&amp;CHAR(10)&amp;'TIÊU CHÍ'!D6)</f>
        <v>C02
Chất lượng công việc</v>
      </c>
      <c r="I4" s="26" t="str">
        <f>IF('TIÊU CHÍ'!D7="","",'TIÊU CHÍ'!B7&amp;CHAR(10)&amp;'TIÊU CHÍ'!D7)</f>
        <v>C03
Học hỏi &amp; cải tiến</v>
      </c>
      <c r="J4" s="26" t="str">
        <f>IF('TIÊU CHÍ'!D8="","",'TIÊU CHÍ'!B8&amp;CHAR(10)&amp;'TIÊU CHÍ'!D8)</f>
        <v>C04
Giao tiếp rõ ràng</v>
      </c>
      <c r="K4" s="26" t="str">
        <f>IF('TIÊU CHÍ'!D9="","",'TIÊU CHÍ'!B9&amp;CHAR(10)&amp;'TIÊU CHÍ'!D9)</f>
        <v>C05
Lắng nghe &amp; phản hồi</v>
      </c>
      <c r="L4" s="26" t="str">
        <f>IF('TIÊU CHÍ'!D10="","",'TIÊU CHÍ'!B10&amp;CHAR(10)&amp;'TIÊU CHÍ'!D10)</f>
        <v>C06
Hợp tác đồng đội</v>
      </c>
      <c r="M4" s="26" t="str">
        <f>IF('TIÊU CHÍ'!D11="","",'TIÊU CHÍ'!B11&amp;CHAR(10)&amp;'TIÊU CHÍ'!D11)</f>
        <v>C07
Phân tích &amp; ra quyết định</v>
      </c>
      <c r="N4" s="26" t="str">
        <f>IF('TIÊU CHÍ'!D12="","",'TIÊU CHÍ'!B12&amp;CHAR(10)&amp;'TIÊU CHÍ'!D12)</f>
        <v>C08
Chủ động &amp; sáng tạo</v>
      </c>
      <c r="O4" s="26" t="str">
        <f>IF('TIÊU CHÍ'!D13="","",'TIÊU CHÍ'!B13&amp;CHAR(10)&amp;'TIÊU CHÍ'!D13)</f>
        <v>C09
Quản lý thời gian &amp; ưu tiên</v>
      </c>
      <c r="P4" s="26" t="str">
        <f>IF('TIÊU CHÍ'!D14="","",'TIÊU CHÍ'!B14&amp;CHAR(10)&amp;'TIÊU CHÍ'!D14)</f>
        <v>C10
Định hướng &amp; truyền cảm hứng</v>
      </c>
      <c r="Q4" s="26" t="str">
        <f>IF('TIÊU CHÍ'!D15="","",'TIÊU CHÍ'!B15&amp;CHAR(10)&amp;'TIÊU CHÍ'!D15)</f>
        <v>C11
Giao việc &amp; huấn luyện</v>
      </c>
      <c r="R4" s="26" t="str">
        <f>IF('TIÊU CHÍ'!D16="","",'TIÊU CHÍ'!B16&amp;CHAR(10)&amp;'TIÊU CHÍ'!D16)</f>
        <v>C12
Ghi nhận &amp; phản hồi nhân viên</v>
      </c>
      <c r="S4" s="26" t="str">
        <f>IF('TIÊU CHÍ'!D17="","",'TIÊU CHÍ'!B17&amp;CHAR(10)&amp;'TIÊU CHÍ'!D17)</f>
        <v>C13
Trách nhiệm &amp; cam kết</v>
      </c>
      <c r="T4" s="26" t="str">
        <f>IF('TIÊU CHÍ'!D18="","",'TIÊU CHÍ'!B18&amp;CHAR(10)&amp;'TIÊU CHÍ'!D18)</f>
        <v>C14
Chính trực &amp; tôn trọng</v>
      </c>
      <c r="U4" s="26" t="str">
        <f>IF('TIÊU CHÍ'!D19="","",'TIÊU CHÍ'!B19&amp;CHAR(10)&amp;'TIÊU CHÍ'!D19)</f>
        <v>C15
Thích ứng với thay đổi</v>
      </c>
      <c r="V4" s="26" t="str">
        <f>IF('TIÊU CHÍ'!D20="","",'TIÊU CHÍ'!B20&amp;CHAR(10)&amp;'TIÊU CHÍ'!D20)</f>
        <v/>
      </c>
      <c r="W4" s="26" t="str">
        <f>IF('TIÊU CHÍ'!D21="","",'TIÊU CHÍ'!B21&amp;CHAR(10)&amp;'TIÊU CHÍ'!D21)</f>
        <v/>
      </c>
      <c r="X4" s="26" t="str">
        <f>IF('TIÊU CHÍ'!D22="","",'TIÊU CHÍ'!B22&amp;CHAR(10)&amp;'TIÊU CHÍ'!D22)</f>
        <v/>
      </c>
      <c r="Y4" s="26" t="str">
        <f>IF('TIÊU CHÍ'!D23="","",'TIÊU CHÍ'!B23&amp;CHAR(10)&amp;'TIÊU CHÍ'!D23)</f>
        <v/>
      </c>
      <c r="Z4" s="26" t="str">
        <f>IF('TIÊU CHÍ'!D24="","",'TIÊU CHÍ'!B24&amp;CHAR(10)&amp;'TIÊU CHÍ'!D24)</f>
        <v/>
      </c>
      <c r="AA4" s="21" t="s">
        <v>84</v>
      </c>
      <c r="AB4" s="21" t="s">
        <v>85</v>
      </c>
      <c r="AC4" s="21" t="s">
        <v>86</v>
      </c>
    </row>
    <row r="5" ht="19.5" customHeight="1">
      <c r="A5" s="22">
        <f t="shared" ref="A5:A504" si="1">IF(B5="","",ROW()-4)</f>
        <v>1</v>
      </c>
      <c r="B5" s="39" t="s">
        <v>73</v>
      </c>
      <c r="C5" s="41" t="str">
        <f t="array" ref="C5">IF(B5="","",IFERROR(INDEX('NGƯỜI ĐƯỢC ĐÁNH GIÁ'!$C$5:$C$34,MATCH(B5,'NGƯỜI ĐƯỢC ĐÁNH GIÁ'!$B$5:$B$34,0)),"⚠ Sai mã"))</f>
        <v>Nguyễn Minh Anh</v>
      </c>
      <c r="D5" s="39" t="s">
        <v>57</v>
      </c>
      <c r="E5" s="39" t="s">
        <v>88</v>
      </c>
      <c r="F5" s="43">
        <v>46296.0</v>
      </c>
      <c r="G5" s="44">
        <v>4.0</v>
      </c>
      <c r="H5" s="44">
        <v>5.0</v>
      </c>
      <c r="I5" s="44">
        <v>5.0</v>
      </c>
      <c r="J5" s="44">
        <v>5.0</v>
      </c>
      <c r="K5" s="44">
        <v>4.0</v>
      </c>
      <c r="L5" s="44">
        <v>5.0</v>
      </c>
      <c r="M5" s="44">
        <v>5.0</v>
      </c>
      <c r="N5" s="44">
        <v>5.0</v>
      </c>
      <c r="O5" s="44">
        <v>5.0</v>
      </c>
      <c r="P5" s="44">
        <v>4.0</v>
      </c>
      <c r="Q5" s="44">
        <v>4.0</v>
      </c>
      <c r="R5" s="44">
        <v>4.0</v>
      </c>
      <c r="S5" s="44">
        <v>5.0</v>
      </c>
      <c r="T5" s="44">
        <v>4.0</v>
      </c>
      <c r="U5" s="44">
        <v>5.0</v>
      </c>
      <c r="V5" s="44"/>
      <c r="W5" s="44"/>
      <c r="X5" s="44"/>
      <c r="Y5" s="44"/>
      <c r="Z5" s="44"/>
      <c r="AA5" s="25">
        <f t="shared" ref="AA5:AA504" si="2">IF(COUNT(G5:Z5)=0,"",AVERAGE(G5:Z5))</f>
        <v>4.6</v>
      </c>
      <c r="AB5" s="39" t="s">
        <v>91</v>
      </c>
      <c r="AC5" s="39" t="s">
        <v>92</v>
      </c>
    </row>
    <row r="6" ht="19.5" customHeight="1">
      <c r="A6" s="22">
        <f t="shared" si="1"/>
        <v>2</v>
      </c>
      <c r="B6" s="39" t="s">
        <v>73</v>
      </c>
      <c r="C6" s="41" t="str">
        <f t="array" ref="C6">IF(B6="","",IFERROR(INDEX('NGƯỜI ĐƯỢC ĐÁNH GIÁ'!$C$5:$C$34,MATCH(B6,'NGƯỜI ĐƯỢC ĐÁNH GIÁ'!$B$5:$B$34,0)),"⚠ Sai mã"))</f>
        <v>Nguyễn Minh Anh</v>
      </c>
      <c r="D6" s="39" t="s">
        <v>93</v>
      </c>
      <c r="E6" s="39" t="s">
        <v>58</v>
      </c>
      <c r="F6" s="43">
        <v>46308.0</v>
      </c>
      <c r="G6" s="44">
        <v>4.0</v>
      </c>
      <c r="H6" s="44">
        <v>4.0</v>
      </c>
      <c r="I6" s="44">
        <v>3.0</v>
      </c>
      <c r="J6" s="44">
        <v>4.0</v>
      </c>
      <c r="K6" s="44">
        <v>4.0</v>
      </c>
      <c r="L6" s="44">
        <v>4.0</v>
      </c>
      <c r="M6" s="44">
        <v>4.0</v>
      </c>
      <c r="N6" s="44">
        <v>3.0</v>
      </c>
      <c r="O6" s="44">
        <v>4.0</v>
      </c>
      <c r="P6" s="44">
        <v>4.0</v>
      </c>
      <c r="Q6" s="44">
        <v>3.0</v>
      </c>
      <c r="R6" s="44">
        <v>5.0</v>
      </c>
      <c r="S6" s="44">
        <v>4.0</v>
      </c>
      <c r="T6" s="44">
        <v>4.0</v>
      </c>
      <c r="U6" s="44">
        <v>4.0</v>
      </c>
      <c r="V6" s="44"/>
      <c r="W6" s="44"/>
      <c r="X6" s="44"/>
      <c r="Y6" s="44"/>
      <c r="Z6" s="44"/>
      <c r="AA6" s="25">
        <f t="shared" si="2"/>
        <v>3.866666667</v>
      </c>
      <c r="AB6" s="39"/>
      <c r="AC6" s="39"/>
    </row>
    <row r="7" ht="19.5" customHeight="1">
      <c r="A7" s="22">
        <f t="shared" si="1"/>
        <v>3</v>
      </c>
      <c r="B7" s="39" t="s">
        <v>73</v>
      </c>
      <c r="C7" s="41" t="str">
        <f t="array" ref="C7">IF(B7="","",IFERROR(INDEX('NGƯỜI ĐƯỢC ĐÁNH GIÁ'!$C$5:$C$34,MATCH(B7,'NGƯỜI ĐƯỢC ĐÁNH GIÁ'!$B$5:$B$34,0)),"⚠ Sai mã"))</f>
        <v>Nguyễn Minh Anh</v>
      </c>
      <c r="D7" s="39" t="s">
        <v>59</v>
      </c>
      <c r="E7" s="39" t="s">
        <v>94</v>
      </c>
      <c r="F7" s="43">
        <v>46305.0</v>
      </c>
      <c r="G7" s="44">
        <v>3.0</v>
      </c>
      <c r="H7" s="44">
        <v>4.0</v>
      </c>
      <c r="I7" s="44">
        <v>4.0</v>
      </c>
      <c r="J7" s="44">
        <v>3.0</v>
      </c>
      <c r="K7" s="44">
        <v>3.0</v>
      </c>
      <c r="L7" s="44">
        <v>3.0</v>
      </c>
      <c r="M7" s="44">
        <v>3.0</v>
      </c>
      <c r="N7" s="44">
        <v>3.0</v>
      </c>
      <c r="O7" s="44">
        <v>4.0</v>
      </c>
      <c r="P7" s="44">
        <v>3.0</v>
      </c>
      <c r="Q7" s="44">
        <v>4.0</v>
      </c>
      <c r="R7" s="44">
        <v>3.0</v>
      </c>
      <c r="S7" s="44">
        <v>4.0</v>
      </c>
      <c r="T7" s="44">
        <v>4.0</v>
      </c>
      <c r="U7" s="44">
        <v>4.0</v>
      </c>
      <c r="V7" s="44"/>
      <c r="W7" s="44"/>
      <c r="X7" s="44"/>
      <c r="Y7" s="44"/>
      <c r="Z7" s="44"/>
      <c r="AA7" s="25">
        <f t="shared" si="2"/>
        <v>3.466666667</v>
      </c>
      <c r="AB7" s="39"/>
      <c r="AC7" s="39"/>
    </row>
    <row r="8" ht="19.5" customHeight="1">
      <c r="A8" s="22">
        <f t="shared" si="1"/>
        <v>4</v>
      </c>
      <c r="B8" s="39" t="s">
        <v>73</v>
      </c>
      <c r="C8" s="41" t="str">
        <f t="array" ref="C8">IF(B8="","",IFERROR(INDEX('NGƯỜI ĐƯỢC ĐÁNH GIÁ'!$C$5:$C$34,MATCH(B8,'NGƯỜI ĐƯỢC ĐÁNH GIÁ'!$B$5:$B$34,0)),"⚠ Sai mã"))</f>
        <v>Nguyễn Minh Anh</v>
      </c>
      <c r="D8" s="39" t="s">
        <v>59</v>
      </c>
      <c r="E8" s="39" t="s">
        <v>98</v>
      </c>
      <c r="F8" s="43">
        <v>46306.0</v>
      </c>
      <c r="G8" s="44">
        <v>4.0</v>
      </c>
      <c r="H8" s="44">
        <v>4.0</v>
      </c>
      <c r="I8" s="44">
        <v>4.0</v>
      </c>
      <c r="J8" s="44">
        <v>2.0</v>
      </c>
      <c r="K8" s="44">
        <v>3.0</v>
      </c>
      <c r="L8" s="44">
        <v>3.0</v>
      </c>
      <c r="M8" s="44">
        <v>3.0</v>
      </c>
      <c r="N8" s="44">
        <v>4.0</v>
      </c>
      <c r="O8" s="44">
        <v>4.0</v>
      </c>
      <c r="P8" s="44">
        <v>3.0</v>
      </c>
      <c r="Q8" s="44">
        <v>3.0</v>
      </c>
      <c r="R8" s="44">
        <v>4.0</v>
      </c>
      <c r="S8" s="44">
        <v>3.0</v>
      </c>
      <c r="T8" s="44">
        <v>4.0</v>
      </c>
      <c r="U8" s="44">
        <v>3.0</v>
      </c>
      <c r="V8" s="44"/>
      <c r="W8" s="44"/>
      <c r="X8" s="44"/>
      <c r="Y8" s="44"/>
      <c r="Z8" s="44"/>
      <c r="AA8" s="25">
        <f t="shared" si="2"/>
        <v>3.4</v>
      </c>
      <c r="AB8" s="39"/>
      <c r="AC8" s="39"/>
    </row>
    <row r="9" ht="19.5" customHeight="1">
      <c r="A9" s="22">
        <f t="shared" si="1"/>
        <v>5</v>
      </c>
      <c r="B9" s="39" t="s">
        <v>73</v>
      </c>
      <c r="C9" s="41" t="str">
        <f t="array" ref="C9">IF(B9="","",IFERROR(INDEX('NGƯỜI ĐƯỢC ĐÁNH GIÁ'!$C$5:$C$34,MATCH(B9,'NGƯỜI ĐƯỢC ĐÁNH GIÁ'!$B$5:$B$34,0)),"⚠ Sai mã"))</f>
        <v>Nguyễn Minh Anh</v>
      </c>
      <c r="D9" s="39" t="s">
        <v>59</v>
      </c>
      <c r="E9" s="39" t="s">
        <v>99</v>
      </c>
      <c r="F9" s="43">
        <v>46317.0</v>
      </c>
      <c r="G9" s="44">
        <v>3.0</v>
      </c>
      <c r="H9" s="44">
        <v>3.0</v>
      </c>
      <c r="I9" s="44">
        <v>4.0</v>
      </c>
      <c r="J9" s="44">
        <v>3.0</v>
      </c>
      <c r="K9" s="44">
        <v>3.0</v>
      </c>
      <c r="L9" s="44">
        <v>3.0</v>
      </c>
      <c r="M9" s="44">
        <v>4.0</v>
      </c>
      <c r="N9" s="44">
        <v>4.0</v>
      </c>
      <c r="O9" s="44">
        <v>3.0</v>
      </c>
      <c r="P9" s="44">
        <v>4.0</v>
      </c>
      <c r="Q9" s="44">
        <v>4.0</v>
      </c>
      <c r="R9" s="44">
        <v>4.0</v>
      </c>
      <c r="S9" s="44">
        <v>3.0</v>
      </c>
      <c r="T9" s="44">
        <v>3.0</v>
      </c>
      <c r="U9" s="44">
        <v>3.0</v>
      </c>
      <c r="V9" s="44"/>
      <c r="W9" s="44"/>
      <c r="X9" s="44"/>
      <c r="Y9" s="44"/>
      <c r="Z9" s="44"/>
      <c r="AA9" s="25">
        <f t="shared" si="2"/>
        <v>3.4</v>
      </c>
      <c r="AB9" s="39"/>
      <c r="AC9" s="39"/>
    </row>
    <row r="10" ht="19.5" customHeight="1">
      <c r="A10" s="22">
        <f t="shared" si="1"/>
        <v>6</v>
      </c>
      <c r="B10" s="39" t="s">
        <v>73</v>
      </c>
      <c r="C10" s="41" t="str">
        <f t="array" ref="C10">IF(B10="","",IFERROR(INDEX('NGƯỜI ĐƯỢC ĐÁNH GIÁ'!$C$5:$C$34,MATCH(B10,'NGƯỜI ĐƯỢC ĐÁNH GIÁ'!$B$5:$B$34,0)),"⚠ Sai mã"))</f>
        <v>Nguyễn Minh Anh</v>
      </c>
      <c r="D10" s="39" t="s">
        <v>60</v>
      </c>
      <c r="E10" s="39" t="s">
        <v>100</v>
      </c>
      <c r="F10" s="43">
        <v>46307.0</v>
      </c>
      <c r="G10" s="44">
        <v>4.0</v>
      </c>
      <c r="H10" s="44">
        <v>3.0</v>
      </c>
      <c r="I10" s="44">
        <v>4.0</v>
      </c>
      <c r="J10" s="44">
        <v>2.0</v>
      </c>
      <c r="K10" s="44">
        <v>2.0</v>
      </c>
      <c r="L10" s="44">
        <v>2.0</v>
      </c>
      <c r="M10" s="44">
        <v>4.0</v>
      </c>
      <c r="N10" s="44">
        <v>4.0</v>
      </c>
      <c r="O10" s="44">
        <v>3.0</v>
      </c>
      <c r="P10" s="44">
        <v>4.0</v>
      </c>
      <c r="Q10" s="44">
        <v>4.0</v>
      </c>
      <c r="R10" s="44">
        <v>4.0</v>
      </c>
      <c r="S10" s="44">
        <v>4.0</v>
      </c>
      <c r="T10" s="44">
        <v>3.0</v>
      </c>
      <c r="U10" s="44">
        <v>4.0</v>
      </c>
      <c r="V10" s="44"/>
      <c r="W10" s="44"/>
      <c r="X10" s="44"/>
      <c r="Y10" s="44"/>
      <c r="Z10" s="44"/>
      <c r="AA10" s="25">
        <f t="shared" si="2"/>
        <v>3.4</v>
      </c>
      <c r="AB10" s="39"/>
      <c r="AC10" s="39"/>
    </row>
    <row r="11" ht="19.5" customHeight="1">
      <c r="A11" s="22">
        <f t="shared" si="1"/>
        <v>7</v>
      </c>
      <c r="B11" s="39" t="s">
        <v>73</v>
      </c>
      <c r="C11" s="41" t="str">
        <f t="array" ref="C11">IF(B11="","",IFERROR(INDEX('NGƯỜI ĐƯỢC ĐÁNH GIÁ'!$C$5:$C$34,MATCH(B11,'NGƯỜI ĐƯỢC ĐÁNH GIÁ'!$B$5:$B$34,0)),"⚠ Sai mã"))</f>
        <v>Nguyễn Minh Anh</v>
      </c>
      <c r="D11" s="39" t="s">
        <v>60</v>
      </c>
      <c r="E11" s="39" t="s">
        <v>104</v>
      </c>
      <c r="F11" s="43">
        <v>46309.0</v>
      </c>
      <c r="G11" s="44">
        <v>4.0</v>
      </c>
      <c r="H11" s="44">
        <v>4.0</v>
      </c>
      <c r="I11" s="44">
        <v>4.0</v>
      </c>
      <c r="J11" s="44">
        <v>3.0</v>
      </c>
      <c r="K11" s="44">
        <v>2.0</v>
      </c>
      <c r="L11" s="44">
        <v>2.0</v>
      </c>
      <c r="M11" s="44">
        <v>4.0</v>
      </c>
      <c r="N11" s="44">
        <v>3.0</v>
      </c>
      <c r="O11" s="44">
        <v>3.0</v>
      </c>
      <c r="P11" s="44">
        <v>4.0</v>
      </c>
      <c r="Q11" s="44">
        <v>4.0</v>
      </c>
      <c r="R11" s="44">
        <v>3.0</v>
      </c>
      <c r="S11" s="44">
        <v>4.0</v>
      </c>
      <c r="T11" s="44">
        <v>3.0</v>
      </c>
      <c r="U11" s="44">
        <v>3.0</v>
      </c>
      <c r="V11" s="44"/>
      <c r="W11" s="44"/>
      <c r="X11" s="44"/>
      <c r="Y11" s="44"/>
      <c r="Z11" s="44"/>
      <c r="AA11" s="25">
        <f t="shared" si="2"/>
        <v>3.333333333</v>
      </c>
      <c r="AB11" s="39"/>
      <c r="AC11" s="39"/>
    </row>
    <row r="12" ht="19.5" customHeight="1">
      <c r="A12" s="22">
        <f t="shared" si="1"/>
        <v>8</v>
      </c>
      <c r="B12" s="39" t="s">
        <v>73</v>
      </c>
      <c r="C12" s="41" t="str">
        <f t="array" ref="C12">IF(B12="","",IFERROR(INDEX('NGƯỜI ĐƯỢC ĐÁNH GIÁ'!$C$5:$C$34,MATCH(B12,'NGƯỜI ĐƯỢC ĐÁNH GIÁ'!$B$5:$B$34,0)),"⚠ Sai mã"))</f>
        <v>Nguyễn Minh Anh</v>
      </c>
      <c r="D12" s="39" t="s">
        <v>60</v>
      </c>
      <c r="E12" s="39" t="s">
        <v>108</v>
      </c>
      <c r="F12" s="43">
        <v>46297.0</v>
      </c>
      <c r="G12" s="44">
        <v>3.0</v>
      </c>
      <c r="H12" s="44">
        <v>3.0</v>
      </c>
      <c r="I12" s="44">
        <v>3.0</v>
      </c>
      <c r="J12" s="44">
        <v>2.0</v>
      </c>
      <c r="K12" s="44">
        <v>2.0</v>
      </c>
      <c r="L12" s="44">
        <v>3.0</v>
      </c>
      <c r="M12" s="44">
        <v>4.0</v>
      </c>
      <c r="N12" s="44">
        <v>4.0</v>
      </c>
      <c r="O12" s="44">
        <v>3.0</v>
      </c>
      <c r="P12" s="44">
        <v>3.0</v>
      </c>
      <c r="Q12" s="44">
        <v>4.0</v>
      </c>
      <c r="R12" s="44">
        <v>3.0</v>
      </c>
      <c r="S12" s="44">
        <v>4.0</v>
      </c>
      <c r="T12" s="44">
        <v>3.0</v>
      </c>
      <c r="U12" s="44">
        <v>3.0</v>
      </c>
      <c r="V12" s="44"/>
      <c r="W12" s="44"/>
      <c r="X12" s="44"/>
      <c r="Y12" s="44"/>
      <c r="Z12" s="44"/>
      <c r="AA12" s="25">
        <f t="shared" si="2"/>
        <v>3.133333333</v>
      </c>
      <c r="AB12" s="39"/>
      <c r="AC12" s="39"/>
    </row>
    <row r="13" ht="19.5" customHeight="1">
      <c r="A13" s="22">
        <f t="shared" si="1"/>
        <v>9</v>
      </c>
      <c r="B13" s="39" t="s">
        <v>110</v>
      </c>
      <c r="C13" s="41" t="str">
        <f t="array" ref="C13">IF(B13="","",IFERROR(INDEX('NGƯỜI ĐƯỢC ĐÁNH GIÁ'!$C$5:$C$34,MATCH(B13,'NGƯỜI ĐƯỢC ĐÁNH GIÁ'!$B$5:$B$34,0)),"⚠ Sai mã"))</f>
        <v>Trần Quốc Bảo</v>
      </c>
      <c r="D13" s="39" t="s">
        <v>57</v>
      </c>
      <c r="E13" s="39" t="s">
        <v>113</v>
      </c>
      <c r="F13" s="43">
        <v>46314.0</v>
      </c>
      <c r="G13" s="44">
        <v>4.0</v>
      </c>
      <c r="H13" s="44">
        <v>4.0</v>
      </c>
      <c r="I13" s="44">
        <v>4.0</v>
      </c>
      <c r="J13" s="44">
        <v>3.0</v>
      </c>
      <c r="K13" s="44">
        <v>3.0</v>
      </c>
      <c r="L13" s="44">
        <v>3.0</v>
      </c>
      <c r="M13" s="44">
        <v>4.0</v>
      </c>
      <c r="N13" s="44">
        <v>3.0</v>
      </c>
      <c r="O13" s="44">
        <v>3.0</v>
      </c>
      <c r="P13" s="44"/>
      <c r="Q13" s="44"/>
      <c r="R13" s="44"/>
      <c r="S13" s="44">
        <v>3.0</v>
      </c>
      <c r="T13" s="44">
        <v>4.0</v>
      </c>
      <c r="U13" s="44">
        <v>3.0</v>
      </c>
      <c r="V13" s="44"/>
      <c r="W13" s="44"/>
      <c r="X13" s="44"/>
      <c r="Y13" s="44"/>
      <c r="Z13" s="44"/>
      <c r="AA13" s="25">
        <f t="shared" si="2"/>
        <v>3.416666667</v>
      </c>
      <c r="AB13" s="39"/>
      <c r="AC13" s="39"/>
    </row>
    <row r="14" ht="19.5" customHeight="1">
      <c r="A14" s="22">
        <f t="shared" si="1"/>
        <v>10</v>
      </c>
      <c r="B14" s="39" t="s">
        <v>110</v>
      </c>
      <c r="C14" s="41" t="str">
        <f t="array" ref="C14">IF(B14="","",IFERROR(INDEX('NGƯỜI ĐƯỢC ĐÁNH GIÁ'!$C$5:$C$34,MATCH(B14,'NGƯỜI ĐƯỢC ĐÁNH GIÁ'!$B$5:$B$34,0)),"⚠ Sai mã"))</f>
        <v>Trần Quốc Bảo</v>
      </c>
      <c r="D14" s="39" t="s">
        <v>93</v>
      </c>
      <c r="E14" s="39" t="s">
        <v>58</v>
      </c>
      <c r="F14" s="43">
        <v>46311.0</v>
      </c>
      <c r="G14" s="44">
        <v>4.0</v>
      </c>
      <c r="H14" s="44">
        <v>4.0</v>
      </c>
      <c r="I14" s="44">
        <v>3.0</v>
      </c>
      <c r="J14" s="44">
        <v>4.0</v>
      </c>
      <c r="K14" s="44">
        <v>4.0</v>
      </c>
      <c r="L14" s="44">
        <v>4.0</v>
      </c>
      <c r="M14" s="44">
        <v>4.0</v>
      </c>
      <c r="N14" s="44">
        <v>4.0</v>
      </c>
      <c r="O14" s="44">
        <v>4.0</v>
      </c>
      <c r="P14" s="44"/>
      <c r="Q14" s="44"/>
      <c r="R14" s="44"/>
      <c r="S14" s="44">
        <v>4.0</v>
      </c>
      <c r="T14" s="44">
        <v>4.0</v>
      </c>
      <c r="U14" s="44">
        <v>3.0</v>
      </c>
      <c r="V14" s="44"/>
      <c r="W14" s="44"/>
      <c r="X14" s="44"/>
      <c r="Y14" s="44"/>
      <c r="Z14" s="44"/>
      <c r="AA14" s="25">
        <f t="shared" si="2"/>
        <v>3.833333333</v>
      </c>
      <c r="AB14" s="39"/>
      <c r="AC14" s="39"/>
    </row>
    <row r="15" ht="19.5" customHeight="1">
      <c r="A15" s="22">
        <f t="shared" si="1"/>
        <v>11</v>
      </c>
      <c r="B15" s="39" t="s">
        <v>110</v>
      </c>
      <c r="C15" s="41" t="str">
        <f t="array" ref="C15">IF(B15="","",IFERROR(INDEX('NGƯỜI ĐƯỢC ĐÁNH GIÁ'!$C$5:$C$34,MATCH(B15,'NGƯỜI ĐƯỢC ĐÁNH GIÁ'!$B$5:$B$34,0)),"⚠ Sai mã"))</f>
        <v>Trần Quốc Bảo</v>
      </c>
      <c r="D15" s="39" t="s">
        <v>59</v>
      </c>
      <c r="E15" s="39" t="s">
        <v>94</v>
      </c>
      <c r="F15" s="43">
        <v>46297.0</v>
      </c>
      <c r="G15" s="44">
        <v>3.0</v>
      </c>
      <c r="H15" s="44">
        <v>3.0</v>
      </c>
      <c r="I15" s="44">
        <v>3.0</v>
      </c>
      <c r="J15" s="44">
        <v>4.0</v>
      </c>
      <c r="K15" s="44">
        <v>3.0</v>
      </c>
      <c r="L15" s="44">
        <v>4.0</v>
      </c>
      <c r="M15" s="44">
        <v>4.0</v>
      </c>
      <c r="N15" s="44">
        <v>4.0</v>
      </c>
      <c r="O15" s="44">
        <v>4.0</v>
      </c>
      <c r="P15" s="44"/>
      <c r="Q15" s="44"/>
      <c r="R15" s="44"/>
      <c r="S15" s="44">
        <v>4.0</v>
      </c>
      <c r="T15" s="44">
        <v>4.0</v>
      </c>
      <c r="U15" s="44">
        <v>4.0</v>
      </c>
      <c r="V15" s="44"/>
      <c r="W15" s="44"/>
      <c r="X15" s="44"/>
      <c r="Y15" s="44"/>
      <c r="Z15" s="44"/>
      <c r="AA15" s="25">
        <f t="shared" si="2"/>
        <v>3.666666667</v>
      </c>
      <c r="AB15" s="39"/>
      <c r="AC15" s="39"/>
    </row>
    <row r="16" ht="19.5" customHeight="1">
      <c r="A16" s="22">
        <f t="shared" si="1"/>
        <v>12</v>
      </c>
      <c r="B16" s="39" t="s">
        <v>110</v>
      </c>
      <c r="C16" s="41" t="str">
        <f t="array" ref="C16">IF(B16="","",IFERROR(INDEX('NGƯỜI ĐƯỢC ĐÁNH GIÁ'!$C$5:$C$34,MATCH(B16,'NGƯỜI ĐƯỢC ĐÁNH GIÁ'!$B$5:$B$34,0)),"⚠ Sai mã"))</f>
        <v>Trần Quốc Bảo</v>
      </c>
      <c r="D16" s="39" t="s">
        <v>59</v>
      </c>
      <c r="E16" s="39" t="s">
        <v>98</v>
      </c>
      <c r="F16" s="43">
        <v>46308.0</v>
      </c>
      <c r="G16" s="44">
        <v>3.0</v>
      </c>
      <c r="H16" s="44">
        <v>3.0</v>
      </c>
      <c r="I16" s="44">
        <v>4.0</v>
      </c>
      <c r="J16" s="44">
        <v>4.0</v>
      </c>
      <c r="K16" s="44">
        <v>4.0</v>
      </c>
      <c r="L16" s="44">
        <v>3.0</v>
      </c>
      <c r="M16" s="44">
        <v>4.0</v>
      </c>
      <c r="N16" s="44">
        <v>5.0</v>
      </c>
      <c r="O16" s="44">
        <v>5.0</v>
      </c>
      <c r="P16" s="44"/>
      <c r="Q16" s="44"/>
      <c r="R16" s="44"/>
      <c r="S16" s="44">
        <v>4.0</v>
      </c>
      <c r="T16" s="44">
        <v>3.0</v>
      </c>
      <c r="U16" s="44">
        <v>4.0</v>
      </c>
      <c r="V16" s="44"/>
      <c r="W16" s="44"/>
      <c r="X16" s="44"/>
      <c r="Y16" s="44"/>
      <c r="Z16" s="44"/>
      <c r="AA16" s="25">
        <f t="shared" si="2"/>
        <v>3.833333333</v>
      </c>
      <c r="AB16" s="39"/>
      <c r="AC16" s="39"/>
    </row>
    <row r="17" ht="19.5" customHeight="1">
      <c r="A17" s="22">
        <f t="shared" si="1"/>
        <v>13</v>
      </c>
      <c r="B17" s="39" t="s">
        <v>110</v>
      </c>
      <c r="C17" s="41" t="str">
        <f t="array" ref="C17">IF(B17="","",IFERROR(INDEX('NGƯỜI ĐƯỢC ĐÁNH GIÁ'!$C$5:$C$34,MATCH(B17,'NGƯỜI ĐƯỢC ĐÁNH GIÁ'!$B$5:$B$34,0)),"⚠ Sai mã"))</f>
        <v>Trần Quốc Bảo</v>
      </c>
      <c r="D17" s="39" t="s">
        <v>59</v>
      </c>
      <c r="E17" s="39" t="s">
        <v>99</v>
      </c>
      <c r="F17" s="43">
        <v>46320.0</v>
      </c>
      <c r="G17" s="44">
        <v>3.0</v>
      </c>
      <c r="H17" s="44">
        <v>4.0</v>
      </c>
      <c r="I17" s="44">
        <v>3.0</v>
      </c>
      <c r="J17" s="44">
        <v>4.0</v>
      </c>
      <c r="K17" s="44">
        <v>4.0</v>
      </c>
      <c r="L17" s="44">
        <v>4.0</v>
      </c>
      <c r="M17" s="44">
        <v>4.0</v>
      </c>
      <c r="N17" s="44">
        <v>4.0</v>
      </c>
      <c r="O17" s="44">
        <v>4.0</v>
      </c>
      <c r="P17" s="44"/>
      <c r="Q17" s="44"/>
      <c r="R17" s="44"/>
      <c r="S17" s="44">
        <v>4.0</v>
      </c>
      <c r="T17" s="44">
        <v>4.0</v>
      </c>
      <c r="U17" s="44">
        <v>4.0</v>
      </c>
      <c r="V17" s="44"/>
      <c r="W17" s="44"/>
      <c r="X17" s="44"/>
      <c r="Y17" s="44"/>
      <c r="Z17" s="44"/>
      <c r="AA17" s="25">
        <f t="shared" si="2"/>
        <v>3.833333333</v>
      </c>
      <c r="AB17" s="39"/>
      <c r="AC17" s="39"/>
    </row>
    <row r="18" ht="19.5" customHeight="1">
      <c r="A18" s="22">
        <f t="shared" si="1"/>
        <v>14</v>
      </c>
      <c r="B18" s="39" t="s">
        <v>117</v>
      </c>
      <c r="C18" s="41" t="str">
        <f t="array" ref="C18">IF(B18="","",IFERROR(INDEX('NGƯỜI ĐƯỢC ĐÁNH GIÁ'!$C$5:$C$34,MATCH(B18,'NGƯỜI ĐƯỢC ĐÁNH GIÁ'!$B$5:$B$34,0)),"⚠ Sai mã"))</f>
        <v>Lê Thu Cúc</v>
      </c>
      <c r="D18" s="39" t="s">
        <v>57</v>
      </c>
      <c r="E18" s="39" t="s">
        <v>118</v>
      </c>
      <c r="F18" s="43">
        <v>46314.0</v>
      </c>
      <c r="G18" s="44">
        <v>4.0</v>
      </c>
      <c r="H18" s="44">
        <v>4.0</v>
      </c>
      <c r="I18" s="44">
        <v>5.0</v>
      </c>
      <c r="J18" s="44">
        <v>3.0</v>
      </c>
      <c r="K18" s="44">
        <v>4.0</v>
      </c>
      <c r="L18" s="44">
        <v>4.0</v>
      </c>
      <c r="M18" s="44">
        <v>4.0</v>
      </c>
      <c r="N18" s="44">
        <v>5.0</v>
      </c>
      <c r="O18" s="44">
        <v>4.0</v>
      </c>
      <c r="P18" s="44">
        <v>4.0</v>
      </c>
      <c r="Q18" s="44">
        <v>4.0</v>
      </c>
      <c r="R18" s="44">
        <v>4.0</v>
      </c>
      <c r="S18" s="44">
        <v>3.0</v>
      </c>
      <c r="T18" s="44">
        <v>4.0</v>
      </c>
      <c r="U18" s="44">
        <v>5.0</v>
      </c>
      <c r="V18" s="44"/>
      <c r="W18" s="44"/>
      <c r="X18" s="44"/>
      <c r="Y18" s="44"/>
      <c r="Z18" s="44"/>
      <c r="AA18" s="25">
        <f t="shared" si="2"/>
        <v>4.066666667</v>
      </c>
      <c r="AB18" s="39"/>
      <c r="AC18" s="39"/>
    </row>
    <row r="19" ht="19.5" customHeight="1">
      <c r="A19" s="22">
        <f t="shared" si="1"/>
        <v>15</v>
      </c>
      <c r="B19" s="39" t="s">
        <v>117</v>
      </c>
      <c r="C19" s="41" t="str">
        <f t="array" ref="C19">IF(B19="","",IFERROR(INDEX('NGƯỜI ĐƯỢC ĐÁNH GIÁ'!$C$5:$C$34,MATCH(B19,'NGƯỜI ĐƯỢC ĐÁNH GIÁ'!$B$5:$B$34,0)),"⚠ Sai mã"))</f>
        <v>Lê Thu Cúc</v>
      </c>
      <c r="D19" s="39" t="s">
        <v>93</v>
      </c>
      <c r="E19" s="39" t="s">
        <v>58</v>
      </c>
      <c r="F19" s="43">
        <v>46311.0</v>
      </c>
      <c r="G19" s="44">
        <v>4.0</v>
      </c>
      <c r="H19" s="44">
        <v>4.0</v>
      </c>
      <c r="I19" s="44">
        <v>5.0</v>
      </c>
      <c r="J19" s="44">
        <v>4.0</v>
      </c>
      <c r="K19" s="44">
        <v>4.0</v>
      </c>
      <c r="L19" s="44">
        <v>4.0</v>
      </c>
      <c r="M19" s="44">
        <v>4.0</v>
      </c>
      <c r="N19" s="44">
        <v>4.0</v>
      </c>
      <c r="O19" s="44">
        <v>4.0</v>
      </c>
      <c r="P19" s="44">
        <v>4.0</v>
      </c>
      <c r="Q19" s="44">
        <v>4.0</v>
      </c>
      <c r="R19" s="44">
        <v>4.0</v>
      </c>
      <c r="S19" s="44">
        <v>4.0</v>
      </c>
      <c r="T19" s="44">
        <v>4.0</v>
      </c>
      <c r="U19" s="44">
        <v>4.0</v>
      </c>
      <c r="V19" s="44"/>
      <c r="W19" s="44"/>
      <c r="X19" s="44"/>
      <c r="Y19" s="44"/>
      <c r="Z19" s="44"/>
      <c r="AA19" s="25">
        <f t="shared" si="2"/>
        <v>4.066666667</v>
      </c>
      <c r="AB19" s="39"/>
      <c r="AC19" s="39"/>
    </row>
    <row r="20" ht="19.5" customHeight="1">
      <c r="A20" s="22">
        <f t="shared" si="1"/>
        <v>16</v>
      </c>
      <c r="B20" s="39" t="s">
        <v>117</v>
      </c>
      <c r="C20" s="41" t="str">
        <f t="array" ref="C20">IF(B20="","",IFERROR(INDEX('NGƯỜI ĐƯỢC ĐÁNH GIÁ'!$C$5:$C$34,MATCH(B20,'NGƯỜI ĐƯỢC ĐÁNH GIÁ'!$B$5:$B$34,0)),"⚠ Sai mã"))</f>
        <v>Lê Thu Cúc</v>
      </c>
      <c r="D20" s="39" t="s">
        <v>59</v>
      </c>
      <c r="E20" s="39" t="s">
        <v>94</v>
      </c>
      <c r="F20" s="43">
        <v>46301.0</v>
      </c>
      <c r="G20" s="44">
        <v>4.0</v>
      </c>
      <c r="H20" s="44">
        <v>4.0</v>
      </c>
      <c r="I20" s="44">
        <v>3.0</v>
      </c>
      <c r="J20" s="44">
        <v>4.0</v>
      </c>
      <c r="K20" s="44">
        <v>4.0</v>
      </c>
      <c r="L20" s="44">
        <v>4.0</v>
      </c>
      <c r="M20" s="44">
        <v>4.0</v>
      </c>
      <c r="N20" s="44">
        <v>4.0</v>
      </c>
      <c r="O20" s="44">
        <v>4.0</v>
      </c>
      <c r="P20" s="44">
        <v>4.0</v>
      </c>
      <c r="Q20" s="44">
        <v>4.0</v>
      </c>
      <c r="R20" s="44">
        <v>4.0</v>
      </c>
      <c r="S20" s="44">
        <v>4.0</v>
      </c>
      <c r="T20" s="44">
        <v>5.0</v>
      </c>
      <c r="U20" s="44">
        <v>3.0</v>
      </c>
      <c r="V20" s="44"/>
      <c r="W20" s="44"/>
      <c r="X20" s="44"/>
      <c r="Y20" s="44"/>
      <c r="Z20" s="44"/>
      <c r="AA20" s="25">
        <f t="shared" si="2"/>
        <v>3.933333333</v>
      </c>
      <c r="AB20" s="39"/>
      <c r="AC20" s="39"/>
    </row>
    <row r="21" ht="19.5" customHeight="1">
      <c r="A21" s="22">
        <f t="shared" si="1"/>
        <v>17</v>
      </c>
      <c r="B21" s="39" t="s">
        <v>117</v>
      </c>
      <c r="C21" s="41" t="str">
        <f t="array" ref="C21">IF(B21="","",IFERROR(INDEX('NGƯỜI ĐƯỢC ĐÁNH GIÁ'!$C$5:$C$34,MATCH(B21,'NGƯỜI ĐƯỢC ĐÁNH GIÁ'!$B$5:$B$34,0)),"⚠ Sai mã"))</f>
        <v>Lê Thu Cúc</v>
      </c>
      <c r="D21" s="39" t="s">
        <v>59</v>
      </c>
      <c r="E21" s="39" t="s">
        <v>98</v>
      </c>
      <c r="F21" s="43">
        <v>46297.0</v>
      </c>
      <c r="G21" s="44">
        <v>4.0</v>
      </c>
      <c r="H21" s="44">
        <v>4.0</v>
      </c>
      <c r="I21" s="44">
        <v>4.0</v>
      </c>
      <c r="J21" s="44">
        <v>5.0</v>
      </c>
      <c r="K21" s="44">
        <v>4.0</v>
      </c>
      <c r="L21" s="44">
        <v>4.0</v>
      </c>
      <c r="M21" s="44">
        <v>4.0</v>
      </c>
      <c r="N21" s="44">
        <v>4.0</v>
      </c>
      <c r="O21" s="44">
        <v>4.0</v>
      </c>
      <c r="P21" s="44">
        <v>4.0</v>
      </c>
      <c r="Q21" s="44">
        <v>4.0</v>
      </c>
      <c r="R21" s="44">
        <v>4.0</v>
      </c>
      <c r="S21" s="44">
        <v>5.0</v>
      </c>
      <c r="T21" s="44">
        <v>4.0</v>
      </c>
      <c r="U21" s="44">
        <v>4.0</v>
      </c>
      <c r="V21" s="44"/>
      <c r="W21" s="44"/>
      <c r="X21" s="44"/>
      <c r="Y21" s="44"/>
      <c r="Z21" s="44"/>
      <c r="AA21" s="25">
        <f t="shared" si="2"/>
        <v>4.133333333</v>
      </c>
      <c r="AB21" s="39"/>
      <c r="AC21" s="39"/>
    </row>
    <row r="22" ht="19.5" customHeight="1">
      <c r="A22" s="22">
        <f t="shared" si="1"/>
        <v>18</v>
      </c>
      <c r="B22" s="39" t="s">
        <v>117</v>
      </c>
      <c r="C22" s="41" t="str">
        <f t="array" ref="C22">IF(B22="","",IFERROR(INDEX('NGƯỜI ĐƯỢC ĐÁNH GIÁ'!$C$5:$C$34,MATCH(B22,'NGƯỜI ĐƯỢC ĐÁNH GIÁ'!$B$5:$B$34,0)),"⚠ Sai mã"))</f>
        <v>Lê Thu Cúc</v>
      </c>
      <c r="D22" s="39" t="s">
        <v>59</v>
      </c>
      <c r="E22" s="39" t="s">
        <v>99</v>
      </c>
      <c r="F22" s="43">
        <v>46316.0</v>
      </c>
      <c r="G22" s="44">
        <v>4.0</v>
      </c>
      <c r="H22" s="44">
        <v>5.0</v>
      </c>
      <c r="I22" s="44">
        <v>5.0</v>
      </c>
      <c r="J22" s="44">
        <v>3.0</v>
      </c>
      <c r="K22" s="44">
        <v>4.0</v>
      </c>
      <c r="L22" s="44">
        <v>4.0</v>
      </c>
      <c r="M22" s="44">
        <v>3.0</v>
      </c>
      <c r="N22" s="44">
        <v>3.0</v>
      </c>
      <c r="O22" s="44">
        <v>4.0</v>
      </c>
      <c r="P22" s="44">
        <v>3.0</v>
      </c>
      <c r="Q22" s="44">
        <v>4.0</v>
      </c>
      <c r="R22" s="44">
        <v>5.0</v>
      </c>
      <c r="S22" s="44">
        <v>4.0</v>
      </c>
      <c r="T22" s="44">
        <v>4.0</v>
      </c>
      <c r="U22" s="44">
        <v>3.0</v>
      </c>
      <c r="V22" s="44"/>
      <c r="W22" s="44"/>
      <c r="X22" s="44"/>
      <c r="Y22" s="44"/>
      <c r="Z22" s="44"/>
      <c r="AA22" s="25">
        <f t="shared" si="2"/>
        <v>3.866666667</v>
      </c>
      <c r="AB22" s="39"/>
      <c r="AC22" s="39"/>
    </row>
    <row r="23" ht="19.5" customHeight="1">
      <c r="A23" s="22">
        <f t="shared" si="1"/>
        <v>19</v>
      </c>
      <c r="B23" s="39" t="s">
        <v>117</v>
      </c>
      <c r="C23" s="41" t="str">
        <f t="array" ref="C23">IF(B23="","",IFERROR(INDEX('NGƯỜI ĐƯỢC ĐÁNH GIÁ'!$C$5:$C$34,MATCH(B23,'NGƯỜI ĐƯỢC ĐÁNH GIÁ'!$B$5:$B$34,0)),"⚠ Sai mã"))</f>
        <v>Lê Thu Cúc</v>
      </c>
      <c r="D23" s="39" t="s">
        <v>60</v>
      </c>
      <c r="E23" s="39" t="s">
        <v>100</v>
      </c>
      <c r="F23" s="43">
        <v>46298.0</v>
      </c>
      <c r="G23" s="44">
        <v>5.0</v>
      </c>
      <c r="H23" s="44">
        <v>5.0</v>
      </c>
      <c r="I23" s="44">
        <v>4.0</v>
      </c>
      <c r="J23" s="44">
        <v>4.0</v>
      </c>
      <c r="K23" s="44">
        <v>4.0</v>
      </c>
      <c r="L23" s="44">
        <v>5.0</v>
      </c>
      <c r="M23" s="44">
        <v>4.0</v>
      </c>
      <c r="N23" s="44">
        <v>5.0</v>
      </c>
      <c r="O23" s="44">
        <v>4.0</v>
      </c>
      <c r="P23" s="44">
        <v>4.0</v>
      </c>
      <c r="Q23" s="44">
        <v>5.0</v>
      </c>
      <c r="R23" s="44">
        <v>4.0</v>
      </c>
      <c r="S23" s="44">
        <v>5.0</v>
      </c>
      <c r="T23" s="44">
        <v>4.0</v>
      </c>
      <c r="U23" s="44">
        <v>4.0</v>
      </c>
      <c r="V23" s="44"/>
      <c r="W23" s="44"/>
      <c r="X23" s="44"/>
      <c r="Y23" s="44"/>
      <c r="Z23" s="44"/>
      <c r="AA23" s="25">
        <f t="shared" si="2"/>
        <v>4.4</v>
      </c>
      <c r="AB23" s="39"/>
      <c r="AC23" s="39"/>
    </row>
    <row r="24" ht="19.5" customHeight="1">
      <c r="A24" s="22">
        <f t="shared" si="1"/>
        <v>20</v>
      </c>
      <c r="B24" s="39" t="s">
        <v>117</v>
      </c>
      <c r="C24" s="41" t="str">
        <f t="array" ref="C24">IF(B24="","",IFERROR(INDEX('NGƯỜI ĐƯỢC ĐÁNH GIÁ'!$C$5:$C$34,MATCH(B24,'NGƯỜI ĐƯỢC ĐÁNH GIÁ'!$B$5:$B$34,0)),"⚠ Sai mã"))</f>
        <v>Lê Thu Cúc</v>
      </c>
      <c r="D24" s="39" t="s">
        <v>60</v>
      </c>
      <c r="E24" s="39" t="s">
        <v>104</v>
      </c>
      <c r="F24" s="43">
        <v>46320.0</v>
      </c>
      <c r="G24" s="44">
        <v>4.0</v>
      </c>
      <c r="H24" s="44">
        <v>4.0</v>
      </c>
      <c r="I24" s="44">
        <v>5.0</v>
      </c>
      <c r="J24" s="44">
        <v>4.0</v>
      </c>
      <c r="K24" s="44">
        <v>4.0</v>
      </c>
      <c r="L24" s="44">
        <v>4.0</v>
      </c>
      <c r="M24" s="44">
        <v>4.0</v>
      </c>
      <c r="N24" s="44">
        <v>3.0</v>
      </c>
      <c r="O24" s="44">
        <v>4.0</v>
      </c>
      <c r="P24" s="44">
        <v>4.0</v>
      </c>
      <c r="Q24" s="44">
        <v>4.0</v>
      </c>
      <c r="R24" s="44">
        <v>5.0</v>
      </c>
      <c r="S24" s="44">
        <v>4.0</v>
      </c>
      <c r="T24" s="44">
        <v>5.0</v>
      </c>
      <c r="U24" s="44">
        <v>5.0</v>
      </c>
      <c r="V24" s="44"/>
      <c r="W24" s="44"/>
      <c r="X24" s="44"/>
      <c r="Y24" s="44"/>
      <c r="Z24" s="44"/>
      <c r="AA24" s="25">
        <f t="shared" si="2"/>
        <v>4.2</v>
      </c>
      <c r="AB24" s="39"/>
      <c r="AC24" s="39"/>
    </row>
    <row r="25" ht="19.5" customHeight="1">
      <c r="A25" s="22">
        <f t="shared" si="1"/>
        <v>21</v>
      </c>
      <c r="B25" s="39" t="s">
        <v>117</v>
      </c>
      <c r="C25" s="41" t="str">
        <f t="array" ref="C25">IF(B25="","",IFERROR(INDEX('NGƯỜI ĐƯỢC ĐÁNH GIÁ'!$C$5:$C$34,MATCH(B25,'NGƯỜI ĐƯỢC ĐÁNH GIÁ'!$B$5:$B$34,0)),"⚠ Sai mã"))</f>
        <v>Lê Thu Cúc</v>
      </c>
      <c r="D25" s="39" t="s">
        <v>60</v>
      </c>
      <c r="E25" s="39" t="s">
        <v>108</v>
      </c>
      <c r="F25" s="43">
        <v>46304.0</v>
      </c>
      <c r="G25" s="44">
        <v>5.0</v>
      </c>
      <c r="H25" s="44">
        <v>4.0</v>
      </c>
      <c r="I25" s="44">
        <v>4.0</v>
      </c>
      <c r="J25" s="44">
        <v>4.0</v>
      </c>
      <c r="K25" s="44">
        <v>4.0</v>
      </c>
      <c r="L25" s="44">
        <v>5.0</v>
      </c>
      <c r="M25" s="44">
        <v>4.0</v>
      </c>
      <c r="N25" s="44">
        <v>3.0</v>
      </c>
      <c r="O25" s="44">
        <v>4.0</v>
      </c>
      <c r="P25" s="44">
        <v>4.0</v>
      </c>
      <c r="Q25" s="44">
        <v>4.0</v>
      </c>
      <c r="R25" s="44">
        <v>4.0</v>
      </c>
      <c r="S25" s="44">
        <v>5.0</v>
      </c>
      <c r="T25" s="44">
        <v>4.0</v>
      </c>
      <c r="U25" s="44">
        <v>4.0</v>
      </c>
      <c r="V25" s="44"/>
      <c r="W25" s="44"/>
      <c r="X25" s="44"/>
      <c r="Y25" s="44"/>
      <c r="Z25" s="44"/>
      <c r="AA25" s="25">
        <f t="shared" si="2"/>
        <v>4.133333333</v>
      </c>
      <c r="AB25" s="39"/>
      <c r="AC25" s="39"/>
    </row>
    <row r="26" ht="19.5" customHeight="1">
      <c r="A26" s="22">
        <f t="shared" si="1"/>
        <v>22</v>
      </c>
      <c r="B26" s="39" t="s">
        <v>122</v>
      </c>
      <c r="C26" s="41" t="str">
        <f t="array" ref="C26">IF(B26="","",IFERROR(INDEX('NGƯỜI ĐƯỢC ĐÁNH GIÁ'!$C$5:$C$34,MATCH(B26,'NGƯỜI ĐƯỢC ĐÁNH GIÁ'!$B$5:$B$34,0)),"⚠ Sai mã"))</f>
        <v>Phạm Hoàng Dũng</v>
      </c>
      <c r="D26" s="39" t="s">
        <v>57</v>
      </c>
      <c r="E26" s="39" t="s">
        <v>124</v>
      </c>
      <c r="F26" s="43">
        <v>46320.0</v>
      </c>
      <c r="G26" s="44">
        <v>3.0</v>
      </c>
      <c r="H26" s="44">
        <v>3.0</v>
      </c>
      <c r="I26" s="44">
        <v>3.0</v>
      </c>
      <c r="J26" s="44">
        <v>2.0</v>
      </c>
      <c r="K26" s="44">
        <v>2.0</v>
      </c>
      <c r="L26" s="44">
        <v>3.0</v>
      </c>
      <c r="M26" s="44">
        <v>3.0</v>
      </c>
      <c r="N26" s="44">
        <v>3.0</v>
      </c>
      <c r="O26" s="44">
        <v>3.0</v>
      </c>
      <c r="P26" s="44"/>
      <c r="Q26" s="44"/>
      <c r="R26" s="44"/>
      <c r="S26" s="44">
        <v>3.0</v>
      </c>
      <c r="T26" s="44">
        <v>3.0</v>
      </c>
      <c r="U26" s="44">
        <v>3.0</v>
      </c>
      <c r="V26" s="44"/>
      <c r="W26" s="44"/>
      <c r="X26" s="44"/>
      <c r="Y26" s="44"/>
      <c r="Z26" s="44"/>
      <c r="AA26" s="25">
        <f t="shared" si="2"/>
        <v>2.833333333</v>
      </c>
      <c r="AB26" s="39"/>
      <c r="AC26" s="39"/>
    </row>
    <row r="27" ht="19.5" customHeight="1">
      <c r="A27" s="22">
        <f t="shared" si="1"/>
        <v>23</v>
      </c>
      <c r="B27" s="39" t="s">
        <v>122</v>
      </c>
      <c r="C27" s="41" t="str">
        <f t="array" ref="C27">IF(B27="","",IFERROR(INDEX('NGƯỜI ĐƯỢC ĐÁNH GIÁ'!$C$5:$C$34,MATCH(B27,'NGƯỜI ĐƯỢC ĐÁNH GIÁ'!$B$5:$B$34,0)),"⚠ Sai mã"))</f>
        <v>Phạm Hoàng Dũng</v>
      </c>
      <c r="D27" s="39" t="s">
        <v>93</v>
      </c>
      <c r="E27" s="39" t="s">
        <v>58</v>
      </c>
      <c r="F27" s="43">
        <v>46311.0</v>
      </c>
      <c r="G27" s="44">
        <v>2.0</v>
      </c>
      <c r="H27" s="44">
        <v>3.0</v>
      </c>
      <c r="I27" s="44">
        <v>3.0</v>
      </c>
      <c r="J27" s="44">
        <v>4.0</v>
      </c>
      <c r="K27" s="44">
        <v>4.0</v>
      </c>
      <c r="L27" s="44">
        <v>4.0</v>
      </c>
      <c r="M27" s="44">
        <v>3.0</v>
      </c>
      <c r="N27" s="44">
        <v>3.0</v>
      </c>
      <c r="O27" s="44">
        <v>4.0</v>
      </c>
      <c r="P27" s="44"/>
      <c r="Q27" s="44"/>
      <c r="R27" s="44"/>
      <c r="S27" s="44">
        <v>4.0</v>
      </c>
      <c r="T27" s="44">
        <v>4.0</v>
      </c>
      <c r="U27" s="44">
        <v>3.0</v>
      </c>
      <c r="V27" s="44"/>
      <c r="W27" s="44"/>
      <c r="X27" s="44"/>
      <c r="Y27" s="44"/>
      <c r="Z27" s="44"/>
      <c r="AA27" s="25">
        <f t="shared" si="2"/>
        <v>3.416666667</v>
      </c>
      <c r="AB27" s="39"/>
      <c r="AC27" s="39"/>
    </row>
    <row r="28" ht="19.5" customHeight="1">
      <c r="A28" s="22">
        <f t="shared" si="1"/>
        <v>24</v>
      </c>
      <c r="B28" s="39" t="s">
        <v>122</v>
      </c>
      <c r="C28" s="41" t="str">
        <f t="array" ref="C28">IF(B28="","",IFERROR(INDEX('NGƯỜI ĐƯỢC ĐÁNH GIÁ'!$C$5:$C$34,MATCH(B28,'NGƯỜI ĐƯỢC ĐÁNH GIÁ'!$B$5:$B$34,0)),"⚠ Sai mã"))</f>
        <v>Phạm Hoàng Dũng</v>
      </c>
      <c r="D28" s="39" t="s">
        <v>59</v>
      </c>
      <c r="E28" s="39" t="s">
        <v>94</v>
      </c>
      <c r="F28" s="43">
        <v>46319.0</v>
      </c>
      <c r="G28" s="44">
        <v>4.0</v>
      </c>
      <c r="H28" s="44">
        <v>3.0</v>
      </c>
      <c r="I28" s="44">
        <v>3.0</v>
      </c>
      <c r="J28" s="44">
        <v>3.0</v>
      </c>
      <c r="K28" s="44">
        <v>3.0</v>
      </c>
      <c r="L28" s="44">
        <v>4.0</v>
      </c>
      <c r="M28" s="44">
        <v>4.0</v>
      </c>
      <c r="N28" s="44">
        <v>3.0</v>
      </c>
      <c r="O28" s="44">
        <v>3.0</v>
      </c>
      <c r="P28" s="44"/>
      <c r="Q28" s="44"/>
      <c r="R28" s="44"/>
      <c r="S28" s="44">
        <v>4.0</v>
      </c>
      <c r="T28" s="44">
        <v>4.0</v>
      </c>
      <c r="U28" s="44">
        <v>3.0</v>
      </c>
      <c r="V28" s="44"/>
      <c r="W28" s="44"/>
      <c r="X28" s="44"/>
      <c r="Y28" s="44"/>
      <c r="Z28" s="44"/>
      <c r="AA28" s="25">
        <f t="shared" si="2"/>
        <v>3.416666667</v>
      </c>
      <c r="AB28" s="39"/>
      <c r="AC28" s="39"/>
    </row>
    <row r="29" ht="19.5" customHeight="1">
      <c r="A29" s="22">
        <f t="shared" si="1"/>
        <v>25</v>
      </c>
      <c r="B29" s="39" t="s">
        <v>122</v>
      </c>
      <c r="C29" s="41" t="str">
        <f t="array" ref="C29">IF(B29="","",IFERROR(INDEX('NGƯỜI ĐƯỢC ĐÁNH GIÁ'!$C$5:$C$34,MATCH(B29,'NGƯỜI ĐƯỢC ĐÁNH GIÁ'!$B$5:$B$34,0)),"⚠ Sai mã"))</f>
        <v>Phạm Hoàng Dũng</v>
      </c>
      <c r="D29" s="39" t="s">
        <v>59</v>
      </c>
      <c r="E29" s="39" t="s">
        <v>98</v>
      </c>
      <c r="F29" s="43">
        <v>46304.0</v>
      </c>
      <c r="G29" s="44">
        <v>3.0</v>
      </c>
      <c r="H29" s="44">
        <v>3.0</v>
      </c>
      <c r="I29" s="44">
        <v>3.0</v>
      </c>
      <c r="J29" s="44">
        <v>3.0</v>
      </c>
      <c r="K29" s="44">
        <v>4.0</v>
      </c>
      <c r="L29" s="44">
        <v>4.0</v>
      </c>
      <c r="M29" s="44">
        <v>3.0</v>
      </c>
      <c r="N29" s="44">
        <v>3.0</v>
      </c>
      <c r="O29" s="44">
        <v>4.0</v>
      </c>
      <c r="P29" s="44"/>
      <c r="Q29" s="44"/>
      <c r="R29" s="44"/>
      <c r="S29" s="44">
        <v>4.0</v>
      </c>
      <c r="T29" s="44">
        <v>3.0</v>
      </c>
      <c r="U29" s="44">
        <v>4.0</v>
      </c>
      <c r="V29" s="44"/>
      <c r="W29" s="44"/>
      <c r="X29" s="44"/>
      <c r="Y29" s="44"/>
      <c r="Z29" s="44"/>
      <c r="AA29" s="25">
        <f t="shared" si="2"/>
        <v>3.416666667</v>
      </c>
      <c r="AB29" s="39"/>
      <c r="AC29" s="39"/>
    </row>
    <row r="30" ht="19.5" customHeight="1">
      <c r="A30" s="22">
        <f t="shared" si="1"/>
        <v>26</v>
      </c>
      <c r="B30" s="39" t="s">
        <v>122</v>
      </c>
      <c r="C30" s="41" t="str">
        <f t="array" ref="C30">IF(B30="","",IFERROR(INDEX('NGƯỜI ĐƯỢC ĐÁNH GIÁ'!$C$5:$C$34,MATCH(B30,'NGƯỜI ĐƯỢC ĐÁNH GIÁ'!$B$5:$B$34,0)),"⚠ Sai mã"))</f>
        <v>Phạm Hoàng Dũng</v>
      </c>
      <c r="D30" s="39" t="s">
        <v>59</v>
      </c>
      <c r="E30" s="39" t="s">
        <v>99</v>
      </c>
      <c r="F30" s="43">
        <v>46312.0</v>
      </c>
      <c r="G30" s="44">
        <v>4.0</v>
      </c>
      <c r="H30" s="44">
        <v>3.0</v>
      </c>
      <c r="I30" s="44">
        <v>3.0</v>
      </c>
      <c r="J30" s="44">
        <v>4.0</v>
      </c>
      <c r="K30" s="44">
        <v>3.0</v>
      </c>
      <c r="L30" s="44">
        <v>3.0</v>
      </c>
      <c r="M30" s="44">
        <v>3.0</v>
      </c>
      <c r="N30" s="44">
        <v>4.0</v>
      </c>
      <c r="O30" s="44">
        <v>4.0</v>
      </c>
      <c r="P30" s="44"/>
      <c r="Q30" s="44"/>
      <c r="R30" s="44"/>
      <c r="S30" s="44">
        <v>3.0</v>
      </c>
      <c r="T30" s="44">
        <v>4.0</v>
      </c>
      <c r="U30" s="44">
        <v>3.0</v>
      </c>
      <c r="V30" s="44"/>
      <c r="W30" s="44"/>
      <c r="X30" s="44"/>
      <c r="Y30" s="44"/>
      <c r="Z30" s="44"/>
      <c r="AA30" s="25">
        <f t="shared" si="2"/>
        <v>3.416666667</v>
      </c>
      <c r="AB30" s="39"/>
      <c r="AC30" s="39"/>
    </row>
    <row r="31" ht="19.5" customHeight="1">
      <c r="A31" s="22">
        <f t="shared" si="1"/>
        <v>27</v>
      </c>
      <c r="B31" s="39" t="s">
        <v>177</v>
      </c>
      <c r="C31" s="41" t="str">
        <f t="array" ref="C31">IF(B31="","",IFERROR(INDEX('NGƯỜI ĐƯỢC ĐÁNH GIÁ'!$C$5:$C$34,MATCH(B31,'NGƯỜI ĐƯỢC ĐÁNH GIÁ'!$B$5:$B$34,0)),"⚠ Sai mã"))</f>
        <v>Hoàng Thị Em</v>
      </c>
      <c r="D31" s="39" t="s">
        <v>57</v>
      </c>
      <c r="E31" s="39" t="s">
        <v>178</v>
      </c>
      <c r="F31" s="43">
        <v>46301.0</v>
      </c>
      <c r="G31" s="44">
        <v>4.0</v>
      </c>
      <c r="H31" s="44">
        <v>4.0</v>
      </c>
      <c r="I31" s="44">
        <v>4.0</v>
      </c>
      <c r="J31" s="44">
        <v>5.0</v>
      </c>
      <c r="K31" s="44">
        <v>4.0</v>
      </c>
      <c r="L31" s="44">
        <v>4.0</v>
      </c>
      <c r="M31" s="44">
        <v>4.0</v>
      </c>
      <c r="N31" s="44">
        <v>5.0</v>
      </c>
      <c r="O31" s="44">
        <v>4.0</v>
      </c>
      <c r="P31" s="44"/>
      <c r="Q31" s="44"/>
      <c r="R31" s="44"/>
      <c r="S31" s="44">
        <v>5.0</v>
      </c>
      <c r="T31" s="44">
        <v>5.0</v>
      </c>
      <c r="U31" s="44">
        <v>4.0</v>
      </c>
      <c r="V31" s="44"/>
      <c r="W31" s="44"/>
      <c r="X31" s="44"/>
      <c r="Y31" s="44"/>
      <c r="Z31" s="44"/>
      <c r="AA31" s="25">
        <f t="shared" si="2"/>
        <v>4.333333333</v>
      </c>
      <c r="AB31" s="39"/>
      <c r="AC31" s="39"/>
    </row>
    <row r="32" ht="19.5" customHeight="1">
      <c r="A32" s="22">
        <f t="shared" si="1"/>
        <v>28</v>
      </c>
      <c r="B32" s="39" t="s">
        <v>177</v>
      </c>
      <c r="C32" s="41" t="str">
        <f t="array" ref="C32">IF(B32="","",IFERROR(INDEX('NGƯỜI ĐƯỢC ĐÁNH GIÁ'!$C$5:$C$34,MATCH(B32,'NGƯỜI ĐƯỢC ĐÁNH GIÁ'!$B$5:$B$34,0)),"⚠ Sai mã"))</f>
        <v>Hoàng Thị Em</v>
      </c>
      <c r="D32" s="39" t="s">
        <v>93</v>
      </c>
      <c r="E32" s="39" t="s">
        <v>58</v>
      </c>
      <c r="F32" s="43">
        <v>46305.0</v>
      </c>
      <c r="G32" s="44">
        <v>5.0</v>
      </c>
      <c r="H32" s="44">
        <v>5.0</v>
      </c>
      <c r="I32" s="44">
        <v>5.0</v>
      </c>
      <c r="J32" s="44">
        <v>3.0</v>
      </c>
      <c r="K32" s="44">
        <v>4.0</v>
      </c>
      <c r="L32" s="44">
        <v>4.0</v>
      </c>
      <c r="M32" s="44">
        <v>4.0</v>
      </c>
      <c r="N32" s="44">
        <v>4.0</v>
      </c>
      <c r="O32" s="44">
        <v>4.0</v>
      </c>
      <c r="P32" s="44"/>
      <c r="Q32" s="44"/>
      <c r="R32" s="44"/>
      <c r="S32" s="44">
        <v>4.0</v>
      </c>
      <c r="T32" s="44">
        <v>5.0</v>
      </c>
      <c r="U32" s="44">
        <v>4.0</v>
      </c>
      <c r="V32" s="44"/>
      <c r="W32" s="44"/>
      <c r="X32" s="44"/>
      <c r="Y32" s="44"/>
      <c r="Z32" s="44"/>
      <c r="AA32" s="25">
        <f t="shared" si="2"/>
        <v>4.25</v>
      </c>
      <c r="AB32" s="39"/>
      <c r="AC32" s="39"/>
    </row>
    <row r="33" ht="19.5" customHeight="1">
      <c r="A33" s="22">
        <f t="shared" si="1"/>
        <v>29</v>
      </c>
      <c r="B33" s="39" t="s">
        <v>177</v>
      </c>
      <c r="C33" s="41" t="str">
        <f t="array" ref="C33">IF(B33="","",IFERROR(INDEX('NGƯỜI ĐƯỢC ĐÁNH GIÁ'!$C$5:$C$34,MATCH(B33,'NGƯỜI ĐƯỢC ĐÁNH GIÁ'!$B$5:$B$34,0)),"⚠ Sai mã"))</f>
        <v>Hoàng Thị Em</v>
      </c>
      <c r="D33" s="39" t="s">
        <v>59</v>
      </c>
      <c r="E33" s="39" t="s">
        <v>94</v>
      </c>
      <c r="F33" s="43">
        <v>46306.0</v>
      </c>
      <c r="G33" s="44">
        <v>5.0</v>
      </c>
      <c r="H33" s="44">
        <v>4.0</v>
      </c>
      <c r="I33" s="44">
        <v>5.0</v>
      </c>
      <c r="J33" s="44">
        <v>4.0</v>
      </c>
      <c r="K33" s="44">
        <v>5.0</v>
      </c>
      <c r="L33" s="44">
        <v>5.0</v>
      </c>
      <c r="M33" s="44">
        <v>5.0</v>
      </c>
      <c r="N33" s="44">
        <v>4.0</v>
      </c>
      <c r="O33" s="44">
        <v>4.0</v>
      </c>
      <c r="P33" s="44"/>
      <c r="Q33" s="44"/>
      <c r="R33" s="44"/>
      <c r="S33" s="44">
        <v>4.0</v>
      </c>
      <c r="T33" s="44">
        <v>4.0</v>
      </c>
      <c r="U33" s="44">
        <v>5.0</v>
      </c>
      <c r="V33" s="44"/>
      <c r="W33" s="44"/>
      <c r="X33" s="44"/>
      <c r="Y33" s="44"/>
      <c r="Z33" s="44"/>
      <c r="AA33" s="25">
        <f t="shared" si="2"/>
        <v>4.5</v>
      </c>
      <c r="AB33" s="39"/>
      <c r="AC33" s="39"/>
    </row>
    <row r="34" ht="19.5" customHeight="1">
      <c r="A34" s="22">
        <f t="shared" si="1"/>
        <v>30</v>
      </c>
      <c r="B34" s="39" t="s">
        <v>177</v>
      </c>
      <c r="C34" s="41" t="str">
        <f t="array" ref="C34">IF(B34="","",IFERROR(INDEX('NGƯỜI ĐƯỢC ĐÁNH GIÁ'!$C$5:$C$34,MATCH(B34,'NGƯỜI ĐƯỢC ĐÁNH GIÁ'!$B$5:$B$34,0)),"⚠ Sai mã"))</f>
        <v>Hoàng Thị Em</v>
      </c>
      <c r="D34" s="39" t="s">
        <v>59</v>
      </c>
      <c r="E34" s="39" t="s">
        <v>98</v>
      </c>
      <c r="F34" s="43">
        <v>46307.0</v>
      </c>
      <c r="G34" s="44">
        <v>5.0</v>
      </c>
      <c r="H34" s="44">
        <v>4.0</v>
      </c>
      <c r="I34" s="44">
        <v>4.0</v>
      </c>
      <c r="J34" s="44">
        <v>4.0</v>
      </c>
      <c r="K34" s="44">
        <v>4.0</v>
      </c>
      <c r="L34" s="44">
        <v>4.0</v>
      </c>
      <c r="M34" s="44">
        <v>4.0</v>
      </c>
      <c r="N34" s="44">
        <v>4.0</v>
      </c>
      <c r="O34" s="44">
        <v>4.0</v>
      </c>
      <c r="P34" s="44"/>
      <c r="Q34" s="44"/>
      <c r="R34" s="44"/>
      <c r="S34" s="44">
        <v>4.0</v>
      </c>
      <c r="T34" s="44">
        <v>5.0</v>
      </c>
      <c r="U34" s="44">
        <v>5.0</v>
      </c>
      <c r="V34" s="44"/>
      <c r="W34" s="44"/>
      <c r="X34" s="44"/>
      <c r="Y34" s="44"/>
      <c r="Z34" s="44"/>
      <c r="AA34" s="25">
        <f t="shared" si="2"/>
        <v>4.25</v>
      </c>
      <c r="AB34" s="39"/>
      <c r="AC34" s="39"/>
    </row>
    <row r="35" ht="19.5" customHeight="1">
      <c r="A35" s="22">
        <f t="shared" si="1"/>
        <v>31</v>
      </c>
      <c r="B35" s="39" t="s">
        <v>177</v>
      </c>
      <c r="C35" s="41" t="str">
        <f t="array" ref="C35">IF(B35="","",IFERROR(INDEX('NGƯỜI ĐƯỢC ĐÁNH GIÁ'!$C$5:$C$34,MATCH(B35,'NGƯỜI ĐƯỢC ĐÁNH GIÁ'!$B$5:$B$34,0)),"⚠ Sai mã"))</f>
        <v>Hoàng Thị Em</v>
      </c>
      <c r="D35" s="39" t="s">
        <v>59</v>
      </c>
      <c r="E35" s="39" t="s">
        <v>99</v>
      </c>
      <c r="F35" s="43">
        <v>46317.0</v>
      </c>
      <c r="G35" s="44">
        <v>5.0</v>
      </c>
      <c r="H35" s="44">
        <v>4.0</v>
      </c>
      <c r="I35" s="44">
        <v>4.0</v>
      </c>
      <c r="J35" s="44">
        <v>4.0</v>
      </c>
      <c r="K35" s="44">
        <v>4.0</v>
      </c>
      <c r="L35" s="44">
        <v>4.0</v>
      </c>
      <c r="M35" s="44">
        <v>5.0</v>
      </c>
      <c r="N35" s="44">
        <v>5.0</v>
      </c>
      <c r="O35" s="44">
        <v>4.0</v>
      </c>
      <c r="P35" s="44"/>
      <c r="Q35" s="44"/>
      <c r="R35" s="44"/>
      <c r="S35" s="44">
        <v>4.0</v>
      </c>
      <c r="T35" s="44">
        <v>4.0</v>
      </c>
      <c r="U35" s="44">
        <v>4.0</v>
      </c>
      <c r="V35" s="44"/>
      <c r="W35" s="44"/>
      <c r="X35" s="44"/>
      <c r="Y35" s="44"/>
      <c r="Z35" s="44"/>
      <c r="AA35" s="25">
        <f t="shared" si="2"/>
        <v>4.25</v>
      </c>
      <c r="AB35" s="39"/>
      <c r="AC35" s="39"/>
    </row>
    <row r="36" ht="19.5" customHeight="1">
      <c r="A36" s="22">
        <f t="shared" si="1"/>
        <v>32</v>
      </c>
      <c r="B36" s="39" t="s">
        <v>179</v>
      </c>
      <c r="C36" s="41" t="str">
        <f t="array" ref="C36">IF(B36="","",IFERROR(INDEX('NGƯỜI ĐƯỢC ĐÁNH GIÁ'!$C$5:$C$34,MATCH(B36,'NGƯỜI ĐƯỢC ĐÁNH GIÁ'!$B$5:$B$34,0)),"⚠ Sai mã"))</f>
        <v>Vũ Đức Phong</v>
      </c>
      <c r="D36" s="39" t="s">
        <v>57</v>
      </c>
      <c r="E36" s="39" t="s">
        <v>180</v>
      </c>
      <c r="F36" s="43">
        <v>46311.0</v>
      </c>
      <c r="G36" s="44">
        <v>4.0</v>
      </c>
      <c r="H36" s="44">
        <v>3.0</v>
      </c>
      <c r="I36" s="44">
        <v>4.0</v>
      </c>
      <c r="J36" s="44">
        <v>4.0</v>
      </c>
      <c r="K36" s="44">
        <v>3.0</v>
      </c>
      <c r="L36" s="44">
        <v>4.0</v>
      </c>
      <c r="M36" s="44">
        <v>4.0</v>
      </c>
      <c r="N36" s="44">
        <v>4.0</v>
      </c>
      <c r="O36" s="44">
        <v>4.0</v>
      </c>
      <c r="P36" s="44">
        <v>4.0</v>
      </c>
      <c r="Q36" s="44">
        <v>4.0</v>
      </c>
      <c r="R36" s="44">
        <v>4.0</v>
      </c>
      <c r="S36" s="44">
        <v>4.0</v>
      </c>
      <c r="T36" s="44">
        <v>3.0</v>
      </c>
      <c r="U36" s="44">
        <v>4.0</v>
      </c>
      <c r="V36" s="44"/>
      <c r="W36" s="44"/>
      <c r="X36" s="44"/>
      <c r="Y36" s="44"/>
      <c r="Z36" s="44"/>
      <c r="AA36" s="25">
        <f t="shared" si="2"/>
        <v>3.8</v>
      </c>
      <c r="AB36" s="39"/>
      <c r="AC36" s="39"/>
    </row>
    <row r="37" ht="19.5" customHeight="1">
      <c r="A37" s="22">
        <f t="shared" si="1"/>
        <v>33</v>
      </c>
      <c r="B37" s="39" t="s">
        <v>179</v>
      </c>
      <c r="C37" s="41" t="str">
        <f t="array" ref="C37">IF(B37="","",IFERROR(INDEX('NGƯỜI ĐƯỢC ĐÁNH GIÁ'!$C$5:$C$34,MATCH(B37,'NGƯỜI ĐƯỢC ĐÁNH GIÁ'!$B$5:$B$34,0)),"⚠ Sai mã"))</f>
        <v>Vũ Đức Phong</v>
      </c>
      <c r="D37" s="39" t="s">
        <v>93</v>
      </c>
      <c r="E37" s="39" t="s">
        <v>58</v>
      </c>
      <c r="F37" s="43">
        <v>46316.0</v>
      </c>
      <c r="G37" s="44">
        <v>4.0</v>
      </c>
      <c r="H37" s="44">
        <v>4.0</v>
      </c>
      <c r="I37" s="44">
        <v>4.0</v>
      </c>
      <c r="J37" s="44">
        <v>3.0</v>
      </c>
      <c r="K37" s="44">
        <v>3.0</v>
      </c>
      <c r="L37" s="44">
        <v>4.0</v>
      </c>
      <c r="M37" s="44">
        <v>4.0</v>
      </c>
      <c r="N37" s="44">
        <v>3.0</v>
      </c>
      <c r="O37" s="44">
        <v>3.0</v>
      </c>
      <c r="P37" s="44">
        <v>3.0</v>
      </c>
      <c r="Q37" s="44">
        <v>3.0</v>
      </c>
      <c r="R37" s="44">
        <v>3.0</v>
      </c>
      <c r="S37" s="44">
        <v>3.0</v>
      </c>
      <c r="T37" s="44">
        <v>3.0</v>
      </c>
      <c r="U37" s="44">
        <v>3.0</v>
      </c>
      <c r="V37" s="44"/>
      <c r="W37" s="44"/>
      <c r="X37" s="44"/>
      <c r="Y37" s="44"/>
      <c r="Z37" s="44"/>
      <c r="AA37" s="25">
        <f t="shared" si="2"/>
        <v>3.333333333</v>
      </c>
      <c r="AB37" s="39"/>
      <c r="AC37" s="39"/>
    </row>
    <row r="38" ht="19.5" customHeight="1">
      <c r="A38" s="22">
        <f t="shared" si="1"/>
        <v>34</v>
      </c>
      <c r="B38" s="39" t="s">
        <v>179</v>
      </c>
      <c r="C38" s="41" t="str">
        <f t="array" ref="C38">IF(B38="","",IFERROR(INDEX('NGƯỜI ĐƯỢC ĐÁNH GIÁ'!$C$5:$C$34,MATCH(B38,'NGƯỜI ĐƯỢC ĐÁNH GIÁ'!$B$5:$B$34,0)),"⚠ Sai mã"))</f>
        <v>Vũ Đức Phong</v>
      </c>
      <c r="D38" s="39" t="s">
        <v>59</v>
      </c>
      <c r="E38" s="39" t="s">
        <v>94</v>
      </c>
      <c r="F38" s="43">
        <v>46304.0</v>
      </c>
      <c r="G38" s="44">
        <v>4.0</v>
      </c>
      <c r="H38" s="44">
        <v>4.0</v>
      </c>
      <c r="I38" s="44">
        <v>4.0</v>
      </c>
      <c r="J38" s="44">
        <v>4.0</v>
      </c>
      <c r="K38" s="44">
        <v>3.0</v>
      </c>
      <c r="L38" s="44">
        <v>3.0</v>
      </c>
      <c r="M38" s="44">
        <v>4.0</v>
      </c>
      <c r="N38" s="44">
        <v>4.0</v>
      </c>
      <c r="O38" s="44">
        <v>4.0</v>
      </c>
      <c r="P38" s="44">
        <v>2.0</v>
      </c>
      <c r="Q38" s="44">
        <v>3.0</v>
      </c>
      <c r="R38" s="44">
        <v>3.0</v>
      </c>
      <c r="S38" s="44">
        <v>3.0</v>
      </c>
      <c r="T38" s="44">
        <v>3.0</v>
      </c>
      <c r="U38" s="44">
        <v>4.0</v>
      </c>
      <c r="V38" s="44"/>
      <c r="W38" s="44"/>
      <c r="X38" s="44"/>
      <c r="Y38" s="44"/>
      <c r="Z38" s="44"/>
      <c r="AA38" s="25">
        <f t="shared" si="2"/>
        <v>3.466666667</v>
      </c>
      <c r="AB38" s="39"/>
      <c r="AC38" s="39"/>
    </row>
    <row r="39" ht="19.5" customHeight="1">
      <c r="A39" s="22">
        <f t="shared" si="1"/>
        <v>35</v>
      </c>
      <c r="B39" s="39" t="s">
        <v>179</v>
      </c>
      <c r="C39" s="41" t="str">
        <f t="array" ref="C39">IF(B39="","",IFERROR(INDEX('NGƯỜI ĐƯỢC ĐÁNH GIÁ'!$C$5:$C$34,MATCH(B39,'NGƯỜI ĐƯỢC ĐÁNH GIÁ'!$B$5:$B$34,0)),"⚠ Sai mã"))</f>
        <v>Vũ Đức Phong</v>
      </c>
      <c r="D39" s="39" t="s">
        <v>59</v>
      </c>
      <c r="E39" s="39" t="s">
        <v>98</v>
      </c>
      <c r="F39" s="43">
        <v>46308.0</v>
      </c>
      <c r="G39" s="44">
        <v>3.0</v>
      </c>
      <c r="H39" s="44">
        <v>4.0</v>
      </c>
      <c r="I39" s="44">
        <v>3.0</v>
      </c>
      <c r="J39" s="44">
        <v>4.0</v>
      </c>
      <c r="K39" s="44">
        <v>3.0</v>
      </c>
      <c r="L39" s="44">
        <v>3.0</v>
      </c>
      <c r="M39" s="44">
        <v>3.0</v>
      </c>
      <c r="N39" s="44">
        <v>3.0</v>
      </c>
      <c r="O39" s="44">
        <v>4.0</v>
      </c>
      <c r="P39" s="44">
        <v>3.0</v>
      </c>
      <c r="Q39" s="44">
        <v>3.0</v>
      </c>
      <c r="R39" s="44">
        <v>3.0</v>
      </c>
      <c r="S39" s="44">
        <v>4.0</v>
      </c>
      <c r="T39" s="44">
        <v>3.0</v>
      </c>
      <c r="U39" s="44">
        <v>3.0</v>
      </c>
      <c r="V39" s="44"/>
      <c r="W39" s="44"/>
      <c r="X39" s="44"/>
      <c r="Y39" s="44"/>
      <c r="Z39" s="44"/>
      <c r="AA39" s="25">
        <f t="shared" si="2"/>
        <v>3.266666667</v>
      </c>
      <c r="AB39" s="39"/>
      <c r="AC39" s="39"/>
    </row>
    <row r="40" ht="19.5" customHeight="1">
      <c r="A40" s="22">
        <f t="shared" si="1"/>
        <v>36</v>
      </c>
      <c r="B40" s="39" t="s">
        <v>179</v>
      </c>
      <c r="C40" s="41" t="str">
        <f t="array" ref="C40">IF(B40="","",IFERROR(INDEX('NGƯỜI ĐƯỢC ĐÁNH GIÁ'!$C$5:$C$34,MATCH(B40,'NGƯỜI ĐƯỢC ĐÁNH GIÁ'!$B$5:$B$34,0)),"⚠ Sai mã"))</f>
        <v>Vũ Đức Phong</v>
      </c>
      <c r="D40" s="39" t="s">
        <v>59</v>
      </c>
      <c r="E40" s="39" t="s">
        <v>99</v>
      </c>
      <c r="F40" s="43">
        <v>46305.0</v>
      </c>
      <c r="G40" s="44">
        <v>3.0</v>
      </c>
      <c r="H40" s="44">
        <v>3.0</v>
      </c>
      <c r="I40" s="44">
        <v>4.0</v>
      </c>
      <c r="J40" s="44">
        <v>3.0</v>
      </c>
      <c r="K40" s="44">
        <v>3.0</v>
      </c>
      <c r="L40" s="44">
        <v>4.0</v>
      </c>
      <c r="M40" s="44">
        <v>4.0</v>
      </c>
      <c r="N40" s="44">
        <v>3.0</v>
      </c>
      <c r="O40" s="44">
        <v>4.0</v>
      </c>
      <c r="P40" s="44">
        <v>3.0</v>
      </c>
      <c r="Q40" s="44">
        <v>3.0</v>
      </c>
      <c r="R40" s="44">
        <v>3.0</v>
      </c>
      <c r="S40" s="44">
        <v>4.0</v>
      </c>
      <c r="T40" s="44">
        <v>3.0</v>
      </c>
      <c r="U40" s="44">
        <v>4.0</v>
      </c>
      <c r="V40" s="44"/>
      <c r="W40" s="44"/>
      <c r="X40" s="44"/>
      <c r="Y40" s="44"/>
      <c r="Z40" s="44"/>
      <c r="AA40" s="25">
        <f t="shared" si="2"/>
        <v>3.4</v>
      </c>
      <c r="AB40" s="39"/>
      <c r="AC40" s="39"/>
    </row>
    <row r="41" ht="19.5" customHeight="1">
      <c r="A41" s="22">
        <f t="shared" si="1"/>
        <v>37</v>
      </c>
      <c r="B41" s="39" t="s">
        <v>179</v>
      </c>
      <c r="C41" s="41" t="str">
        <f t="array" ref="C41">IF(B41="","",IFERROR(INDEX('NGƯỜI ĐƯỢC ĐÁNH GIÁ'!$C$5:$C$34,MATCH(B41,'NGƯỜI ĐƯỢC ĐÁNH GIÁ'!$B$5:$B$34,0)),"⚠ Sai mã"))</f>
        <v>Vũ Đức Phong</v>
      </c>
      <c r="D41" s="39" t="s">
        <v>60</v>
      </c>
      <c r="E41" s="39" t="s">
        <v>100</v>
      </c>
      <c r="F41" s="43">
        <v>46297.0</v>
      </c>
      <c r="G41" s="44">
        <v>3.0</v>
      </c>
      <c r="H41" s="44">
        <v>3.0</v>
      </c>
      <c r="I41" s="44">
        <v>3.0</v>
      </c>
      <c r="J41" s="44">
        <v>3.0</v>
      </c>
      <c r="K41" s="44">
        <v>3.0</v>
      </c>
      <c r="L41" s="44">
        <v>3.0</v>
      </c>
      <c r="M41" s="44">
        <v>3.0</v>
      </c>
      <c r="N41" s="44">
        <v>3.0</v>
      </c>
      <c r="O41" s="44">
        <v>3.0</v>
      </c>
      <c r="P41" s="44">
        <v>2.0</v>
      </c>
      <c r="Q41" s="44">
        <v>3.0</v>
      </c>
      <c r="R41" s="44">
        <v>2.0</v>
      </c>
      <c r="S41" s="44">
        <v>3.0</v>
      </c>
      <c r="T41" s="44">
        <v>3.0</v>
      </c>
      <c r="U41" s="44">
        <v>3.0</v>
      </c>
      <c r="V41" s="44"/>
      <c r="W41" s="44"/>
      <c r="X41" s="44"/>
      <c r="Y41" s="44"/>
      <c r="Z41" s="44"/>
      <c r="AA41" s="25">
        <f t="shared" si="2"/>
        <v>2.866666667</v>
      </c>
      <c r="AB41" s="39"/>
      <c r="AC41" s="39"/>
    </row>
    <row r="42" ht="19.5" customHeight="1">
      <c r="A42" s="22">
        <f t="shared" si="1"/>
        <v>38</v>
      </c>
      <c r="B42" s="39" t="s">
        <v>179</v>
      </c>
      <c r="C42" s="41" t="str">
        <f t="array" ref="C42">IF(B42="","",IFERROR(INDEX('NGƯỜI ĐƯỢC ĐÁNH GIÁ'!$C$5:$C$34,MATCH(B42,'NGƯỜI ĐƯỢC ĐÁNH GIÁ'!$B$5:$B$34,0)),"⚠ Sai mã"))</f>
        <v>Vũ Đức Phong</v>
      </c>
      <c r="D42" s="39" t="s">
        <v>60</v>
      </c>
      <c r="E42" s="39" t="s">
        <v>104</v>
      </c>
      <c r="F42" s="43">
        <v>46299.0</v>
      </c>
      <c r="G42" s="44">
        <v>3.0</v>
      </c>
      <c r="H42" s="44">
        <v>3.0</v>
      </c>
      <c r="I42" s="44">
        <v>3.0</v>
      </c>
      <c r="J42" s="44">
        <v>3.0</v>
      </c>
      <c r="K42" s="44">
        <v>3.0</v>
      </c>
      <c r="L42" s="44">
        <v>3.0</v>
      </c>
      <c r="M42" s="44">
        <v>3.0</v>
      </c>
      <c r="N42" s="44">
        <v>2.0</v>
      </c>
      <c r="O42" s="44">
        <v>3.0</v>
      </c>
      <c r="P42" s="44">
        <v>2.0</v>
      </c>
      <c r="Q42" s="44">
        <v>3.0</v>
      </c>
      <c r="R42" s="44">
        <v>3.0</v>
      </c>
      <c r="S42" s="44">
        <v>3.0</v>
      </c>
      <c r="T42" s="44">
        <v>2.0</v>
      </c>
      <c r="U42" s="44">
        <v>3.0</v>
      </c>
      <c r="V42" s="44"/>
      <c r="W42" s="44"/>
      <c r="X42" s="44"/>
      <c r="Y42" s="44"/>
      <c r="Z42" s="44"/>
      <c r="AA42" s="25">
        <f t="shared" si="2"/>
        <v>2.8</v>
      </c>
      <c r="AB42" s="39"/>
      <c r="AC42" s="39"/>
    </row>
    <row r="43" ht="19.5" customHeight="1">
      <c r="A43" s="22">
        <f t="shared" si="1"/>
        <v>39</v>
      </c>
      <c r="B43" s="39" t="s">
        <v>179</v>
      </c>
      <c r="C43" s="41" t="str">
        <f t="array" ref="C43">IF(B43="","",IFERROR(INDEX('NGƯỜI ĐƯỢC ĐÁNH GIÁ'!$C$5:$C$34,MATCH(B43,'NGƯỜI ĐƯỢC ĐÁNH GIÁ'!$B$5:$B$34,0)),"⚠ Sai mã"))</f>
        <v>Vũ Đức Phong</v>
      </c>
      <c r="D43" s="39" t="s">
        <v>60</v>
      </c>
      <c r="E43" s="39" t="s">
        <v>108</v>
      </c>
      <c r="F43" s="43">
        <v>46305.0</v>
      </c>
      <c r="G43" s="44">
        <v>3.0</v>
      </c>
      <c r="H43" s="44">
        <v>3.0</v>
      </c>
      <c r="I43" s="44">
        <v>4.0</v>
      </c>
      <c r="J43" s="44">
        <v>3.0</v>
      </c>
      <c r="K43" s="44">
        <v>3.0</v>
      </c>
      <c r="L43" s="44">
        <v>3.0</v>
      </c>
      <c r="M43" s="44">
        <v>2.0</v>
      </c>
      <c r="N43" s="44">
        <v>3.0</v>
      </c>
      <c r="O43" s="44">
        <v>3.0</v>
      </c>
      <c r="P43" s="44">
        <v>2.0</v>
      </c>
      <c r="Q43" s="44">
        <v>2.0</v>
      </c>
      <c r="R43" s="44">
        <v>3.0</v>
      </c>
      <c r="S43" s="44">
        <v>3.0</v>
      </c>
      <c r="T43" s="44">
        <v>3.0</v>
      </c>
      <c r="U43" s="44">
        <v>3.0</v>
      </c>
      <c r="V43" s="44"/>
      <c r="W43" s="44"/>
      <c r="X43" s="44"/>
      <c r="Y43" s="44"/>
      <c r="Z43" s="44"/>
      <c r="AA43" s="25">
        <f t="shared" si="2"/>
        <v>2.866666667</v>
      </c>
      <c r="AB43" s="39"/>
      <c r="AC43" s="39"/>
    </row>
    <row r="44" ht="19.5" customHeight="1">
      <c r="A44" s="22" t="str">
        <f t="shared" si="1"/>
        <v/>
      </c>
      <c r="B44" s="39"/>
      <c r="C44" s="41" t="str">
        <f t="array" ref="C44">IF(B44="","",IFERROR(INDEX('NGƯỜI ĐƯỢC ĐÁNH GIÁ'!$C$5:$C$34,MATCH(B44,'NGƯỜI ĐƯỢC ĐÁNH GIÁ'!$B$5:$B$34,0)),"⚠ Sai mã"))</f>
        <v/>
      </c>
      <c r="D44" s="39"/>
      <c r="E44" s="39"/>
      <c r="F44" s="43"/>
      <c r="G44" s="44"/>
      <c r="H44" s="44"/>
      <c r="I44" s="44"/>
      <c r="J44" s="44"/>
      <c r="K44" s="44"/>
      <c r="L44" s="44"/>
      <c r="M44" s="44"/>
      <c r="N44" s="44"/>
      <c r="O44" s="44"/>
      <c r="P44" s="44"/>
      <c r="Q44" s="44"/>
      <c r="R44" s="44"/>
      <c r="S44" s="44"/>
      <c r="T44" s="44"/>
      <c r="U44" s="44"/>
      <c r="V44" s="44"/>
      <c r="W44" s="44"/>
      <c r="X44" s="44"/>
      <c r="Y44" s="44"/>
      <c r="Z44" s="44"/>
      <c r="AA44" s="25" t="str">
        <f t="shared" si="2"/>
        <v/>
      </c>
      <c r="AB44" s="39"/>
      <c r="AC44" s="39"/>
    </row>
    <row r="45" ht="19.5" customHeight="1">
      <c r="A45" s="22" t="str">
        <f t="shared" si="1"/>
        <v/>
      </c>
      <c r="B45" s="39"/>
      <c r="C45" s="41" t="str">
        <f t="array" ref="C45">IF(B45="","",IFERROR(INDEX('NGƯỜI ĐƯỢC ĐÁNH GIÁ'!$C$5:$C$34,MATCH(B45,'NGƯỜI ĐƯỢC ĐÁNH GIÁ'!$B$5:$B$34,0)),"⚠ Sai mã"))</f>
        <v/>
      </c>
      <c r="D45" s="39"/>
      <c r="E45" s="39"/>
      <c r="F45" s="43"/>
      <c r="G45" s="44"/>
      <c r="H45" s="44"/>
      <c r="I45" s="44"/>
      <c r="J45" s="44"/>
      <c r="K45" s="44"/>
      <c r="L45" s="44"/>
      <c r="M45" s="44"/>
      <c r="N45" s="44"/>
      <c r="O45" s="44"/>
      <c r="P45" s="44"/>
      <c r="Q45" s="44"/>
      <c r="R45" s="44"/>
      <c r="S45" s="44"/>
      <c r="T45" s="44"/>
      <c r="U45" s="44"/>
      <c r="V45" s="44"/>
      <c r="W45" s="44"/>
      <c r="X45" s="44"/>
      <c r="Y45" s="44"/>
      <c r="Z45" s="44"/>
      <c r="AA45" s="25" t="str">
        <f t="shared" si="2"/>
        <v/>
      </c>
      <c r="AB45" s="39"/>
      <c r="AC45" s="39"/>
    </row>
    <row r="46" ht="19.5" customHeight="1">
      <c r="A46" s="22" t="str">
        <f t="shared" si="1"/>
        <v/>
      </c>
      <c r="B46" s="39"/>
      <c r="C46" s="41" t="str">
        <f t="array" ref="C46">IF(B46="","",IFERROR(INDEX('NGƯỜI ĐƯỢC ĐÁNH GIÁ'!$C$5:$C$34,MATCH(B46,'NGƯỜI ĐƯỢC ĐÁNH GIÁ'!$B$5:$B$34,0)),"⚠ Sai mã"))</f>
        <v/>
      </c>
      <c r="D46" s="39"/>
      <c r="E46" s="39"/>
      <c r="F46" s="43"/>
      <c r="G46" s="44"/>
      <c r="H46" s="44"/>
      <c r="I46" s="44"/>
      <c r="J46" s="44"/>
      <c r="K46" s="44"/>
      <c r="L46" s="44"/>
      <c r="M46" s="44"/>
      <c r="N46" s="44"/>
      <c r="O46" s="44"/>
      <c r="P46" s="44"/>
      <c r="Q46" s="44"/>
      <c r="R46" s="44"/>
      <c r="S46" s="44"/>
      <c r="T46" s="44"/>
      <c r="U46" s="44"/>
      <c r="V46" s="44"/>
      <c r="W46" s="44"/>
      <c r="X46" s="44"/>
      <c r="Y46" s="44"/>
      <c r="Z46" s="44"/>
      <c r="AA46" s="25" t="str">
        <f t="shared" si="2"/>
        <v/>
      </c>
      <c r="AB46" s="39"/>
      <c r="AC46" s="39"/>
    </row>
    <row r="47" ht="19.5" customHeight="1">
      <c r="A47" s="22" t="str">
        <f t="shared" si="1"/>
        <v/>
      </c>
      <c r="B47" s="39"/>
      <c r="C47" s="41" t="str">
        <f t="array" ref="C47">IF(B47="","",IFERROR(INDEX('NGƯỜI ĐƯỢC ĐÁNH GIÁ'!$C$5:$C$34,MATCH(B47,'NGƯỜI ĐƯỢC ĐÁNH GIÁ'!$B$5:$B$34,0)),"⚠ Sai mã"))</f>
        <v/>
      </c>
      <c r="D47" s="39"/>
      <c r="E47" s="39"/>
      <c r="F47" s="43"/>
      <c r="G47" s="44"/>
      <c r="H47" s="44"/>
      <c r="I47" s="44"/>
      <c r="J47" s="44"/>
      <c r="K47" s="44"/>
      <c r="L47" s="44"/>
      <c r="M47" s="44"/>
      <c r="N47" s="44"/>
      <c r="O47" s="44"/>
      <c r="P47" s="44"/>
      <c r="Q47" s="44"/>
      <c r="R47" s="44"/>
      <c r="S47" s="44"/>
      <c r="T47" s="44"/>
      <c r="U47" s="44"/>
      <c r="V47" s="44"/>
      <c r="W47" s="44"/>
      <c r="X47" s="44"/>
      <c r="Y47" s="44"/>
      <c r="Z47" s="44"/>
      <c r="AA47" s="25" t="str">
        <f t="shared" si="2"/>
        <v/>
      </c>
      <c r="AB47" s="39"/>
      <c r="AC47" s="39"/>
    </row>
    <row r="48" ht="19.5" customHeight="1">
      <c r="A48" s="22" t="str">
        <f t="shared" si="1"/>
        <v/>
      </c>
      <c r="B48" s="39"/>
      <c r="C48" s="41" t="str">
        <f t="array" ref="C48">IF(B48="","",IFERROR(INDEX('NGƯỜI ĐƯỢC ĐÁNH GIÁ'!$C$5:$C$34,MATCH(B48,'NGƯỜI ĐƯỢC ĐÁNH GIÁ'!$B$5:$B$34,0)),"⚠ Sai mã"))</f>
        <v/>
      </c>
      <c r="D48" s="39"/>
      <c r="E48" s="39"/>
      <c r="F48" s="43"/>
      <c r="G48" s="44"/>
      <c r="H48" s="44"/>
      <c r="I48" s="44"/>
      <c r="J48" s="44"/>
      <c r="K48" s="44"/>
      <c r="L48" s="44"/>
      <c r="M48" s="44"/>
      <c r="N48" s="44"/>
      <c r="O48" s="44"/>
      <c r="P48" s="44"/>
      <c r="Q48" s="44"/>
      <c r="R48" s="44"/>
      <c r="S48" s="44"/>
      <c r="T48" s="44"/>
      <c r="U48" s="44"/>
      <c r="V48" s="44"/>
      <c r="W48" s="44"/>
      <c r="X48" s="44"/>
      <c r="Y48" s="44"/>
      <c r="Z48" s="44"/>
      <c r="AA48" s="25" t="str">
        <f t="shared" si="2"/>
        <v/>
      </c>
      <c r="AB48" s="39"/>
      <c r="AC48" s="39"/>
    </row>
    <row r="49" ht="19.5" customHeight="1">
      <c r="A49" s="22" t="str">
        <f t="shared" si="1"/>
        <v/>
      </c>
      <c r="B49" s="39"/>
      <c r="C49" s="41" t="str">
        <f t="array" ref="C49">IF(B49="","",IFERROR(INDEX('NGƯỜI ĐƯỢC ĐÁNH GIÁ'!$C$5:$C$34,MATCH(B49,'NGƯỜI ĐƯỢC ĐÁNH GIÁ'!$B$5:$B$34,0)),"⚠ Sai mã"))</f>
        <v/>
      </c>
      <c r="D49" s="39"/>
      <c r="E49" s="39"/>
      <c r="F49" s="43"/>
      <c r="G49" s="44"/>
      <c r="H49" s="44"/>
      <c r="I49" s="44"/>
      <c r="J49" s="44"/>
      <c r="K49" s="44"/>
      <c r="L49" s="44"/>
      <c r="M49" s="44"/>
      <c r="N49" s="44"/>
      <c r="O49" s="44"/>
      <c r="P49" s="44"/>
      <c r="Q49" s="44"/>
      <c r="R49" s="44"/>
      <c r="S49" s="44"/>
      <c r="T49" s="44"/>
      <c r="U49" s="44"/>
      <c r="V49" s="44"/>
      <c r="W49" s="44"/>
      <c r="X49" s="44"/>
      <c r="Y49" s="44"/>
      <c r="Z49" s="44"/>
      <c r="AA49" s="25" t="str">
        <f t="shared" si="2"/>
        <v/>
      </c>
      <c r="AB49" s="39"/>
      <c r="AC49" s="39"/>
    </row>
    <row r="50" ht="19.5" customHeight="1">
      <c r="A50" s="22" t="str">
        <f t="shared" si="1"/>
        <v/>
      </c>
      <c r="B50" s="39"/>
      <c r="C50" s="41" t="str">
        <f t="array" ref="C50">IF(B50="","",IFERROR(INDEX('NGƯỜI ĐƯỢC ĐÁNH GIÁ'!$C$5:$C$34,MATCH(B50,'NGƯỜI ĐƯỢC ĐÁNH GIÁ'!$B$5:$B$34,0)),"⚠ Sai mã"))</f>
        <v/>
      </c>
      <c r="D50" s="39"/>
      <c r="E50" s="39"/>
      <c r="F50" s="43"/>
      <c r="G50" s="44"/>
      <c r="H50" s="44"/>
      <c r="I50" s="44"/>
      <c r="J50" s="44"/>
      <c r="K50" s="44"/>
      <c r="L50" s="44"/>
      <c r="M50" s="44"/>
      <c r="N50" s="44"/>
      <c r="O50" s="44"/>
      <c r="P50" s="44"/>
      <c r="Q50" s="44"/>
      <c r="R50" s="44"/>
      <c r="S50" s="44"/>
      <c r="T50" s="44"/>
      <c r="U50" s="44"/>
      <c r="V50" s="44"/>
      <c r="W50" s="44"/>
      <c r="X50" s="44"/>
      <c r="Y50" s="44"/>
      <c r="Z50" s="44"/>
      <c r="AA50" s="25" t="str">
        <f t="shared" si="2"/>
        <v/>
      </c>
      <c r="AB50" s="39"/>
      <c r="AC50" s="39"/>
    </row>
    <row r="51" ht="19.5" customHeight="1">
      <c r="A51" s="22" t="str">
        <f t="shared" si="1"/>
        <v/>
      </c>
      <c r="B51" s="39"/>
      <c r="C51" s="41" t="str">
        <f t="array" ref="C51">IF(B51="","",IFERROR(INDEX('NGƯỜI ĐƯỢC ĐÁNH GIÁ'!$C$5:$C$34,MATCH(B51,'NGƯỜI ĐƯỢC ĐÁNH GIÁ'!$B$5:$B$34,0)),"⚠ Sai mã"))</f>
        <v/>
      </c>
      <c r="D51" s="39"/>
      <c r="E51" s="39"/>
      <c r="F51" s="43"/>
      <c r="G51" s="44"/>
      <c r="H51" s="44"/>
      <c r="I51" s="44"/>
      <c r="J51" s="44"/>
      <c r="K51" s="44"/>
      <c r="L51" s="44"/>
      <c r="M51" s="44"/>
      <c r="N51" s="44"/>
      <c r="O51" s="44"/>
      <c r="P51" s="44"/>
      <c r="Q51" s="44"/>
      <c r="R51" s="44"/>
      <c r="S51" s="44"/>
      <c r="T51" s="44"/>
      <c r="U51" s="44"/>
      <c r="V51" s="44"/>
      <c r="W51" s="44"/>
      <c r="X51" s="44"/>
      <c r="Y51" s="44"/>
      <c r="Z51" s="44"/>
      <c r="AA51" s="25" t="str">
        <f t="shared" si="2"/>
        <v/>
      </c>
      <c r="AB51" s="39"/>
      <c r="AC51" s="39"/>
    </row>
    <row r="52" ht="19.5" customHeight="1">
      <c r="A52" s="22" t="str">
        <f t="shared" si="1"/>
        <v/>
      </c>
      <c r="B52" s="39"/>
      <c r="C52" s="41" t="str">
        <f t="array" ref="C52">IF(B52="","",IFERROR(INDEX('NGƯỜI ĐƯỢC ĐÁNH GIÁ'!$C$5:$C$34,MATCH(B52,'NGƯỜI ĐƯỢC ĐÁNH GIÁ'!$B$5:$B$34,0)),"⚠ Sai mã"))</f>
        <v/>
      </c>
      <c r="D52" s="39"/>
      <c r="E52" s="39"/>
      <c r="F52" s="43"/>
      <c r="G52" s="44"/>
      <c r="H52" s="44"/>
      <c r="I52" s="44"/>
      <c r="J52" s="44"/>
      <c r="K52" s="44"/>
      <c r="L52" s="44"/>
      <c r="M52" s="44"/>
      <c r="N52" s="44"/>
      <c r="O52" s="44"/>
      <c r="P52" s="44"/>
      <c r="Q52" s="44"/>
      <c r="R52" s="44"/>
      <c r="S52" s="44"/>
      <c r="T52" s="44"/>
      <c r="U52" s="44"/>
      <c r="V52" s="44"/>
      <c r="W52" s="44"/>
      <c r="X52" s="44"/>
      <c r="Y52" s="44"/>
      <c r="Z52" s="44"/>
      <c r="AA52" s="25" t="str">
        <f t="shared" si="2"/>
        <v/>
      </c>
      <c r="AB52" s="39"/>
      <c r="AC52" s="39"/>
    </row>
    <row r="53" ht="19.5" customHeight="1">
      <c r="A53" s="22" t="str">
        <f t="shared" si="1"/>
        <v/>
      </c>
      <c r="B53" s="39"/>
      <c r="C53" s="41" t="str">
        <f t="array" ref="C53">IF(B53="","",IFERROR(INDEX('NGƯỜI ĐƯỢC ĐÁNH GIÁ'!$C$5:$C$34,MATCH(B53,'NGƯỜI ĐƯỢC ĐÁNH GIÁ'!$B$5:$B$34,0)),"⚠ Sai mã"))</f>
        <v/>
      </c>
      <c r="D53" s="39"/>
      <c r="E53" s="39"/>
      <c r="F53" s="43"/>
      <c r="G53" s="44"/>
      <c r="H53" s="44"/>
      <c r="I53" s="44"/>
      <c r="J53" s="44"/>
      <c r="K53" s="44"/>
      <c r="L53" s="44"/>
      <c r="M53" s="44"/>
      <c r="N53" s="44"/>
      <c r="O53" s="44"/>
      <c r="P53" s="44"/>
      <c r="Q53" s="44"/>
      <c r="R53" s="44"/>
      <c r="S53" s="44"/>
      <c r="T53" s="44"/>
      <c r="U53" s="44"/>
      <c r="V53" s="44"/>
      <c r="W53" s="44"/>
      <c r="X53" s="44"/>
      <c r="Y53" s="44"/>
      <c r="Z53" s="44"/>
      <c r="AA53" s="25" t="str">
        <f t="shared" si="2"/>
        <v/>
      </c>
      <c r="AB53" s="39"/>
      <c r="AC53" s="39"/>
    </row>
    <row r="54" ht="19.5" customHeight="1">
      <c r="A54" s="22" t="str">
        <f t="shared" si="1"/>
        <v/>
      </c>
      <c r="B54" s="39"/>
      <c r="C54" s="41" t="str">
        <f t="array" ref="C54">IF(B54="","",IFERROR(INDEX('NGƯỜI ĐƯỢC ĐÁNH GIÁ'!$C$5:$C$34,MATCH(B54,'NGƯỜI ĐƯỢC ĐÁNH GIÁ'!$B$5:$B$34,0)),"⚠ Sai mã"))</f>
        <v/>
      </c>
      <c r="D54" s="39"/>
      <c r="E54" s="39"/>
      <c r="F54" s="43"/>
      <c r="G54" s="44"/>
      <c r="H54" s="44"/>
      <c r="I54" s="44"/>
      <c r="J54" s="44"/>
      <c r="K54" s="44"/>
      <c r="L54" s="44"/>
      <c r="M54" s="44"/>
      <c r="N54" s="44"/>
      <c r="O54" s="44"/>
      <c r="P54" s="44"/>
      <c r="Q54" s="44"/>
      <c r="R54" s="44"/>
      <c r="S54" s="44"/>
      <c r="T54" s="44"/>
      <c r="U54" s="44"/>
      <c r="V54" s="44"/>
      <c r="W54" s="44"/>
      <c r="X54" s="44"/>
      <c r="Y54" s="44"/>
      <c r="Z54" s="44"/>
      <c r="AA54" s="25" t="str">
        <f t="shared" si="2"/>
        <v/>
      </c>
      <c r="AB54" s="39"/>
      <c r="AC54" s="39"/>
    </row>
    <row r="55" ht="19.5" customHeight="1">
      <c r="A55" s="22" t="str">
        <f t="shared" si="1"/>
        <v/>
      </c>
      <c r="B55" s="39"/>
      <c r="C55" s="41" t="str">
        <f t="array" ref="C55">IF(B55="","",IFERROR(INDEX('NGƯỜI ĐƯỢC ĐÁNH GIÁ'!$C$5:$C$34,MATCH(B55,'NGƯỜI ĐƯỢC ĐÁNH GIÁ'!$B$5:$B$34,0)),"⚠ Sai mã"))</f>
        <v/>
      </c>
      <c r="D55" s="39"/>
      <c r="E55" s="39"/>
      <c r="F55" s="43"/>
      <c r="G55" s="44"/>
      <c r="H55" s="44"/>
      <c r="I55" s="44"/>
      <c r="J55" s="44"/>
      <c r="K55" s="44"/>
      <c r="L55" s="44"/>
      <c r="M55" s="44"/>
      <c r="N55" s="44"/>
      <c r="O55" s="44"/>
      <c r="P55" s="44"/>
      <c r="Q55" s="44"/>
      <c r="R55" s="44"/>
      <c r="S55" s="44"/>
      <c r="T55" s="44"/>
      <c r="U55" s="44"/>
      <c r="V55" s="44"/>
      <c r="W55" s="44"/>
      <c r="X55" s="44"/>
      <c r="Y55" s="44"/>
      <c r="Z55" s="44"/>
      <c r="AA55" s="25" t="str">
        <f t="shared" si="2"/>
        <v/>
      </c>
      <c r="AB55" s="39"/>
      <c r="AC55" s="39"/>
    </row>
    <row r="56" ht="19.5" customHeight="1">
      <c r="A56" s="22" t="str">
        <f t="shared" si="1"/>
        <v/>
      </c>
      <c r="B56" s="39"/>
      <c r="C56" s="41" t="str">
        <f t="array" ref="C56">IF(B56="","",IFERROR(INDEX('NGƯỜI ĐƯỢC ĐÁNH GIÁ'!$C$5:$C$34,MATCH(B56,'NGƯỜI ĐƯỢC ĐÁNH GIÁ'!$B$5:$B$34,0)),"⚠ Sai mã"))</f>
        <v/>
      </c>
      <c r="D56" s="39"/>
      <c r="E56" s="39"/>
      <c r="F56" s="43"/>
      <c r="G56" s="44"/>
      <c r="H56" s="44"/>
      <c r="I56" s="44"/>
      <c r="J56" s="44"/>
      <c r="K56" s="44"/>
      <c r="L56" s="44"/>
      <c r="M56" s="44"/>
      <c r="N56" s="44"/>
      <c r="O56" s="44"/>
      <c r="P56" s="44"/>
      <c r="Q56" s="44"/>
      <c r="R56" s="44"/>
      <c r="S56" s="44"/>
      <c r="T56" s="44"/>
      <c r="U56" s="44"/>
      <c r="V56" s="44"/>
      <c r="W56" s="44"/>
      <c r="X56" s="44"/>
      <c r="Y56" s="44"/>
      <c r="Z56" s="44"/>
      <c r="AA56" s="25" t="str">
        <f t="shared" si="2"/>
        <v/>
      </c>
      <c r="AB56" s="39"/>
      <c r="AC56" s="39"/>
    </row>
    <row r="57" ht="19.5" customHeight="1">
      <c r="A57" s="22" t="str">
        <f t="shared" si="1"/>
        <v/>
      </c>
      <c r="B57" s="39"/>
      <c r="C57" s="41" t="str">
        <f t="array" ref="C57">IF(B57="","",IFERROR(INDEX('NGƯỜI ĐƯỢC ĐÁNH GIÁ'!$C$5:$C$34,MATCH(B57,'NGƯỜI ĐƯỢC ĐÁNH GIÁ'!$B$5:$B$34,0)),"⚠ Sai mã"))</f>
        <v/>
      </c>
      <c r="D57" s="39"/>
      <c r="E57" s="39"/>
      <c r="F57" s="43"/>
      <c r="G57" s="44"/>
      <c r="H57" s="44"/>
      <c r="I57" s="44"/>
      <c r="J57" s="44"/>
      <c r="K57" s="44"/>
      <c r="L57" s="44"/>
      <c r="M57" s="44"/>
      <c r="N57" s="44"/>
      <c r="O57" s="44"/>
      <c r="P57" s="44"/>
      <c r="Q57" s="44"/>
      <c r="R57" s="44"/>
      <c r="S57" s="44"/>
      <c r="T57" s="44"/>
      <c r="U57" s="44"/>
      <c r="V57" s="44"/>
      <c r="W57" s="44"/>
      <c r="X57" s="44"/>
      <c r="Y57" s="44"/>
      <c r="Z57" s="44"/>
      <c r="AA57" s="25" t="str">
        <f t="shared" si="2"/>
        <v/>
      </c>
      <c r="AB57" s="39"/>
      <c r="AC57" s="39"/>
    </row>
    <row r="58" ht="19.5" customHeight="1">
      <c r="A58" s="22" t="str">
        <f t="shared" si="1"/>
        <v/>
      </c>
      <c r="B58" s="39"/>
      <c r="C58" s="41" t="str">
        <f t="array" ref="C58">IF(B58="","",IFERROR(INDEX('NGƯỜI ĐƯỢC ĐÁNH GIÁ'!$C$5:$C$34,MATCH(B58,'NGƯỜI ĐƯỢC ĐÁNH GIÁ'!$B$5:$B$34,0)),"⚠ Sai mã"))</f>
        <v/>
      </c>
      <c r="D58" s="39"/>
      <c r="E58" s="39"/>
      <c r="F58" s="43"/>
      <c r="G58" s="44"/>
      <c r="H58" s="44"/>
      <c r="I58" s="44"/>
      <c r="J58" s="44"/>
      <c r="K58" s="44"/>
      <c r="L58" s="44"/>
      <c r="M58" s="44"/>
      <c r="N58" s="44"/>
      <c r="O58" s="44"/>
      <c r="P58" s="44"/>
      <c r="Q58" s="44"/>
      <c r="R58" s="44"/>
      <c r="S58" s="44"/>
      <c r="T58" s="44"/>
      <c r="U58" s="44"/>
      <c r="V58" s="44"/>
      <c r="W58" s="44"/>
      <c r="X58" s="44"/>
      <c r="Y58" s="44"/>
      <c r="Z58" s="44"/>
      <c r="AA58" s="25" t="str">
        <f t="shared" si="2"/>
        <v/>
      </c>
      <c r="AB58" s="39"/>
      <c r="AC58" s="39"/>
    </row>
    <row r="59" ht="19.5" customHeight="1">
      <c r="A59" s="22" t="str">
        <f t="shared" si="1"/>
        <v/>
      </c>
      <c r="B59" s="39"/>
      <c r="C59" s="41" t="str">
        <f t="array" ref="C59">IF(B59="","",IFERROR(INDEX('NGƯỜI ĐƯỢC ĐÁNH GIÁ'!$C$5:$C$34,MATCH(B59,'NGƯỜI ĐƯỢC ĐÁNH GIÁ'!$B$5:$B$34,0)),"⚠ Sai mã"))</f>
        <v/>
      </c>
      <c r="D59" s="39"/>
      <c r="E59" s="39"/>
      <c r="F59" s="43"/>
      <c r="G59" s="44"/>
      <c r="H59" s="44"/>
      <c r="I59" s="44"/>
      <c r="J59" s="44"/>
      <c r="K59" s="44"/>
      <c r="L59" s="44"/>
      <c r="M59" s="44"/>
      <c r="N59" s="44"/>
      <c r="O59" s="44"/>
      <c r="P59" s="44"/>
      <c r="Q59" s="44"/>
      <c r="R59" s="44"/>
      <c r="S59" s="44"/>
      <c r="T59" s="44"/>
      <c r="U59" s="44"/>
      <c r="V59" s="44"/>
      <c r="W59" s="44"/>
      <c r="X59" s="44"/>
      <c r="Y59" s="44"/>
      <c r="Z59" s="44"/>
      <c r="AA59" s="25" t="str">
        <f t="shared" si="2"/>
        <v/>
      </c>
      <c r="AB59" s="39"/>
      <c r="AC59" s="39"/>
    </row>
    <row r="60" ht="19.5" customHeight="1">
      <c r="A60" s="22" t="str">
        <f t="shared" si="1"/>
        <v/>
      </c>
      <c r="B60" s="39"/>
      <c r="C60" s="41" t="str">
        <f t="array" ref="C60">IF(B60="","",IFERROR(INDEX('NGƯỜI ĐƯỢC ĐÁNH GIÁ'!$C$5:$C$34,MATCH(B60,'NGƯỜI ĐƯỢC ĐÁNH GIÁ'!$B$5:$B$34,0)),"⚠ Sai mã"))</f>
        <v/>
      </c>
      <c r="D60" s="39"/>
      <c r="E60" s="39"/>
      <c r="F60" s="43"/>
      <c r="G60" s="44"/>
      <c r="H60" s="44"/>
      <c r="I60" s="44"/>
      <c r="J60" s="44"/>
      <c r="K60" s="44"/>
      <c r="L60" s="44"/>
      <c r="M60" s="44"/>
      <c r="N60" s="44"/>
      <c r="O60" s="44"/>
      <c r="P60" s="44"/>
      <c r="Q60" s="44"/>
      <c r="R60" s="44"/>
      <c r="S60" s="44"/>
      <c r="T60" s="44"/>
      <c r="U60" s="44"/>
      <c r="V60" s="44"/>
      <c r="W60" s="44"/>
      <c r="X60" s="44"/>
      <c r="Y60" s="44"/>
      <c r="Z60" s="44"/>
      <c r="AA60" s="25" t="str">
        <f t="shared" si="2"/>
        <v/>
      </c>
      <c r="AB60" s="39"/>
      <c r="AC60" s="39"/>
    </row>
    <row r="61" ht="19.5" customHeight="1">
      <c r="A61" s="22" t="str">
        <f t="shared" si="1"/>
        <v/>
      </c>
      <c r="B61" s="39"/>
      <c r="C61" s="41" t="str">
        <f t="array" ref="C61">IF(B61="","",IFERROR(INDEX('NGƯỜI ĐƯỢC ĐÁNH GIÁ'!$C$5:$C$34,MATCH(B61,'NGƯỜI ĐƯỢC ĐÁNH GIÁ'!$B$5:$B$34,0)),"⚠ Sai mã"))</f>
        <v/>
      </c>
      <c r="D61" s="39"/>
      <c r="E61" s="39"/>
      <c r="F61" s="43"/>
      <c r="G61" s="44"/>
      <c r="H61" s="44"/>
      <c r="I61" s="44"/>
      <c r="J61" s="44"/>
      <c r="K61" s="44"/>
      <c r="L61" s="44"/>
      <c r="M61" s="44"/>
      <c r="N61" s="44"/>
      <c r="O61" s="44"/>
      <c r="P61" s="44"/>
      <c r="Q61" s="44"/>
      <c r="R61" s="44"/>
      <c r="S61" s="44"/>
      <c r="T61" s="44"/>
      <c r="U61" s="44"/>
      <c r="V61" s="44"/>
      <c r="W61" s="44"/>
      <c r="X61" s="44"/>
      <c r="Y61" s="44"/>
      <c r="Z61" s="44"/>
      <c r="AA61" s="25" t="str">
        <f t="shared" si="2"/>
        <v/>
      </c>
      <c r="AB61" s="39"/>
      <c r="AC61" s="39"/>
    </row>
    <row r="62" ht="19.5" customHeight="1">
      <c r="A62" s="22" t="str">
        <f t="shared" si="1"/>
        <v/>
      </c>
      <c r="B62" s="39"/>
      <c r="C62" s="41" t="str">
        <f t="array" ref="C62">IF(B62="","",IFERROR(INDEX('NGƯỜI ĐƯỢC ĐÁNH GIÁ'!$C$5:$C$34,MATCH(B62,'NGƯỜI ĐƯỢC ĐÁNH GIÁ'!$B$5:$B$34,0)),"⚠ Sai mã"))</f>
        <v/>
      </c>
      <c r="D62" s="39"/>
      <c r="E62" s="39"/>
      <c r="F62" s="43"/>
      <c r="G62" s="44"/>
      <c r="H62" s="44"/>
      <c r="I62" s="44"/>
      <c r="J62" s="44"/>
      <c r="K62" s="44"/>
      <c r="L62" s="44"/>
      <c r="M62" s="44"/>
      <c r="N62" s="44"/>
      <c r="O62" s="44"/>
      <c r="P62" s="44"/>
      <c r="Q62" s="44"/>
      <c r="R62" s="44"/>
      <c r="S62" s="44"/>
      <c r="T62" s="44"/>
      <c r="U62" s="44"/>
      <c r="V62" s="44"/>
      <c r="W62" s="44"/>
      <c r="X62" s="44"/>
      <c r="Y62" s="44"/>
      <c r="Z62" s="44"/>
      <c r="AA62" s="25" t="str">
        <f t="shared" si="2"/>
        <v/>
      </c>
      <c r="AB62" s="39"/>
      <c r="AC62" s="39"/>
    </row>
    <row r="63" ht="19.5" customHeight="1">
      <c r="A63" s="22" t="str">
        <f t="shared" si="1"/>
        <v/>
      </c>
      <c r="B63" s="39"/>
      <c r="C63" s="41" t="str">
        <f t="array" ref="C63">IF(B63="","",IFERROR(INDEX('NGƯỜI ĐƯỢC ĐÁNH GIÁ'!$C$5:$C$34,MATCH(B63,'NGƯỜI ĐƯỢC ĐÁNH GIÁ'!$B$5:$B$34,0)),"⚠ Sai mã"))</f>
        <v/>
      </c>
      <c r="D63" s="39"/>
      <c r="E63" s="39"/>
      <c r="F63" s="43"/>
      <c r="G63" s="44"/>
      <c r="H63" s="44"/>
      <c r="I63" s="44"/>
      <c r="J63" s="44"/>
      <c r="K63" s="44"/>
      <c r="L63" s="44"/>
      <c r="M63" s="44"/>
      <c r="N63" s="44"/>
      <c r="O63" s="44"/>
      <c r="P63" s="44"/>
      <c r="Q63" s="44"/>
      <c r="R63" s="44"/>
      <c r="S63" s="44"/>
      <c r="T63" s="44"/>
      <c r="U63" s="44"/>
      <c r="V63" s="44"/>
      <c r="W63" s="44"/>
      <c r="X63" s="44"/>
      <c r="Y63" s="44"/>
      <c r="Z63" s="44"/>
      <c r="AA63" s="25" t="str">
        <f t="shared" si="2"/>
        <v/>
      </c>
      <c r="AB63" s="39"/>
      <c r="AC63" s="39"/>
    </row>
    <row r="64" ht="19.5" customHeight="1">
      <c r="A64" s="22" t="str">
        <f t="shared" si="1"/>
        <v/>
      </c>
      <c r="B64" s="39"/>
      <c r="C64" s="41" t="str">
        <f t="array" ref="C64">IF(B64="","",IFERROR(INDEX('NGƯỜI ĐƯỢC ĐÁNH GIÁ'!$C$5:$C$34,MATCH(B64,'NGƯỜI ĐƯỢC ĐÁNH GIÁ'!$B$5:$B$34,0)),"⚠ Sai mã"))</f>
        <v/>
      </c>
      <c r="D64" s="39"/>
      <c r="E64" s="39"/>
      <c r="F64" s="43"/>
      <c r="G64" s="44"/>
      <c r="H64" s="44"/>
      <c r="I64" s="44"/>
      <c r="J64" s="44"/>
      <c r="K64" s="44"/>
      <c r="L64" s="44"/>
      <c r="M64" s="44"/>
      <c r="N64" s="44"/>
      <c r="O64" s="44"/>
      <c r="P64" s="44"/>
      <c r="Q64" s="44"/>
      <c r="R64" s="44"/>
      <c r="S64" s="44"/>
      <c r="T64" s="44"/>
      <c r="U64" s="44"/>
      <c r="V64" s="44"/>
      <c r="W64" s="44"/>
      <c r="X64" s="44"/>
      <c r="Y64" s="44"/>
      <c r="Z64" s="44"/>
      <c r="AA64" s="25" t="str">
        <f t="shared" si="2"/>
        <v/>
      </c>
      <c r="AB64" s="39"/>
      <c r="AC64" s="39"/>
    </row>
    <row r="65" ht="19.5" customHeight="1">
      <c r="A65" s="22" t="str">
        <f t="shared" si="1"/>
        <v/>
      </c>
      <c r="B65" s="39"/>
      <c r="C65" s="41" t="str">
        <f t="array" ref="C65">IF(B65="","",IFERROR(INDEX('NGƯỜI ĐƯỢC ĐÁNH GIÁ'!$C$5:$C$34,MATCH(B65,'NGƯỜI ĐƯỢC ĐÁNH GIÁ'!$B$5:$B$34,0)),"⚠ Sai mã"))</f>
        <v/>
      </c>
      <c r="D65" s="39"/>
      <c r="E65" s="39"/>
      <c r="F65" s="43"/>
      <c r="G65" s="44"/>
      <c r="H65" s="44"/>
      <c r="I65" s="44"/>
      <c r="J65" s="44"/>
      <c r="K65" s="44"/>
      <c r="L65" s="44"/>
      <c r="M65" s="44"/>
      <c r="N65" s="44"/>
      <c r="O65" s="44"/>
      <c r="P65" s="44"/>
      <c r="Q65" s="44"/>
      <c r="R65" s="44"/>
      <c r="S65" s="44"/>
      <c r="T65" s="44"/>
      <c r="U65" s="44"/>
      <c r="V65" s="44"/>
      <c r="W65" s="44"/>
      <c r="X65" s="44"/>
      <c r="Y65" s="44"/>
      <c r="Z65" s="44"/>
      <c r="AA65" s="25" t="str">
        <f t="shared" si="2"/>
        <v/>
      </c>
      <c r="AB65" s="39"/>
      <c r="AC65" s="39"/>
    </row>
    <row r="66" ht="19.5" customHeight="1">
      <c r="A66" s="22" t="str">
        <f t="shared" si="1"/>
        <v/>
      </c>
      <c r="B66" s="39"/>
      <c r="C66" s="41" t="str">
        <f t="array" ref="C66">IF(B66="","",IFERROR(INDEX('NGƯỜI ĐƯỢC ĐÁNH GIÁ'!$C$5:$C$34,MATCH(B66,'NGƯỜI ĐƯỢC ĐÁNH GIÁ'!$B$5:$B$34,0)),"⚠ Sai mã"))</f>
        <v/>
      </c>
      <c r="D66" s="39"/>
      <c r="E66" s="39"/>
      <c r="F66" s="43"/>
      <c r="G66" s="44"/>
      <c r="H66" s="44"/>
      <c r="I66" s="44"/>
      <c r="J66" s="44"/>
      <c r="K66" s="44"/>
      <c r="L66" s="44"/>
      <c r="M66" s="44"/>
      <c r="N66" s="44"/>
      <c r="O66" s="44"/>
      <c r="P66" s="44"/>
      <c r="Q66" s="44"/>
      <c r="R66" s="44"/>
      <c r="S66" s="44"/>
      <c r="T66" s="44"/>
      <c r="U66" s="44"/>
      <c r="V66" s="44"/>
      <c r="W66" s="44"/>
      <c r="X66" s="44"/>
      <c r="Y66" s="44"/>
      <c r="Z66" s="44"/>
      <c r="AA66" s="25" t="str">
        <f t="shared" si="2"/>
        <v/>
      </c>
      <c r="AB66" s="39"/>
      <c r="AC66" s="39"/>
    </row>
    <row r="67" ht="19.5" customHeight="1">
      <c r="A67" s="22" t="str">
        <f t="shared" si="1"/>
        <v/>
      </c>
      <c r="B67" s="39"/>
      <c r="C67" s="41" t="str">
        <f t="array" ref="C67">IF(B67="","",IFERROR(INDEX('NGƯỜI ĐƯỢC ĐÁNH GIÁ'!$C$5:$C$34,MATCH(B67,'NGƯỜI ĐƯỢC ĐÁNH GIÁ'!$B$5:$B$34,0)),"⚠ Sai mã"))</f>
        <v/>
      </c>
      <c r="D67" s="39"/>
      <c r="E67" s="39"/>
      <c r="F67" s="43"/>
      <c r="G67" s="44"/>
      <c r="H67" s="44"/>
      <c r="I67" s="44"/>
      <c r="J67" s="44"/>
      <c r="K67" s="44"/>
      <c r="L67" s="44"/>
      <c r="M67" s="44"/>
      <c r="N67" s="44"/>
      <c r="O67" s="44"/>
      <c r="P67" s="44"/>
      <c r="Q67" s="44"/>
      <c r="R67" s="44"/>
      <c r="S67" s="44"/>
      <c r="T67" s="44"/>
      <c r="U67" s="44"/>
      <c r="V67" s="44"/>
      <c r="W67" s="44"/>
      <c r="X67" s="44"/>
      <c r="Y67" s="44"/>
      <c r="Z67" s="44"/>
      <c r="AA67" s="25" t="str">
        <f t="shared" si="2"/>
        <v/>
      </c>
      <c r="AB67" s="39"/>
      <c r="AC67" s="39"/>
    </row>
    <row r="68" ht="19.5" customHeight="1">
      <c r="A68" s="22" t="str">
        <f t="shared" si="1"/>
        <v/>
      </c>
      <c r="B68" s="39"/>
      <c r="C68" s="41" t="str">
        <f t="array" ref="C68">IF(B68="","",IFERROR(INDEX('NGƯỜI ĐƯỢC ĐÁNH GIÁ'!$C$5:$C$34,MATCH(B68,'NGƯỜI ĐƯỢC ĐÁNH GIÁ'!$B$5:$B$34,0)),"⚠ Sai mã"))</f>
        <v/>
      </c>
      <c r="D68" s="39"/>
      <c r="E68" s="39"/>
      <c r="F68" s="43"/>
      <c r="G68" s="44"/>
      <c r="H68" s="44"/>
      <c r="I68" s="44"/>
      <c r="J68" s="44"/>
      <c r="K68" s="44"/>
      <c r="L68" s="44"/>
      <c r="M68" s="44"/>
      <c r="N68" s="44"/>
      <c r="O68" s="44"/>
      <c r="P68" s="44"/>
      <c r="Q68" s="44"/>
      <c r="R68" s="44"/>
      <c r="S68" s="44"/>
      <c r="T68" s="44"/>
      <c r="U68" s="44"/>
      <c r="V68" s="44"/>
      <c r="W68" s="44"/>
      <c r="X68" s="44"/>
      <c r="Y68" s="44"/>
      <c r="Z68" s="44"/>
      <c r="AA68" s="25" t="str">
        <f t="shared" si="2"/>
        <v/>
      </c>
      <c r="AB68" s="39"/>
      <c r="AC68" s="39"/>
    </row>
    <row r="69" ht="19.5" customHeight="1">
      <c r="A69" s="22" t="str">
        <f t="shared" si="1"/>
        <v/>
      </c>
      <c r="B69" s="39"/>
      <c r="C69" s="41" t="str">
        <f t="array" ref="C69">IF(B69="","",IFERROR(INDEX('NGƯỜI ĐƯỢC ĐÁNH GIÁ'!$C$5:$C$34,MATCH(B69,'NGƯỜI ĐƯỢC ĐÁNH GIÁ'!$B$5:$B$34,0)),"⚠ Sai mã"))</f>
        <v/>
      </c>
      <c r="D69" s="39"/>
      <c r="E69" s="39"/>
      <c r="F69" s="43"/>
      <c r="G69" s="44"/>
      <c r="H69" s="44"/>
      <c r="I69" s="44"/>
      <c r="J69" s="44"/>
      <c r="K69" s="44"/>
      <c r="L69" s="44"/>
      <c r="M69" s="44"/>
      <c r="N69" s="44"/>
      <c r="O69" s="44"/>
      <c r="P69" s="44"/>
      <c r="Q69" s="44"/>
      <c r="R69" s="44"/>
      <c r="S69" s="44"/>
      <c r="T69" s="44"/>
      <c r="U69" s="44"/>
      <c r="V69" s="44"/>
      <c r="W69" s="44"/>
      <c r="X69" s="44"/>
      <c r="Y69" s="44"/>
      <c r="Z69" s="44"/>
      <c r="AA69" s="25" t="str">
        <f t="shared" si="2"/>
        <v/>
      </c>
      <c r="AB69" s="39"/>
      <c r="AC69" s="39"/>
    </row>
    <row r="70" ht="19.5" customHeight="1">
      <c r="A70" s="22" t="str">
        <f t="shared" si="1"/>
        <v/>
      </c>
      <c r="B70" s="39"/>
      <c r="C70" s="41" t="str">
        <f t="array" ref="C70">IF(B70="","",IFERROR(INDEX('NGƯỜI ĐƯỢC ĐÁNH GIÁ'!$C$5:$C$34,MATCH(B70,'NGƯỜI ĐƯỢC ĐÁNH GIÁ'!$B$5:$B$34,0)),"⚠ Sai mã"))</f>
        <v/>
      </c>
      <c r="D70" s="39"/>
      <c r="E70" s="39"/>
      <c r="F70" s="43"/>
      <c r="G70" s="44"/>
      <c r="H70" s="44"/>
      <c r="I70" s="44"/>
      <c r="J70" s="44"/>
      <c r="K70" s="44"/>
      <c r="L70" s="44"/>
      <c r="M70" s="44"/>
      <c r="N70" s="44"/>
      <c r="O70" s="44"/>
      <c r="P70" s="44"/>
      <c r="Q70" s="44"/>
      <c r="R70" s="44"/>
      <c r="S70" s="44"/>
      <c r="T70" s="44"/>
      <c r="U70" s="44"/>
      <c r="V70" s="44"/>
      <c r="W70" s="44"/>
      <c r="X70" s="44"/>
      <c r="Y70" s="44"/>
      <c r="Z70" s="44"/>
      <c r="AA70" s="25" t="str">
        <f t="shared" si="2"/>
        <v/>
      </c>
      <c r="AB70" s="39"/>
      <c r="AC70" s="39"/>
    </row>
    <row r="71" ht="19.5" customHeight="1">
      <c r="A71" s="22" t="str">
        <f t="shared" si="1"/>
        <v/>
      </c>
      <c r="B71" s="39"/>
      <c r="C71" s="41" t="str">
        <f t="array" ref="C71">IF(B71="","",IFERROR(INDEX('NGƯỜI ĐƯỢC ĐÁNH GIÁ'!$C$5:$C$34,MATCH(B71,'NGƯỜI ĐƯỢC ĐÁNH GIÁ'!$B$5:$B$34,0)),"⚠ Sai mã"))</f>
        <v/>
      </c>
      <c r="D71" s="39"/>
      <c r="E71" s="39"/>
      <c r="F71" s="43"/>
      <c r="G71" s="44"/>
      <c r="H71" s="44"/>
      <c r="I71" s="44"/>
      <c r="J71" s="44"/>
      <c r="K71" s="44"/>
      <c r="L71" s="44"/>
      <c r="M71" s="44"/>
      <c r="N71" s="44"/>
      <c r="O71" s="44"/>
      <c r="P71" s="44"/>
      <c r="Q71" s="44"/>
      <c r="R71" s="44"/>
      <c r="S71" s="44"/>
      <c r="T71" s="44"/>
      <c r="U71" s="44"/>
      <c r="V71" s="44"/>
      <c r="W71" s="44"/>
      <c r="X71" s="44"/>
      <c r="Y71" s="44"/>
      <c r="Z71" s="44"/>
      <c r="AA71" s="25" t="str">
        <f t="shared" si="2"/>
        <v/>
      </c>
      <c r="AB71" s="39"/>
      <c r="AC71" s="39"/>
    </row>
    <row r="72" ht="19.5" customHeight="1">
      <c r="A72" s="22" t="str">
        <f t="shared" si="1"/>
        <v/>
      </c>
      <c r="B72" s="39"/>
      <c r="C72" s="41" t="str">
        <f t="array" ref="C72">IF(B72="","",IFERROR(INDEX('NGƯỜI ĐƯỢC ĐÁNH GIÁ'!$C$5:$C$34,MATCH(B72,'NGƯỜI ĐƯỢC ĐÁNH GIÁ'!$B$5:$B$34,0)),"⚠ Sai mã"))</f>
        <v/>
      </c>
      <c r="D72" s="39"/>
      <c r="E72" s="39"/>
      <c r="F72" s="43"/>
      <c r="G72" s="44"/>
      <c r="H72" s="44"/>
      <c r="I72" s="44"/>
      <c r="J72" s="44"/>
      <c r="K72" s="44"/>
      <c r="L72" s="44"/>
      <c r="M72" s="44"/>
      <c r="N72" s="44"/>
      <c r="O72" s="44"/>
      <c r="P72" s="44"/>
      <c r="Q72" s="44"/>
      <c r="R72" s="44"/>
      <c r="S72" s="44"/>
      <c r="T72" s="44"/>
      <c r="U72" s="44"/>
      <c r="V72" s="44"/>
      <c r="W72" s="44"/>
      <c r="X72" s="44"/>
      <c r="Y72" s="44"/>
      <c r="Z72" s="44"/>
      <c r="AA72" s="25" t="str">
        <f t="shared" si="2"/>
        <v/>
      </c>
      <c r="AB72" s="39"/>
      <c r="AC72" s="39"/>
    </row>
    <row r="73" ht="19.5" customHeight="1">
      <c r="A73" s="22" t="str">
        <f t="shared" si="1"/>
        <v/>
      </c>
      <c r="B73" s="39"/>
      <c r="C73" s="41" t="str">
        <f t="array" ref="C73">IF(B73="","",IFERROR(INDEX('NGƯỜI ĐƯỢC ĐÁNH GIÁ'!$C$5:$C$34,MATCH(B73,'NGƯỜI ĐƯỢC ĐÁNH GIÁ'!$B$5:$B$34,0)),"⚠ Sai mã"))</f>
        <v/>
      </c>
      <c r="D73" s="39"/>
      <c r="E73" s="39"/>
      <c r="F73" s="43"/>
      <c r="G73" s="44"/>
      <c r="H73" s="44"/>
      <c r="I73" s="44"/>
      <c r="J73" s="44"/>
      <c r="K73" s="44"/>
      <c r="L73" s="44"/>
      <c r="M73" s="44"/>
      <c r="N73" s="44"/>
      <c r="O73" s="44"/>
      <c r="P73" s="44"/>
      <c r="Q73" s="44"/>
      <c r="R73" s="44"/>
      <c r="S73" s="44"/>
      <c r="T73" s="44"/>
      <c r="U73" s="44"/>
      <c r="V73" s="44"/>
      <c r="W73" s="44"/>
      <c r="X73" s="44"/>
      <c r="Y73" s="44"/>
      <c r="Z73" s="44"/>
      <c r="AA73" s="25" t="str">
        <f t="shared" si="2"/>
        <v/>
      </c>
      <c r="AB73" s="39"/>
      <c r="AC73" s="39"/>
    </row>
    <row r="74" ht="19.5" customHeight="1">
      <c r="A74" s="22" t="str">
        <f t="shared" si="1"/>
        <v/>
      </c>
      <c r="B74" s="39"/>
      <c r="C74" s="41" t="str">
        <f t="array" ref="C74">IF(B74="","",IFERROR(INDEX('NGƯỜI ĐƯỢC ĐÁNH GIÁ'!$C$5:$C$34,MATCH(B74,'NGƯỜI ĐƯỢC ĐÁNH GIÁ'!$B$5:$B$34,0)),"⚠ Sai mã"))</f>
        <v/>
      </c>
      <c r="D74" s="39"/>
      <c r="E74" s="39"/>
      <c r="F74" s="43"/>
      <c r="G74" s="44"/>
      <c r="H74" s="44"/>
      <c r="I74" s="44"/>
      <c r="J74" s="44"/>
      <c r="K74" s="44"/>
      <c r="L74" s="44"/>
      <c r="M74" s="44"/>
      <c r="N74" s="44"/>
      <c r="O74" s="44"/>
      <c r="P74" s="44"/>
      <c r="Q74" s="44"/>
      <c r="R74" s="44"/>
      <c r="S74" s="44"/>
      <c r="T74" s="44"/>
      <c r="U74" s="44"/>
      <c r="V74" s="44"/>
      <c r="W74" s="44"/>
      <c r="X74" s="44"/>
      <c r="Y74" s="44"/>
      <c r="Z74" s="44"/>
      <c r="AA74" s="25" t="str">
        <f t="shared" si="2"/>
        <v/>
      </c>
      <c r="AB74" s="39"/>
      <c r="AC74" s="39"/>
    </row>
    <row r="75" ht="19.5" customHeight="1">
      <c r="A75" s="22" t="str">
        <f t="shared" si="1"/>
        <v/>
      </c>
      <c r="B75" s="39"/>
      <c r="C75" s="41" t="str">
        <f t="array" ref="C75">IF(B75="","",IFERROR(INDEX('NGƯỜI ĐƯỢC ĐÁNH GIÁ'!$C$5:$C$34,MATCH(B75,'NGƯỜI ĐƯỢC ĐÁNH GIÁ'!$B$5:$B$34,0)),"⚠ Sai mã"))</f>
        <v/>
      </c>
      <c r="D75" s="39"/>
      <c r="E75" s="39"/>
      <c r="F75" s="43"/>
      <c r="G75" s="44"/>
      <c r="H75" s="44"/>
      <c r="I75" s="44"/>
      <c r="J75" s="44"/>
      <c r="K75" s="44"/>
      <c r="L75" s="44"/>
      <c r="M75" s="44"/>
      <c r="N75" s="44"/>
      <c r="O75" s="44"/>
      <c r="P75" s="44"/>
      <c r="Q75" s="44"/>
      <c r="R75" s="44"/>
      <c r="S75" s="44"/>
      <c r="T75" s="44"/>
      <c r="U75" s="44"/>
      <c r="V75" s="44"/>
      <c r="W75" s="44"/>
      <c r="X75" s="44"/>
      <c r="Y75" s="44"/>
      <c r="Z75" s="44"/>
      <c r="AA75" s="25" t="str">
        <f t="shared" si="2"/>
        <v/>
      </c>
      <c r="AB75" s="39"/>
      <c r="AC75" s="39"/>
    </row>
    <row r="76" ht="19.5" customHeight="1">
      <c r="A76" s="22" t="str">
        <f t="shared" si="1"/>
        <v/>
      </c>
      <c r="B76" s="39"/>
      <c r="C76" s="41" t="str">
        <f t="array" ref="C76">IF(B76="","",IFERROR(INDEX('NGƯỜI ĐƯỢC ĐÁNH GIÁ'!$C$5:$C$34,MATCH(B76,'NGƯỜI ĐƯỢC ĐÁNH GIÁ'!$B$5:$B$34,0)),"⚠ Sai mã"))</f>
        <v/>
      </c>
      <c r="D76" s="39"/>
      <c r="E76" s="39"/>
      <c r="F76" s="43"/>
      <c r="G76" s="44"/>
      <c r="H76" s="44"/>
      <c r="I76" s="44"/>
      <c r="J76" s="44"/>
      <c r="K76" s="44"/>
      <c r="L76" s="44"/>
      <c r="M76" s="44"/>
      <c r="N76" s="44"/>
      <c r="O76" s="44"/>
      <c r="P76" s="44"/>
      <c r="Q76" s="44"/>
      <c r="R76" s="44"/>
      <c r="S76" s="44"/>
      <c r="T76" s="44"/>
      <c r="U76" s="44"/>
      <c r="V76" s="44"/>
      <c r="W76" s="44"/>
      <c r="X76" s="44"/>
      <c r="Y76" s="44"/>
      <c r="Z76" s="44"/>
      <c r="AA76" s="25" t="str">
        <f t="shared" si="2"/>
        <v/>
      </c>
      <c r="AB76" s="39"/>
      <c r="AC76" s="39"/>
    </row>
    <row r="77" ht="19.5" customHeight="1">
      <c r="A77" s="22" t="str">
        <f t="shared" si="1"/>
        <v/>
      </c>
      <c r="B77" s="39"/>
      <c r="C77" s="41" t="str">
        <f t="array" ref="C77">IF(B77="","",IFERROR(INDEX('NGƯỜI ĐƯỢC ĐÁNH GIÁ'!$C$5:$C$34,MATCH(B77,'NGƯỜI ĐƯỢC ĐÁNH GIÁ'!$B$5:$B$34,0)),"⚠ Sai mã"))</f>
        <v/>
      </c>
      <c r="D77" s="39"/>
      <c r="E77" s="39"/>
      <c r="F77" s="43"/>
      <c r="G77" s="44"/>
      <c r="H77" s="44"/>
      <c r="I77" s="44"/>
      <c r="J77" s="44"/>
      <c r="K77" s="44"/>
      <c r="L77" s="44"/>
      <c r="M77" s="44"/>
      <c r="N77" s="44"/>
      <c r="O77" s="44"/>
      <c r="P77" s="44"/>
      <c r="Q77" s="44"/>
      <c r="R77" s="44"/>
      <c r="S77" s="44"/>
      <c r="T77" s="44"/>
      <c r="U77" s="44"/>
      <c r="V77" s="44"/>
      <c r="W77" s="44"/>
      <c r="X77" s="44"/>
      <c r="Y77" s="44"/>
      <c r="Z77" s="44"/>
      <c r="AA77" s="25" t="str">
        <f t="shared" si="2"/>
        <v/>
      </c>
      <c r="AB77" s="39"/>
      <c r="AC77" s="39"/>
    </row>
    <row r="78" ht="19.5" customHeight="1">
      <c r="A78" s="22" t="str">
        <f t="shared" si="1"/>
        <v/>
      </c>
      <c r="B78" s="39"/>
      <c r="C78" s="41" t="str">
        <f t="array" ref="C78">IF(B78="","",IFERROR(INDEX('NGƯỜI ĐƯỢC ĐÁNH GIÁ'!$C$5:$C$34,MATCH(B78,'NGƯỜI ĐƯỢC ĐÁNH GIÁ'!$B$5:$B$34,0)),"⚠ Sai mã"))</f>
        <v/>
      </c>
      <c r="D78" s="39"/>
      <c r="E78" s="39"/>
      <c r="F78" s="43"/>
      <c r="G78" s="44"/>
      <c r="H78" s="44"/>
      <c r="I78" s="44"/>
      <c r="J78" s="44"/>
      <c r="K78" s="44"/>
      <c r="L78" s="44"/>
      <c r="M78" s="44"/>
      <c r="N78" s="44"/>
      <c r="O78" s="44"/>
      <c r="P78" s="44"/>
      <c r="Q78" s="44"/>
      <c r="R78" s="44"/>
      <c r="S78" s="44"/>
      <c r="T78" s="44"/>
      <c r="U78" s="44"/>
      <c r="V78" s="44"/>
      <c r="W78" s="44"/>
      <c r="X78" s="44"/>
      <c r="Y78" s="44"/>
      <c r="Z78" s="44"/>
      <c r="AA78" s="25" t="str">
        <f t="shared" si="2"/>
        <v/>
      </c>
      <c r="AB78" s="39"/>
      <c r="AC78" s="39"/>
    </row>
    <row r="79" ht="19.5" customHeight="1">
      <c r="A79" s="22" t="str">
        <f t="shared" si="1"/>
        <v/>
      </c>
      <c r="B79" s="39"/>
      <c r="C79" s="41" t="str">
        <f t="array" ref="C79">IF(B79="","",IFERROR(INDEX('NGƯỜI ĐƯỢC ĐÁNH GIÁ'!$C$5:$C$34,MATCH(B79,'NGƯỜI ĐƯỢC ĐÁNH GIÁ'!$B$5:$B$34,0)),"⚠ Sai mã"))</f>
        <v/>
      </c>
      <c r="D79" s="39"/>
      <c r="E79" s="39"/>
      <c r="F79" s="43"/>
      <c r="G79" s="44"/>
      <c r="H79" s="44"/>
      <c r="I79" s="44"/>
      <c r="J79" s="44"/>
      <c r="K79" s="44"/>
      <c r="L79" s="44"/>
      <c r="M79" s="44"/>
      <c r="N79" s="44"/>
      <c r="O79" s="44"/>
      <c r="P79" s="44"/>
      <c r="Q79" s="44"/>
      <c r="R79" s="44"/>
      <c r="S79" s="44"/>
      <c r="T79" s="44"/>
      <c r="U79" s="44"/>
      <c r="V79" s="44"/>
      <c r="W79" s="44"/>
      <c r="X79" s="44"/>
      <c r="Y79" s="44"/>
      <c r="Z79" s="44"/>
      <c r="AA79" s="25" t="str">
        <f t="shared" si="2"/>
        <v/>
      </c>
      <c r="AB79" s="39"/>
      <c r="AC79" s="39"/>
    </row>
    <row r="80" ht="19.5" customHeight="1">
      <c r="A80" s="22" t="str">
        <f t="shared" si="1"/>
        <v/>
      </c>
      <c r="B80" s="39"/>
      <c r="C80" s="41" t="str">
        <f t="array" ref="C80">IF(B80="","",IFERROR(INDEX('NGƯỜI ĐƯỢC ĐÁNH GIÁ'!$C$5:$C$34,MATCH(B80,'NGƯỜI ĐƯỢC ĐÁNH GIÁ'!$B$5:$B$34,0)),"⚠ Sai mã"))</f>
        <v/>
      </c>
      <c r="D80" s="39"/>
      <c r="E80" s="39"/>
      <c r="F80" s="43"/>
      <c r="G80" s="44"/>
      <c r="H80" s="44"/>
      <c r="I80" s="44"/>
      <c r="J80" s="44"/>
      <c r="K80" s="44"/>
      <c r="L80" s="44"/>
      <c r="M80" s="44"/>
      <c r="N80" s="44"/>
      <c r="O80" s="44"/>
      <c r="P80" s="44"/>
      <c r="Q80" s="44"/>
      <c r="R80" s="44"/>
      <c r="S80" s="44"/>
      <c r="T80" s="44"/>
      <c r="U80" s="44"/>
      <c r="V80" s="44"/>
      <c r="W80" s="44"/>
      <c r="X80" s="44"/>
      <c r="Y80" s="44"/>
      <c r="Z80" s="44"/>
      <c r="AA80" s="25" t="str">
        <f t="shared" si="2"/>
        <v/>
      </c>
      <c r="AB80" s="39"/>
      <c r="AC80" s="39"/>
    </row>
    <row r="81" ht="19.5" customHeight="1">
      <c r="A81" s="22" t="str">
        <f t="shared" si="1"/>
        <v/>
      </c>
      <c r="B81" s="39"/>
      <c r="C81" s="41" t="str">
        <f t="array" ref="C81">IF(B81="","",IFERROR(INDEX('NGƯỜI ĐƯỢC ĐÁNH GIÁ'!$C$5:$C$34,MATCH(B81,'NGƯỜI ĐƯỢC ĐÁNH GIÁ'!$B$5:$B$34,0)),"⚠ Sai mã"))</f>
        <v/>
      </c>
      <c r="D81" s="39"/>
      <c r="E81" s="39"/>
      <c r="F81" s="43"/>
      <c r="G81" s="44"/>
      <c r="H81" s="44"/>
      <c r="I81" s="44"/>
      <c r="J81" s="44"/>
      <c r="K81" s="44"/>
      <c r="L81" s="44"/>
      <c r="M81" s="44"/>
      <c r="N81" s="44"/>
      <c r="O81" s="44"/>
      <c r="P81" s="44"/>
      <c r="Q81" s="44"/>
      <c r="R81" s="44"/>
      <c r="S81" s="44"/>
      <c r="T81" s="44"/>
      <c r="U81" s="44"/>
      <c r="V81" s="44"/>
      <c r="W81" s="44"/>
      <c r="X81" s="44"/>
      <c r="Y81" s="44"/>
      <c r="Z81" s="44"/>
      <c r="AA81" s="25" t="str">
        <f t="shared" si="2"/>
        <v/>
      </c>
      <c r="AB81" s="39"/>
      <c r="AC81" s="39"/>
    </row>
    <row r="82" ht="19.5" customHeight="1">
      <c r="A82" s="22" t="str">
        <f t="shared" si="1"/>
        <v/>
      </c>
      <c r="B82" s="39"/>
      <c r="C82" s="41" t="str">
        <f t="array" ref="C82">IF(B82="","",IFERROR(INDEX('NGƯỜI ĐƯỢC ĐÁNH GIÁ'!$C$5:$C$34,MATCH(B82,'NGƯỜI ĐƯỢC ĐÁNH GIÁ'!$B$5:$B$34,0)),"⚠ Sai mã"))</f>
        <v/>
      </c>
      <c r="D82" s="39"/>
      <c r="E82" s="39"/>
      <c r="F82" s="43"/>
      <c r="G82" s="44"/>
      <c r="H82" s="44"/>
      <c r="I82" s="44"/>
      <c r="J82" s="44"/>
      <c r="K82" s="44"/>
      <c r="L82" s="44"/>
      <c r="M82" s="44"/>
      <c r="N82" s="44"/>
      <c r="O82" s="44"/>
      <c r="P82" s="44"/>
      <c r="Q82" s="44"/>
      <c r="R82" s="44"/>
      <c r="S82" s="44"/>
      <c r="T82" s="44"/>
      <c r="U82" s="44"/>
      <c r="V82" s="44"/>
      <c r="W82" s="44"/>
      <c r="X82" s="44"/>
      <c r="Y82" s="44"/>
      <c r="Z82" s="44"/>
      <c r="AA82" s="25" t="str">
        <f t="shared" si="2"/>
        <v/>
      </c>
      <c r="AB82" s="39"/>
      <c r="AC82" s="39"/>
    </row>
    <row r="83" ht="19.5" customHeight="1">
      <c r="A83" s="22" t="str">
        <f t="shared" si="1"/>
        <v/>
      </c>
      <c r="B83" s="39"/>
      <c r="C83" s="41" t="str">
        <f t="array" ref="C83">IF(B83="","",IFERROR(INDEX('NGƯỜI ĐƯỢC ĐÁNH GIÁ'!$C$5:$C$34,MATCH(B83,'NGƯỜI ĐƯỢC ĐÁNH GIÁ'!$B$5:$B$34,0)),"⚠ Sai mã"))</f>
        <v/>
      </c>
      <c r="D83" s="39"/>
      <c r="E83" s="39"/>
      <c r="F83" s="43"/>
      <c r="G83" s="44"/>
      <c r="H83" s="44"/>
      <c r="I83" s="44"/>
      <c r="J83" s="44"/>
      <c r="K83" s="44"/>
      <c r="L83" s="44"/>
      <c r="M83" s="44"/>
      <c r="N83" s="44"/>
      <c r="O83" s="44"/>
      <c r="P83" s="44"/>
      <c r="Q83" s="44"/>
      <c r="R83" s="44"/>
      <c r="S83" s="44"/>
      <c r="T83" s="44"/>
      <c r="U83" s="44"/>
      <c r="V83" s="44"/>
      <c r="W83" s="44"/>
      <c r="X83" s="44"/>
      <c r="Y83" s="44"/>
      <c r="Z83" s="44"/>
      <c r="AA83" s="25" t="str">
        <f t="shared" si="2"/>
        <v/>
      </c>
      <c r="AB83" s="39"/>
      <c r="AC83" s="39"/>
    </row>
    <row r="84" ht="19.5" customHeight="1">
      <c r="A84" s="22" t="str">
        <f t="shared" si="1"/>
        <v/>
      </c>
      <c r="B84" s="39"/>
      <c r="C84" s="41" t="str">
        <f t="array" ref="C84">IF(B84="","",IFERROR(INDEX('NGƯỜI ĐƯỢC ĐÁNH GIÁ'!$C$5:$C$34,MATCH(B84,'NGƯỜI ĐƯỢC ĐÁNH GIÁ'!$B$5:$B$34,0)),"⚠ Sai mã"))</f>
        <v/>
      </c>
      <c r="D84" s="39"/>
      <c r="E84" s="39"/>
      <c r="F84" s="43"/>
      <c r="G84" s="44"/>
      <c r="H84" s="44"/>
      <c r="I84" s="44"/>
      <c r="J84" s="44"/>
      <c r="K84" s="44"/>
      <c r="L84" s="44"/>
      <c r="M84" s="44"/>
      <c r="N84" s="44"/>
      <c r="O84" s="44"/>
      <c r="P84" s="44"/>
      <c r="Q84" s="44"/>
      <c r="R84" s="44"/>
      <c r="S84" s="44"/>
      <c r="T84" s="44"/>
      <c r="U84" s="44"/>
      <c r="V84" s="44"/>
      <c r="W84" s="44"/>
      <c r="X84" s="44"/>
      <c r="Y84" s="44"/>
      <c r="Z84" s="44"/>
      <c r="AA84" s="25" t="str">
        <f t="shared" si="2"/>
        <v/>
      </c>
      <c r="AB84" s="39"/>
      <c r="AC84" s="39"/>
    </row>
    <row r="85" ht="19.5" customHeight="1">
      <c r="A85" s="22" t="str">
        <f t="shared" si="1"/>
        <v/>
      </c>
      <c r="B85" s="39"/>
      <c r="C85" s="41" t="str">
        <f t="array" ref="C85">IF(B85="","",IFERROR(INDEX('NGƯỜI ĐƯỢC ĐÁNH GIÁ'!$C$5:$C$34,MATCH(B85,'NGƯỜI ĐƯỢC ĐÁNH GIÁ'!$B$5:$B$34,0)),"⚠ Sai mã"))</f>
        <v/>
      </c>
      <c r="D85" s="39"/>
      <c r="E85" s="39"/>
      <c r="F85" s="43"/>
      <c r="G85" s="44"/>
      <c r="H85" s="44"/>
      <c r="I85" s="44"/>
      <c r="J85" s="44"/>
      <c r="K85" s="44"/>
      <c r="L85" s="44"/>
      <c r="M85" s="44"/>
      <c r="N85" s="44"/>
      <c r="O85" s="44"/>
      <c r="P85" s="44"/>
      <c r="Q85" s="44"/>
      <c r="R85" s="44"/>
      <c r="S85" s="44"/>
      <c r="T85" s="44"/>
      <c r="U85" s="44"/>
      <c r="V85" s="44"/>
      <c r="W85" s="44"/>
      <c r="X85" s="44"/>
      <c r="Y85" s="44"/>
      <c r="Z85" s="44"/>
      <c r="AA85" s="25" t="str">
        <f t="shared" si="2"/>
        <v/>
      </c>
      <c r="AB85" s="39"/>
      <c r="AC85" s="39"/>
    </row>
    <row r="86" ht="19.5" customHeight="1">
      <c r="A86" s="22" t="str">
        <f t="shared" si="1"/>
        <v/>
      </c>
      <c r="B86" s="39"/>
      <c r="C86" s="41" t="str">
        <f t="array" ref="C86">IF(B86="","",IFERROR(INDEX('NGƯỜI ĐƯỢC ĐÁNH GIÁ'!$C$5:$C$34,MATCH(B86,'NGƯỜI ĐƯỢC ĐÁNH GIÁ'!$B$5:$B$34,0)),"⚠ Sai mã"))</f>
        <v/>
      </c>
      <c r="D86" s="39"/>
      <c r="E86" s="39"/>
      <c r="F86" s="43"/>
      <c r="G86" s="44"/>
      <c r="H86" s="44"/>
      <c r="I86" s="44"/>
      <c r="J86" s="44"/>
      <c r="K86" s="44"/>
      <c r="L86" s="44"/>
      <c r="M86" s="44"/>
      <c r="N86" s="44"/>
      <c r="O86" s="44"/>
      <c r="P86" s="44"/>
      <c r="Q86" s="44"/>
      <c r="R86" s="44"/>
      <c r="S86" s="44"/>
      <c r="T86" s="44"/>
      <c r="U86" s="44"/>
      <c r="V86" s="44"/>
      <c r="W86" s="44"/>
      <c r="X86" s="44"/>
      <c r="Y86" s="44"/>
      <c r="Z86" s="44"/>
      <c r="AA86" s="25" t="str">
        <f t="shared" si="2"/>
        <v/>
      </c>
      <c r="AB86" s="39"/>
      <c r="AC86" s="39"/>
    </row>
    <row r="87" ht="19.5" customHeight="1">
      <c r="A87" s="22" t="str">
        <f t="shared" si="1"/>
        <v/>
      </c>
      <c r="B87" s="39"/>
      <c r="C87" s="41" t="str">
        <f t="array" ref="C87">IF(B87="","",IFERROR(INDEX('NGƯỜI ĐƯỢC ĐÁNH GIÁ'!$C$5:$C$34,MATCH(B87,'NGƯỜI ĐƯỢC ĐÁNH GIÁ'!$B$5:$B$34,0)),"⚠ Sai mã"))</f>
        <v/>
      </c>
      <c r="D87" s="39"/>
      <c r="E87" s="39"/>
      <c r="F87" s="43"/>
      <c r="G87" s="44"/>
      <c r="H87" s="44"/>
      <c r="I87" s="44"/>
      <c r="J87" s="44"/>
      <c r="K87" s="44"/>
      <c r="L87" s="44"/>
      <c r="M87" s="44"/>
      <c r="N87" s="44"/>
      <c r="O87" s="44"/>
      <c r="P87" s="44"/>
      <c r="Q87" s="44"/>
      <c r="R87" s="44"/>
      <c r="S87" s="44"/>
      <c r="T87" s="44"/>
      <c r="U87" s="44"/>
      <c r="V87" s="44"/>
      <c r="W87" s="44"/>
      <c r="X87" s="44"/>
      <c r="Y87" s="44"/>
      <c r="Z87" s="44"/>
      <c r="AA87" s="25" t="str">
        <f t="shared" si="2"/>
        <v/>
      </c>
      <c r="AB87" s="39"/>
      <c r="AC87" s="39"/>
    </row>
    <row r="88" ht="19.5" customHeight="1">
      <c r="A88" s="22" t="str">
        <f t="shared" si="1"/>
        <v/>
      </c>
      <c r="B88" s="39"/>
      <c r="C88" s="41" t="str">
        <f t="array" ref="C88">IF(B88="","",IFERROR(INDEX('NGƯỜI ĐƯỢC ĐÁNH GIÁ'!$C$5:$C$34,MATCH(B88,'NGƯỜI ĐƯỢC ĐÁNH GIÁ'!$B$5:$B$34,0)),"⚠ Sai mã"))</f>
        <v/>
      </c>
      <c r="D88" s="39"/>
      <c r="E88" s="39"/>
      <c r="F88" s="43"/>
      <c r="G88" s="44"/>
      <c r="H88" s="44"/>
      <c r="I88" s="44"/>
      <c r="J88" s="44"/>
      <c r="K88" s="44"/>
      <c r="L88" s="44"/>
      <c r="M88" s="44"/>
      <c r="N88" s="44"/>
      <c r="O88" s="44"/>
      <c r="P88" s="44"/>
      <c r="Q88" s="44"/>
      <c r="R88" s="44"/>
      <c r="S88" s="44"/>
      <c r="T88" s="44"/>
      <c r="U88" s="44"/>
      <c r="V88" s="44"/>
      <c r="W88" s="44"/>
      <c r="X88" s="44"/>
      <c r="Y88" s="44"/>
      <c r="Z88" s="44"/>
      <c r="AA88" s="25" t="str">
        <f t="shared" si="2"/>
        <v/>
      </c>
      <c r="AB88" s="39"/>
      <c r="AC88" s="39"/>
    </row>
    <row r="89" ht="19.5" customHeight="1">
      <c r="A89" s="22" t="str">
        <f t="shared" si="1"/>
        <v/>
      </c>
      <c r="B89" s="39"/>
      <c r="C89" s="41" t="str">
        <f t="array" ref="C89">IF(B89="","",IFERROR(INDEX('NGƯỜI ĐƯỢC ĐÁNH GIÁ'!$C$5:$C$34,MATCH(B89,'NGƯỜI ĐƯỢC ĐÁNH GIÁ'!$B$5:$B$34,0)),"⚠ Sai mã"))</f>
        <v/>
      </c>
      <c r="D89" s="39"/>
      <c r="E89" s="39"/>
      <c r="F89" s="43"/>
      <c r="G89" s="44"/>
      <c r="H89" s="44"/>
      <c r="I89" s="44"/>
      <c r="J89" s="44"/>
      <c r="K89" s="44"/>
      <c r="L89" s="44"/>
      <c r="M89" s="44"/>
      <c r="N89" s="44"/>
      <c r="O89" s="44"/>
      <c r="P89" s="44"/>
      <c r="Q89" s="44"/>
      <c r="R89" s="44"/>
      <c r="S89" s="44"/>
      <c r="T89" s="44"/>
      <c r="U89" s="44"/>
      <c r="V89" s="44"/>
      <c r="W89" s="44"/>
      <c r="X89" s="44"/>
      <c r="Y89" s="44"/>
      <c r="Z89" s="44"/>
      <c r="AA89" s="25" t="str">
        <f t="shared" si="2"/>
        <v/>
      </c>
      <c r="AB89" s="39"/>
      <c r="AC89" s="39"/>
    </row>
    <row r="90" ht="19.5" customHeight="1">
      <c r="A90" s="22" t="str">
        <f t="shared" si="1"/>
        <v/>
      </c>
      <c r="B90" s="39"/>
      <c r="C90" s="41" t="str">
        <f t="array" ref="C90">IF(B90="","",IFERROR(INDEX('NGƯỜI ĐƯỢC ĐÁNH GIÁ'!$C$5:$C$34,MATCH(B90,'NGƯỜI ĐƯỢC ĐÁNH GIÁ'!$B$5:$B$34,0)),"⚠ Sai mã"))</f>
        <v/>
      </c>
      <c r="D90" s="39"/>
      <c r="E90" s="39"/>
      <c r="F90" s="43"/>
      <c r="G90" s="44"/>
      <c r="H90" s="44"/>
      <c r="I90" s="44"/>
      <c r="J90" s="44"/>
      <c r="K90" s="44"/>
      <c r="L90" s="44"/>
      <c r="M90" s="44"/>
      <c r="N90" s="44"/>
      <c r="O90" s="44"/>
      <c r="P90" s="44"/>
      <c r="Q90" s="44"/>
      <c r="R90" s="44"/>
      <c r="S90" s="44"/>
      <c r="T90" s="44"/>
      <c r="U90" s="44"/>
      <c r="V90" s="44"/>
      <c r="W90" s="44"/>
      <c r="X90" s="44"/>
      <c r="Y90" s="44"/>
      <c r="Z90" s="44"/>
      <c r="AA90" s="25" t="str">
        <f t="shared" si="2"/>
        <v/>
      </c>
      <c r="AB90" s="39"/>
      <c r="AC90" s="39"/>
    </row>
    <row r="91" ht="19.5" customHeight="1">
      <c r="A91" s="22" t="str">
        <f t="shared" si="1"/>
        <v/>
      </c>
      <c r="B91" s="39"/>
      <c r="C91" s="41" t="str">
        <f t="array" ref="C91">IF(B91="","",IFERROR(INDEX('NGƯỜI ĐƯỢC ĐÁNH GIÁ'!$C$5:$C$34,MATCH(B91,'NGƯỜI ĐƯỢC ĐÁNH GIÁ'!$B$5:$B$34,0)),"⚠ Sai mã"))</f>
        <v/>
      </c>
      <c r="D91" s="39"/>
      <c r="E91" s="39"/>
      <c r="F91" s="43"/>
      <c r="G91" s="44"/>
      <c r="H91" s="44"/>
      <c r="I91" s="44"/>
      <c r="J91" s="44"/>
      <c r="K91" s="44"/>
      <c r="L91" s="44"/>
      <c r="M91" s="44"/>
      <c r="N91" s="44"/>
      <c r="O91" s="44"/>
      <c r="P91" s="44"/>
      <c r="Q91" s="44"/>
      <c r="R91" s="44"/>
      <c r="S91" s="44"/>
      <c r="T91" s="44"/>
      <c r="U91" s="44"/>
      <c r="V91" s="44"/>
      <c r="W91" s="44"/>
      <c r="X91" s="44"/>
      <c r="Y91" s="44"/>
      <c r="Z91" s="44"/>
      <c r="AA91" s="25" t="str">
        <f t="shared" si="2"/>
        <v/>
      </c>
      <c r="AB91" s="39"/>
      <c r="AC91" s="39"/>
    </row>
    <row r="92" ht="19.5" customHeight="1">
      <c r="A92" s="22" t="str">
        <f t="shared" si="1"/>
        <v/>
      </c>
      <c r="B92" s="39"/>
      <c r="C92" s="41" t="str">
        <f t="array" ref="C92">IF(B92="","",IFERROR(INDEX('NGƯỜI ĐƯỢC ĐÁNH GIÁ'!$C$5:$C$34,MATCH(B92,'NGƯỜI ĐƯỢC ĐÁNH GIÁ'!$B$5:$B$34,0)),"⚠ Sai mã"))</f>
        <v/>
      </c>
      <c r="D92" s="39"/>
      <c r="E92" s="39"/>
      <c r="F92" s="43"/>
      <c r="G92" s="44"/>
      <c r="H92" s="44"/>
      <c r="I92" s="44"/>
      <c r="J92" s="44"/>
      <c r="K92" s="44"/>
      <c r="L92" s="44"/>
      <c r="M92" s="44"/>
      <c r="N92" s="44"/>
      <c r="O92" s="44"/>
      <c r="P92" s="44"/>
      <c r="Q92" s="44"/>
      <c r="R92" s="44"/>
      <c r="S92" s="44"/>
      <c r="T92" s="44"/>
      <c r="U92" s="44"/>
      <c r="V92" s="44"/>
      <c r="W92" s="44"/>
      <c r="X92" s="44"/>
      <c r="Y92" s="44"/>
      <c r="Z92" s="44"/>
      <c r="AA92" s="25" t="str">
        <f t="shared" si="2"/>
        <v/>
      </c>
      <c r="AB92" s="39"/>
      <c r="AC92" s="39"/>
    </row>
    <row r="93" ht="19.5" customHeight="1">
      <c r="A93" s="22" t="str">
        <f t="shared" si="1"/>
        <v/>
      </c>
      <c r="B93" s="39"/>
      <c r="C93" s="41" t="str">
        <f t="array" ref="C93">IF(B93="","",IFERROR(INDEX('NGƯỜI ĐƯỢC ĐÁNH GIÁ'!$C$5:$C$34,MATCH(B93,'NGƯỜI ĐƯỢC ĐÁNH GIÁ'!$B$5:$B$34,0)),"⚠ Sai mã"))</f>
        <v/>
      </c>
      <c r="D93" s="39"/>
      <c r="E93" s="39"/>
      <c r="F93" s="43"/>
      <c r="G93" s="44"/>
      <c r="H93" s="44"/>
      <c r="I93" s="44"/>
      <c r="J93" s="44"/>
      <c r="K93" s="44"/>
      <c r="L93" s="44"/>
      <c r="M93" s="44"/>
      <c r="N93" s="44"/>
      <c r="O93" s="44"/>
      <c r="P93" s="44"/>
      <c r="Q93" s="44"/>
      <c r="R93" s="44"/>
      <c r="S93" s="44"/>
      <c r="T93" s="44"/>
      <c r="U93" s="44"/>
      <c r="V93" s="44"/>
      <c r="W93" s="44"/>
      <c r="X93" s="44"/>
      <c r="Y93" s="44"/>
      <c r="Z93" s="44"/>
      <c r="AA93" s="25" t="str">
        <f t="shared" si="2"/>
        <v/>
      </c>
      <c r="AB93" s="39"/>
      <c r="AC93" s="39"/>
    </row>
    <row r="94" ht="19.5" customHeight="1">
      <c r="A94" s="22" t="str">
        <f t="shared" si="1"/>
        <v/>
      </c>
      <c r="B94" s="39"/>
      <c r="C94" s="41" t="str">
        <f t="array" ref="C94">IF(B94="","",IFERROR(INDEX('NGƯỜI ĐƯỢC ĐÁNH GIÁ'!$C$5:$C$34,MATCH(B94,'NGƯỜI ĐƯỢC ĐÁNH GIÁ'!$B$5:$B$34,0)),"⚠ Sai mã"))</f>
        <v/>
      </c>
      <c r="D94" s="39"/>
      <c r="E94" s="39"/>
      <c r="F94" s="43"/>
      <c r="G94" s="44"/>
      <c r="H94" s="44"/>
      <c r="I94" s="44"/>
      <c r="J94" s="44"/>
      <c r="K94" s="44"/>
      <c r="L94" s="44"/>
      <c r="M94" s="44"/>
      <c r="N94" s="44"/>
      <c r="O94" s="44"/>
      <c r="P94" s="44"/>
      <c r="Q94" s="44"/>
      <c r="R94" s="44"/>
      <c r="S94" s="44"/>
      <c r="T94" s="44"/>
      <c r="U94" s="44"/>
      <c r="V94" s="44"/>
      <c r="W94" s="44"/>
      <c r="X94" s="44"/>
      <c r="Y94" s="44"/>
      <c r="Z94" s="44"/>
      <c r="AA94" s="25" t="str">
        <f t="shared" si="2"/>
        <v/>
      </c>
      <c r="AB94" s="39"/>
      <c r="AC94" s="39"/>
    </row>
    <row r="95" ht="19.5" customHeight="1">
      <c r="A95" s="22" t="str">
        <f t="shared" si="1"/>
        <v/>
      </c>
      <c r="B95" s="39"/>
      <c r="C95" s="41" t="str">
        <f t="array" ref="C95">IF(B95="","",IFERROR(INDEX('NGƯỜI ĐƯỢC ĐÁNH GIÁ'!$C$5:$C$34,MATCH(B95,'NGƯỜI ĐƯỢC ĐÁNH GIÁ'!$B$5:$B$34,0)),"⚠ Sai mã"))</f>
        <v/>
      </c>
      <c r="D95" s="39"/>
      <c r="E95" s="39"/>
      <c r="F95" s="43"/>
      <c r="G95" s="44"/>
      <c r="H95" s="44"/>
      <c r="I95" s="44"/>
      <c r="J95" s="44"/>
      <c r="K95" s="44"/>
      <c r="L95" s="44"/>
      <c r="M95" s="44"/>
      <c r="N95" s="44"/>
      <c r="O95" s="44"/>
      <c r="P95" s="44"/>
      <c r="Q95" s="44"/>
      <c r="R95" s="44"/>
      <c r="S95" s="44"/>
      <c r="T95" s="44"/>
      <c r="U95" s="44"/>
      <c r="V95" s="44"/>
      <c r="W95" s="44"/>
      <c r="X95" s="44"/>
      <c r="Y95" s="44"/>
      <c r="Z95" s="44"/>
      <c r="AA95" s="25" t="str">
        <f t="shared" si="2"/>
        <v/>
      </c>
      <c r="AB95" s="39"/>
      <c r="AC95" s="39"/>
    </row>
    <row r="96" ht="19.5" customHeight="1">
      <c r="A96" s="22" t="str">
        <f t="shared" si="1"/>
        <v/>
      </c>
      <c r="B96" s="39"/>
      <c r="C96" s="41" t="str">
        <f t="array" ref="C96">IF(B96="","",IFERROR(INDEX('NGƯỜI ĐƯỢC ĐÁNH GIÁ'!$C$5:$C$34,MATCH(B96,'NGƯỜI ĐƯỢC ĐÁNH GIÁ'!$B$5:$B$34,0)),"⚠ Sai mã"))</f>
        <v/>
      </c>
      <c r="D96" s="39"/>
      <c r="E96" s="39"/>
      <c r="F96" s="43"/>
      <c r="G96" s="44"/>
      <c r="H96" s="44"/>
      <c r="I96" s="44"/>
      <c r="J96" s="44"/>
      <c r="K96" s="44"/>
      <c r="L96" s="44"/>
      <c r="M96" s="44"/>
      <c r="N96" s="44"/>
      <c r="O96" s="44"/>
      <c r="P96" s="44"/>
      <c r="Q96" s="44"/>
      <c r="R96" s="44"/>
      <c r="S96" s="44"/>
      <c r="T96" s="44"/>
      <c r="U96" s="44"/>
      <c r="V96" s="44"/>
      <c r="W96" s="44"/>
      <c r="X96" s="44"/>
      <c r="Y96" s="44"/>
      <c r="Z96" s="44"/>
      <c r="AA96" s="25" t="str">
        <f t="shared" si="2"/>
        <v/>
      </c>
      <c r="AB96" s="39"/>
      <c r="AC96" s="39"/>
    </row>
    <row r="97" ht="19.5" customHeight="1">
      <c r="A97" s="22" t="str">
        <f t="shared" si="1"/>
        <v/>
      </c>
      <c r="B97" s="39"/>
      <c r="C97" s="41" t="str">
        <f t="array" ref="C97">IF(B97="","",IFERROR(INDEX('NGƯỜI ĐƯỢC ĐÁNH GIÁ'!$C$5:$C$34,MATCH(B97,'NGƯỜI ĐƯỢC ĐÁNH GIÁ'!$B$5:$B$34,0)),"⚠ Sai mã"))</f>
        <v/>
      </c>
      <c r="D97" s="39"/>
      <c r="E97" s="39"/>
      <c r="F97" s="43"/>
      <c r="G97" s="44"/>
      <c r="H97" s="44"/>
      <c r="I97" s="44"/>
      <c r="J97" s="44"/>
      <c r="K97" s="44"/>
      <c r="L97" s="44"/>
      <c r="M97" s="44"/>
      <c r="N97" s="44"/>
      <c r="O97" s="44"/>
      <c r="P97" s="44"/>
      <c r="Q97" s="44"/>
      <c r="R97" s="44"/>
      <c r="S97" s="44"/>
      <c r="T97" s="44"/>
      <c r="U97" s="44"/>
      <c r="V97" s="44"/>
      <c r="W97" s="44"/>
      <c r="X97" s="44"/>
      <c r="Y97" s="44"/>
      <c r="Z97" s="44"/>
      <c r="AA97" s="25" t="str">
        <f t="shared" si="2"/>
        <v/>
      </c>
      <c r="AB97" s="39"/>
      <c r="AC97" s="39"/>
    </row>
    <row r="98" ht="19.5" customHeight="1">
      <c r="A98" s="22" t="str">
        <f t="shared" si="1"/>
        <v/>
      </c>
      <c r="B98" s="39"/>
      <c r="C98" s="41" t="str">
        <f t="array" ref="C98">IF(B98="","",IFERROR(INDEX('NGƯỜI ĐƯỢC ĐÁNH GIÁ'!$C$5:$C$34,MATCH(B98,'NGƯỜI ĐƯỢC ĐÁNH GIÁ'!$B$5:$B$34,0)),"⚠ Sai mã"))</f>
        <v/>
      </c>
      <c r="D98" s="39"/>
      <c r="E98" s="39"/>
      <c r="F98" s="43"/>
      <c r="G98" s="44"/>
      <c r="H98" s="44"/>
      <c r="I98" s="44"/>
      <c r="J98" s="44"/>
      <c r="K98" s="44"/>
      <c r="L98" s="44"/>
      <c r="M98" s="44"/>
      <c r="N98" s="44"/>
      <c r="O98" s="44"/>
      <c r="P98" s="44"/>
      <c r="Q98" s="44"/>
      <c r="R98" s="44"/>
      <c r="S98" s="44"/>
      <c r="T98" s="44"/>
      <c r="U98" s="44"/>
      <c r="V98" s="44"/>
      <c r="W98" s="44"/>
      <c r="X98" s="44"/>
      <c r="Y98" s="44"/>
      <c r="Z98" s="44"/>
      <c r="AA98" s="25" t="str">
        <f t="shared" si="2"/>
        <v/>
      </c>
      <c r="AB98" s="39"/>
      <c r="AC98" s="39"/>
    </row>
    <row r="99" ht="19.5" customHeight="1">
      <c r="A99" s="22" t="str">
        <f t="shared" si="1"/>
        <v/>
      </c>
      <c r="B99" s="39"/>
      <c r="C99" s="41" t="str">
        <f t="array" ref="C99">IF(B99="","",IFERROR(INDEX('NGƯỜI ĐƯỢC ĐÁNH GIÁ'!$C$5:$C$34,MATCH(B99,'NGƯỜI ĐƯỢC ĐÁNH GIÁ'!$B$5:$B$34,0)),"⚠ Sai mã"))</f>
        <v/>
      </c>
      <c r="D99" s="39"/>
      <c r="E99" s="39"/>
      <c r="F99" s="43"/>
      <c r="G99" s="44"/>
      <c r="H99" s="44"/>
      <c r="I99" s="44"/>
      <c r="J99" s="44"/>
      <c r="K99" s="44"/>
      <c r="L99" s="44"/>
      <c r="M99" s="44"/>
      <c r="N99" s="44"/>
      <c r="O99" s="44"/>
      <c r="P99" s="44"/>
      <c r="Q99" s="44"/>
      <c r="R99" s="44"/>
      <c r="S99" s="44"/>
      <c r="T99" s="44"/>
      <c r="U99" s="44"/>
      <c r="V99" s="44"/>
      <c r="W99" s="44"/>
      <c r="X99" s="44"/>
      <c r="Y99" s="44"/>
      <c r="Z99" s="44"/>
      <c r="AA99" s="25" t="str">
        <f t="shared" si="2"/>
        <v/>
      </c>
      <c r="AB99" s="39"/>
      <c r="AC99" s="39"/>
    </row>
    <row r="100" ht="19.5" customHeight="1">
      <c r="A100" s="22" t="str">
        <f t="shared" si="1"/>
        <v/>
      </c>
      <c r="B100" s="39"/>
      <c r="C100" s="41" t="str">
        <f t="array" ref="C100">IF(B100="","",IFERROR(INDEX('NGƯỜI ĐƯỢC ĐÁNH GIÁ'!$C$5:$C$34,MATCH(B100,'NGƯỜI ĐƯỢC ĐÁNH GIÁ'!$B$5:$B$34,0)),"⚠ Sai mã"))</f>
        <v/>
      </c>
      <c r="D100" s="39"/>
      <c r="E100" s="39"/>
      <c r="F100" s="43"/>
      <c r="G100" s="44"/>
      <c r="H100" s="44"/>
      <c r="I100" s="44"/>
      <c r="J100" s="44"/>
      <c r="K100" s="44"/>
      <c r="L100" s="44"/>
      <c r="M100" s="44"/>
      <c r="N100" s="44"/>
      <c r="O100" s="44"/>
      <c r="P100" s="44"/>
      <c r="Q100" s="44"/>
      <c r="R100" s="44"/>
      <c r="S100" s="44"/>
      <c r="T100" s="44"/>
      <c r="U100" s="44"/>
      <c r="V100" s="44"/>
      <c r="W100" s="44"/>
      <c r="X100" s="44"/>
      <c r="Y100" s="44"/>
      <c r="Z100" s="44"/>
      <c r="AA100" s="25" t="str">
        <f t="shared" si="2"/>
        <v/>
      </c>
      <c r="AB100" s="39"/>
      <c r="AC100" s="39"/>
    </row>
    <row r="101" ht="19.5" customHeight="1">
      <c r="A101" s="22" t="str">
        <f t="shared" si="1"/>
        <v/>
      </c>
      <c r="B101" s="39"/>
      <c r="C101" s="41" t="str">
        <f t="array" ref="C101">IF(B101="","",IFERROR(INDEX('NGƯỜI ĐƯỢC ĐÁNH GIÁ'!$C$5:$C$34,MATCH(B101,'NGƯỜI ĐƯỢC ĐÁNH GIÁ'!$B$5:$B$34,0)),"⚠ Sai mã"))</f>
        <v/>
      </c>
      <c r="D101" s="39"/>
      <c r="E101" s="39"/>
      <c r="F101" s="43"/>
      <c r="G101" s="44"/>
      <c r="H101" s="44"/>
      <c r="I101" s="44"/>
      <c r="J101" s="44"/>
      <c r="K101" s="44"/>
      <c r="L101" s="44"/>
      <c r="M101" s="44"/>
      <c r="N101" s="44"/>
      <c r="O101" s="44"/>
      <c r="P101" s="44"/>
      <c r="Q101" s="44"/>
      <c r="R101" s="44"/>
      <c r="S101" s="44"/>
      <c r="T101" s="44"/>
      <c r="U101" s="44"/>
      <c r="V101" s="44"/>
      <c r="W101" s="44"/>
      <c r="X101" s="44"/>
      <c r="Y101" s="44"/>
      <c r="Z101" s="44"/>
      <c r="AA101" s="25" t="str">
        <f t="shared" si="2"/>
        <v/>
      </c>
      <c r="AB101" s="39"/>
      <c r="AC101" s="39"/>
    </row>
    <row r="102" ht="19.5" customHeight="1">
      <c r="A102" s="22" t="str">
        <f t="shared" si="1"/>
        <v/>
      </c>
      <c r="B102" s="39"/>
      <c r="C102" s="41" t="str">
        <f t="array" ref="C102">IF(B102="","",IFERROR(INDEX('NGƯỜI ĐƯỢC ĐÁNH GIÁ'!$C$5:$C$34,MATCH(B102,'NGƯỜI ĐƯỢC ĐÁNH GIÁ'!$B$5:$B$34,0)),"⚠ Sai mã"))</f>
        <v/>
      </c>
      <c r="D102" s="39"/>
      <c r="E102" s="39"/>
      <c r="F102" s="43"/>
      <c r="G102" s="44"/>
      <c r="H102" s="44"/>
      <c r="I102" s="44"/>
      <c r="J102" s="44"/>
      <c r="K102" s="44"/>
      <c r="L102" s="44"/>
      <c r="M102" s="44"/>
      <c r="N102" s="44"/>
      <c r="O102" s="44"/>
      <c r="P102" s="44"/>
      <c r="Q102" s="44"/>
      <c r="R102" s="44"/>
      <c r="S102" s="44"/>
      <c r="T102" s="44"/>
      <c r="U102" s="44"/>
      <c r="V102" s="44"/>
      <c r="W102" s="44"/>
      <c r="X102" s="44"/>
      <c r="Y102" s="44"/>
      <c r="Z102" s="44"/>
      <c r="AA102" s="25" t="str">
        <f t="shared" si="2"/>
        <v/>
      </c>
      <c r="AB102" s="39"/>
      <c r="AC102" s="39"/>
    </row>
    <row r="103" ht="19.5" customHeight="1">
      <c r="A103" s="22" t="str">
        <f t="shared" si="1"/>
        <v/>
      </c>
      <c r="B103" s="39"/>
      <c r="C103" s="41" t="str">
        <f t="array" ref="C103">IF(B103="","",IFERROR(INDEX('NGƯỜI ĐƯỢC ĐÁNH GIÁ'!$C$5:$C$34,MATCH(B103,'NGƯỜI ĐƯỢC ĐÁNH GIÁ'!$B$5:$B$34,0)),"⚠ Sai mã"))</f>
        <v/>
      </c>
      <c r="D103" s="39"/>
      <c r="E103" s="39"/>
      <c r="F103" s="43"/>
      <c r="G103" s="44"/>
      <c r="H103" s="44"/>
      <c r="I103" s="44"/>
      <c r="J103" s="44"/>
      <c r="K103" s="44"/>
      <c r="L103" s="44"/>
      <c r="M103" s="44"/>
      <c r="N103" s="44"/>
      <c r="O103" s="44"/>
      <c r="P103" s="44"/>
      <c r="Q103" s="44"/>
      <c r="R103" s="44"/>
      <c r="S103" s="44"/>
      <c r="T103" s="44"/>
      <c r="U103" s="44"/>
      <c r="V103" s="44"/>
      <c r="W103" s="44"/>
      <c r="X103" s="44"/>
      <c r="Y103" s="44"/>
      <c r="Z103" s="44"/>
      <c r="AA103" s="25" t="str">
        <f t="shared" si="2"/>
        <v/>
      </c>
      <c r="AB103" s="39"/>
      <c r="AC103" s="39"/>
    </row>
    <row r="104" ht="19.5" customHeight="1">
      <c r="A104" s="22" t="str">
        <f t="shared" si="1"/>
        <v/>
      </c>
      <c r="B104" s="39"/>
      <c r="C104" s="41" t="str">
        <f t="array" ref="C104">IF(B104="","",IFERROR(INDEX('NGƯỜI ĐƯỢC ĐÁNH GIÁ'!$C$5:$C$34,MATCH(B104,'NGƯỜI ĐƯỢC ĐÁNH GIÁ'!$B$5:$B$34,0)),"⚠ Sai mã"))</f>
        <v/>
      </c>
      <c r="D104" s="39"/>
      <c r="E104" s="39"/>
      <c r="F104" s="43"/>
      <c r="G104" s="44"/>
      <c r="H104" s="44"/>
      <c r="I104" s="44"/>
      <c r="J104" s="44"/>
      <c r="K104" s="44"/>
      <c r="L104" s="44"/>
      <c r="M104" s="44"/>
      <c r="N104" s="44"/>
      <c r="O104" s="44"/>
      <c r="P104" s="44"/>
      <c r="Q104" s="44"/>
      <c r="R104" s="44"/>
      <c r="S104" s="44"/>
      <c r="T104" s="44"/>
      <c r="U104" s="44"/>
      <c r="V104" s="44"/>
      <c r="W104" s="44"/>
      <c r="X104" s="44"/>
      <c r="Y104" s="44"/>
      <c r="Z104" s="44"/>
      <c r="AA104" s="25" t="str">
        <f t="shared" si="2"/>
        <v/>
      </c>
      <c r="AB104" s="39"/>
      <c r="AC104" s="39"/>
    </row>
    <row r="105" ht="19.5" customHeight="1">
      <c r="A105" s="22" t="str">
        <f t="shared" si="1"/>
        <v/>
      </c>
      <c r="B105" s="39"/>
      <c r="C105" s="41" t="str">
        <f t="array" ref="C105">IF(B105="","",IFERROR(INDEX('NGƯỜI ĐƯỢC ĐÁNH GIÁ'!$C$5:$C$34,MATCH(B105,'NGƯỜI ĐƯỢC ĐÁNH GIÁ'!$B$5:$B$34,0)),"⚠ Sai mã"))</f>
        <v/>
      </c>
      <c r="D105" s="39"/>
      <c r="E105" s="39"/>
      <c r="F105" s="43"/>
      <c r="G105" s="44"/>
      <c r="H105" s="44"/>
      <c r="I105" s="44"/>
      <c r="J105" s="44"/>
      <c r="K105" s="44"/>
      <c r="L105" s="44"/>
      <c r="M105" s="44"/>
      <c r="N105" s="44"/>
      <c r="O105" s="44"/>
      <c r="P105" s="44"/>
      <c r="Q105" s="44"/>
      <c r="R105" s="44"/>
      <c r="S105" s="44"/>
      <c r="T105" s="44"/>
      <c r="U105" s="44"/>
      <c r="V105" s="44"/>
      <c r="W105" s="44"/>
      <c r="X105" s="44"/>
      <c r="Y105" s="44"/>
      <c r="Z105" s="44"/>
      <c r="AA105" s="25" t="str">
        <f t="shared" si="2"/>
        <v/>
      </c>
      <c r="AB105" s="39"/>
      <c r="AC105" s="39"/>
    </row>
    <row r="106" ht="19.5" customHeight="1">
      <c r="A106" s="22" t="str">
        <f t="shared" si="1"/>
        <v/>
      </c>
      <c r="B106" s="39"/>
      <c r="C106" s="41" t="str">
        <f t="array" ref="C106">IF(B106="","",IFERROR(INDEX('NGƯỜI ĐƯỢC ĐÁNH GIÁ'!$C$5:$C$34,MATCH(B106,'NGƯỜI ĐƯỢC ĐÁNH GIÁ'!$B$5:$B$34,0)),"⚠ Sai mã"))</f>
        <v/>
      </c>
      <c r="D106" s="39"/>
      <c r="E106" s="39"/>
      <c r="F106" s="43"/>
      <c r="G106" s="44"/>
      <c r="H106" s="44"/>
      <c r="I106" s="44"/>
      <c r="J106" s="44"/>
      <c r="K106" s="44"/>
      <c r="L106" s="44"/>
      <c r="M106" s="44"/>
      <c r="N106" s="44"/>
      <c r="O106" s="44"/>
      <c r="P106" s="44"/>
      <c r="Q106" s="44"/>
      <c r="R106" s="44"/>
      <c r="S106" s="44"/>
      <c r="T106" s="44"/>
      <c r="U106" s="44"/>
      <c r="V106" s="44"/>
      <c r="W106" s="44"/>
      <c r="X106" s="44"/>
      <c r="Y106" s="44"/>
      <c r="Z106" s="44"/>
      <c r="AA106" s="25" t="str">
        <f t="shared" si="2"/>
        <v/>
      </c>
      <c r="AB106" s="39"/>
      <c r="AC106" s="39"/>
    </row>
    <row r="107" ht="19.5" customHeight="1">
      <c r="A107" s="22" t="str">
        <f t="shared" si="1"/>
        <v/>
      </c>
      <c r="B107" s="39"/>
      <c r="C107" s="41" t="str">
        <f t="array" ref="C107">IF(B107="","",IFERROR(INDEX('NGƯỜI ĐƯỢC ĐÁNH GIÁ'!$C$5:$C$34,MATCH(B107,'NGƯỜI ĐƯỢC ĐÁNH GIÁ'!$B$5:$B$34,0)),"⚠ Sai mã"))</f>
        <v/>
      </c>
      <c r="D107" s="39"/>
      <c r="E107" s="39"/>
      <c r="F107" s="43"/>
      <c r="G107" s="44"/>
      <c r="H107" s="44"/>
      <c r="I107" s="44"/>
      <c r="J107" s="44"/>
      <c r="K107" s="44"/>
      <c r="L107" s="44"/>
      <c r="M107" s="44"/>
      <c r="N107" s="44"/>
      <c r="O107" s="44"/>
      <c r="P107" s="44"/>
      <c r="Q107" s="44"/>
      <c r="R107" s="44"/>
      <c r="S107" s="44"/>
      <c r="T107" s="44"/>
      <c r="U107" s="44"/>
      <c r="V107" s="44"/>
      <c r="W107" s="44"/>
      <c r="X107" s="44"/>
      <c r="Y107" s="44"/>
      <c r="Z107" s="44"/>
      <c r="AA107" s="25" t="str">
        <f t="shared" si="2"/>
        <v/>
      </c>
      <c r="AB107" s="39"/>
      <c r="AC107" s="39"/>
    </row>
    <row r="108" ht="19.5" customHeight="1">
      <c r="A108" s="22" t="str">
        <f t="shared" si="1"/>
        <v/>
      </c>
      <c r="B108" s="39"/>
      <c r="C108" s="41" t="str">
        <f t="array" ref="C108">IF(B108="","",IFERROR(INDEX('NGƯỜI ĐƯỢC ĐÁNH GIÁ'!$C$5:$C$34,MATCH(B108,'NGƯỜI ĐƯỢC ĐÁNH GIÁ'!$B$5:$B$34,0)),"⚠ Sai mã"))</f>
        <v/>
      </c>
      <c r="D108" s="39"/>
      <c r="E108" s="39"/>
      <c r="F108" s="43"/>
      <c r="G108" s="44"/>
      <c r="H108" s="44"/>
      <c r="I108" s="44"/>
      <c r="J108" s="44"/>
      <c r="K108" s="44"/>
      <c r="L108" s="44"/>
      <c r="M108" s="44"/>
      <c r="N108" s="44"/>
      <c r="O108" s="44"/>
      <c r="P108" s="44"/>
      <c r="Q108" s="44"/>
      <c r="R108" s="44"/>
      <c r="S108" s="44"/>
      <c r="T108" s="44"/>
      <c r="U108" s="44"/>
      <c r="V108" s="44"/>
      <c r="W108" s="44"/>
      <c r="X108" s="44"/>
      <c r="Y108" s="44"/>
      <c r="Z108" s="44"/>
      <c r="AA108" s="25" t="str">
        <f t="shared" si="2"/>
        <v/>
      </c>
      <c r="AB108" s="39"/>
      <c r="AC108" s="39"/>
    </row>
    <row r="109" ht="19.5" customHeight="1">
      <c r="A109" s="22" t="str">
        <f t="shared" si="1"/>
        <v/>
      </c>
      <c r="B109" s="39"/>
      <c r="C109" s="41" t="str">
        <f t="array" ref="C109">IF(B109="","",IFERROR(INDEX('NGƯỜI ĐƯỢC ĐÁNH GIÁ'!$C$5:$C$34,MATCH(B109,'NGƯỜI ĐƯỢC ĐÁNH GIÁ'!$B$5:$B$34,0)),"⚠ Sai mã"))</f>
        <v/>
      </c>
      <c r="D109" s="39"/>
      <c r="E109" s="39"/>
      <c r="F109" s="43"/>
      <c r="G109" s="44"/>
      <c r="H109" s="44"/>
      <c r="I109" s="44"/>
      <c r="J109" s="44"/>
      <c r="K109" s="44"/>
      <c r="L109" s="44"/>
      <c r="M109" s="44"/>
      <c r="N109" s="44"/>
      <c r="O109" s="44"/>
      <c r="P109" s="44"/>
      <c r="Q109" s="44"/>
      <c r="R109" s="44"/>
      <c r="S109" s="44"/>
      <c r="T109" s="44"/>
      <c r="U109" s="44"/>
      <c r="V109" s="44"/>
      <c r="W109" s="44"/>
      <c r="X109" s="44"/>
      <c r="Y109" s="44"/>
      <c r="Z109" s="44"/>
      <c r="AA109" s="25" t="str">
        <f t="shared" si="2"/>
        <v/>
      </c>
      <c r="AB109" s="39"/>
      <c r="AC109" s="39"/>
    </row>
    <row r="110" ht="19.5" customHeight="1">
      <c r="A110" s="22" t="str">
        <f t="shared" si="1"/>
        <v/>
      </c>
      <c r="B110" s="39"/>
      <c r="C110" s="41" t="str">
        <f t="array" ref="C110">IF(B110="","",IFERROR(INDEX('NGƯỜI ĐƯỢC ĐÁNH GIÁ'!$C$5:$C$34,MATCH(B110,'NGƯỜI ĐƯỢC ĐÁNH GIÁ'!$B$5:$B$34,0)),"⚠ Sai mã"))</f>
        <v/>
      </c>
      <c r="D110" s="39"/>
      <c r="E110" s="39"/>
      <c r="F110" s="43"/>
      <c r="G110" s="44"/>
      <c r="H110" s="44"/>
      <c r="I110" s="44"/>
      <c r="J110" s="44"/>
      <c r="K110" s="44"/>
      <c r="L110" s="44"/>
      <c r="M110" s="44"/>
      <c r="N110" s="44"/>
      <c r="O110" s="44"/>
      <c r="P110" s="44"/>
      <c r="Q110" s="44"/>
      <c r="R110" s="44"/>
      <c r="S110" s="44"/>
      <c r="T110" s="44"/>
      <c r="U110" s="44"/>
      <c r="V110" s="44"/>
      <c r="W110" s="44"/>
      <c r="X110" s="44"/>
      <c r="Y110" s="44"/>
      <c r="Z110" s="44"/>
      <c r="AA110" s="25" t="str">
        <f t="shared" si="2"/>
        <v/>
      </c>
      <c r="AB110" s="39"/>
      <c r="AC110" s="39"/>
    </row>
    <row r="111" ht="19.5" customHeight="1">
      <c r="A111" s="22" t="str">
        <f t="shared" si="1"/>
        <v/>
      </c>
      <c r="B111" s="39"/>
      <c r="C111" s="41" t="str">
        <f t="array" ref="C111">IF(B111="","",IFERROR(INDEX('NGƯỜI ĐƯỢC ĐÁNH GIÁ'!$C$5:$C$34,MATCH(B111,'NGƯỜI ĐƯỢC ĐÁNH GIÁ'!$B$5:$B$34,0)),"⚠ Sai mã"))</f>
        <v/>
      </c>
      <c r="D111" s="39"/>
      <c r="E111" s="39"/>
      <c r="F111" s="43"/>
      <c r="G111" s="44"/>
      <c r="H111" s="44"/>
      <c r="I111" s="44"/>
      <c r="J111" s="44"/>
      <c r="K111" s="44"/>
      <c r="L111" s="44"/>
      <c r="M111" s="44"/>
      <c r="N111" s="44"/>
      <c r="O111" s="44"/>
      <c r="P111" s="44"/>
      <c r="Q111" s="44"/>
      <c r="R111" s="44"/>
      <c r="S111" s="44"/>
      <c r="T111" s="44"/>
      <c r="U111" s="44"/>
      <c r="V111" s="44"/>
      <c r="W111" s="44"/>
      <c r="X111" s="44"/>
      <c r="Y111" s="44"/>
      <c r="Z111" s="44"/>
      <c r="AA111" s="25" t="str">
        <f t="shared" si="2"/>
        <v/>
      </c>
      <c r="AB111" s="39"/>
      <c r="AC111" s="39"/>
    </row>
    <row r="112" ht="19.5" customHeight="1">
      <c r="A112" s="22" t="str">
        <f t="shared" si="1"/>
        <v/>
      </c>
      <c r="B112" s="39"/>
      <c r="C112" s="41" t="str">
        <f t="array" ref="C112">IF(B112="","",IFERROR(INDEX('NGƯỜI ĐƯỢC ĐÁNH GIÁ'!$C$5:$C$34,MATCH(B112,'NGƯỜI ĐƯỢC ĐÁNH GIÁ'!$B$5:$B$34,0)),"⚠ Sai mã"))</f>
        <v/>
      </c>
      <c r="D112" s="39"/>
      <c r="E112" s="39"/>
      <c r="F112" s="43"/>
      <c r="G112" s="44"/>
      <c r="H112" s="44"/>
      <c r="I112" s="44"/>
      <c r="J112" s="44"/>
      <c r="K112" s="44"/>
      <c r="L112" s="44"/>
      <c r="M112" s="44"/>
      <c r="N112" s="44"/>
      <c r="O112" s="44"/>
      <c r="P112" s="44"/>
      <c r="Q112" s="44"/>
      <c r="R112" s="44"/>
      <c r="S112" s="44"/>
      <c r="T112" s="44"/>
      <c r="U112" s="44"/>
      <c r="V112" s="44"/>
      <c r="W112" s="44"/>
      <c r="X112" s="44"/>
      <c r="Y112" s="44"/>
      <c r="Z112" s="44"/>
      <c r="AA112" s="25" t="str">
        <f t="shared" si="2"/>
        <v/>
      </c>
      <c r="AB112" s="39"/>
      <c r="AC112" s="39"/>
    </row>
    <row r="113" ht="19.5" customHeight="1">
      <c r="A113" s="22" t="str">
        <f t="shared" si="1"/>
        <v/>
      </c>
      <c r="B113" s="39"/>
      <c r="C113" s="41" t="str">
        <f t="array" ref="C113">IF(B113="","",IFERROR(INDEX('NGƯỜI ĐƯỢC ĐÁNH GIÁ'!$C$5:$C$34,MATCH(B113,'NGƯỜI ĐƯỢC ĐÁNH GIÁ'!$B$5:$B$34,0)),"⚠ Sai mã"))</f>
        <v/>
      </c>
      <c r="D113" s="39"/>
      <c r="E113" s="39"/>
      <c r="F113" s="43"/>
      <c r="G113" s="44"/>
      <c r="H113" s="44"/>
      <c r="I113" s="44"/>
      <c r="J113" s="44"/>
      <c r="K113" s="44"/>
      <c r="L113" s="44"/>
      <c r="M113" s="44"/>
      <c r="N113" s="44"/>
      <c r="O113" s="44"/>
      <c r="P113" s="44"/>
      <c r="Q113" s="44"/>
      <c r="R113" s="44"/>
      <c r="S113" s="44"/>
      <c r="T113" s="44"/>
      <c r="U113" s="44"/>
      <c r="V113" s="44"/>
      <c r="W113" s="44"/>
      <c r="X113" s="44"/>
      <c r="Y113" s="44"/>
      <c r="Z113" s="44"/>
      <c r="AA113" s="25" t="str">
        <f t="shared" si="2"/>
        <v/>
      </c>
      <c r="AB113" s="39"/>
      <c r="AC113" s="39"/>
    </row>
    <row r="114" ht="19.5" customHeight="1">
      <c r="A114" s="22" t="str">
        <f t="shared" si="1"/>
        <v/>
      </c>
      <c r="B114" s="39"/>
      <c r="C114" s="41" t="str">
        <f t="array" ref="C114">IF(B114="","",IFERROR(INDEX('NGƯỜI ĐƯỢC ĐÁNH GIÁ'!$C$5:$C$34,MATCH(B114,'NGƯỜI ĐƯỢC ĐÁNH GIÁ'!$B$5:$B$34,0)),"⚠ Sai mã"))</f>
        <v/>
      </c>
      <c r="D114" s="39"/>
      <c r="E114" s="39"/>
      <c r="F114" s="43"/>
      <c r="G114" s="44"/>
      <c r="H114" s="44"/>
      <c r="I114" s="44"/>
      <c r="J114" s="44"/>
      <c r="K114" s="44"/>
      <c r="L114" s="44"/>
      <c r="M114" s="44"/>
      <c r="N114" s="44"/>
      <c r="O114" s="44"/>
      <c r="P114" s="44"/>
      <c r="Q114" s="44"/>
      <c r="R114" s="44"/>
      <c r="S114" s="44"/>
      <c r="T114" s="44"/>
      <c r="U114" s="44"/>
      <c r="V114" s="44"/>
      <c r="W114" s="44"/>
      <c r="X114" s="44"/>
      <c r="Y114" s="44"/>
      <c r="Z114" s="44"/>
      <c r="AA114" s="25" t="str">
        <f t="shared" si="2"/>
        <v/>
      </c>
      <c r="AB114" s="39"/>
      <c r="AC114" s="39"/>
    </row>
    <row r="115" ht="19.5" customHeight="1">
      <c r="A115" s="22" t="str">
        <f t="shared" si="1"/>
        <v/>
      </c>
      <c r="B115" s="39"/>
      <c r="C115" s="41" t="str">
        <f t="array" ref="C115">IF(B115="","",IFERROR(INDEX('NGƯỜI ĐƯỢC ĐÁNH GIÁ'!$C$5:$C$34,MATCH(B115,'NGƯỜI ĐƯỢC ĐÁNH GIÁ'!$B$5:$B$34,0)),"⚠ Sai mã"))</f>
        <v/>
      </c>
      <c r="D115" s="39"/>
      <c r="E115" s="39"/>
      <c r="F115" s="43"/>
      <c r="G115" s="44"/>
      <c r="H115" s="44"/>
      <c r="I115" s="44"/>
      <c r="J115" s="44"/>
      <c r="K115" s="44"/>
      <c r="L115" s="44"/>
      <c r="M115" s="44"/>
      <c r="N115" s="44"/>
      <c r="O115" s="44"/>
      <c r="P115" s="44"/>
      <c r="Q115" s="44"/>
      <c r="R115" s="44"/>
      <c r="S115" s="44"/>
      <c r="T115" s="44"/>
      <c r="U115" s="44"/>
      <c r="V115" s="44"/>
      <c r="W115" s="44"/>
      <c r="X115" s="44"/>
      <c r="Y115" s="44"/>
      <c r="Z115" s="44"/>
      <c r="AA115" s="25" t="str">
        <f t="shared" si="2"/>
        <v/>
      </c>
      <c r="AB115" s="39"/>
      <c r="AC115" s="39"/>
    </row>
    <row r="116" ht="19.5" customHeight="1">
      <c r="A116" s="22" t="str">
        <f t="shared" si="1"/>
        <v/>
      </c>
      <c r="B116" s="39"/>
      <c r="C116" s="41" t="str">
        <f t="array" ref="C116">IF(B116="","",IFERROR(INDEX('NGƯỜI ĐƯỢC ĐÁNH GIÁ'!$C$5:$C$34,MATCH(B116,'NGƯỜI ĐƯỢC ĐÁNH GIÁ'!$B$5:$B$34,0)),"⚠ Sai mã"))</f>
        <v/>
      </c>
      <c r="D116" s="39"/>
      <c r="E116" s="39"/>
      <c r="F116" s="43"/>
      <c r="G116" s="44"/>
      <c r="H116" s="44"/>
      <c r="I116" s="44"/>
      <c r="J116" s="44"/>
      <c r="K116" s="44"/>
      <c r="L116" s="44"/>
      <c r="M116" s="44"/>
      <c r="N116" s="44"/>
      <c r="O116" s="44"/>
      <c r="P116" s="44"/>
      <c r="Q116" s="44"/>
      <c r="R116" s="44"/>
      <c r="S116" s="44"/>
      <c r="T116" s="44"/>
      <c r="U116" s="44"/>
      <c r="V116" s="44"/>
      <c r="W116" s="44"/>
      <c r="X116" s="44"/>
      <c r="Y116" s="44"/>
      <c r="Z116" s="44"/>
      <c r="AA116" s="25" t="str">
        <f t="shared" si="2"/>
        <v/>
      </c>
      <c r="AB116" s="39"/>
      <c r="AC116" s="39"/>
    </row>
    <row r="117" ht="19.5" customHeight="1">
      <c r="A117" s="22" t="str">
        <f t="shared" si="1"/>
        <v/>
      </c>
      <c r="B117" s="39"/>
      <c r="C117" s="41" t="str">
        <f t="array" ref="C117">IF(B117="","",IFERROR(INDEX('NGƯỜI ĐƯỢC ĐÁNH GIÁ'!$C$5:$C$34,MATCH(B117,'NGƯỜI ĐƯỢC ĐÁNH GIÁ'!$B$5:$B$34,0)),"⚠ Sai mã"))</f>
        <v/>
      </c>
      <c r="D117" s="39"/>
      <c r="E117" s="39"/>
      <c r="F117" s="43"/>
      <c r="G117" s="44"/>
      <c r="H117" s="44"/>
      <c r="I117" s="44"/>
      <c r="J117" s="44"/>
      <c r="K117" s="44"/>
      <c r="L117" s="44"/>
      <c r="M117" s="44"/>
      <c r="N117" s="44"/>
      <c r="O117" s="44"/>
      <c r="P117" s="44"/>
      <c r="Q117" s="44"/>
      <c r="R117" s="44"/>
      <c r="S117" s="44"/>
      <c r="T117" s="44"/>
      <c r="U117" s="44"/>
      <c r="V117" s="44"/>
      <c r="W117" s="44"/>
      <c r="X117" s="44"/>
      <c r="Y117" s="44"/>
      <c r="Z117" s="44"/>
      <c r="AA117" s="25" t="str">
        <f t="shared" si="2"/>
        <v/>
      </c>
      <c r="AB117" s="39"/>
      <c r="AC117" s="39"/>
    </row>
    <row r="118" ht="19.5" customHeight="1">
      <c r="A118" s="22" t="str">
        <f t="shared" si="1"/>
        <v/>
      </c>
      <c r="B118" s="39"/>
      <c r="C118" s="41" t="str">
        <f t="array" ref="C118">IF(B118="","",IFERROR(INDEX('NGƯỜI ĐƯỢC ĐÁNH GIÁ'!$C$5:$C$34,MATCH(B118,'NGƯỜI ĐƯỢC ĐÁNH GIÁ'!$B$5:$B$34,0)),"⚠ Sai mã"))</f>
        <v/>
      </c>
      <c r="D118" s="39"/>
      <c r="E118" s="39"/>
      <c r="F118" s="43"/>
      <c r="G118" s="44"/>
      <c r="H118" s="44"/>
      <c r="I118" s="44"/>
      <c r="J118" s="44"/>
      <c r="K118" s="44"/>
      <c r="L118" s="44"/>
      <c r="M118" s="44"/>
      <c r="N118" s="44"/>
      <c r="O118" s="44"/>
      <c r="P118" s="44"/>
      <c r="Q118" s="44"/>
      <c r="R118" s="44"/>
      <c r="S118" s="44"/>
      <c r="T118" s="44"/>
      <c r="U118" s="44"/>
      <c r="V118" s="44"/>
      <c r="W118" s="44"/>
      <c r="X118" s="44"/>
      <c r="Y118" s="44"/>
      <c r="Z118" s="44"/>
      <c r="AA118" s="25" t="str">
        <f t="shared" si="2"/>
        <v/>
      </c>
      <c r="AB118" s="39"/>
      <c r="AC118" s="39"/>
    </row>
    <row r="119" ht="19.5" customHeight="1">
      <c r="A119" s="22" t="str">
        <f t="shared" si="1"/>
        <v/>
      </c>
      <c r="B119" s="39"/>
      <c r="C119" s="41" t="str">
        <f t="array" ref="C119">IF(B119="","",IFERROR(INDEX('NGƯỜI ĐƯỢC ĐÁNH GIÁ'!$C$5:$C$34,MATCH(B119,'NGƯỜI ĐƯỢC ĐÁNH GIÁ'!$B$5:$B$34,0)),"⚠ Sai mã"))</f>
        <v/>
      </c>
      <c r="D119" s="39"/>
      <c r="E119" s="39"/>
      <c r="F119" s="43"/>
      <c r="G119" s="44"/>
      <c r="H119" s="44"/>
      <c r="I119" s="44"/>
      <c r="J119" s="44"/>
      <c r="K119" s="44"/>
      <c r="L119" s="44"/>
      <c r="M119" s="44"/>
      <c r="N119" s="44"/>
      <c r="O119" s="44"/>
      <c r="P119" s="44"/>
      <c r="Q119" s="44"/>
      <c r="R119" s="44"/>
      <c r="S119" s="44"/>
      <c r="T119" s="44"/>
      <c r="U119" s="44"/>
      <c r="V119" s="44"/>
      <c r="W119" s="44"/>
      <c r="X119" s="44"/>
      <c r="Y119" s="44"/>
      <c r="Z119" s="44"/>
      <c r="AA119" s="25" t="str">
        <f t="shared" si="2"/>
        <v/>
      </c>
      <c r="AB119" s="39"/>
      <c r="AC119" s="39"/>
    </row>
    <row r="120" ht="19.5" customHeight="1">
      <c r="A120" s="22" t="str">
        <f t="shared" si="1"/>
        <v/>
      </c>
      <c r="B120" s="39"/>
      <c r="C120" s="41" t="str">
        <f t="array" ref="C120">IF(B120="","",IFERROR(INDEX('NGƯỜI ĐƯỢC ĐÁNH GIÁ'!$C$5:$C$34,MATCH(B120,'NGƯỜI ĐƯỢC ĐÁNH GIÁ'!$B$5:$B$34,0)),"⚠ Sai mã"))</f>
        <v/>
      </c>
      <c r="D120" s="39"/>
      <c r="E120" s="39"/>
      <c r="F120" s="43"/>
      <c r="G120" s="44"/>
      <c r="H120" s="44"/>
      <c r="I120" s="44"/>
      <c r="J120" s="44"/>
      <c r="K120" s="44"/>
      <c r="L120" s="44"/>
      <c r="M120" s="44"/>
      <c r="N120" s="44"/>
      <c r="O120" s="44"/>
      <c r="P120" s="44"/>
      <c r="Q120" s="44"/>
      <c r="R120" s="44"/>
      <c r="S120" s="44"/>
      <c r="T120" s="44"/>
      <c r="U120" s="44"/>
      <c r="V120" s="44"/>
      <c r="W120" s="44"/>
      <c r="X120" s="44"/>
      <c r="Y120" s="44"/>
      <c r="Z120" s="44"/>
      <c r="AA120" s="25" t="str">
        <f t="shared" si="2"/>
        <v/>
      </c>
      <c r="AB120" s="39"/>
      <c r="AC120" s="39"/>
    </row>
    <row r="121" ht="19.5" customHeight="1">
      <c r="A121" s="22" t="str">
        <f t="shared" si="1"/>
        <v/>
      </c>
      <c r="B121" s="39"/>
      <c r="C121" s="41" t="str">
        <f t="array" ref="C121">IF(B121="","",IFERROR(INDEX('NGƯỜI ĐƯỢC ĐÁNH GIÁ'!$C$5:$C$34,MATCH(B121,'NGƯỜI ĐƯỢC ĐÁNH GIÁ'!$B$5:$B$34,0)),"⚠ Sai mã"))</f>
        <v/>
      </c>
      <c r="D121" s="39"/>
      <c r="E121" s="39"/>
      <c r="F121" s="43"/>
      <c r="G121" s="44"/>
      <c r="H121" s="44"/>
      <c r="I121" s="44"/>
      <c r="J121" s="44"/>
      <c r="K121" s="44"/>
      <c r="L121" s="44"/>
      <c r="M121" s="44"/>
      <c r="N121" s="44"/>
      <c r="O121" s="44"/>
      <c r="P121" s="44"/>
      <c r="Q121" s="44"/>
      <c r="R121" s="44"/>
      <c r="S121" s="44"/>
      <c r="T121" s="44"/>
      <c r="U121" s="44"/>
      <c r="V121" s="44"/>
      <c r="W121" s="44"/>
      <c r="X121" s="44"/>
      <c r="Y121" s="44"/>
      <c r="Z121" s="44"/>
      <c r="AA121" s="25" t="str">
        <f t="shared" si="2"/>
        <v/>
      </c>
      <c r="AB121" s="39"/>
      <c r="AC121" s="39"/>
    </row>
    <row r="122" ht="19.5" customHeight="1">
      <c r="A122" s="22" t="str">
        <f t="shared" si="1"/>
        <v/>
      </c>
      <c r="B122" s="39"/>
      <c r="C122" s="41" t="str">
        <f t="array" ref="C122">IF(B122="","",IFERROR(INDEX('NGƯỜI ĐƯỢC ĐÁNH GIÁ'!$C$5:$C$34,MATCH(B122,'NGƯỜI ĐƯỢC ĐÁNH GIÁ'!$B$5:$B$34,0)),"⚠ Sai mã"))</f>
        <v/>
      </c>
      <c r="D122" s="39"/>
      <c r="E122" s="39"/>
      <c r="F122" s="43"/>
      <c r="G122" s="44"/>
      <c r="H122" s="44"/>
      <c r="I122" s="44"/>
      <c r="J122" s="44"/>
      <c r="K122" s="44"/>
      <c r="L122" s="44"/>
      <c r="M122" s="44"/>
      <c r="N122" s="44"/>
      <c r="O122" s="44"/>
      <c r="P122" s="44"/>
      <c r="Q122" s="44"/>
      <c r="R122" s="44"/>
      <c r="S122" s="44"/>
      <c r="T122" s="44"/>
      <c r="U122" s="44"/>
      <c r="V122" s="44"/>
      <c r="W122" s="44"/>
      <c r="X122" s="44"/>
      <c r="Y122" s="44"/>
      <c r="Z122" s="44"/>
      <c r="AA122" s="25" t="str">
        <f t="shared" si="2"/>
        <v/>
      </c>
      <c r="AB122" s="39"/>
      <c r="AC122" s="39"/>
    </row>
    <row r="123" ht="19.5" customHeight="1">
      <c r="A123" s="22" t="str">
        <f t="shared" si="1"/>
        <v/>
      </c>
      <c r="B123" s="39"/>
      <c r="C123" s="41" t="str">
        <f t="array" ref="C123">IF(B123="","",IFERROR(INDEX('NGƯỜI ĐƯỢC ĐÁNH GIÁ'!$C$5:$C$34,MATCH(B123,'NGƯỜI ĐƯỢC ĐÁNH GIÁ'!$B$5:$B$34,0)),"⚠ Sai mã"))</f>
        <v/>
      </c>
      <c r="D123" s="39"/>
      <c r="E123" s="39"/>
      <c r="F123" s="43"/>
      <c r="G123" s="44"/>
      <c r="H123" s="44"/>
      <c r="I123" s="44"/>
      <c r="J123" s="44"/>
      <c r="K123" s="44"/>
      <c r="L123" s="44"/>
      <c r="M123" s="44"/>
      <c r="N123" s="44"/>
      <c r="O123" s="44"/>
      <c r="P123" s="44"/>
      <c r="Q123" s="44"/>
      <c r="R123" s="44"/>
      <c r="S123" s="44"/>
      <c r="T123" s="44"/>
      <c r="U123" s="44"/>
      <c r="V123" s="44"/>
      <c r="W123" s="44"/>
      <c r="X123" s="44"/>
      <c r="Y123" s="44"/>
      <c r="Z123" s="44"/>
      <c r="AA123" s="25" t="str">
        <f t="shared" si="2"/>
        <v/>
      </c>
      <c r="AB123" s="39"/>
      <c r="AC123" s="39"/>
    </row>
    <row r="124" ht="19.5" customHeight="1">
      <c r="A124" s="22" t="str">
        <f t="shared" si="1"/>
        <v/>
      </c>
      <c r="B124" s="39"/>
      <c r="C124" s="41" t="str">
        <f t="array" ref="C124">IF(B124="","",IFERROR(INDEX('NGƯỜI ĐƯỢC ĐÁNH GIÁ'!$C$5:$C$34,MATCH(B124,'NGƯỜI ĐƯỢC ĐÁNH GIÁ'!$B$5:$B$34,0)),"⚠ Sai mã"))</f>
        <v/>
      </c>
      <c r="D124" s="39"/>
      <c r="E124" s="39"/>
      <c r="F124" s="43"/>
      <c r="G124" s="44"/>
      <c r="H124" s="44"/>
      <c r="I124" s="44"/>
      <c r="J124" s="44"/>
      <c r="K124" s="44"/>
      <c r="L124" s="44"/>
      <c r="M124" s="44"/>
      <c r="N124" s="44"/>
      <c r="O124" s="44"/>
      <c r="P124" s="44"/>
      <c r="Q124" s="44"/>
      <c r="R124" s="44"/>
      <c r="S124" s="44"/>
      <c r="T124" s="44"/>
      <c r="U124" s="44"/>
      <c r="V124" s="44"/>
      <c r="W124" s="44"/>
      <c r="X124" s="44"/>
      <c r="Y124" s="44"/>
      <c r="Z124" s="44"/>
      <c r="AA124" s="25" t="str">
        <f t="shared" si="2"/>
        <v/>
      </c>
      <c r="AB124" s="39"/>
      <c r="AC124" s="39"/>
    </row>
    <row r="125" ht="19.5" customHeight="1">
      <c r="A125" s="22" t="str">
        <f t="shared" si="1"/>
        <v/>
      </c>
      <c r="B125" s="39"/>
      <c r="C125" s="41" t="str">
        <f t="array" ref="C125">IF(B125="","",IFERROR(INDEX('NGƯỜI ĐƯỢC ĐÁNH GIÁ'!$C$5:$C$34,MATCH(B125,'NGƯỜI ĐƯỢC ĐÁNH GIÁ'!$B$5:$B$34,0)),"⚠ Sai mã"))</f>
        <v/>
      </c>
      <c r="D125" s="39"/>
      <c r="E125" s="39"/>
      <c r="F125" s="43"/>
      <c r="G125" s="44"/>
      <c r="H125" s="44"/>
      <c r="I125" s="44"/>
      <c r="J125" s="44"/>
      <c r="K125" s="44"/>
      <c r="L125" s="44"/>
      <c r="M125" s="44"/>
      <c r="N125" s="44"/>
      <c r="O125" s="44"/>
      <c r="P125" s="44"/>
      <c r="Q125" s="44"/>
      <c r="R125" s="44"/>
      <c r="S125" s="44"/>
      <c r="T125" s="44"/>
      <c r="U125" s="44"/>
      <c r="V125" s="44"/>
      <c r="W125" s="44"/>
      <c r="X125" s="44"/>
      <c r="Y125" s="44"/>
      <c r="Z125" s="44"/>
      <c r="AA125" s="25" t="str">
        <f t="shared" si="2"/>
        <v/>
      </c>
      <c r="AB125" s="39"/>
      <c r="AC125" s="39"/>
    </row>
    <row r="126" ht="19.5" customHeight="1">
      <c r="A126" s="22" t="str">
        <f t="shared" si="1"/>
        <v/>
      </c>
      <c r="B126" s="39"/>
      <c r="C126" s="41" t="str">
        <f t="array" ref="C126">IF(B126="","",IFERROR(INDEX('NGƯỜI ĐƯỢC ĐÁNH GIÁ'!$C$5:$C$34,MATCH(B126,'NGƯỜI ĐƯỢC ĐÁNH GIÁ'!$B$5:$B$34,0)),"⚠ Sai mã"))</f>
        <v/>
      </c>
      <c r="D126" s="39"/>
      <c r="E126" s="39"/>
      <c r="F126" s="43"/>
      <c r="G126" s="44"/>
      <c r="H126" s="44"/>
      <c r="I126" s="44"/>
      <c r="J126" s="44"/>
      <c r="K126" s="44"/>
      <c r="L126" s="44"/>
      <c r="M126" s="44"/>
      <c r="N126" s="44"/>
      <c r="O126" s="44"/>
      <c r="P126" s="44"/>
      <c r="Q126" s="44"/>
      <c r="R126" s="44"/>
      <c r="S126" s="44"/>
      <c r="T126" s="44"/>
      <c r="U126" s="44"/>
      <c r="V126" s="44"/>
      <c r="W126" s="44"/>
      <c r="X126" s="44"/>
      <c r="Y126" s="44"/>
      <c r="Z126" s="44"/>
      <c r="AA126" s="25" t="str">
        <f t="shared" si="2"/>
        <v/>
      </c>
      <c r="AB126" s="39"/>
      <c r="AC126" s="39"/>
    </row>
    <row r="127" ht="19.5" customHeight="1">
      <c r="A127" s="22" t="str">
        <f t="shared" si="1"/>
        <v/>
      </c>
      <c r="B127" s="39"/>
      <c r="C127" s="41" t="str">
        <f t="array" ref="C127">IF(B127="","",IFERROR(INDEX('NGƯỜI ĐƯỢC ĐÁNH GIÁ'!$C$5:$C$34,MATCH(B127,'NGƯỜI ĐƯỢC ĐÁNH GIÁ'!$B$5:$B$34,0)),"⚠ Sai mã"))</f>
        <v/>
      </c>
      <c r="D127" s="39"/>
      <c r="E127" s="39"/>
      <c r="F127" s="43"/>
      <c r="G127" s="44"/>
      <c r="H127" s="44"/>
      <c r="I127" s="44"/>
      <c r="J127" s="44"/>
      <c r="K127" s="44"/>
      <c r="L127" s="44"/>
      <c r="M127" s="44"/>
      <c r="N127" s="44"/>
      <c r="O127" s="44"/>
      <c r="P127" s="44"/>
      <c r="Q127" s="44"/>
      <c r="R127" s="44"/>
      <c r="S127" s="44"/>
      <c r="T127" s="44"/>
      <c r="U127" s="44"/>
      <c r="V127" s="44"/>
      <c r="W127" s="44"/>
      <c r="X127" s="44"/>
      <c r="Y127" s="44"/>
      <c r="Z127" s="44"/>
      <c r="AA127" s="25" t="str">
        <f t="shared" si="2"/>
        <v/>
      </c>
      <c r="AB127" s="39"/>
      <c r="AC127" s="39"/>
    </row>
    <row r="128" ht="19.5" customHeight="1">
      <c r="A128" s="22" t="str">
        <f t="shared" si="1"/>
        <v/>
      </c>
      <c r="B128" s="39"/>
      <c r="C128" s="41" t="str">
        <f t="array" ref="C128">IF(B128="","",IFERROR(INDEX('NGƯỜI ĐƯỢC ĐÁNH GIÁ'!$C$5:$C$34,MATCH(B128,'NGƯỜI ĐƯỢC ĐÁNH GIÁ'!$B$5:$B$34,0)),"⚠ Sai mã"))</f>
        <v/>
      </c>
      <c r="D128" s="39"/>
      <c r="E128" s="39"/>
      <c r="F128" s="43"/>
      <c r="G128" s="44"/>
      <c r="H128" s="44"/>
      <c r="I128" s="44"/>
      <c r="J128" s="44"/>
      <c r="K128" s="44"/>
      <c r="L128" s="44"/>
      <c r="M128" s="44"/>
      <c r="N128" s="44"/>
      <c r="O128" s="44"/>
      <c r="P128" s="44"/>
      <c r="Q128" s="44"/>
      <c r="R128" s="44"/>
      <c r="S128" s="44"/>
      <c r="T128" s="44"/>
      <c r="U128" s="44"/>
      <c r="V128" s="44"/>
      <c r="W128" s="44"/>
      <c r="X128" s="44"/>
      <c r="Y128" s="44"/>
      <c r="Z128" s="44"/>
      <c r="AA128" s="25" t="str">
        <f t="shared" si="2"/>
        <v/>
      </c>
      <c r="AB128" s="39"/>
      <c r="AC128" s="39"/>
    </row>
    <row r="129" ht="19.5" customHeight="1">
      <c r="A129" s="22" t="str">
        <f t="shared" si="1"/>
        <v/>
      </c>
      <c r="B129" s="39"/>
      <c r="C129" s="41" t="str">
        <f t="array" ref="C129">IF(B129="","",IFERROR(INDEX('NGƯỜI ĐƯỢC ĐÁNH GIÁ'!$C$5:$C$34,MATCH(B129,'NGƯỜI ĐƯỢC ĐÁNH GIÁ'!$B$5:$B$34,0)),"⚠ Sai mã"))</f>
        <v/>
      </c>
      <c r="D129" s="39"/>
      <c r="E129" s="39"/>
      <c r="F129" s="43"/>
      <c r="G129" s="44"/>
      <c r="H129" s="44"/>
      <c r="I129" s="44"/>
      <c r="J129" s="44"/>
      <c r="K129" s="44"/>
      <c r="L129" s="44"/>
      <c r="M129" s="44"/>
      <c r="N129" s="44"/>
      <c r="O129" s="44"/>
      <c r="P129" s="44"/>
      <c r="Q129" s="44"/>
      <c r="R129" s="44"/>
      <c r="S129" s="44"/>
      <c r="T129" s="44"/>
      <c r="U129" s="44"/>
      <c r="V129" s="44"/>
      <c r="W129" s="44"/>
      <c r="X129" s="44"/>
      <c r="Y129" s="44"/>
      <c r="Z129" s="44"/>
      <c r="AA129" s="25" t="str">
        <f t="shared" si="2"/>
        <v/>
      </c>
      <c r="AB129" s="39"/>
      <c r="AC129" s="39"/>
    </row>
    <row r="130" ht="19.5" customHeight="1">
      <c r="A130" s="22" t="str">
        <f t="shared" si="1"/>
        <v/>
      </c>
      <c r="B130" s="39"/>
      <c r="C130" s="41" t="str">
        <f t="array" ref="C130">IF(B130="","",IFERROR(INDEX('NGƯỜI ĐƯỢC ĐÁNH GIÁ'!$C$5:$C$34,MATCH(B130,'NGƯỜI ĐƯỢC ĐÁNH GIÁ'!$B$5:$B$34,0)),"⚠ Sai mã"))</f>
        <v/>
      </c>
      <c r="D130" s="39"/>
      <c r="E130" s="39"/>
      <c r="F130" s="43"/>
      <c r="G130" s="44"/>
      <c r="H130" s="44"/>
      <c r="I130" s="44"/>
      <c r="J130" s="44"/>
      <c r="K130" s="44"/>
      <c r="L130" s="44"/>
      <c r="M130" s="44"/>
      <c r="N130" s="44"/>
      <c r="O130" s="44"/>
      <c r="P130" s="44"/>
      <c r="Q130" s="44"/>
      <c r="R130" s="44"/>
      <c r="S130" s="44"/>
      <c r="T130" s="44"/>
      <c r="U130" s="44"/>
      <c r="V130" s="44"/>
      <c r="W130" s="44"/>
      <c r="X130" s="44"/>
      <c r="Y130" s="44"/>
      <c r="Z130" s="44"/>
      <c r="AA130" s="25" t="str">
        <f t="shared" si="2"/>
        <v/>
      </c>
      <c r="AB130" s="39"/>
      <c r="AC130" s="39"/>
    </row>
    <row r="131" ht="19.5" customHeight="1">
      <c r="A131" s="22" t="str">
        <f t="shared" si="1"/>
        <v/>
      </c>
      <c r="B131" s="39"/>
      <c r="C131" s="41" t="str">
        <f t="array" ref="C131">IF(B131="","",IFERROR(INDEX('NGƯỜI ĐƯỢC ĐÁNH GIÁ'!$C$5:$C$34,MATCH(B131,'NGƯỜI ĐƯỢC ĐÁNH GIÁ'!$B$5:$B$34,0)),"⚠ Sai mã"))</f>
        <v/>
      </c>
      <c r="D131" s="39"/>
      <c r="E131" s="39"/>
      <c r="F131" s="43"/>
      <c r="G131" s="44"/>
      <c r="H131" s="44"/>
      <c r="I131" s="44"/>
      <c r="J131" s="44"/>
      <c r="K131" s="44"/>
      <c r="L131" s="44"/>
      <c r="M131" s="44"/>
      <c r="N131" s="44"/>
      <c r="O131" s="44"/>
      <c r="P131" s="44"/>
      <c r="Q131" s="44"/>
      <c r="R131" s="44"/>
      <c r="S131" s="44"/>
      <c r="T131" s="44"/>
      <c r="U131" s="44"/>
      <c r="V131" s="44"/>
      <c r="W131" s="44"/>
      <c r="X131" s="44"/>
      <c r="Y131" s="44"/>
      <c r="Z131" s="44"/>
      <c r="AA131" s="25" t="str">
        <f t="shared" si="2"/>
        <v/>
      </c>
      <c r="AB131" s="39"/>
      <c r="AC131" s="39"/>
    </row>
    <row r="132" ht="19.5" customHeight="1">
      <c r="A132" s="22" t="str">
        <f t="shared" si="1"/>
        <v/>
      </c>
      <c r="B132" s="39"/>
      <c r="C132" s="41" t="str">
        <f t="array" ref="C132">IF(B132="","",IFERROR(INDEX('NGƯỜI ĐƯỢC ĐÁNH GIÁ'!$C$5:$C$34,MATCH(B132,'NGƯỜI ĐƯỢC ĐÁNH GIÁ'!$B$5:$B$34,0)),"⚠ Sai mã"))</f>
        <v/>
      </c>
      <c r="D132" s="39"/>
      <c r="E132" s="39"/>
      <c r="F132" s="43"/>
      <c r="G132" s="44"/>
      <c r="H132" s="44"/>
      <c r="I132" s="44"/>
      <c r="J132" s="44"/>
      <c r="K132" s="44"/>
      <c r="L132" s="44"/>
      <c r="M132" s="44"/>
      <c r="N132" s="44"/>
      <c r="O132" s="44"/>
      <c r="P132" s="44"/>
      <c r="Q132" s="44"/>
      <c r="R132" s="44"/>
      <c r="S132" s="44"/>
      <c r="T132" s="44"/>
      <c r="U132" s="44"/>
      <c r="V132" s="44"/>
      <c r="W132" s="44"/>
      <c r="X132" s="44"/>
      <c r="Y132" s="44"/>
      <c r="Z132" s="44"/>
      <c r="AA132" s="25" t="str">
        <f t="shared" si="2"/>
        <v/>
      </c>
      <c r="AB132" s="39"/>
      <c r="AC132" s="39"/>
    </row>
    <row r="133" ht="19.5" customHeight="1">
      <c r="A133" s="22" t="str">
        <f t="shared" si="1"/>
        <v/>
      </c>
      <c r="B133" s="39"/>
      <c r="C133" s="41" t="str">
        <f t="array" ref="C133">IF(B133="","",IFERROR(INDEX('NGƯỜI ĐƯỢC ĐÁNH GIÁ'!$C$5:$C$34,MATCH(B133,'NGƯỜI ĐƯỢC ĐÁNH GIÁ'!$B$5:$B$34,0)),"⚠ Sai mã"))</f>
        <v/>
      </c>
      <c r="D133" s="39"/>
      <c r="E133" s="39"/>
      <c r="F133" s="43"/>
      <c r="G133" s="44"/>
      <c r="H133" s="44"/>
      <c r="I133" s="44"/>
      <c r="J133" s="44"/>
      <c r="K133" s="44"/>
      <c r="L133" s="44"/>
      <c r="M133" s="44"/>
      <c r="N133" s="44"/>
      <c r="O133" s="44"/>
      <c r="P133" s="44"/>
      <c r="Q133" s="44"/>
      <c r="R133" s="44"/>
      <c r="S133" s="44"/>
      <c r="T133" s="44"/>
      <c r="U133" s="44"/>
      <c r="V133" s="44"/>
      <c r="W133" s="44"/>
      <c r="X133" s="44"/>
      <c r="Y133" s="44"/>
      <c r="Z133" s="44"/>
      <c r="AA133" s="25" t="str">
        <f t="shared" si="2"/>
        <v/>
      </c>
      <c r="AB133" s="39"/>
      <c r="AC133" s="39"/>
    </row>
    <row r="134" ht="19.5" customHeight="1">
      <c r="A134" s="22" t="str">
        <f t="shared" si="1"/>
        <v/>
      </c>
      <c r="B134" s="39"/>
      <c r="C134" s="41" t="str">
        <f t="array" ref="C134">IF(B134="","",IFERROR(INDEX('NGƯỜI ĐƯỢC ĐÁNH GIÁ'!$C$5:$C$34,MATCH(B134,'NGƯỜI ĐƯỢC ĐÁNH GIÁ'!$B$5:$B$34,0)),"⚠ Sai mã"))</f>
        <v/>
      </c>
      <c r="D134" s="39"/>
      <c r="E134" s="39"/>
      <c r="F134" s="43"/>
      <c r="G134" s="44"/>
      <c r="H134" s="44"/>
      <c r="I134" s="44"/>
      <c r="J134" s="44"/>
      <c r="K134" s="44"/>
      <c r="L134" s="44"/>
      <c r="M134" s="44"/>
      <c r="N134" s="44"/>
      <c r="O134" s="44"/>
      <c r="P134" s="44"/>
      <c r="Q134" s="44"/>
      <c r="R134" s="44"/>
      <c r="S134" s="44"/>
      <c r="T134" s="44"/>
      <c r="U134" s="44"/>
      <c r="V134" s="44"/>
      <c r="W134" s="44"/>
      <c r="X134" s="44"/>
      <c r="Y134" s="44"/>
      <c r="Z134" s="44"/>
      <c r="AA134" s="25" t="str">
        <f t="shared" si="2"/>
        <v/>
      </c>
      <c r="AB134" s="39"/>
      <c r="AC134" s="39"/>
    </row>
    <row r="135" ht="19.5" customHeight="1">
      <c r="A135" s="22" t="str">
        <f t="shared" si="1"/>
        <v/>
      </c>
      <c r="B135" s="39"/>
      <c r="C135" s="41" t="str">
        <f t="array" ref="C135">IF(B135="","",IFERROR(INDEX('NGƯỜI ĐƯỢC ĐÁNH GIÁ'!$C$5:$C$34,MATCH(B135,'NGƯỜI ĐƯỢC ĐÁNH GIÁ'!$B$5:$B$34,0)),"⚠ Sai mã"))</f>
        <v/>
      </c>
      <c r="D135" s="39"/>
      <c r="E135" s="39"/>
      <c r="F135" s="43"/>
      <c r="G135" s="44"/>
      <c r="H135" s="44"/>
      <c r="I135" s="44"/>
      <c r="J135" s="44"/>
      <c r="K135" s="44"/>
      <c r="L135" s="44"/>
      <c r="M135" s="44"/>
      <c r="N135" s="44"/>
      <c r="O135" s="44"/>
      <c r="P135" s="44"/>
      <c r="Q135" s="44"/>
      <c r="R135" s="44"/>
      <c r="S135" s="44"/>
      <c r="T135" s="44"/>
      <c r="U135" s="44"/>
      <c r="V135" s="44"/>
      <c r="W135" s="44"/>
      <c r="X135" s="44"/>
      <c r="Y135" s="44"/>
      <c r="Z135" s="44"/>
      <c r="AA135" s="25" t="str">
        <f t="shared" si="2"/>
        <v/>
      </c>
      <c r="AB135" s="39"/>
      <c r="AC135" s="39"/>
    </row>
    <row r="136" ht="19.5" customHeight="1">
      <c r="A136" s="22" t="str">
        <f t="shared" si="1"/>
        <v/>
      </c>
      <c r="B136" s="39"/>
      <c r="C136" s="41" t="str">
        <f t="array" ref="C136">IF(B136="","",IFERROR(INDEX('NGƯỜI ĐƯỢC ĐÁNH GIÁ'!$C$5:$C$34,MATCH(B136,'NGƯỜI ĐƯỢC ĐÁNH GIÁ'!$B$5:$B$34,0)),"⚠ Sai mã"))</f>
        <v/>
      </c>
      <c r="D136" s="39"/>
      <c r="E136" s="39"/>
      <c r="F136" s="43"/>
      <c r="G136" s="44"/>
      <c r="H136" s="44"/>
      <c r="I136" s="44"/>
      <c r="J136" s="44"/>
      <c r="K136" s="44"/>
      <c r="L136" s="44"/>
      <c r="M136" s="44"/>
      <c r="N136" s="44"/>
      <c r="O136" s="44"/>
      <c r="P136" s="44"/>
      <c r="Q136" s="44"/>
      <c r="R136" s="44"/>
      <c r="S136" s="44"/>
      <c r="T136" s="44"/>
      <c r="U136" s="44"/>
      <c r="V136" s="44"/>
      <c r="W136" s="44"/>
      <c r="X136" s="44"/>
      <c r="Y136" s="44"/>
      <c r="Z136" s="44"/>
      <c r="AA136" s="25" t="str">
        <f t="shared" si="2"/>
        <v/>
      </c>
      <c r="AB136" s="39"/>
      <c r="AC136" s="39"/>
    </row>
    <row r="137" ht="19.5" customHeight="1">
      <c r="A137" s="22" t="str">
        <f t="shared" si="1"/>
        <v/>
      </c>
      <c r="B137" s="39"/>
      <c r="C137" s="41" t="str">
        <f t="array" ref="C137">IF(B137="","",IFERROR(INDEX('NGƯỜI ĐƯỢC ĐÁNH GIÁ'!$C$5:$C$34,MATCH(B137,'NGƯỜI ĐƯỢC ĐÁNH GIÁ'!$B$5:$B$34,0)),"⚠ Sai mã"))</f>
        <v/>
      </c>
      <c r="D137" s="39"/>
      <c r="E137" s="39"/>
      <c r="F137" s="43"/>
      <c r="G137" s="44"/>
      <c r="H137" s="44"/>
      <c r="I137" s="44"/>
      <c r="J137" s="44"/>
      <c r="K137" s="44"/>
      <c r="L137" s="44"/>
      <c r="M137" s="44"/>
      <c r="N137" s="44"/>
      <c r="O137" s="44"/>
      <c r="P137" s="44"/>
      <c r="Q137" s="44"/>
      <c r="R137" s="44"/>
      <c r="S137" s="44"/>
      <c r="T137" s="44"/>
      <c r="U137" s="44"/>
      <c r="V137" s="44"/>
      <c r="W137" s="44"/>
      <c r="X137" s="44"/>
      <c r="Y137" s="44"/>
      <c r="Z137" s="44"/>
      <c r="AA137" s="25" t="str">
        <f t="shared" si="2"/>
        <v/>
      </c>
      <c r="AB137" s="39"/>
      <c r="AC137" s="39"/>
    </row>
    <row r="138" ht="19.5" customHeight="1">
      <c r="A138" s="22" t="str">
        <f t="shared" si="1"/>
        <v/>
      </c>
      <c r="B138" s="39"/>
      <c r="C138" s="41" t="str">
        <f t="array" ref="C138">IF(B138="","",IFERROR(INDEX('NGƯỜI ĐƯỢC ĐÁNH GIÁ'!$C$5:$C$34,MATCH(B138,'NGƯỜI ĐƯỢC ĐÁNH GIÁ'!$B$5:$B$34,0)),"⚠ Sai mã"))</f>
        <v/>
      </c>
      <c r="D138" s="39"/>
      <c r="E138" s="39"/>
      <c r="F138" s="43"/>
      <c r="G138" s="44"/>
      <c r="H138" s="44"/>
      <c r="I138" s="44"/>
      <c r="J138" s="44"/>
      <c r="K138" s="44"/>
      <c r="L138" s="44"/>
      <c r="M138" s="44"/>
      <c r="N138" s="44"/>
      <c r="O138" s="44"/>
      <c r="P138" s="44"/>
      <c r="Q138" s="44"/>
      <c r="R138" s="44"/>
      <c r="S138" s="44"/>
      <c r="T138" s="44"/>
      <c r="U138" s="44"/>
      <c r="V138" s="44"/>
      <c r="W138" s="44"/>
      <c r="X138" s="44"/>
      <c r="Y138" s="44"/>
      <c r="Z138" s="44"/>
      <c r="AA138" s="25" t="str">
        <f t="shared" si="2"/>
        <v/>
      </c>
      <c r="AB138" s="39"/>
      <c r="AC138" s="39"/>
    </row>
    <row r="139" ht="19.5" customHeight="1">
      <c r="A139" s="22" t="str">
        <f t="shared" si="1"/>
        <v/>
      </c>
      <c r="B139" s="39"/>
      <c r="C139" s="41" t="str">
        <f t="array" ref="C139">IF(B139="","",IFERROR(INDEX('NGƯỜI ĐƯỢC ĐÁNH GIÁ'!$C$5:$C$34,MATCH(B139,'NGƯỜI ĐƯỢC ĐÁNH GIÁ'!$B$5:$B$34,0)),"⚠ Sai mã"))</f>
        <v/>
      </c>
      <c r="D139" s="39"/>
      <c r="E139" s="39"/>
      <c r="F139" s="43"/>
      <c r="G139" s="44"/>
      <c r="H139" s="44"/>
      <c r="I139" s="44"/>
      <c r="J139" s="44"/>
      <c r="K139" s="44"/>
      <c r="L139" s="44"/>
      <c r="M139" s="44"/>
      <c r="N139" s="44"/>
      <c r="O139" s="44"/>
      <c r="P139" s="44"/>
      <c r="Q139" s="44"/>
      <c r="R139" s="44"/>
      <c r="S139" s="44"/>
      <c r="T139" s="44"/>
      <c r="U139" s="44"/>
      <c r="V139" s="44"/>
      <c r="W139" s="44"/>
      <c r="X139" s="44"/>
      <c r="Y139" s="44"/>
      <c r="Z139" s="44"/>
      <c r="AA139" s="25" t="str">
        <f t="shared" si="2"/>
        <v/>
      </c>
      <c r="AB139" s="39"/>
      <c r="AC139" s="39"/>
    </row>
    <row r="140" ht="19.5" customHeight="1">
      <c r="A140" s="22" t="str">
        <f t="shared" si="1"/>
        <v/>
      </c>
      <c r="B140" s="39"/>
      <c r="C140" s="41" t="str">
        <f t="array" ref="C140">IF(B140="","",IFERROR(INDEX('NGƯỜI ĐƯỢC ĐÁNH GIÁ'!$C$5:$C$34,MATCH(B140,'NGƯỜI ĐƯỢC ĐÁNH GIÁ'!$B$5:$B$34,0)),"⚠ Sai mã"))</f>
        <v/>
      </c>
      <c r="D140" s="39"/>
      <c r="E140" s="39"/>
      <c r="F140" s="43"/>
      <c r="G140" s="44"/>
      <c r="H140" s="44"/>
      <c r="I140" s="44"/>
      <c r="J140" s="44"/>
      <c r="K140" s="44"/>
      <c r="L140" s="44"/>
      <c r="M140" s="44"/>
      <c r="N140" s="44"/>
      <c r="O140" s="44"/>
      <c r="P140" s="44"/>
      <c r="Q140" s="44"/>
      <c r="R140" s="44"/>
      <c r="S140" s="44"/>
      <c r="T140" s="44"/>
      <c r="U140" s="44"/>
      <c r="V140" s="44"/>
      <c r="W140" s="44"/>
      <c r="X140" s="44"/>
      <c r="Y140" s="44"/>
      <c r="Z140" s="44"/>
      <c r="AA140" s="25" t="str">
        <f t="shared" si="2"/>
        <v/>
      </c>
      <c r="AB140" s="39"/>
      <c r="AC140" s="39"/>
    </row>
    <row r="141" ht="19.5" customHeight="1">
      <c r="A141" s="22" t="str">
        <f t="shared" si="1"/>
        <v/>
      </c>
      <c r="B141" s="39"/>
      <c r="C141" s="41" t="str">
        <f t="array" ref="C141">IF(B141="","",IFERROR(INDEX('NGƯỜI ĐƯỢC ĐÁNH GIÁ'!$C$5:$C$34,MATCH(B141,'NGƯỜI ĐƯỢC ĐÁNH GIÁ'!$B$5:$B$34,0)),"⚠ Sai mã"))</f>
        <v/>
      </c>
      <c r="D141" s="39"/>
      <c r="E141" s="39"/>
      <c r="F141" s="43"/>
      <c r="G141" s="44"/>
      <c r="H141" s="44"/>
      <c r="I141" s="44"/>
      <c r="J141" s="44"/>
      <c r="K141" s="44"/>
      <c r="L141" s="44"/>
      <c r="M141" s="44"/>
      <c r="N141" s="44"/>
      <c r="O141" s="44"/>
      <c r="P141" s="44"/>
      <c r="Q141" s="44"/>
      <c r="R141" s="44"/>
      <c r="S141" s="44"/>
      <c r="T141" s="44"/>
      <c r="U141" s="44"/>
      <c r="V141" s="44"/>
      <c r="W141" s="44"/>
      <c r="X141" s="44"/>
      <c r="Y141" s="44"/>
      <c r="Z141" s="44"/>
      <c r="AA141" s="25" t="str">
        <f t="shared" si="2"/>
        <v/>
      </c>
      <c r="AB141" s="39"/>
      <c r="AC141" s="39"/>
    </row>
    <row r="142" ht="19.5" customHeight="1">
      <c r="A142" s="22" t="str">
        <f t="shared" si="1"/>
        <v/>
      </c>
      <c r="B142" s="39"/>
      <c r="C142" s="41" t="str">
        <f t="array" ref="C142">IF(B142="","",IFERROR(INDEX('NGƯỜI ĐƯỢC ĐÁNH GIÁ'!$C$5:$C$34,MATCH(B142,'NGƯỜI ĐƯỢC ĐÁNH GIÁ'!$B$5:$B$34,0)),"⚠ Sai mã"))</f>
        <v/>
      </c>
      <c r="D142" s="39"/>
      <c r="E142" s="39"/>
      <c r="F142" s="43"/>
      <c r="G142" s="44"/>
      <c r="H142" s="44"/>
      <c r="I142" s="44"/>
      <c r="J142" s="44"/>
      <c r="K142" s="44"/>
      <c r="L142" s="44"/>
      <c r="M142" s="44"/>
      <c r="N142" s="44"/>
      <c r="O142" s="44"/>
      <c r="P142" s="44"/>
      <c r="Q142" s="44"/>
      <c r="R142" s="44"/>
      <c r="S142" s="44"/>
      <c r="T142" s="44"/>
      <c r="U142" s="44"/>
      <c r="V142" s="44"/>
      <c r="W142" s="44"/>
      <c r="X142" s="44"/>
      <c r="Y142" s="44"/>
      <c r="Z142" s="44"/>
      <c r="AA142" s="25" t="str">
        <f t="shared" si="2"/>
        <v/>
      </c>
      <c r="AB142" s="39"/>
      <c r="AC142" s="39"/>
    </row>
    <row r="143" ht="19.5" customHeight="1">
      <c r="A143" s="22" t="str">
        <f t="shared" si="1"/>
        <v/>
      </c>
      <c r="B143" s="39"/>
      <c r="C143" s="41" t="str">
        <f t="array" ref="C143">IF(B143="","",IFERROR(INDEX('NGƯỜI ĐƯỢC ĐÁNH GIÁ'!$C$5:$C$34,MATCH(B143,'NGƯỜI ĐƯỢC ĐÁNH GIÁ'!$B$5:$B$34,0)),"⚠ Sai mã"))</f>
        <v/>
      </c>
      <c r="D143" s="39"/>
      <c r="E143" s="39"/>
      <c r="F143" s="43"/>
      <c r="G143" s="44"/>
      <c r="H143" s="44"/>
      <c r="I143" s="44"/>
      <c r="J143" s="44"/>
      <c r="K143" s="44"/>
      <c r="L143" s="44"/>
      <c r="M143" s="44"/>
      <c r="N143" s="44"/>
      <c r="O143" s="44"/>
      <c r="P143" s="44"/>
      <c r="Q143" s="44"/>
      <c r="R143" s="44"/>
      <c r="S143" s="44"/>
      <c r="T143" s="44"/>
      <c r="U143" s="44"/>
      <c r="V143" s="44"/>
      <c r="W143" s="44"/>
      <c r="X143" s="44"/>
      <c r="Y143" s="44"/>
      <c r="Z143" s="44"/>
      <c r="AA143" s="25" t="str">
        <f t="shared" si="2"/>
        <v/>
      </c>
      <c r="AB143" s="39"/>
      <c r="AC143" s="39"/>
    </row>
    <row r="144" ht="19.5" customHeight="1">
      <c r="A144" s="22" t="str">
        <f t="shared" si="1"/>
        <v/>
      </c>
      <c r="B144" s="39"/>
      <c r="C144" s="41" t="str">
        <f t="array" ref="C144">IF(B144="","",IFERROR(INDEX('NGƯỜI ĐƯỢC ĐÁNH GIÁ'!$C$5:$C$34,MATCH(B144,'NGƯỜI ĐƯỢC ĐÁNH GIÁ'!$B$5:$B$34,0)),"⚠ Sai mã"))</f>
        <v/>
      </c>
      <c r="D144" s="39"/>
      <c r="E144" s="39"/>
      <c r="F144" s="43"/>
      <c r="G144" s="44"/>
      <c r="H144" s="44"/>
      <c r="I144" s="44"/>
      <c r="J144" s="44"/>
      <c r="K144" s="44"/>
      <c r="L144" s="44"/>
      <c r="M144" s="44"/>
      <c r="N144" s="44"/>
      <c r="O144" s="44"/>
      <c r="P144" s="44"/>
      <c r="Q144" s="44"/>
      <c r="R144" s="44"/>
      <c r="S144" s="44"/>
      <c r="T144" s="44"/>
      <c r="U144" s="44"/>
      <c r="V144" s="44"/>
      <c r="W144" s="44"/>
      <c r="X144" s="44"/>
      <c r="Y144" s="44"/>
      <c r="Z144" s="44"/>
      <c r="AA144" s="25" t="str">
        <f t="shared" si="2"/>
        <v/>
      </c>
      <c r="AB144" s="39"/>
      <c r="AC144" s="39"/>
    </row>
    <row r="145" ht="19.5" customHeight="1">
      <c r="A145" s="22" t="str">
        <f t="shared" si="1"/>
        <v/>
      </c>
      <c r="B145" s="39"/>
      <c r="C145" s="41" t="str">
        <f t="array" ref="C145">IF(B145="","",IFERROR(INDEX('NGƯỜI ĐƯỢC ĐÁNH GIÁ'!$C$5:$C$34,MATCH(B145,'NGƯỜI ĐƯỢC ĐÁNH GIÁ'!$B$5:$B$34,0)),"⚠ Sai mã"))</f>
        <v/>
      </c>
      <c r="D145" s="39"/>
      <c r="E145" s="39"/>
      <c r="F145" s="43"/>
      <c r="G145" s="44"/>
      <c r="H145" s="44"/>
      <c r="I145" s="44"/>
      <c r="J145" s="44"/>
      <c r="K145" s="44"/>
      <c r="L145" s="44"/>
      <c r="M145" s="44"/>
      <c r="N145" s="44"/>
      <c r="O145" s="44"/>
      <c r="P145" s="44"/>
      <c r="Q145" s="44"/>
      <c r="R145" s="44"/>
      <c r="S145" s="44"/>
      <c r="T145" s="44"/>
      <c r="U145" s="44"/>
      <c r="V145" s="44"/>
      <c r="W145" s="44"/>
      <c r="X145" s="44"/>
      <c r="Y145" s="44"/>
      <c r="Z145" s="44"/>
      <c r="AA145" s="25" t="str">
        <f t="shared" si="2"/>
        <v/>
      </c>
      <c r="AB145" s="39"/>
      <c r="AC145" s="39"/>
    </row>
    <row r="146" ht="19.5" customHeight="1">
      <c r="A146" s="22" t="str">
        <f t="shared" si="1"/>
        <v/>
      </c>
      <c r="B146" s="39"/>
      <c r="C146" s="41" t="str">
        <f t="array" ref="C146">IF(B146="","",IFERROR(INDEX('NGƯỜI ĐƯỢC ĐÁNH GIÁ'!$C$5:$C$34,MATCH(B146,'NGƯỜI ĐƯỢC ĐÁNH GIÁ'!$B$5:$B$34,0)),"⚠ Sai mã"))</f>
        <v/>
      </c>
      <c r="D146" s="39"/>
      <c r="E146" s="39"/>
      <c r="F146" s="43"/>
      <c r="G146" s="44"/>
      <c r="H146" s="44"/>
      <c r="I146" s="44"/>
      <c r="J146" s="44"/>
      <c r="K146" s="44"/>
      <c r="L146" s="44"/>
      <c r="M146" s="44"/>
      <c r="N146" s="44"/>
      <c r="O146" s="44"/>
      <c r="P146" s="44"/>
      <c r="Q146" s="44"/>
      <c r="R146" s="44"/>
      <c r="S146" s="44"/>
      <c r="T146" s="44"/>
      <c r="U146" s="44"/>
      <c r="V146" s="44"/>
      <c r="W146" s="44"/>
      <c r="X146" s="44"/>
      <c r="Y146" s="44"/>
      <c r="Z146" s="44"/>
      <c r="AA146" s="25" t="str">
        <f t="shared" si="2"/>
        <v/>
      </c>
      <c r="AB146" s="39"/>
      <c r="AC146" s="39"/>
    </row>
    <row r="147" ht="19.5" customHeight="1">
      <c r="A147" s="22" t="str">
        <f t="shared" si="1"/>
        <v/>
      </c>
      <c r="B147" s="39"/>
      <c r="C147" s="41" t="str">
        <f t="array" ref="C147">IF(B147="","",IFERROR(INDEX('NGƯỜI ĐƯỢC ĐÁNH GIÁ'!$C$5:$C$34,MATCH(B147,'NGƯỜI ĐƯỢC ĐÁNH GIÁ'!$B$5:$B$34,0)),"⚠ Sai mã"))</f>
        <v/>
      </c>
      <c r="D147" s="39"/>
      <c r="E147" s="39"/>
      <c r="F147" s="43"/>
      <c r="G147" s="44"/>
      <c r="H147" s="44"/>
      <c r="I147" s="44"/>
      <c r="J147" s="44"/>
      <c r="K147" s="44"/>
      <c r="L147" s="44"/>
      <c r="M147" s="44"/>
      <c r="N147" s="44"/>
      <c r="O147" s="44"/>
      <c r="P147" s="44"/>
      <c r="Q147" s="44"/>
      <c r="R147" s="44"/>
      <c r="S147" s="44"/>
      <c r="T147" s="44"/>
      <c r="U147" s="44"/>
      <c r="V147" s="44"/>
      <c r="W147" s="44"/>
      <c r="X147" s="44"/>
      <c r="Y147" s="44"/>
      <c r="Z147" s="44"/>
      <c r="AA147" s="25" t="str">
        <f t="shared" si="2"/>
        <v/>
      </c>
      <c r="AB147" s="39"/>
      <c r="AC147" s="39"/>
    </row>
    <row r="148" ht="19.5" customHeight="1">
      <c r="A148" s="22" t="str">
        <f t="shared" si="1"/>
        <v/>
      </c>
      <c r="B148" s="39"/>
      <c r="C148" s="41" t="str">
        <f t="array" ref="C148">IF(B148="","",IFERROR(INDEX('NGƯỜI ĐƯỢC ĐÁNH GIÁ'!$C$5:$C$34,MATCH(B148,'NGƯỜI ĐƯỢC ĐÁNH GIÁ'!$B$5:$B$34,0)),"⚠ Sai mã"))</f>
        <v/>
      </c>
      <c r="D148" s="39"/>
      <c r="E148" s="39"/>
      <c r="F148" s="43"/>
      <c r="G148" s="44"/>
      <c r="H148" s="44"/>
      <c r="I148" s="44"/>
      <c r="J148" s="44"/>
      <c r="K148" s="44"/>
      <c r="L148" s="44"/>
      <c r="M148" s="44"/>
      <c r="N148" s="44"/>
      <c r="O148" s="44"/>
      <c r="P148" s="44"/>
      <c r="Q148" s="44"/>
      <c r="R148" s="44"/>
      <c r="S148" s="44"/>
      <c r="T148" s="44"/>
      <c r="U148" s="44"/>
      <c r="V148" s="44"/>
      <c r="W148" s="44"/>
      <c r="X148" s="44"/>
      <c r="Y148" s="44"/>
      <c r="Z148" s="44"/>
      <c r="AA148" s="25" t="str">
        <f t="shared" si="2"/>
        <v/>
      </c>
      <c r="AB148" s="39"/>
      <c r="AC148" s="39"/>
    </row>
    <row r="149" ht="19.5" customHeight="1">
      <c r="A149" s="22" t="str">
        <f t="shared" si="1"/>
        <v/>
      </c>
      <c r="B149" s="39"/>
      <c r="C149" s="41" t="str">
        <f t="array" ref="C149">IF(B149="","",IFERROR(INDEX('NGƯỜI ĐƯỢC ĐÁNH GIÁ'!$C$5:$C$34,MATCH(B149,'NGƯỜI ĐƯỢC ĐÁNH GIÁ'!$B$5:$B$34,0)),"⚠ Sai mã"))</f>
        <v/>
      </c>
      <c r="D149" s="39"/>
      <c r="E149" s="39"/>
      <c r="F149" s="43"/>
      <c r="G149" s="44"/>
      <c r="H149" s="44"/>
      <c r="I149" s="44"/>
      <c r="J149" s="44"/>
      <c r="K149" s="44"/>
      <c r="L149" s="44"/>
      <c r="M149" s="44"/>
      <c r="N149" s="44"/>
      <c r="O149" s="44"/>
      <c r="P149" s="44"/>
      <c r="Q149" s="44"/>
      <c r="R149" s="44"/>
      <c r="S149" s="44"/>
      <c r="T149" s="44"/>
      <c r="U149" s="44"/>
      <c r="V149" s="44"/>
      <c r="W149" s="44"/>
      <c r="X149" s="44"/>
      <c r="Y149" s="44"/>
      <c r="Z149" s="44"/>
      <c r="AA149" s="25" t="str">
        <f t="shared" si="2"/>
        <v/>
      </c>
      <c r="AB149" s="39"/>
      <c r="AC149" s="39"/>
    </row>
    <row r="150" ht="19.5" customHeight="1">
      <c r="A150" s="22" t="str">
        <f t="shared" si="1"/>
        <v/>
      </c>
      <c r="B150" s="39"/>
      <c r="C150" s="41" t="str">
        <f t="array" ref="C150">IF(B150="","",IFERROR(INDEX('NGƯỜI ĐƯỢC ĐÁNH GIÁ'!$C$5:$C$34,MATCH(B150,'NGƯỜI ĐƯỢC ĐÁNH GIÁ'!$B$5:$B$34,0)),"⚠ Sai mã"))</f>
        <v/>
      </c>
      <c r="D150" s="39"/>
      <c r="E150" s="39"/>
      <c r="F150" s="43"/>
      <c r="G150" s="44"/>
      <c r="H150" s="44"/>
      <c r="I150" s="44"/>
      <c r="J150" s="44"/>
      <c r="K150" s="44"/>
      <c r="L150" s="44"/>
      <c r="M150" s="44"/>
      <c r="N150" s="44"/>
      <c r="O150" s="44"/>
      <c r="P150" s="44"/>
      <c r="Q150" s="44"/>
      <c r="R150" s="44"/>
      <c r="S150" s="44"/>
      <c r="T150" s="44"/>
      <c r="U150" s="44"/>
      <c r="V150" s="44"/>
      <c r="W150" s="44"/>
      <c r="X150" s="44"/>
      <c r="Y150" s="44"/>
      <c r="Z150" s="44"/>
      <c r="AA150" s="25" t="str">
        <f t="shared" si="2"/>
        <v/>
      </c>
      <c r="AB150" s="39"/>
      <c r="AC150" s="39"/>
    </row>
    <row r="151" ht="19.5" customHeight="1">
      <c r="A151" s="22" t="str">
        <f t="shared" si="1"/>
        <v/>
      </c>
      <c r="B151" s="39"/>
      <c r="C151" s="41" t="str">
        <f t="array" ref="C151">IF(B151="","",IFERROR(INDEX('NGƯỜI ĐƯỢC ĐÁNH GIÁ'!$C$5:$C$34,MATCH(B151,'NGƯỜI ĐƯỢC ĐÁNH GIÁ'!$B$5:$B$34,0)),"⚠ Sai mã"))</f>
        <v/>
      </c>
      <c r="D151" s="39"/>
      <c r="E151" s="39"/>
      <c r="F151" s="43"/>
      <c r="G151" s="44"/>
      <c r="H151" s="44"/>
      <c r="I151" s="44"/>
      <c r="J151" s="44"/>
      <c r="K151" s="44"/>
      <c r="L151" s="44"/>
      <c r="M151" s="44"/>
      <c r="N151" s="44"/>
      <c r="O151" s="44"/>
      <c r="P151" s="44"/>
      <c r="Q151" s="44"/>
      <c r="R151" s="44"/>
      <c r="S151" s="44"/>
      <c r="T151" s="44"/>
      <c r="U151" s="44"/>
      <c r="V151" s="44"/>
      <c r="W151" s="44"/>
      <c r="X151" s="44"/>
      <c r="Y151" s="44"/>
      <c r="Z151" s="44"/>
      <c r="AA151" s="25" t="str">
        <f t="shared" si="2"/>
        <v/>
      </c>
      <c r="AB151" s="39"/>
      <c r="AC151" s="39"/>
    </row>
    <row r="152" ht="19.5" customHeight="1">
      <c r="A152" s="22" t="str">
        <f t="shared" si="1"/>
        <v/>
      </c>
      <c r="B152" s="39"/>
      <c r="C152" s="41" t="str">
        <f t="array" ref="C152">IF(B152="","",IFERROR(INDEX('NGƯỜI ĐƯỢC ĐÁNH GIÁ'!$C$5:$C$34,MATCH(B152,'NGƯỜI ĐƯỢC ĐÁNH GIÁ'!$B$5:$B$34,0)),"⚠ Sai mã"))</f>
        <v/>
      </c>
      <c r="D152" s="39"/>
      <c r="E152" s="39"/>
      <c r="F152" s="43"/>
      <c r="G152" s="44"/>
      <c r="H152" s="44"/>
      <c r="I152" s="44"/>
      <c r="J152" s="44"/>
      <c r="K152" s="44"/>
      <c r="L152" s="44"/>
      <c r="M152" s="44"/>
      <c r="N152" s="44"/>
      <c r="O152" s="44"/>
      <c r="P152" s="44"/>
      <c r="Q152" s="44"/>
      <c r="R152" s="44"/>
      <c r="S152" s="44"/>
      <c r="T152" s="44"/>
      <c r="U152" s="44"/>
      <c r="V152" s="44"/>
      <c r="W152" s="44"/>
      <c r="X152" s="44"/>
      <c r="Y152" s="44"/>
      <c r="Z152" s="44"/>
      <c r="AA152" s="25" t="str">
        <f t="shared" si="2"/>
        <v/>
      </c>
      <c r="AB152" s="39"/>
      <c r="AC152" s="39"/>
    </row>
    <row r="153" ht="19.5" customHeight="1">
      <c r="A153" s="22" t="str">
        <f t="shared" si="1"/>
        <v/>
      </c>
      <c r="B153" s="39"/>
      <c r="C153" s="41" t="str">
        <f t="array" ref="C153">IF(B153="","",IFERROR(INDEX('NGƯỜI ĐƯỢC ĐÁNH GIÁ'!$C$5:$C$34,MATCH(B153,'NGƯỜI ĐƯỢC ĐÁNH GIÁ'!$B$5:$B$34,0)),"⚠ Sai mã"))</f>
        <v/>
      </c>
      <c r="D153" s="39"/>
      <c r="E153" s="39"/>
      <c r="F153" s="43"/>
      <c r="G153" s="44"/>
      <c r="H153" s="44"/>
      <c r="I153" s="44"/>
      <c r="J153" s="44"/>
      <c r="K153" s="44"/>
      <c r="L153" s="44"/>
      <c r="M153" s="44"/>
      <c r="N153" s="44"/>
      <c r="O153" s="44"/>
      <c r="P153" s="44"/>
      <c r="Q153" s="44"/>
      <c r="R153" s="44"/>
      <c r="S153" s="44"/>
      <c r="T153" s="44"/>
      <c r="U153" s="44"/>
      <c r="V153" s="44"/>
      <c r="W153" s="44"/>
      <c r="X153" s="44"/>
      <c r="Y153" s="44"/>
      <c r="Z153" s="44"/>
      <c r="AA153" s="25" t="str">
        <f t="shared" si="2"/>
        <v/>
      </c>
      <c r="AB153" s="39"/>
      <c r="AC153" s="39"/>
    </row>
    <row r="154" ht="19.5" customHeight="1">
      <c r="A154" s="22" t="str">
        <f t="shared" si="1"/>
        <v/>
      </c>
      <c r="B154" s="39"/>
      <c r="C154" s="41" t="str">
        <f t="array" ref="C154">IF(B154="","",IFERROR(INDEX('NGƯỜI ĐƯỢC ĐÁNH GIÁ'!$C$5:$C$34,MATCH(B154,'NGƯỜI ĐƯỢC ĐÁNH GIÁ'!$B$5:$B$34,0)),"⚠ Sai mã"))</f>
        <v/>
      </c>
      <c r="D154" s="39"/>
      <c r="E154" s="39"/>
      <c r="F154" s="43"/>
      <c r="G154" s="44"/>
      <c r="H154" s="44"/>
      <c r="I154" s="44"/>
      <c r="J154" s="44"/>
      <c r="K154" s="44"/>
      <c r="L154" s="44"/>
      <c r="M154" s="44"/>
      <c r="N154" s="44"/>
      <c r="O154" s="44"/>
      <c r="P154" s="44"/>
      <c r="Q154" s="44"/>
      <c r="R154" s="44"/>
      <c r="S154" s="44"/>
      <c r="T154" s="44"/>
      <c r="U154" s="44"/>
      <c r="V154" s="44"/>
      <c r="W154" s="44"/>
      <c r="X154" s="44"/>
      <c r="Y154" s="44"/>
      <c r="Z154" s="44"/>
      <c r="AA154" s="25" t="str">
        <f t="shared" si="2"/>
        <v/>
      </c>
      <c r="AB154" s="39"/>
      <c r="AC154" s="39"/>
    </row>
    <row r="155" ht="19.5" customHeight="1">
      <c r="A155" s="22" t="str">
        <f t="shared" si="1"/>
        <v/>
      </c>
      <c r="B155" s="39"/>
      <c r="C155" s="41" t="str">
        <f t="array" ref="C155">IF(B155="","",IFERROR(INDEX('NGƯỜI ĐƯỢC ĐÁNH GIÁ'!$C$5:$C$34,MATCH(B155,'NGƯỜI ĐƯỢC ĐÁNH GIÁ'!$B$5:$B$34,0)),"⚠ Sai mã"))</f>
        <v/>
      </c>
      <c r="D155" s="39"/>
      <c r="E155" s="39"/>
      <c r="F155" s="43"/>
      <c r="G155" s="44"/>
      <c r="H155" s="44"/>
      <c r="I155" s="44"/>
      <c r="J155" s="44"/>
      <c r="K155" s="44"/>
      <c r="L155" s="44"/>
      <c r="M155" s="44"/>
      <c r="N155" s="44"/>
      <c r="O155" s="44"/>
      <c r="P155" s="44"/>
      <c r="Q155" s="44"/>
      <c r="R155" s="44"/>
      <c r="S155" s="44"/>
      <c r="T155" s="44"/>
      <c r="U155" s="44"/>
      <c r="V155" s="44"/>
      <c r="W155" s="44"/>
      <c r="X155" s="44"/>
      <c r="Y155" s="44"/>
      <c r="Z155" s="44"/>
      <c r="AA155" s="25" t="str">
        <f t="shared" si="2"/>
        <v/>
      </c>
      <c r="AB155" s="39"/>
      <c r="AC155" s="39"/>
    </row>
    <row r="156" ht="19.5" customHeight="1">
      <c r="A156" s="22" t="str">
        <f t="shared" si="1"/>
        <v/>
      </c>
      <c r="B156" s="39"/>
      <c r="C156" s="41" t="str">
        <f t="array" ref="C156">IF(B156="","",IFERROR(INDEX('NGƯỜI ĐƯỢC ĐÁNH GIÁ'!$C$5:$C$34,MATCH(B156,'NGƯỜI ĐƯỢC ĐÁNH GIÁ'!$B$5:$B$34,0)),"⚠ Sai mã"))</f>
        <v/>
      </c>
      <c r="D156" s="39"/>
      <c r="E156" s="39"/>
      <c r="F156" s="43"/>
      <c r="G156" s="44"/>
      <c r="H156" s="44"/>
      <c r="I156" s="44"/>
      <c r="J156" s="44"/>
      <c r="K156" s="44"/>
      <c r="L156" s="44"/>
      <c r="M156" s="44"/>
      <c r="N156" s="44"/>
      <c r="O156" s="44"/>
      <c r="P156" s="44"/>
      <c r="Q156" s="44"/>
      <c r="R156" s="44"/>
      <c r="S156" s="44"/>
      <c r="T156" s="44"/>
      <c r="U156" s="44"/>
      <c r="V156" s="44"/>
      <c r="W156" s="44"/>
      <c r="X156" s="44"/>
      <c r="Y156" s="44"/>
      <c r="Z156" s="44"/>
      <c r="AA156" s="25" t="str">
        <f t="shared" si="2"/>
        <v/>
      </c>
      <c r="AB156" s="39"/>
      <c r="AC156" s="39"/>
    </row>
    <row r="157" ht="19.5" customHeight="1">
      <c r="A157" s="22" t="str">
        <f t="shared" si="1"/>
        <v/>
      </c>
      <c r="B157" s="39"/>
      <c r="C157" s="41" t="str">
        <f t="array" ref="C157">IF(B157="","",IFERROR(INDEX('NGƯỜI ĐƯỢC ĐÁNH GIÁ'!$C$5:$C$34,MATCH(B157,'NGƯỜI ĐƯỢC ĐÁNH GIÁ'!$B$5:$B$34,0)),"⚠ Sai mã"))</f>
        <v/>
      </c>
      <c r="D157" s="39"/>
      <c r="E157" s="39"/>
      <c r="F157" s="43"/>
      <c r="G157" s="44"/>
      <c r="H157" s="44"/>
      <c r="I157" s="44"/>
      <c r="J157" s="44"/>
      <c r="K157" s="44"/>
      <c r="L157" s="44"/>
      <c r="M157" s="44"/>
      <c r="N157" s="44"/>
      <c r="O157" s="44"/>
      <c r="P157" s="44"/>
      <c r="Q157" s="44"/>
      <c r="R157" s="44"/>
      <c r="S157" s="44"/>
      <c r="T157" s="44"/>
      <c r="U157" s="44"/>
      <c r="V157" s="44"/>
      <c r="W157" s="44"/>
      <c r="X157" s="44"/>
      <c r="Y157" s="44"/>
      <c r="Z157" s="44"/>
      <c r="AA157" s="25" t="str">
        <f t="shared" si="2"/>
        <v/>
      </c>
      <c r="AB157" s="39"/>
      <c r="AC157" s="39"/>
    </row>
    <row r="158" ht="19.5" customHeight="1">
      <c r="A158" s="22" t="str">
        <f t="shared" si="1"/>
        <v/>
      </c>
      <c r="B158" s="39"/>
      <c r="C158" s="41" t="str">
        <f t="array" ref="C158">IF(B158="","",IFERROR(INDEX('NGƯỜI ĐƯỢC ĐÁNH GIÁ'!$C$5:$C$34,MATCH(B158,'NGƯỜI ĐƯỢC ĐÁNH GIÁ'!$B$5:$B$34,0)),"⚠ Sai mã"))</f>
        <v/>
      </c>
      <c r="D158" s="39"/>
      <c r="E158" s="39"/>
      <c r="F158" s="43"/>
      <c r="G158" s="44"/>
      <c r="H158" s="44"/>
      <c r="I158" s="44"/>
      <c r="J158" s="44"/>
      <c r="K158" s="44"/>
      <c r="L158" s="44"/>
      <c r="M158" s="44"/>
      <c r="N158" s="44"/>
      <c r="O158" s="44"/>
      <c r="P158" s="44"/>
      <c r="Q158" s="44"/>
      <c r="R158" s="44"/>
      <c r="S158" s="44"/>
      <c r="T158" s="44"/>
      <c r="U158" s="44"/>
      <c r="V158" s="44"/>
      <c r="W158" s="44"/>
      <c r="X158" s="44"/>
      <c r="Y158" s="44"/>
      <c r="Z158" s="44"/>
      <c r="AA158" s="25" t="str">
        <f t="shared" si="2"/>
        <v/>
      </c>
      <c r="AB158" s="39"/>
      <c r="AC158" s="39"/>
    </row>
    <row r="159" ht="19.5" customHeight="1">
      <c r="A159" s="22" t="str">
        <f t="shared" si="1"/>
        <v/>
      </c>
      <c r="B159" s="39"/>
      <c r="C159" s="41" t="str">
        <f t="array" ref="C159">IF(B159="","",IFERROR(INDEX('NGƯỜI ĐƯỢC ĐÁNH GIÁ'!$C$5:$C$34,MATCH(B159,'NGƯỜI ĐƯỢC ĐÁNH GIÁ'!$B$5:$B$34,0)),"⚠ Sai mã"))</f>
        <v/>
      </c>
      <c r="D159" s="39"/>
      <c r="E159" s="39"/>
      <c r="F159" s="43"/>
      <c r="G159" s="44"/>
      <c r="H159" s="44"/>
      <c r="I159" s="44"/>
      <c r="J159" s="44"/>
      <c r="K159" s="44"/>
      <c r="L159" s="44"/>
      <c r="M159" s="44"/>
      <c r="N159" s="44"/>
      <c r="O159" s="44"/>
      <c r="P159" s="44"/>
      <c r="Q159" s="44"/>
      <c r="R159" s="44"/>
      <c r="S159" s="44"/>
      <c r="T159" s="44"/>
      <c r="U159" s="44"/>
      <c r="V159" s="44"/>
      <c r="W159" s="44"/>
      <c r="X159" s="44"/>
      <c r="Y159" s="44"/>
      <c r="Z159" s="44"/>
      <c r="AA159" s="25" t="str">
        <f t="shared" si="2"/>
        <v/>
      </c>
      <c r="AB159" s="39"/>
      <c r="AC159" s="39"/>
    </row>
    <row r="160" ht="19.5" customHeight="1">
      <c r="A160" s="22" t="str">
        <f t="shared" si="1"/>
        <v/>
      </c>
      <c r="B160" s="39"/>
      <c r="C160" s="41" t="str">
        <f t="array" ref="C160">IF(B160="","",IFERROR(INDEX('NGƯỜI ĐƯỢC ĐÁNH GIÁ'!$C$5:$C$34,MATCH(B160,'NGƯỜI ĐƯỢC ĐÁNH GIÁ'!$B$5:$B$34,0)),"⚠ Sai mã"))</f>
        <v/>
      </c>
      <c r="D160" s="39"/>
      <c r="E160" s="39"/>
      <c r="F160" s="43"/>
      <c r="G160" s="44"/>
      <c r="H160" s="44"/>
      <c r="I160" s="44"/>
      <c r="J160" s="44"/>
      <c r="K160" s="44"/>
      <c r="L160" s="44"/>
      <c r="M160" s="44"/>
      <c r="N160" s="44"/>
      <c r="O160" s="44"/>
      <c r="P160" s="44"/>
      <c r="Q160" s="44"/>
      <c r="R160" s="44"/>
      <c r="S160" s="44"/>
      <c r="T160" s="44"/>
      <c r="U160" s="44"/>
      <c r="V160" s="44"/>
      <c r="W160" s="44"/>
      <c r="X160" s="44"/>
      <c r="Y160" s="44"/>
      <c r="Z160" s="44"/>
      <c r="AA160" s="25" t="str">
        <f t="shared" si="2"/>
        <v/>
      </c>
      <c r="AB160" s="39"/>
      <c r="AC160" s="39"/>
    </row>
    <row r="161" ht="19.5" customHeight="1">
      <c r="A161" s="22" t="str">
        <f t="shared" si="1"/>
        <v/>
      </c>
      <c r="B161" s="39"/>
      <c r="C161" s="41" t="str">
        <f t="array" ref="C161">IF(B161="","",IFERROR(INDEX('NGƯỜI ĐƯỢC ĐÁNH GIÁ'!$C$5:$C$34,MATCH(B161,'NGƯỜI ĐƯỢC ĐÁNH GIÁ'!$B$5:$B$34,0)),"⚠ Sai mã"))</f>
        <v/>
      </c>
      <c r="D161" s="39"/>
      <c r="E161" s="39"/>
      <c r="F161" s="43"/>
      <c r="G161" s="44"/>
      <c r="H161" s="44"/>
      <c r="I161" s="44"/>
      <c r="J161" s="44"/>
      <c r="K161" s="44"/>
      <c r="L161" s="44"/>
      <c r="M161" s="44"/>
      <c r="N161" s="44"/>
      <c r="O161" s="44"/>
      <c r="P161" s="44"/>
      <c r="Q161" s="44"/>
      <c r="R161" s="44"/>
      <c r="S161" s="44"/>
      <c r="T161" s="44"/>
      <c r="U161" s="44"/>
      <c r="V161" s="44"/>
      <c r="W161" s="44"/>
      <c r="X161" s="44"/>
      <c r="Y161" s="44"/>
      <c r="Z161" s="44"/>
      <c r="AA161" s="25" t="str">
        <f t="shared" si="2"/>
        <v/>
      </c>
      <c r="AB161" s="39"/>
      <c r="AC161" s="39"/>
    </row>
    <row r="162" ht="19.5" customHeight="1">
      <c r="A162" s="22" t="str">
        <f t="shared" si="1"/>
        <v/>
      </c>
      <c r="B162" s="39"/>
      <c r="C162" s="41" t="str">
        <f t="array" ref="C162">IF(B162="","",IFERROR(INDEX('NGƯỜI ĐƯỢC ĐÁNH GIÁ'!$C$5:$C$34,MATCH(B162,'NGƯỜI ĐƯỢC ĐÁNH GIÁ'!$B$5:$B$34,0)),"⚠ Sai mã"))</f>
        <v/>
      </c>
      <c r="D162" s="39"/>
      <c r="E162" s="39"/>
      <c r="F162" s="43"/>
      <c r="G162" s="44"/>
      <c r="H162" s="44"/>
      <c r="I162" s="44"/>
      <c r="J162" s="44"/>
      <c r="K162" s="44"/>
      <c r="L162" s="44"/>
      <c r="M162" s="44"/>
      <c r="N162" s="44"/>
      <c r="O162" s="44"/>
      <c r="P162" s="44"/>
      <c r="Q162" s="44"/>
      <c r="R162" s="44"/>
      <c r="S162" s="44"/>
      <c r="T162" s="44"/>
      <c r="U162" s="44"/>
      <c r="V162" s="44"/>
      <c r="W162" s="44"/>
      <c r="X162" s="44"/>
      <c r="Y162" s="44"/>
      <c r="Z162" s="44"/>
      <c r="AA162" s="25" t="str">
        <f t="shared" si="2"/>
        <v/>
      </c>
      <c r="AB162" s="39"/>
      <c r="AC162" s="39"/>
    </row>
    <row r="163" ht="19.5" customHeight="1">
      <c r="A163" s="22" t="str">
        <f t="shared" si="1"/>
        <v/>
      </c>
      <c r="B163" s="39"/>
      <c r="C163" s="41" t="str">
        <f t="array" ref="C163">IF(B163="","",IFERROR(INDEX('NGƯỜI ĐƯỢC ĐÁNH GIÁ'!$C$5:$C$34,MATCH(B163,'NGƯỜI ĐƯỢC ĐÁNH GIÁ'!$B$5:$B$34,0)),"⚠ Sai mã"))</f>
        <v/>
      </c>
      <c r="D163" s="39"/>
      <c r="E163" s="39"/>
      <c r="F163" s="43"/>
      <c r="G163" s="44"/>
      <c r="H163" s="44"/>
      <c r="I163" s="44"/>
      <c r="J163" s="44"/>
      <c r="K163" s="44"/>
      <c r="L163" s="44"/>
      <c r="M163" s="44"/>
      <c r="N163" s="44"/>
      <c r="O163" s="44"/>
      <c r="P163" s="44"/>
      <c r="Q163" s="44"/>
      <c r="R163" s="44"/>
      <c r="S163" s="44"/>
      <c r="T163" s="44"/>
      <c r="U163" s="44"/>
      <c r="V163" s="44"/>
      <c r="W163" s="44"/>
      <c r="X163" s="44"/>
      <c r="Y163" s="44"/>
      <c r="Z163" s="44"/>
      <c r="AA163" s="25" t="str">
        <f t="shared" si="2"/>
        <v/>
      </c>
      <c r="AB163" s="39"/>
      <c r="AC163" s="39"/>
    </row>
    <row r="164" ht="19.5" customHeight="1">
      <c r="A164" s="22" t="str">
        <f t="shared" si="1"/>
        <v/>
      </c>
      <c r="B164" s="39"/>
      <c r="C164" s="41" t="str">
        <f t="array" ref="C164">IF(B164="","",IFERROR(INDEX('NGƯỜI ĐƯỢC ĐÁNH GIÁ'!$C$5:$C$34,MATCH(B164,'NGƯỜI ĐƯỢC ĐÁNH GIÁ'!$B$5:$B$34,0)),"⚠ Sai mã"))</f>
        <v/>
      </c>
      <c r="D164" s="39"/>
      <c r="E164" s="39"/>
      <c r="F164" s="43"/>
      <c r="G164" s="44"/>
      <c r="H164" s="44"/>
      <c r="I164" s="44"/>
      <c r="J164" s="44"/>
      <c r="K164" s="44"/>
      <c r="L164" s="44"/>
      <c r="M164" s="44"/>
      <c r="N164" s="44"/>
      <c r="O164" s="44"/>
      <c r="P164" s="44"/>
      <c r="Q164" s="44"/>
      <c r="R164" s="44"/>
      <c r="S164" s="44"/>
      <c r="T164" s="44"/>
      <c r="U164" s="44"/>
      <c r="V164" s="44"/>
      <c r="W164" s="44"/>
      <c r="X164" s="44"/>
      <c r="Y164" s="44"/>
      <c r="Z164" s="44"/>
      <c r="AA164" s="25" t="str">
        <f t="shared" si="2"/>
        <v/>
      </c>
      <c r="AB164" s="39"/>
      <c r="AC164" s="39"/>
    </row>
    <row r="165" ht="19.5" customHeight="1">
      <c r="A165" s="22" t="str">
        <f t="shared" si="1"/>
        <v/>
      </c>
      <c r="B165" s="39"/>
      <c r="C165" s="41" t="str">
        <f t="array" ref="C165">IF(B165="","",IFERROR(INDEX('NGƯỜI ĐƯỢC ĐÁNH GIÁ'!$C$5:$C$34,MATCH(B165,'NGƯỜI ĐƯỢC ĐÁNH GIÁ'!$B$5:$B$34,0)),"⚠ Sai mã"))</f>
        <v/>
      </c>
      <c r="D165" s="39"/>
      <c r="E165" s="39"/>
      <c r="F165" s="43"/>
      <c r="G165" s="44"/>
      <c r="H165" s="44"/>
      <c r="I165" s="44"/>
      <c r="J165" s="44"/>
      <c r="K165" s="44"/>
      <c r="L165" s="44"/>
      <c r="M165" s="44"/>
      <c r="N165" s="44"/>
      <c r="O165" s="44"/>
      <c r="P165" s="44"/>
      <c r="Q165" s="44"/>
      <c r="R165" s="44"/>
      <c r="S165" s="44"/>
      <c r="T165" s="44"/>
      <c r="U165" s="44"/>
      <c r="V165" s="44"/>
      <c r="W165" s="44"/>
      <c r="X165" s="44"/>
      <c r="Y165" s="44"/>
      <c r="Z165" s="44"/>
      <c r="AA165" s="25" t="str">
        <f t="shared" si="2"/>
        <v/>
      </c>
      <c r="AB165" s="39"/>
      <c r="AC165" s="39"/>
    </row>
    <row r="166" ht="19.5" customHeight="1">
      <c r="A166" s="22" t="str">
        <f t="shared" si="1"/>
        <v/>
      </c>
      <c r="B166" s="39"/>
      <c r="C166" s="41" t="str">
        <f t="array" ref="C166">IF(B166="","",IFERROR(INDEX('NGƯỜI ĐƯỢC ĐÁNH GIÁ'!$C$5:$C$34,MATCH(B166,'NGƯỜI ĐƯỢC ĐÁNH GIÁ'!$B$5:$B$34,0)),"⚠ Sai mã"))</f>
        <v/>
      </c>
      <c r="D166" s="39"/>
      <c r="E166" s="39"/>
      <c r="F166" s="43"/>
      <c r="G166" s="44"/>
      <c r="H166" s="44"/>
      <c r="I166" s="44"/>
      <c r="J166" s="44"/>
      <c r="K166" s="44"/>
      <c r="L166" s="44"/>
      <c r="M166" s="44"/>
      <c r="N166" s="44"/>
      <c r="O166" s="44"/>
      <c r="P166" s="44"/>
      <c r="Q166" s="44"/>
      <c r="R166" s="44"/>
      <c r="S166" s="44"/>
      <c r="T166" s="44"/>
      <c r="U166" s="44"/>
      <c r="V166" s="44"/>
      <c r="W166" s="44"/>
      <c r="X166" s="44"/>
      <c r="Y166" s="44"/>
      <c r="Z166" s="44"/>
      <c r="AA166" s="25" t="str">
        <f t="shared" si="2"/>
        <v/>
      </c>
      <c r="AB166" s="39"/>
      <c r="AC166" s="39"/>
    </row>
    <row r="167" ht="19.5" customHeight="1">
      <c r="A167" s="22" t="str">
        <f t="shared" si="1"/>
        <v/>
      </c>
      <c r="B167" s="39"/>
      <c r="C167" s="41" t="str">
        <f t="array" ref="C167">IF(B167="","",IFERROR(INDEX('NGƯỜI ĐƯỢC ĐÁNH GIÁ'!$C$5:$C$34,MATCH(B167,'NGƯỜI ĐƯỢC ĐÁNH GIÁ'!$B$5:$B$34,0)),"⚠ Sai mã"))</f>
        <v/>
      </c>
      <c r="D167" s="39"/>
      <c r="E167" s="39"/>
      <c r="F167" s="43"/>
      <c r="G167" s="44"/>
      <c r="H167" s="44"/>
      <c r="I167" s="44"/>
      <c r="J167" s="44"/>
      <c r="K167" s="44"/>
      <c r="L167" s="44"/>
      <c r="M167" s="44"/>
      <c r="N167" s="44"/>
      <c r="O167" s="44"/>
      <c r="P167" s="44"/>
      <c r="Q167" s="44"/>
      <c r="R167" s="44"/>
      <c r="S167" s="44"/>
      <c r="T167" s="44"/>
      <c r="U167" s="44"/>
      <c r="V167" s="44"/>
      <c r="W167" s="44"/>
      <c r="X167" s="44"/>
      <c r="Y167" s="44"/>
      <c r="Z167" s="44"/>
      <c r="AA167" s="25" t="str">
        <f t="shared" si="2"/>
        <v/>
      </c>
      <c r="AB167" s="39"/>
      <c r="AC167" s="39"/>
    </row>
    <row r="168" ht="19.5" customHeight="1">
      <c r="A168" s="22" t="str">
        <f t="shared" si="1"/>
        <v/>
      </c>
      <c r="B168" s="39"/>
      <c r="C168" s="41" t="str">
        <f t="array" ref="C168">IF(B168="","",IFERROR(INDEX('NGƯỜI ĐƯỢC ĐÁNH GIÁ'!$C$5:$C$34,MATCH(B168,'NGƯỜI ĐƯỢC ĐÁNH GIÁ'!$B$5:$B$34,0)),"⚠ Sai mã"))</f>
        <v/>
      </c>
      <c r="D168" s="39"/>
      <c r="E168" s="39"/>
      <c r="F168" s="43"/>
      <c r="G168" s="44"/>
      <c r="H168" s="44"/>
      <c r="I168" s="44"/>
      <c r="J168" s="44"/>
      <c r="K168" s="44"/>
      <c r="L168" s="44"/>
      <c r="M168" s="44"/>
      <c r="N168" s="44"/>
      <c r="O168" s="44"/>
      <c r="P168" s="44"/>
      <c r="Q168" s="44"/>
      <c r="R168" s="44"/>
      <c r="S168" s="44"/>
      <c r="T168" s="44"/>
      <c r="U168" s="44"/>
      <c r="V168" s="44"/>
      <c r="W168" s="44"/>
      <c r="X168" s="44"/>
      <c r="Y168" s="44"/>
      <c r="Z168" s="44"/>
      <c r="AA168" s="25" t="str">
        <f t="shared" si="2"/>
        <v/>
      </c>
      <c r="AB168" s="39"/>
      <c r="AC168" s="39"/>
    </row>
    <row r="169" ht="19.5" customHeight="1">
      <c r="A169" s="22" t="str">
        <f t="shared" si="1"/>
        <v/>
      </c>
      <c r="B169" s="39"/>
      <c r="C169" s="41" t="str">
        <f t="array" ref="C169">IF(B169="","",IFERROR(INDEX('NGƯỜI ĐƯỢC ĐÁNH GIÁ'!$C$5:$C$34,MATCH(B169,'NGƯỜI ĐƯỢC ĐÁNH GIÁ'!$B$5:$B$34,0)),"⚠ Sai mã"))</f>
        <v/>
      </c>
      <c r="D169" s="39"/>
      <c r="E169" s="39"/>
      <c r="F169" s="43"/>
      <c r="G169" s="44"/>
      <c r="H169" s="44"/>
      <c r="I169" s="44"/>
      <c r="J169" s="44"/>
      <c r="K169" s="44"/>
      <c r="L169" s="44"/>
      <c r="M169" s="44"/>
      <c r="N169" s="44"/>
      <c r="O169" s="44"/>
      <c r="P169" s="44"/>
      <c r="Q169" s="44"/>
      <c r="R169" s="44"/>
      <c r="S169" s="44"/>
      <c r="T169" s="44"/>
      <c r="U169" s="44"/>
      <c r="V169" s="44"/>
      <c r="W169" s="44"/>
      <c r="X169" s="44"/>
      <c r="Y169" s="44"/>
      <c r="Z169" s="44"/>
      <c r="AA169" s="25" t="str">
        <f t="shared" si="2"/>
        <v/>
      </c>
      <c r="AB169" s="39"/>
      <c r="AC169" s="39"/>
    </row>
    <row r="170" ht="19.5" customHeight="1">
      <c r="A170" s="22" t="str">
        <f t="shared" si="1"/>
        <v/>
      </c>
      <c r="B170" s="39"/>
      <c r="C170" s="41" t="str">
        <f t="array" ref="C170">IF(B170="","",IFERROR(INDEX('NGƯỜI ĐƯỢC ĐÁNH GIÁ'!$C$5:$C$34,MATCH(B170,'NGƯỜI ĐƯỢC ĐÁNH GIÁ'!$B$5:$B$34,0)),"⚠ Sai mã"))</f>
        <v/>
      </c>
      <c r="D170" s="39"/>
      <c r="E170" s="39"/>
      <c r="F170" s="43"/>
      <c r="G170" s="44"/>
      <c r="H170" s="44"/>
      <c r="I170" s="44"/>
      <c r="J170" s="44"/>
      <c r="K170" s="44"/>
      <c r="L170" s="44"/>
      <c r="M170" s="44"/>
      <c r="N170" s="44"/>
      <c r="O170" s="44"/>
      <c r="P170" s="44"/>
      <c r="Q170" s="44"/>
      <c r="R170" s="44"/>
      <c r="S170" s="44"/>
      <c r="T170" s="44"/>
      <c r="U170" s="44"/>
      <c r="V170" s="44"/>
      <c r="W170" s="44"/>
      <c r="X170" s="44"/>
      <c r="Y170" s="44"/>
      <c r="Z170" s="44"/>
      <c r="AA170" s="25" t="str">
        <f t="shared" si="2"/>
        <v/>
      </c>
      <c r="AB170" s="39"/>
      <c r="AC170" s="39"/>
    </row>
    <row r="171" ht="19.5" customHeight="1">
      <c r="A171" s="22" t="str">
        <f t="shared" si="1"/>
        <v/>
      </c>
      <c r="B171" s="39"/>
      <c r="C171" s="41" t="str">
        <f t="array" ref="C171">IF(B171="","",IFERROR(INDEX('NGƯỜI ĐƯỢC ĐÁNH GIÁ'!$C$5:$C$34,MATCH(B171,'NGƯỜI ĐƯỢC ĐÁNH GIÁ'!$B$5:$B$34,0)),"⚠ Sai mã"))</f>
        <v/>
      </c>
      <c r="D171" s="39"/>
      <c r="E171" s="39"/>
      <c r="F171" s="43"/>
      <c r="G171" s="44"/>
      <c r="H171" s="44"/>
      <c r="I171" s="44"/>
      <c r="J171" s="44"/>
      <c r="K171" s="44"/>
      <c r="L171" s="44"/>
      <c r="M171" s="44"/>
      <c r="N171" s="44"/>
      <c r="O171" s="44"/>
      <c r="P171" s="44"/>
      <c r="Q171" s="44"/>
      <c r="R171" s="44"/>
      <c r="S171" s="44"/>
      <c r="T171" s="44"/>
      <c r="U171" s="44"/>
      <c r="V171" s="44"/>
      <c r="W171" s="44"/>
      <c r="X171" s="44"/>
      <c r="Y171" s="44"/>
      <c r="Z171" s="44"/>
      <c r="AA171" s="25" t="str">
        <f t="shared" si="2"/>
        <v/>
      </c>
      <c r="AB171" s="39"/>
      <c r="AC171" s="39"/>
    </row>
    <row r="172" ht="19.5" customHeight="1">
      <c r="A172" s="22" t="str">
        <f t="shared" si="1"/>
        <v/>
      </c>
      <c r="B172" s="39"/>
      <c r="C172" s="41" t="str">
        <f t="array" ref="C172">IF(B172="","",IFERROR(INDEX('NGƯỜI ĐƯỢC ĐÁNH GIÁ'!$C$5:$C$34,MATCH(B172,'NGƯỜI ĐƯỢC ĐÁNH GIÁ'!$B$5:$B$34,0)),"⚠ Sai mã"))</f>
        <v/>
      </c>
      <c r="D172" s="39"/>
      <c r="E172" s="39"/>
      <c r="F172" s="43"/>
      <c r="G172" s="44"/>
      <c r="H172" s="44"/>
      <c r="I172" s="44"/>
      <c r="J172" s="44"/>
      <c r="K172" s="44"/>
      <c r="L172" s="44"/>
      <c r="M172" s="44"/>
      <c r="N172" s="44"/>
      <c r="O172" s="44"/>
      <c r="P172" s="44"/>
      <c r="Q172" s="44"/>
      <c r="R172" s="44"/>
      <c r="S172" s="44"/>
      <c r="T172" s="44"/>
      <c r="U172" s="44"/>
      <c r="V172" s="44"/>
      <c r="W172" s="44"/>
      <c r="X172" s="44"/>
      <c r="Y172" s="44"/>
      <c r="Z172" s="44"/>
      <c r="AA172" s="25" t="str">
        <f t="shared" si="2"/>
        <v/>
      </c>
      <c r="AB172" s="39"/>
      <c r="AC172" s="39"/>
    </row>
    <row r="173" ht="19.5" customHeight="1">
      <c r="A173" s="22" t="str">
        <f t="shared" si="1"/>
        <v/>
      </c>
      <c r="B173" s="39"/>
      <c r="C173" s="41" t="str">
        <f t="array" ref="C173">IF(B173="","",IFERROR(INDEX('NGƯỜI ĐƯỢC ĐÁNH GIÁ'!$C$5:$C$34,MATCH(B173,'NGƯỜI ĐƯỢC ĐÁNH GIÁ'!$B$5:$B$34,0)),"⚠ Sai mã"))</f>
        <v/>
      </c>
      <c r="D173" s="39"/>
      <c r="E173" s="39"/>
      <c r="F173" s="43"/>
      <c r="G173" s="44"/>
      <c r="H173" s="44"/>
      <c r="I173" s="44"/>
      <c r="J173" s="44"/>
      <c r="K173" s="44"/>
      <c r="L173" s="44"/>
      <c r="M173" s="44"/>
      <c r="N173" s="44"/>
      <c r="O173" s="44"/>
      <c r="P173" s="44"/>
      <c r="Q173" s="44"/>
      <c r="R173" s="44"/>
      <c r="S173" s="44"/>
      <c r="T173" s="44"/>
      <c r="U173" s="44"/>
      <c r="V173" s="44"/>
      <c r="W173" s="44"/>
      <c r="X173" s="44"/>
      <c r="Y173" s="44"/>
      <c r="Z173" s="44"/>
      <c r="AA173" s="25" t="str">
        <f t="shared" si="2"/>
        <v/>
      </c>
      <c r="AB173" s="39"/>
      <c r="AC173" s="39"/>
    </row>
    <row r="174" ht="19.5" customHeight="1">
      <c r="A174" s="22" t="str">
        <f t="shared" si="1"/>
        <v/>
      </c>
      <c r="B174" s="39"/>
      <c r="C174" s="41" t="str">
        <f t="array" ref="C174">IF(B174="","",IFERROR(INDEX('NGƯỜI ĐƯỢC ĐÁNH GIÁ'!$C$5:$C$34,MATCH(B174,'NGƯỜI ĐƯỢC ĐÁNH GIÁ'!$B$5:$B$34,0)),"⚠ Sai mã"))</f>
        <v/>
      </c>
      <c r="D174" s="39"/>
      <c r="E174" s="39"/>
      <c r="F174" s="43"/>
      <c r="G174" s="44"/>
      <c r="H174" s="44"/>
      <c r="I174" s="44"/>
      <c r="J174" s="44"/>
      <c r="K174" s="44"/>
      <c r="L174" s="44"/>
      <c r="M174" s="44"/>
      <c r="N174" s="44"/>
      <c r="O174" s="44"/>
      <c r="P174" s="44"/>
      <c r="Q174" s="44"/>
      <c r="R174" s="44"/>
      <c r="S174" s="44"/>
      <c r="T174" s="44"/>
      <c r="U174" s="44"/>
      <c r="V174" s="44"/>
      <c r="W174" s="44"/>
      <c r="X174" s="44"/>
      <c r="Y174" s="44"/>
      <c r="Z174" s="44"/>
      <c r="AA174" s="25" t="str">
        <f t="shared" si="2"/>
        <v/>
      </c>
      <c r="AB174" s="39"/>
      <c r="AC174" s="39"/>
    </row>
    <row r="175" ht="19.5" customHeight="1">
      <c r="A175" s="22" t="str">
        <f t="shared" si="1"/>
        <v/>
      </c>
      <c r="B175" s="39"/>
      <c r="C175" s="41" t="str">
        <f t="array" ref="C175">IF(B175="","",IFERROR(INDEX('NGƯỜI ĐƯỢC ĐÁNH GIÁ'!$C$5:$C$34,MATCH(B175,'NGƯỜI ĐƯỢC ĐÁNH GIÁ'!$B$5:$B$34,0)),"⚠ Sai mã"))</f>
        <v/>
      </c>
      <c r="D175" s="39"/>
      <c r="E175" s="39"/>
      <c r="F175" s="43"/>
      <c r="G175" s="44"/>
      <c r="H175" s="44"/>
      <c r="I175" s="44"/>
      <c r="J175" s="44"/>
      <c r="K175" s="44"/>
      <c r="L175" s="44"/>
      <c r="M175" s="44"/>
      <c r="N175" s="44"/>
      <c r="O175" s="44"/>
      <c r="P175" s="44"/>
      <c r="Q175" s="44"/>
      <c r="R175" s="44"/>
      <c r="S175" s="44"/>
      <c r="T175" s="44"/>
      <c r="U175" s="44"/>
      <c r="V175" s="44"/>
      <c r="W175" s="44"/>
      <c r="X175" s="44"/>
      <c r="Y175" s="44"/>
      <c r="Z175" s="44"/>
      <c r="AA175" s="25" t="str">
        <f t="shared" si="2"/>
        <v/>
      </c>
      <c r="AB175" s="39"/>
      <c r="AC175" s="39"/>
    </row>
    <row r="176" ht="19.5" customHeight="1">
      <c r="A176" s="22" t="str">
        <f t="shared" si="1"/>
        <v/>
      </c>
      <c r="B176" s="39"/>
      <c r="C176" s="41" t="str">
        <f t="array" ref="C176">IF(B176="","",IFERROR(INDEX('NGƯỜI ĐƯỢC ĐÁNH GIÁ'!$C$5:$C$34,MATCH(B176,'NGƯỜI ĐƯỢC ĐÁNH GIÁ'!$B$5:$B$34,0)),"⚠ Sai mã"))</f>
        <v/>
      </c>
      <c r="D176" s="39"/>
      <c r="E176" s="39"/>
      <c r="F176" s="43"/>
      <c r="G176" s="44"/>
      <c r="H176" s="44"/>
      <c r="I176" s="44"/>
      <c r="J176" s="44"/>
      <c r="K176" s="44"/>
      <c r="L176" s="44"/>
      <c r="M176" s="44"/>
      <c r="N176" s="44"/>
      <c r="O176" s="44"/>
      <c r="P176" s="44"/>
      <c r="Q176" s="44"/>
      <c r="R176" s="44"/>
      <c r="S176" s="44"/>
      <c r="T176" s="44"/>
      <c r="U176" s="44"/>
      <c r="V176" s="44"/>
      <c r="W176" s="44"/>
      <c r="X176" s="44"/>
      <c r="Y176" s="44"/>
      <c r="Z176" s="44"/>
      <c r="AA176" s="25" t="str">
        <f t="shared" si="2"/>
        <v/>
      </c>
      <c r="AB176" s="39"/>
      <c r="AC176" s="39"/>
    </row>
    <row r="177" ht="19.5" customHeight="1">
      <c r="A177" s="22" t="str">
        <f t="shared" si="1"/>
        <v/>
      </c>
      <c r="B177" s="39"/>
      <c r="C177" s="41" t="str">
        <f t="array" ref="C177">IF(B177="","",IFERROR(INDEX('NGƯỜI ĐƯỢC ĐÁNH GIÁ'!$C$5:$C$34,MATCH(B177,'NGƯỜI ĐƯỢC ĐÁNH GIÁ'!$B$5:$B$34,0)),"⚠ Sai mã"))</f>
        <v/>
      </c>
      <c r="D177" s="39"/>
      <c r="E177" s="39"/>
      <c r="F177" s="43"/>
      <c r="G177" s="44"/>
      <c r="H177" s="44"/>
      <c r="I177" s="44"/>
      <c r="J177" s="44"/>
      <c r="K177" s="44"/>
      <c r="L177" s="44"/>
      <c r="M177" s="44"/>
      <c r="N177" s="44"/>
      <c r="O177" s="44"/>
      <c r="P177" s="44"/>
      <c r="Q177" s="44"/>
      <c r="R177" s="44"/>
      <c r="S177" s="44"/>
      <c r="T177" s="44"/>
      <c r="U177" s="44"/>
      <c r="V177" s="44"/>
      <c r="W177" s="44"/>
      <c r="X177" s="44"/>
      <c r="Y177" s="44"/>
      <c r="Z177" s="44"/>
      <c r="AA177" s="25" t="str">
        <f t="shared" si="2"/>
        <v/>
      </c>
      <c r="AB177" s="39"/>
      <c r="AC177" s="39"/>
    </row>
    <row r="178" ht="19.5" customHeight="1">
      <c r="A178" s="22" t="str">
        <f t="shared" si="1"/>
        <v/>
      </c>
      <c r="B178" s="39"/>
      <c r="C178" s="41" t="str">
        <f t="array" ref="C178">IF(B178="","",IFERROR(INDEX('NGƯỜI ĐƯỢC ĐÁNH GIÁ'!$C$5:$C$34,MATCH(B178,'NGƯỜI ĐƯỢC ĐÁNH GIÁ'!$B$5:$B$34,0)),"⚠ Sai mã"))</f>
        <v/>
      </c>
      <c r="D178" s="39"/>
      <c r="E178" s="39"/>
      <c r="F178" s="43"/>
      <c r="G178" s="44"/>
      <c r="H178" s="44"/>
      <c r="I178" s="44"/>
      <c r="J178" s="44"/>
      <c r="K178" s="44"/>
      <c r="L178" s="44"/>
      <c r="M178" s="44"/>
      <c r="N178" s="44"/>
      <c r="O178" s="44"/>
      <c r="P178" s="44"/>
      <c r="Q178" s="44"/>
      <c r="R178" s="44"/>
      <c r="S178" s="44"/>
      <c r="T178" s="44"/>
      <c r="U178" s="44"/>
      <c r="V178" s="44"/>
      <c r="W178" s="44"/>
      <c r="X178" s="44"/>
      <c r="Y178" s="44"/>
      <c r="Z178" s="44"/>
      <c r="AA178" s="25" t="str">
        <f t="shared" si="2"/>
        <v/>
      </c>
      <c r="AB178" s="39"/>
      <c r="AC178" s="39"/>
    </row>
    <row r="179" ht="19.5" customHeight="1">
      <c r="A179" s="22" t="str">
        <f t="shared" si="1"/>
        <v/>
      </c>
      <c r="B179" s="39"/>
      <c r="C179" s="41" t="str">
        <f t="array" ref="C179">IF(B179="","",IFERROR(INDEX('NGƯỜI ĐƯỢC ĐÁNH GIÁ'!$C$5:$C$34,MATCH(B179,'NGƯỜI ĐƯỢC ĐÁNH GIÁ'!$B$5:$B$34,0)),"⚠ Sai mã"))</f>
        <v/>
      </c>
      <c r="D179" s="39"/>
      <c r="E179" s="39"/>
      <c r="F179" s="43"/>
      <c r="G179" s="44"/>
      <c r="H179" s="44"/>
      <c r="I179" s="44"/>
      <c r="J179" s="44"/>
      <c r="K179" s="44"/>
      <c r="L179" s="44"/>
      <c r="M179" s="44"/>
      <c r="N179" s="44"/>
      <c r="O179" s="44"/>
      <c r="P179" s="44"/>
      <c r="Q179" s="44"/>
      <c r="R179" s="44"/>
      <c r="S179" s="44"/>
      <c r="T179" s="44"/>
      <c r="U179" s="44"/>
      <c r="V179" s="44"/>
      <c r="W179" s="44"/>
      <c r="X179" s="44"/>
      <c r="Y179" s="44"/>
      <c r="Z179" s="44"/>
      <c r="AA179" s="25" t="str">
        <f t="shared" si="2"/>
        <v/>
      </c>
      <c r="AB179" s="39"/>
      <c r="AC179" s="39"/>
    </row>
    <row r="180" ht="19.5" customHeight="1">
      <c r="A180" s="22" t="str">
        <f t="shared" si="1"/>
        <v/>
      </c>
      <c r="B180" s="39"/>
      <c r="C180" s="41" t="str">
        <f t="array" ref="C180">IF(B180="","",IFERROR(INDEX('NGƯỜI ĐƯỢC ĐÁNH GIÁ'!$C$5:$C$34,MATCH(B180,'NGƯỜI ĐƯỢC ĐÁNH GIÁ'!$B$5:$B$34,0)),"⚠ Sai mã"))</f>
        <v/>
      </c>
      <c r="D180" s="39"/>
      <c r="E180" s="39"/>
      <c r="F180" s="43"/>
      <c r="G180" s="44"/>
      <c r="H180" s="44"/>
      <c r="I180" s="44"/>
      <c r="J180" s="44"/>
      <c r="K180" s="44"/>
      <c r="L180" s="44"/>
      <c r="M180" s="44"/>
      <c r="N180" s="44"/>
      <c r="O180" s="44"/>
      <c r="P180" s="44"/>
      <c r="Q180" s="44"/>
      <c r="R180" s="44"/>
      <c r="S180" s="44"/>
      <c r="T180" s="44"/>
      <c r="U180" s="44"/>
      <c r="V180" s="44"/>
      <c r="W180" s="44"/>
      <c r="X180" s="44"/>
      <c r="Y180" s="44"/>
      <c r="Z180" s="44"/>
      <c r="AA180" s="25" t="str">
        <f t="shared" si="2"/>
        <v/>
      </c>
      <c r="AB180" s="39"/>
      <c r="AC180" s="39"/>
    </row>
    <row r="181" ht="19.5" customHeight="1">
      <c r="A181" s="22" t="str">
        <f t="shared" si="1"/>
        <v/>
      </c>
      <c r="B181" s="39"/>
      <c r="C181" s="41" t="str">
        <f t="array" ref="C181">IF(B181="","",IFERROR(INDEX('NGƯỜI ĐƯỢC ĐÁNH GIÁ'!$C$5:$C$34,MATCH(B181,'NGƯỜI ĐƯỢC ĐÁNH GIÁ'!$B$5:$B$34,0)),"⚠ Sai mã"))</f>
        <v/>
      </c>
      <c r="D181" s="39"/>
      <c r="E181" s="39"/>
      <c r="F181" s="43"/>
      <c r="G181" s="44"/>
      <c r="H181" s="44"/>
      <c r="I181" s="44"/>
      <c r="J181" s="44"/>
      <c r="K181" s="44"/>
      <c r="L181" s="44"/>
      <c r="M181" s="44"/>
      <c r="N181" s="44"/>
      <c r="O181" s="44"/>
      <c r="P181" s="44"/>
      <c r="Q181" s="44"/>
      <c r="R181" s="44"/>
      <c r="S181" s="44"/>
      <c r="T181" s="44"/>
      <c r="U181" s="44"/>
      <c r="V181" s="44"/>
      <c r="W181" s="44"/>
      <c r="X181" s="44"/>
      <c r="Y181" s="44"/>
      <c r="Z181" s="44"/>
      <c r="AA181" s="25" t="str">
        <f t="shared" si="2"/>
        <v/>
      </c>
      <c r="AB181" s="39"/>
      <c r="AC181" s="39"/>
    </row>
    <row r="182" ht="19.5" customHeight="1">
      <c r="A182" s="22" t="str">
        <f t="shared" si="1"/>
        <v/>
      </c>
      <c r="B182" s="39"/>
      <c r="C182" s="41" t="str">
        <f t="array" ref="C182">IF(B182="","",IFERROR(INDEX('NGƯỜI ĐƯỢC ĐÁNH GIÁ'!$C$5:$C$34,MATCH(B182,'NGƯỜI ĐƯỢC ĐÁNH GIÁ'!$B$5:$B$34,0)),"⚠ Sai mã"))</f>
        <v/>
      </c>
      <c r="D182" s="39"/>
      <c r="E182" s="39"/>
      <c r="F182" s="43"/>
      <c r="G182" s="44"/>
      <c r="H182" s="44"/>
      <c r="I182" s="44"/>
      <c r="J182" s="44"/>
      <c r="K182" s="44"/>
      <c r="L182" s="44"/>
      <c r="M182" s="44"/>
      <c r="N182" s="44"/>
      <c r="O182" s="44"/>
      <c r="P182" s="44"/>
      <c r="Q182" s="44"/>
      <c r="R182" s="44"/>
      <c r="S182" s="44"/>
      <c r="T182" s="44"/>
      <c r="U182" s="44"/>
      <c r="V182" s="44"/>
      <c r="W182" s="44"/>
      <c r="X182" s="44"/>
      <c r="Y182" s="44"/>
      <c r="Z182" s="44"/>
      <c r="AA182" s="25" t="str">
        <f t="shared" si="2"/>
        <v/>
      </c>
      <c r="AB182" s="39"/>
      <c r="AC182" s="39"/>
    </row>
    <row r="183" ht="19.5" customHeight="1">
      <c r="A183" s="22" t="str">
        <f t="shared" si="1"/>
        <v/>
      </c>
      <c r="B183" s="39"/>
      <c r="C183" s="41" t="str">
        <f t="array" ref="C183">IF(B183="","",IFERROR(INDEX('NGƯỜI ĐƯỢC ĐÁNH GIÁ'!$C$5:$C$34,MATCH(B183,'NGƯỜI ĐƯỢC ĐÁNH GIÁ'!$B$5:$B$34,0)),"⚠ Sai mã"))</f>
        <v/>
      </c>
      <c r="D183" s="39"/>
      <c r="E183" s="39"/>
      <c r="F183" s="43"/>
      <c r="G183" s="44"/>
      <c r="H183" s="44"/>
      <c r="I183" s="44"/>
      <c r="J183" s="44"/>
      <c r="K183" s="44"/>
      <c r="L183" s="44"/>
      <c r="M183" s="44"/>
      <c r="N183" s="44"/>
      <c r="O183" s="44"/>
      <c r="P183" s="44"/>
      <c r="Q183" s="44"/>
      <c r="R183" s="44"/>
      <c r="S183" s="44"/>
      <c r="T183" s="44"/>
      <c r="U183" s="44"/>
      <c r="V183" s="44"/>
      <c r="W183" s="44"/>
      <c r="X183" s="44"/>
      <c r="Y183" s="44"/>
      <c r="Z183" s="44"/>
      <c r="AA183" s="25" t="str">
        <f t="shared" si="2"/>
        <v/>
      </c>
      <c r="AB183" s="39"/>
      <c r="AC183" s="39"/>
    </row>
    <row r="184" ht="19.5" customHeight="1">
      <c r="A184" s="22" t="str">
        <f t="shared" si="1"/>
        <v/>
      </c>
      <c r="B184" s="39"/>
      <c r="C184" s="41" t="str">
        <f t="array" ref="C184">IF(B184="","",IFERROR(INDEX('NGƯỜI ĐƯỢC ĐÁNH GIÁ'!$C$5:$C$34,MATCH(B184,'NGƯỜI ĐƯỢC ĐÁNH GIÁ'!$B$5:$B$34,0)),"⚠ Sai mã"))</f>
        <v/>
      </c>
      <c r="D184" s="39"/>
      <c r="E184" s="39"/>
      <c r="F184" s="43"/>
      <c r="G184" s="44"/>
      <c r="H184" s="44"/>
      <c r="I184" s="44"/>
      <c r="J184" s="44"/>
      <c r="K184" s="44"/>
      <c r="L184" s="44"/>
      <c r="M184" s="44"/>
      <c r="N184" s="44"/>
      <c r="O184" s="44"/>
      <c r="P184" s="44"/>
      <c r="Q184" s="44"/>
      <c r="R184" s="44"/>
      <c r="S184" s="44"/>
      <c r="T184" s="44"/>
      <c r="U184" s="44"/>
      <c r="V184" s="44"/>
      <c r="W184" s="44"/>
      <c r="X184" s="44"/>
      <c r="Y184" s="44"/>
      <c r="Z184" s="44"/>
      <c r="AA184" s="25" t="str">
        <f t="shared" si="2"/>
        <v/>
      </c>
      <c r="AB184" s="39"/>
      <c r="AC184" s="39"/>
    </row>
    <row r="185" ht="19.5" customHeight="1">
      <c r="A185" s="22" t="str">
        <f t="shared" si="1"/>
        <v/>
      </c>
      <c r="B185" s="39"/>
      <c r="C185" s="41" t="str">
        <f t="array" ref="C185">IF(B185="","",IFERROR(INDEX('NGƯỜI ĐƯỢC ĐÁNH GIÁ'!$C$5:$C$34,MATCH(B185,'NGƯỜI ĐƯỢC ĐÁNH GIÁ'!$B$5:$B$34,0)),"⚠ Sai mã"))</f>
        <v/>
      </c>
      <c r="D185" s="39"/>
      <c r="E185" s="39"/>
      <c r="F185" s="43"/>
      <c r="G185" s="44"/>
      <c r="H185" s="44"/>
      <c r="I185" s="44"/>
      <c r="J185" s="44"/>
      <c r="K185" s="44"/>
      <c r="L185" s="44"/>
      <c r="M185" s="44"/>
      <c r="N185" s="44"/>
      <c r="O185" s="44"/>
      <c r="P185" s="44"/>
      <c r="Q185" s="44"/>
      <c r="R185" s="44"/>
      <c r="S185" s="44"/>
      <c r="T185" s="44"/>
      <c r="U185" s="44"/>
      <c r="V185" s="44"/>
      <c r="W185" s="44"/>
      <c r="X185" s="44"/>
      <c r="Y185" s="44"/>
      <c r="Z185" s="44"/>
      <c r="AA185" s="25" t="str">
        <f t="shared" si="2"/>
        <v/>
      </c>
      <c r="AB185" s="39"/>
      <c r="AC185" s="39"/>
    </row>
    <row r="186" ht="19.5" customHeight="1">
      <c r="A186" s="22" t="str">
        <f t="shared" si="1"/>
        <v/>
      </c>
      <c r="B186" s="39"/>
      <c r="C186" s="41" t="str">
        <f t="array" ref="C186">IF(B186="","",IFERROR(INDEX('NGƯỜI ĐƯỢC ĐÁNH GIÁ'!$C$5:$C$34,MATCH(B186,'NGƯỜI ĐƯỢC ĐÁNH GIÁ'!$B$5:$B$34,0)),"⚠ Sai mã"))</f>
        <v/>
      </c>
      <c r="D186" s="39"/>
      <c r="E186" s="39"/>
      <c r="F186" s="43"/>
      <c r="G186" s="44"/>
      <c r="H186" s="44"/>
      <c r="I186" s="44"/>
      <c r="J186" s="44"/>
      <c r="K186" s="44"/>
      <c r="L186" s="44"/>
      <c r="M186" s="44"/>
      <c r="N186" s="44"/>
      <c r="O186" s="44"/>
      <c r="P186" s="44"/>
      <c r="Q186" s="44"/>
      <c r="R186" s="44"/>
      <c r="S186" s="44"/>
      <c r="T186" s="44"/>
      <c r="U186" s="44"/>
      <c r="V186" s="44"/>
      <c r="W186" s="44"/>
      <c r="X186" s="44"/>
      <c r="Y186" s="44"/>
      <c r="Z186" s="44"/>
      <c r="AA186" s="25" t="str">
        <f t="shared" si="2"/>
        <v/>
      </c>
      <c r="AB186" s="39"/>
      <c r="AC186" s="39"/>
    </row>
    <row r="187" ht="19.5" customHeight="1">
      <c r="A187" s="22" t="str">
        <f t="shared" si="1"/>
        <v/>
      </c>
      <c r="B187" s="39"/>
      <c r="C187" s="41" t="str">
        <f t="array" ref="C187">IF(B187="","",IFERROR(INDEX('NGƯỜI ĐƯỢC ĐÁNH GIÁ'!$C$5:$C$34,MATCH(B187,'NGƯỜI ĐƯỢC ĐÁNH GIÁ'!$B$5:$B$34,0)),"⚠ Sai mã"))</f>
        <v/>
      </c>
      <c r="D187" s="39"/>
      <c r="E187" s="39"/>
      <c r="F187" s="43"/>
      <c r="G187" s="44"/>
      <c r="H187" s="44"/>
      <c r="I187" s="44"/>
      <c r="J187" s="44"/>
      <c r="K187" s="44"/>
      <c r="L187" s="44"/>
      <c r="M187" s="44"/>
      <c r="N187" s="44"/>
      <c r="O187" s="44"/>
      <c r="P187" s="44"/>
      <c r="Q187" s="44"/>
      <c r="R187" s="44"/>
      <c r="S187" s="44"/>
      <c r="T187" s="44"/>
      <c r="U187" s="44"/>
      <c r="V187" s="44"/>
      <c r="W187" s="44"/>
      <c r="X187" s="44"/>
      <c r="Y187" s="44"/>
      <c r="Z187" s="44"/>
      <c r="AA187" s="25" t="str">
        <f t="shared" si="2"/>
        <v/>
      </c>
      <c r="AB187" s="39"/>
      <c r="AC187" s="39"/>
    </row>
    <row r="188" ht="19.5" customHeight="1">
      <c r="A188" s="22" t="str">
        <f t="shared" si="1"/>
        <v/>
      </c>
      <c r="B188" s="39"/>
      <c r="C188" s="41" t="str">
        <f t="array" ref="C188">IF(B188="","",IFERROR(INDEX('NGƯỜI ĐƯỢC ĐÁNH GIÁ'!$C$5:$C$34,MATCH(B188,'NGƯỜI ĐƯỢC ĐÁNH GIÁ'!$B$5:$B$34,0)),"⚠ Sai mã"))</f>
        <v/>
      </c>
      <c r="D188" s="39"/>
      <c r="E188" s="39"/>
      <c r="F188" s="43"/>
      <c r="G188" s="44"/>
      <c r="H188" s="44"/>
      <c r="I188" s="44"/>
      <c r="J188" s="44"/>
      <c r="K188" s="44"/>
      <c r="L188" s="44"/>
      <c r="M188" s="44"/>
      <c r="N188" s="44"/>
      <c r="O188" s="44"/>
      <c r="P188" s="44"/>
      <c r="Q188" s="44"/>
      <c r="R188" s="44"/>
      <c r="S188" s="44"/>
      <c r="T188" s="44"/>
      <c r="U188" s="44"/>
      <c r="V188" s="44"/>
      <c r="W188" s="44"/>
      <c r="X188" s="44"/>
      <c r="Y188" s="44"/>
      <c r="Z188" s="44"/>
      <c r="AA188" s="25" t="str">
        <f t="shared" si="2"/>
        <v/>
      </c>
      <c r="AB188" s="39"/>
      <c r="AC188" s="39"/>
    </row>
    <row r="189" ht="19.5" customHeight="1">
      <c r="A189" s="22" t="str">
        <f t="shared" si="1"/>
        <v/>
      </c>
      <c r="B189" s="39"/>
      <c r="C189" s="41" t="str">
        <f t="array" ref="C189">IF(B189="","",IFERROR(INDEX('NGƯỜI ĐƯỢC ĐÁNH GIÁ'!$C$5:$C$34,MATCH(B189,'NGƯỜI ĐƯỢC ĐÁNH GIÁ'!$B$5:$B$34,0)),"⚠ Sai mã"))</f>
        <v/>
      </c>
      <c r="D189" s="39"/>
      <c r="E189" s="39"/>
      <c r="F189" s="43"/>
      <c r="G189" s="44"/>
      <c r="H189" s="44"/>
      <c r="I189" s="44"/>
      <c r="J189" s="44"/>
      <c r="K189" s="44"/>
      <c r="L189" s="44"/>
      <c r="M189" s="44"/>
      <c r="N189" s="44"/>
      <c r="O189" s="44"/>
      <c r="P189" s="44"/>
      <c r="Q189" s="44"/>
      <c r="R189" s="44"/>
      <c r="S189" s="44"/>
      <c r="T189" s="44"/>
      <c r="U189" s="44"/>
      <c r="V189" s="44"/>
      <c r="W189" s="44"/>
      <c r="X189" s="44"/>
      <c r="Y189" s="44"/>
      <c r="Z189" s="44"/>
      <c r="AA189" s="25" t="str">
        <f t="shared" si="2"/>
        <v/>
      </c>
      <c r="AB189" s="39"/>
      <c r="AC189" s="39"/>
    </row>
    <row r="190" ht="19.5" customHeight="1">
      <c r="A190" s="22" t="str">
        <f t="shared" si="1"/>
        <v/>
      </c>
      <c r="B190" s="39"/>
      <c r="C190" s="41" t="str">
        <f t="array" ref="C190">IF(B190="","",IFERROR(INDEX('NGƯỜI ĐƯỢC ĐÁNH GIÁ'!$C$5:$C$34,MATCH(B190,'NGƯỜI ĐƯỢC ĐÁNH GIÁ'!$B$5:$B$34,0)),"⚠ Sai mã"))</f>
        <v/>
      </c>
      <c r="D190" s="39"/>
      <c r="E190" s="39"/>
      <c r="F190" s="43"/>
      <c r="G190" s="44"/>
      <c r="H190" s="44"/>
      <c r="I190" s="44"/>
      <c r="J190" s="44"/>
      <c r="K190" s="44"/>
      <c r="L190" s="44"/>
      <c r="M190" s="44"/>
      <c r="N190" s="44"/>
      <c r="O190" s="44"/>
      <c r="P190" s="44"/>
      <c r="Q190" s="44"/>
      <c r="R190" s="44"/>
      <c r="S190" s="44"/>
      <c r="T190" s="44"/>
      <c r="U190" s="44"/>
      <c r="V190" s="44"/>
      <c r="W190" s="44"/>
      <c r="X190" s="44"/>
      <c r="Y190" s="44"/>
      <c r="Z190" s="44"/>
      <c r="AA190" s="25" t="str">
        <f t="shared" si="2"/>
        <v/>
      </c>
      <c r="AB190" s="39"/>
      <c r="AC190" s="39"/>
    </row>
    <row r="191" ht="19.5" customHeight="1">
      <c r="A191" s="22" t="str">
        <f t="shared" si="1"/>
        <v/>
      </c>
      <c r="B191" s="39"/>
      <c r="C191" s="41" t="str">
        <f t="array" ref="C191">IF(B191="","",IFERROR(INDEX('NGƯỜI ĐƯỢC ĐÁNH GIÁ'!$C$5:$C$34,MATCH(B191,'NGƯỜI ĐƯỢC ĐÁNH GIÁ'!$B$5:$B$34,0)),"⚠ Sai mã"))</f>
        <v/>
      </c>
      <c r="D191" s="39"/>
      <c r="E191" s="39"/>
      <c r="F191" s="43"/>
      <c r="G191" s="44"/>
      <c r="H191" s="44"/>
      <c r="I191" s="44"/>
      <c r="J191" s="44"/>
      <c r="K191" s="44"/>
      <c r="L191" s="44"/>
      <c r="M191" s="44"/>
      <c r="N191" s="44"/>
      <c r="O191" s="44"/>
      <c r="P191" s="44"/>
      <c r="Q191" s="44"/>
      <c r="R191" s="44"/>
      <c r="S191" s="44"/>
      <c r="T191" s="44"/>
      <c r="U191" s="44"/>
      <c r="V191" s="44"/>
      <c r="W191" s="44"/>
      <c r="X191" s="44"/>
      <c r="Y191" s="44"/>
      <c r="Z191" s="44"/>
      <c r="AA191" s="25" t="str">
        <f t="shared" si="2"/>
        <v/>
      </c>
      <c r="AB191" s="39"/>
      <c r="AC191" s="39"/>
    </row>
    <row r="192" ht="19.5" customHeight="1">
      <c r="A192" s="22" t="str">
        <f t="shared" si="1"/>
        <v/>
      </c>
      <c r="B192" s="39"/>
      <c r="C192" s="41" t="str">
        <f t="array" ref="C192">IF(B192="","",IFERROR(INDEX('NGƯỜI ĐƯỢC ĐÁNH GIÁ'!$C$5:$C$34,MATCH(B192,'NGƯỜI ĐƯỢC ĐÁNH GIÁ'!$B$5:$B$34,0)),"⚠ Sai mã"))</f>
        <v/>
      </c>
      <c r="D192" s="39"/>
      <c r="E192" s="39"/>
      <c r="F192" s="43"/>
      <c r="G192" s="44"/>
      <c r="H192" s="44"/>
      <c r="I192" s="44"/>
      <c r="J192" s="44"/>
      <c r="K192" s="44"/>
      <c r="L192" s="44"/>
      <c r="M192" s="44"/>
      <c r="N192" s="44"/>
      <c r="O192" s="44"/>
      <c r="P192" s="44"/>
      <c r="Q192" s="44"/>
      <c r="R192" s="44"/>
      <c r="S192" s="44"/>
      <c r="T192" s="44"/>
      <c r="U192" s="44"/>
      <c r="V192" s="44"/>
      <c r="W192" s="44"/>
      <c r="X192" s="44"/>
      <c r="Y192" s="44"/>
      <c r="Z192" s="44"/>
      <c r="AA192" s="25" t="str">
        <f t="shared" si="2"/>
        <v/>
      </c>
      <c r="AB192" s="39"/>
      <c r="AC192" s="39"/>
    </row>
    <row r="193" ht="19.5" customHeight="1">
      <c r="A193" s="22" t="str">
        <f t="shared" si="1"/>
        <v/>
      </c>
      <c r="B193" s="39"/>
      <c r="C193" s="41" t="str">
        <f t="array" ref="C193">IF(B193="","",IFERROR(INDEX('NGƯỜI ĐƯỢC ĐÁNH GIÁ'!$C$5:$C$34,MATCH(B193,'NGƯỜI ĐƯỢC ĐÁNH GIÁ'!$B$5:$B$34,0)),"⚠ Sai mã"))</f>
        <v/>
      </c>
      <c r="D193" s="39"/>
      <c r="E193" s="39"/>
      <c r="F193" s="43"/>
      <c r="G193" s="44"/>
      <c r="H193" s="44"/>
      <c r="I193" s="44"/>
      <c r="J193" s="44"/>
      <c r="K193" s="44"/>
      <c r="L193" s="44"/>
      <c r="M193" s="44"/>
      <c r="N193" s="44"/>
      <c r="O193" s="44"/>
      <c r="P193" s="44"/>
      <c r="Q193" s="44"/>
      <c r="R193" s="44"/>
      <c r="S193" s="44"/>
      <c r="T193" s="44"/>
      <c r="U193" s="44"/>
      <c r="V193" s="44"/>
      <c r="W193" s="44"/>
      <c r="X193" s="44"/>
      <c r="Y193" s="44"/>
      <c r="Z193" s="44"/>
      <c r="AA193" s="25" t="str">
        <f t="shared" si="2"/>
        <v/>
      </c>
      <c r="AB193" s="39"/>
      <c r="AC193" s="39"/>
    </row>
    <row r="194" ht="19.5" customHeight="1">
      <c r="A194" s="22" t="str">
        <f t="shared" si="1"/>
        <v/>
      </c>
      <c r="B194" s="39"/>
      <c r="C194" s="41" t="str">
        <f t="array" ref="C194">IF(B194="","",IFERROR(INDEX('NGƯỜI ĐƯỢC ĐÁNH GIÁ'!$C$5:$C$34,MATCH(B194,'NGƯỜI ĐƯỢC ĐÁNH GIÁ'!$B$5:$B$34,0)),"⚠ Sai mã"))</f>
        <v/>
      </c>
      <c r="D194" s="39"/>
      <c r="E194" s="39"/>
      <c r="F194" s="43"/>
      <c r="G194" s="44"/>
      <c r="H194" s="44"/>
      <c r="I194" s="44"/>
      <c r="J194" s="44"/>
      <c r="K194" s="44"/>
      <c r="L194" s="44"/>
      <c r="M194" s="44"/>
      <c r="N194" s="44"/>
      <c r="O194" s="44"/>
      <c r="P194" s="44"/>
      <c r="Q194" s="44"/>
      <c r="R194" s="44"/>
      <c r="S194" s="44"/>
      <c r="T194" s="44"/>
      <c r="U194" s="44"/>
      <c r="V194" s="44"/>
      <c r="W194" s="44"/>
      <c r="X194" s="44"/>
      <c r="Y194" s="44"/>
      <c r="Z194" s="44"/>
      <c r="AA194" s="25" t="str">
        <f t="shared" si="2"/>
        <v/>
      </c>
      <c r="AB194" s="39"/>
      <c r="AC194" s="39"/>
    </row>
    <row r="195" ht="19.5" customHeight="1">
      <c r="A195" s="22" t="str">
        <f t="shared" si="1"/>
        <v/>
      </c>
      <c r="B195" s="39"/>
      <c r="C195" s="41" t="str">
        <f t="array" ref="C195">IF(B195="","",IFERROR(INDEX('NGƯỜI ĐƯỢC ĐÁNH GIÁ'!$C$5:$C$34,MATCH(B195,'NGƯỜI ĐƯỢC ĐÁNH GIÁ'!$B$5:$B$34,0)),"⚠ Sai mã"))</f>
        <v/>
      </c>
      <c r="D195" s="39"/>
      <c r="E195" s="39"/>
      <c r="F195" s="43"/>
      <c r="G195" s="44"/>
      <c r="H195" s="44"/>
      <c r="I195" s="44"/>
      <c r="J195" s="44"/>
      <c r="K195" s="44"/>
      <c r="L195" s="44"/>
      <c r="M195" s="44"/>
      <c r="N195" s="44"/>
      <c r="O195" s="44"/>
      <c r="P195" s="44"/>
      <c r="Q195" s="44"/>
      <c r="R195" s="44"/>
      <c r="S195" s="44"/>
      <c r="T195" s="44"/>
      <c r="U195" s="44"/>
      <c r="V195" s="44"/>
      <c r="W195" s="44"/>
      <c r="X195" s="44"/>
      <c r="Y195" s="44"/>
      <c r="Z195" s="44"/>
      <c r="AA195" s="25" t="str">
        <f t="shared" si="2"/>
        <v/>
      </c>
      <c r="AB195" s="39"/>
      <c r="AC195" s="39"/>
    </row>
    <row r="196" ht="19.5" customHeight="1">
      <c r="A196" s="22" t="str">
        <f t="shared" si="1"/>
        <v/>
      </c>
      <c r="B196" s="39"/>
      <c r="C196" s="41" t="str">
        <f t="array" ref="C196">IF(B196="","",IFERROR(INDEX('NGƯỜI ĐƯỢC ĐÁNH GIÁ'!$C$5:$C$34,MATCH(B196,'NGƯỜI ĐƯỢC ĐÁNH GIÁ'!$B$5:$B$34,0)),"⚠ Sai mã"))</f>
        <v/>
      </c>
      <c r="D196" s="39"/>
      <c r="E196" s="39"/>
      <c r="F196" s="43"/>
      <c r="G196" s="44"/>
      <c r="H196" s="44"/>
      <c r="I196" s="44"/>
      <c r="J196" s="44"/>
      <c r="K196" s="44"/>
      <c r="L196" s="44"/>
      <c r="M196" s="44"/>
      <c r="N196" s="44"/>
      <c r="O196" s="44"/>
      <c r="P196" s="44"/>
      <c r="Q196" s="44"/>
      <c r="R196" s="44"/>
      <c r="S196" s="44"/>
      <c r="T196" s="44"/>
      <c r="U196" s="44"/>
      <c r="V196" s="44"/>
      <c r="W196" s="44"/>
      <c r="X196" s="44"/>
      <c r="Y196" s="44"/>
      <c r="Z196" s="44"/>
      <c r="AA196" s="25" t="str">
        <f t="shared" si="2"/>
        <v/>
      </c>
      <c r="AB196" s="39"/>
      <c r="AC196" s="39"/>
    </row>
    <row r="197" ht="19.5" customHeight="1">
      <c r="A197" s="22" t="str">
        <f t="shared" si="1"/>
        <v/>
      </c>
      <c r="B197" s="39"/>
      <c r="C197" s="41" t="str">
        <f t="array" ref="C197">IF(B197="","",IFERROR(INDEX('NGƯỜI ĐƯỢC ĐÁNH GIÁ'!$C$5:$C$34,MATCH(B197,'NGƯỜI ĐƯỢC ĐÁNH GIÁ'!$B$5:$B$34,0)),"⚠ Sai mã"))</f>
        <v/>
      </c>
      <c r="D197" s="39"/>
      <c r="E197" s="39"/>
      <c r="F197" s="43"/>
      <c r="G197" s="44"/>
      <c r="H197" s="44"/>
      <c r="I197" s="44"/>
      <c r="J197" s="44"/>
      <c r="K197" s="44"/>
      <c r="L197" s="44"/>
      <c r="M197" s="44"/>
      <c r="N197" s="44"/>
      <c r="O197" s="44"/>
      <c r="P197" s="44"/>
      <c r="Q197" s="44"/>
      <c r="R197" s="44"/>
      <c r="S197" s="44"/>
      <c r="T197" s="44"/>
      <c r="U197" s="44"/>
      <c r="V197" s="44"/>
      <c r="W197" s="44"/>
      <c r="X197" s="44"/>
      <c r="Y197" s="44"/>
      <c r="Z197" s="44"/>
      <c r="AA197" s="25" t="str">
        <f t="shared" si="2"/>
        <v/>
      </c>
      <c r="AB197" s="39"/>
      <c r="AC197" s="39"/>
    </row>
    <row r="198" ht="19.5" customHeight="1">
      <c r="A198" s="22" t="str">
        <f t="shared" si="1"/>
        <v/>
      </c>
      <c r="B198" s="39"/>
      <c r="C198" s="41" t="str">
        <f t="array" ref="C198">IF(B198="","",IFERROR(INDEX('NGƯỜI ĐƯỢC ĐÁNH GIÁ'!$C$5:$C$34,MATCH(B198,'NGƯỜI ĐƯỢC ĐÁNH GIÁ'!$B$5:$B$34,0)),"⚠ Sai mã"))</f>
        <v/>
      </c>
      <c r="D198" s="39"/>
      <c r="E198" s="39"/>
      <c r="F198" s="43"/>
      <c r="G198" s="44"/>
      <c r="H198" s="44"/>
      <c r="I198" s="44"/>
      <c r="J198" s="44"/>
      <c r="K198" s="44"/>
      <c r="L198" s="44"/>
      <c r="M198" s="44"/>
      <c r="N198" s="44"/>
      <c r="O198" s="44"/>
      <c r="P198" s="44"/>
      <c r="Q198" s="44"/>
      <c r="R198" s="44"/>
      <c r="S198" s="44"/>
      <c r="T198" s="44"/>
      <c r="U198" s="44"/>
      <c r="V198" s="44"/>
      <c r="W198" s="44"/>
      <c r="X198" s="44"/>
      <c r="Y198" s="44"/>
      <c r="Z198" s="44"/>
      <c r="AA198" s="25" t="str">
        <f t="shared" si="2"/>
        <v/>
      </c>
      <c r="AB198" s="39"/>
      <c r="AC198" s="39"/>
    </row>
    <row r="199" ht="19.5" customHeight="1">
      <c r="A199" s="22" t="str">
        <f t="shared" si="1"/>
        <v/>
      </c>
      <c r="B199" s="39"/>
      <c r="C199" s="41" t="str">
        <f t="array" ref="C199">IF(B199="","",IFERROR(INDEX('NGƯỜI ĐƯỢC ĐÁNH GIÁ'!$C$5:$C$34,MATCH(B199,'NGƯỜI ĐƯỢC ĐÁNH GIÁ'!$B$5:$B$34,0)),"⚠ Sai mã"))</f>
        <v/>
      </c>
      <c r="D199" s="39"/>
      <c r="E199" s="39"/>
      <c r="F199" s="43"/>
      <c r="G199" s="44"/>
      <c r="H199" s="44"/>
      <c r="I199" s="44"/>
      <c r="J199" s="44"/>
      <c r="K199" s="44"/>
      <c r="L199" s="44"/>
      <c r="M199" s="44"/>
      <c r="N199" s="44"/>
      <c r="O199" s="44"/>
      <c r="P199" s="44"/>
      <c r="Q199" s="44"/>
      <c r="R199" s="44"/>
      <c r="S199" s="44"/>
      <c r="T199" s="44"/>
      <c r="U199" s="44"/>
      <c r="V199" s="44"/>
      <c r="W199" s="44"/>
      <c r="X199" s="44"/>
      <c r="Y199" s="44"/>
      <c r="Z199" s="44"/>
      <c r="AA199" s="25" t="str">
        <f t="shared" si="2"/>
        <v/>
      </c>
      <c r="AB199" s="39"/>
      <c r="AC199" s="39"/>
    </row>
    <row r="200" ht="19.5" customHeight="1">
      <c r="A200" s="22" t="str">
        <f t="shared" si="1"/>
        <v/>
      </c>
      <c r="B200" s="39"/>
      <c r="C200" s="41" t="str">
        <f t="array" ref="C200">IF(B200="","",IFERROR(INDEX('NGƯỜI ĐƯỢC ĐÁNH GIÁ'!$C$5:$C$34,MATCH(B200,'NGƯỜI ĐƯỢC ĐÁNH GIÁ'!$B$5:$B$34,0)),"⚠ Sai mã"))</f>
        <v/>
      </c>
      <c r="D200" s="39"/>
      <c r="E200" s="39"/>
      <c r="F200" s="43"/>
      <c r="G200" s="44"/>
      <c r="H200" s="44"/>
      <c r="I200" s="44"/>
      <c r="J200" s="44"/>
      <c r="K200" s="44"/>
      <c r="L200" s="44"/>
      <c r="M200" s="44"/>
      <c r="N200" s="44"/>
      <c r="O200" s="44"/>
      <c r="P200" s="44"/>
      <c r="Q200" s="44"/>
      <c r="R200" s="44"/>
      <c r="S200" s="44"/>
      <c r="T200" s="44"/>
      <c r="U200" s="44"/>
      <c r="V200" s="44"/>
      <c r="W200" s="44"/>
      <c r="X200" s="44"/>
      <c r="Y200" s="44"/>
      <c r="Z200" s="44"/>
      <c r="AA200" s="25" t="str">
        <f t="shared" si="2"/>
        <v/>
      </c>
      <c r="AB200" s="39"/>
      <c r="AC200" s="39"/>
    </row>
    <row r="201" ht="19.5" customHeight="1">
      <c r="A201" s="22" t="str">
        <f t="shared" si="1"/>
        <v/>
      </c>
      <c r="B201" s="39"/>
      <c r="C201" s="41" t="str">
        <f t="array" ref="C201">IF(B201="","",IFERROR(INDEX('NGƯỜI ĐƯỢC ĐÁNH GIÁ'!$C$5:$C$34,MATCH(B201,'NGƯỜI ĐƯỢC ĐÁNH GIÁ'!$B$5:$B$34,0)),"⚠ Sai mã"))</f>
        <v/>
      </c>
      <c r="D201" s="39"/>
      <c r="E201" s="39"/>
      <c r="F201" s="43"/>
      <c r="G201" s="44"/>
      <c r="H201" s="44"/>
      <c r="I201" s="44"/>
      <c r="J201" s="44"/>
      <c r="K201" s="44"/>
      <c r="L201" s="44"/>
      <c r="M201" s="44"/>
      <c r="N201" s="44"/>
      <c r="O201" s="44"/>
      <c r="P201" s="44"/>
      <c r="Q201" s="44"/>
      <c r="R201" s="44"/>
      <c r="S201" s="44"/>
      <c r="T201" s="44"/>
      <c r="U201" s="44"/>
      <c r="V201" s="44"/>
      <c r="W201" s="44"/>
      <c r="X201" s="44"/>
      <c r="Y201" s="44"/>
      <c r="Z201" s="44"/>
      <c r="AA201" s="25" t="str">
        <f t="shared" si="2"/>
        <v/>
      </c>
      <c r="AB201" s="39"/>
      <c r="AC201" s="39"/>
    </row>
    <row r="202" ht="19.5" customHeight="1">
      <c r="A202" s="22" t="str">
        <f t="shared" si="1"/>
        <v/>
      </c>
      <c r="B202" s="39"/>
      <c r="C202" s="41" t="str">
        <f t="array" ref="C202">IF(B202="","",IFERROR(INDEX('NGƯỜI ĐƯỢC ĐÁNH GIÁ'!$C$5:$C$34,MATCH(B202,'NGƯỜI ĐƯỢC ĐÁNH GIÁ'!$B$5:$B$34,0)),"⚠ Sai mã"))</f>
        <v/>
      </c>
      <c r="D202" s="39"/>
      <c r="E202" s="39"/>
      <c r="F202" s="43"/>
      <c r="G202" s="44"/>
      <c r="H202" s="44"/>
      <c r="I202" s="44"/>
      <c r="J202" s="44"/>
      <c r="K202" s="44"/>
      <c r="L202" s="44"/>
      <c r="M202" s="44"/>
      <c r="N202" s="44"/>
      <c r="O202" s="44"/>
      <c r="P202" s="44"/>
      <c r="Q202" s="44"/>
      <c r="R202" s="44"/>
      <c r="S202" s="44"/>
      <c r="T202" s="44"/>
      <c r="U202" s="44"/>
      <c r="V202" s="44"/>
      <c r="W202" s="44"/>
      <c r="X202" s="44"/>
      <c r="Y202" s="44"/>
      <c r="Z202" s="44"/>
      <c r="AA202" s="25" t="str">
        <f t="shared" si="2"/>
        <v/>
      </c>
      <c r="AB202" s="39"/>
      <c r="AC202" s="39"/>
    </row>
    <row r="203" ht="19.5" customHeight="1">
      <c r="A203" s="22" t="str">
        <f t="shared" si="1"/>
        <v/>
      </c>
      <c r="B203" s="39"/>
      <c r="C203" s="41" t="str">
        <f t="array" ref="C203">IF(B203="","",IFERROR(INDEX('NGƯỜI ĐƯỢC ĐÁNH GIÁ'!$C$5:$C$34,MATCH(B203,'NGƯỜI ĐƯỢC ĐÁNH GIÁ'!$B$5:$B$34,0)),"⚠ Sai mã"))</f>
        <v/>
      </c>
      <c r="D203" s="39"/>
      <c r="E203" s="39"/>
      <c r="F203" s="43"/>
      <c r="G203" s="44"/>
      <c r="H203" s="44"/>
      <c r="I203" s="44"/>
      <c r="J203" s="44"/>
      <c r="K203" s="44"/>
      <c r="L203" s="44"/>
      <c r="M203" s="44"/>
      <c r="N203" s="44"/>
      <c r="O203" s="44"/>
      <c r="P203" s="44"/>
      <c r="Q203" s="44"/>
      <c r="R203" s="44"/>
      <c r="S203" s="44"/>
      <c r="T203" s="44"/>
      <c r="U203" s="44"/>
      <c r="V203" s="44"/>
      <c r="W203" s="44"/>
      <c r="X203" s="44"/>
      <c r="Y203" s="44"/>
      <c r="Z203" s="44"/>
      <c r="AA203" s="25" t="str">
        <f t="shared" si="2"/>
        <v/>
      </c>
      <c r="AB203" s="39"/>
      <c r="AC203" s="39"/>
    </row>
    <row r="204" ht="19.5" customHeight="1">
      <c r="A204" s="22" t="str">
        <f t="shared" si="1"/>
        <v/>
      </c>
      <c r="B204" s="39"/>
      <c r="C204" s="41" t="str">
        <f t="array" ref="C204">IF(B204="","",IFERROR(INDEX('NGƯỜI ĐƯỢC ĐÁNH GIÁ'!$C$5:$C$34,MATCH(B204,'NGƯỜI ĐƯỢC ĐÁNH GIÁ'!$B$5:$B$34,0)),"⚠ Sai mã"))</f>
        <v/>
      </c>
      <c r="D204" s="39"/>
      <c r="E204" s="39"/>
      <c r="F204" s="43"/>
      <c r="G204" s="44"/>
      <c r="H204" s="44"/>
      <c r="I204" s="44"/>
      <c r="J204" s="44"/>
      <c r="K204" s="44"/>
      <c r="L204" s="44"/>
      <c r="M204" s="44"/>
      <c r="N204" s="44"/>
      <c r="O204" s="44"/>
      <c r="P204" s="44"/>
      <c r="Q204" s="44"/>
      <c r="R204" s="44"/>
      <c r="S204" s="44"/>
      <c r="T204" s="44"/>
      <c r="U204" s="44"/>
      <c r="V204" s="44"/>
      <c r="W204" s="44"/>
      <c r="X204" s="44"/>
      <c r="Y204" s="44"/>
      <c r="Z204" s="44"/>
      <c r="AA204" s="25" t="str">
        <f t="shared" si="2"/>
        <v/>
      </c>
      <c r="AB204" s="39"/>
      <c r="AC204" s="39"/>
    </row>
    <row r="205" ht="19.5" customHeight="1">
      <c r="A205" s="22" t="str">
        <f t="shared" si="1"/>
        <v/>
      </c>
      <c r="B205" s="39"/>
      <c r="C205" s="41" t="str">
        <f t="array" ref="C205">IF(B205="","",IFERROR(INDEX('NGƯỜI ĐƯỢC ĐÁNH GIÁ'!$C$5:$C$34,MATCH(B205,'NGƯỜI ĐƯỢC ĐÁNH GIÁ'!$B$5:$B$34,0)),"⚠ Sai mã"))</f>
        <v/>
      </c>
      <c r="D205" s="39"/>
      <c r="E205" s="39"/>
      <c r="F205" s="43"/>
      <c r="G205" s="44"/>
      <c r="H205" s="44"/>
      <c r="I205" s="44"/>
      <c r="J205" s="44"/>
      <c r="K205" s="44"/>
      <c r="L205" s="44"/>
      <c r="M205" s="44"/>
      <c r="N205" s="44"/>
      <c r="O205" s="44"/>
      <c r="P205" s="44"/>
      <c r="Q205" s="44"/>
      <c r="R205" s="44"/>
      <c r="S205" s="44"/>
      <c r="T205" s="44"/>
      <c r="U205" s="44"/>
      <c r="V205" s="44"/>
      <c r="W205" s="44"/>
      <c r="X205" s="44"/>
      <c r="Y205" s="44"/>
      <c r="Z205" s="44"/>
      <c r="AA205" s="25" t="str">
        <f t="shared" si="2"/>
        <v/>
      </c>
      <c r="AB205" s="39"/>
      <c r="AC205" s="39"/>
    </row>
    <row r="206" ht="19.5" customHeight="1">
      <c r="A206" s="22" t="str">
        <f t="shared" si="1"/>
        <v/>
      </c>
      <c r="B206" s="39"/>
      <c r="C206" s="41" t="str">
        <f t="array" ref="C206">IF(B206="","",IFERROR(INDEX('NGƯỜI ĐƯỢC ĐÁNH GIÁ'!$C$5:$C$34,MATCH(B206,'NGƯỜI ĐƯỢC ĐÁNH GIÁ'!$B$5:$B$34,0)),"⚠ Sai mã"))</f>
        <v/>
      </c>
      <c r="D206" s="39"/>
      <c r="E206" s="39"/>
      <c r="F206" s="43"/>
      <c r="G206" s="44"/>
      <c r="H206" s="44"/>
      <c r="I206" s="44"/>
      <c r="J206" s="44"/>
      <c r="K206" s="44"/>
      <c r="L206" s="44"/>
      <c r="M206" s="44"/>
      <c r="N206" s="44"/>
      <c r="O206" s="44"/>
      <c r="P206" s="44"/>
      <c r="Q206" s="44"/>
      <c r="R206" s="44"/>
      <c r="S206" s="44"/>
      <c r="T206" s="44"/>
      <c r="U206" s="44"/>
      <c r="V206" s="44"/>
      <c r="W206" s="44"/>
      <c r="X206" s="44"/>
      <c r="Y206" s="44"/>
      <c r="Z206" s="44"/>
      <c r="AA206" s="25" t="str">
        <f t="shared" si="2"/>
        <v/>
      </c>
      <c r="AB206" s="39"/>
      <c r="AC206" s="39"/>
    </row>
    <row r="207" ht="19.5" customHeight="1">
      <c r="A207" s="22" t="str">
        <f t="shared" si="1"/>
        <v/>
      </c>
      <c r="B207" s="39"/>
      <c r="C207" s="41" t="str">
        <f t="array" ref="C207">IF(B207="","",IFERROR(INDEX('NGƯỜI ĐƯỢC ĐÁNH GIÁ'!$C$5:$C$34,MATCH(B207,'NGƯỜI ĐƯỢC ĐÁNH GIÁ'!$B$5:$B$34,0)),"⚠ Sai mã"))</f>
        <v/>
      </c>
      <c r="D207" s="39"/>
      <c r="E207" s="39"/>
      <c r="F207" s="43"/>
      <c r="G207" s="44"/>
      <c r="H207" s="44"/>
      <c r="I207" s="44"/>
      <c r="J207" s="44"/>
      <c r="K207" s="44"/>
      <c r="L207" s="44"/>
      <c r="M207" s="44"/>
      <c r="N207" s="44"/>
      <c r="O207" s="44"/>
      <c r="P207" s="44"/>
      <c r="Q207" s="44"/>
      <c r="R207" s="44"/>
      <c r="S207" s="44"/>
      <c r="T207" s="44"/>
      <c r="U207" s="44"/>
      <c r="V207" s="44"/>
      <c r="W207" s="44"/>
      <c r="X207" s="44"/>
      <c r="Y207" s="44"/>
      <c r="Z207" s="44"/>
      <c r="AA207" s="25" t="str">
        <f t="shared" si="2"/>
        <v/>
      </c>
      <c r="AB207" s="39"/>
      <c r="AC207" s="39"/>
    </row>
    <row r="208" ht="19.5" customHeight="1">
      <c r="A208" s="22" t="str">
        <f t="shared" si="1"/>
        <v/>
      </c>
      <c r="B208" s="39"/>
      <c r="C208" s="41" t="str">
        <f t="array" ref="C208">IF(B208="","",IFERROR(INDEX('NGƯỜI ĐƯỢC ĐÁNH GIÁ'!$C$5:$C$34,MATCH(B208,'NGƯỜI ĐƯỢC ĐÁNH GIÁ'!$B$5:$B$34,0)),"⚠ Sai mã"))</f>
        <v/>
      </c>
      <c r="D208" s="39"/>
      <c r="E208" s="39"/>
      <c r="F208" s="43"/>
      <c r="G208" s="44"/>
      <c r="H208" s="44"/>
      <c r="I208" s="44"/>
      <c r="J208" s="44"/>
      <c r="K208" s="44"/>
      <c r="L208" s="44"/>
      <c r="M208" s="44"/>
      <c r="N208" s="44"/>
      <c r="O208" s="44"/>
      <c r="P208" s="44"/>
      <c r="Q208" s="44"/>
      <c r="R208" s="44"/>
      <c r="S208" s="44"/>
      <c r="T208" s="44"/>
      <c r="U208" s="44"/>
      <c r="V208" s="44"/>
      <c r="W208" s="44"/>
      <c r="X208" s="44"/>
      <c r="Y208" s="44"/>
      <c r="Z208" s="44"/>
      <c r="AA208" s="25" t="str">
        <f t="shared" si="2"/>
        <v/>
      </c>
      <c r="AB208" s="39"/>
      <c r="AC208" s="39"/>
    </row>
    <row r="209" ht="19.5" customHeight="1">
      <c r="A209" s="22" t="str">
        <f t="shared" si="1"/>
        <v/>
      </c>
      <c r="B209" s="39"/>
      <c r="C209" s="41" t="str">
        <f t="array" ref="C209">IF(B209="","",IFERROR(INDEX('NGƯỜI ĐƯỢC ĐÁNH GIÁ'!$C$5:$C$34,MATCH(B209,'NGƯỜI ĐƯỢC ĐÁNH GIÁ'!$B$5:$B$34,0)),"⚠ Sai mã"))</f>
        <v/>
      </c>
      <c r="D209" s="39"/>
      <c r="E209" s="39"/>
      <c r="F209" s="43"/>
      <c r="G209" s="44"/>
      <c r="H209" s="44"/>
      <c r="I209" s="44"/>
      <c r="J209" s="44"/>
      <c r="K209" s="44"/>
      <c r="L209" s="44"/>
      <c r="M209" s="44"/>
      <c r="N209" s="44"/>
      <c r="O209" s="44"/>
      <c r="P209" s="44"/>
      <c r="Q209" s="44"/>
      <c r="R209" s="44"/>
      <c r="S209" s="44"/>
      <c r="T209" s="44"/>
      <c r="U209" s="44"/>
      <c r="V209" s="44"/>
      <c r="W209" s="44"/>
      <c r="X209" s="44"/>
      <c r="Y209" s="44"/>
      <c r="Z209" s="44"/>
      <c r="AA209" s="25" t="str">
        <f t="shared" si="2"/>
        <v/>
      </c>
      <c r="AB209" s="39"/>
      <c r="AC209" s="39"/>
    </row>
    <row r="210" ht="19.5" customHeight="1">
      <c r="A210" s="22" t="str">
        <f t="shared" si="1"/>
        <v/>
      </c>
      <c r="B210" s="39"/>
      <c r="C210" s="41" t="str">
        <f t="array" ref="C210">IF(B210="","",IFERROR(INDEX('NGƯỜI ĐƯỢC ĐÁNH GIÁ'!$C$5:$C$34,MATCH(B210,'NGƯỜI ĐƯỢC ĐÁNH GIÁ'!$B$5:$B$34,0)),"⚠ Sai mã"))</f>
        <v/>
      </c>
      <c r="D210" s="39"/>
      <c r="E210" s="39"/>
      <c r="F210" s="43"/>
      <c r="G210" s="44"/>
      <c r="H210" s="44"/>
      <c r="I210" s="44"/>
      <c r="J210" s="44"/>
      <c r="K210" s="44"/>
      <c r="L210" s="44"/>
      <c r="M210" s="44"/>
      <c r="N210" s="44"/>
      <c r="O210" s="44"/>
      <c r="P210" s="44"/>
      <c r="Q210" s="44"/>
      <c r="R210" s="44"/>
      <c r="S210" s="44"/>
      <c r="T210" s="44"/>
      <c r="U210" s="44"/>
      <c r="V210" s="44"/>
      <c r="W210" s="44"/>
      <c r="X210" s="44"/>
      <c r="Y210" s="44"/>
      <c r="Z210" s="44"/>
      <c r="AA210" s="25" t="str">
        <f t="shared" si="2"/>
        <v/>
      </c>
      <c r="AB210" s="39"/>
      <c r="AC210" s="39"/>
    </row>
    <row r="211" ht="19.5" customHeight="1">
      <c r="A211" s="22" t="str">
        <f t="shared" si="1"/>
        <v/>
      </c>
      <c r="B211" s="39"/>
      <c r="C211" s="41" t="str">
        <f t="array" ref="C211">IF(B211="","",IFERROR(INDEX('NGƯỜI ĐƯỢC ĐÁNH GIÁ'!$C$5:$C$34,MATCH(B211,'NGƯỜI ĐƯỢC ĐÁNH GIÁ'!$B$5:$B$34,0)),"⚠ Sai mã"))</f>
        <v/>
      </c>
      <c r="D211" s="39"/>
      <c r="E211" s="39"/>
      <c r="F211" s="43"/>
      <c r="G211" s="44"/>
      <c r="H211" s="44"/>
      <c r="I211" s="44"/>
      <c r="J211" s="44"/>
      <c r="K211" s="44"/>
      <c r="L211" s="44"/>
      <c r="M211" s="44"/>
      <c r="N211" s="44"/>
      <c r="O211" s="44"/>
      <c r="P211" s="44"/>
      <c r="Q211" s="44"/>
      <c r="R211" s="44"/>
      <c r="S211" s="44"/>
      <c r="T211" s="44"/>
      <c r="U211" s="44"/>
      <c r="V211" s="44"/>
      <c r="W211" s="44"/>
      <c r="X211" s="44"/>
      <c r="Y211" s="44"/>
      <c r="Z211" s="44"/>
      <c r="AA211" s="25" t="str">
        <f t="shared" si="2"/>
        <v/>
      </c>
      <c r="AB211" s="39"/>
      <c r="AC211" s="39"/>
    </row>
    <row r="212" ht="19.5" customHeight="1">
      <c r="A212" s="22" t="str">
        <f t="shared" si="1"/>
        <v/>
      </c>
      <c r="B212" s="39"/>
      <c r="C212" s="41" t="str">
        <f t="array" ref="C212">IF(B212="","",IFERROR(INDEX('NGƯỜI ĐƯỢC ĐÁNH GIÁ'!$C$5:$C$34,MATCH(B212,'NGƯỜI ĐƯỢC ĐÁNH GIÁ'!$B$5:$B$34,0)),"⚠ Sai mã"))</f>
        <v/>
      </c>
      <c r="D212" s="39"/>
      <c r="E212" s="39"/>
      <c r="F212" s="43"/>
      <c r="G212" s="44"/>
      <c r="H212" s="44"/>
      <c r="I212" s="44"/>
      <c r="J212" s="44"/>
      <c r="K212" s="44"/>
      <c r="L212" s="44"/>
      <c r="M212" s="44"/>
      <c r="N212" s="44"/>
      <c r="O212" s="44"/>
      <c r="P212" s="44"/>
      <c r="Q212" s="44"/>
      <c r="R212" s="44"/>
      <c r="S212" s="44"/>
      <c r="T212" s="44"/>
      <c r="U212" s="44"/>
      <c r="V212" s="44"/>
      <c r="W212" s="44"/>
      <c r="X212" s="44"/>
      <c r="Y212" s="44"/>
      <c r="Z212" s="44"/>
      <c r="AA212" s="25" t="str">
        <f t="shared" si="2"/>
        <v/>
      </c>
      <c r="AB212" s="39"/>
      <c r="AC212" s="39"/>
    </row>
    <row r="213" ht="19.5" customHeight="1">
      <c r="A213" s="22" t="str">
        <f t="shared" si="1"/>
        <v/>
      </c>
      <c r="B213" s="39"/>
      <c r="C213" s="41" t="str">
        <f t="array" ref="C213">IF(B213="","",IFERROR(INDEX('NGƯỜI ĐƯỢC ĐÁNH GIÁ'!$C$5:$C$34,MATCH(B213,'NGƯỜI ĐƯỢC ĐÁNH GIÁ'!$B$5:$B$34,0)),"⚠ Sai mã"))</f>
        <v/>
      </c>
      <c r="D213" s="39"/>
      <c r="E213" s="39"/>
      <c r="F213" s="43"/>
      <c r="G213" s="44"/>
      <c r="H213" s="44"/>
      <c r="I213" s="44"/>
      <c r="J213" s="44"/>
      <c r="K213" s="44"/>
      <c r="L213" s="44"/>
      <c r="M213" s="44"/>
      <c r="N213" s="44"/>
      <c r="O213" s="44"/>
      <c r="P213" s="44"/>
      <c r="Q213" s="44"/>
      <c r="R213" s="44"/>
      <c r="S213" s="44"/>
      <c r="T213" s="44"/>
      <c r="U213" s="44"/>
      <c r="V213" s="44"/>
      <c r="W213" s="44"/>
      <c r="X213" s="44"/>
      <c r="Y213" s="44"/>
      <c r="Z213" s="44"/>
      <c r="AA213" s="25" t="str">
        <f t="shared" si="2"/>
        <v/>
      </c>
      <c r="AB213" s="39"/>
      <c r="AC213" s="39"/>
    </row>
    <row r="214" ht="19.5" customHeight="1">
      <c r="A214" s="22" t="str">
        <f t="shared" si="1"/>
        <v/>
      </c>
      <c r="B214" s="39"/>
      <c r="C214" s="41" t="str">
        <f t="array" ref="C214">IF(B214="","",IFERROR(INDEX('NGƯỜI ĐƯỢC ĐÁNH GIÁ'!$C$5:$C$34,MATCH(B214,'NGƯỜI ĐƯỢC ĐÁNH GIÁ'!$B$5:$B$34,0)),"⚠ Sai mã"))</f>
        <v/>
      </c>
      <c r="D214" s="39"/>
      <c r="E214" s="39"/>
      <c r="F214" s="43"/>
      <c r="G214" s="44"/>
      <c r="H214" s="44"/>
      <c r="I214" s="44"/>
      <c r="J214" s="44"/>
      <c r="K214" s="44"/>
      <c r="L214" s="44"/>
      <c r="M214" s="44"/>
      <c r="N214" s="44"/>
      <c r="O214" s="44"/>
      <c r="P214" s="44"/>
      <c r="Q214" s="44"/>
      <c r="R214" s="44"/>
      <c r="S214" s="44"/>
      <c r="T214" s="44"/>
      <c r="U214" s="44"/>
      <c r="V214" s="44"/>
      <c r="W214" s="44"/>
      <c r="X214" s="44"/>
      <c r="Y214" s="44"/>
      <c r="Z214" s="44"/>
      <c r="AA214" s="25" t="str">
        <f t="shared" si="2"/>
        <v/>
      </c>
      <c r="AB214" s="39"/>
      <c r="AC214" s="39"/>
    </row>
    <row r="215" ht="19.5" customHeight="1">
      <c r="A215" s="22" t="str">
        <f t="shared" si="1"/>
        <v/>
      </c>
      <c r="B215" s="39"/>
      <c r="C215" s="41" t="str">
        <f t="array" ref="C215">IF(B215="","",IFERROR(INDEX('NGƯỜI ĐƯỢC ĐÁNH GIÁ'!$C$5:$C$34,MATCH(B215,'NGƯỜI ĐƯỢC ĐÁNH GIÁ'!$B$5:$B$34,0)),"⚠ Sai mã"))</f>
        <v/>
      </c>
      <c r="D215" s="39"/>
      <c r="E215" s="39"/>
      <c r="F215" s="43"/>
      <c r="G215" s="44"/>
      <c r="H215" s="44"/>
      <c r="I215" s="44"/>
      <c r="J215" s="44"/>
      <c r="K215" s="44"/>
      <c r="L215" s="44"/>
      <c r="M215" s="44"/>
      <c r="N215" s="44"/>
      <c r="O215" s="44"/>
      <c r="P215" s="44"/>
      <c r="Q215" s="44"/>
      <c r="R215" s="44"/>
      <c r="S215" s="44"/>
      <c r="T215" s="44"/>
      <c r="U215" s="44"/>
      <c r="V215" s="44"/>
      <c r="W215" s="44"/>
      <c r="X215" s="44"/>
      <c r="Y215" s="44"/>
      <c r="Z215" s="44"/>
      <c r="AA215" s="25" t="str">
        <f t="shared" si="2"/>
        <v/>
      </c>
      <c r="AB215" s="39"/>
      <c r="AC215" s="39"/>
    </row>
    <row r="216" ht="19.5" customHeight="1">
      <c r="A216" s="22" t="str">
        <f t="shared" si="1"/>
        <v/>
      </c>
      <c r="B216" s="39"/>
      <c r="C216" s="41" t="str">
        <f t="array" ref="C216">IF(B216="","",IFERROR(INDEX('NGƯỜI ĐƯỢC ĐÁNH GIÁ'!$C$5:$C$34,MATCH(B216,'NGƯỜI ĐƯỢC ĐÁNH GIÁ'!$B$5:$B$34,0)),"⚠ Sai mã"))</f>
        <v/>
      </c>
      <c r="D216" s="39"/>
      <c r="E216" s="39"/>
      <c r="F216" s="43"/>
      <c r="G216" s="44"/>
      <c r="H216" s="44"/>
      <c r="I216" s="44"/>
      <c r="J216" s="44"/>
      <c r="K216" s="44"/>
      <c r="L216" s="44"/>
      <c r="M216" s="44"/>
      <c r="N216" s="44"/>
      <c r="O216" s="44"/>
      <c r="P216" s="44"/>
      <c r="Q216" s="44"/>
      <c r="R216" s="44"/>
      <c r="S216" s="44"/>
      <c r="T216" s="44"/>
      <c r="U216" s="44"/>
      <c r="V216" s="44"/>
      <c r="W216" s="44"/>
      <c r="X216" s="44"/>
      <c r="Y216" s="44"/>
      <c r="Z216" s="44"/>
      <c r="AA216" s="25" t="str">
        <f t="shared" si="2"/>
        <v/>
      </c>
      <c r="AB216" s="39"/>
      <c r="AC216" s="39"/>
    </row>
    <row r="217" ht="19.5" customHeight="1">
      <c r="A217" s="22" t="str">
        <f t="shared" si="1"/>
        <v/>
      </c>
      <c r="B217" s="39"/>
      <c r="C217" s="41" t="str">
        <f t="array" ref="C217">IF(B217="","",IFERROR(INDEX('NGƯỜI ĐƯỢC ĐÁNH GIÁ'!$C$5:$C$34,MATCH(B217,'NGƯỜI ĐƯỢC ĐÁNH GIÁ'!$B$5:$B$34,0)),"⚠ Sai mã"))</f>
        <v/>
      </c>
      <c r="D217" s="39"/>
      <c r="E217" s="39"/>
      <c r="F217" s="43"/>
      <c r="G217" s="44"/>
      <c r="H217" s="44"/>
      <c r="I217" s="44"/>
      <c r="J217" s="44"/>
      <c r="K217" s="44"/>
      <c r="L217" s="44"/>
      <c r="M217" s="44"/>
      <c r="N217" s="44"/>
      <c r="O217" s="44"/>
      <c r="P217" s="44"/>
      <c r="Q217" s="44"/>
      <c r="R217" s="44"/>
      <c r="S217" s="44"/>
      <c r="T217" s="44"/>
      <c r="U217" s="44"/>
      <c r="V217" s="44"/>
      <c r="W217" s="44"/>
      <c r="X217" s="44"/>
      <c r="Y217" s="44"/>
      <c r="Z217" s="44"/>
      <c r="AA217" s="25" t="str">
        <f t="shared" si="2"/>
        <v/>
      </c>
      <c r="AB217" s="39"/>
      <c r="AC217" s="39"/>
    </row>
    <row r="218" ht="19.5" customHeight="1">
      <c r="A218" s="22" t="str">
        <f t="shared" si="1"/>
        <v/>
      </c>
      <c r="B218" s="39"/>
      <c r="C218" s="41" t="str">
        <f t="array" ref="C218">IF(B218="","",IFERROR(INDEX('NGƯỜI ĐƯỢC ĐÁNH GIÁ'!$C$5:$C$34,MATCH(B218,'NGƯỜI ĐƯỢC ĐÁNH GIÁ'!$B$5:$B$34,0)),"⚠ Sai mã"))</f>
        <v/>
      </c>
      <c r="D218" s="39"/>
      <c r="E218" s="39"/>
      <c r="F218" s="43"/>
      <c r="G218" s="44"/>
      <c r="H218" s="44"/>
      <c r="I218" s="44"/>
      <c r="J218" s="44"/>
      <c r="K218" s="44"/>
      <c r="L218" s="44"/>
      <c r="M218" s="44"/>
      <c r="N218" s="44"/>
      <c r="O218" s="44"/>
      <c r="P218" s="44"/>
      <c r="Q218" s="44"/>
      <c r="R218" s="44"/>
      <c r="S218" s="44"/>
      <c r="T218" s="44"/>
      <c r="U218" s="44"/>
      <c r="V218" s="44"/>
      <c r="W218" s="44"/>
      <c r="X218" s="44"/>
      <c r="Y218" s="44"/>
      <c r="Z218" s="44"/>
      <c r="AA218" s="25" t="str">
        <f t="shared" si="2"/>
        <v/>
      </c>
      <c r="AB218" s="39"/>
      <c r="AC218" s="39"/>
    </row>
    <row r="219" ht="19.5" customHeight="1">
      <c r="A219" s="22" t="str">
        <f t="shared" si="1"/>
        <v/>
      </c>
      <c r="B219" s="39"/>
      <c r="C219" s="41" t="str">
        <f t="array" ref="C219">IF(B219="","",IFERROR(INDEX('NGƯỜI ĐƯỢC ĐÁNH GIÁ'!$C$5:$C$34,MATCH(B219,'NGƯỜI ĐƯỢC ĐÁNH GIÁ'!$B$5:$B$34,0)),"⚠ Sai mã"))</f>
        <v/>
      </c>
      <c r="D219" s="39"/>
      <c r="E219" s="39"/>
      <c r="F219" s="43"/>
      <c r="G219" s="44"/>
      <c r="H219" s="44"/>
      <c r="I219" s="44"/>
      <c r="J219" s="44"/>
      <c r="K219" s="44"/>
      <c r="L219" s="44"/>
      <c r="M219" s="44"/>
      <c r="N219" s="44"/>
      <c r="O219" s="44"/>
      <c r="P219" s="44"/>
      <c r="Q219" s="44"/>
      <c r="R219" s="44"/>
      <c r="S219" s="44"/>
      <c r="T219" s="44"/>
      <c r="U219" s="44"/>
      <c r="V219" s="44"/>
      <c r="W219" s="44"/>
      <c r="X219" s="44"/>
      <c r="Y219" s="44"/>
      <c r="Z219" s="44"/>
      <c r="AA219" s="25" t="str">
        <f t="shared" si="2"/>
        <v/>
      </c>
      <c r="AB219" s="39"/>
      <c r="AC219" s="39"/>
    </row>
    <row r="220" ht="19.5" customHeight="1">
      <c r="A220" s="22" t="str">
        <f t="shared" si="1"/>
        <v/>
      </c>
      <c r="B220" s="39"/>
      <c r="C220" s="41" t="str">
        <f t="array" ref="C220">IF(B220="","",IFERROR(INDEX('NGƯỜI ĐƯỢC ĐÁNH GIÁ'!$C$5:$C$34,MATCH(B220,'NGƯỜI ĐƯỢC ĐÁNH GIÁ'!$B$5:$B$34,0)),"⚠ Sai mã"))</f>
        <v/>
      </c>
      <c r="D220" s="39"/>
      <c r="E220" s="39"/>
      <c r="F220" s="43"/>
      <c r="G220" s="44"/>
      <c r="H220" s="44"/>
      <c r="I220" s="44"/>
      <c r="J220" s="44"/>
      <c r="K220" s="44"/>
      <c r="L220" s="44"/>
      <c r="M220" s="44"/>
      <c r="N220" s="44"/>
      <c r="O220" s="44"/>
      <c r="P220" s="44"/>
      <c r="Q220" s="44"/>
      <c r="R220" s="44"/>
      <c r="S220" s="44"/>
      <c r="T220" s="44"/>
      <c r="U220" s="44"/>
      <c r="V220" s="44"/>
      <c r="W220" s="44"/>
      <c r="X220" s="44"/>
      <c r="Y220" s="44"/>
      <c r="Z220" s="44"/>
      <c r="AA220" s="25" t="str">
        <f t="shared" si="2"/>
        <v/>
      </c>
      <c r="AB220" s="39"/>
      <c r="AC220" s="39"/>
    </row>
    <row r="221" ht="19.5" customHeight="1">
      <c r="A221" s="22" t="str">
        <f t="shared" si="1"/>
        <v/>
      </c>
      <c r="B221" s="39"/>
      <c r="C221" s="41" t="str">
        <f t="array" ref="C221">IF(B221="","",IFERROR(INDEX('NGƯỜI ĐƯỢC ĐÁNH GIÁ'!$C$5:$C$34,MATCH(B221,'NGƯỜI ĐƯỢC ĐÁNH GIÁ'!$B$5:$B$34,0)),"⚠ Sai mã"))</f>
        <v/>
      </c>
      <c r="D221" s="39"/>
      <c r="E221" s="39"/>
      <c r="F221" s="43"/>
      <c r="G221" s="44"/>
      <c r="H221" s="44"/>
      <c r="I221" s="44"/>
      <c r="J221" s="44"/>
      <c r="K221" s="44"/>
      <c r="L221" s="44"/>
      <c r="M221" s="44"/>
      <c r="N221" s="44"/>
      <c r="O221" s="44"/>
      <c r="P221" s="44"/>
      <c r="Q221" s="44"/>
      <c r="R221" s="44"/>
      <c r="S221" s="44"/>
      <c r="T221" s="44"/>
      <c r="U221" s="44"/>
      <c r="V221" s="44"/>
      <c r="W221" s="44"/>
      <c r="X221" s="44"/>
      <c r="Y221" s="44"/>
      <c r="Z221" s="44"/>
      <c r="AA221" s="25" t="str">
        <f t="shared" si="2"/>
        <v/>
      </c>
      <c r="AB221" s="39"/>
      <c r="AC221" s="39"/>
    </row>
    <row r="222" ht="19.5" customHeight="1">
      <c r="A222" s="22" t="str">
        <f t="shared" si="1"/>
        <v/>
      </c>
      <c r="B222" s="39"/>
      <c r="C222" s="41" t="str">
        <f t="array" ref="C222">IF(B222="","",IFERROR(INDEX('NGƯỜI ĐƯỢC ĐÁNH GIÁ'!$C$5:$C$34,MATCH(B222,'NGƯỜI ĐƯỢC ĐÁNH GIÁ'!$B$5:$B$34,0)),"⚠ Sai mã"))</f>
        <v/>
      </c>
      <c r="D222" s="39"/>
      <c r="E222" s="39"/>
      <c r="F222" s="43"/>
      <c r="G222" s="44"/>
      <c r="H222" s="44"/>
      <c r="I222" s="44"/>
      <c r="J222" s="44"/>
      <c r="K222" s="44"/>
      <c r="L222" s="44"/>
      <c r="M222" s="44"/>
      <c r="N222" s="44"/>
      <c r="O222" s="44"/>
      <c r="P222" s="44"/>
      <c r="Q222" s="44"/>
      <c r="R222" s="44"/>
      <c r="S222" s="44"/>
      <c r="T222" s="44"/>
      <c r="U222" s="44"/>
      <c r="V222" s="44"/>
      <c r="W222" s="44"/>
      <c r="X222" s="44"/>
      <c r="Y222" s="44"/>
      <c r="Z222" s="44"/>
      <c r="AA222" s="25" t="str">
        <f t="shared" si="2"/>
        <v/>
      </c>
      <c r="AB222" s="39"/>
      <c r="AC222" s="39"/>
    </row>
    <row r="223" ht="19.5" customHeight="1">
      <c r="A223" s="22" t="str">
        <f t="shared" si="1"/>
        <v/>
      </c>
      <c r="B223" s="39"/>
      <c r="C223" s="41" t="str">
        <f t="array" ref="C223">IF(B223="","",IFERROR(INDEX('NGƯỜI ĐƯỢC ĐÁNH GIÁ'!$C$5:$C$34,MATCH(B223,'NGƯỜI ĐƯỢC ĐÁNH GIÁ'!$B$5:$B$34,0)),"⚠ Sai mã"))</f>
        <v/>
      </c>
      <c r="D223" s="39"/>
      <c r="E223" s="39"/>
      <c r="F223" s="43"/>
      <c r="G223" s="44"/>
      <c r="H223" s="44"/>
      <c r="I223" s="44"/>
      <c r="J223" s="44"/>
      <c r="K223" s="44"/>
      <c r="L223" s="44"/>
      <c r="M223" s="44"/>
      <c r="N223" s="44"/>
      <c r="O223" s="44"/>
      <c r="P223" s="44"/>
      <c r="Q223" s="44"/>
      <c r="R223" s="44"/>
      <c r="S223" s="44"/>
      <c r="T223" s="44"/>
      <c r="U223" s="44"/>
      <c r="V223" s="44"/>
      <c r="W223" s="44"/>
      <c r="X223" s="44"/>
      <c r="Y223" s="44"/>
      <c r="Z223" s="44"/>
      <c r="AA223" s="25" t="str">
        <f t="shared" si="2"/>
        <v/>
      </c>
      <c r="AB223" s="39"/>
      <c r="AC223" s="39"/>
    </row>
    <row r="224" ht="19.5" customHeight="1">
      <c r="A224" s="22" t="str">
        <f t="shared" si="1"/>
        <v/>
      </c>
      <c r="B224" s="39"/>
      <c r="C224" s="41" t="str">
        <f t="array" ref="C224">IF(B224="","",IFERROR(INDEX('NGƯỜI ĐƯỢC ĐÁNH GIÁ'!$C$5:$C$34,MATCH(B224,'NGƯỜI ĐƯỢC ĐÁNH GIÁ'!$B$5:$B$34,0)),"⚠ Sai mã"))</f>
        <v/>
      </c>
      <c r="D224" s="39"/>
      <c r="E224" s="39"/>
      <c r="F224" s="43"/>
      <c r="G224" s="44"/>
      <c r="H224" s="44"/>
      <c r="I224" s="44"/>
      <c r="J224" s="44"/>
      <c r="K224" s="44"/>
      <c r="L224" s="44"/>
      <c r="M224" s="44"/>
      <c r="N224" s="44"/>
      <c r="O224" s="44"/>
      <c r="P224" s="44"/>
      <c r="Q224" s="44"/>
      <c r="R224" s="44"/>
      <c r="S224" s="44"/>
      <c r="T224" s="44"/>
      <c r="U224" s="44"/>
      <c r="V224" s="44"/>
      <c r="W224" s="44"/>
      <c r="X224" s="44"/>
      <c r="Y224" s="44"/>
      <c r="Z224" s="44"/>
      <c r="AA224" s="25" t="str">
        <f t="shared" si="2"/>
        <v/>
      </c>
      <c r="AB224" s="39"/>
      <c r="AC224" s="39"/>
    </row>
    <row r="225" ht="19.5" customHeight="1">
      <c r="A225" s="22" t="str">
        <f t="shared" si="1"/>
        <v/>
      </c>
      <c r="B225" s="39"/>
      <c r="C225" s="41" t="str">
        <f t="array" ref="C225">IF(B225="","",IFERROR(INDEX('NGƯỜI ĐƯỢC ĐÁNH GIÁ'!$C$5:$C$34,MATCH(B225,'NGƯỜI ĐƯỢC ĐÁNH GIÁ'!$B$5:$B$34,0)),"⚠ Sai mã"))</f>
        <v/>
      </c>
      <c r="D225" s="39"/>
      <c r="E225" s="39"/>
      <c r="F225" s="43"/>
      <c r="G225" s="44"/>
      <c r="H225" s="44"/>
      <c r="I225" s="44"/>
      <c r="J225" s="44"/>
      <c r="K225" s="44"/>
      <c r="L225" s="44"/>
      <c r="M225" s="44"/>
      <c r="N225" s="44"/>
      <c r="O225" s="44"/>
      <c r="P225" s="44"/>
      <c r="Q225" s="44"/>
      <c r="R225" s="44"/>
      <c r="S225" s="44"/>
      <c r="T225" s="44"/>
      <c r="U225" s="44"/>
      <c r="V225" s="44"/>
      <c r="W225" s="44"/>
      <c r="X225" s="44"/>
      <c r="Y225" s="44"/>
      <c r="Z225" s="44"/>
      <c r="AA225" s="25" t="str">
        <f t="shared" si="2"/>
        <v/>
      </c>
      <c r="AB225" s="39"/>
      <c r="AC225" s="39"/>
    </row>
    <row r="226" ht="19.5" customHeight="1">
      <c r="A226" s="22" t="str">
        <f t="shared" si="1"/>
        <v/>
      </c>
      <c r="B226" s="39"/>
      <c r="C226" s="41" t="str">
        <f t="array" ref="C226">IF(B226="","",IFERROR(INDEX('NGƯỜI ĐƯỢC ĐÁNH GIÁ'!$C$5:$C$34,MATCH(B226,'NGƯỜI ĐƯỢC ĐÁNH GIÁ'!$B$5:$B$34,0)),"⚠ Sai mã"))</f>
        <v/>
      </c>
      <c r="D226" s="39"/>
      <c r="E226" s="39"/>
      <c r="F226" s="43"/>
      <c r="G226" s="44"/>
      <c r="H226" s="44"/>
      <c r="I226" s="44"/>
      <c r="J226" s="44"/>
      <c r="K226" s="44"/>
      <c r="L226" s="44"/>
      <c r="M226" s="44"/>
      <c r="N226" s="44"/>
      <c r="O226" s="44"/>
      <c r="P226" s="44"/>
      <c r="Q226" s="44"/>
      <c r="R226" s="44"/>
      <c r="S226" s="44"/>
      <c r="T226" s="44"/>
      <c r="U226" s="44"/>
      <c r="V226" s="44"/>
      <c r="W226" s="44"/>
      <c r="X226" s="44"/>
      <c r="Y226" s="44"/>
      <c r="Z226" s="44"/>
      <c r="AA226" s="25" t="str">
        <f t="shared" si="2"/>
        <v/>
      </c>
      <c r="AB226" s="39"/>
      <c r="AC226" s="39"/>
    </row>
    <row r="227" ht="19.5" customHeight="1">
      <c r="A227" s="22" t="str">
        <f t="shared" si="1"/>
        <v/>
      </c>
      <c r="B227" s="39"/>
      <c r="C227" s="41" t="str">
        <f t="array" ref="C227">IF(B227="","",IFERROR(INDEX('NGƯỜI ĐƯỢC ĐÁNH GIÁ'!$C$5:$C$34,MATCH(B227,'NGƯỜI ĐƯỢC ĐÁNH GIÁ'!$B$5:$B$34,0)),"⚠ Sai mã"))</f>
        <v/>
      </c>
      <c r="D227" s="39"/>
      <c r="E227" s="39"/>
      <c r="F227" s="43"/>
      <c r="G227" s="44"/>
      <c r="H227" s="44"/>
      <c r="I227" s="44"/>
      <c r="J227" s="44"/>
      <c r="K227" s="44"/>
      <c r="L227" s="44"/>
      <c r="M227" s="44"/>
      <c r="N227" s="44"/>
      <c r="O227" s="44"/>
      <c r="P227" s="44"/>
      <c r="Q227" s="44"/>
      <c r="R227" s="44"/>
      <c r="S227" s="44"/>
      <c r="T227" s="44"/>
      <c r="U227" s="44"/>
      <c r="V227" s="44"/>
      <c r="W227" s="44"/>
      <c r="X227" s="44"/>
      <c r="Y227" s="44"/>
      <c r="Z227" s="44"/>
      <c r="AA227" s="25" t="str">
        <f t="shared" si="2"/>
        <v/>
      </c>
      <c r="AB227" s="39"/>
      <c r="AC227" s="39"/>
    </row>
    <row r="228" ht="19.5" customHeight="1">
      <c r="A228" s="22" t="str">
        <f t="shared" si="1"/>
        <v/>
      </c>
      <c r="B228" s="39"/>
      <c r="C228" s="41" t="str">
        <f t="array" ref="C228">IF(B228="","",IFERROR(INDEX('NGƯỜI ĐƯỢC ĐÁNH GIÁ'!$C$5:$C$34,MATCH(B228,'NGƯỜI ĐƯỢC ĐÁNH GIÁ'!$B$5:$B$34,0)),"⚠ Sai mã"))</f>
        <v/>
      </c>
      <c r="D228" s="39"/>
      <c r="E228" s="39"/>
      <c r="F228" s="43"/>
      <c r="G228" s="44"/>
      <c r="H228" s="44"/>
      <c r="I228" s="44"/>
      <c r="J228" s="44"/>
      <c r="K228" s="44"/>
      <c r="L228" s="44"/>
      <c r="M228" s="44"/>
      <c r="N228" s="44"/>
      <c r="O228" s="44"/>
      <c r="P228" s="44"/>
      <c r="Q228" s="44"/>
      <c r="R228" s="44"/>
      <c r="S228" s="44"/>
      <c r="T228" s="44"/>
      <c r="U228" s="44"/>
      <c r="V228" s="44"/>
      <c r="W228" s="44"/>
      <c r="X228" s="44"/>
      <c r="Y228" s="44"/>
      <c r="Z228" s="44"/>
      <c r="AA228" s="25" t="str">
        <f t="shared" si="2"/>
        <v/>
      </c>
      <c r="AB228" s="39"/>
      <c r="AC228" s="39"/>
    </row>
    <row r="229" ht="19.5" customHeight="1">
      <c r="A229" s="22" t="str">
        <f t="shared" si="1"/>
        <v/>
      </c>
      <c r="B229" s="39"/>
      <c r="C229" s="41" t="str">
        <f t="array" ref="C229">IF(B229="","",IFERROR(INDEX('NGƯỜI ĐƯỢC ĐÁNH GIÁ'!$C$5:$C$34,MATCH(B229,'NGƯỜI ĐƯỢC ĐÁNH GIÁ'!$B$5:$B$34,0)),"⚠ Sai mã"))</f>
        <v/>
      </c>
      <c r="D229" s="39"/>
      <c r="E229" s="39"/>
      <c r="F229" s="43"/>
      <c r="G229" s="44"/>
      <c r="H229" s="44"/>
      <c r="I229" s="44"/>
      <c r="J229" s="44"/>
      <c r="K229" s="44"/>
      <c r="L229" s="44"/>
      <c r="M229" s="44"/>
      <c r="N229" s="44"/>
      <c r="O229" s="44"/>
      <c r="P229" s="44"/>
      <c r="Q229" s="44"/>
      <c r="R229" s="44"/>
      <c r="S229" s="44"/>
      <c r="T229" s="44"/>
      <c r="U229" s="44"/>
      <c r="V229" s="44"/>
      <c r="W229" s="44"/>
      <c r="X229" s="44"/>
      <c r="Y229" s="44"/>
      <c r="Z229" s="44"/>
      <c r="AA229" s="25" t="str">
        <f t="shared" si="2"/>
        <v/>
      </c>
      <c r="AB229" s="39"/>
      <c r="AC229" s="39"/>
    </row>
    <row r="230" ht="19.5" customHeight="1">
      <c r="A230" s="22" t="str">
        <f t="shared" si="1"/>
        <v/>
      </c>
      <c r="B230" s="39"/>
      <c r="C230" s="41" t="str">
        <f t="array" ref="C230">IF(B230="","",IFERROR(INDEX('NGƯỜI ĐƯỢC ĐÁNH GIÁ'!$C$5:$C$34,MATCH(B230,'NGƯỜI ĐƯỢC ĐÁNH GIÁ'!$B$5:$B$34,0)),"⚠ Sai mã"))</f>
        <v/>
      </c>
      <c r="D230" s="39"/>
      <c r="E230" s="39"/>
      <c r="F230" s="43"/>
      <c r="G230" s="44"/>
      <c r="H230" s="44"/>
      <c r="I230" s="44"/>
      <c r="J230" s="44"/>
      <c r="K230" s="44"/>
      <c r="L230" s="44"/>
      <c r="M230" s="44"/>
      <c r="N230" s="44"/>
      <c r="O230" s="44"/>
      <c r="P230" s="44"/>
      <c r="Q230" s="44"/>
      <c r="R230" s="44"/>
      <c r="S230" s="44"/>
      <c r="T230" s="44"/>
      <c r="U230" s="44"/>
      <c r="V230" s="44"/>
      <c r="W230" s="44"/>
      <c r="X230" s="44"/>
      <c r="Y230" s="44"/>
      <c r="Z230" s="44"/>
      <c r="AA230" s="25" t="str">
        <f t="shared" si="2"/>
        <v/>
      </c>
      <c r="AB230" s="39"/>
      <c r="AC230" s="39"/>
    </row>
    <row r="231" ht="19.5" customHeight="1">
      <c r="A231" s="22" t="str">
        <f t="shared" si="1"/>
        <v/>
      </c>
      <c r="B231" s="39"/>
      <c r="C231" s="41" t="str">
        <f t="array" ref="C231">IF(B231="","",IFERROR(INDEX('NGƯỜI ĐƯỢC ĐÁNH GIÁ'!$C$5:$C$34,MATCH(B231,'NGƯỜI ĐƯỢC ĐÁNH GIÁ'!$B$5:$B$34,0)),"⚠ Sai mã"))</f>
        <v/>
      </c>
      <c r="D231" s="39"/>
      <c r="E231" s="39"/>
      <c r="F231" s="43"/>
      <c r="G231" s="44"/>
      <c r="H231" s="44"/>
      <c r="I231" s="44"/>
      <c r="J231" s="44"/>
      <c r="K231" s="44"/>
      <c r="L231" s="44"/>
      <c r="M231" s="44"/>
      <c r="N231" s="44"/>
      <c r="O231" s="44"/>
      <c r="P231" s="44"/>
      <c r="Q231" s="44"/>
      <c r="R231" s="44"/>
      <c r="S231" s="44"/>
      <c r="T231" s="44"/>
      <c r="U231" s="44"/>
      <c r="V231" s="44"/>
      <c r="W231" s="44"/>
      <c r="X231" s="44"/>
      <c r="Y231" s="44"/>
      <c r="Z231" s="44"/>
      <c r="AA231" s="25" t="str">
        <f t="shared" si="2"/>
        <v/>
      </c>
      <c r="AB231" s="39"/>
      <c r="AC231" s="39"/>
    </row>
    <row r="232" ht="19.5" customHeight="1">
      <c r="A232" s="22" t="str">
        <f t="shared" si="1"/>
        <v/>
      </c>
      <c r="B232" s="39"/>
      <c r="C232" s="41" t="str">
        <f t="array" ref="C232">IF(B232="","",IFERROR(INDEX('NGƯỜI ĐƯỢC ĐÁNH GIÁ'!$C$5:$C$34,MATCH(B232,'NGƯỜI ĐƯỢC ĐÁNH GIÁ'!$B$5:$B$34,0)),"⚠ Sai mã"))</f>
        <v/>
      </c>
      <c r="D232" s="39"/>
      <c r="E232" s="39"/>
      <c r="F232" s="43"/>
      <c r="G232" s="44"/>
      <c r="H232" s="44"/>
      <c r="I232" s="44"/>
      <c r="J232" s="44"/>
      <c r="K232" s="44"/>
      <c r="L232" s="44"/>
      <c r="M232" s="44"/>
      <c r="N232" s="44"/>
      <c r="O232" s="44"/>
      <c r="P232" s="44"/>
      <c r="Q232" s="44"/>
      <c r="R232" s="44"/>
      <c r="S232" s="44"/>
      <c r="T232" s="44"/>
      <c r="U232" s="44"/>
      <c r="V232" s="44"/>
      <c r="W232" s="44"/>
      <c r="X232" s="44"/>
      <c r="Y232" s="44"/>
      <c r="Z232" s="44"/>
      <c r="AA232" s="25" t="str">
        <f t="shared" si="2"/>
        <v/>
      </c>
      <c r="AB232" s="39"/>
      <c r="AC232" s="39"/>
    </row>
    <row r="233" ht="19.5" customHeight="1">
      <c r="A233" s="22" t="str">
        <f t="shared" si="1"/>
        <v/>
      </c>
      <c r="B233" s="39"/>
      <c r="C233" s="41" t="str">
        <f t="array" ref="C233">IF(B233="","",IFERROR(INDEX('NGƯỜI ĐƯỢC ĐÁNH GIÁ'!$C$5:$C$34,MATCH(B233,'NGƯỜI ĐƯỢC ĐÁNH GIÁ'!$B$5:$B$34,0)),"⚠ Sai mã"))</f>
        <v/>
      </c>
      <c r="D233" s="39"/>
      <c r="E233" s="39"/>
      <c r="F233" s="43"/>
      <c r="G233" s="44"/>
      <c r="H233" s="44"/>
      <c r="I233" s="44"/>
      <c r="J233" s="44"/>
      <c r="K233" s="44"/>
      <c r="L233" s="44"/>
      <c r="M233" s="44"/>
      <c r="N233" s="44"/>
      <c r="O233" s="44"/>
      <c r="P233" s="44"/>
      <c r="Q233" s="44"/>
      <c r="R233" s="44"/>
      <c r="S233" s="44"/>
      <c r="T233" s="44"/>
      <c r="U233" s="44"/>
      <c r="V233" s="44"/>
      <c r="W233" s="44"/>
      <c r="X233" s="44"/>
      <c r="Y233" s="44"/>
      <c r="Z233" s="44"/>
      <c r="AA233" s="25" t="str">
        <f t="shared" si="2"/>
        <v/>
      </c>
      <c r="AB233" s="39"/>
      <c r="AC233" s="39"/>
    </row>
    <row r="234" ht="19.5" customHeight="1">
      <c r="A234" s="22" t="str">
        <f t="shared" si="1"/>
        <v/>
      </c>
      <c r="B234" s="39"/>
      <c r="C234" s="41" t="str">
        <f t="array" ref="C234">IF(B234="","",IFERROR(INDEX('NGƯỜI ĐƯỢC ĐÁNH GIÁ'!$C$5:$C$34,MATCH(B234,'NGƯỜI ĐƯỢC ĐÁNH GIÁ'!$B$5:$B$34,0)),"⚠ Sai mã"))</f>
        <v/>
      </c>
      <c r="D234" s="39"/>
      <c r="E234" s="39"/>
      <c r="F234" s="43"/>
      <c r="G234" s="44"/>
      <c r="H234" s="44"/>
      <c r="I234" s="44"/>
      <c r="J234" s="44"/>
      <c r="K234" s="44"/>
      <c r="L234" s="44"/>
      <c r="M234" s="44"/>
      <c r="N234" s="44"/>
      <c r="O234" s="44"/>
      <c r="P234" s="44"/>
      <c r="Q234" s="44"/>
      <c r="R234" s="44"/>
      <c r="S234" s="44"/>
      <c r="T234" s="44"/>
      <c r="U234" s="44"/>
      <c r="V234" s="44"/>
      <c r="W234" s="44"/>
      <c r="X234" s="44"/>
      <c r="Y234" s="44"/>
      <c r="Z234" s="44"/>
      <c r="AA234" s="25" t="str">
        <f t="shared" si="2"/>
        <v/>
      </c>
      <c r="AB234" s="39"/>
      <c r="AC234" s="39"/>
    </row>
    <row r="235" ht="19.5" customHeight="1">
      <c r="A235" s="22" t="str">
        <f t="shared" si="1"/>
        <v/>
      </c>
      <c r="B235" s="39"/>
      <c r="C235" s="41" t="str">
        <f t="array" ref="C235">IF(B235="","",IFERROR(INDEX('NGƯỜI ĐƯỢC ĐÁNH GIÁ'!$C$5:$C$34,MATCH(B235,'NGƯỜI ĐƯỢC ĐÁNH GIÁ'!$B$5:$B$34,0)),"⚠ Sai mã"))</f>
        <v/>
      </c>
      <c r="D235" s="39"/>
      <c r="E235" s="39"/>
      <c r="F235" s="43"/>
      <c r="G235" s="44"/>
      <c r="H235" s="44"/>
      <c r="I235" s="44"/>
      <c r="J235" s="44"/>
      <c r="K235" s="44"/>
      <c r="L235" s="44"/>
      <c r="M235" s="44"/>
      <c r="N235" s="44"/>
      <c r="O235" s="44"/>
      <c r="P235" s="44"/>
      <c r="Q235" s="44"/>
      <c r="R235" s="44"/>
      <c r="S235" s="44"/>
      <c r="T235" s="44"/>
      <c r="U235" s="44"/>
      <c r="V235" s="44"/>
      <c r="W235" s="44"/>
      <c r="X235" s="44"/>
      <c r="Y235" s="44"/>
      <c r="Z235" s="44"/>
      <c r="AA235" s="25" t="str">
        <f t="shared" si="2"/>
        <v/>
      </c>
      <c r="AB235" s="39"/>
      <c r="AC235" s="39"/>
    </row>
    <row r="236" ht="19.5" customHeight="1">
      <c r="A236" s="22" t="str">
        <f t="shared" si="1"/>
        <v/>
      </c>
      <c r="B236" s="39"/>
      <c r="C236" s="41" t="str">
        <f t="array" ref="C236">IF(B236="","",IFERROR(INDEX('NGƯỜI ĐƯỢC ĐÁNH GIÁ'!$C$5:$C$34,MATCH(B236,'NGƯỜI ĐƯỢC ĐÁNH GIÁ'!$B$5:$B$34,0)),"⚠ Sai mã"))</f>
        <v/>
      </c>
      <c r="D236" s="39"/>
      <c r="E236" s="39"/>
      <c r="F236" s="43"/>
      <c r="G236" s="44"/>
      <c r="H236" s="44"/>
      <c r="I236" s="44"/>
      <c r="J236" s="44"/>
      <c r="K236" s="44"/>
      <c r="L236" s="44"/>
      <c r="M236" s="44"/>
      <c r="N236" s="44"/>
      <c r="O236" s="44"/>
      <c r="P236" s="44"/>
      <c r="Q236" s="44"/>
      <c r="R236" s="44"/>
      <c r="S236" s="44"/>
      <c r="T236" s="44"/>
      <c r="U236" s="44"/>
      <c r="V236" s="44"/>
      <c r="W236" s="44"/>
      <c r="X236" s="44"/>
      <c r="Y236" s="44"/>
      <c r="Z236" s="44"/>
      <c r="AA236" s="25" t="str">
        <f t="shared" si="2"/>
        <v/>
      </c>
      <c r="AB236" s="39"/>
      <c r="AC236" s="39"/>
    </row>
    <row r="237" ht="19.5" customHeight="1">
      <c r="A237" s="22" t="str">
        <f t="shared" si="1"/>
        <v/>
      </c>
      <c r="B237" s="39"/>
      <c r="C237" s="41" t="str">
        <f t="array" ref="C237">IF(B237="","",IFERROR(INDEX('NGƯỜI ĐƯỢC ĐÁNH GIÁ'!$C$5:$C$34,MATCH(B237,'NGƯỜI ĐƯỢC ĐÁNH GIÁ'!$B$5:$B$34,0)),"⚠ Sai mã"))</f>
        <v/>
      </c>
      <c r="D237" s="39"/>
      <c r="E237" s="39"/>
      <c r="F237" s="43"/>
      <c r="G237" s="44"/>
      <c r="H237" s="44"/>
      <c r="I237" s="44"/>
      <c r="J237" s="44"/>
      <c r="K237" s="44"/>
      <c r="L237" s="44"/>
      <c r="M237" s="44"/>
      <c r="N237" s="44"/>
      <c r="O237" s="44"/>
      <c r="P237" s="44"/>
      <c r="Q237" s="44"/>
      <c r="R237" s="44"/>
      <c r="S237" s="44"/>
      <c r="T237" s="44"/>
      <c r="U237" s="44"/>
      <c r="V237" s="44"/>
      <c r="W237" s="44"/>
      <c r="X237" s="44"/>
      <c r="Y237" s="44"/>
      <c r="Z237" s="44"/>
      <c r="AA237" s="25" t="str">
        <f t="shared" si="2"/>
        <v/>
      </c>
      <c r="AB237" s="39"/>
      <c r="AC237" s="39"/>
    </row>
    <row r="238" ht="19.5" customHeight="1">
      <c r="A238" s="22" t="str">
        <f t="shared" si="1"/>
        <v/>
      </c>
      <c r="B238" s="39"/>
      <c r="C238" s="41" t="str">
        <f t="array" ref="C238">IF(B238="","",IFERROR(INDEX('NGƯỜI ĐƯỢC ĐÁNH GIÁ'!$C$5:$C$34,MATCH(B238,'NGƯỜI ĐƯỢC ĐÁNH GIÁ'!$B$5:$B$34,0)),"⚠ Sai mã"))</f>
        <v/>
      </c>
      <c r="D238" s="39"/>
      <c r="E238" s="39"/>
      <c r="F238" s="43"/>
      <c r="G238" s="44"/>
      <c r="H238" s="44"/>
      <c r="I238" s="44"/>
      <c r="J238" s="44"/>
      <c r="K238" s="44"/>
      <c r="L238" s="44"/>
      <c r="M238" s="44"/>
      <c r="N238" s="44"/>
      <c r="O238" s="44"/>
      <c r="P238" s="44"/>
      <c r="Q238" s="44"/>
      <c r="R238" s="44"/>
      <c r="S238" s="44"/>
      <c r="T238" s="44"/>
      <c r="U238" s="44"/>
      <c r="V238" s="44"/>
      <c r="W238" s="44"/>
      <c r="X238" s="44"/>
      <c r="Y238" s="44"/>
      <c r="Z238" s="44"/>
      <c r="AA238" s="25" t="str">
        <f t="shared" si="2"/>
        <v/>
      </c>
      <c r="AB238" s="39"/>
      <c r="AC238" s="39"/>
    </row>
    <row r="239" ht="19.5" customHeight="1">
      <c r="A239" s="22" t="str">
        <f t="shared" si="1"/>
        <v/>
      </c>
      <c r="B239" s="39"/>
      <c r="C239" s="41" t="str">
        <f t="array" ref="C239">IF(B239="","",IFERROR(INDEX('NGƯỜI ĐƯỢC ĐÁNH GIÁ'!$C$5:$C$34,MATCH(B239,'NGƯỜI ĐƯỢC ĐÁNH GIÁ'!$B$5:$B$34,0)),"⚠ Sai mã"))</f>
        <v/>
      </c>
      <c r="D239" s="39"/>
      <c r="E239" s="39"/>
      <c r="F239" s="43"/>
      <c r="G239" s="44"/>
      <c r="H239" s="44"/>
      <c r="I239" s="44"/>
      <c r="J239" s="44"/>
      <c r="K239" s="44"/>
      <c r="L239" s="44"/>
      <c r="M239" s="44"/>
      <c r="N239" s="44"/>
      <c r="O239" s="44"/>
      <c r="P239" s="44"/>
      <c r="Q239" s="44"/>
      <c r="R239" s="44"/>
      <c r="S239" s="44"/>
      <c r="T239" s="44"/>
      <c r="U239" s="44"/>
      <c r="V239" s="44"/>
      <c r="W239" s="44"/>
      <c r="X239" s="44"/>
      <c r="Y239" s="44"/>
      <c r="Z239" s="44"/>
      <c r="AA239" s="25" t="str">
        <f t="shared" si="2"/>
        <v/>
      </c>
      <c r="AB239" s="39"/>
      <c r="AC239" s="39"/>
    </row>
    <row r="240" ht="19.5" customHeight="1">
      <c r="A240" s="22" t="str">
        <f t="shared" si="1"/>
        <v/>
      </c>
      <c r="B240" s="39"/>
      <c r="C240" s="41" t="str">
        <f t="array" ref="C240">IF(B240="","",IFERROR(INDEX('NGƯỜI ĐƯỢC ĐÁNH GIÁ'!$C$5:$C$34,MATCH(B240,'NGƯỜI ĐƯỢC ĐÁNH GIÁ'!$B$5:$B$34,0)),"⚠ Sai mã"))</f>
        <v/>
      </c>
      <c r="D240" s="39"/>
      <c r="E240" s="39"/>
      <c r="F240" s="43"/>
      <c r="G240" s="44"/>
      <c r="H240" s="44"/>
      <c r="I240" s="44"/>
      <c r="J240" s="44"/>
      <c r="K240" s="44"/>
      <c r="L240" s="44"/>
      <c r="M240" s="44"/>
      <c r="N240" s="44"/>
      <c r="O240" s="44"/>
      <c r="P240" s="44"/>
      <c r="Q240" s="44"/>
      <c r="R240" s="44"/>
      <c r="S240" s="44"/>
      <c r="T240" s="44"/>
      <c r="U240" s="44"/>
      <c r="V240" s="44"/>
      <c r="W240" s="44"/>
      <c r="X240" s="44"/>
      <c r="Y240" s="44"/>
      <c r="Z240" s="44"/>
      <c r="AA240" s="25" t="str">
        <f t="shared" si="2"/>
        <v/>
      </c>
      <c r="AB240" s="39"/>
      <c r="AC240" s="39"/>
    </row>
    <row r="241" ht="19.5" customHeight="1">
      <c r="A241" s="22" t="str">
        <f t="shared" si="1"/>
        <v/>
      </c>
      <c r="B241" s="39"/>
      <c r="C241" s="41" t="str">
        <f t="array" ref="C241">IF(B241="","",IFERROR(INDEX('NGƯỜI ĐƯỢC ĐÁNH GIÁ'!$C$5:$C$34,MATCH(B241,'NGƯỜI ĐƯỢC ĐÁNH GIÁ'!$B$5:$B$34,0)),"⚠ Sai mã"))</f>
        <v/>
      </c>
      <c r="D241" s="39"/>
      <c r="E241" s="39"/>
      <c r="F241" s="43"/>
      <c r="G241" s="44"/>
      <c r="H241" s="44"/>
      <c r="I241" s="44"/>
      <c r="J241" s="44"/>
      <c r="K241" s="44"/>
      <c r="L241" s="44"/>
      <c r="M241" s="44"/>
      <c r="N241" s="44"/>
      <c r="O241" s="44"/>
      <c r="P241" s="44"/>
      <c r="Q241" s="44"/>
      <c r="R241" s="44"/>
      <c r="S241" s="44"/>
      <c r="T241" s="44"/>
      <c r="U241" s="44"/>
      <c r="V241" s="44"/>
      <c r="W241" s="44"/>
      <c r="X241" s="44"/>
      <c r="Y241" s="44"/>
      <c r="Z241" s="44"/>
      <c r="AA241" s="25" t="str">
        <f t="shared" si="2"/>
        <v/>
      </c>
      <c r="AB241" s="39"/>
      <c r="AC241" s="39"/>
    </row>
    <row r="242" ht="19.5" customHeight="1">
      <c r="A242" s="22" t="str">
        <f t="shared" si="1"/>
        <v/>
      </c>
      <c r="B242" s="39"/>
      <c r="C242" s="41" t="str">
        <f t="array" ref="C242">IF(B242="","",IFERROR(INDEX('NGƯỜI ĐƯỢC ĐÁNH GIÁ'!$C$5:$C$34,MATCH(B242,'NGƯỜI ĐƯỢC ĐÁNH GIÁ'!$B$5:$B$34,0)),"⚠ Sai mã"))</f>
        <v/>
      </c>
      <c r="D242" s="39"/>
      <c r="E242" s="39"/>
      <c r="F242" s="43"/>
      <c r="G242" s="44"/>
      <c r="H242" s="44"/>
      <c r="I242" s="44"/>
      <c r="J242" s="44"/>
      <c r="K242" s="44"/>
      <c r="L242" s="44"/>
      <c r="M242" s="44"/>
      <c r="N242" s="44"/>
      <c r="O242" s="44"/>
      <c r="P242" s="44"/>
      <c r="Q242" s="44"/>
      <c r="R242" s="44"/>
      <c r="S242" s="44"/>
      <c r="T242" s="44"/>
      <c r="U242" s="44"/>
      <c r="V242" s="44"/>
      <c r="W242" s="44"/>
      <c r="X242" s="44"/>
      <c r="Y242" s="44"/>
      <c r="Z242" s="44"/>
      <c r="AA242" s="25" t="str">
        <f t="shared" si="2"/>
        <v/>
      </c>
      <c r="AB242" s="39"/>
      <c r="AC242" s="39"/>
    </row>
    <row r="243" ht="19.5" customHeight="1">
      <c r="A243" s="22" t="str">
        <f t="shared" si="1"/>
        <v/>
      </c>
      <c r="B243" s="39"/>
      <c r="C243" s="41" t="str">
        <f t="array" ref="C243">IF(B243="","",IFERROR(INDEX('NGƯỜI ĐƯỢC ĐÁNH GIÁ'!$C$5:$C$34,MATCH(B243,'NGƯỜI ĐƯỢC ĐÁNH GIÁ'!$B$5:$B$34,0)),"⚠ Sai mã"))</f>
        <v/>
      </c>
      <c r="D243" s="39"/>
      <c r="E243" s="39"/>
      <c r="F243" s="43"/>
      <c r="G243" s="44"/>
      <c r="H243" s="44"/>
      <c r="I243" s="44"/>
      <c r="J243" s="44"/>
      <c r="K243" s="44"/>
      <c r="L243" s="44"/>
      <c r="M243" s="44"/>
      <c r="N243" s="44"/>
      <c r="O243" s="44"/>
      <c r="P243" s="44"/>
      <c r="Q243" s="44"/>
      <c r="R243" s="44"/>
      <c r="S243" s="44"/>
      <c r="T243" s="44"/>
      <c r="U243" s="44"/>
      <c r="V243" s="44"/>
      <c r="W243" s="44"/>
      <c r="X243" s="44"/>
      <c r="Y243" s="44"/>
      <c r="Z243" s="44"/>
      <c r="AA243" s="25" t="str">
        <f t="shared" si="2"/>
        <v/>
      </c>
      <c r="AB243" s="39"/>
      <c r="AC243" s="39"/>
    </row>
    <row r="244" ht="19.5" customHeight="1">
      <c r="A244" s="22" t="str">
        <f t="shared" si="1"/>
        <v/>
      </c>
      <c r="B244" s="39"/>
      <c r="C244" s="41" t="str">
        <f t="array" ref="C244">IF(B244="","",IFERROR(INDEX('NGƯỜI ĐƯỢC ĐÁNH GIÁ'!$C$5:$C$34,MATCH(B244,'NGƯỜI ĐƯỢC ĐÁNH GIÁ'!$B$5:$B$34,0)),"⚠ Sai mã"))</f>
        <v/>
      </c>
      <c r="D244" s="39"/>
      <c r="E244" s="39"/>
      <c r="F244" s="43"/>
      <c r="G244" s="44"/>
      <c r="H244" s="44"/>
      <c r="I244" s="44"/>
      <c r="J244" s="44"/>
      <c r="K244" s="44"/>
      <c r="L244" s="44"/>
      <c r="M244" s="44"/>
      <c r="N244" s="44"/>
      <c r="O244" s="44"/>
      <c r="P244" s="44"/>
      <c r="Q244" s="44"/>
      <c r="R244" s="44"/>
      <c r="S244" s="44"/>
      <c r="T244" s="44"/>
      <c r="U244" s="44"/>
      <c r="V244" s="44"/>
      <c r="W244" s="44"/>
      <c r="X244" s="44"/>
      <c r="Y244" s="44"/>
      <c r="Z244" s="44"/>
      <c r="AA244" s="25" t="str">
        <f t="shared" si="2"/>
        <v/>
      </c>
      <c r="AB244" s="39"/>
      <c r="AC244" s="39"/>
    </row>
    <row r="245" ht="19.5" customHeight="1">
      <c r="A245" s="22" t="str">
        <f t="shared" si="1"/>
        <v/>
      </c>
      <c r="B245" s="39"/>
      <c r="C245" s="41" t="str">
        <f t="array" ref="C245">IF(B245="","",IFERROR(INDEX('NGƯỜI ĐƯỢC ĐÁNH GIÁ'!$C$5:$C$34,MATCH(B245,'NGƯỜI ĐƯỢC ĐÁNH GIÁ'!$B$5:$B$34,0)),"⚠ Sai mã"))</f>
        <v/>
      </c>
      <c r="D245" s="39"/>
      <c r="E245" s="39"/>
      <c r="F245" s="43"/>
      <c r="G245" s="44"/>
      <c r="H245" s="44"/>
      <c r="I245" s="44"/>
      <c r="J245" s="44"/>
      <c r="K245" s="44"/>
      <c r="L245" s="44"/>
      <c r="M245" s="44"/>
      <c r="N245" s="44"/>
      <c r="O245" s="44"/>
      <c r="P245" s="44"/>
      <c r="Q245" s="44"/>
      <c r="R245" s="44"/>
      <c r="S245" s="44"/>
      <c r="T245" s="44"/>
      <c r="U245" s="44"/>
      <c r="V245" s="44"/>
      <c r="W245" s="44"/>
      <c r="X245" s="44"/>
      <c r="Y245" s="44"/>
      <c r="Z245" s="44"/>
      <c r="AA245" s="25" t="str">
        <f t="shared" si="2"/>
        <v/>
      </c>
      <c r="AB245" s="39"/>
      <c r="AC245" s="39"/>
    </row>
    <row r="246" ht="19.5" customHeight="1">
      <c r="A246" s="22" t="str">
        <f t="shared" si="1"/>
        <v/>
      </c>
      <c r="B246" s="39"/>
      <c r="C246" s="41" t="str">
        <f t="array" ref="C246">IF(B246="","",IFERROR(INDEX('NGƯỜI ĐƯỢC ĐÁNH GIÁ'!$C$5:$C$34,MATCH(B246,'NGƯỜI ĐƯỢC ĐÁNH GIÁ'!$B$5:$B$34,0)),"⚠ Sai mã"))</f>
        <v/>
      </c>
      <c r="D246" s="39"/>
      <c r="E246" s="39"/>
      <c r="F246" s="43"/>
      <c r="G246" s="44"/>
      <c r="H246" s="44"/>
      <c r="I246" s="44"/>
      <c r="J246" s="44"/>
      <c r="K246" s="44"/>
      <c r="L246" s="44"/>
      <c r="M246" s="44"/>
      <c r="N246" s="44"/>
      <c r="O246" s="44"/>
      <c r="P246" s="44"/>
      <c r="Q246" s="44"/>
      <c r="R246" s="44"/>
      <c r="S246" s="44"/>
      <c r="T246" s="44"/>
      <c r="U246" s="44"/>
      <c r="V246" s="44"/>
      <c r="W246" s="44"/>
      <c r="X246" s="44"/>
      <c r="Y246" s="44"/>
      <c r="Z246" s="44"/>
      <c r="AA246" s="25" t="str">
        <f t="shared" si="2"/>
        <v/>
      </c>
      <c r="AB246" s="39"/>
      <c r="AC246" s="39"/>
    </row>
    <row r="247" ht="19.5" customHeight="1">
      <c r="A247" s="22" t="str">
        <f t="shared" si="1"/>
        <v/>
      </c>
      <c r="B247" s="39"/>
      <c r="C247" s="41" t="str">
        <f t="array" ref="C247">IF(B247="","",IFERROR(INDEX('NGƯỜI ĐƯỢC ĐÁNH GIÁ'!$C$5:$C$34,MATCH(B247,'NGƯỜI ĐƯỢC ĐÁNH GIÁ'!$B$5:$B$34,0)),"⚠ Sai mã"))</f>
        <v/>
      </c>
      <c r="D247" s="39"/>
      <c r="E247" s="39"/>
      <c r="F247" s="43"/>
      <c r="G247" s="44"/>
      <c r="H247" s="44"/>
      <c r="I247" s="44"/>
      <c r="J247" s="44"/>
      <c r="K247" s="44"/>
      <c r="L247" s="44"/>
      <c r="M247" s="44"/>
      <c r="N247" s="44"/>
      <c r="O247" s="44"/>
      <c r="P247" s="44"/>
      <c r="Q247" s="44"/>
      <c r="R247" s="44"/>
      <c r="S247" s="44"/>
      <c r="T247" s="44"/>
      <c r="U247" s="44"/>
      <c r="V247" s="44"/>
      <c r="W247" s="44"/>
      <c r="X247" s="44"/>
      <c r="Y247" s="44"/>
      <c r="Z247" s="44"/>
      <c r="AA247" s="25" t="str">
        <f t="shared" si="2"/>
        <v/>
      </c>
      <c r="AB247" s="39"/>
      <c r="AC247" s="39"/>
    </row>
    <row r="248" ht="19.5" customHeight="1">
      <c r="A248" s="22" t="str">
        <f t="shared" si="1"/>
        <v/>
      </c>
      <c r="B248" s="39"/>
      <c r="C248" s="41" t="str">
        <f t="array" ref="C248">IF(B248="","",IFERROR(INDEX('NGƯỜI ĐƯỢC ĐÁNH GIÁ'!$C$5:$C$34,MATCH(B248,'NGƯỜI ĐƯỢC ĐÁNH GIÁ'!$B$5:$B$34,0)),"⚠ Sai mã"))</f>
        <v/>
      </c>
      <c r="D248" s="39"/>
      <c r="E248" s="39"/>
      <c r="F248" s="43"/>
      <c r="G248" s="44"/>
      <c r="H248" s="44"/>
      <c r="I248" s="44"/>
      <c r="J248" s="44"/>
      <c r="K248" s="44"/>
      <c r="L248" s="44"/>
      <c r="M248" s="44"/>
      <c r="N248" s="44"/>
      <c r="O248" s="44"/>
      <c r="P248" s="44"/>
      <c r="Q248" s="44"/>
      <c r="R248" s="44"/>
      <c r="S248" s="44"/>
      <c r="T248" s="44"/>
      <c r="U248" s="44"/>
      <c r="V248" s="44"/>
      <c r="W248" s="44"/>
      <c r="X248" s="44"/>
      <c r="Y248" s="44"/>
      <c r="Z248" s="44"/>
      <c r="AA248" s="25" t="str">
        <f t="shared" si="2"/>
        <v/>
      </c>
      <c r="AB248" s="39"/>
      <c r="AC248" s="39"/>
    </row>
    <row r="249" ht="19.5" customHeight="1">
      <c r="A249" s="22" t="str">
        <f t="shared" si="1"/>
        <v/>
      </c>
      <c r="B249" s="39"/>
      <c r="C249" s="41" t="str">
        <f t="array" ref="C249">IF(B249="","",IFERROR(INDEX('NGƯỜI ĐƯỢC ĐÁNH GIÁ'!$C$5:$C$34,MATCH(B249,'NGƯỜI ĐƯỢC ĐÁNH GIÁ'!$B$5:$B$34,0)),"⚠ Sai mã"))</f>
        <v/>
      </c>
      <c r="D249" s="39"/>
      <c r="E249" s="39"/>
      <c r="F249" s="43"/>
      <c r="G249" s="44"/>
      <c r="H249" s="44"/>
      <c r="I249" s="44"/>
      <c r="J249" s="44"/>
      <c r="K249" s="44"/>
      <c r="L249" s="44"/>
      <c r="M249" s="44"/>
      <c r="N249" s="44"/>
      <c r="O249" s="44"/>
      <c r="P249" s="44"/>
      <c r="Q249" s="44"/>
      <c r="R249" s="44"/>
      <c r="S249" s="44"/>
      <c r="T249" s="44"/>
      <c r="U249" s="44"/>
      <c r="V249" s="44"/>
      <c r="W249" s="44"/>
      <c r="X249" s="44"/>
      <c r="Y249" s="44"/>
      <c r="Z249" s="44"/>
      <c r="AA249" s="25" t="str">
        <f t="shared" si="2"/>
        <v/>
      </c>
      <c r="AB249" s="39"/>
      <c r="AC249" s="39"/>
    </row>
    <row r="250" ht="19.5" customHeight="1">
      <c r="A250" s="22" t="str">
        <f t="shared" si="1"/>
        <v/>
      </c>
      <c r="B250" s="39"/>
      <c r="C250" s="41" t="str">
        <f t="array" ref="C250">IF(B250="","",IFERROR(INDEX('NGƯỜI ĐƯỢC ĐÁNH GIÁ'!$C$5:$C$34,MATCH(B250,'NGƯỜI ĐƯỢC ĐÁNH GIÁ'!$B$5:$B$34,0)),"⚠ Sai mã"))</f>
        <v/>
      </c>
      <c r="D250" s="39"/>
      <c r="E250" s="39"/>
      <c r="F250" s="43"/>
      <c r="G250" s="44"/>
      <c r="H250" s="44"/>
      <c r="I250" s="44"/>
      <c r="J250" s="44"/>
      <c r="K250" s="44"/>
      <c r="L250" s="44"/>
      <c r="M250" s="44"/>
      <c r="N250" s="44"/>
      <c r="O250" s="44"/>
      <c r="P250" s="44"/>
      <c r="Q250" s="44"/>
      <c r="R250" s="44"/>
      <c r="S250" s="44"/>
      <c r="T250" s="44"/>
      <c r="U250" s="44"/>
      <c r="V250" s="44"/>
      <c r="W250" s="44"/>
      <c r="X250" s="44"/>
      <c r="Y250" s="44"/>
      <c r="Z250" s="44"/>
      <c r="AA250" s="25" t="str">
        <f t="shared" si="2"/>
        <v/>
      </c>
      <c r="AB250" s="39"/>
      <c r="AC250" s="39"/>
    </row>
    <row r="251" ht="19.5" customHeight="1">
      <c r="A251" s="22" t="str">
        <f t="shared" si="1"/>
        <v/>
      </c>
      <c r="B251" s="39"/>
      <c r="C251" s="41" t="str">
        <f t="array" ref="C251">IF(B251="","",IFERROR(INDEX('NGƯỜI ĐƯỢC ĐÁNH GIÁ'!$C$5:$C$34,MATCH(B251,'NGƯỜI ĐƯỢC ĐÁNH GIÁ'!$B$5:$B$34,0)),"⚠ Sai mã"))</f>
        <v/>
      </c>
      <c r="D251" s="39"/>
      <c r="E251" s="39"/>
      <c r="F251" s="43"/>
      <c r="G251" s="44"/>
      <c r="H251" s="44"/>
      <c r="I251" s="44"/>
      <c r="J251" s="44"/>
      <c r="K251" s="44"/>
      <c r="L251" s="44"/>
      <c r="M251" s="44"/>
      <c r="N251" s="44"/>
      <c r="O251" s="44"/>
      <c r="P251" s="44"/>
      <c r="Q251" s="44"/>
      <c r="R251" s="44"/>
      <c r="S251" s="44"/>
      <c r="T251" s="44"/>
      <c r="U251" s="44"/>
      <c r="V251" s="44"/>
      <c r="W251" s="44"/>
      <c r="X251" s="44"/>
      <c r="Y251" s="44"/>
      <c r="Z251" s="44"/>
      <c r="AA251" s="25" t="str">
        <f t="shared" si="2"/>
        <v/>
      </c>
      <c r="AB251" s="39"/>
      <c r="AC251" s="39"/>
    </row>
    <row r="252" ht="19.5" customHeight="1">
      <c r="A252" s="22" t="str">
        <f t="shared" si="1"/>
        <v/>
      </c>
      <c r="B252" s="39"/>
      <c r="C252" s="41" t="str">
        <f t="array" ref="C252">IF(B252="","",IFERROR(INDEX('NGƯỜI ĐƯỢC ĐÁNH GIÁ'!$C$5:$C$34,MATCH(B252,'NGƯỜI ĐƯỢC ĐÁNH GIÁ'!$B$5:$B$34,0)),"⚠ Sai mã"))</f>
        <v/>
      </c>
      <c r="D252" s="39"/>
      <c r="E252" s="39"/>
      <c r="F252" s="43"/>
      <c r="G252" s="44"/>
      <c r="H252" s="44"/>
      <c r="I252" s="44"/>
      <c r="J252" s="44"/>
      <c r="K252" s="44"/>
      <c r="L252" s="44"/>
      <c r="M252" s="44"/>
      <c r="N252" s="44"/>
      <c r="O252" s="44"/>
      <c r="P252" s="44"/>
      <c r="Q252" s="44"/>
      <c r="R252" s="44"/>
      <c r="S252" s="44"/>
      <c r="T252" s="44"/>
      <c r="U252" s="44"/>
      <c r="V252" s="44"/>
      <c r="W252" s="44"/>
      <c r="X252" s="44"/>
      <c r="Y252" s="44"/>
      <c r="Z252" s="44"/>
      <c r="AA252" s="25" t="str">
        <f t="shared" si="2"/>
        <v/>
      </c>
      <c r="AB252" s="39"/>
      <c r="AC252" s="39"/>
    </row>
    <row r="253" ht="19.5" customHeight="1">
      <c r="A253" s="22" t="str">
        <f t="shared" si="1"/>
        <v/>
      </c>
      <c r="B253" s="39"/>
      <c r="C253" s="41" t="str">
        <f t="array" ref="C253">IF(B253="","",IFERROR(INDEX('NGƯỜI ĐƯỢC ĐÁNH GIÁ'!$C$5:$C$34,MATCH(B253,'NGƯỜI ĐƯỢC ĐÁNH GIÁ'!$B$5:$B$34,0)),"⚠ Sai mã"))</f>
        <v/>
      </c>
      <c r="D253" s="39"/>
      <c r="E253" s="39"/>
      <c r="F253" s="43"/>
      <c r="G253" s="44"/>
      <c r="H253" s="44"/>
      <c r="I253" s="44"/>
      <c r="J253" s="44"/>
      <c r="K253" s="44"/>
      <c r="L253" s="44"/>
      <c r="M253" s="44"/>
      <c r="N253" s="44"/>
      <c r="O253" s="44"/>
      <c r="P253" s="44"/>
      <c r="Q253" s="44"/>
      <c r="R253" s="44"/>
      <c r="S253" s="44"/>
      <c r="T253" s="44"/>
      <c r="U253" s="44"/>
      <c r="V253" s="44"/>
      <c r="W253" s="44"/>
      <c r="X253" s="44"/>
      <c r="Y253" s="44"/>
      <c r="Z253" s="44"/>
      <c r="AA253" s="25" t="str">
        <f t="shared" si="2"/>
        <v/>
      </c>
      <c r="AB253" s="39"/>
      <c r="AC253" s="39"/>
    </row>
    <row r="254" ht="19.5" customHeight="1">
      <c r="A254" s="22" t="str">
        <f t="shared" si="1"/>
        <v/>
      </c>
      <c r="B254" s="39"/>
      <c r="C254" s="41" t="str">
        <f t="array" ref="C254">IF(B254="","",IFERROR(INDEX('NGƯỜI ĐƯỢC ĐÁNH GIÁ'!$C$5:$C$34,MATCH(B254,'NGƯỜI ĐƯỢC ĐÁNH GIÁ'!$B$5:$B$34,0)),"⚠ Sai mã"))</f>
        <v/>
      </c>
      <c r="D254" s="39"/>
      <c r="E254" s="39"/>
      <c r="F254" s="43"/>
      <c r="G254" s="44"/>
      <c r="H254" s="44"/>
      <c r="I254" s="44"/>
      <c r="J254" s="44"/>
      <c r="K254" s="44"/>
      <c r="L254" s="44"/>
      <c r="M254" s="44"/>
      <c r="N254" s="44"/>
      <c r="O254" s="44"/>
      <c r="P254" s="44"/>
      <c r="Q254" s="44"/>
      <c r="R254" s="44"/>
      <c r="S254" s="44"/>
      <c r="T254" s="44"/>
      <c r="U254" s="44"/>
      <c r="V254" s="44"/>
      <c r="W254" s="44"/>
      <c r="X254" s="44"/>
      <c r="Y254" s="44"/>
      <c r="Z254" s="44"/>
      <c r="AA254" s="25" t="str">
        <f t="shared" si="2"/>
        <v/>
      </c>
      <c r="AB254" s="39"/>
      <c r="AC254" s="39"/>
    </row>
    <row r="255" ht="19.5" customHeight="1">
      <c r="A255" s="22" t="str">
        <f t="shared" si="1"/>
        <v/>
      </c>
      <c r="B255" s="39"/>
      <c r="C255" s="41" t="str">
        <f t="array" ref="C255">IF(B255="","",IFERROR(INDEX('NGƯỜI ĐƯỢC ĐÁNH GIÁ'!$C$5:$C$34,MATCH(B255,'NGƯỜI ĐƯỢC ĐÁNH GIÁ'!$B$5:$B$34,0)),"⚠ Sai mã"))</f>
        <v/>
      </c>
      <c r="D255" s="39"/>
      <c r="E255" s="39"/>
      <c r="F255" s="43"/>
      <c r="G255" s="44"/>
      <c r="H255" s="44"/>
      <c r="I255" s="44"/>
      <c r="J255" s="44"/>
      <c r="K255" s="44"/>
      <c r="L255" s="44"/>
      <c r="M255" s="44"/>
      <c r="N255" s="44"/>
      <c r="O255" s="44"/>
      <c r="P255" s="44"/>
      <c r="Q255" s="44"/>
      <c r="R255" s="44"/>
      <c r="S255" s="44"/>
      <c r="T255" s="44"/>
      <c r="U255" s="44"/>
      <c r="V255" s="44"/>
      <c r="W255" s="44"/>
      <c r="X255" s="44"/>
      <c r="Y255" s="44"/>
      <c r="Z255" s="44"/>
      <c r="AA255" s="25" t="str">
        <f t="shared" si="2"/>
        <v/>
      </c>
      <c r="AB255" s="39"/>
      <c r="AC255" s="39"/>
    </row>
    <row r="256" ht="19.5" customHeight="1">
      <c r="A256" s="22" t="str">
        <f t="shared" si="1"/>
        <v/>
      </c>
      <c r="B256" s="39"/>
      <c r="C256" s="41" t="str">
        <f t="array" ref="C256">IF(B256="","",IFERROR(INDEX('NGƯỜI ĐƯỢC ĐÁNH GIÁ'!$C$5:$C$34,MATCH(B256,'NGƯỜI ĐƯỢC ĐÁNH GIÁ'!$B$5:$B$34,0)),"⚠ Sai mã"))</f>
        <v/>
      </c>
      <c r="D256" s="39"/>
      <c r="E256" s="39"/>
      <c r="F256" s="43"/>
      <c r="G256" s="44"/>
      <c r="H256" s="44"/>
      <c r="I256" s="44"/>
      <c r="J256" s="44"/>
      <c r="K256" s="44"/>
      <c r="L256" s="44"/>
      <c r="M256" s="44"/>
      <c r="N256" s="44"/>
      <c r="O256" s="44"/>
      <c r="P256" s="44"/>
      <c r="Q256" s="44"/>
      <c r="R256" s="44"/>
      <c r="S256" s="44"/>
      <c r="T256" s="44"/>
      <c r="U256" s="44"/>
      <c r="V256" s="44"/>
      <c r="W256" s="44"/>
      <c r="X256" s="44"/>
      <c r="Y256" s="44"/>
      <c r="Z256" s="44"/>
      <c r="AA256" s="25" t="str">
        <f t="shared" si="2"/>
        <v/>
      </c>
      <c r="AB256" s="39"/>
      <c r="AC256" s="39"/>
    </row>
    <row r="257" ht="19.5" customHeight="1">
      <c r="A257" s="22" t="str">
        <f t="shared" si="1"/>
        <v/>
      </c>
      <c r="B257" s="39"/>
      <c r="C257" s="41" t="str">
        <f t="array" ref="C257">IF(B257="","",IFERROR(INDEX('NGƯỜI ĐƯỢC ĐÁNH GIÁ'!$C$5:$C$34,MATCH(B257,'NGƯỜI ĐƯỢC ĐÁNH GIÁ'!$B$5:$B$34,0)),"⚠ Sai mã"))</f>
        <v/>
      </c>
      <c r="D257" s="39"/>
      <c r="E257" s="39"/>
      <c r="F257" s="43"/>
      <c r="G257" s="44"/>
      <c r="H257" s="44"/>
      <c r="I257" s="44"/>
      <c r="J257" s="44"/>
      <c r="K257" s="44"/>
      <c r="L257" s="44"/>
      <c r="M257" s="44"/>
      <c r="N257" s="44"/>
      <c r="O257" s="44"/>
      <c r="P257" s="44"/>
      <c r="Q257" s="44"/>
      <c r="R257" s="44"/>
      <c r="S257" s="44"/>
      <c r="T257" s="44"/>
      <c r="U257" s="44"/>
      <c r="V257" s="44"/>
      <c r="W257" s="44"/>
      <c r="X257" s="44"/>
      <c r="Y257" s="44"/>
      <c r="Z257" s="44"/>
      <c r="AA257" s="25" t="str">
        <f t="shared" si="2"/>
        <v/>
      </c>
      <c r="AB257" s="39"/>
      <c r="AC257" s="39"/>
    </row>
    <row r="258" ht="19.5" customHeight="1">
      <c r="A258" s="22" t="str">
        <f t="shared" si="1"/>
        <v/>
      </c>
      <c r="B258" s="39"/>
      <c r="C258" s="41" t="str">
        <f t="array" ref="C258">IF(B258="","",IFERROR(INDEX('NGƯỜI ĐƯỢC ĐÁNH GIÁ'!$C$5:$C$34,MATCH(B258,'NGƯỜI ĐƯỢC ĐÁNH GIÁ'!$B$5:$B$34,0)),"⚠ Sai mã"))</f>
        <v/>
      </c>
      <c r="D258" s="39"/>
      <c r="E258" s="39"/>
      <c r="F258" s="43"/>
      <c r="G258" s="44"/>
      <c r="H258" s="44"/>
      <c r="I258" s="44"/>
      <c r="J258" s="44"/>
      <c r="K258" s="44"/>
      <c r="L258" s="44"/>
      <c r="M258" s="44"/>
      <c r="N258" s="44"/>
      <c r="O258" s="44"/>
      <c r="P258" s="44"/>
      <c r="Q258" s="44"/>
      <c r="R258" s="44"/>
      <c r="S258" s="44"/>
      <c r="T258" s="44"/>
      <c r="U258" s="44"/>
      <c r="V258" s="44"/>
      <c r="W258" s="44"/>
      <c r="X258" s="44"/>
      <c r="Y258" s="44"/>
      <c r="Z258" s="44"/>
      <c r="AA258" s="25" t="str">
        <f t="shared" si="2"/>
        <v/>
      </c>
      <c r="AB258" s="39"/>
      <c r="AC258" s="39"/>
    </row>
    <row r="259" ht="19.5" customHeight="1">
      <c r="A259" s="22" t="str">
        <f t="shared" si="1"/>
        <v/>
      </c>
      <c r="B259" s="39"/>
      <c r="C259" s="41" t="str">
        <f t="array" ref="C259">IF(B259="","",IFERROR(INDEX('NGƯỜI ĐƯỢC ĐÁNH GIÁ'!$C$5:$C$34,MATCH(B259,'NGƯỜI ĐƯỢC ĐÁNH GIÁ'!$B$5:$B$34,0)),"⚠ Sai mã"))</f>
        <v/>
      </c>
      <c r="D259" s="39"/>
      <c r="E259" s="39"/>
      <c r="F259" s="43"/>
      <c r="G259" s="44"/>
      <c r="H259" s="44"/>
      <c r="I259" s="44"/>
      <c r="J259" s="44"/>
      <c r="K259" s="44"/>
      <c r="L259" s="44"/>
      <c r="M259" s="44"/>
      <c r="N259" s="44"/>
      <c r="O259" s="44"/>
      <c r="P259" s="44"/>
      <c r="Q259" s="44"/>
      <c r="R259" s="44"/>
      <c r="S259" s="44"/>
      <c r="T259" s="44"/>
      <c r="U259" s="44"/>
      <c r="V259" s="44"/>
      <c r="W259" s="44"/>
      <c r="X259" s="44"/>
      <c r="Y259" s="44"/>
      <c r="Z259" s="44"/>
      <c r="AA259" s="25" t="str">
        <f t="shared" si="2"/>
        <v/>
      </c>
      <c r="AB259" s="39"/>
      <c r="AC259" s="39"/>
    </row>
    <row r="260" ht="19.5" customHeight="1">
      <c r="A260" s="22" t="str">
        <f t="shared" si="1"/>
        <v/>
      </c>
      <c r="B260" s="39"/>
      <c r="C260" s="41" t="str">
        <f t="array" ref="C260">IF(B260="","",IFERROR(INDEX('NGƯỜI ĐƯỢC ĐÁNH GIÁ'!$C$5:$C$34,MATCH(B260,'NGƯỜI ĐƯỢC ĐÁNH GIÁ'!$B$5:$B$34,0)),"⚠ Sai mã"))</f>
        <v/>
      </c>
      <c r="D260" s="39"/>
      <c r="E260" s="39"/>
      <c r="F260" s="43"/>
      <c r="G260" s="44"/>
      <c r="H260" s="44"/>
      <c r="I260" s="44"/>
      <c r="J260" s="44"/>
      <c r="K260" s="44"/>
      <c r="L260" s="44"/>
      <c r="M260" s="44"/>
      <c r="N260" s="44"/>
      <c r="O260" s="44"/>
      <c r="P260" s="44"/>
      <c r="Q260" s="44"/>
      <c r="R260" s="44"/>
      <c r="S260" s="44"/>
      <c r="T260" s="44"/>
      <c r="U260" s="44"/>
      <c r="V260" s="44"/>
      <c r="W260" s="44"/>
      <c r="X260" s="44"/>
      <c r="Y260" s="44"/>
      <c r="Z260" s="44"/>
      <c r="AA260" s="25" t="str">
        <f t="shared" si="2"/>
        <v/>
      </c>
      <c r="AB260" s="39"/>
      <c r="AC260" s="39"/>
    </row>
    <row r="261" ht="19.5" customHeight="1">
      <c r="A261" s="22" t="str">
        <f t="shared" si="1"/>
        <v/>
      </c>
      <c r="B261" s="39"/>
      <c r="C261" s="41" t="str">
        <f t="array" ref="C261">IF(B261="","",IFERROR(INDEX('NGƯỜI ĐƯỢC ĐÁNH GIÁ'!$C$5:$C$34,MATCH(B261,'NGƯỜI ĐƯỢC ĐÁNH GIÁ'!$B$5:$B$34,0)),"⚠ Sai mã"))</f>
        <v/>
      </c>
      <c r="D261" s="39"/>
      <c r="E261" s="39"/>
      <c r="F261" s="43"/>
      <c r="G261" s="44"/>
      <c r="H261" s="44"/>
      <c r="I261" s="44"/>
      <c r="J261" s="44"/>
      <c r="K261" s="44"/>
      <c r="L261" s="44"/>
      <c r="M261" s="44"/>
      <c r="N261" s="44"/>
      <c r="O261" s="44"/>
      <c r="P261" s="44"/>
      <c r="Q261" s="44"/>
      <c r="R261" s="44"/>
      <c r="S261" s="44"/>
      <c r="T261" s="44"/>
      <c r="U261" s="44"/>
      <c r="V261" s="44"/>
      <c r="W261" s="44"/>
      <c r="X261" s="44"/>
      <c r="Y261" s="44"/>
      <c r="Z261" s="44"/>
      <c r="AA261" s="25" t="str">
        <f t="shared" si="2"/>
        <v/>
      </c>
      <c r="AB261" s="39"/>
      <c r="AC261" s="39"/>
    </row>
    <row r="262" ht="19.5" customHeight="1">
      <c r="A262" s="22" t="str">
        <f t="shared" si="1"/>
        <v/>
      </c>
      <c r="B262" s="39"/>
      <c r="C262" s="41" t="str">
        <f t="array" ref="C262">IF(B262="","",IFERROR(INDEX('NGƯỜI ĐƯỢC ĐÁNH GIÁ'!$C$5:$C$34,MATCH(B262,'NGƯỜI ĐƯỢC ĐÁNH GIÁ'!$B$5:$B$34,0)),"⚠ Sai mã"))</f>
        <v/>
      </c>
      <c r="D262" s="39"/>
      <c r="E262" s="39"/>
      <c r="F262" s="43"/>
      <c r="G262" s="44"/>
      <c r="H262" s="44"/>
      <c r="I262" s="44"/>
      <c r="J262" s="44"/>
      <c r="K262" s="44"/>
      <c r="L262" s="44"/>
      <c r="M262" s="44"/>
      <c r="N262" s="44"/>
      <c r="O262" s="44"/>
      <c r="P262" s="44"/>
      <c r="Q262" s="44"/>
      <c r="R262" s="44"/>
      <c r="S262" s="44"/>
      <c r="T262" s="44"/>
      <c r="U262" s="44"/>
      <c r="V262" s="44"/>
      <c r="W262" s="44"/>
      <c r="X262" s="44"/>
      <c r="Y262" s="44"/>
      <c r="Z262" s="44"/>
      <c r="AA262" s="25" t="str">
        <f t="shared" si="2"/>
        <v/>
      </c>
      <c r="AB262" s="39"/>
      <c r="AC262" s="39"/>
    </row>
    <row r="263" ht="19.5" customHeight="1">
      <c r="A263" s="22" t="str">
        <f t="shared" si="1"/>
        <v/>
      </c>
      <c r="B263" s="39"/>
      <c r="C263" s="41" t="str">
        <f t="array" ref="C263">IF(B263="","",IFERROR(INDEX('NGƯỜI ĐƯỢC ĐÁNH GIÁ'!$C$5:$C$34,MATCH(B263,'NGƯỜI ĐƯỢC ĐÁNH GIÁ'!$B$5:$B$34,0)),"⚠ Sai mã"))</f>
        <v/>
      </c>
      <c r="D263" s="39"/>
      <c r="E263" s="39"/>
      <c r="F263" s="43"/>
      <c r="G263" s="44"/>
      <c r="H263" s="44"/>
      <c r="I263" s="44"/>
      <c r="J263" s="44"/>
      <c r="K263" s="44"/>
      <c r="L263" s="44"/>
      <c r="M263" s="44"/>
      <c r="N263" s="44"/>
      <c r="O263" s="44"/>
      <c r="P263" s="44"/>
      <c r="Q263" s="44"/>
      <c r="R263" s="44"/>
      <c r="S263" s="44"/>
      <c r="T263" s="44"/>
      <c r="U263" s="44"/>
      <c r="V263" s="44"/>
      <c r="W263" s="44"/>
      <c r="X263" s="44"/>
      <c r="Y263" s="44"/>
      <c r="Z263" s="44"/>
      <c r="AA263" s="25" t="str">
        <f t="shared" si="2"/>
        <v/>
      </c>
      <c r="AB263" s="39"/>
      <c r="AC263" s="39"/>
    </row>
    <row r="264" ht="19.5" customHeight="1">
      <c r="A264" s="22" t="str">
        <f t="shared" si="1"/>
        <v/>
      </c>
      <c r="B264" s="39"/>
      <c r="C264" s="41" t="str">
        <f t="array" ref="C264">IF(B264="","",IFERROR(INDEX('NGƯỜI ĐƯỢC ĐÁNH GIÁ'!$C$5:$C$34,MATCH(B264,'NGƯỜI ĐƯỢC ĐÁNH GIÁ'!$B$5:$B$34,0)),"⚠ Sai mã"))</f>
        <v/>
      </c>
      <c r="D264" s="39"/>
      <c r="E264" s="39"/>
      <c r="F264" s="43"/>
      <c r="G264" s="44"/>
      <c r="H264" s="44"/>
      <c r="I264" s="44"/>
      <c r="J264" s="44"/>
      <c r="K264" s="44"/>
      <c r="L264" s="44"/>
      <c r="M264" s="44"/>
      <c r="N264" s="44"/>
      <c r="O264" s="44"/>
      <c r="P264" s="44"/>
      <c r="Q264" s="44"/>
      <c r="R264" s="44"/>
      <c r="S264" s="44"/>
      <c r="T264" s="44"/>
      <c r="U264" s="44"/>
      <c r="V264" s="44"/>
      <c r="W264" s="44"/>
      <c r="X264" s="44"/>
      <c r="Y264" s="44"/>
      <c r="Z264" s="44"/>
      <c r="AA264" s="25" t="str">
        <f t="shared" si="2"/>
        <v/>
      </c>
      <c r="AB264" s="39"/>
      <c r="AC264" s="39"/>
    </row>
    <row r="265" ht="19.5" customHeight="1">
      <c r="A265" s="22" t="str">
        <f t="shared" si="1"/>
        <v/>
      </c>
      <c r="B265" s="39"/>
      <c r="C265" s="41" t="str">
        <f t="array" ref="C265">IF(B265="","",IFERROR(INDEX('NGƯỜI ĐƯỢC ĐÁNH GIÁ'!$C$5:$C$34,MATCH(B265,'NGƯỜI ĐƯỢC ĐÁNH GIÁ'!$B$5:$B$34,0)),"⚠ Sai mã"))</f>
        <v/>
      </c>
      <c r="D265" s="39"/>
      <c r="E265" s="39"/>
      <c r="F265" s="43"/>
      <c r="G265" s="44"/>
      <c r="H265" s="44"/>
      <c r="I265" s="44"/>
      <c r="J265" s="44"/>
      <c r="K265" s="44"/>
      <c r="L265" s="44"/>
      <c r="M265" s="44"/>
      <c r="N265" s="44"/>
      <c r="O265" s="44"/>
      <c r="P265" s="44"/>
      <c r="Q265" s="44"/>
      <c r="R265" s="44"/>
      <c r="S265" s="44"/>
      <c r="T265" s="44"/>
      <c r="U265" s="44"/>
      <c r="V265" s="44"/>
      <c r="W265" s="44"/>
      <c r="X265" s="44"/>
      <c r="Y265" s="44"/>
      <c r="Z265" s="44"/>
      <c r="AA265" s="25" t="str">
        <f t="shared" si="2"/>
        <v/>
      </c>
      <c r="AB265" s="39"/>
      <c r="AC265" s="39"/>
    </row>
    <row r="266" ht="19.5" customHeight="1">
      <c r="A266" s="22" t="str">
        <f t="shared" si="1"/>
        <v/>
      </c>
      <c r="B266" s="39"/>
      <c r="C266" s="41" t="str">
        <f t="array" ref="C266">IF(B266="","",IFERROR(INDEX('NGƯỜI ĐƯỢC ĐÁNH GIÁ'!$C$5:$C$34,MATCH(B266,'NGƯỜI ĐƯỢC ĐÁNH GIÁ'!$B$5:$B$34,0)),"⚠ Sai mã"))</f>
        <v/>
      </c>
      <c r="D266" s="39"/>
      <c r="E266" s="39"/>
      <c r="F266" s="43"/>
      <c r="G266" s="44"/>
      <c r="H266" s="44"/>
      <c r="I266" s="44"/>
      <c r="J266" s="44"/>
      <c r="K266" s="44"/>
      <c r="L266" s="44"/>
      <c r="M266" s="44"/>
      <c r="N266" s="44"/>
      <c r="O266" s="44"/>
      <c r="P266" s="44"/>
      <c r="Q266" s="44"/>
      <c r="R266" s="44"/>
      <c r="S266" s="44"/>
      <c r="T266" s="44"/>
      <c r="U266" s="44"/>
      <c r="V266" s="44"/>
      <c r="W266" s="44"/>
      <c r="X266" s="44"/>
      <c r="Y266" s="44"/>
      <c r="Z266" s="44"/>
      <c r="AA266" s="25" t="str">
        <f t="shared" si="2"/>
        <v/>
      </c>
      <c r="AB266" s="39"/>
      <c r="AC266" s="39"/>
    </row>
    <row r="267" ht="19.5" customHeight="1">
      <c r="A267" s="22" t="str">
        <f t="shared" si="1"/>
        <v/>
      </c>
      <c r="B267" s="39"/>
      <c r="C267" s="41" t="str">
        <f t="array" ref="C267">IF(B267="","",IFERROR(INDEX('NGƯỜI ĐƯỢC ĐÁNH GIÁ'!$C$5:$C$34,MATCH(B267,'NGƯỜI ĐƯỢC ĐÁNH GIÁ'!$B$5:$B$34,0)),"⚠ Sai mã"))</f>
        <v/>
      </c>
      <c r="D267" s="39"/>
      <c r="E267" s="39"/>
      <c r="F267" s="43"/>
      <c r="G267" s="44"/>
      <c r="H267" s="44"/>
      <c r="I267" s="44"/>
      <c r="J267" s="44"/>
      <c r="K267" s="44"/>
      <c r="L267" s="44"/>
      <c r="M267" s="44"/>
      <c r="N267" s="44"/>
      <c r="O267" s="44"/>
      <c r="P267" s="44"/>
      <c r="Q267" s="44"/>
      <c r="R267" s="44"/>
      <c r="S267" s="44"/>
      <c r="T267" s="44"/>
      <c r="U267" s="44"/>
      <c r="V267" s="44"/>
      <c r="W267" s="44"/>
      <c r="X267" s="44"/>
      <c r="Y267" s="44"/>
      <c r="Z267" s="44"/>
      <c r="AA267" s="25" t="str">
        <f t="shared" si="2"/>
        <v/>
      </c>
      <c r="AB267" s="39"/>
      <c r="AC267" s="39"/>
    </row>
    <row r="268" ht="19.5" customHeight="1">
      <c r="A268" s="22" t="str">
        <f t="shared" si="1"/>
        <v/>
      </c>
      <c r="B268" s="39"/>
      <c r="C268" s="41" t="str">
        <f t="array" ref="C268">IF(B268="","",IFERROR(INDEX('NGƯỜI ĐƯỢC ĐÁNH GIÁ'!$C$5:$C$34,MATCH(B268,'NGƯỜI ĐƯỢC ĐÁNH GIÁ'!$B$5:$B$34,0)),"⚠ Sai mã"))</f>
        <v/>
      </c>
      <c r="D268" s="39"/>
      <c r="E268" s="39"/>
      <c r="F268" s="43"/>
      <c r="G268" s="44"/>
      <c r="H268" s="44"/>
      <c r="I268" s="44"/>
      <c r="J268" s="44"/>
      <c r="K268" s="44"/>
      <c r="L268" s="44"/>
      <c r="M268" s="44"/>
      <c r="N268" s="44"/>
      <c r="O268" s="44"/>
      <c r="P268" s="44"/>
      <c r="Q268" s="44"/>
      <c r="R268" s="44"/>
      <c r="S268" s="44"/>
      <c r="T268" s="44"/>
      <c r="U268" s="44"/>
      <c r="V268" s="44"/>
      <c r="W268" s="44"/>
      <c r="X268" s="44"/>
      <c r="Y268" s="44"/>
      <c r="Z268" s="44"/>
      <c r="AA268" s="25" t="str">
        <f t="shared" si="2"/>
        <v/>
      </c>
      <c r="AB268" s="39"/>
      <c r="AC268" s="39"/>
    </row>
    <row r="269" ht="19.5" customHeight="1">
      <c r="A269" s="22" t="str">
        <f t="shared" si="1"/>
        <v/>
      </c>
      <c r="B269" s="39"/>
      <c r="C269" s="41" t="str">
        <f t="array" ref="C269">IF(B269="","",IFERROR(INDEX('NGƯỜI ĐƯỢC ĐÁNH GIÁ'!$C$5:$C$34,MATCH(B269,'NGƯỜI ĐƯỢC ĐÁNH GIÁ'!$B$5:$B$34,0)),"⚠ Sai mã"))</f>
        <v/>
      </c>
      <c r="D269" s="39"/>
      <c r="E269" s="39"/>
      <c r="F269" s="43"/>
      <c r="G269" s="44"/>
      <c r="H269" s="44"/>
      <c r="I269" s="44"/>
      <c r="J269" s="44"/>
      <c r="K269" s="44"/>
      <c r="L269" s="44"/>
      <c r="M269" s="44"/>
      <c r="N269" s="44"/>
      <c r="O269" s="44"/>
      <c r="P269" s="44"/>
      <c r="Q269" s="44"/>
      <c r="R269" s="44"/>
      <c r="S269" s="44"/>
      <c r="T269" s="44"/>
      <c r="U269" s="44"/>
      <c r="V269" s="44"/>
      <c r="W269" s="44"/>
      <c r="X269" s="44"/>
      <c r="Y269" s="44"/>
      <c r="Z269" s="44"/>
      <c r="AA269" s="25" t="str">
        <f t="shared" si="2"/>
        <v/>
      </c>
      <c r="AB269" s="39"/>
      <c r="AC269" s="39"/>
    </row>
    <row r="270" ht="19.5" customHeight="1">
      <c r="A270" s="22" t="str">
        <f t="shared" si="1"/>
        <v/>
      </c>
      <c r="B270" s="39"/>
      <c r="C270" s="41" t="str">
        <f t="array" ref="C270">IF(B270="","",IFERROR(INDEX('NGƯỜI ĐƯỢC ĐÁNH GIÁ'!$C$5:$C$34,MATCH(B270,'NGƯỜI ĐƯỢC ĐÁNH GIÁ'!$B$5:$B$34,0)),"⚠ Sai mã"))</f>
        <v/>
      </c>
      <c r="D270" s="39"/>
      <c r="E270" s="39"/>
      <c r="F270" s="43"/>
      <c r="G270" s="44"/>
      <c r="H270" s="44"/>
      <c r="I270" s="44"/>
      <c r="J270" s="44"/>
      <c r="K270" s="44"/>
      <c r="L270" s="44"/>
      <c r="M270" s="44"/>
      <c r="N270" s="44"/>
      <c r="O270" s="44"/>
      <c r="P270" s="44"/>
      <c r="Q270" s="44"/>
      <c r="R270" s="44"/>
      <c r="S270" s="44"/>
      <c r="T270" s="44"/>
      <c r="U270" s="44"/>
      <c r="V270" s="44"/>
      <c r="W270" s="44"/>
      <c r="X270" s="44"/>
      <c r="Y270" s="44"/>
      <c r="Z270" s="44"/>
      <c r="AA270" s="25" t="str">
        <f t="shared" si="2"/>
        <v/>
      </c>
      <c r="AB270" s="39"/>
      <c r="AC270" s="39"/>
    </row>
    <row r="271" ht="19.5" customHeight="1">
      <c r="A271" s="22" t="str">
        <f t="shared" si="1"/>
        <v/>
      </c>
      <c r="B271" s="39"/>
      <c r="C271" s="41" t="str">
        <f t="array" ref="C271">IF(B271="","",IFERROR(INDEX('NGƯỜI ĐƯỢC ĐÁNH GIÁ'!$C$5:$C$34,MATCH(B271,'NGƯỜI ĐƯỢC ĐÁNH GIÁ'!$B$5:$B$34,0)),"⚠ Sai mã"))</f>
        <v/>
      </c>
      <c r="D271" s="39"/>
      <c r="E271" s="39"/>
      <c r="F271" s="43"/>
      <c r="G271" s="44"/>
      <c r="H271" s="44"/>
      <c r="I271" s="44"/>
      <c r="J271" s="44"/>
      <c r="K271" s="44"/>
      <c r="L271" s="44"/>
      <c r="M271" s="44"/>
      <c r="N271" s="44"/>
      <c r="O271" s="44"/>
      <c r="P271" s="44"/>
      <c r="Q271" s="44"/>
      <c r="R271" s="44"/>
      <c r="S271" s="44"/>
      <c r="T271" s="44"/>
      <c r="U271" s="44"/>
      <c r="V271" s="44"/>
      <c r="W271" s="44"/>
      <c r="X271" s="44"/>
      <c r="Y271" s="44"/>
      <c r="Z271" s="44"/>
      <c r="AA271" s="25" t="str">
        <f t="shared" si="2"/>
        <v/>
      </c>
      <c r="AB271" s="39"/>
      <c r="AC271" s="39"/>
    </row>
    <row r="272" ht="19.5" customHeight="1">
      <c r="A272" s="22" t="str">
        <f t="shared" si="1"/>
        <v/>
      </c>
      <c r="B272" s="39"/>
      <c r="C272" s="41" t="str">
        <f t="array" ref="C272">IF(B272="","",IFERROR(INDEX('NGƯỜI ĐƯỢC ĐÁNH GIÁ'!$C$5:$C$34,MATCH(B272,'NGƯỜI ĐƯỢC ĐÁNH GIÁ'!$B$5:$B$34,0)),"⚠ Sai mã"))</f>
        <v/>
      </c>
      <c r="D272" s="39"/>
      <c r="E272" s="39"/>
      <c r="F272" s="43"/>
      <c r="G272" s="44"/>
      <c r="H272" s="44"/>
      <c r="I272" s="44"/>
      <c r="J272" s="44"/>
      <c r="K272" s="44"/>
      <c r="L272" s="44"/>
      <c r="M272" s="44"/>
      <c r="N272" s="44"/>
      <c r="O272" s="44"/>
      <c r="P272" s="44"/>
      <c r="Q272" s="44"/>
      <c r="R272" s="44"/>
      <c r="S272" s="44"/>
      <c r="T272" s="44"/>
      <c r="U272" s="44"/>
      <c r="V272" s="44"/>
      <c r="W272" s="44"/>
      <c r="X272" s="44"/>
      <c r="Y272" s="44"/>
      <c r="Z272" s="44"/>
      <c r="AA272" s="25" t="str">
        <f t="shared" si="2"/>
        <v/>
      </c>
      <c r="AB272" s="39"/>
      <c r="AC272" s="39"/>
    </row>
    <row r="273" ht="19.5" customHeight="1">
      <c r="A273" s="22" t="str">
        <f t="shared" si="1"/>
        <v/>
      </c>
      <c r="B273" s="39"/>
      <c r="C273" s="41" t="str">
        <f t="array" ref="C273">IF(B273="","",IFERROR(INDEX('NGƯỜI ĐƯỢC ĐÁNH GIÁ'!$C$5:$C$34,MATCH(B273,'NGƯỜI ĐƯỢC ĐÁNH GIÁ'!$B$5:$B$34,0)),"⚠ Sai mã"))</f>
        <v/>
      </c>
      <c r="D273" s="39"/>
      <c r="E273" s="39"/>
      <c r="F273" s="43"/>
      <c r="G273" s="44"/>
      <c r="H273" s="44"/>
      <c r="I273" s="44"/>
      <c r="J273" s="44"/>
      <c r="K273" s="44"/>
      <c r="L273" s="44"/>
      <c r="M273" s="44"/>
      <c r="N273" s="44"/>
      <c r="O273" s="44"/>
      <c r="P273" s="44"/>
      <c r="Q273" s="44"/>
      <c r="R273" s="44"/>
      <c r="S273" s="44"/>
      <c r="T273" s="44"/>
      <c r="U273" s="44"/>
      <c r="V273" s="44"/>
      <c r="W273" s="44"/>
      <c r="X273" s="44"/>
      <c r="Y273" s="44"/>
      <c r="Z273" s="44"/>
      <c r="AA273" s="25" t="str">
        <f t="shared" si="2"/>
        <v/>
      </c>
      <c r="AB273" s="39"/>
      <c r="AC273" s="39"/>
    </row>
    <row r="274" ht="19.5" customHeight="1">
      <c r="A274" s="22" t="str">
        <f t="shared" si="1"/>
        <v/>
      </c>
      <c r="B274" s="39"/>
      <c r="C274" s="41" t="str">
        <f t="array" ref="C274">IF(B274="","",IFERROR(INDEX('NGƯỜI ĐƯỢC ĐÁNH GIÁ'!$C$5:$C$34,MATCH(B274,'NGƯỜI ĐƯỢC ĐÁNH GIÁ'!$B$5:$B$34,0)),"⚠ Sai mã"))</f>
        <v/>
      </c>
      <c r="D274" s="39"/>
      <c r="E274" s="39"/>
      <c r="F274" s="43"/>
      <c r="G274" s="44"/>
      <c r="H274" s="44"/>
      <c r="I274" s="44"/>
      <c r="J274" s="44"/>
      <c r="K274" s="44"/>
      <c r="L274" s="44"/>
      <c r="M274" s="44"/>
      <c r="N274" s="44"/>
      <c r="O274" s="44"/>
      <c r="P274" s="44"/>
      <c r="Q274" s="44"/>
      <c r="R274" s="44"/>
      <c r="S274" s="44"/>
      <c r="T274" s="44"/>
      <c r="U274" s="44"/>
      <c r="V274" s="44"/>
      <c r="W274" s="44"/>
      <c r="X274" s="44"/>
      <c r="Y274" s="44"/>
      <c r="Z274" s="44"/>
      <c r="AA274" s="25" t="str">
        <f t="shared" si="2"/>
        <v/>
      </c>
      <c r="AB274" s="39"/>
      <c r="AC274" s="39"/>
    </row>
    <row r="275" ht="19.5" customHeight="1">
      <c r="A275" s="22" t="str">
        <f t="shared" si="1"/>
        <v/>
      </c>
      <c r="B275" s="39"/>
      <c r="C275" s="41" t="str">
        <f t="array" ref="C275">IF(B275="","",IFERROR(INDEX('NGƯỜI ĐƯỢC ĐÁNH GIÁ'!$C$5:$C$34,MATCH(B275,'NGƯỜI ĐƯỢC ĐÁNH GIÁ'!$B$5:$B$34,0)),"⚠ Sai mã"))</f>
        <v/>
      </c>
      <c r="D275" s="39"/>
      <c r="E275" s="39"/>
      <c r="F275" s="43"/>
      <c r="G275" s="44"/>
      <c r="H275" s="44"/>
      <c r="I275" s="44"/>
      <c r="J275" s="44"/>
      <c r="K275" s="44"/>
      <c r="L275" s="44"/>
      <c r="M275" s="44"/>
      <c r="N275" s="44"/>
      <c r="O275" s="44"/>
      <c r="P275" s="44"/>
      <c r="Q275" s="44"/>
      <c r="R275" s="44"/>
      <c r="S275" s="44"/>
      <c r="T275" s="44"/>
      <c r="U275" s="44"/>
      <c r="V275" s="44"/>
      <c r="W275" s="44"/>
      <c r="X275" s="44"/>
      <c r="Y275" s="44"/>
      <c r="Z275" s="44"/>
      <c r="AA275" s="25" t="str">
        <f t="shared" si="2"/>
        <v/>
      </c>
      <c r="AB275" s="39"/>
      <c r="AC275" s="39"/>
    </row>
    <row r="276" ht="19.5" customHeight="1">
      <c r="A276" s="22" t="str">
        <f t="shared" si="1"/>
        <v/>
      </c>
      <c r="B276" s="39"/>
      <c r="C276" s="41" t="str">
        <f t="array" ref="C276">IF(B276="","",IFERROR(INDEX('NGƯỜI ĐƯỢC ĐÁNH GIÁ'!$C$5:$C$34,MATCH(B276,'NGƯỜI ĐƯỢC ĐÁNH GIÁ'!$B$5:$B$34,0)),"⚠ Sai mã"))</f>
        <v/>
      </c>
      <c r="D276" s="39"/>
      <c r="E276" s="39"/>
      <c r="F276" s="43"/>
      <c r="G276" s="44"/>
      <c r="H276" s="44"/>
      <c r="I276" s="44"/>
      <c r="J276" s="44"/>
      <c r="K276" s="44"/>
      <c r="L276" s="44"/>
      <c r="M276" s="44"/>
      <c r="N276" s="44"/>
      <c r="O276" s="44"/>
      <c r="P276" s="44"/>
      <c r="Q276" s="44"/>
      <c r="R276" s="44"/>
      <c r="S276" s="44"/>
      <c r="T276" s="44"/>
      <c r="U276" s="44"/>
      <c r="V276" s="44"/>
      <c r="W276" s="44"/>
      <c r="X276" s="44"/>
      <c r="Y276" s="44"/>
      <c r="Z276" s="44"/>
      <c r="AA276" s="25" t="str">
        <f t="shared" si="2"/>
        <v/>
      </c>
      <c r="AB276" s="39"/>
      <c r="AC276" s="39"/>
    </row>
    <row r="277" ht="19.5" customHeight="1">
      <c r="A277" s="22" t="str">
        <f t="shared" si="1"/>
        <v/>
      </c>
      <c r="B277" s="39"/>
      <c r="C277" s="41" t="str">
        <f t="array" ref="C277">IF(B277="","",IFERROR(INDEX('NGƯỜI ĐƯỢC ĐÁNH GIÁ'!$C$5:$C$34,MATCH(B277,'NGƯỜI ĐƯỢC ĐÁNH GIÁ'!$B$5:$B$34,0)),"⚠ Sai mã"))</f>
        <v/>
      </c>
      <c r="D277" s="39"/>
      <c r="E277" s="39"/>
      <c r="F277" s="43"/>
      <c r="G277" s="44"/>
      <c r="H277" s="44"/>
      <c r="I277" s="44"/>
      <c r="J277" s="44"/>
      <c r="K277" s="44"/>
      <c r="L277" s="44"/>
      <c r="M277" s="44"/>
      <c r="N277" s="44"/>
      <c r="O277" s="44"/>
      <c r="P277" s="44"/>
      <c r="Q277" s="44"/>
      <c r="R277" s="44"/>
      <c r="S277" s="44"/>
      <c r="T277" s="44"/>
      <c r="U277" s="44"/>
      <c r="V277" s="44"/>
      <c r="W277" s="44"/>
      <c r="X277" s="44"/>
      <c r="Y277" s="44"/>
      <c r="Z277" s="44"/>
      <c r="AA277" s="25" t="str">
        <f t="shared" si="2"/>
        <v/>
      </c>
      <c r="AB277" s="39"/>
      <c r="AC277" s="39"/>
    </row>
    <row r="278" ht="19.5" customHeight="1">
      <c r="A278" s="22" t="str">
        <f t="shared" si="1"/>
        <v/>
      </c>
      <c r="B278" s="39"/>
      <c r="C278" s="41" t="str">
        <f t="array" ref="C278">IF(B278="","",IFERROR(INDEX('NGƯỜI ĐƯỢC ĐÁNH GIÁ'!$C$5:$C$34,MATCH(B278,'NGƯỜI ĐƯỢC ĐÁNH GIÁ'!$B$5:$B$34,0)),"⚠ Sai mã"))</f>
        <v/>
      </c>
      <c r="D278" s="39"/>
      <c r="E278" s="39"/>
      <c r="F278" s="43"/>
      <c r="G278" s="44"/>
      <c r="H278" s="44"/>
      <c r="I278" s="44"/>
      <c r="J278" s="44"/>
      <c r="K278" s="44"/>
      <c r="L278" s="44"/>
      <c r="M278" s="44"/>
      <c r="N278" s="44"/>
      <c r="O278" s="44"/>
      <c r="P278" s="44"/>
      <c r="Q278" s="44"/>
      <c r="R278" s="44"/>
      <c r="S278" s="44"/>
      <c r="T278" s="44"/>
      <c r="U278" s="44"/>
      <c r="V278" s="44"/>
      <c r="W278" s="44"/>
      <c r="X278" s="44"/>
      <c r="Y278" s="44"/>
      <c r="Z278" s="44"/>
      <c r="AA278" s="25" t="str">
        <f t="shared" si="2"/>
        <v/>
      </c>
      <c r="AB278" s="39"/>
      <c r="AC278" s="39"/>
    </row>
    <row r="279" ht="19.5" customHeight="1">
      <c r="A279" s="22" t="str">
        <f t="shared" si="1"/>
        <v/>
      </c>
      <c r="B279" s="39"/>
      <c r="C279" s="41" t="str">
        <f t="array" ref="C279">IF(B279="","",IFERROR(INDEX('NGƯỜI ĐƯỢC ĐÁNH GIÁ'!$C$5:$C$34,MATCH(B279,'NGƯỜI ĐƯỢC ĐÁNH GIÁ'!$B$5:$B$34,0)),"⚠ Sai mã"))</f>
        <v/>
      </c>
      <c r="D279" s="39"/>
      <c r="E279" s="39"/>
      <c r="F279" s="43"/>
      <c r="G279" s="44"/>
      <c r="H279" s="44"/>
      <c r="I279" s="44"/>
      <c r="J279" s="44"/>
      <c r="K279" s="44"/>
      <c r="L279" s="44"/>
      <c r="M279" s="44"/>
      <c r="N279" s="44"/>
      <c r="O279" s="44"/>
      <c r="P279" s="44"/>
      <c r="Q279" s="44"/>
      <c r="R279" s="44"/>
      <c r="S279" s="44"/>
      <c r="T279" s="44"/>
      <c r="U279" s="44"/>
      <c r="V279" s="44"/>
      <c r="W279" s="44"/>
      <c r="X279" s="44"/>
      <c r="Y279" s="44"/>
      <c r="Z279" s="44"/>
      <c r="AA279" s="25" t="str">
        <f t="shared" si="2"/>
        <v/>
      </c>
      <c r="AB279" s="39"/>
      <c r="AC279" s="39"/>
    </row>
    <row r="280" ht="19.5" customHeight="1">
      <c r="A280" s="22" t="str">
        <f t="shared" si="1"/>
        <v/>
      </c>
      <c r="B280" s="39"/>
      <c r="C280" s="41" t="str">
        <f t="array" ref="C280">IF(B280="","",IFERROR(INDEX('NGƯỜI ĐƯỢC ĐÁNH GIÁ'!$C$5:$C$34,MATCH(B280,'NGƯỜI ĐƯỢC ĐÁNH GIÁ'!$B$5:$B$34,0)),"⚠ Sai mã"))</f>
        <v/>
      </c>
      <c r="D280" s="39"/>
      <c r="E280" s="39"/>
      <c r="F280" s="43"/>
      <c r="G280" s="44"/>
      <c r="H280" s="44"/>
      <c r="I280" s="44"/>
      <c r="J280" s="44"/>
      <c r="K280" s="44"/>
      <c r="L280" s="44"/>
      <c r="M280" s="44"/>
      <c r="N280" s="44"/>
      <c r="O280" s="44"/>
      <c r="P280" s="44"/>
      <c r="Q280" s="44"/>
      <c r="R280" s="44"/>
      <c r="S280" s="44"/>
      <c r="T280" s="44"/>
      <c r="U280" s="44"/>
      <c r="V280" s="44"/>
      <c r="W280" s="44"/>
      <c r="X280" s="44"/>
      <c r="Y280" s="44"/>
      <c r="Z280" s="44"/>
      <c r="AA280" s="25" t="str">
        <f t="shared" si="2"/>
        <v/>
      </c>
      <c r="AB280" s="39"/>
      <c r="AC280" s="39"/>
    </row>
    <row r="281" ht="19.5" customHeight="1">
      <c r="A281" s="22" t="str">
        <f t="shared" si="1"/>
        <v/>
      </c>
      <c r="B281" s="39"/>
      <c r="C281" s="41" t="str">
        <f t="array" ref="C281">IF(B281="","",IFERROR(INDEX('NGƯỜI ĐƯỢC ĐÁNH GIÁ'!$C$5:$C$34,MATCH(B281,'NGƯỜI ĐƯỢC ĐÁNH GIÁ'!$B$5:$B$34,0)),"⚠ Sai mã"))</f>
        <v/>
      </c>
      <c r="D281" s="39"/>
      <c r="E281" s="39"/>
      <c r="F281" s="43"/>
      <c r="G281" s="44"/>
      <c r="H281" s="44"/>
      <c r="I281" s="44"/>
      <c r="J281" s="44"/>
      <c r="K281" s="44"/>
      <c r="L281" s="44"/>
      <c r="M281" s="44"/>
      <c r="N281" s="44"/>
      <c r="O281" s="44"/>
      <c r="P281" s="44"/>
      <c r="Q281" s="44"/>
      <c r="R281" s="44"/>
      <c r="S281" s="44"/>
      <c r="T281" s="44"/>
      <c r="U281" s="44"/>
      <c r="V281" s="44"/>
      <c r="W281" s="44"/>
      <c r="X281" s="44"/>
      <c r="Y281" s="44"/>
      <c r="Z281" s="44"/>
      <c r="AA281" s="25" t="str">
        <f t="shared" si="2"/>
        <v/>
      </c>
      <c r="AB281" s="39"/>
      <c r="AC281" s="39"/>
    </row>
    <row r="282" ht="19.5" customHeight="1">
      <c r="A282" s="22" t="str">
        <f t="shared" si="1"/>
        <v/>
      </c>
      <c r="B282" s="39"/>
      <c r="C282" s="41" t="str">
        <f t="array" ref="C282">IF(B282="","",IFERROR(INDEX('NGƯỜI ĐƯỢC ĐÁNH GIÁ'!$C$5:$C$34,MATCH(B282,'NGƯỜI ĐƯỢC ĐÁNH GIÁ'!$B$5:$B$34,0)),"⚠ Sai mã"))</f>
        <v/>
      </c>
      <c r="D282" s="39"/>
      <c r="E282" s="39"/>
      <c r="F282" s="43"/>
      <c r="G282" s="44"/>
      <c r="H282" s="44"/>
      <c r="I282" s="44"/>
      <c r="J282" s="44"/>
      <c r="K282" s="44"/>
      <c r="L282" s="44"/>
      <c r="M282" s="44"/>
      <c r="N282" s="44"/>
      <c r="O282" s="44"/>
      <c r="P282" s="44"/>
      <c r="Q282" s="44"/>
      <c r="R282" s="44"/>
      <c r="S282" s="44"/>
      <c r="T282" s="44"/>
      <c r="U282" s="44"/>
      <c r="V282" s="44"/>
      <c r="W282" s="44"/>
      <c r="X282" s="44"/>
      <c r="Y282" s="44"/>
      <c r="Z282" s="44"/>
      <c r="AA282" s="25" t="str">
        <f t="shared" si="2"/>
        <v/>
      </c>
      <c r="AB282" s="39"/>
      <c r="AC282" s="39"/>
    </row>
    <row r="283" ht="19.5" customHeight="1">
      <c r="A283" s="22" t="str">
        <f t="shared" si="1"/>
        <v/>
      </c>
      <c r="B283" s="39"/>
      <c r="C283" s="41" t="str">
        <f t="array" ref="C283">IF(B283="","",IFERROR(INDEX('NGƯỜI ĐƯỢC ĐÁNH GIÁ'!$C$5:$C$34,MATCH(B283,'NGƯỜI ĐƯỢC ĐÁNH GIÁ'!$B$5:$B$34,0)),"⚠ Sai mã"))</f>
        <v/>
      </c>
      <c r="D283" s="39"/>
      <c r="E283" s="39"/>
      <c r="F283" s="43"/>
      <c r="G283" s="44"/>
      <c r="H283" s="44"/>
      <c r="I283" s="44"/>
      <c r="J283" s="44"/>
      <c r="K283" s="44"/>
      <c r="L283" s="44"/>
      <c r="M283" s="44"/>
      <c r="N283" s="44"/>
      <c r="O283" s="44"/>
      <c r="P283" s="44"/>
      <c r="Q283" s="44"/>
      <c r="R283" s="44"/>
      <c r="S283" s="44"/>
      <c r="T283" s="44"/>
      <c r="U283" s="44"/>
      <c r="V283" s="44"/>
      <c r="W283" s="44"/>
      <c r="X283" s="44"/>
      <c r="Y283" s="44"/>
      <c r="Z283" s="44"/>
      <c r="AA283" s="25" t="str">
        <f t="shared" si="2"/>
        <v/>
      </c>
      <c r="AB283" s="39"/>
      <c r="AC283" s="39"/>
    </row>
    <row r="284" ht="19.5" customHeight="1">
      <c r="A284" s="22" t="str">
        <f t="shared" si="1"/>
        <v/>
      </c>
      <c r="B284" s="39"/>
      <c r="C284" s="41" t="str">
        <f t="array" ref="C284">IF(B284="","",IFERROR(INDEX('NGƯỜI ĐƯỢC ĐÁNH GIÁ'!$C$5:$C$34,MATCH(B284,'NGƯỜI ĐƯỢC ĐÁNH GIÁ'!$B$5:$B$34,0)),"⚠ Sai mã"))</f>
        <v/>
      </c>
      <c r="D284" s="39"/>
      <c r="E284" s="39"/>
      <c r="F284" s="43"/>
      <c r="G284" s="44"/>
      <c r="H284" s="44"/>
      <c r="I284" s="44"/>
      <c r="J284" s="44"/>
      <c r="K284" s="44"/>
      <c r="L284" s="44"/>
      <c r="M284" s="44"/>
      <c r="N284" s="44"/>
      <c r="O284" s="44"/>
      <c r="P284" s="44"/>
      <c r="Q284" s="44"/>
      <c r="R284" s="44"/>
      <c r="S284" s="44"/>
      <c r="T284" s="44"/>
      <c r="U284" s="44"/>
      <c r="V284" s="44"/>
      <c r="W284" s="44"/>
      <c r="X284" s="44"/>
      <c r="Y284" s="44"/>
      <c r="Z284" s="44"/>
      <c r="AA284" s="25" t="str">
        <f t="shared" si="2"/>
        <v/>
      </c>
      <c r="AB284" s="39"/>
      <c r="AC284" s="39"/>
    </row>
    <row r="285" ht="19.5" customHeight="1">
      <c r="A285" s="22" t="str">
        <f t="shared" si="1"/>
        <v/>
      </c>
      <c r="B285" s="39"/>
      <c r="C285" s="41" t="str">
        <f t="array" ref="C285">IF(B285="","",IFERROR(INDEX('NGƯỜI ĐƯỢC ĐÁNH GIÁ'!$C$5:$C$34,MATCH(B285,'NGƯỜI ĐƯỢC ĐÁNH GIÁ'!$B$5:$B$34,0)),"⚠ Sai mã"))</f>
        <v/>
      </c>
      <c r="D285" s="39"/>
      <c r="E285" s="39"/>
      <c r="F285" s="43"/>
      <c r="G285" s="44"/>
      <c r="H285" s="44"/>
      <c r="I285" s="44"/>
      <c r="J285" s="44"/>
      <c r="K285" s="44"/>
      <c r="L285" s="44"/>
      <c r="M285" s="44"/>
      <c r="N285" s="44"/>
      <c r="O285" s="44"/>
      <c r="P285" s="44"/>
      <c r="Q285" s="44"/>
      <c r="R285" s="44"/>
      <c r="S285" s="44"/>
      <c r="T285" s="44"/>
      <c r="U285" s="44"/>
      <c r="V285" s="44"/>
      <c r="W285" s="44"/>
      <c r="X285" s="44"/>
      <c r="Y285" s="44"/>
      <c r="Z285" s="44"/>
      <c r="AA285" s="25" t="str">
        <f t="shared" si="2"/>
        <v/>
      </c>
      <c r="AB285" s="39"/>
      <c r="AC285" s="39"/>
    </row>
    <row r="286" ht="19.5" customHeight="1">
      <c r="A286" s="22" t="str">
        <f t="shared" si="1"/>
        <v/>
      </c>
      <c r="B286" s="39"/>
      <c r="C286" s="41" t="str">
        <f t="array" ref="C286">IF(B286="","",IFERROR(INDEX('NGƯỜI ĐƯỢC ĐÁNH GIÁ'!$C$5:$C$34,MATCH(B286,'NGƯỜI ĐƯỢC ĐÁNH GIÁ'!$B$5:$B$34,0)),"⚠ Sai mã"))</f>
        <v/>
      </c>
      <c r="D286" s="39"/>
      <c r="E286" s="39"/>
      <c r="F286" s="43"/>
      <c r="G286" s="44"/>
      <c r="H286" s="44"/>
      <c r="I286" s="44"/>
      <c r="J286" s="44"/>
      <c r="K286" s="44"/>
      <c r="L286" s="44"/>
      <c r="M286" s="44"/>
      <c r="N286" s="44"/>
      <c r="O286" s="44"/>
      <c r="P286" s="44"/>
      <c r="Q286" s="44"/>
      <c r="R286" s="44"/>
      <c r="S286" s="44"/>
      <c r="T286" s="44"/>
      <c r="U286" s="44"/>
      <c r="V286" s="44"/>
      <c r="W286" s="44"/>
      <c r="X286" s="44"/>
      <c r="Y286" s="44"/>
      <c r="Z286" s="44"/>
      <c r="AA286" s="25" t="str">
        <f t="shared" si="2"/>
        <v/>
      </c>
      <c r="AB286" s="39"/>
      <c r="AC286" s="39"/>
    </row>
    <row r="287" ht="19.5" customHeight="1">
      <c r="A287" s="22" t="str">
        <f t="shared" si="1"/>
        <v/>
      </c>
      <c r="B287" s="39"/>
      <c r="C287" s="41" t="str">
        <f t="array" ref="C287">IF(B287="","",IFERROR(INDEX('NGƯỜI ĐƯỢC ĐÁNH GIÁ'!$C$5:$C$34,MATCH(B287,'NGƯỜI ĐƯỢC ĐÁNH GIÁ'!$B$5:$B$34,0)),"⚠ Sai mã"))</f>
        <v/>
      </c>
      <c r="D287" s="39"/>
      <c r="E287" s="39"/>
      <c r="F287" s="43"/>
      <c r="G287" s="44"/>
      <c r="H287" s="44"/>
      <c r="I287" s="44"/>
      <c r="J287" s="44"/>
      <c r="K287" s="44"/>
      <c r="L287" s="44"/>
      <c r="M287" s="44"/>
      <c r="N287" s="44"/>
      <c r="O287" s="44"/>
      <c r="P287" s="44"/>
      <c r="Q287" s="44"/>
      <c r="R287" s="44"/>
      <c r="S287" s="44"/>
      <c r="T287" s="44"/>
      <c r="U287" s="44"/>
      <c r="V287" s="44"/>
      <c r="W287" s="44"/>
      <c r="X287" s="44"/>
      <c r="Y287" s="44"/>
      <c r="Z287" s="44"/>
      <c r="AA287" s="25" t="str">
        <f t="shared" si="2"/>
        <v/>
      </c>
      <c r="AB287" s="39"/>
      <c r="AC287" s="39"/>
    </row>
    <row r="288" ht="19.5" customHeight="1">
      <c r="A288" s="22" t="str">
        <f t="shared" si="1"/>
        <v/>
      </c>
      <c r="B288" s="39"/>
      <c r="C288" s="41" t="str">
        <f t="array" ref="C288">IF(B288="","",IFERROR(INDEX('NGƯỜI ĐƯỢC ĐÁNH GIÁ'!$C$5:$C$34,MATCH(B288,'NGƯỜI ĐƯỢC ĐÁNH GIÁ'!$B$5:$B$34,0)),"⚠ Sai mã"))</f>
        <v/>
      </c>
      <c r="D288" s="39"/>
      <c r="E288" s="39"/>
      <c r="F288" s="43"/>
      <c r="G288" s="44"/>
      <c r="H288" s="44"/>
      <c r="I288" s="44"/>
      <c r="J288" s="44"/>
      <c r="K288" s="44"/>
      <c r="L288" s="44"/>
      <c r="M288" s="44"/>
      <c r="N288" s="44"/>
      <c r="O288" s="44"/>
      <c r="P288" s="44"/>
      <c r="Q288" s="44"/>
      <c r="R288" s="44"/>
      <c r="S288" s="44"/>
      <c r="T288" s="44"/>
      <c r="U288" s="44"/>
      <c r="V288" s="44"/>
      <c r="W288" s="44"/>
      <c r="X288" s="44"/>
      <c r="Y288" s="44"/>
      <c r="Z288" s="44"/>
      <c r="AA288" s="25" t="str">
        <f t="shared" si="2"/>
        <v/>
      </c>
      <c r="AB288" s="39"/>
      <c r="AC288" s="39"/>
    </row>
    <row r="289" ht="19.5" customHeight="1">
      <c r="A289" s="22" t="str">
        <f t="shared" si="1"/>
        <v/>
      </c>
      <c r="B289" s="39"/>
      <c r="C289" s="41" t="str">
        <f t="array" ref="C289">IF(B289="","",IFERROR(INDEX('NGƯỜI ĐƯỢC ĐÁNH GIÁ'!$C$5:$C$34,MATCH(B289,'NGƯỜI ĐƯỢC ĐÁNH GIÁ'!$B$5:$B$34,0)),"⚠ Sai mã"))</f>
        <v/>
      </c>
      <c r="D289" s="39"/>
      <c r="E289" s="39"/>
      <c r="F289" s="43"/>
      <c r="G289" s="44"/>
      <c r="H289" s="44"/>
      <c r="I289" s="44"/>
      <c r="J289" s="44"/>
      <c r="K289" s="44"/>
      <c r="L289" s="44"/>
      <c r="M289" s="44"/>
      <c r="N289" s="44"/>
      <c r="O289" s="44"/>
      <c r="P289" s="44"/>
      <c r="Q289" s="44"/>
      <c r="R289" s="44"/>
      <c r="S289" s="44"/>
      <c r="T289" s="44"/>
      <c r="U289" s="44"/>
      <c r="V289" s="44"/>
      <c r="W289" s="44"/>
      <c r="X289" s="44"/>
      <c r="Y289" s="44"/>
      <c r="Z289" s="44"/>
      <c r="AA289" s="25" t="str">
        <f t="shared" si="2"/>
        <v/>
      </c>
      <c r="AB289" s="39"/>
      <c r="AC289" s="39"/>
    </row>
    <row r="290" ht="19.5" customHeight="1">
      <c r="A290" s="22" t="str">
        <f t="shared" si="1"/>
        <v/>
      </c>
      <c r="B290" s="39"/>
      <c r="C290" s="41" t="str">
        <f t="array" ref="C290">IF(B290="","",IFERROR(INDEX('NGƯỜI ĐƯỢC ĐÁNH GIÁ'!$C$5:$C$34,MATCH(B290,'NGƯỜI ĐƯỢC ĐÁNH GIÁ'!$B$5:$B$34,0)),"⚠ Sai mã"))</f>
        <v/>
      </c>
      <c r="D290" s="39"/>
      <c r="E290" s="39"/>
      <c r="F290" s="43"/>
      <c r="G290" s="44"/>
      <c r="H290" s="44"/>
      <c r="I290" s="44"/>
      <c r="J290" s="44"/>
      <c r="K290" s="44"/>
      <c r="L290" s="44"/>
      <c r="M290" s="44"/>
      <c r="N290" s="44"/>
      <c r="O290" s="44"/>
      <c r="P290" s="44"/>
      <c r="Q290" s="44"/>
      <c r="R290" s="44"/>
      <c r="S290" s="44"/>
      <c r="T290" s="44"/>
      <c r="U290" s="44"/>
      <c r="V290" s="44"/>
      <c r="W290" s="44"/>
      <c r="X290" s="44"/>
      <c r="Y290" s="44"/>
      <c r="Z290" s="44"/>
      <c r="AA290" s="25" t="str">
        <f t="shared" si="2"/>
        <v/>
      </c>
      <c r="AB290" s="39"/>
      <c r="AC290" s="39"/>
    </row>
    <row r="291" ht="19.5" customHeight="1">
      <c r="A291" s="22" t="str">
        <f t="shared" si="1"/>
        <v/>
      </c>
      <c r="B291" s="39"/>
      <c r="C291" s="41" t="str">
        <f t="array" ref="C291">IF(B291="","",IFERROR(INDEX('NGƯỜI ĐƯỢC ĐÁNH GIÁ'!$C$5:$C$34,MATCH(B291,'NGƯỜI ĐƯỢC ĐÁNH GIÁ'!$B$5:$B$34,0)),"⚠ Sai mã"))</f>
        <v/>
      </c>
      <c r="D291" s="39"/>
      <c r="E291" s="39"/>
      <c r="F291" s="43"/>
      <c r="G291" s="44"/>
      <c r="H291" s="44"/>
      <c r="I291" s="44"/>
      <c r="J291" s="44"/>
      <c r="K291" s="44"/>
      <c r="L291" s="44"/>
      <c r="M291" s="44"/>
      <c r="N291" s="44"/>
      <c r="O291" s="44"/>
      <c r="P291" s="44"/>
      <c r="Q291" s="44"/>
      <c r="R291" s="44"/>
      <c r="S291" s="44"/>
      <c r="T291" s="44"/>
      <c r="U291" s="44"/>
      <c r="V291" s="44"/>
      <c r="W291" s="44"/>
      <c r="X291" s="44"/>
      <c r="Y291" s="44"/>
      <c r="Z291" s="44"/>
      <c r="AA291" s="25" t="str">
        <f t="shared" si="2"/>
        <v/>
      </c>
      <c r="AB291" s="39"/>
      <c r="AC291" s="39"/>
    </row>
    <row r="292" ht="19.5" customHeight="1">
      <c r="A292" s="22" t="str">
        <f t="shared" si="1"/>
        <v/>
      </c>
      <c r="B292" s="39"/>
      <c r="C292" s="41" t="str">
        <f t="array" ref="C292">IF(B292="","",IFERROR(INDEX('NGƯỜI ĐƯỢC ĐÁNH GIÁ'!$C$5:$C$34,MATCH(B292,'NGƯỜI ĐƯỢC ĐÁNH GIÁ'!$B$5:$B$34,0)),"⚠ Sai mã"))</f>
        <v/>
      </c>
      <c r="D292" s="39"/>
      <c r="E292" s="39"/>
      <c r="F292" s="43"/>
      <c r="G292" s="44"/>
      <c r="H292" s="44"/>
      <c r="I292" s="44"/>
      <c r="J292" s="44"/>
      <c r="K292" s="44"/>
      <c r="L292" s="44"/>
      <c r="M292" s="44"/>
      <c r="N292" s="44"/>
      <c r="O292" s="44"/>
      <c r="P292" s="44"/>
      <c r="Q292" s="44"/>
      <c r="R292" s="44"/>
      <c r="S292" s="44"/>
      <c r="T292" s="44"/>
      <c r="U292" s="44"/>
      <c r="V292" s="44"/>
      <c r="W292" s="44"/>
      <c r="X292" s="44"/>
      <c r="Y292" s="44"/>
      <c r="Z292" s="44"/>
      <c r="AA292" s="25" t="str">
        <f t="shared" si="2"/>
        <v/>
      </c>
      <c r="AB292" s="39"/>
      <c r="AC292" s="39"/>
    </row>
    <row r="293" ht="19.5" customHeight="1">
      <c r="A293" s="22" t="str">
        <f t="shared" si="1"/>
        <v/>
      </c>
      <c r="B293" s="39"/>
      <c r="C293" s="41" t="str">
        <f t="array" ref="C293">IF(B293="","",IFERROR(INDEX('NGƯỜI ĐƯỢC ĐÁNH GIÁ'!$C$5:$C$34,MATCH(B293,'NGƯỜI ĐƯỢC ĐÁNH GIÁ'!$B$5:$B$34,0)),"⚠ Sai mã"))</f>
        <v/>
      </c>
      <c r="D293" s="39"/>
      <c r="E293" s="39"/>
      <c r="F293" s="43"/>
      <c r="G293" s="44"/>
      <c r="H293" s="44"/>
      <c r="I293" s="44"/>
      <c r="J293" s="44"/>
      <c r="K293" s="44"/>
      <c r="L293" s="44"/>
      <c r="M293" s="44"/>
      <c r="N293" s="44"/>
      <c r="O293" s="44"/>
      <c r="P293" s="44"/>
      <c r="Q293" s="44"/>
      <c r="R293" s="44"/>
      <c r="S293" s="44"/>
      <c r="T293" s="44"/>
      <c r="U293" s="44"/>
      <c r="V293" s="44"/>
      <c r="W293" s="44"/>
      <c r="X293" s="44"/>
      <c r="Y293" s="44"/>
      <c r="Z293" s="44"/>
      <c r="AA293" s="25" t="str">
        <f t="shared" si="2"/>
        <v/>
      </c>
      <c r="AB293" s="39"/>
      <c r="AC293" s="39"/>
    </row>
    <row r="294" ht="19.5" customHeight="1">
      <c r="A294" s="22" t="str">
        <f t="shared" si="1"/>
        <v/>
      </c>
      <c r="B294" s="39"/>
      <c r="C294" s="41" t="str">
        <f t="array" ref="C294">IF(B294="","",IFERROR(INDEX('NGƯỜI ĐƯỢC ĐÁNH GIÁ'!$C$5:$C$34,MATCH(B294,'NGƯỜI ĐƯỢC ĐÁNH GIÁ'!$B$5:$B$34,0)),"⚠ Sai mã"))</f>
        <v/>
      </c>
      <c r="D294" s="39"/>
      <c r="E294" s="39"/>
      <c r="F294" s="43"/>
      <c r="G294" s="44"/>
      <c r="H294" s="44"/>
      <c r="I294" s="44"/>
      <c r="J294" s="44"/>
      <c r="K294" s="44"/>
      <c r="L294" s="44"/>
      <c r="M294" s="44"/>
      <c r="N294" s="44"/>
      <c r="O294" s="44"/>
      <c r="P294" s="44"/>
      <c r="Q294" s="44"/>
      <c r="R294" s="44"/>
      <c r="S294" s="44"/>
      <c r="T294" s="44"/>
      <c r="U294" s="44"/>
      <c r="V294" s="44"/>
      <c r="W294" s="44"/>
      <c r="X294" s="44"/>
      <c r="Y294" s="44"/>
      <c r="Z294" s="44"/>
      <c r="AA294" s="25" t="str">
        <f t="shared" si="2"/>
        <v/>
      </c>
      <c r="AB294" s="39"/>
      <c r="AC294" s="39"/>
    </row>
    <row r="295" ht="19.5" customHeight="1">
      <c r="A295" s="22" t="str">
        <f t="shared" si="1"/>
        <v/>
      </c>
      <c r="B295" s="39"/>
      <c r="C295" s="41" t="str">
        <f t="array" ref="C295">IF(B295="","",IFERROR(INDEX('NGƯỜI ĐƯỢC ĐÁNH GIÁ'!$C$5:$C$34,MATCH(B295,'NGƯỜI ĐƯỢC ĐÁNH GIÁ'!$B$5:$B$34,0)),"⚠ Sai mã"))</f>
        <v/>
      </c>
      <c r="D295" s="39"/>
      <c r="E295" s="39"/>
      <c r="F295" s="43"/>
      <c r="G295" s="44"/>
      <c r="H295" s="44"/>
      <c r="I295" s="44"/>
      <c r="J295" s="44"/>
      <c r="K295" s="44"/>
      <c r="L295" s="44"/>
      <c r="M295" s="44"/>
      <c r="N295" s="44"/>
      <c r="O295" s="44"/>
      <c r="P295" s="44"/>
      <c r="Q295" s="44"/>
      <c r="R295" s="44"/>
      <c r="S295" s="44"/>
      <c r="T295" s="44"/>
      <c r="U295" s="44"/>
      <c r="V295" s="44"/>
      <c r="W295" s="44"/>
      <c r="X295" s="44"/>
      <c r="Y295" s="44"/>
      <c r="Z295" s="44"/>
      <c r="AA295" s="25" t="str">
        <f t="shared" si="2"/>
        <v/>
      </c>
      <c r="AB295" s="39"/>
      <c r="AC295" s="39"/>
    </row>
    <row r="296" ht="19.5" customHeight="1">
      <c r="A296" s="22" t="str">
        <f t="shared" si="1"/>
        <v/>
      </c>
      <c r="B296" s="39"/>
      <c r="C296" s="41" t="str">
        <f t="array" ref="C296">IF(B296="","",IFERROR(INDEX('NGƯỜI ĐƯỢC ĐÁNH GIÁ'!$C$5:$C$34,MATCH(B296,'NGƯỜI ĐƯỢC ĐÁNH GIÁ'!$B$5:$B$34,0)),"⚠ Sai mã"))</f>
        <v/>
      </c>
      <c r="D296" s="39"/>
      <c r="E296" s="39"/>
      <c r="F296" s="43"/>
      <c r="G296" s="44"/>
      <c r="H296" s="44"/>
      <c r="I296" s="44"/>
      <c r="J296" s="44"/>
      <c r="K296" s="44"/>
      <c r="L296" s="44"/>
      <c r="M296" s="44"/>
      <c r="N296" s="44"/>
      <c r="O296" s="44"/>
      <c r="P296" s="44"/>
      <c r="Q296" s="44"/>
      <c r="R296" s="44"/>
      <c r="S296" s="44"/>
      <c r="T296" s="44"/>
      <c r="U296" s="44"/>
      <c r="V296" s="44"/>
      <c r="W296" s="44"/>
      <c r="X296" s="44"/>
      <c r="Y296" s="44"/>
      <c r="Z296" s="44"/>
      <c r="AA296" s="25" t="str">
        <f t="shared" si="2"/>
        <v/>
      </c>
      <c r="AB296" s="39"/>
      <c r="AC296" s="39"/>
    </row>
    <row r="297" ht="19.5" customHeight="1">
      <c r="A297" s="22" t="str">
        <f t="shared" si="1"/>
        <v/>
      </c>
      <c r="B297" s="39"/>
      <c r="C297" s="41" t="str">
        <f t="array" ref="C297">IF(B297="","",IFERROR(INDEX('NGƯỜI ĐƯỢC ĐÁNH GIÁ'!$C$5:$C$34,MATCH(B297,'NGƯỜI ĐƯỢC ĐÁNH GIÁ'!$B$5:$B$34,0)),"⚠ Sai mã"))</f>
        <v/>
      </c>
      <c r="D297" s="39"/>
      <c r="E297" s="39"/>
      <c r="F297" s="43"/>
      <c r="G297" s="44"/>
      <c r="H297" s="44"/>
      <c r="I297" s="44"/>
      <c r="J297" s="44"/>
      <c r="K297" s="44"/>
      <c r="L297" s="44"/>
      <c r="M297" s="44"/>
      <c r="N297" s="44"/>
      <c r="O297" s="44"/>
      <c r="P297" s="44"/>
      <c r="Q297" s="44"/>
      <c r="R297" s="44"/>
      <c r="S297" s="44"/>
      <c r="T297" s="44"/>
      <c r="U297" s="44"/>
      <c r="V297" s="44"/>
      <c r="W297" s="44"/>
      <c r="X297" s="44"/>
      <c r="Y297" s="44"/>
      <c r="Z297" s="44"/>
      <c r="AA297" s="25" t="str">
        <f t="shared" si="2"/>
        <v/>
      </c>
      <c r="AB297" s="39"/>
      <c r="AC297" s="39"/>
    </row>
    <row r="298" ht="19.5" customHeight="1">
      <c r="A298" s="22" t="str">
        <f t="shared" si="1"/>
        <v/>
      </c>
      <c r="B298" s="39"/>
      <c r="C298" s="41" t="str">
        <f t="array" ref="C298">IF(B298="","",IFERROR(INDEX('NGƯỜI ĐƯỢC ĐÁNH GIÁ'!$C$5:$C$34,MATCH(B298,'NGƯỜI ĐƯỢC ĐÁNH GIÁ'!$B$5:$B$34,0)),"⚠ Sai mã"))</f>
        <v/>
      </c>
      <c r="D298" s="39"/>
      <c r="E298" s="39"/>
      <c r="F298" s="43"/>
      <c r="G298" s="44"/>
      <c r="H298" s="44"/>
      <c r="I298" s="44"/>
      <c r="J298" s="44"/>
      <c r="K298" s="44"/>
      <c r="L298" s="44"/>
      <c r="M298" s="44"/>
      <c r="N298" s="44"/>
      <c r="O298" s="44"/>
      <c r="P298" s="44"/>
      <c r="Q298" s="44"/>
      <c r="R298" s="44"/>
      <c r="S298" s="44"/>
      <c r="T298" s="44"/>
      <c r="U298" s="44"/>
      <c r="V298" s="44"/>
      <c r="W298" s="44"/>
      <c r="X298" s="44"/>
      <c r="Y298" s="44"/>
      <c r="Z298" s="44"/>
      <c r="AA298" s="25" t="str">
        <f t="shared" si="2"/>
        <v/>
      </c>
      <c r="AB298" s="39"/>
      <c r="AC298" s="39"/>
    </row>
    <row r="299" ht="19.5" customHeight="1">
      <c r="A299" s="22" t="str">
        <f t="shared" si="1"/>
        <v/>
      </c>
      <c r="B299" s="39"/>
      <c r="C299" s="41" t="str">
        <f t="array" ref="C299">IF(B299="","",IFERROR(INDEX('NGƯỜI ĐƯỢC ĐÁNH GIÁ'!$C$5:$C$34,MATCH(B299,'NGƯỜI ĐƯỢC ĐÁNH GIÁ'!$B$5:$B$34,0)),"⚠ Sai mã"))</f>
        <v/>
      </c>
      <c r="D299" s="39"/>
      <c r="E299" s="39"/>
      <c r="F299" s="43"/>
      <c r="G299" s="44"/>
      <c r="H299" s="44"/>
      <c r="I299" s="44"/>
      <c r="J299" s="44"/>
      <c r="K299" s="44"/>
      <c r="L299" s="44"/>
      <c r="M299" s="44"/>
      <c r="N299" s="44"/>
      <c r="O299" s="44"/>
      <c r="P299" s="44"/>
      <c r="Q299" s="44"/>
      <c r="R299" s="44"/>
      <c r="S299" s="44"/>
      <c r="T299" s="44"/>
      <c r="U299" s="44"/>
      <c r="V299" s="44"/>
      <c r="W299" s="44"/>
      <c r="X299" s="44"/>
      <c r="Y299" s="44"/>
      <c r="Z299" s="44"/>
      <c r="AA299" s="25" t="str">
        <f t="shared" si="2"/>
        <v/>
      </c>
      <c r="AB299" s="39"/>
      <c r="AC299" s="39"/>
    </row>
    <row r="300" ht="19.5" customHeight="1">
      <c r="A300" s="22" t="str">
        <f t="shared" si="1"/>
        <v/>
      </c>
      <c r="B300" s="39"/>
      <c r="C300" s="41" t="str">
        <f t="array" ref="C300">IF(B300="","",IFERROR(INDEX('NGƯỜI ĐƯỢC ĐÁNH GIÁ'!$C$5:$C$34,MATCH(B300,'NGƯỜI ĐƯỢC ĐÁNH GIÁ'!$B$5:$B$34,0)),"⚠ Sai mã"))</f>
        <v/>
      </c>
      <c r="D300" s="39"/>
      <c r="E300" s="39"/>
      <c r="F300" s="43"/>
      <c r="G300" s="44"/>
      <c r="H300" s="44"/>
      <c r="I300" s="44"/>
      <c r="J300" s="44"/>
      <c r="K300" s="44"/>
      <c r="L300" s="44"/>
      <c r="M300" s="44"/>
      <c r="N300" s="44"/>
      <c r="O300" s="44"/>
      <c r="P300" s="44"/>
      <c r="Q300" s="44"/>
      <c r="R300" s="44"/>
      <c r="S300" s="44"/>
      <c r="T300" s="44"/>
      <c r="U300" s="44"/>
      <c r="V300" s="44"/>
      <c r="W300" s="44"/>
      <c r="X300" s="44"/>
      <c r="Y300" s="44"/>
      <c r="Z300" s="44"/>
      <c r="AA300" s="25" t="str">
        <f t="shared" si="2"/>
        <v/>
      </c>
      <c r="AB300" s="39"/>
      <c r="AC300" s="39"/>
    </row>
    <row r="301" ht="19.5" customHeight="1">
      <c r="A301" s="22" t="str">
        <f t="shared" si="1"/>
        <v/>
      </c>
      <c r="B301" s="39"/>
      <c r="C301" s="41" t="str">
        <f t="array" ref="C301">IF(B301="","",IFERROR(INDEX('NGƯỜI ĐƯỢC ĐÁNH GIÁ'!$C$5:$C$34,MATCH(B301,'NGƯỜI ĐƯỢC ĐÁNH GIÁ'!$B$5:$B$34,0)),"⚠ Sai mã"))</f>
        <v/>
      </c>
      <c r="D301" s="39"/>
      <c r="E301" s="39"/>
      <c r="F301" s="43"/>
      <c r="G301" s="44"/>
      <c r="H301" s="44"/>
      <c r="I301" s="44"/>
      <c r="J301" s="44"/>
      <c r="K301" s="44"/>
      <c r="L301" s="44"/>
      <c r="M301" s="44"/>
      <c r="N301" s="44"/>
      <c r="O301" s="44"/>
      <c r="P301" s="44"/>
      <c r="Q301" s="44"/>
      <c r="R301" s="44"/>
      <c r="S301" s="44"/>
      <c r="T301" s="44"/>
      <c r="U301" s="44"/>
      <c r="V301" s="44"/>
      <c r="W301" s="44"/>
      <c r="X301" s="44"/>
      <c r="Y301" s="44"/>
      <c r="Z301" s="44"/>
      <c r="AA301" s="25" t="str">
        <f t="shared" si="2"/>
        <v/>
      </c>
      <c r="AB301" s="39"/>
      <c r="AC301" s="39"/>
    </row>
    <row r="302" ht="19.5" customHeight="1">
      <c r="A302" s="22" t="str">
        <f t="shared" si="1"/>
        <v/>
      </c>
      <c r="B302" s="39"/>
      <c r="C302" s="41" t="str">
        <f t="array" ref="C302">IF(B302="","",IFERROR(INDEX('NGƯỜI ĐƯỢC ĐÁNH GIÁ'!$C$5:$C$34,MATCH(B302,'NGƯỜI ĐƯỢC ĐÁNH GIÁ'!$B$5:$B$34,0)),"⚠ Sai mã"))</f>
        <v/>
      </c>
      <c r="D302" s="39"/>
      <c r="E302" s="39"/>
      <c r="F302" s="43"/>
      <c r="G302" s="44"/>
      <c r="H302" s="44"/>
      <c r="I302" s="44"/>
      <c r="J302" s="44"/>
      <c r="K302" s="44"/>
      <c r="L302" s="44"/>
      <c r="M302" s="44"/>
      <c r="N302" s="44"/>
      <c r="O302" s="44"/>
      <c r="P302" s="44"/>
      <c r="Q302" s="44"/>
      <c r="R302" s="44"/>
      <c r="S302" s="44"/>
      <c r="T302" s="44"/>
      <c r="U302" s="44"/>
      <c r="V302" s="44"/>
      <c r="W302" s="44"/>
      <c r="X302" s="44"/>
      <c r="Y302" s="44"/>
      <c r="Z302" s="44"/>
      <c r="AA302" s="25" t="str">
        <f t="shared" si="2"/>
        <v/>
      </c>
      <c r="AB302" s="39"/>
      <c r="AC302" s="39"/>
    </row>
    <row r="303" ht="19.5" customHeight="1">
      <c r="A303" s="22" t="str">
        <f t="shared" si="1"/>
        <v/>
      </c>
      <c r="B303" s="39"/>
      <c r="C303" s="41" t="str">
        <f t="array" ref="C303">IF(B303="","",IFERROR(INDEX('NGƯỜI ĐƯỢC ĐÁNH GIÁ'!$C$5:$C$34,MATCH(B303,'NGƯỜI ĐƯỢC ĐÁNH GIÁ'!$B$5:$B$34,0)),"⚠ Sai mã"))</f>
        <v/>
      </c>
      <c r="D303" s="39"/>
      <c r="E303" s="39"/>
      <c r="F303" s="43"/>
      <c r="G303" s="44"/>
      <c r="H303" s="44"/>
      <c r="I303" s="44"/>
      <c r="J303" s="44"/>
      <c r="K303" s="44"/>
      <c r="L303" s="44"/>
      <c r="M303" s="44"/>
      <c r="N303" s="44"/>
      <c r="O303" s="44"/>
      <c r="P303" s="44"/>
      <c r="Q303" s="44"/>
      <c r="R303" s="44"/>
      <c r="S303" s="44"/>
      <c r="T303" s="44"/>
      <c r="U303" s="44"/>
      <c r="V303" s="44"/>
      <c r="W303" s="44"/>
      <c r="X303" s="44"/>
      <c r="Y303" s="44"/>
      <c r="Z303" s="44"/>
      <c r="AA303" s="25" t="str">
        <f t="shared" si="2"/>
        <v/>
      </c>
      <c r="AB303" s="39"/>
      <c r="AC303" s="39"/>
    </row>
    <row r="304" ht="19.5" customHeight="1">
      <c r="A304" s="22" t="str">
        <f t="shared" si="1"/>
        <v/>
      </c>
      <c r="B304" s="39"/>
      <c r="C304" s="41" t="str">
        <f t="array" ref="C304">IF(B304="","",IFERROR(INDEX('NGƯỜI ĐƯỢC ĐÁNH GIÁ'!$C$5:$C$34,MATCH(B304,'NGƯỜI ĐƯỢC ĐÁNH GIÁ'!$B$5:$B$34,0)),"⚠ Sai mã"))</f>
        <v/>
      </c>
      <c r="D304" s="39"/>
      <c r="E304" s="39"/>
      <c r="F304" s="43"/>
      <c r="G304" s="44"/>
      <c r="H304" s="44"/>
      <c r="I304" s="44"/>
      <c r="J304" s="44"/>
      <c r="K304" s="44"/>
      <c r="L304" s="44"/>
      <c r="M304" s="44"/>
      <c r="N304" s="44"/>
      <c r="O304" s="44"/>
      <c r="P304" s="44"/>
      <c r="Q304" s="44"/>
      <c r="R304" s="44"/>
      <c r="S304" s="44"/>
      <c r="T304" s="44"/>
      <c r="U304" s="44"/>
      <c r="V304" s="44"/>
      <c r="W304" s="44"/>
      <c r="X304" s="44"/>
      <c r="Y304" s="44"/>
      <c r="Z304" s="44"/>
      <c r="AA304" s="25" t="str">
        <f t="shared" si="2"/>
        <v/>
      </c>
      <c r="AB304" s="39"/>
      <c r="AC304" s="39"/>
    </row>
    <row r="305" ht="19.5" customHeight="1">
      <c r="A305" s="22" t="str">
        <f t="shared" si="1"/>
        <v/>
      </c>
      <c r="B305" s="39"/>
      <c r="C305" s="41" t="str">
        <f t="array" ref="C305">IF(B305="","",IFERROR(INDEX('NGƯỜI ĐƯỢC ĐÁNH GIÁ'!$C$5:$C$34,MATCH(B305,'NGƯỜI ĐƯỢC ĐÁNH GIÁ'!$B$5:$B$34,0)),"⚠ Sai mã"))</f>
        <v/>
      </c>
      <c r="D305" s="39"/>
      <c r="E305" s="39"/>
      <c r="F305" s="43"/>
      <c r="G305" s="44"/>
      <c r="H305" s="44"/>
      <c r="I305" s="44"/>
      <c r="J305" s="44"/>
      <c r="K305" s="44"/>
      <c r="L305" s="44"/>
      <c r="M305" s="44"/>
      <c r="N305" s="44"/>
      <c r="O305" s="44"/>
      <c r="P305" s="44"/>
      <c r="Q305" s="44"/>
      <c r="R305" s="44"/>
      <c r="S305" s="44"/>
      <c r="T305" s="44"/>
      <c r="U305" s="44"/>
      <c r="V305" s="44"/>
      <c r="W305" s="44"/>
      <c r="X305" s="44"/>
      <c r="Y305" s="44"/>
      <c r="Z305" s="44"/>
      <c r="AA305" s="25" t="str">
        <f t="shared" si="2"/>
        <v/>
      </c>
      <c r="AB305" s="39"/>
      <c r="AC305" s="39"/>
    </row>
    <row r="306" ht="19.5" customHeight="1">
      <c r="A306" s="22" t="str">
        <f t="shared" si="1"/>
        <v/>
      </c>
      <c r="B306" s="39"/>
      <c r="C306" s="41" t="str">
        <f t="array" ref="C306">IF(B306="","",IFERROR(INDEX('NGƯỜI ĐƯỢC ĐÁNH GIÁ'!$C$5:$C$34,MATCH(B306,'NGƯỜI ĐƯỢC ĐÁNH GIÁ'!$B$5:$B$34,0)),"⚠ Sai mã"))</f>
        <v/>
      </c>
      <c r="D306" s="39"/>
      <c r="E306" s="39"/>
      <c r="F306" s="43"/>
      <c r="G306" s="44"/>
      <c r="H306" s="44"/>
      <c r="I306" s="44"/>
      <c r="J306" s="44"/>
      <c r="K306" s="44"/>
      <c r="L306" s="44"/>
      <c r="M306" s="44"/>
      <c r="N306" s="44"/>
      <c r="O306" s="44"/>
      <c r="P306" s="44"/>
      <c r="Q306" s="44"/>
      <c r="R306" s="44"/>
      <c r="S306" s="44"/>
      <c r="T306" s="44"/>
      <c r="U306" s="44"/>
      <c r="V306" s="44"/>
      <c r="W306" s="44"/>
      <c r="X306" s="44"/>
      <c r="Y306" s="44"/>
      <c r="Z306" s="44"/>
      <c r="AA306" s="25" t="str">
        <f t="shared" si="2"/>
        <v/>
      </c>
      <c r="AB306" s="39"/>
      <c r="AC306" s="39"/>
    </row>
    <row r="307" ht="19.5" customHeight="1">
      <c r="A307" s="22" t="str">
        <f t="shared" si="1"/>
        <v/>
      </c>
      <c r="B307" s="39"/>
      <c r="C307" s="41" t="str">
        <f t="array" ref="C307">IF(B307="","",IFERROR(INDEX('NGƯỜI ĐƯỢC ĐÁNH GIÁ'!$C$5:$C$34,MATCH(B307,'NGƯỜI ĐƯỢC ĐÁNH GIÁ'!$B$5:$B$34,0)),"⚠ Sai mã"))</f>
        <v/>
      </c>
      <c r="D307" s="39"/>
      <c r="E307" s="39"/>
      <c r="F307" s="43"/>
      <c r="G307" s="44"/>
      <c r="H307" s="44"/>
      <c r="I307" s="44"/>
      <c r="J307" s="44"/>
      <c r="K307" s="44"/>
      <c r="L307" s="44"/>
      <c r="M307" s="44"/>
      <c r="N307" s="44"/>
      <c r="O307" s="44"/>
      <c r="P307" s="44"/>
      <c r="Q307" s="44"/>
      <c r="R307" s="44"/>
      <c r="S307" s="44"/>
      <c r="T307" s="44"/>
      <c r="U307" s="44"/>
      <c r="V307" s="44"/>
      <c r="W307" s="44"/>
      <c r="X307" s="44"/>
      <c r="Y307" s="44"/>
      <c r="Z307" s="44"/>
      <c r="AA307" s="25" t="str">
        <f t="shared" si="2"/>
        <v/>
      </c>
      <c r="AB307" s="39"/>
      <c r="AC307" s="39"/>
    </row>
    <row r="308" ht="19.5" customHeight="1">
      <c r="A308" s="22" t="str">
        <f t="shared" si="1"/>
        <v/>
      </c>
      <c r="B308" s="39"/>
      <c r="C308" s="41" t="str">
        <f t="array" ref="C308">IF(B308="","",IFERROR(INDEX('NGƯỜI ĐƯỢC ĐÁNH GIÁ'!$C$5:$C$34,MATCH(B308,'NGƯỜI ĐƯỢC ĐÁNH GIÁ'!$B$5:$B$34,0)),"⚠ Sai mã"))</f>
        <v/>
      </c>
      <c r="D308" s="39"/>
      <c r="E308" s="39"/>
      <c r="F308" s="43"/>
      <c r="G308" s="44"/>
      <c r="H308" s="44"/>
      <c r="I308" s="44"/>
      <c r="J308" s="44"/>
      <c r="K308" s="44"/>
      <c r="L308" s="44"/>
      <c r="M308" s="44"/>
      <c r="N308" s="44"/>
      <c r="O308" s="44"/>
      <c r="P308" s="44"/>
      <c r="Q308" s="44"/>
      <c r="R308" s="44"/>
      <c r="S308" s="44"/>
      <c r="T308" s="44"/>
      <c r="U308" s="44"/>
      <c r="V308" s="44"/>
      <c r="W308" s="44"/>
      <c r="X308" s="44"/>
      <c r="Y308" s="44"/>
      <c r="Z308" s="44"/>
      <c r="AA308" s="25" t="str">
        <f t="shared" si="2"/>
        <v/>
      </c>
      <c r="AB308" s="39"/>
      <c r="AC308" s="39"/>
    </row>
    <row r="309" ht="19.5" customHeight="1">
      <c r="A309" s="22" t="str">
        <f t="shared" si="1"/>
        <v/>
      </c>
      <c r="B309" s="39"/>
      <c r="C309" s="41" t="str">
        <f t="array" ref="C309">IF(B309="","",IFERROR(INDEX('NGƯỜI ĐƯỢC ĐÁNH GIÁ'!$C$5:$C$34,MATCH(B309,'NGƯỜI ĐƯỢC ĐÁNH GIÁ'!$B$5:$B$34,0)),"⚠ Sai mã"))</f>
        <v/>
      </c>
      <c r="D309" s="39"/>
      <c r="E309" s="39"/>
      <c r="F309" s="43"/>
      <c r="G309" s="44"/>
      <c r="H309" s="44"/>
      <c r="I309" s="44"/>
      <c r="J309" s="44"/>
      <c r="K309" s="44"/>
      <c r="L309" s="44"/>
      <c r="M309" s="44"/>
      <c r="N309" s="44"/>
      <c r="O309" s="44"/>
      <c r="P309" s="44"/>
      <c r="Q309" s="44"/>
      <c r="R309" s="44"/>
      <c r="S309" s="44"/>
      <c r="T309" s="44"/>
      <c r="U309" s="44"/>
      <c r="V309" s="44"/>
      <c r="W309" s="44"/>
      <c r="X309" s="44"/>
      <c r="Y309" s="44"/>
      <c r="Z309" s="44"/>
      <c r="AA309" s="25" t="str">
        <f t="shared" si="2"/>
        <v/>
      </c>
      <c r="AB309" s="39"/>
      <c r="AC309" s="39"/>
    </row>
    <row r="310" ht="19.5" customHeight="1">
      <c r="A310" s="22" t="str">
        <f t="shared" si="1"/>
        <v/>
      </c>
      <c r="B310" s="39"/>
      <c r="C310" s="41" t="str">
        <f t="array" ref="C310">IF(B310="","",IFERROR(INDEX('NGƯỜI ĐƯỢC ĐÁNH GIÁ'!$C$5:$C$34,MATCH(B310,'NGƯỜI ĐƯỢC ĐÁNH GIÁ'!$B$5:$B$34,0)),"⚠ Sai mã"))</f>
        <v/>
      </c>
      <c r="D310" s="39"/>
      <c r="E310" s="39"/>
      <c r="F310" s="43"/>
      <c r="G310" s="44"/>
      <c r="H310" s="44"/>
      <c r="I310" s="44"/>
      <c r="J310" s="44"/>
      <c r="K310" s="44"/>
      <c r="L310" s="44"/>
      <c r="M310" s="44"/>
      <c r="N310" s="44"/>
      <c r="O310" s="44"/>
      <c r="P310" s="44"/>
      <c r="Q310" s="44"/>
      <c r="R310" s="44"/>
      <c r="S310" s="44"/>
      <c r="T310" s="44"/>
      <c r="U310" s="44"/>
      <c r="V310" s="44"/>
      <c r="W310" s="44"/>
      <c r="X310" s="44"/>
      <c r="Y310" s="44"/>
      <c r="Z310" s="44"/>
      <c r="AA310" s="25" t="str">
        <f t="shared" si="2"/>
        <v/>
      </c>
      <c r="AB310" s="39"/>
      <c r="AC310" s="39"/>
    </row>
    <row r="311" ht="19.5" customHeight="1">
      <c r="A311" s="22" t="str">
        <f t="shared" si="1"/>
        <v/>
      </c>
      <c r="B311" s="39"/>
      <c r="C311" s="41" t="str">
        <f t="array" ref="C311">IF(B311="","",IFERROR(INDEX('NGƯỜI ĐƯỢC ĐÁNH GIÁ'!$C$5:$C$34,MATCH(B311,'NGƯỜI ĐƯỢC ĐÁNH GIÁ'!$B$5:$B$34,0)),"⚠ Sai mã"))</f>
        <v/>
      </c>
      <c r="D311" s="39"/>
      <c r="E311" s="39"/>
      <c r="F311" s="43"/>
      <c r="G311" s="44"/>
      <c r="H311" s="44"/>
      <c r="I311" s="44"/>
      <c r="J311" s="44"/>
      <c r="K311" s="44"/>
      <c r="L311" s="44"/>
      <c r="M311" s="44"/>
      <c r="N311" s="44"/>
      <c r="O311" s="44"/>
      <c r="P311" s="44"/>
      <c r="Q311" s="44"/>
      <c r="R311" s="44"/>
      <c r="S311" s="44"/>
      <c r="T311" s="44"/>
      <c r="U311" s="44"/>
      <c r="V311" s="44"/>
      <c r="W311" s="44"/>
      <c r="X311" s="44"/>
      <c r="Y311" s="44"/>
      <c r="Z311" s="44"/>
      <c r="AA311" s="25" t="str">
        <f t="shared" si="2"/>
        <v/>
      </c>
      <c r="AB311" s="39"/>
      <c r="AC311" s="39"/>
    </row>
    <row r="312" ht="19.5" customHeight="1">
      <c r="A312" s="22" t="str">
        <f t="shared" si="1"/>
        <v/>
      </c>
      <c r="B312" s="39"/>
      <c r="C312" s="41" t="str">
        <f t="array" ref="C312">IF(B312="","",IFERROR(INDEX('NGƯỜI ĐƯỢC ĐÁNH GIÁ'!$C$5:$C$34,MATCH(B312,'NGƯỜI ĐƯỢC ĐÁNH GIÁ'!$B$5:$B$34,0)),"⚠ Sai mã"))</f>
        <v/>
      </c>
      <c r="D312" s="39"/>
      <c r="E312" s="39"/>
      <c r="F312" s="43"/>
      <c r="G312" s="44"/>
      <c r="H312" s="44"/>
      <c r="I312" s="44"/>
      <c r="J312" s="44"/>
      <c r="K312" s="44"/>
      <c r="L312" s="44"/>
      <c r="M312" s="44"/>
      <c r="N312" s="44"/>
      <c r="O312" s="44"/>
      <c r="P312" s="44"/>
      <c r="Q312" s="44"/>
      <c r="R312" s="44"/>
      <c r="S312" s="44"/>
      <c r="T312" s="44"/>
      <c r="U312" s="44"/>
      <c r="V312" s="44"/>
      <c r="W312" s="44"/>
      <c r="X312" s="44"/>
      <c r="Y312" s="44"/>
      <c r="Z312" s="44"/>
      <c r="AA312" s="25" t="str">
        <f t="shared" si="2"/>
        <v/>
      </c>
      <c r="AB312" s="39"/>
      <c r="AC312" s="39"/>
    </row>
    <row r="313" ht="19.5" customHeight="1">
      <c r="A313" s="22" t="str">
        <f t="shared" si="1"/>
        <v/>
      </c>
      <c r="B313" s="39"/>
      <c r="C313" s="41" t="str">
        <f t="array" ref="C313">IF(B313="","",IFERROR(INDEX('NGƯỜI ĐƯỢC ĐÁNH GIÁ'!$C$5:$C$34,MATCH(B313,'NGƯỜI ĐƯỢC ĐÁNH GIÁ'!$B$5:$B$34,0)),"⚠ Sai mã"))</f>
        <v/>
      </c>
      <c r="D313" s="39"/>
      <c r="E313" s="39"/>
      <c r="F313" s="43"/>
      <c r="G313" s="44"/>
      <c r="H313" s="44"/>
      <c r="I313" s="44"/>
      <c r="J313" s="44"/>
      <c r="K313" s="44"/>
      <c r="L313" s="44"/>
      <c r="M313" s="44"/>
      <c r="N313" s="44"/>
      <c r="O313" s="44"/>
      <c r="P313" s="44"/>
      <c r="Q313" s="44"/>
      <c r="R313" s="44"/>
      <c r="S313" s="44"/>
      <c r="T313" s="44"/>
      <c r="U313" s="44"/>
      <c r="V313" s="44"/>
      <c r="W313" s="44"/>
      <c r="X313" s="44"/>
      <c r="Y313" s="44"/>
      <c r="Z313" s="44"/>
      <c r="AA313" s="25" t="str">
        <f t="shared" si="2"/>
        <v/>
      </c>
      <c r="AB313" s="39"/>
      <c r="AC313" s="39"/>
    </row>
    <row r="314" ht="19.5" customHeight="1">
      <c r="A314" s="22" t="str">
        <f t="shared" si="1"/>
        <v/>
      </c>
      <c r="B314" s="39"/>
      <c r="C314" s="41" t="str">
        <f t="array" ref="C314">IF(B314="","",IFERROR(INDEX('NGƯỜI ĐƯỢC ĐÁNH GIÁ'!$C$5:$C$34,MATCH(B314,'NGƯỜI ĐƯỢC ĐÁNH GIÁ'!$B$5:$B$34,0)),"⚠ Sai mã"))</f>
        <v/>
      </c>
      <c r="D314" s="39"/>
      <c r="E314" s="39"/>
      <c r="F314" s="43"/>
      <c r="G314" s="44"/>
      <c r="H314" s="44"/>
      <c r="I314" s="44"/>
      <c r="J314" s="44"/>
      <c r="K314" s="44"/>
      <c r="L314" s="44"/>
      <c r="M314" s="44"/>
      <c r="N314" s="44"/>
      <c r="O314" s="44"/>
      <c r="P314" s="44"/>
      <c r="Q314" s="44"/>
      <c r="R314" s="44"/>
      <c r="S314" s="44"/>
      <c r="T314" s="44"/>
      <c r="U314" s="44"/>
      <c r="V314" s="44"/>
      <c r="W314" s="44"/>
      <c r="X314" s="44"/>
      <c r="Y314" s="44"/>
      <c r="Z314" s="44"/>
      <c r="AA314" s="25" t="str">
        <f t="shared" si="2"/>
        <v/>
      </c>
      <c r="AB314" s="39"/>
      <c r="AC314" s="39"/>
    </row>
    <row r="315" ht="19.5" customHeight="1">
      <c r="A315" s="22" t="str">
        <f t="shared" si="1"/>
        <v/>
      </c>
      <c r="B315" s="39"/>
      <c r="C315" s="41" t="str">
        <f t="array" ref="C315">IF(B315="","",IFERROR(INDEX('NGƯỜI ĐƯỢC ĐÁNH GIÁ'!$C$5:$C$34,MATCH(B315,'NGƯỜI ĐƯỢC ĐÁNH GIÁ'!$B$5:$B$34,0)),"⚠ Sai mã"))</f>
        <v/>
      </c>
      <c r="D315" s="39"/>
      <c r="E315" s="39"/>
      <c r="F315" s="43"/>
      <c r="G315" s="44"/>
      <c r="H315" s="44"/>
      <c r="I315" s="44"/>
      <c r="J315" s="44"/>
      <c r="K315" s="44"/>
      <c r="L315" s="44"/>
      <c r="M315" s="44"/>
      <c r="N315" s="44"/>
      <c r="O315" s="44"/>
      <c r="P315" s="44"/>
      <c r="Q315" s="44"/>
      <c r="R315" s="44"/>
      <c r="S315" s="44"/>
      <c r="T315" s="44"/>
      <c r="U315" s="44"/>
      <c r="V315" s="44"/>
      <c r="W315" s="44"/>
      <c r="X315" s="44"/>
      <c r="Y315" s="44"/>
      <c r="Z315" s="44"/>
      <c r="AA315" s="25" t="str">
        <f t="shared" si="2"/>
        <v/>
      </c>
      <c r="AB315" s="39"/>
      <c r="AC315" s="39"/>
    </row>
    <row r="316" ht="19.5" customHeight="1">
      <c r="A316" s="22" t="str">
        <f t="shared" si="1"/>
        <v/>
      </c>
      <c r="B316" s="39"/>
      <c r="C316" s="41" t="str">
        <f t="array" ref="C316">IF(B316="","",IFERROR(INDEX('NGƯỜI ĐƯỢC ĐÁNH GIÁ'!$C$5:$C$34,MATCH(B316,'NGƯỜI ĐƯỢC ĐÁNH GIÁ'!$B$5:$B$34,0)),"⚠ Sai mã"))</f>
        <v/>
      </c>
      <c r="D316" s="39"/>
      <c r="E316" s="39"/>
      <c r="F316" s="43"/>
      <c r="G316" s="44"/>
      <c r="H316" s="44"/>
      <c r="I316" s="44"/>
      <c r="J316" s="44"/>
      <c r="K316" s="44"/>
      <c r="L316" s="44"/>
      <c r="M316" s="44"/>
      <c r="N316" s="44"/>
      <c r="O316" s="44"/>
      <c r="P316" s="44"/>
      <c r="Q316" s="44"/>
      <c r="R316" s="44"/>
      <c r="S316" s="44"/>
      <c r="T316" s="44"/>
      <c r="U316" s="44"/>
      <c r="V316" s="44"/>
      <c r="W316" s="44"/>
      <c r="X316" s="44"/>
      <c r="Y316" s="44"/>
      <c r="Z316" s="44"/>
      <c r="AA316" s="25" t="str">
        <f t="shared" si="2"/>
        <v/>
      </c>
      <c r="AB316" s="39"/>
      <c r="AC316" s="39"/>
    </row>
    <row r="317" ht="19.5" customHeight="1">
      <c r="A317" s="22" t="str">
        <f t="shared" si="1"/>
        <v/>
      </c>
      <c r="B317" s="39"/>
      <c r="C317" s="41" t="str">
        <f t="array" ref="C317">IF(B317="","",IFERROR(INDEX('NGƯỜI ĐƯỢC ĐÁNH GIÁ'!$C$5:$C$34,MATCH(B317,'NGƯỜI ĐƯỢC ĐÁNH GIÁ'!$B$5:$B$34,0)),"⚠ Sai mã"))</f>
        <v/>
      </c>
      <c r="D317" s="39"/>
      <c r="E317" s="39"/>
      <c r="F317" s="43"/>
      <c r="G317" s="44"/>
      <c r="H317" s="44"/>
      <c r="I317" s="44"/>
      <c r="J317" s="44"/>
      <c r="K317" s="44"/>
      <c r="L317" s="44"/>
      <c r="M317" s="44"/>
      <c r="N317" s="44"/>
      <c r="O317" s="44"/>
      <c r="P317" s="44"/>
      <c r="Q317" s="44"/>
      <c r="R317" s="44"/>
      <c r="S317" s="44"/>
      <c r="T317" s="44"/>
      <c r="U317" s="44"/>
      <c r="V317" s="44"/>
      <c r="W317" s="44"/>
      <c r="X317" s="44"/>
      <c r="Y317" s="44"/>
      <c r="Z317" s="44"/>
      <c r="AA317" s="25" t="str">
        <f t="shared" si="2"/>
        <v/>
      </c>
      <c r="AB317" s="39"/>
      <c r="AC317" s="39"/>
    </row>
    <row r="318" ht="19.5" customHeight="1">
      <c r="A318" s="22" t="str">
        <f t="shared" si="1"/>
        <v/>
      </c>
      <c r="B318" s="39"/>
      <c r="C318" s="41" t="str">
        <f t="array" ref="C318">IF(B318="","",IFERROR(INDEX('NGƯỜI ĐƯỢC ĐÁNH GIÁ'!$C$5:$C$34,MATCH(B318,'NGƯỜI ĐƯỢC ĐÁNH GIÁ'!$B$5:$B$34,0)),"⚠ Sai mã"))</f>
        <v/>
      </c>
      <c r="D318" s="39"/>
      <c r="E318" s="39"/>
      <c r="F318" s="43"/>
      <c r="G318" s="44"/>
      <c r="H318" s="44"/>
      <c r="I318" s="44"/>
      <c r="J318" s="44"/>
      <c r="K318" s="44"/>
      <c r="L318" s="44"/>
      <c r="M318" s="44"/>
      <c r="N318" s="44"/>
      <c r="O318" s="44"/>
      <c r="P318" s="44"/>
      <c r="Q318" s="44"/>
      <c r="R318" s="44"/>
      <c r="S318" s="44"/>
      <c r="T318" s="44"/>
      <c r="U318" s="44"/>
      <c r="V318" s="44"/>
      <c r="W318" s="44"/>
      <c r="X318" s="44"/>
      <c r="Y318" s="44"/>
      <c r="Z318" s="44"/>
      <c r="AA318" s="25" t="str">
        <f t="shared" si="2"/>
        <v/>
      </c>
      <c r="AB318" s="39"/>
      <c r="AC318" s="39"/>
    </row>
    <row r="319" ht="19.5" customHeight="1">
      <c r="A319" s="22" t="str">
        <f t="shared" si="1"/>
        <v/>
      </c>
      <c r="B319" s="39"/>
      <c r="C319" s="41" t="str">
        <f t="array" ref="C319">IF(B319="","",IFERROR(INDEX('NGƯỜI ĐƯỢC ĐÁNH GIÁ'!$C$5:$C$34,MATCH(B319,'NGƯỜI ĐƯỢC ĐÁNH GIÁ'!$B$5:$B$34,0)),"⚠ Sai mã"))</f>
        <v/>
      </c>
      <c r="D319" s="39"/>
      <c r="E319" s="39"/>
      <c r="F319" s="43"/>
      <c r="G319" s="44"/>
      <c r="H319" s="44"/>
      <c r="I319" s="44"/>
      <c r="J319" s="44"/>
      <c r="K319" s="44"/>
      <c r="L319" s="44"/>
      <c r="M319" s="44"/>
      <c r="N319" s="44"/>
      <c r="O319" s="44"/>
      <c r="P319" s="44"/>
      <c r="Q319" s="44"/>
      <c r="R319" s="44"/>
      <c r="S319" s="44"/>
      <c r="T319" s="44"/>
      <c r="U319" s="44"/>
      <c r="V319" s="44"/>
      <c r="W319" s="44"/>
      <c r="X319" s="44"/>
      <c r="Y319" s="44"/>
      <c r="Z319" s="44"/>
      <c r="AA319" s="25" t="str">
        <f t="shared" si="2"/>
        <v/>
      </c>
      <c r="AB319" s="39"/>
      <c r="AC319" s="39"/>
    </row>
    <row r="320" ht="19.5" customHeight="1">
      <c r="A320" s="22" t="str">
        <f t="shared" si="1"/>
        <v/>
      </c>
      <c r="B320" s="39"/>
      <c r="C320" s="41" t="str">
        <f t="array" ref="C320">IF(B320="","",IFERROR(INDEX('NGƯỜI ĐƯỢC ĐÁNH GIÁ'!$C$5:$C$34,MATCH(B320,'NGƯỜI ĐƯỢC ĐÁNH GIÁ'!$B$5:$B$34,0)),"⚠ Sai mã"))</f>
        <v/>
      </c>
      <c r="D320" s="39"/>
      <c r="E320" s="39"/>
      <c r="F320" s="43"/>
      <c r="G320" s="44"/>
      <c r="H320" s="44"/>
      <c r="I320" s="44"/>
      <c r="J320" s="44"/>
      <c r="K320" s="44"/>
      <c r="L320" s="44"/>
      <c r="M320" s="44"/>
      <c r="N320" s="44"/>
      <c r="O320" s="44"/>
      <c r="P320" s="44"/>
      <c r="Q320" s="44"/>
      <c r="R320" s="44"/>
      <c r="S320" s="44"/>
      <c r="T320" s="44"/>
      <c r="U320" s="44"/>
      <c r="V320" s="44"/>
      <c r="W320" s="44"/>
      <c r="X320" s="44"/>
      <c r="Y320" s="44"/>
      <c r="Z320" s="44"/>
      <c r="AA320" s="25" t="str">
        <f t="shared" si="2"/>
        <v/>
      </c>
      <c r="AB320" s="39"/>
      <c r="AC320" s="39"/>
    </row>
    <row r="321" ht="19.5" customHeight="1">
      <c r="A321" s="22" t="str">
        <f t="shared" si="1"/>
        <v/>
      </c>
      <c r="B321" s="39"/>
      <c r="C321" s="41" t="str">
        <f t="array" ref="C321">IF(B321="","",IFERROR(INDEX('NGƯỜI ĐƯỢC ĐÁNH GIÁ'!$C$5:$C$34,MATCH(B321,'NGƯỜI ĐƯỢC ĐÁNH GIÁ'!$B$5:$B$34,0)),"⚠ Sai mã"))</f>
        <v/>
      </c>
      <c r="D321" s="39"/>
      <c r="E321" s="39"/>
      <c r="F321" s="43"/>
      <c r="G321" s="44"/>
      <c r="H321" s="44"/>
      <c r="I321" s="44"/>
      <c r="J321" s="44"/>
      <c r="K321" s="44"/>
      <c r="L321" s="44"/>
      <c r="M321" s="44"/>
      <c r="N321" s="44"/>
      <c r="O321" s="44"/>
      <c r="P321" s="44"/>
      <c r="Q321" s="44"/>
      <c r="R321" s="44"/>
      <c r="S321" s="44"/>
      <c r="T321" s="44"/>
      <c r="U321" s="44"/>
      <c r="V321" s="44"/>
      <c r="W321" s="44"/>
      <c r="X321" s="44"/>
      <c r="Y321" s="44"/>
      <c r="Z321" s="44"/>
      <c r="AA321" s="25" t="str">
        <f t="shared" si="2"/>
        <v/>
      </c>
      <c r="AB321" s="39"/>
      <c r="AC321" s="39"/>
    </row>
    <row r="322" ht="19.5" customHeight="1">
      <c r="A322" s="22" t="str">
        <f t="shared" si="1"/>
        <v/>
      </c>
      <c r="B322" s="39"/>
      <c r="C322" s="41" t="str">
        <f t="array" ref="C322">IF(B322="","",IFERROR(INDEX('NGƯỜI ĐƯỢC ĐÁNH GIÁ'!$C$5:$C$34,MATCH(B322,'NGƯỜI ĐƯỢC ĐÁNH GIÁ'!$B$5:$B$34,0)),"⚠ Sai mã"))</f>
        <v/>
      </c>
      <c r="D322" s="39"/>
      <c r="E322" s="39"/>
      <c r="F322" s="43"/>
      <c r="G322" s="44"/>
      <c r="H322" s="44"/>
      <c r="I322" s="44"/>
      <c r="J322" s="44"/>
      <c r="K322" s="44"/>
      <c r="L322" s="44"/>
      <c r="M322" s="44"/>
      <c r="N322" s="44"/>
      <c r="O322" s="44"/>
      <c r="P322" s="44"/>
      <c r="Q322" s="44"/>
      <c r="R322" s="44"/>
      <c r="S322" s="44"/>
      <c r="T322" s="44"/>
      <c r="U322" s="44"/>
      <c r="V322" s="44"/>
      <c r="W322" s="44"/>
      <c r="X322" s="44"/>
      <c r="Y322" s="44"/>
      <c r="Z322" s="44"/>
      <c r="AA322" s="25" t="str">
        <f t="shared" si="2"/>
        <v/>
      </c>
      <c r="AB322" s="39"/>
      <c r="AC322" s="39"/>
    </row>
    <row r="323" ht="19.5" customHeight="1">
      <c r="A323" s="22" t="str">
        <f t="shared" si="1"/>
        <v/>
      </c>
      <c r="B323" s="39"/>
      <c r="C323" s="41" t="str">
        <f t="array" ref="C323">IF(B323="","",IFERROR(INDEX('NGƯỜI ĐƯỢC ĐÁNH GIÁ'!$C$5:$C$34,MATCH(B323,'NGƯỜI ĐƯỢC ĐÁNH GIÁ'!$B$5:$B$34,0)),"⚠ Sai mã"))</f>
        <v/>
      </c>
      <c r="D323" s="39"/>
      <c r="E323" s="39"/>
      <c r="F323" s="43"/>
      <c r="G323" s="44"/>
      <c r="H323" s="44"/>
      <c r="I323" s="44"/>
      <c r="J323" s="44"/>
      <c r="K323" s="44"/>
      <c r="L323" s="44"/>
      <c r="M323" s="44"/>
      <c r="N323" s="44"/>
      <c r="O323" s="44"/>
      <c r="P323" s="44"/>
      <c r="Q323" s="44"/>
      <c r="R323" s="44"/>
      <c r="S323" s="44"/>
      <c r="T323" s="44"/>
      <c r="U323" s="44"/>
      <c r="V323" s="44"/>
      <c r="W323" s="44"/>
      <c r="X323" s="44"/>
      <c r="Y323" s="44"/>
      <c r="Z323" s="44"/>
      <c r="AA323" s="25" t="str">
        <f t="shared" si="2"/>
        <v/>
      </c>
      <c r="AB323" s="39"/>
      <c r="AC323" s="39"/>
    </row>
    <row r="324" ht="19.5" customHeight="1">
      <c r="A324" s="22" t="str">
        <f t="shared" si="1"/>
        <v/>
      </c>
      <c r="B324" s="39"/>
      <c r="C324" s="41" t="str">
        <f t="array" ref="C324">IF(B324="","",IFERROR(INDEX('NGƯỜI ĐƯỢC ĐÁNH GIÁ'!$C$5:$C$34,MATCH(B324,'NGƯỜI ĐƯỢC ĐÁNH GIÁ'!$B$5:$B$34,0)),"⚠ Sai mã"))</f>
        <v/>
      </c>
      <c r="D324" s="39"/>
      <c r="E324" s="39"/>
      <c r="F324" s="43"/>
      <c r="G324" s="44"/>
      <c r="H324" s="44"/>
      <c r="I324" s="44"/>
      <c r="J324" s="44"/>
      <c r="K324" s="44"/>
      <c r="L324" s="44"/>
      <c r="M324" s="44"/>
      <c r="N324" s="44"/>
      <c r="O324" s="44"/>
      <c r="P324" s="44"/>
      <c r="Q324" s="44"/>
      <c r="R324" s="44"/>
      <c r="S324" s="44"/>
      <c r="T324" s="44"/>
      <c r="U324" s="44"/>
      <c r="V324" s="44"/>
      <c r="W324" s="44"/>
      <c r="X324" s="44"/>
      <c r="Y324" s="44"/>
      <c r="Z324" s="44"/>
      <c r="AA324" s="25" t="str">
        <f t="shared" si="2"/>
        <v/>
      </c>
      <c r="AB324" s="39"/>
      <c r="AC324" s="39"/>
    </row>
    <row r="325" ht="19.5" customHeight="1">
      <c r="A325" s="22" t="str">
        <f t="shared" si="1"/>
        <v/>
      </c>
      <c r="B325" s="39"/>
      <c r="C325" s="41" t="str">
        <f t="array" ref="C325">IF(B325="","",IFERROR(INDEX('NGƯỜI ĐƯỢC ĐÁNH GIÁ'!$C$5:$C$34,MATCH(B325,'NGƯỜI ĐƯỢC ĐÁNH GIÁ'!$B$5:$B$34,0)),"⚠ Sai mã"))</f>
        <v/>
      </c>
      <c r="D325" s="39"/>
      <c r="E325" s="39"/>
      <c r="F325" s="43"/>
      <c r="G325" s="44"/>
      <c r="H325" s="44"/>
      <c r="I325" s="44"/>
      <c r="J325" s="44"/>
      <c r="K325" s="44"/>
      <c r="L325" s="44"/>
      <c r="M325" s="44"/>
      <c r="N325" s="44"/>
      <c r="O325" s="44"/>
      <c r="P325" s="44"/>
      <c r="Q325" s="44"/>
      <c r="R325" s="44"/>
      <c r="S325" s="44"/>
      <c r="T325" s="44"/>
      <c r="U325" s="44"/>
      <c r="V325" s="44"/>
      <c r="W325" s="44"/>
      <c r="X325" s="44"/>
      <c r="Y325" s="44"/>
      <c r="Z325" s="44"/>
      <c r="AA325" s="25" t="str">
        <f t="shared" si="2"/>
        <v/>
      </c>
      <c r="AB325" s="39"/>
      <c r="AC325" s="39"/>
    </row>
    <row r="326" ht="19.5" customHeight="1">
      <c r="A326" s="22" t="str">
        <f t="shared" si="1"/>
        <v/>
      </c>
      <c r="B326" s="39"/>
      <c r="C326" s="41" t="str">
        <f t="array" ref="C326">IF(B326="","",IFERROR(INDEX('NGƯỜI ĐƯỢC ĐÁNH GIÁ'!$C$5:$C$34,MATCH(B326,'NGƯỜI ĐƯỢC ĐÁNH GIÁ'!$B$5:$B$34,0)),"⚠ Sai mã"))</f>
        <v/>
      </c>
      <c r="D326" s="39"/>
      <c r="E326" s="39"/>
      <c r="F326" s="43"/>
      <c r="G326" s="44"/>
      <c r="H326" s="44"/>
      <c r="I326" s="44"/>
      <c r="J326" s="44"/>
      <c r="K326" s="44"/>
      <c r="L326" s="44"/>
      <c r="M326" s="44"/>
      <c r="N326" s="44"/>
      <c r="O326" s="44"/>
      <c r="P326" s="44"/>
      <c r="Q326" s="44"/>
      <c r="R326" s="44"/>
      <c r="S326" s="44"/>
      <c r="T326" s="44"/>
      <c r="U326" s="44"/>
      <c r="V326" s="44"/>
      <c r="W326" s="44"/>
      <c r="X326" s="44"/>
      <c r="Y326" s="44"/>
      <c r="Z326" s="44"/>
      <c r="AA326" s="25" t="str">
        <f t="shared" si="2"/>
        <v/>
      </c>
      <c r="AB326" s="39"/>
      <c r="AC326" s="39"/>
    </row>
    <row r="327" ht="19.5" customHeight="1">
      <c r="A327" s="22" t="str">
        <f t="shared" si="1"/>
        <v/>
      </c>
      <c r="B327" s="39"/>
      <c r="C327" s="41" t="str">
        <f t="array" ref="C327">IF(B327="","",IFERROR(INDEX('NGƯỜI ĐƯỢC ĐÁNH GIÁ'!$C$5:$C$34,MATCH(B327,'NGƯỜI ĐƯỢC ĐÁNH GIÁ'!$B$5:$B$34,0)),"⚠ Sai mã"))</f>
        <v/>
      </c>
      <c r="D327" s="39"/>
      <c r="E327" s="39"/>
      <c r="F327" s="43"/>
      <c r="G327" s="44"/>
      <c r="H327" s="44"/>
      <c r="I327" s="44"/>
      <c r="J327" s="44"/>
      <c r="K327" s="44"/>
      <c r="L327" s="44"/>
      <c r="M327" s="44"/>
      <c r="N327" s="44"/>
      <c r="O327" s="44"/>
      <c r="P327" s="44"/>
      <c r="Q327" s="44"/>
      <c r="R327" s="44"/>
      <c r="S327" s="44"/>
      <c r="T327" s="44"/>
      <c r="U327" s="44"/>
      <c r="V327" s="44"/>
      <c r="W327" s="44"/>
      <c r="X327" s="44"/>
      <c r="Y327" s="44"/>
      <c r="Z327" s="44"/>
      <c r="AA327" s="25" t="str">
        <f t="shared" si="2"/>
        <v/>
      </c>
      <c r="AB327" s="39"/>
      <c r="AC327" s="39"/>
    </row>
    <row r="328" ht="19.5" customHeight="1">
      <c r="A328" s="22" t="str">
        <f t="shared" si="1"/>
        <v/>
      </c>
      <c r="B328" s="39"/>
      <c r="C328" s="41" t="str">
        <f t="array" ref="C328">IF(B328="","",IFERROR(INDEX('NGƯỜI ĐƯỢC ĐÁNH GIÁ'!$C$5:$C$34,MATCH(B328,'NGƯỜI ĐƯỢC ĐÁNH GIÁ'!$B$5:$B$34,0)),"⚠ Sai mã"))</f>
        <v/>
      </c>
      <c r="D328" s="39"/>
      <c r="E328" s="39"/>
      <c r="F328" s="43"/>
      <c r="G328" s="44"/>
      <c r="H328" s="44"/>
      <c r="I328" s="44"/>
      <c r="J328" s="44"/>
      <c r="K328" s="44"/>
      <c r="L328" s="44"/>
      <c r="M328" s="44"/>
      <c r="N328" s="44"/>
      <c r="O328" s="44"/>
      <c r="P328" s="44"/>
      <c r="Q328" s="44"/>
      <c r="R328" s="44"/>
      <c r="S328" s="44"/>
      <c r="T328" s="44"/>
      <c r="U328" s="44"/>
      <c r="V328" s="44"/>
      <c r="W328" s="44"/>
      <c r="X328" s="44"/>
      <c r="Y328" s="44"/>
      <c r="Z328" s="44"/>
      <c r="AA328" s="25" t="str">
        <f t="shared" si="2"/>
        <v/>
      </c>
      <c r="AB328" s="39"/>
      <c r="AC328" s="39"/>
    </row>
    <row r="329" ht="19.5" customHeight="1">
      <c r="A329" s="22" t="str">
        <f t="shared" si="1"/>
        <v/>
      </c>
      <c r="B329" s="39"/>
      <c r="C329" s="41" t="str">
        <f t="array" ref="C329">IF(B329="","",IFERROR(INDEX('NGƯỜI ĐƯỢC ĐÁNH GIÁ'!$C$5:$C$34,MATCH(B329,'NGƯỜI ĐƯỢC ĐÁNH GIÁ'!$B$5:$B$34,0)),"⚠ Sai mã"))</f>
        <v/>
      </c>
      <c r="D329" s="39"/>
      <c r="E329" s="39"/>
      <c r="F329" s="43"/>
      <c r="G329" s="44"/>
      <c r="H329" s="44"/>
      <c r="I329" s="44"/>
      <c r="J329" s="44"/>
      <c r="K329" s="44"/>
      <c r="L329" s="44"/>
      <c r="M329" s="44"/>
      <c r="N329" s="44"/>
      <c r="O329" s="44"/>
      <c r="P329" s="44"/>
      <c r="Q329" s="44"/>
      <c r="R329" s="44"/>
      <c r="S329" s="44"/>
      <c r="T329" s="44"/>
      <c r="U329" s="44"/>
      <c r="V329" s="44"/>
      <c r="W329" s="44"/>
      <c r="X329" s="44"/>
      <c r="Y329" s="44"/>
      <c r="Z329" s="44"/>
      <c r="AA329" s="25" t="str">
        <f t="shared" si="2"/>
        <v/>
      </c>
      <c r="AB329" s="39"/>
      <c r="AC329" s="39"/>
    </row>
    <row r="330" ht="19.5" customHeight="1">
      <c r="A330" s="22" t="str">
        <f t="shared" si="1"/>
        <v/>
      </c>
      <c r="B330" s="39"/>
      <c r="C330" s="41" t="str">
        <f t="array" ref="C330">IF(B330="","",IFERROR(INDEX('NGƯỜI ĐƯỢC ĐÁNH GIÁ'!$C$5:$C$34,MATCH(B330,'NGƯỜI ĐƯỢC ĐÁNH GIÁ'!$B$5:$B$34,0)),"⚠ Sai mã"))</f>
        <v/>
      </c>
      <c r="D330" s="39"/>
      <c r="E330" s="39"/>
      <c r="F330" s="43"/>
      <c r="G330" s="44"/>
      <c r="H330" s="44"/>
      <c r="I330" s="44"/>
      <c r="J330" s="44"/>
      <c r="K330" s="44"/>
      <c r="L330" s="44"/>
      <c r="M330" s="44"/>
      <c r="N330" s="44"/>
      <c r="O330" s="44"/>
      <c r="P330" s="44"/>
      <c r="Q330" s="44"/>
      <c r="R330" s="44"/>
      <c r="S330" s="44"/>
      <c r="T330" s="44"/>
      <c r="U330" s="44"/>
      <c r="V330" s="44"/>
      <c r="W330" s="44"/>
      <c r="X330" s="44"/>
      <c r="Y330" s="44"/>
      <c r="Z330" s="44"/>
      <c r="AA330" s="25" t="str">
        <f t="shared" si="2"/>
        <v/>
      </c>
      <c r="AB330" s="39"/>
      <c r="AC330" s="39"/>
    </row>
    <row r="331" ht="19.5" customHeight="1">
      <c r="A331" s="22" t="str">
        <f t="shared" si="1"/>
        <v/>
      </c>
      <c r="B331" s="39"/>
      <c r="C331" s="41" t="str">
        <f t="array" ref="C331">IF(B331="","",IFERROR(INDEX('NGƯỜI ĐƯỢC ĐÁNH GIÁ'!$C$5:$C$34,MATCH(B331,'NGƯỜI ĐƯỢC ĐÁNH GIÁ'!$B$5:$B$34,0)),"⚠ Sai mã"))</f>
        <v/>
      </c>
      <c r="D331" s="39"/>
      <c r="E331" s="39"/>
      <c r="F331" s="43"/>
      <c r="G331" s="44"/>
      <c r="H331" s="44"/>
      <c r="I331" s="44"/>
      <c r="J331" s="44"/>
      <c r="K331" s="44"/>
      <c r="L331" s="44"/>
      <c r="M331" s="44"/>
      <c r="N331" s="44"/>
      <c r="O331" s="44"/>
      <c r="P331" s="44"/>
      <c r="Q331" s="44"/>
      <c r="R331" s="44"/>
      <c r="S331" s="44"/>
      <c r="T331" s="44"/>
      <c r="U331" s="44"/>
      <c r="V331" s="44"/>
      <c r="W331" s="44"/>
      <c r="X331" s="44"/>
      <c r="Y331" s="44"/>
      <c r="Z331" s="44"/>
      <c r="AA331" s="25" t="str">
        <f t="shared" si="2"/>
        <v/>
      </c>
      <c r="AB331" s="39"/>
      <c r="AC331" s="39"/>
    </row>
    <row r="332" ht="19.5" customHeight="1">
      <c r="A332" s="22" t="str">
        <f t="shared" si="1"/>
        <v/>
      </c>
      <c r="B332" s="39"/>
      <c r="C332" s="41" t="str">
        <f t="array" ref="C332">IF(B332="","",IFERROR(INDEX('NGƯỜI ĐƯỢC ĐÁNH GIÁ'!$C$5:$C$34,MATCH(B332,'NGƯỜI ĐƯỢC ĐÁNH GIÁ'!$B$5:$B$34,0)),"⚠ Sai mã"))</f>
        <v/>
      </c>
      <c r="D332" s="39"/>
      <c r="E332" s="39"/>
      <c r="F332" s="43"/>
      <c r="G332" s="44"/>
      <c r="H332" s="44"/>
      <c r="I332" s="44"/>
      <c r="J332" s="44"/>
      <c r="K332" s="44"/>
      <c r="L332" s="44"/>
      <c r="M332" s="44"/>
      <c r="N332" s="44"/>
      <c r="O332" s="44"/>
      <c r="P332" s="44"/>
      <c r="Q332" s="44"/>
      <c r="R332" s="44"/>
      <c r="S332" s="44"/>
      <c r="T332" s="44"/>
      <c r="U332" s="44"/>
      <c r="V332" s="44"/>
      <c r="W332" s="44"/>
      <c r="X332" s="44"/>
      <c r="Y332" s="44"/>
      <c r="Z332" s="44"/>
      <c r="AA332" s="25" t="str">
        <f t="shared" si="2"/>
        <v/>
      </c>
      <c r="AB332" s="39"/>
      <c r="AC332" s="39"/>
    </row>
    <row r="333" ht="19.5" customHeight="1">
      <c r="A333" s="22" t="str">
        <f t="shared" si="1"/>
        <v/>
      </c>
      <c r="B333" s="39"/>
      <c r="C333" s="41" t="str">
        <f t="array" ref="C333">IF(B333="","",IFERROR(INDEX('NGƯỜI ĐƯỢC ĐÁNH GIÁ'!$C$5:$C$34,MATCH(B333,'NGƯỜI ĐƯỢC ĐÁNH GIÁ'!$B$5:$B$34,0)),"⚠ Sai mã"))</f>
        <v/>
      </c>
      <c r="D333" s="39"/>
      <c r="E333" s="39"/>
      <c r="F333" s="43"/>
      <c r="G333" s="44"/>
      <c r="H333" s="44"/>
      <c r="I333" s="44"/>
      <c r="J333" s="44"/>
      <c r="K333" s="44"/>
      <c r="L333" s="44"/>
      <c r="M333" s="44"/>
      <c r="N333" s="44"/>
      <c r="O333" s="44"/>
      <c r="P333" s="44"/>
      <c r="Q333" s="44"/>
      <c r="R333" s="44"/>
      <c r="S333" s="44"/>
      <c r="T333" s="44"/>
      <c r="U333" s="44"/>
      <c r="V333" s="44"/>
      <c r="W333" s="44"/>
      <c r="X333" s="44"/>
      <c r="Y333" s="44"/>
      <c r="Z333" s="44"/>
      <c r="AA333" s="25" t="str">
        <f t="shared" si="2"/>
        <v/>
      </c>
      <c r="AB333" s="39"/>
      <c r="AC333" s="39"/>
    </row>
    <row r="334" ht="19.5" customHeight="1">
      <c r="A334" s="22" t="str">
        <f t="shared" si="1"/>
        <v/>
      </c>
      <c r="B334" s="39"/>
      <c r="C334" s="41" t="str">
        <f t="array" ref="C334">IF(B334="","",IFERROR(INDEX('NGƯỜI ĐƯỢC ĐÁNH GIÁ'!$C$5:$C$34,MATCH(B334,'NGƯỜI ĐƯỢC ĐÁNH GIÁ'!$B$5:$B$34,0)),"⚠ Sai mã"))</f>
        <v/>
      </c>
      <c r="D334" s="39"/>
      <c r="E334" s="39"/>
      <c r="F334" s="43"/>
      <c r="G334" s="44"/>
      <c r="H334" s="44"/>
      <c r="I334" s="44"/>
      <c r="J334" s="44"/>
      <c r="K334" s="44"/>
      <c r="L334" s="44"/>
      <c r="M334" s="44"/>
      <c r="N334" s="44"/>
      <c r="O334" s="44"/>
      <c r="P334" s="44"/>
      <c r="Q334" s="44"/>
      <c r="R334" s="44"/>
      <c r="S334" s="44"/>
      <c r="T334" s="44"/>
      <c r="U334" s="44"/>
      <c r="V334" s="44"/>
      <c r="W334" s="44"/>
      <c r="X334" s="44"/>
      <c r="Y334" s="44"/>
      <c r="Z334" s="44"/>
      <c r="AA334" s="25" t="str">
        <f t="shared" si="2"/>
        <v/>
      </c>
      <c r="AB334" s="39"/>
      <c r="AC334" s="39"/>
    </row>
    <row r="335" ht="19.5" customHeight="1">
      <c r="A335" s="22" t="str">
        <f t="shared" si="1"/>
        <v/>
      </c>
      <c r="B335" s="39"/>
      <c r="C335" s="41" t="str">
        <f t="array" ref="C335">IF(B335="","",IFERROR(INDEX('NGƯỜI ĐƯỢC ĐÁNH GIÁ'!$C$5:$C$34,MATCH(B335,'NGƯỜI ĐƯỢC ĐÁNH GIÁ'!$B$5:$B$34,0)),"⚠ Sai mã"))</f>
        <v/>
      </c>
      <c r="D335" s="39"/>
      <c r="E335" s="39"/>
      <c r="F335" s="43"/>
      <c r="G335" s="44"/>
      <c r="H335" s="44"/>
      <c r="I335" s="44"/>
      <c r="J335" s="44"/>
      <c r="K335" s="44"/>
      <c r="L335" s="44"/>
      <c r="M335" s="44"/>
      <c r="N335" s="44"/>
      <c r="O335" s="44"/>
      <c r="P335" s="44"/>
      <c r="Q335" s="44"/>
      <c r="R335" s="44"/>
      <c r="S335" s="44"/>
      <c r="T335" s="44"/>
      <c r="U335" s="44"/>
      <c r="V335" s="44"/>
      <c r="W335" s="44"/>
      <c r="X335" s="44"/>
      <c r="Y335" s="44"/>
      <c r="Z335" s="44"/>
      <c r="AA335" s="25" t="str">
        <f t="shared" si="2"/>
        <v/>
      </c>
      <c r="AB335" s="39"/>
      <c r="AC335" s="39"/>
    </row>
    <row r="336" ht="19.5" customHeight="1">
      <c r="A336" s="22" t="str">
        <f t="shared" si="1"/>
        <v/>
      </c>
      <c r="B336" s="39"/>
      <c r="C336" s="41" t="str">
        <f t="array" ref="C336">IF(B336="","",IFERROR(INDEX('NGƯỜI ĐƯỢC ĐÁNH GIÁ'!$C$5:$C$34,MATCH(B336,'NGƯỜI ĐƯỢC ĐÁNH GIÁ'!$B$5:$B$34,0)),"⚠ Sai mã"))</f>
        <v/>
      </c>
      <c r="D336" s="39"/>
      <c r="E336" s="39"/>
      <c r="F336" s="43"/>
      <c r="G336" s="44"/>
      <c r="H336" s="44"/>
      <c r="I336" s="44"/>
      <c r="J336" s="44"/>
      <c r="K336" s="44"/>
      <c r="L336" s="44"/>
      <c r="M336" s="44"/>
      <c r="N336" s="44"/>
      <c r="O336" s="44"/>
      <c r="P336" s="44"/>
      <c r="Q336" s="44"/>
      <c r="R336" s="44"/>
      <c r="S336" s="44"/>
      <c r="T336" s="44"/>
      <c r="U336" s="44"/>
      <c r="V336" s="44"/>
      <c r="W336" s="44"/>
      <c r="X336" s="44"/>
      <c r="Y336" s="44"/>
      <c r="Z336" s="44"/>
      <c r="AA336" s="25" t="str">
        <f t="shared" si="2"/>
        <v/>
      </c>
      <c r="AB336" s="39"/>
      <c r="AC336" s="39"/>
    </row>
    <row r="337" ht="19.5" customHeight="1">
      <c r="A337" s="22" t="str">
        <f t="shared" si="1"/>
        <v/>
      </c>
      <c r="B337" s="39"/>
      <c r="C337" s="41" t="str">
        <f t="array" ref="C337">IF(B337="","",IFERROR(INDEX('NGƯỜI ĐƯỢC ĐÁNH GIÁ'!$C$5:$C$34,MATCH(B337,'NGƯỜI ĐƯỢC ĐÁNH GIÁ'!$B$5:$B$34,0)),"⚠ Sai mã"))</f>
        <v/>
      </c>
      <c r="D337" s="39"/>
      <c r="E337" s="39"/>
      <c r="F337" s="43"/>
      <c r="G337" s="44"/>
      <c r="H337" s="44"/>
      <c r="I337" s="44"/>
      <c r="J337" s="44"/>
      <c r="K337" s="44"/>
      <c r="L337" s="44"/>
      <c r="M337" s="44"/>
      <c r="N337" s="44"/>
      <c r="O337" s="44"/>
      <c r="P337" s="44"/>
      <c r="Q337" s="44"/>
      <c r="R337" s="44"/>
      <c r="S337" s="44"/>
      <c r="T337" s="44"/>
      <c r="U337" s="44"/>
      <c r="V337" s="44"/>
      <c r="W337" s="44"/>
      <c r="X337" s="44"/>
      <c r="Y337" s="44"/>
      <c r="Z337" s="44"/>
      <c r="AA337" s="25" t="str">
        <f t="shared" si="2"/>
        <v/>
      </c>
      <c r="AB337" s="39"/>
      <c r="AC337" s="39"/>
    </row>
    <row r="338" ht="19.5" customHeight="1">
      <c r="A338" s="22" t="str">
        <f t="shared" si="1"/>
        <v/>
      </c>
      <c r="B338" s="39"/>
      <c r="C338" s="41" t="str">
        <f t="array" ref="C338">IF(B338="","",IFERROR(INDEX('NGƯỜI ĐƯỢC ĐÁNH GIÁ'!$C$5:$C$34,MATCH(B338,'NGƯỜI ĐƯỢC ĐÁNH GIÁ'!$B$5:$B$34,0)),"⚠ Sai mã"))</f>
        <v/>
      </c>
      <c r="D338" s="39"/>
      <c r="E338" s="39"/>
      <c r="F338" s="43"/>
      <c r="G338" s="44"/>
      <c r="H338" s="44"/>
      <c r="I338" s="44"/>
      <c r="J338" s="44"/>
      <c r="K338" s="44"/>
      <c r="L338" s="44"/>
      <c r="M338" s="44"/>
      <c r="N338" s="44"/>
      <c r="O338" s="44"/>
      <c r="P338" s="44"/>
      <c r="Q338" s="44"/>
      <c r="R338" s="44"/>
      <c r="S338" s="44"/>
      <c r="T338" s="44"/>
      <c r="U338" s="44"/>
      <c r="V338" s="44"/>
      <c r="W338" s="44"/>
      <c r="X338" s="44"/>
      <c r="Y338" s="44"/>
      <c r="Z338" s="44"/>
      <c r="AA338" s="25" t="str">
        <f t="shared" si="2"/>
        <v/>
      </c>
      <c r="AB338" s="39"/>
      <c r="AC338" s="39"/>
    </row>
    <row r="339" ht="19.5" customHeight="1">
      <c r="A339" s="22" t="str">
        <f t="shared" si="1"/>
        <v/>
      </c>
      <c r="B339" s="39"/>
      <c r="C339" s="41" t="str">
        <f t="array" ref="C339">IF(B339="","",IFERROR(INDEX('NGƯỜI ĐƯỢC ĐÁNH GIÁ'!$C$5:$C$34,MATCH(B339,'NGƯỜI ĐƯỢC ĐÁNH GIÁ'!$B$5:$B$34,0)),"⚠ Sai mã"))</f>
        <v/>
      </c>
      <c r="D339" s="39"/>
      <c r="E339" s="39"/>
      <c r="F339" s="43"/>
      <c r="G339" s="44"/>
      <c r="H339" s="44"/>
      <c r="I339" s="44"/>
      <c r="J339" s="44"/>
      <c r="K339" s="44"/>
      <c r="L339" s="44"/>
      <c r="M339" s="44"/>
      <c r="N339" s="44"/>
      <c r="O339" s="44"/>
      <c r="P339" s="44"/>
      <c r="Q339" s="44"/>
      <c r="R339" s="44"/>
      <c r="S339" s="44"/>
      <c r="T339" s="44"/>
      <c r="U339" s="44"/>
      <c r="V339" s="44"/>
      <c r="W339" s="44"/>
      <c r="X339" s="44"/>
      <c r="Y339" s="44"/>
      <c r="Z339" s="44"/>
      <c r="AA339" s="25" t="str">
        <f t="shared" si="2"/>
        <v/>
      </c>
      <c r="AB339" s="39"/>
      <c r="AC339" s="39"/>
    </row>
    <row r="340" ht="19.5" customHeight="1">
      <c r="A340" s="22" t="str">
        <f t="shared" si="1"/>
        <v/>
      </c>
      <c r="B340" s="39"/>
      <c r="C340" s="41" t="str">
        <f t="array" ref="C340">IF(B340="","",IFERROR(INDEX('NGƯỜI ĐƯỢC ĐÁNH GIÁ'!$C$5:$C$34,MATCH(B340,'NGƯỜI ĐƯỢC ĐÁNH GIÁ'!$B$5:$B$34,0)),"⚠ Sai mã"))</f>
        <v/>
      </c>
      <c r="D340" s="39"/>
      <c r="E340" s="39"/>
      <c r="F340" s="43"/>
      <c r="G340" s="44"/>
      <c r="H340" s="44"/>
      <c r="I340" s="44"/>
      <c r="J340" s="44"/>
      <c r="K340" s="44"/>
      <c r="L340" s="44"/>
      <c r="M340" s="44"/>
      <c r="N340" s="44"/>
      <c r="O340" s="44"/>
      <c r="P340" s="44"/>
      <c r="Q340" s="44"/>
      <c r="R340" s="44"/>
      <c r="S340" s="44"/>
      <c r="T340" s="44"/>
      <c r="U340" s="44"/>
      <c r="V340" s="44"/>
      <c r="W340" s="44"/>
      <c r="X340" s="44"/>
      <c r="Y340" s="44"/>
      <c r="Z340" s="44"/>
      <c r="AA340" s="25" t="str">
        <f t="shared" si="2"/>
        <v/>
      </c>
      <c r="AB340" s="39"/>
      <c r="AC340" s="39"/>
    </row>
    <row r="341" ht="19.5" customHeight="1">
      <c r="A341" s="22" t="str">
        <f t="shared" si="1"/>
        <v/>
      </c>
      <c r="B341" s="39"/>
      <c r="C341" s="41" t="str">
        <f t="array" ref="C341">IF(B341="","",IFERROR(INDEX('NGƯỜI ĐƯỢC ĐÁNH GIÁ'!$C$5:$C$34,MATCH(B341,'NGƯỜI ĐƯỢC ĐÁNH GIÁ'!$B$5:$B$34,0)),"⚠ Sai mã"))</f>
        <v/>
      </c>
      <c r="D341" s="39"/>
      <c r="E341" s="39"/>
      <c r="F341" s="43"/>
      <c r="G341" s="44"/>
      <c r="H341" s="44"/>
      <c r="I341" s="44"/>
      <c r="J341" s="44"/>
      <c r="K341" s="44"/>
      <c r="L341" s="44"/>
      <c r="M341" s="44"/>
      <c r="N341" s="44"/>
      <c r="O341" s="44"/>
      <c r="P341" s="44"/>
      <c r="Q341" s="44"/>
      <c r="R341" s="44"/>
      <c r="S341" s="44"/>
      <c r="T341" s="44"/>
      <c r="U341" s="44"/>
      <c r="V341" s="44"/>
      <c r="W341" s="44"/>
      <c r="X341" s="44"/>
      <c r="Y341" s="44"/>
      <c r="Z341" s="44"/>
      <c r="AA341" s="25" t="str">
        <f t="shared" si="2"/>
        <v/>
      </c>
      <c r="AB341" s="39"/>
      <c r="AC341" s="39"/>
    </row>
    <row r="342" ht="19.5" customHeight="1">
      <c r="A342" s="22" t="str">
        <f t="shared" si="1"/>
        <v/>
      </c>
      <c r="B342" s="39"/>
      <c r="C342" s="41" t="str">
        <f t="array" ref="C342">IF(B342="","",IFERROR(INDEX('NGƯỜI ĐƯỢC ĐÁNH GIÁ'!$C$5:$C$34,MATCH(B342,'NGƯỜI ĐƯỢC ĐÁNH GIÁ'!$B$5:$B$34,0)),"⚠ Sai mã"))</f>
        <v/>
      </c>
      <c r="D342" s="39"/>
      <c r="E342" s="39"/>
      <c r="F342" s="43"/>
      <c r="G342" s="44"/>
      <c r="H342" s="44"/>
      <c r="I342" s="44"/>
      <c r="J342" s="44"/>
      <c r="K342" s="44"/>
      <c r="L342" s="44"/>
      <c r="M342" s="44"/>
      <c r="N342" s="44"/>
      <c r="O342" s="44"/>
      <c r="P342" s="44"/>
      <c r="Q342" s="44"/>
      <c r="R342" s="44"/>
      <c r="S342" s="44"/>
      <c r="T342" s="44"/>
      <c r="U342" s="44"/>
      <c r="V342" s="44"/>
      <c r="W342" s="44"/>
      <c r="X342" s="44"/>
      <c r="Y342" s="44"/>
      <c r="Z342" s="44"/>
      <c r="AA342" s="25" t="str">
        <f t="shared" si="2"/>
        <v/>
      </c>
      <c r="AB342" s="39"/>
      <c r="AC342" s="39"/>
    </row>
    <row r="343" ht="19.5" customHeight="1">
      <c r="A343" s="22" t="str">
        <f t="shared" si="1"/>
        <v/>
      </c>
      <c r="B343" s="39"/>
      <c r="C343" s="41" t="str">
        <f t="array" ref="C343">IF(B343="","",IFERROR(INDEX('NGƯỜI ĐƯỢC ĐÁNH GIÁ'!$C$5:$C$34,MATCH(B343,'NGƯỜI ĐƯỢC ĐÁNH GIÁ'!$B$5:$B$34,0)),"⚠ Sai mã"))</f>
        <v/>
      </c>
      <c r="D343" s="39"/>
      <c r="E343" s="39"/>
      <c r="F343" s="43"/>
      <c r="G343" s="44"/>
      <c r="H343" s="44"/>
      <c r="I343" s="44"/>
      <c r="J343" s="44"/>
      <c r="K343" s="44"/>
      <c r="L343" s="44"/>
      <c r="M343" s="44"/>
      <c r="N343" s="44"/>
      <c r="O343" s="44"/>
      <c r="P343" s="44"/>
      <c r="Q343" s="44"/>
      <c r="R343" s="44"/>
      <c r="S343" s="44"/>
      <c r="T343" s="44"/>
      <c r="U343" s="44"/>
      <c r="V343" s="44"/>
      <c r="W343" s="44"/>
      <c r="X343" s="44"/>
      <c r="Y343" s="44"/>
      <c r="Z343" s="44"/>
      <c r="AA343" s="25" t="str">
        <f t="shared" si="2"/>
        <v/>
      </c>
      <c r="AB343" s="39"/>
      <c r="AC343" s="39"/>
    </row>
    <row r="344" ht="19.5" customHeight="1">
      <c r="A344" s="22" t="str">
        <f t="shared" si="1"/>
        <v/>
      </c>
      <c r="B344" s="39"/>
      <c r="C344" s="41" t="str">
        <f t="array" ref="C344">IF(B344="","",IFERROR(INDEX('NGƯỜI ĐƯỢC ĐÁNH GIÁ'!$C$5:$C$34,MATCH(B344,'NGƯỜI ĐƯỢC ĐÁNH GIÁ'!$B$5:$B$34,0)),"⚠ Sai mã"))</f>
        <v/>
      </c>
      <c r="D344" s="39"/>
      <c r="E344" s="39"/>
      <c r="F344" s="43"/>
      <c r="G344" s="44"/>
      <c r="H344" s="44"/>
      <c r="I344" s="44"/>
      <c r="J344" s="44"/>
      <c r="K344" s="44"/>
      <c r="L344" s="44"/>
      <c r="M344" s="44"/>
      <c r="N344" s="44"/>
      <c r="O344" s="44"/>
      <c r="P344" s="44"/>
      <c r="Q344" s="44"/>
      <c r="R344" s="44"/>
      <c r="S344" s="44"/>
      <c r="T344" s="44"/>
      <c r="U344" s="44"/>
      <c r="V344" s="44"/>
      <c r="W344" s="44"/>
      <c r="X344" s="44"/>
      <c r="Y344" s="44"/>
      <c r="Z344" s="44"/>
      <c r="AA344" s="25" t="str">
        <f t="shared" si="2"/>
        <v/>
      </c>
      <c r="AB344" s="39"/>
      <c r="AC344" s="39"/>
    </row>
    <row r="345" ht="19.5" customHeight="1">
      <c r="A345" s="22" t="str">
        <f t="shared" si="1"/>
        <v/>
      </c>
      <c r="B345" s="39"/>
      <c r="C345" s="41" t="str">
        <f t="array" ref="C345">IF(B345="","",IFERROR(INDEX('NGƯỜI ĐƯỢC ĐÁNH GIÁ'!$C$5:$C$34,MATCH(B345,'NGƯỜI ĐƯỢC ĐÁNH GIÁ'!$B$5:$B$34,0)),"⚠ Sai mã"))</f>
        <v/>
      </c>
      <c r="D345" s="39"/>
      <c r="E345" s="39"/>
      <c r="F345" s="43"/>
      <c r="G345" s="44"/>
      <c r="H345" s="44"/>
      <c r="I345" s="44"/>
      <c r="J345" s="44"/>
      <c r="K345" s="44"/>
      <c r="L345" s="44"/>
      <c r="M345" s="44"/>
      <c r="N345" s="44"/>
      <c r="O345" s="44"/>
      <c r="P345" s="44"/>
      <c r="Q345" s="44"/>
      <c r="R345" s="44"/>
      <c r="S345" s="44"/>
      <c r="T345" s="44"/>
      <c r="U345" s="44"/>
      <c r="V345" s="44"/>
      <c r="W345" s="44"/>
      <c r="X345" s="44"/>
      <c r="Y345" s="44"/>
      <c r="Z345" s="44"/>
      <c r="AA345" s="25" t="str">
        <f t="shared" si="2"/>
        <v/>
      </c>
      <c r="AB345" s="39"/>
      <c r="AC345" s="39"/>
    </row>
    <row r="346" ht="19.5" customHeight="1">
      <c r="A346" s="22" t="str">
        <f t="shared" si="1"/>
        <v/>
      </c>
      <c r="B346" s="39"/>
      <c r="C346" s="41" t="str">
        <f t="array" ref="C346">IF(B346="","",IFERROR(INDEX('NGƯỜI ĐƯỢC ĐÁNH GIÁ'!$C$5:$C$34,MATCH(B346,'NGƯỜI ĐƯỢC ĐÁNH GIÁ'!$B$5:$B$34,0)),"⚠ Sai mã"))</f>
        <v/>
      </c>
      <c r="D346" s="39"/>
      <c r="E346" s="39"/>
      <c r="F346" s="43"/>
      <c r="G346" s="44"/>
      <c r="H346" s="44"/>
      <c r="I346" s="44"/>
      <c r="J346" s="44"/>
      <c r="K346" s="44"/>
      <c r="L346" s="44"/>
      <c r="M346" s="44"/>
      <c r="N346" s="44"/>
      <c r="O346" s="44"/>
      <c r="P346" s="44"/>
      <c r="Q346" s="44"/>
      <c r="R346" s="44"/>
      <c r="S346" s="44"/>
      <c r="T346" s="44"/>
      <c r="U346" s="44"/>
      <c r="V346" s="44"/>
      <c r="W346" s="44"/>
      <c r="X346" s="44"/>
      <c r="Y346" s="44"/>
      <c r="Z346" s="44"/>
      <c r="AA346" s="25" t="str">
        <f t="shared" si="2"/>
        <v/>
      </c>
      <c r="AB346" s="39"/>
      <c r="AC346" s="39"/>
    </row>
    <row r="347" ht="19.5" customHeight="1">
      <c r="A347" s="22" t="str">
        <f t="shared" si="1"/>
        <v/>
      </c>
      <c r="B347" s="39"/>
      <c r="C347" s="41" t="str">
        <f t="array" ref="C347">IF(B347="","",IFERROR(INDEX('NGƯỜI ĐƯỢC ĐÁNH GIÁ'!$C$5:$C$34,MATCH(B347,'NGƯỜI ĐƯỢC ĐÁNH GIÁ'!$B$5:$B$34,0)),"⚠ Sai mã"))</f>
        <v/>
      </c>
      <c r="D347" s="39"/>
      <c r="E347" s="39"/>
      <c r="F347" s="43"/>
      <c r="G347" s="44"/>
      <c r="H347" s="44"/>
      <c r="I347" s="44"/>
      <c r="J347" s="44"/>
      <c r="K347" s="44"/>
      <c r="L347" s="44"/>
      <c r="M347" s="44"/>
      <c r="N347" s="44"/>
      <c r="O347" s="44"/>
      <c r="P347" s="44"/>
      <c r="Q347" s="44"/>
      <c r="R347" s="44"/>
      <c r="S347" s="44"/>
      <c r="T347" s="44"/>
      <c r="U347" s="44"/>
      <c r="V347" s="44"/>
      <c r="W347" s="44"/>
      <c r="X347" s="44"/>
      <c r="Y347" s="44"/>
      <c r="Z347" s="44"/>
      <c r="AA347" s="25" t="str">
        <f t="shared" si="2"/>
        <v/>
      </c>
      <c r="AB347" s="39"/>
      <c r="AC347" s="39"/>
    </row>
    <row r="348" ht="19.5" customHeight="1">
      <c r="A348" s="22" t="str">
        <f t="shared" si="1"/>
        <v/>
      </c>
      <c r="B348" s="39"/>
      <c r="C348" s="41" t="str">
        <f t="array" ref="C348">IF(B348="","",IFERROR(INDEX('NGƯỜI ĐƯỢC ĐÁNH GIÁ'!$C$5:$C$34,MATCH(B348,'NGƯỜI ĐƯỢC ĐÁNH GIÁ'!$B$5:$B$34,0)),"⚠ Sai mã"))</f>
        <v/>
      </c>
      <c r="D348" s="39"/>
      <c r="E348" s="39"/>
      <c r="F348" s="43"/>
      <c r="G348" s="44"/>
      <c r="H348" s="44"/>
      <c r="I348" s="44"/>
      <c r="J348" s="44"/>
      <c r="K348" s="44"/>
      <c r="L348" s="44"/>
      <c r="M348" s="44"/>
      <c r="N348" s="44"/>
      <c r="O348" s="44"/>
      <c r="P348" s="44"/>
      <c r="Q348" s="44"/>
      <c r="R348" s="44"/>
      <c r="S348" s="44"/>
      <c r="T348" s="44"/>
      <c r="U348" s="44"/>
      <c r="V348" s="44"/>
      <c r="W348" s="44"/>
      <c r="X348" s="44"/>
      <c r="Y348" s="44"/>
      <c r="Z348" s="44"/>
      <c r="AA348" s="25" t="str">
        <f t="shared" si="2"/>
        <v/>
      </c>
      <c r="AB348" s="39"/>
      <c r="AC348" s="39"/>
    </row>
    <row r="349" ht="19.5" customHeight="1">
      <c r="A349" s="22" t="str">
        <f t="shared" si="1"/>
        <v/>
      </c>
      <c r="B349" s="39"/>
      <c r="C349" s="41" t="str">
        <f t="array" ref="C349">IF(B349="","",IFERROR(INDEX('NGƯỜI ĐƯỢC ĐÁNH GIÁ'!$C$5:$C$34,MATCH(B349,'NGƯỜI ĐƯỢC ĐÁNH GIÁ'!$B$5:$B$34,0)),"⚠ Sai mã"))</f>
        <v/>
      </c>
      <c r="D349" s="39"/>
      <c r="E349" s="39"/>
      <c r="F349" s="43"/>
      <c r="G349" s="44"/>
      <c r="H349" s="44"/>
      <c r="I349" s="44"/>
      <c r="J349" s="44"/>
      <c r="K349" s="44"/>
      <c r="L349" s="44"/>
      <c r="M349" s="44"/>
      <c r="N349" s="44"/>
      <c r="O349" s="44"/>
      <c r="P349" s="44"/>
      <c r="Q349" s="44"/>
      <c r="R349" s="44"/>
      <c r="S349" s="44"/>
      <c r="T349" s="44"/>
      <c r="U349" s="44"/>
      <c r="V349" s="44"/>
      <c r="W349" s="44"/>
      <c r="X349" s="44"/>
      <c r="Y349" s="44"/>
      <c r="Z349" s="44"/>
      <c r="AA349" s="25" t="str">
        <f t="shared" si="2"/>
        <v/>
      </c>
      <c r="AB349" s="39"/>
      <c r="AC349" s="39"/>
    </row>
    <row r="350" ht="19.5" customHeight="1">
      <c r="A350" s="22" t="str">
        <f t="shared" si="1"/>
        <v/>
      </c>
      <c r="B350" s="39"/>
      <c r="C350" s="41" t="str">
        <f t="array" ref="C350">IF(B350="","",IFERROR(INDEX('NGƯỜI ĐƯỢC ĐÁNH GIÁ'!$C$5:$C$34,MATCH(B350,'NGƯỜI ĐƯỢC ĐÁNH GIÁ'!$B$5:$B$34,0)),"⚠ Sai mã"))</f>
        <v/>
      </c>
      <c r="D350" s="39"/>
      <c r="E350" s="39"/>
      <c r="F350" s="43"/>
      <c r="G350" s="44"/>
      <c r="H350" s="44"/>
      <c r="I350" s="44"/>
      <c r="J350" s="44"/>
      <c r="K350" s="44"/>
      <c r="L350" s="44"/>
      <c r="M350" s="44"/>
      <c r="N350" s="44"/>
      <c r="O350" s="44"/>
      <c r="P350" s="44"/>
      <c r="Q350" s="44"/>
      <c r="R350" s="44"/>
      <c r="S350" s="44"/>
      <c r="T350" s="44"/>
      <c r="U350" s="44"/>
      <c r="V350" s="44"/>
      <c r="W350" s="44"/>
      <c r="X350" s="44"/>
      <c r="Y350" s="44"/>
      <c r="Z350" s="44"/>
      <c r="AA350" s="25" t="str">
        <f t="shared" si="2"/>
        <v/>
      </c>
      <c r="AB350" s="39"/>
      <c r="AC350" s="39"/>
    </row>
    <row r="351" ht="19.5" customHeight="1">
      <c r="A351" s="22" t="str">
        <f t="shared" si="1"/>
        <v/>
      </c>
      <c r="B351" s="39"/>
      <c r="C351" s="41" t="str">
        <f t="array" ref="C351">IF(B351="","",IFERROR(INDEX('NGƯỜI ĐƯỢC ĐÁNH GIÁ'!$C$5:$C$34,MATCH(B351,'NGƯỜI ĐƯỢC ĐÁNH GIÁ'!$B$5:$B$34,0)),"⚠ Sai mã"))</f>
        <v/>
      </c>
      <c r="D351" s="39"/>
      <c r="E351" s="39"/>
      <c r="F351" s="43"/>
      <c r="G351" s="44"/>
      <c r="H351" s="44"/>
      <c r="I351" s="44"/>
      <c r="J351" s="44"/>
      <c r="K351" s="44"/>
      <c r="L351" s="44"/>
      <c r="M351" s="44"/>
      <c r="N351" s="44"/>
      <c r="O351" s="44"/>
      <c r="P351" s="44"/>
      <c r="Q351" s="44"/>
      <c r="R351" s="44"/>
      <c r="S351" s="44"/>
      <c r="T351" s="44"/>
      <c r="U351" s="44"/>
      <c r="V351" s="44"/>
      <c r="W351" s="44"/>
      <c r="X351" s="44"/>
      <c r="Y351" s="44"/>
      <c r="Z351" s="44"/>
      <c r="AA351" s="25" t="str">
        <f t="shared" si="2"/>
        <v/>
      </c>
      <c r="AB351" s="39"/>
      <c r="AC351" s="39"/>
    </row>
    <row r="352" ht="19.5" customHeight="1">
      <c r="A352" s="22" t="str">
        <f t="shared" si="1"/>
        <v/>
      </c>
      <c r="B352" s="39"/>
      <c r="C352" s="41" t="str">
        <f t="array" ref="C352">IF(B352="","",IFERROR(INDEX('NGƯỜI ĐƯỢC ĐÁNH GIÁ'!$C$5:$C$34,MATCH(B352,'NGƯỜI ĐƯỢC ĐÁNH GIÁ'!$B$5:$B$34,0)),"⚠ Sai mã"))</f>
        <v/>
      </c>
      <c r="D352" s="39"/>
      <c r="E352" s="39"/>
      <c r="F352" s="43"/>
      <c r="G352" s="44"/>
      <c r="H352" s="44"/>
      <c r="I352" s="44"/>
      <c r="J352" s="44"/>
      <c r="K352" s="44"/>
      <c r="L352" s="44"/>
      <c r="M352" s="44"/>
      <c r="N352" s="44"/>
      <c r="O352" s="44"/>
      <c r="P352" s="44"/>
      <c r="Q352" s="44"/>
      <c r="R352" s="44"/>
      <c r="S352" s="44"/>
      <c r="T352" s="44"/>
      <c r="U352" s="44"/>
      <c r="V352" s="44"/>
      <c r="W352" s="44"/>
      <c r="X352" s="44"/>
      <c r="Y352" s="44"/>
      <c r="Z352" s="44"/>
      <c r="AA352" s="25" t="str">
        <f t="shared" si="2"/>
        <v/>
      </c>
      <c r="AB352" s="39"/>
      <c r="AC352" s="39"/>
    </row>
    <row r="353" ht="19.5" customHeight="1">
      <c r="A353" s="22" t="str">
        <f t="shared" si="1"/>
        <v/>
      </c>
      <c r="B353" s="39"/>
      <c r="C353" s="41" t="str">
        <f t="array" ref="C353">IF(B353="","",IFERROR(INDEX('NGƯỜI ĐƯỢC ĐÁNH GIÁ'!$C$5:$C$34,MATCH(B353,'NGƯỜI ĐƯỢC ĐÁNH GIÁ'!$B$5:$B$34,0)),"⚠ Sai mã"))</f>
        <v/>
      </c>
      <c r="D353" s="39"/>
      <c r="E353" s="39"/>
      <c r="F353" s="43"/>
      <c r="G353" s="44"/>
      <c r="H353" s="44"/>
      <c r="I353" s="44"/>
      <c r="J353" s="44"/>
      <c r="K353" s="44"/>
      <c r="L353" s="44"/>
      <c r="M353" s="44"/>
      <c r="N353" s="44"/>
      <c r="O353" s="44"/>
      <c r="P353" s="44"/>
      <c r="Q353" s="44"/>
      <c r="R353" s="44"/>
      <c r="S353" s="44"/>
      <c r="T353" s="44"/>
      <c r="U353" s="44"/>
      <c r="V353" s="44"/>
      <c r="W353" s="44"/>
      <c r="X353" s="44"/>
      <c r="Y353" s="44"/>
      <c r="Z353" s="44"/>
      <c r="AA353" s="25" t="str">
        <f t="shared" si="2"/>
        <v/>
      </c>
      <c r="AB353" s="39"/>
      <c r="AC353" s="39"/>
    </row>
    <row r="354" ht="19.5" customHeight="1">
      <c r="A354" s="22" t="str">
        <f t="shared" si="1"/>
        <v/>
      </c>
      <c r="B354" s="39"/>
      <c r="C354" s="41" t="str">
        <f t="array" ref="C354">IF(B354="","",IFERROR(INDEX('NGƯỜI ĐƯỢC ĐÁNH GIÁ'!$C$5:$C$34,MATCH(B354,'NGƯỜI ĐƯỢC ĐÁNH GIÁ'!$B$5:$B$34,0)),"⚠ Sai mã"))</f>
        <v/>
      </c>
      <c r="D354" s="39"/>
      <c r="E354" s="39"/>
      <c r="F354" s="43"/>
      <c r="G354" s="44"/>
      <c r="H354" s="44"/>
      <c r="I354" s="44"/>
      <c r="J354" s="44"/>
      <c r="K354" s="44"/>
      <c r="L354" s="44"/>
      <c r="M354" s="44"/>
      <c r="N354" s="44"/>
      <c r="O354" s="44"/>
      <c r="P354" s="44"/>
      <c r="Q354" s="44"/>
      <c r="R354" s="44"/>
      <c r="S354" s="44"/>
      <c r="T354" s="44"/>
      <c r="U354" s="44"/>
      <c r="V354" s="44"/>
      <c r="W354" s="44"/>
      <c r="X354" s="44"/>
      <c r="Y354" s="44"/>
      <c r="Z354" s="44"/>
      <c r="AA354" s="25" t="str">
        <f t="shared" si="2"/>
        <v/>
      </c>
      <c r="AB354" s="39"/>
      <c r="AC354" s="39"/>
    </row>
    <row r="355" ht="19.5" customHeight="1">
      <c r="A355" s="22" t="str">
        <f t="shared" si="1"/>
        <v/>
      </c>
      <c r="B355" s="39"/>
      <c r="C355" s="41" t="str">
        <f t="array" ref="C355">IF(B355="","",IFERROR(INDEX('NGƯỜI ĐƯỢC ĐÁNH GIÁ'!$C$5:$C$34,MATCH(B355,'NGƯỜI ĐƯỢC ĐÁNH GIÁ'!$B$5:$B$34,0)),"⚠ Sai mã"))</f>
        <v/>
      </c>
      <c r="D355" s="39"/>
      <c r="E355" s="39"/>
      <c r="F355" s="43"/>
      <c r="G355" s="44"/>
      <c r="H355" s="44"/>
      <c r="I355" s="44"/>
      <c r="J355" s="44"/>
      <c r="K355" s="44"/>
      <c r="L355" s="44"/>
      <c r="M355" s="44"/>
      <c r="N355" s="44"/>
      <c r="O355" s="44"/>
      <c r="P355" s="44"/>
      <c r="Q355" s="44"/>
      <c r="R355" s="44"/>
      <c r="S355" s="44"/>
      <c r="T355" s="44"/>
      <c r="U355" s="44"/>
      <c r="V355" s="44"/>
      <c r="W355" s="44"/>
      <c r="X355" s="44"/>
      <c r="Y355" s="44"/>
      <c r="Z355" s="44"/>
      <c r="AA355" s="25" t="str">
        <f t="shared" si="2"/>
        <v/>
      </c>
      <c r="AB355" s="39"/>
      <c r="AC355" s="39"/>
    </row>
    <row r="356" ht="19.5" customHeight="1">
      <c r="A356" s="22" t="str">
        <f t="shared" si="1"/>
        <v/>
      </c>
      <c r="B356" s="39"/>
      <c r="C356" s="41" t="str">
        <f t="array" ref="C356">IF(B356="","",IFERROR(INDEX('NGƯỜI ĐƯỢC ĐÁNH GIÁ'!$C$5:$C$34,MATCH(B356,'NGƯỜI ĐƯỢC ĐÁNH GIÁ'!$B$5:$B$34,0)),"⚠ Sai mã"))</f>
        <v/>
      </c>
      <c r="D356" s="39"/>
      <c r="E356" s="39"/>
      <c r="F356" s="43"/>
      <c r="G356" s="44"/>
      <c r="H356" s="44"/>
      <c r="I356" s="44"/>
      <c r="J356" s="44"/>
      <c r="K356" s="44"/>
      <c r="L356" s="44"/>
      <c r="M356" s="44"/>
      <c r="N356" s="44"/>
      <c r="O356" s="44"/>
      <c r="P356" s="44"/>
      <c r="Q356" s="44"/>
      <c r="R356" s="44"/>
      <c r="S356" s="44"/>
      <c r="T356" s="44"/>
      <c r="U356" s="44"/>
      <c r="V356" s="44"/>
      <c r="W356" s="44"/>
      <c r="X356" s="44"/>
      <c r="Y356" s="44"/>
      <c r="Z356" s="44"/>
      <c r="AA356" s="25" t="str">
        <f t="shared" si="2"/>
        <v/>
      </c>
      <c r="AB356" s="39"/>
      <c r="AC356" s="39"/>
    </row>
    <row r="357" ht="19.5" customHeight="1">
      <c r="A357" s="22" t="str">
        <f t="shared" si="1"/>
        <v/>
      </c>
      <c r="B357" s="39"/>
      <c r="C357" s="41" t="str">
        <f t="array" ref="C357">IF(B357="","",IFERROR(INDEX('NGƯỜI ĐƯỢC ĐÁNH GIÁ'!$C$5:$C$34,MATCH(B357,'NGƯỜI ĐƯỢC ĐÁNH GIÁ'!$B$5:$B$34,0)),"⚠ Sai mã"))</f>
        <v/>
      </c>
      <c r="D357" s="39"/>
      <c r="E357" s="39"/>
      <c r="F357" s="43"/>
      <c r="G357" s="44"/>
      <c r="H357" s="44"/>
      <c r="I357" s="44"/>
      <c r="J357" s="44"/>
      <c r="K357" s="44"/>
      <c r="L357" s="44"/>
      <c r="M357" s="44"/>
      <c r="N357" s="44"/>
      <c r="O357" s="44"/>
      <c r="P357" s="44"/>
      <c r="Q357" s="44"/>
      <c r="R357" s="44"/>
      <c r="S357" s="44"/>
      <c r="T357" s="44"/>
      <c r="U357" s="44"/>
      <c r="V357" s="44"/>
      <c r="W357" s="44"/>
      <c r="X357" s="44"/>
      <c r="Y357" s="44"/>
      <c r="Z357" s="44"/>
      <c r="AA357" s="25" t="str">
        <f t="shared" si="2"/>
        <v/>
      </c>
      <c r="AB357" s="39"/>
      <c r="AC357" s="39"/>
    </row>
    <row r="358" ht="19.5" customHeight="1">
      <c r="A358" s="22" t="str">
        <f t="shared" si="1"/>
        <v/>
      </c>
      <c r="B358" s="39"/>
      <c r="C358" s="41" t="str">
        <f t="array" ref="C358">IF(B358="","",IFERROR(INDEX('NGƯỜI ĐƯỢC ĐÁNH GIÁ'!$C$5:$C$34,MATCH(B358,'NGƯỜI ĐƯỢC ĐÁNH GIÁ'!$B$5:$B$34,0)),"⚠ Sai mã"))</f>
        <v/>
      </c>
      <c r="D358" s="39"/>
      <c r="E358" s="39"/>
      <c r="F358" s="43"/>
      <c r="G358" s="44"/>
      <c r="H358" s="44"/>
      <c r="I358" s="44"/>
      <c r="J358" s="44"/>
      <c r="K358" s="44"/>
      <c r="L358" s="44"/>
      <c r="M358" s="44"/>
      <c r="N358" s="44"/>
      <c r="O358" s="44"/>
      <c r="P358" s="44"/>
      <c r="Q358" s="44"/>
      <c r="R358" s="44"/>
      <c r="S358" s="44"/>
      <c r="T358" s="44"/>
      <c r="U358" s="44"/>
      <c r="V358" s="44"/>
      <c r="W358" s="44"/>
      <c r="X358" s="44"/>
      <c r="Y358" s="44"/>
      <c r="Z358" s="44"/>
      <c r="AA358" s="25" t="str">
        <f t="shared" si="2"/>
        <v/>
      </c>
      <c r="AB358" s="39"/>
      <c r="AC358" s="39"/>
    </row>
    <row r="359" ht="19.5" customHeight="1">
      <c r="A359" s="22" t="str">
        <f t="shared" si="1"/>
        <v/>
      </c>
      <c r="B359" s="39"/>
      <c r="C359" s="41" t="str">
        <f t="array" ref="C359">IF(B359="","",IFERROR(INDEX('NGƯỜI ĐƯỢC ĐÁNH GIÁ'!$C$5:$C$34,MATCH(B359,'NGƯỜI ĐƯỢC ĐÁNH GIÁ'!$B$5:$B$34,0)),"⚠ Sai mã"))</f>
        <v/>
      </c>
      <c r="D359" s="39"/>
      <c r="E359" s="39"/>
      <c r="F359" s="43"/>
      <c r="G359" s="44"/>
      <c r="H359" s="44"/>
      <c r="I359" s="44"/>
      <c r="J359" s="44"/>
      <c r="K359" s="44"/>
      <c r="L359" s="44"/>
      <c r="M359" s="44"/>
      <c r="N359" s="44"/>
      <c r="O359" s="44"/>
      <c r="P359" s="44"/>
      <c r="Q359" s="44"/>
      <c r="R359" s="44"/>
      <c r="S359" s="44"/>
      <c r="T359" s="44"/>
      <c r="U359" s="44"/>
      <c r="V359" s="44"/>
      <c r="W359" s="44"/>
      <c r="X359" s="44"/>
      <c r="Y359" s="44"/>
      <c r="Z359" s="44"/>
      <c r="AA359" s="25" t="str">
        <f t="shared" si="2"/>
        <v/>
      </c>
      <c r="AB359" s="39"/>
      <c r="AC359" s="39"/>
    </row>
    <row r="360" ht="19.5" customHeight="1">
      <c r="A360" s="22" t="str">
        <f t="shared" si="1"/>
        <v/>
      </c>
      <c r="B360" s="39"/>
      <c r="C360" s="41" t="str">
        <f t="array" ref="C360">IF(B360="","",IFERROR(INDEX('NGƯỜI ĐƯỢC ĐÁNH GIÁ'!$C$5:$C$34,MATCH(B360,'NGƯỜI ĐƯỢC ĐÁNH GIÁ'!$B$5:$B$34,0)),"⚠ Sai mã"))</f>
        <v/>
      </c>
      <c r="D360" s="39"/>
      <c r="E360" s="39"/>
      <c r="F360" s="43"/>
      <c r="G360" s="44"/>
      <c r="H360" s="44"/>
      <c r="I360" s="44"/>
      <c r="J360" s="44"/>
      <c r="K360" s="44"/>
      <c r="L360" s="44"/>
      <c r="M360" s="44"/>
      <c r="N360" s="44"/>
      <c r="O360" s="44"/>
      <c r="P360" s="44"/>
      <c r="Q360" s="44"/>
      <c r="R360" s="44"/>
      <c r="S360" s="44"/>
      <c r="T360" s="44"/>
      <c r="U360" s="44"/>
      <c r="V360" s="44"/>
      <c r="W360" s="44"/>
      <c r="X360" s="44"/>
      <c r="Y360" s="44"/>
      <c r="Z360" s="44"/>
      <c r="AA360" s="25" t="str">
        <f t="shared" si="2"/>
        <v/>
      </c>
      <c r="AB360" s="39"/>
      <c r="AC360" s="39"/>
    </row>
    <row r="361" ht="19.5" customHeight="1">
      <c r="A361" s="22" t="str">
        <f t="shared" si="1"/>
        <v/>
      </c>
      <c r="B361" s="39"/>
      <c r="C361" s="41" t="str">
        <f t="array" ref="C361">IF(B361="","",IFERROR(INDEX('NGƯỜI ĐƯỢC ĐÁNH GIÁ'!$C$5:$C$34,MATCH(B361,'NGƯỜI ĐƯỢC ĐÁNH GIÁ'!$B$5:$B$34,0)),"⚠ Sai mã"))</f>
        <v/>
      </c>
      <c r="D361" s="39"/>
      <c r="E361" s="39"/>
      <c r="F361" s="43"/>
      <c r="G361" s="44"/>
      <c r="H361" s="44"/>
      <c r="I361" s="44"/>
      <c r="J361" s="44"/>
      <c r="K361" s="44"/>
      <c r="L361" s="44"/>
      <c r="M361" s="44"/>
      <c r="N361" s="44"/>
      <c r="O361" s="44"/>
      <c r="P361" s="44"/>
      <c r="Q361" s="44"/>
      <c r="R361" s="44"/>
      <c r="S361" s="44"/>
      <c r="T361" s="44"/>
      <c r="U361" s="44"/>
      <c r="V361" s="44"/>
      <c r="W361" s="44"/>
      <c r="X361" s="44"/>
      <c r="Y361" s="44"/>
      <c r="Z361" s="44"/>
      <c r="AA361" s="25" t="str">
        <f t="shared" si="2"/>
        <v/>
      </c>
      <c r="AB361" s="39"/>
      <c r="AC361" s="39"/>
    </row>
    <row r="362" ht="19.5" customHeight="1">
      <c r="A362" s="22" t="str">
        <f t="shared" si="1"/>
        <v/>
      </c>
      <c r="B362" s="39"/>
      <c r="C362" s="41" t="str">
        <f t="array" ref="C362">IF(B362="","",IFERROR(INDEX('NGƯỜI ĐƯỢC ĐÁNH GIÁ'!$C$5:$C$34,MATCH(B362,'NGƯỜI ĐƯỢC ĐÁNH GIÁ'!$B$5:$B$34,0)),"⚠ Sai mã"))</f>
        <v/>
      </c>
      <c r="D362" s="39"/>
      <c r="E362" s="39"/>
      <c r="F362" s="43"/>
      <c r="G362" s="44"/>
      <c r="H362" s="44"/>
      <c r="I362" s="44"/>
      <c r="J362" s="44"/>
      <c r="K362" s="44"/>
      <c r="L362" s="44"/>
      <c r="M362" s="44"/>
      <c r="N362" s="44"/>
      <c r="O362" s="44"/>
      <c r="P362" s="44"/>
      <c r="Q362" s="44"/>
      <c r="R362" s="44"/>
      <c r="S362" s="44"/>
      <c r="T362" s="44"/>
      <c r="U362" s="44"/>
      <c r="V362" s="44"/>
      <c r="W362" s="44"/>
      <c r="X362" s="44"/>
      <c r="Y362" s="44"/>
      <c r="Z362" s="44"/>
      <c r="AA362" s="25" t="str">
        <f t="shared" si="2"/>
        <v/>
      </c>
      <c r="AB362" s="39"/>
      <c r="AC362" s="39"/>
    </row>
    <row r="363" ht="19.5" customHeight="1">
      <c r="A363" s="22" t="str">
        <f t="shared" si="1"/>
        <v/>
      </c>
      <c r="B363" s="39"/>
      <c r="C363" s="41" t="str">
        <f t="array" ref="C363">IF(B363="","",IFERROR(INDEX('NGƯỜI ĐƯỢC ĐÁNH GIÁ'!$C$5:$C$34,MATCH(B363,'NGƯỜI ĐƯỢC ĐÁNH GIÁ'!$B$5:$B$34,0)),"⚠ Sai mã"))</f>
        <v/>
      </c>
      <c r="D363" s="39"/>
      <c r="E363" s="39"/>
      <c r="F363" s="43"/>
      <c r="G363" s="44"/>
      <c r="H363" s="44"/>
      <c r="I363" s="44"/>
      <c r="J363" s="44"/>
      <c r="K363" s="44"/>
      <c r="L363" s="44"/>
      <c r="M363" s="44"/>
      <c r="N363" s="44"/>
      <c r="O363" s="44"/>
      <c r="P363" s="44"/>
      <c r="Q363" s="44"/>
      <c r="R363" s="44"/>
      <c r="S363" s="44"/>
      <c r="T363" s="44"/>
      <c r="U363" s="44"/>
      <c r="V363" s="44"/>
      <c r="W363" s="44"/>
      <c r="X363" s="44"/>
      <c r="Y363" s="44"/>
      <c r="Z363" s="44"/>
      <c r="AA363" s="25" t="str">
        <f t="shared" si="2"/>
        <v/>
      </c>
      <c r="AB363" s="39"/>
      <c r="AC363" s="39"/>
    </row>
    <row r="364" ht="19.5" customHeight="1">
      <c r="A364" s="22" t="str">
        <f t="shared" si="1"/>
        <v/>
      </c>
      <c r="B364" s="39"/>
      <c r="C364" s="41" t="str">
        <f t="array" ref="C364">IF(B364="","",IFERROR(INDEX('NGƯỜI ĐƯỢC ĐÁNH GIÁ'!$C$5:$C$34,MATCH(B364,'NGƯỜI ĐƯỢC ĐÁNH GIÁ'!$B$5:$B$34,0)),"⚠ Sai mã"))</f>
        <v/>
      </c>
      <c r="D364" s="39"/>
      <c r="E364" s="39"/>
      <c r="F364" s="43"/>
      <c r="G364" s="44"/>
      <c r="H364" s="44"/>
      <c r="I364" s="44"/>
      <c r="J364" s="44"/>
      <c r="K364" s="44"/>
      <c r="L364" s="44"/>
      <c r="M364" s="44"/>
      <c r="N364" s="44"/>
      <c r="O364" s="44"/>
      <c r="P364" s="44"/>
      <c r="Q364" s="44"/>
      <c r="R364" s="44"/>
      <c r="S364" s="44"/>
      <c r="T364" s="44"/>
      <c r="U364" s="44"/>
      <c r="V364" s="44"/>
      <c r="W364" s="44"/>
      <c r="X364" s="44"/>
      <c r="Y364" s="44"/>
      <c r="Z364" s="44"/>
      <c r="AA364" s="25" t="str">
        <f t="shared" si="2"/>
        <v/>
      </c>
      <c r="AB364" s="39"/>
      <c r="AC364" s="39"/>
    </row>
    <row r="365" ht="19.5" customHeight="1">
      <c r="A365" s="22" t="str">
        <f t="shared" si="1"/>
        <v/>
      </c>
      <c r="B365" s="39"/>
      <c r="C365" s="41" t="str">
        <f t="array" ref="C365">IF(B365="","",IFERROR(INDEX('NGƯỜI ĐƯỢC ĐÁNH GIÁ'!$C$5:$C$34,MATCH(B365,'NGƯỜI ĐƯỢC ĐÁNH GIÁ'!$B$5:$B$34,0)),"⚠ Sai mã"))</f>
        <v/>
      </c>
      <c r="D365" s="39"/>
      <c r="E365" s="39"/>
      <c r="F365" s="43"/>
      <c r="G365" s="44"/>
      <c r="H365" s="44"/>
      <c r="I365" s="44"/>
      <c r="J365" s="44"/>
      <c r="K365" s="44"/>
      <c r="L365" s="44"/>
      <c r="M365" s="44"/>
      <c r="N365" s="44"/>
      <c r="O365" s="44"/>
      <c r="P365" s="44"/>
      <c r="Q365" s="44"/>
      <c r="R365" s="44"/>
      <c r="S365" s="44"/>
      <c r="T365" s="44"/>
      <c r="U365" s="44"/>
      <c r="V365" s="44"/>
      <c r="W365" s="44"/>
      <c r="X365" s="44"/>
      <c r="Y365" s="44"/>
      <c r="Z365" s="44"/>
      <c r="AA365" s="25" t="str">
        <f t="shared" si="2"/>
        <v/>
      </c>
      <c r="AB365" s="39"/>
      <c r="AC365" s="39"/>
    </row>
    <row r="366" ht="19.5" customHeight="1">
      <c r="A366" s="22" t="str">
        <f t="shared" si="1"/>
        <v/>
      </c>
      <c r="B366" s="39"/>
      <c r="C366" s="41" t="str">
        <f t="array" ref="C366">IF(B366="","",IFERROR(INDEX('NGƯỜI ĐƯỢC ĐÁNH GIÁ'!$C$5:$C$34,MATCH(B366,'NGƯỜI ĐƯỢC ĐÁNH GIÁ'!$B$5:$B$34,0)),"⚠ Sai mã"))</f>
        <v/>
      </c>
      <c r="D366" s="39"/>
      <c r="E366" s="39"/>
      <c r="F366" s="43"/>
      <c r="G366" s="44"/>
      <c r="H366" s="44"/>
      <c r="I366" s="44"/>
      <c r="J366" s="44"/>
      <c r="K366" s="44"/>
      <c r="L366" s="44"/>
      <c r="M366" s="44"/>
      <c r="N366" s="44"/>
      <c r="O366" s="44"/>
      <c r="P366" s="44"/>
      <c r="Q366" s="44"/>
      <c r="R366" s="44"/>
      <c r="S366" s="44"/>
      <c r="T366" s="44"/>
      <c r="U366" s="44"/>
      <c r="V366" s="44"/>
      <c r="W366" s="44"/>
      <c r="X366" s="44"/>
      <c r="Y366" s="44"/>
      <c r="Z366" s="44"/>
      <c r="AA366" s="25" t="str">
        <f t="shared" si="2"/>
        <v/>
      </c>
      <c r="AB366" s="39"/>
      <c r="AC366" s="39"/>
    </row>
    <row r="367" ht="19.5" customHeight="1">
      <c r="A367" s="22" t="str">
        <f t="shared" si="1"/>
        <v/>
      </c>
      <c r="B367" s="39"/>
      <c r="C367" s="41" t="str">
        <f t="array" ref="C367">IF(B367="","",IFERROR(INDEX('NGƯỜI ĐƯỢC ĐÁNH GIÁ'!$C$5:$C$34,MATCH(B367,'NGƯỜI ĐƯỢC ĐÁNH GIÁ'!$B$5:$B$34,0)),"⚠ Sai mã"))</f>
        <v/>
      </c>
      <c r="D367" s="39"/>
      <c r="E367" s="39"/>
      <c r="F367" s="43"/>
      <c r="G367" s="44"/>
      <c r="H367" s="44"/>
      <c r="I367" s="44"/>
      <c r="J367" s="44"/>
      <c r="K367" s="44"/>
      <c r="L367" s="44"/>
      <c r="M367" s="44"/>
      <c r="N367" s="44"/>
      <c r="O367" s="44"/>
      <c r="P367" s="44"/>
      <c r="Q367" s="44"/>
      <c r="R367" s="44"/>
      <c r="S367" s="44"/>
      <c r="T367" s="44"/>
      <c r="U367" s="44"/>
      <c r="V367" s="44"/>
      <c r="W367" s="44"/>
      <c r="X367" s="44"/>
      <c r="Y367" s="44"/>
      <c r="Z367" s="44"/>
      <c r="AA367" s="25" t="str">
        <f t="shared" si="2"/>
        <v/>
      </c>
      <c r="AB367" s="39"/>
      <c r="AC367" s="39"/>
    </row>
    <row r="368" ht="19.5" customHeight="1">
      <c r="A368" s="22" t="str">
        <f t="shared" si="1"/>
        <v/>
      </c>
      <c r="B368" s="39"/>
      <c r="C368" s="41" t="str">
        <f t="array" ref="C368">IF(B368="","",IFERROR(INDEX('NGƯỜI ĐƯỢC ĐÁNH GIÁ'!$C$5:$C$34,MATCH(B368,'NGƯỜI ĐƯỢC ĐÁNH GIÁ'!$B$5:$B$34,0)),"⚠ Sai mã"))</f>
        <v/>
      </c>
      <c r="D368" s="39"/>
      <c r="E368" s="39"/>
      <c r="F368" s="43"/>
      <c r="G368" s="44"/>
      <c r="H368" s="44"/>
      <c r="I368" s="44"/>
      <c r="J368" s="44"/>
      <c r="K368" s="44"/>
      <c r="L368" s="44"/>
      <c r="M368" s="44"/>
      <c r="N368" s="44"/>
      <c r="O368" s="44"/>
      <c r="P368" s="44"/>
      <c r="Q368" s="44"/>
      <c r="R368" s="44"/>
      <c r="S368" s="44"/>
      <c r="T368" s="44"/>
      <c r="U368" s="44"/>
      <c r="V368" s="44"/>
      <c r="W368" s="44"/>
      <c r="X368" s="44"/>
      <c r="Y368" s="44"/>
      <c r="Z368" s="44"/>
      <c r="AA368" s="25" t="str">
        <f t="shared" si="2"/>
        <v/>
      </c>
      <c r="AB368" s="39"/>
      <c r="AC368" s="39"/>
    </row>
    <row r="369" ht="19.5" customHeight="1">
      <c r="A369" s="22" t="str">
        <f t="shared" si="1"/>
        <v/>
      </c>
      <c r="B369" s="39"/>
      <c r="C369" s="41" t="str">
        <f t="array" ref="C369">IF(B369="","",IFERROR(INDEX('NGƯỜI ĐƯỢC ĐÁNH GIÁ'!$C$5:$C$34,MATCH(B369,'NGƯỜI ĐƯỢC ĐÁNH GIÁ'!$B$5:$B$34,0)),"⚠ Sai mã"))</f>
        <v/>
      </c>
      <c r="D369" s="39"/>
      <c r="E369" s="39"/>
      <c r="F369" s="43"/>
      <c r="G369" s="44"/>
      <c r="H369" s="44"/>
      <c r="I369" s="44"/>
      <c r="J369" s="44"/>
      <c r="K369" s="44"/>
      <c r="L369" s="44"/>
      <c r="M369" s="44"/>
      <c r="N369" s="44"/>
      <c r="O369" s="44"/>
      <c r="P369" s="44"/>
      <c r="Q369" s="44"/>
      <c r="R369" s="44"/>
      <c r="S369" s="44"/>
      <c r="T369" s="44"/>
      <c r="U369" s="44"/>
      <c r="V369" s="44"/>
      <c r="W369" s="44"/>
      <c r="X369" s="44"/>
      <c r="Y369" s="44"/>
      <c r="Z369" s="44"/>
      <c r="AA369" s="25" t="str">
        <f t="shared" si="2"/>
        <v/>
      </c>
      <c r="AB369" s="39"/>
      <c r="AC369" s="39"/>
    </row>
    <row r="370" ht="19.5" customHeight="1">
      <c r="A370" s="22" t="str">
        <f t="shared" si="1"/>
        <v/>
      </c>
      <c r="B370" s="39"/>
      <c r="C370" s="41" t="str">
        <f t="array" ref="C370">IF(B370="","",IFERROR(INDEX('NGƯỜI ĐƯỢC ĐÁNH GIÁ'!$C$5:$C$34,MATCH(B370,'NGƯỜI ĐƯỢC ĐÁNH GIÁ'!$B$5:$B$34,0)),"⚠ Sai mã"))</f>
        <v/>
      </c>
      <c r="D370" s="39"/>
      <c r="E370" s="39"/>
      <c r="F370" s="43"/>
      <c r="G370" s="44"/>
      <c r="H370" s="44"/>
      <c r="I370" s="44"/>
      <c r="J370" s="44"/>
      <c r="K370" s="44"/>
      <c r="L370" s="44"/>
      <c r="M370" s="44"/>
      <c r="N370" s="44"/>
      <c r="O370" s="44"/>
      <c r="P370" s="44"/>
      <c r="Q370" s="44"/>
      <c r="R370" s="44"/>
      <c r="S370" s="44"/>
      <c r="T370" s="44"/>
      <c r="U370" s="44"/>
      <c r="V370" s="44"/>
      <c r="W370" s="44"/>
      <c r="X370" s="44"/>
      <c r="Y370" s="44"/>
      <c r="Z370" s="44"/>
      <c r="AA370" s="25" t="str">
        <f t="shared" si="2"/>
        <v/>
      </c>
      <c r="AB370" s="39"/>
      <c r="AC370" s="39"/>
    </row>
    <row r="371" ht="19.5" customHeight="1">
      <c r="A371" s="22" t="str">
        <f t="shared" si="1"/>
        <v/>
      </c>
      <c r="B371" s="39"/>
      <c r="C371" s="41" t="str">
        <f t="array" ref="C371">IF(B371="","",IFERROR(INDEX('NGƯỜI ĐƯỢC ĐÁNH GIÁ'!$C$5:$C$34,MATCH(B371,'NGƯỜI ĐƯỢC ĐÁNH GIÁ'!$B$5:$B$34,0)),"⚠ Sai mã"))</f>
        <v/>
      </c>
      <c r="D371" s="39"/>
      <c r="E371" s="39"/>
      <c r="F371" s="43"/>
      <c r="G371" s="44"/>
      <c r="H371" s="44"/>
      <c r="I371" s="44"/>
      <c r="J371" s="44"/>
      <c r="K371" s="44"/>
      <c r="L371" s="44"/>
      <c r="M371" s="44"/>
      <c r="N371" s="44"/>
      <c r="O371" s="44"/>
      <c r="P371" s="44"/>
      <c r="Q371" s="44"/>
      <c r="R371" s="44"/>
      <c r="S371" s="44"/>
      <c r="T371" s="44"/>
      <c r="U371" s="44"/>
      <c r="V371" s="44"/>
      <c r="W371" s="44"/>
      <c r="X371" s="44"/>
      <c r="Y371" s="44"/>
      <c r="Z371" s="44"/>
      <c r="AA371" s="25" t="str">
        <f t="shared" si="2"/>
        <v/>
      </c>
      <c r="AB371" s="39"/>
      <c r="AC371" s="39"/>
    </row>
    <row r="372" ht="19.5" customHeight="1">
      <c r="A372" s="22" t="str">
        <f t="shared" si="1"/>
        <v/>
      </c>
      <c r="B372" s="39"/>
      <c r="C372" s="41" t="str">
        <f t="array" ref="C372">IF(B372="","",IFERROR(INDEX('NGƯỜI ĐƯỢC ĐÁNH GIÁ'!$C$5:$C$34,MATCH(B372,'NGƯỜI ĐƯỢC ĐÁNH GIÁ'!$B$5:$B$34,0)),"⚠ Sai mã"))</f>
        <v/>
      </c>
      <c r="D372" s="39"/>
      <c r="E372" s="39"/>
      <c r="F372" s="43"/>
      <c r="G372" s="44"/>
      <c r="H372" s="44"/>
      <c r="I372" s="44"/>
      <c r="J372" s="44"/>
      <c r="K372" s="44"/>
      <c r="L372" s="44"/>
      <c r="M372" s="44"/>
      <c r="N372" s="44"/>
      <c r="O372" s="44"/>
      <c r="P372" s="44"/>
      <c r="Q372" s="44"/>
      <c r="R372" s="44"/>
      <c r="S372" s="44"/>
      <c r="T372" s="44"/>
      <c r="U372" s="44"/>
      <c r="V372" s="44"/>
      <c r="W372" s="44"/>
      <c r="X372" s="44"/>
      <c r="Y372" s="44"/>
      <c r="Z372" s="44"/>
      <c r="AA372" s="25" t="str">
        <f t="shared" si="2"/>
        <v/>
      </c>
      <c r="AB372" s="39"/>
      <c r="AC372" s="39"/>
    </row>
    <row r="373" ht="19.5" customHeight="1">
      <c r="A373" s="22" t="str">
        <f t="shared" si="1"/>
        <v/>
      </c>
      <c r="B373" s="39"/>
      <c r="C373" s="41" t="str">
        <f t="array" ref="C373">IF(B373="","",IFERROR(INDEX('NGƯỜI ĐƯỢC ĐÁNH GIÁ'!$C$5:$C$34,MATCH(B373,'NGƯỜI ĐƯỢC ĐÁNH GIÁ'!$B$5:$B$34,0)),"⚠ Sai mã"))</f>
        <v/>
      </c>
      <c r="D373" s="39"/>
      <c r="E373" s="39"/>
      <c r="F373" s="43"/>
      <c r="G373" s="44"/>
      <c r="H373" s="44"/>
      <c r="I373" s="44"/>
      <c r="J373" s="44"/>
      <c r="K373" s="44"/>
      <c r="L373" s="44"/>
      <c r="M373" s="44"/>
      <c r="N373" s="44"/>
      <c r="O373" s="44"/>
      <c r="P373" s="44"/>
      <c r="Q373" s="44"/>
      <c r="R373" s="44"/>
      <c r="S373" s="44"/>
      <c r="T373" s="44"/>
      <c r="U373" s="44"/>
      <c r="V373" s="44"/>
      <c r="W373" s="44"/>
      <c r="X373" s="44"/>
      <c r="Y373" s="44"/>
      <c r="Z373" s="44"/>
      <c r="AA373" s="25" t="str">
        <f t="shared" si="2"/>
        <v/>
      </c>
      <c r="AB373" s="39"/>
      <c r="AC373" s="39"/>
    </row>
    <row r="374" ht="19.5" customHeight="1">
      <c r="A374" s="22" t="str">
        <f t="shared" si="1"/>
        <v/>
      </c>
      <c r="B374" s="39"/>
      <c r="C374" s="41" t="str">
        <f t="array" ref="C374">IF(B374="","",IFERROR(INDEX('NGƯỜI ĐƯỢC ĐÁNH GIÁ'!$C$5:$C$34,MATCH(B374,'NGƯỜI ĐƯỢC ĐÁNH GIÁ'!$B$5:$B$34,0)),"⚠ Sai mã"))</f>
        <v/>
      </c>
      <c r="D374" s="39"/>
      <c r="E374" s="39"/>
      <c r="F374" s="43"/>
      <c r="G374" s="44"/>
      <c r="H374" s="44"/>
      <c r="I374" s="44"/>
      <c r="J374" s="44"/>
      <c r="K374" s="44"/>
      <c r="L374" s="44"/>
      <c r="M374" s="44"/>
      <c r="N374" s="44"/>
      <c r="O374" s="44"/>
      <c r="P374" s="44"/>
      <c r="Q374" s="44"/>
      <c r="R374" s="44"/>
      <c r="S374" s="44"/>
      <c r="T374" s="44"/>
      <c r="U374" s="44"/>
      <c r="V374" s="44"/>
      <c r="W374" s="44"/>
      <c r="X374" s="44"/>
      <c r="Y374" s="44"/>
      <c r="Z374" s="44"/>
      <c r="AA374" s="25" t="str">
        <f t="shared" si="2"/>
        <v/>
      </c>
      <c r="AB374" s="39"/>
      <c r="AC374" s="39"/>
    </row>
    <row r="375" ht="19.5" customHeight="1">
      <c r="A375" s="22" t="str">
        <f t="shared" si="1"/>
        <v/>
      </c>
      <c r="B375" s="39"/>
      <c r="C375" s="41" t="str">
        <f t="array" ref="C375">IF(B375="","",IFERROR(INDEX('NGƯỜI ĐƯỢC ĐÁNH GIÁ'!$C$5:$C$34,MATCH(B375,'NGƯỜI ĐƯỢC ĐÁNH GIÁ'!$B$5:$B$34,0)),"⚠ Sai mã"))</f>
        <v/>
      </c>
      <c r="D375" s="39"/>
      <c r="E375" s="39"/>
      <c r="F375" s="43"/>
      <c r="G375" s="44"/>
      <c r="H375" s="44"/>
      <c r="I375" s="44"/>
      <c r="J375" s="44"/>
      <c r="K375" s="44"/>
      <c r="L375" s="44"/>
      <c r="M375" s="44"/>
      <c r="N375" s="44"/>
      <c r="O375" s="44"/>
      <c r="P375" s="44"/>
      <c r="Q375" s="44"/>
      <c r="R375" s="44"/>
      <c r="S375" s="44"/>
      <c r="T375" s="44"/>
      <c r="U375" s="44"/>
      <c r="V375" s="44"/>
      <c r="W375" s="44"/>
      <c r="X375" s="44"/>
      <c r="Y375" s="44"/>
      <c r="Z375" s="44"/>
      <c r="AA375" s="25" t="str">
        <f t="shared" si="2"/>
        <v/>
      </c>
      <c r="AB375" s="39"/>
      <c r="AC375" s="39"/>
    </row>
    <row r="376" ht="19.5" customHeight="1">
      <c r="A376" s="22" t="str">
        <f t="shared" si="1"/>
        <v/>
      </c>
      <c r="B376" s="39"/>
      <c r="C376" s="41" t="str">
        <f t="array" ref="C376">IF(B376="","",IFERROR(INDEX('NGƯỜI ĐƯỢC ĐÁNH GIÁ'!$C$5:$C$34,MATCH(B376,'NGƯỜI ĐƯỢC ĐÁNH GIÁ'!$B$5:$B$34,0)),"⚠ Sai mã"))</f>
        <v/>
      </c>
      <c r="D376" s="39"/>
      <c r="E376" s="39"/>
      <c r="F376" s="43"/>
      <c r="G376" s="44"/>
      <c r="H376" s="44"/>
      <c r="I376" s="44"/>
      <c r="J376" s="44"/>
      <c r="K376" s="44"/>
      <c r="L376" s="44"/>
      <c r="M376" s="44"/>
      <c r="N376" s="44"/>
      <c r="O376" s="44"/>
      <c r="P376" s="44"/>
      <c r="Q376" s="44"/>
      <c r="R376" s="44"/>
      <c r="S376" s="44"/>
      <c r="T376" s="44"/>
      <c r="U376" s="44"/>
      <c r="V376" s="44"/>
      <c r="W376" s="44"/>
      <c r="X376" s="44"/>
      <c r="Y376" s="44"/>
      <c r="Z376" s="44"/>
      <c r="AA376" s="25" t="str">
        <f t="shared" si="2"/>
        <v/>
      </c>
      <c r="AB376" s="39"/>
      <c r="AC376" s="39"/>
    </row>
    <row r="377" ht="19.5" customHeight="1">
      <c r="A377" s="22" t="str">
        <f t="shared" si="1"/>
        <v/>
      </c>
      <c r="B377" s="39"/>
      <c r="C377" s="41" t="str">
        <f t="array" ref="C377">IF(B377="","",IFERROR(INDEX('NGƯỜI ĐƯỢC ĐÁNH GIÁ'!$C$5:$C$34,MATCH(B377,'NGƯỜI ĐƯỢC ĐÁNH GIÁ'!$B$5:$B$34,0)),"⚠ Sai mã"))</f>
        <v/>
      </c>
      <c r="D377" s="39"/>
      <c r="E377" s="39"/>
      <c r="F377" s="43"/>
      <c r="G377" s="44"/>
      <c r="H377" s="44"/>
      <c r="I377" s="44"/>
      <c r="J377" s="44"/>
      <c r="K377" s="44"/>
      <c r="L377" s="44"/>
      <c r="M377" s="44"/>
      <c r="N377" s="44"/>
      <c r="O377" s="44"/>
      <c r="P377" s="44"/>
      <c r="Q377" s="44"/>
      <c r="R377" s="44"/>
      <c r="S377" s="44"/>
      <c r="T377" s="44"/>
      <c r="U377" s="44"/>
      <c r="V377" s="44"/>
      <c r="W377" s="44"/>
      <c r="X377" s="44"/>
      <c r="Y377" s="44"/>
      <c r="Z377" s="44"/>
      <c r="AA377" s="25" t="str">
        <f t="shared" si="2"/>
        <v/>
      </c>
      <c r="AB377" s="39"/>
      <c r="AC377" s="39"/>
    </row>
    <row r="378" ht="19.5" customHeight="1">
      <c r="A378" s="22" t="str">
        <f t="shared" si="1"/>
        <v/>
      </c>
      <c r="B378" s="39"/>
      <c r="C378" s="41" t="str">
        <f t="array" ref="C378">IF(B378="","",IFERROR(INDEX('NGƯỜI ĐƯỢC ĐÁNH GIÁ'!$C$5:$C$34,MATCH(B378,'NGƯỜI ĐƯỢC ĐÁNH GIÁ'!$B$5:$B$34,0)),"⚠ Sai mã"))</f>
        <v/>
      </c>
      <c r="D378" s="39"/>
      <c r="E378" s="39"/>
      <c r="F378" s="43"/>
      <c r="G378" s="44"/>
      <c r="H378" s="44"/>
      <c r="I378" s="44"/>
      <c r="J378" s="44"/>
      <c r="K378" s="44"/>
      <c r="L378" s="44"/>
      <c r="M378" s="44"/>
      <c r="N378" s="44"/>
      <c r="O378" s="44"/>
      <c r="P378" s="44"/>
      <c r="Q378" s="44"/>
      <c r="R378" s="44"/>
      <c r="S378" s="44"/>
      <c r="T378" s="44"/>
      <c r="U378" s="44"/>
      <c r="V378" s="44"/>
      <c r="W378" s="44"/>
      <c r="X378" s="44"/>
      <c r="Y378" s="44"/>
      <c r="Z378" s="44"/>
      <c r="AA378" s="25" t="str">
        <f t="shared" si="2"/>
        <v/>
      </c>
      <c r="AB378" s="39"/>
      <c r="AC378" s="39"/>
    </row>
    <row r="379" ht="19.5" customHeight="1">
      <c r="A379" s="22" t="str">
        <f t="shared" si="1"/>
        <v/>
      </c>
      <c r="B379" s="39"/>
      <c r="C379" s="41" t="str">
        <f t="array" ref="C379">IF(B379="","",IFERROR(INDEX('NGƯỜI ĐƯỢC ĐÁNH GIÁ'!$C$5:$C$34,MATCH(B379,'NGƯỜI ĐƯỢC ĐÁNH GIÁ'!$B$5:$B$34,0)),"⚠ Sai mã"))</f>
        <v/>
      </c>
      <c r="D379" s="39"/>
      <c r="E379" s="39"/>
      <c r="F379" s="43"/>
      <c r="G379" s="44"/>
      <c r="H379" s="44"/>
      <c r="I379" s="44"/>
      <c r="J379" s="44"/>
      <c r="K379" s="44"/>
      <c r="L379" s="44"/>
      <c r="M379" s="44"/>
      <c r="N379" s="44"/>
      <c r="O379" s="44"/>
      <c r="P379" s="44"/>
      <c r="Q379" s="44"/>
      <c r="R379" s="44"/>
      <c r="S379" s="44"/>
      <c r="T379" s="44"/>
      <c r="U379" s="44"/>
      <c r="V379" s="44"/>
      <c r="W379" s="44"/>
      <c r="X379" s="44"/>
      <c r="Y379" s="44"/>
      <c r="Z379" s="44"/>
      <c r="AA379" s="25" t="str">
        <f t="shared" si="2"/>
        <v/>
      </c>
      <c r="AB379" s="39"/>
      <c r="AC379" s="39"/>
    </row>
    <row r="380" ht="19.5" customHeight="1">
      <c r="A380" s="22" t="str">
        <f t="shared" si="1"/>
        <v/>
      </c>
      <c r="B380" s="39"/>
      <c r="C380" s="41" t="str">
        <f t="array" ref="C380">IF(B380="","",IFERROR(INDEX('NGƯỜI ĐƯỢC ĐÁNH GIÁ'!$C$5:$C$34,MATCH(B380,'NGƯỜI ĐƯỢC ĐÁNH GIÁ'!$B$5:$B$34,0)),"⚠ Sai mã"))</f>
        <v/>
      </c>
      <c r="D380" s="39"/>
      <c r="E380" s="39"/>
      <c r="F380" s="43"/>
      <c r="G380" s="44"/>
      <c r="H380" s="44"/>
      <c r="I380" s="44"/>
      <c r="J380" s="44"/>
      <c r="K380" s="44"/>
      <c r="L380" s="44"/>
      <c r="M380" s="44"/>
      <c r="N380" s="44"/>
      <c r="O380" s="44"/>
      <c r="P380" s="44"/>
      <c r="Q380" s="44"/>
      <c r="R380" s="44"/>
      <c r="S380" s="44"/>
      <c r="T380" s="44"/>
      <c r="U380" s="44"/>
      <c r="V380" s="44"/>
      <c r="W380" s="44"/>
      <c r="X380" s="44"/>
      <c r="Y380" s="44"/>
      <c r="Z380" s="44"/>
      <c r="AA380" s="25" t="str">
        <f t="shared" si="2"/>
        <v/>
      </c>
      <c r="AB380" s="39"/>
      <c r="AC380" s="39"/>
    </row>
    <row r="381" ht="19.5" customHeight="1">
      <c r="A381" s="22" t="str">
        <f t="shared" si="1"/>
        <v/>
      </c>
      <c r="B381" s="39"/>
      <c r="C381" s="41" t="str">
        <f t="array" ref="C381">IF(B381="","",IFERROR(INDEX('NGƯỜI ĐƯỢC ĐÁNH GIÁ'!$C$5:$C$34,MATCH(B381,'NGƯỜI ĐƯỢC ĐÁNH GIÁ'!$B$5:$B$34,0)),"⚠ Sai mã"))</f>
        <v/>
      </c>
      <c r="D381" s="39"/>
      <c r="E381" s="39"/>
      <c r="F381" s="43"/>
      <c r="G381" s="44"/>
      <c r="H381" s="44"/>
      <c r="I381" s="44"/>
      <c r="J381" s="44"/>
      <c r="K381" s="44"/>
      <c r="L381" s="44"/>
      <c r="M381" s="44"/>
      <c r="N381" s="44"/>
      <c r="O381" s="44"/>
      <c r="P381" s="44"/>
      <c r="Q381" s="44"/>
      <c r="R381" s="44"/>
      <c r="S381" s="44"/>
      <c r="T381" s="44"/>
      <c r="U381" s="44"/>
      <c r="V381" s="44"/>
      <c r="W381" s="44"/>
      <c r="X381" s="44"/>
      <c r="Y381" s="44"/>
      <c r="Z381" s="44"/>
      <c r="AA381" s="25" t="str">
        <f t="shared" si="2"/>
        <v/>
      </c>
      <c r="AB381" s="39"/>
      <c r="AC381" s="39"/>
    </row>
    <row r="382" ht="19.5" customHeight="1">
      <c r="A382" s="22" t="str">
        <f t="shared" si="1"/>
        <v/>
      </c>
      <c r="B382" s="39"/>
      <c r="C382" s="41" t="str">
        <f t="array" ref="C382">IF(B382="","",IFERROR(INDEX('NGƯỜI ĐƯỢC ĐÁNH GIÁ'!$C$5:$C$34,MATCH(B382,'NGƯỜI ĐƯỢC ĐÁNH GIÁ'!$B$5:$B$34,0)),"⚠ Sai mã"))</f>
        <v/>
      </c>
      <c r="D382" s="39"/>
      <c r="E382" s="39"/>
      <c r="F382" s="43"/>
      <c r="G382" s="44"/>
      <c r="H382" s="44"/>
      <c r="I382" s="44"/>
      <c r="J382" s="44"/>
      <c r="K382" s="44"/>
      <c r="L382" s="44"/>
      <c r="M382" s="44"/>
      <c r="N382" s="44"/>
      <c r="O382" s="44"/>
      <c r="P382" s="44"/>
      <c r="Q382" s="44"/>
      <c r="R382" s="44"/>
      <c r="S382" s="44"/>
      <c r="T382" s="44"/>
      <c r="U382" s="44"/>
      <c r="V382" s="44"/>
      <c r="W382" s="44"/>
      <c r="X382" s="44"/>
      <c r="Y382" s="44"/>
      <c r="Z382" s="44"/>
      <c r="AA382" s="25" t="str">
        <f t="shared" si="2"/>
        <v/>
      </c>
      <c r="AB382" s="39"/>
      <c r="AC382" s="39"/>
    </row>
    <row r="383" ht="19.5" customHeight="1">
      <c r="A383" s="22" t="str">
        <f t="shared" si="1"/>
        <v/>
      </c>
      <c r="B383" s="39"/>
      <c r="C383" s="41" t="str">
        <f t="array" ref="C383">IF(B383="","",IFERROR(INDEX('NGƯỜI ĐƯỢC ĐÁNH GIÁ'!$C$5:$C$34,MATCH(B383,'NGƯỜI ĐƯỢC ĐÁNH GIÁ'!$B$5:$B$34,0)),"⚠ Sai mã"))</f>
        <v/>
      </c>
      <c r="D383" s="39"/>
      <c r="E383" s="39"/>
      <c r="F383" s="43"/>
      <c r="G383" s="44"/>
      <c r="H383" s="44"/>
      <c r="I383" s="44"/>
      <c r="J383" s="44"/>
      <c r="K383" s="44"/>
      <c r="L383" s="44"/>
      <c r="M383" s="44"/>
      <c r="N383" s="44"/>
      <c r="O383" s="44"/>
      <c r="P383" s="44"/>
      <c r="Q383" s="44"/>
      <c r="R383" s="44"/>
      <c r="S383" s="44"/>
      <c r="T383" s="44"/>
      <c r="U383" s="44"/>
      <c r="V383" s="44"/>
      <c r="W383" s="44"/>
      <c r="X383" s="44"/>
      <c r="Y383" s="44"/>
      <c r="Z383" s="44"/>
      <c r="AA383" s="25" t="str">
        <f t="shared" si="2"/>
        <v/>
      </c>
      <c r="AB383" s="39"/>
      <c r="AC383" s="39"/>
    </row>
    <row r="384" ht="19.5" customHeight="1">
      <c r="A384" s="22" t="str">
        <f t="shared" si="1"/>
        <v/>
      </c>
      <c r="B384" s="39"/>
      <c r="C384" s="41" t="str">
        <f t="array" ref="C384">IF(B384="","",IFERROR(INDEX('NGƯỜI ĐƯỢC ĐÁNH GIÁ'!$C$5:$C$34,MATCH(B384,'NGƯỜI ĐƯỢC ĐÁNH GIÁ'!$B$5:$B$34,0)),"⚠ Sai mã"))</f>
        <v/>
      </c>
      <c r="D384" s="39"/>
      <c r="E384" s="39"/>
      <c r="F384" s="43"/>
      <c r="G384" s="44"/>
      <c r="H384" s="44"/>
      <c r="I384" s="44"/>
      <c r="J384" s="44"/>
      <c r="K384" s="44"/>
      <c r="L384" s="44"/>
      <c r="M384" s="44"/>
      <c r="N384" s="44"/>
      <c r="O384" s="44"/>
      <c r="P384" s="44"/>
      <c r="Q384" s="44"/>
      <c r="R384" s="44"/>
      <c r="S384" s="44"/>
      <c r="T384" s="44"/>
      <c r="U384" s="44"/>
      <c r="V384" s="44"/>
      <c r="W384" s="44"/>
      <c r="X384" s="44"/>
      <c r="Y384" s="44"/>
      <c r="Z384" s="44"/>
      <c r="AA384" s="25" t="str">
        <f t="shared" si="2"/>
        <v/>
      </c>
      <c r="AB384" s="39"/>
      <c r="AC384" s="39"/>
    </row>
    <row r="385" ht="19.5" customHeight="1">
      <c r="A385" s="22" t="str">
        <f t="shared" si="1"/>
        <v/>
      </c>
      <c r="B385" s="39"/>
      <c r="C385" s="41" t="str">
        <f t="array" ref="C385">IF(B385="","",IFERROR(INDEX('NGƯỜI ĐƯỢC ĐÁNH GIÁ'!$C$5:$C$34,MATCH(B385,'NGƯỜI ĐƯỢC ĐÁNH GIÁ'!$B$5:$B$34,0)),"⚠ Sai mã"))</f>
        <v/>
      </c>
      <c r="D385" s="39"/>
      <c r="E385" s="39"/>
      <c r="F385" s="43"/>
      <c r="G385" s="44"/>
      <c r="H385" s="44"/>
      <c r="I385" s="44"/>
      <c r="J385" s="44"/>
      <c r="K385" s="44"/>
      <c r="L385" s="44"/>
      <c r="M385" s="44"/>
      <c r="N385" s="44"/>
      <c r="O385" s="44"/>
      <c r="P385" s="44"/>
      <c r="Q385" s="44"/>
      <c r="R385" s="44"/>
      <c r="S385" s="44"/>
      <c r="T385" s="44"/>
      <c r="U385" s="44"/>
      <c r="V385" s="44"/>
      <c r="W385" s="44"/>
      <c r="X385" s="44"/>
      <c r="Y385" s="44"/>
      <c r="Z385" s="44"/>
      <c r="AA385" s="25" t="str">
        <f t="shared" si="2"/>
        <v/>
      </c>
      <c r="AB385" s="39"/>
      <c r="AC385" s="39"/>
    </row>
    <row r="386" ht="19.5" customHeight="1">
      <c r="A386" s="22" t="str">
        <f t="shared" si="1"/>
        <v/>
      </c>
      <c r="B386" s="39"/>
      <c r="C386" s="41" t="str">
        <f t="array" ref="C386">IF(B386="","",IFERROR(INDEX('NGƯỜI ĐƯỢC ĐÁNH GIÁ'!$C$5:$C$34,MATCH(B386,'NGƯỜI ĐƯỢC ĐÁNH GIÁ'!$B$5:$B$34,0)),"⚠ Sai mã"))</f>
        <v/>
      </c>
      <c r="D386" s="39"/>
      <c r="E386" s="39"/>
      <c r="F386" s="43"/>
      <c r="G386" s="44"/>
      <c r="H386" s="44"/>
      <c r="I386" s="44"/>
      <c r="J386" s="44"/>
      <c r="K386" s="44"/>
      <c r="L386" s="44"/>
      <c r="M386" s="44"/>
      <c r="N386" s="44"/>
      <c r="O386" s="44"/>
      <c r="P386" s="44"/>
      <c r="Q386" s="44"/>
      <c r="R386" s="44"/>
      <c r="S386" s="44"/>
      <c r="T386" s="44"/>
      <c r="U386" s="44"/>
      <c r="V386" s="44"/>
      <c r="W386" s="44"/>
      <c r="X386" s="44"/>
      <c r="Y386" s="44"/>
      <c r="Z386" s="44"/>
      <c r="AA386" s="25" t="str">
        <f t="shared" si="2"/>
        <v/>
      </c>
      <c r="AB386" s="39"/>
      <c r="AC386" s="39"/>
    </row>
    <row r="387" ht="19.5" customHeight="1">
      <c r="A387" s="22" t="str">
        <f t="shared" si="1"/>
        <v/>
      </c>
      <c r="B387" s="39"/>
      <c r="C387" s="41" t="str">
        <f t="array" ref="C387">IF(B387="","",IFERROR(INDEX('NGƯỜI ĐƯỢC ĐÁNH GIÁ'!$C$5:$C$34,MATCH(B387,'NGƯỜI ĐƯỢC ĐÁNH GIÁ'!$B$5:$B$34,0)),"⚠ Sai mã"))</f>
        <v/>
      </c>
      <c r="D387" s="39"/>
      <c r="E387" s="39"/>
      <c r="F387" s="43"/>
      <c r="G387" s="44"/>
      <c r="H387" s="44"/>
      <c r="I387" s="44"/>
      <c r="J387" s="44"/>
      <c r="K387" s="44"/>
      <c r="L387" s="44"/>
      <c r="M387" s="44"/>
      <c r="N387" s="44"/>
      <c r="O387" s="44"/>
      <c r="P387" s="44"/>
      <c r="Q387" s="44"/>
      <c r="R387" s="44"/>
      <c r="S387" s="44"/>
      <c r="T387" s="44"/>
      <c r="U387" s="44"/>
      <c r="V387" s="44"/>
      <c r="W387" s="44"/>
      <c r="X387" s="44"/>
      <c r="Y387" s="44"/>
      <c r="Z387" s="44"/>
      <c r="AA387" s="25" t="str">
        <f t="shared" si="2"/>
        <v/>
      </c>
      <c r="AB387" s="39"/>
      <c r="AC387" s="39"/>
    </row>
    <row r="388" ht="19.5" customHeight="1">
      <c r="A388" s="22" t="str">
        <f t="shared" si="1"/>
        <v/>
      </c>
      <c r="B388" s="39"/>
      <c r="C388" s="41" t="str">
        <f t="array" ref="C388">IF(B388="","",IFERROR(INDEX('NGƯỜI ĐƯỢC ĐÁNH GIÁ'!$C$5:$C$34,MATCH(B388,'NGƯỜI ĐƯỢC ĐÁNH GIÁ'!$B$5:$B$34,0)),"⚠ Sai mã"))</f>
        <v/>
      </c>
      <c r="D388" s="39"/>
      <c r="E388" s="39"/>
      <c r="F388" s="43"/>
      <c r="G388" s="44"/>
      <c r="H388" s="44"/>
      <c r="I388" s="44"/>
      <c r="J388" s="44"/>
      <c r="K388" s="44"/>
      <c r="L388" s="44"/>
      <c r="M388" s="44"/>
      <c r="N388" s="44"/>
      <c r="O388" s="44"/>
      <c r="P388" s="44"/>
      <c r="Q388" s="44"/>
      <c r="R388" s="44"/>
      <c r="S388" s="44"/>
      <c r="T388" s="44"/>
      <c r="U388" s="44"/>
      <c r="V388" s="44"/>
      <c r="W388" s="44"/>
      <c r="X388" s="44"/>
      <c r="Y388" s="44"/>
      <c r="Z388" s="44"/>
      <c r="AA388" s="25" t="str">
        <f t="shared" si="2"/>
        <v/>
      </c>
      <c r="AB388" s="39"/>
      <c r="AC388" s="39"/>
    </row>
    <row r="389" ht="19.5" customHeight="1">
      <c r="A389" s="22" t="str">
        <f t="shared" si="1"/>
        <v/>
      </c>
      <c r="B389" s="39"/>
      <c r="C389" s="41" t="str">
        <f t="array" ref="C389">IF(B389="","",IFERROR(INDEX('NGƯỜI ĐƯỢC ĐÁNH GIÁ'!$C$5:$C$34,MATCH(B389,'NGƯỜI ĐƯỢC ĐÁNH GIÁ'!$B$5:$B$34,0)),"⚠ Sai mã"))</f>
        <v/>
      </c>
      <c r="D389" s="39"/>
      <c r="E389" s="39"/>
      <c r="F389" s="43"/>
      <c r="G389" s="44"/>
      <c r="H389" s="44"/>
      <c r="I389" s="44"/>
      <c r="J389" s="44"/>
      <c r="K389" s="44"/>
      <c r="L389" s="44"/>
      <c r="M389" s="44"/>
      <c r="N389" s="44"/>
      <c r="O389" s="44"/>
      <c r="P389" s="44"/>
      <c r="Q389" s="44"/>
      <c r="R389" s="44"/>
      <c r="S389" s="44"/>
      <c r="T389" s="44"/>
      <c r="U389" s="44"/>
      <c r="V389" s="44"/>
      <c r="W389" s="44"/>
      <c r="X389" s="44"/>
      <c r="Y389" s="44"/>
      <c r="Z389" s="44"/>
      <c r="AA389" s="25" t="str">
        <f t="shared" si="2"/>
        <v/>
      </c>
      <c r="AB389" s="39"/>
      <c r="AC389" s="39"/>
    </row>
    <row r="390" ht="19.5" customHeight="1">
      <c r="A390" s="22" t="str">
        <f t="shared" si="1"/>
        <v/>
      </c>
      <c r="B390" s="39"/>
      <c r="C390" s="41" t="str">
        <f t="array" ref="C390">IF(B390="","",IFERROR(INDEX('NGƯỜI ĐƯỢC ĐÁNH GIÁ'!$C$5:$C$34,MATCH(B390,'NGƯỜI ĐƯỢC ĐÁNH GIÁ'!$B$5:$B$34,0)),"⚠ Sai mã"))</f>
        <v/>
      </c>
      <c r="D390" s="39"/>
      <c r="E390" s="39"/>
      <c r="F390" s="43"/>
      <c r="G390" s="44"/>
      <c r="H390" s="44"/>
      <c r="I390" s="44"/>
      <c r="J390" s="44"/>
      <c r="K390" s="44"/>
      <c r="L390" s="44"/>
      <c r="M390" s="44"/>
      <c r="N390" s="44"/>
      <c r="O390" s="44"/>
      <c r="P390" s="44"/>
      <c r="Q390" s="44"/>
      <c r="R390" s="44"/>
      <c r="S390" s="44"/>
      <c r="T390" s="44"/>
      <c r="U390" s="44"/>
      <c r="V390" s="44"/>
      <c r="W390" s="44"/>
      <c r="X390" s="44"/>
      <c r="Y390" s="44"/>
      <c r="Z390" s="44"/>
      <c r="AA390" s="25" t="str">
        <f t="shared" si="2"/>
        <v/>
      </c>
      <c r="AB390" s="39"/>
      <c r="AC390" s="39"/>
    </row>
    <row r="391" ht="19.5" customHeight="1">
      <c r="A391" s="22" t="str">
        <f t="shared" si="1"/>
        <v/>
      </c>
      <c r="B391" s="39"/>
      <c r="C391" s="41" t="str">
        <f t="array" ref="C391">IF(B391="","",IFERROR(INDEX('NGƯỜI ĐƯỢC ĐÁNH GIÁ'!$C$5:$C$34,MATCH(B391,'NGƯỜI ĐƯỢC ĐÁNH GIÁ'!$B$5:$B$34,0)),"⚠ Sai mã"))</f>
        <v/>
      </c>
      <c r="D391" s="39"/>
      <c r="E391" s="39"/>
      <c r="F391" s="43"/>
      <c r="G391" s="44"/>
      <c r="H391" s="44"/>
      <c r="I391" s="44"/>
      <c r="J391" s="44"/>
      <c r="K391" s="44"/>
      <c r="L391" s="44"/>
      <c r="M391" s="44"/>
      <c r="N391" s="44"/>
      <c r="O391" s="44"/>
      <c r="P391" s="44"/>
      <c r="Q391" s="44"/>
      <c r="R391" s="44"/>
      <c r="S391" s="44"/>
      <c r="T391" s="44"/>
      <c r="U391" s="44"/>
      <c r="V391" s="44"/>
      <c r="W391" s="44"/>
      <c r="X391" s="44"/>
      <c r="Y391" s="44"/>
      <c r="Z391" s="44"/>
      <c r="AA391" s="25" t="str">
        <f t="shared" si="2"/>
        <v/>
      </c>
      <c r="AB391" s="39"/>
      <c r="AC391" s="39"/>
    </row>
    <row r="392" ht="19.5" customHeight="1">
      <c r="A392" s="22" t="str">
        <f t="shared" si="1"/>
        <v/>
      </c>
      <c r="B392" s="39"/>
      <c r="C392" s="41" t="str">
        <f t="array" ref="C392">IF(B392="","",IFERROR(INDEX('NGƯỜI ĐƯỢC ĐÁNH GIÁ'!$C$5:$C$34,MATCH(B392,'NGƯỜI ĐƯỢC ĐÁNH GIÁ'!$B$5:$B$34,0)),"⚠ Sai mã"))</f>
        <v/>
      </c>
      <c r="D392" s="39"/>
      <c r="E392" s="39"/>
      <c r="F392" s="43"/>
      <c r="G392" s="44"/>
      <c r="H392" s="44"/>
      <c r="I392" s="44"/>
      <c r="J392" s="44"/>
      <c r="K392" s="44"/>
      <c r="L392" s="44"/>
      <c r="M392" s="44"/>
      <c r="N392" s="44"/>
      <c r="O392" s="44"/>
      <c r="P392" s="44"/>
      <c r="Q392" s="44"/>
      <c r="R392" s="44"/>
      <c r="S392" s="44"/>
      <c r="T392" s="44"/>
      <c r="U392" s="44"/>
      <c r="V392" s="44"/>
      <c r="W392" s="44"/>
      <c r="X392" s="44"/>
      <c r="Y392" s="44"/>
      <c r="Z392" s="44"/>
      <c r="AA392" s="25" t="str">
        <f t="shared" si="2"/>
        <v/>
      </c>
      <c r="AB392" s="39"/>
      <c r="AC392" s="39"/>
    </row>
    <row r="393" ht="19.5" customHeight="1">
      <c r="A393" s="22" t="str">
        <f t="shared" si="1"/>
        <v/>
      </c>
      <c r="B393" s="39"/>
      <c r="C393" s="41" t="str">
        <f t="array" ref="C393">IF(B393="","",IFERROR(INDEX('NGƯỜI ĐƯỢC ĐÁNH GIÁ'!$C$5:$C$34,MATCH(B393,'NGƯỜI ĐƯỢC ĐÁNH GIÁ'!$B$5:$B$34,0)),"⚠ Sai mã"))</f>
        <v/>
      </c>
      <c r="D393" s="39"/>
      <c r="E393" s="39"/>
      <c r="F393" s="43"/>
      <c r="G393" s="44"/>
      <c r="H393" s="44"/>
      <c r="I393" s="44"/>
      <c r="J393" s="44"/>
      <c r="K393" s="44"/>
      <c r="L393" s="44"/>
      <c r="M393" s="44"/>
      <c r="N393" s="44"/>
      <c r="O393" s="44"/>
      <c r="P393" s="44"/>
      <c r="Q393" s="44"/>
      <c r="R393" s="44"/>
      <c r="S393" s="44"/>
      <c r="T393" s="44"/>
      <c r="U393" s="44"/>
      <c r="V393" s="44"/>
      <c r="W393" s="44"/>
      <c r="X393" s="44"/>
      <c r="Y393" s="44"/>
      <c r="Z393" s="44"/>
      <c r="AA393" s="25" t="str">
        <f t="shared" si="2"/>
        <v/>
      </c>
      <c r="AB393" s="39"/>
      <c r="AC393" s="39"/>
    </row>
    <row r="394" ht="19.5" customHeight="1">
      <c r="A394" s="22" t="str">
        <f t="shared" si="1"/>
        <v/>
      </c>
      <c r="B394" s="39"/>
      <c r="C394" s="41" t="str">
        <f t="array" ref="C394">IF(B394="","",IFERROR(INDEX('NGƯỜI ĐƯỢC ĐÁNH GIÁ'!$C$5:$C$34,MATCH(B394,'NGƯỜI ĐƯỢC ĐÁNH GIÁ'!$B$5:$B$34,0)),"⚠ Sai mã"))</f>
        <v/>
      </c>
      <c r="D394" s="39"/>
      <c r="E394" s="39"/>
      <c r="F394" s="43"/>
      <c r="G394" s="44"/>
      <c r="H394" s="44"/>
      <c r="I394" s="44"/>
      <c r="J394" s="44"/>
      <c r="K394" s="44"/>
      <c r="L394" s="44"/>
      <c r="M394" s="44"/>
      <c r="N394" s="44"/>
      <c r="O394" s="44"/>
      <c r="P394" s="44"/>
      <c r="Q394" s="44"/>
      <c r="R394" s="44"/>
      <c r="S394" s="44"/>
      <c r="T394" s="44"/>
      <c r="U394" s="44"/>
      <c r="V394" s="44"/>
      <c r="W394" s="44"/>
      <c r="X394" s="44"/>
      <c r="Y394" s="44"/>
      <c r="Z394" s="44"/>
      <c r="AA394" s="25" t="str">
        <f t="shared" si="2"/>
        <v/>
      </c>
      <c r="AB394" s="39"/>
      <c r="AC394" s="39"/>
    </row>
    <row r="395" ht="19.5" customHeight="1">
      <c r="A395" s="22" t="str">
        <f t="shared" si="1"/>
        <v/>
      </c>
      <c r="B395" s="39"/>
      <c r="C395" s="41" t="str">
        <f t="array" ref="C395">IF(B395="","",IFERROR(INDEX('NGƯỜI ĐƯỢC ĐÁNH GIÁ'!$C$5:$C$34,MATCH(B395,'NGƯỜI ĐƯỢC ĐÁNH GIÁ'!$B$5:$B$34,0)),"⚠ Sai mã"))</f>
        <v/>
      </c>
      <c r="D395" s="39"/>
      <c r="E395" s="39"/>
      <c r="F395" s="43"/>
      <c r="G395" s="44"/>
      <c r="H395" s="44"/>
      <c r="I395" s="44"/>
      <c r="J395" s="44"/>
      <c r="K395" s="44"/>
      <c r="L395" s="44"/>
      <c r="M395" s="44"/>
      <c r="N395" s="44"/>
      <c r="O395" s="44"/>
      <c r="P395" s="44"/>
      <c r="Q395" s="44"/>
      <c r="R395" s="44"/>
      <c r="S395" s="44"/>
      <c r="T395" s="44"/>
      <c r="U395" s="44"/>
      <c r="V395" s="44"/>
      <c r="W395" s="44"/>
      <c r="X395" s="44"/>
      <c r="Y395" s="44"/>
      <c r="Z395" s="44"/>
      <c r="AA395" s="25" t="str">
        <f t="shared" si="2"/>
        <v/>
      </c>
      <c r="AB395" s="39"/>
      <c r="AC395" s="39"/>
    </row>
    <row r="396" ht="19.5" customHeight="1">
      <c r="A396" s="22" t="str">
        <f t="shared" si="1"/>
        <v/>
      </c>
      <c r="B396" s="39"/>
      <c r="C396" s="41" t="str">
        <f t="array" ref="C396">IF(B396="","",IFERROR(INDEX('NGƯỜI ĐƯỢC ĐÁNH GIÁ'!$C$5:$C$34,MATCH(B396,'NGƯỜI ĐƯỢC ĐÁNH GIÁ'!$B$5:$B$34,0)),"⚠ Sai mã"))</f>
        <v/>
      </c>
      <c r="D396" s="39"/>
      <c r="E396" s="39"/>
      <c r="F396" s="43"/>
      <c r="G396" s="44"/>
      <c r="H396" s="44"/>
      <c r="I396" s="44"/>
      <c r="J396" s="44"/>
      <c r="K396" s="44"/>
      <c r="L396" s="44"/>
      <c r="M396" s="44"/>
      <c r="N396" s="44"/>
      <c r="O396" s="44"/>
      <c r="P396" s="44"/>
      <c r="Q396" s="44"/>
      <c r="R396" s="44"/>
      <c r="S396" s="44"/>
      <c r="T396" s="44"/>
      <c r="U396" s="44"/>
      <c r="V396" s="44"/>
      <c r="W396" s="44"/>
      <c r="X396" s="44"/>
      <c r="Y396" s="44"/>
      <c r="Z396" s="44"/>
      <c r="AA396" s="25" t="str">
        <f t="shared" si="2"/>
        <v/>
      </c>
      <c r="AB396" s="39"/>
      <c r="AC396" s="39"/>
    </row>
    <row r="397" ht="19.5" customHeight="1">
      <c r="A397" s="22" t="str">
        <f t="shared" si="1"/>
        <v/>
      </c>
      <c r="B397" s="39"/>
      <c r="C397" s="41" t="str">
        <f t="array" ref="C397">IF(B397="","",IFERROR(INDEX('NGƯỜI ĐƯỢC ĐÁNH GIÁ'!$C$5:$C$34,MATCH(B397,'NGƯỜI ĐƯỢC ĐÁNH GIÁ'!$B$5:$B$34,0)),"⚠ Sai mã"))</f>
        <v/>
      </c>
      <c r="D397" s="39"/>
      <c r="E397" s="39"/>
      <c r="F397" s="43"/>
      <c r="G397" s="44"/>
      <c r="H397" s="44"/>
      <c r="I397" s="44"/>
      <c r="J397" s="44"/>
      <c r="K397" s="44"/>
      <c r="L397" s="44"/>
      <c r="M397" s="44"/>
      <c r="N397" s="44"/>
      <c r="O397" s="44"/>
      <c r="P397" s="44"/>
      <c r="Q397" s="44"/>
      <c r="R397" s="44"/>
      <c r="S397" s="44"/>
      <c r="T397" s="44"/>
      <c r="U397" s="44"/>
      <c r="V397" s="44"/>
      <c r="W397" s="44"/>
      <c r="X397" s="44"/>
      <c r="Y397" s="44"/>
      <c r="Z397" s="44"/>
      <c r="AA397" s="25" t="str">
        <f t="shared" si="2"/>
        <v/>
      </c>
      <c r="AB397" s="39"/>
      <c r="AC397" s="39"/>
    </row>
    <row r="398" ht="19.5" customHeight="1">
      <c r="A398" s="22" t="str">
        <f t="shared" si="1"/>
        <v/>
      </c>
      <c r="B398" s="39"/>
      <c r="C398" s="41" t="str">
        <f t="array" ref="C398">IF(B398="","",IFERROR(INDEX('NGƯỜI ĐƯỢC ĐÁNH GIÁ'!$C$5:$C$34,MATCH(B398,'NGƯỜI ĐƯỢC ĐÁNH GIÁ'!$B$5:$B$34,0)),"⚠ Sai mã"))</f>
        <v/>
      </c>
      <c r="D398" s="39"/>
      <c r="E398" s="39"/>
      <c r="F398" s="43"/>
      <c r="G398" s="44"/>
      <c r="H398" s="44"/>
      <c r="I398" s="44"/>
      <c r="J398" s="44"/>
      <c r="K398" s="44"/>
      <c r="L398" s="44"/>
      <c r="M398" s="44"/>
      <c r="N398" s="44"/>
      <c r="O398" s="44"/>
      <c r="P398" s="44"/>
      <c r="Q398" s="44"/>
      <c r="R398" s="44"/>
      <c r="S398" s="44"/>
      <c r="T398" s="44"/>
      <c r="U398" s="44"/>
      <c r="V398" s="44"/>
      <c r="W398" s="44"/>
      <c r="X398" s="44"/>
      <c r="Y398" s="44"/>
      <c r="Z398" s="44"/>
      <c r="AA398" s="25" t="str">
        <f t="shared" si="2"/>
        <v/>
      </c>
      <c r="AB398" s="39"/>
      <c r="AC398" s="39"/>
    </row>
    <row r="399" ht="19.5" customHeight="1">
      <c r="A399" s="22" t="str">
        <f t="shared" si="1"/>
        <v/>
      </c>
      <c r="B399" s="39"/>
      <c r="C399" s="41" t="str">
        <f t="array" ref="C399">IF(B399="","",IFERROR(INDEX('NGƯỜI ĐƯỢC ĐÁNH GIÁ'!$C$5:$C$34,MATCH(B399,'NGƯỜI ĐƯỢC ĐÁNH GIÁ'!$B$5:$B$34,0)),"⚠ Sai mã"))</f>
        <v/>
      </c>
      <c r="D399" s="39"/>
      <c r="E399" s="39"/>
      <c r="F399" s="43"/>
      <c r="G399" s="44"/>
      <c r="H399" s="44"/>
      <c r="I399" s="44"/>
      <c r="J399" s="44"/>
      <c r="K399" s="44"/>
      <c r="L399" s="44"/>
      <c r="M399" s="44"/>
      <c r="N399" s="44"/>
      <c r="O399" s="44"/>
      <c r="P399" s="44"/>
      <c r="Q399" s="44"/>
      <c r="R399" s="44"/>
      <c r="S399" s="44"/>
      <c r="T399" s="44"/>
      <c r="U399" s="44"/>
      <c r="V399" s="44"/>
      <c r="W399" s="44"/>
      <c r="X399" s="44"/>
      <c r="Y399" s="44"/>
      <c r="Z399" s="44"/>
      <c r="AA399" s="25" t="str">
        <f t="shared" si="2"/>
        <v/>
      </c>
      <c r="AB399" s="39"/>
      <c r="AC399" s="39"/>
    </row>
    <row r="400" ht="19.5" customHeight="1">
      <c r="A400" s="22" t="str">
        <f t="shared" si="1"/>
        <v/>
      </c>
      <c r="B400" s="39"/>
      <c r="C400" s="41" t="str">
        <f t="array" ref="C400">IF(B400="","",IFERROR(INDEX('NGƯỜI ĐƯỢC ĐÁNH GIÁ'!$C$5:$C$34,MATCH(B400,'NGƯỜI ĐƯỢC ĐÁNH GIÁ'!$B$5:$B$34,0)),"⚠ Sai mã"))</f>
        <v/>
      </c>
      <c r="D400" s="39"/>
      <c r="E400" s="39"/>
      <c r="F400" s="43"/>
      <c r="G400" s="44"/>
      <c r="H400" s="44"/>
      <c r="I400" s="44"/>
      <c r="J400" s="44"/>
      <c r="K400" s="44"/>
      <c r="L400" s="44"/>
      <c r="M400" s="44"/>
      <c r="N400" s="44"/>
      <c r="O400" s="44"/>
      <c r="P400" s="44"/>
      <c r="Q400" s="44"/>
      <c r="R400" s="44"/>
      <c r="S400" s="44"/>
      <c r="T400" s="44"/>
      <c r="U400" s="44"/>
      <c r="V400" s="44"/>
      <c r="W400" s="44"/>
      <c r="X400" s="44"/>
      <c r="Y400" s="44"/>
      <c r="Z400" s="44"/>
      <c r="AA400" s="25" t="str">
        <f t="shared" si="2"/>
        <v/>
      </c>
      <c r="AB400" s="39"/>
      <c r="AC400" s="39"/>
    </row>
    <row r="401" ht="19.5" customHeight="1">
      <c r="A401" s="22" t="str">
        <f t="shared" si="1"/>
        <v/>
      </c>
      <c r="B401" s="39"/>
      <c r="C401" s="41" t="str">
        <f t="array" ref="C401">IF(B401="","",IFERROR(INDEX('NGƯỜI ĐƯỢC ĐÁNH GIÁ'!$C$5:$C$34,MATCH(B401,'NGƯỜI ĐƯỢC ĐÁNH GIÁ'!$B$5:$B$34,0)),"⚠ Sai mã"))</f>
        <v/>
      </c>
      <c r="D401" s="39"/>
      <c r="E401" s="39"/>
      <c r="F401" s="43"/>
      <c r="G401" s="44"/>
      <c r="H401" s="44"/>
      <c r="I401" s="44"/>
      <c r="J401" s="44"/>
      <c r="K401" s="44"/>
      <c r="L401" s="44"/>
      <c r="M401" s="44"/>
      <c r="N401" s="44"/>
      <c r="O401" s="44"/>
      <c r="P401" s="44"/>
      <c r="Q401" s="44"/>
      <c r="R401" s="44"/>
      <c r="S401" s="44"/>
      <c r="T401" s="44"/>
      <c r="U401" s="44"/>
      <c r="V401" s="44"/>
      <c r="W401" s="44"/>
      <c r="X401" s="44"/>
      <c r="Y401" s="44"/>
      <c r="Z401" s="44"/>
      <c r="AA401" s="25" t="str">
        <f t="shared" si="2"/>
        <v/>
      </c>
      <c r="AB401" s="39"/>
      <c r="AC401" s="39"/>
    </row>
    <row r="402" ht="19.5" customHeight="1">
      <c r="A402" s="22" t="str">
        <f t="shared" si="1"/>
        <v/>
      </c>
      <c r="B402" s="39"/>
      <c r="C402" s="41" t="str">
        <f t="array" ref="C402">IF(B402="","",IFERROR(INDEX('NGƯỜI ĐƯỢC ĐÁNH GIÁ'!$C$5:$C$34,MATCH(B402,'NGƯỜI ĐƯỢC ĐÁNH GIÁ'!$B$5:$B$34,0)),"⚠ Sai mã"))</f>
        <v/>
      </c>
      <c r="D402" s="39"/>
      <c r="E402" s="39"/>
      <c r="F402" s="43"/>
      <c r="G402" s="44"/>
      <c r="H402" s="44"/>
      <c r="I402" s="44"/>
      <c r="J402" s="44"/>
      <c r="K402" s="44"/>
      <c r="L402" s="44"/>
      <c r="M402" s="44"/>
      <c r="N402" s="44"/>
      <c r="O402" s="44"/>
      <c r="P402" s="44"/>
      <c r="Q402" s="44"/>
      <c r="R402" s="44"/>
      <c r="S402" s="44"/>
      <c r="T402" s="44"/>
      <c r="U402" s="44"/>
      <c r="V402" s="44"/>
      <c r="W402" s="44"/>
      <c r="X402" s="44"/>
      <c r="Y402" s="44"/>
      <c r="Z402" s="44"/>
      <c r="AA402" s="25" t="str">
        <f t="shared" si="2"/>
        <v/>
      </c>
      <c r="AB402" s="39"/>
      <c r="AC402" s="39"/>
    </row>
    <row r="403" ht="19.5" customHeight="1">
      <c r="A403" s="22" t="str">
        <f t="shared" si="1"/>
        <v/>
      </c>
      <c r="B403" s="39"/>
      <c r="C403" s="41" t="str">
        <f t="array" ref="C403">IF(B403="","",IFERROR(INDEX('NGƯỜI ĐƯỢC ĐÁNH GIÁ'!$C$5:$C$34,MATCH(B403,'NGƯỜI ĐƯỢC ĐÁNH GIÁ'!$B$5:$B$34,0)),"⚠ Sai mã"))</f>
        <v/>
      </c>
      <c r="D403" s="39"/>
      <c r="E403" s="39"/>
      <c r="F403" s="43"/>
      <c r="G403" s="44"/>
      <c r="H403" s="44"/>
      <c r="I403" s="44"/>
      <c r="J403" s="44"/>
      <c r="K403" s="44"/>
      <c r="L403" s="44"/>
      <c r="M403" s="44"/>
      <c r="N403" s="44"/>
      <c r="O403" s="44"/>
      <c r="P403" s="44"/>
      <c r="Q403" s="44"/>
      <c r="R403" s="44"/>
      <c r="S403" s="44"/>
      <c r="T403" s="44"/>
      <c r="U403" s="44"/>
      <c r="V403" s="44"/>
      <c r="W403" s="44"/>
      <c r="X403" s="44"/>
      <c r="Y403" s="44"/>
      <c r="Z403" s="44"/>
      <c r="AA403" s="25" t="str">
        <f t="shared" si="2"/>
        <v/>
      </c>
      <c r="AB403" s="39"/>
      <c r="AC403" s="39"/>
    </row>
    <row r="404" ht="19.5" customHeight="1">
      <c r="A404" s="22" t="str">
        <f t="shared" si="1"/>
        <v/>
      </c>
      <c r="B404" s="39"/>
      <c r="C404" s="41" t="str">
        <f t="array" ref="C404">IF(B404="","",IFERROR(INDEX('NGƯỜI ĐƯỢC ĐÁNH GIÁ'!$C$5:$C$34,MATCH(B404,'NGƯỜI ĐƯỢC ĐÁNH GIÁ'!$B$5:$B$34,0)),"⚠ Sai mã"))</f>
        <v/>
      </c>
      <c r="D404" s="39"/>
      <c r="E404" s="39"/>
      <c r="F404" s="43"/>
      <c r="G404" s="44"/>
      <c r="H404" s="44"/>
      <c r="I404" s="44"/>
      <c r="J404" s="44"/>
      <c r="K404" s="44"/>
      <c r="L404" s="44"/>
      <c r="M404" s="44"/>
      <c r="N404" s="44"/>
      <c r="O404" s="44"/>
      <c r="P404" s="44"/>
      <c r="Q404" s="44"/>
      <c r="R404" s="44"/>
      <c r="S404" s="44"/>
      <c r="T404" s="44"/>
      <c r="U404" s="44"/>
      <c r="V404" s="44"/>
      <c r="W404" s="44"/>
      <c r="X404" s="44"/>
      <c r="Y404" s="44"/>
      <c r="Z404" s="44"/>
      <c r="AA404" s="25" t="str">
        <f t="shared" si="2"/>
        <v/>
      </c>
      <c r="AB404" s="39"/>
      <c r="AC404" s="39"/>
    </row>
    <row r="405" ht="19.5" customHeight="1">
      <c r="A405" s="22" t="str">
        <f t="shared" si="1"/>
        <v/>
      </c>
      <c r="B405" s="39"/>
      <c r="C405" s="41" t="str">
        <f t="array" ref="C405">IF(B405="","",IFERROR(INDEX('NGƯỜI ĐƯỢC ĐÁNH GIÁ'!$C$5:$C$34,MATCH(B405,'NGƯỜI ĐƯỢC ĐÁNH GIÁ'!$B$5:$B$34,0)),"⚠ Sai mã"))</f>
        <v/>
      </c>
      <c r="D405" s="39"/>
      <c r="E405" s="39"/>
      <c r="F405" s="43"/>
      <c r="G405" s="44"/>
      <c r="H405" s="44"/>
      <c r="I405" s="44"/>
      <c r="J405" s="44"/>
      <c r="K405" s="44"/>
      <c r="L405" s="44"/>
      <c r="M405" s="44"/>
      <c r="N405" s="44"/>
      <c r="O405" s="44"/>
      <c r="P405" s="44"/>
      <c r="Q405" s="44"/>
      <c r="R405" s="44"/>
      <c r="S405" s="44"/>
      <c r="T405" s="44"/>
      <c r="U405" s="44"/>
      <c r="V405" s="44"/>
      <c r="W405" s="44"/>
      <c r="X405" s="44"/>
      <c r="Y405" s="44"/>
      <c r="Z405" s="44"/>
      <c r="AA405" s="25" t="str">
        <f t="shared" si="2"/>
        <v/>
      </c>
      <c r="AB405" s="39"/>
      <c r="AC405" s="39"/>
    </row>
    <row r="406" ht="19.5" customHeight="1">
      <c r="A406" s="22" t="str">
        <f t="shared" si="1"/>
        <v/>
      </c>
      <c r="B406" s="39"/>
      <c r="C406" s="41" t="str">
        <f t="array" ref="C406">IF(B406="","",IFERROR(INDEX('NGƯỜI ĐƯỢC ĐÁNH GIÁ'!$C$5:$C$34,MATCH(B406,'NGƯỜI ĐƯỢC ĐÁNH GIÁ'!$B$5:$B$34,0)),"⚠ Sai mã"))</f>
        <v/>
      </c>
      <c r="D406" s="39"/>
      <c r="E406" s="39"/>
      <c r="F406" s="43"/>
      <c r="G406" s="44"/>
      <c r="H406" s="44"/>
      <c r="I406" s="44"/>
      <c r="J406" s="44"/>
      <c r="K406" s="44"/>
      <c r="L406" s="44"/>
      <c r="M406" s="44"/>
      <c r="N406" s="44"/>
      <c r="O406" s="44"/>
      <c r="P406" s="44"/>
      <c r="Q406" s="44"/>
      <c r="R406" s="44"/>
      <c r="S406" s="44"/>
      <c r="T406" s="44"/>
      <c r="U406" s="44"/>
      <c r="V406" s="44"/>
      <c r="W406" s="44"/>
      <c r="X406" s="44"/>
      <c r="Y406" s="44"/>
      <c r="Z406" s="44"/>
      <c r="AA406" s="25" t="str">
        <f t="shared" si="2"/>
        <v/>
      </c>
      <c r="AB406" s="39"/>
      <c r="AC406" s="39"/>
    </row>
    <row r="407" ht="19.5" customHeight="1">
      <c r="A407" s="22" t="str">
        <f t="shared" si="1"/>
        <v/>
      </c>
      <c r="B407" s="39"/>
      <c r="C407" s="41" t="str">
        <f t="array" ref="C407">IF(B407="","",IFERROR(INDEX('NGƯỜI ĐƯỢC ĐÁNH GIÁ'!$C$5:$C$34,MATCH(B407,'NGƯỜI ĐƯỢC ĐÁNH GIÁ'!$B$5:$B$34,0)),"⚠ Sai mã"))</f>
        <v/>
      </c>
      <c r="D407" s="39"/>
      <c r="E407" s="39"/>
      <c r="F407" s="43"/>
      <c r="G407" s="44"/>
      <c r="H407" s="44"/>
      <c r="I407" s="44"/>
      <c r="J407" s="44"/>
      <c r="K407" s="44"/>
      <c r="L407" s="44"/>
      <c r="M407" s="44"/>
      <c r="N407" s="44"/>
      <c r="O407" s="44"/>
      <c r="P407" s="44"/>
      <c r="Q407" s="44"/>
      <c r="R407" s="44"/>
      <c r="S407" s="44"/>
      <c r="T407" s="44"/>
      <c r="U407" s="44"/>
      <c r="V407" s="44"/>
      <c r="W407" s="44"/>
      <c r="X407" s="44"/>
      <c r="Y407" s="44"/>
      <c r="Z407" s="44"/>
      <c r="AA407" s="25" t="str">
        <f t="shared" si="2"/>
        <v/>
      </c>
      <c r="AB407" s="39"/>
      <c r="AC407" s="39"/>
    </row>
    <row r="408" ht="19.5" customHeight="1">
      <c r="A408" s="22" t="str">
        <f t="shared" si="1"/>
        <v/>
      </c>
      <c r="B408" s="39"/>
      <c r="C408" s="41" t="str">
        <f t="array" ref="C408">IF(B408="","",IFERROR(INDEX('NGƯỜI ĐƯỢC ĐÁNH GIÁ'!$C$5:$C$34,MATCH(B408,'NGƯỜI ĐƯỢC ĐÁNH GIÁ'!$B$5:$B$34,0)),"⚠ Sai mã"))</f>
        <v/>
      </c>
      <c r="D408" s="39"/>
      <c r="E408" s="39"/>
      <c r="F408" s="43"/>
      <c r="G408" s="44"/>
      <c r="H408" s="44"/>
      <c r="I408" s="44"/>
      <c r="J408" s="44"/>
      <c r="K408" s="44"/>
      <c r="L408" s="44"/>
      <c r="M408" s="44"/>
      <c r="N408" s="44"/>
      <c r="O408" s="44"/>
      <c r="P408" s="44"/>
      <c r="Q408" s="44"/>
      <c r="R408" s="44"/>
      <c r="S408" s="44"/>
      <c r="T408" s="44"/>
      <c r="U408" s="44"/>
      <c r="V408" s="44"/>
      <c r="W408" s="44"/>
      <c r="X408" s="44"/>
      <c r="Y408" s="44"/>
      <c r="Z408" s="44"/>
      <c r="AA408" s="25" t="str">
        <f t="shared" si="2"/>
        <v/>
      </c>
      <c r="AB408" s="39"/>
      <c r="AC408" s="39"/>
    </row>
    <row r="409" ht="19.5" customHeight="1">
      <c r="A409" s="22" t="str">
        <f t="shared" si="1"/>
        <v/>
      </c>
      <c r="B409" s="39"/>
      <c r="C409" s="41" t="str">
        <f t="array" ref="C409">IF(B409="","",IFERROR(INDEX('NGƯỜI ĐƯỢC ĐÁNH GIÁ'!$C$5:$C$34,MATCH(B409,'NGƯỜI ĐƯỢC ĐÁNH GIÁ'!$B$5:$B$34,0)),"⚠ Sai mã"))</f>
        <v/>
      </c>
      <c r="D409" s="39"/>
      <c r="E409" s="39"/>
      <c r="F409" s="43"/>
      <c r="G409" s="44"/>
      <c r="H409" s="44"/>
      <c r="I409" s="44"/>
      <c r="J409" s="44"/>
      <c r="K409" s="44"/>
      <c r="L409" s="44"/>
      <c r="M409" s="44"/>
      <c r="N409" s="44"/>
      <c r="O409" s="44"/>
      <c r="P409" s="44"/>
      <c r="Q409" s="44"/>
      <c r="R409" s="44"/>
      <c r="S409" s="44"/>
      <c r="T409" s="44"/>
      <c r="U409" s="44"/>
      <c r="V409" s="44"/>
      <c r="W409" s="44"/>
      <c r="X409" s="44"/>
      <c r="Y409" s="44"/>
      <c r="Z409" s="44"/>
      <c r="AA409" s="25" t="str">
        <f t="shared" si="2"/>
        <v/>
      </c>
      <c r="AB409" s="39"/>
      <c r="AC409" s="39"/>
    </row>
    <row r="410" ht="19.5" customHeight="1">
      <c r="A410" s="22" t="str">
        <f t="shared" si="1"/>
        <v/>
      </c>
      <c r="B410" s="39"/>
      <c r="C410" s="41" t="str">
        <f t="array" ref="C410">IF(B410="","",IFERROR(INDEX('NGƯỜI ĐƯỢC ĐÁNH GIÁ'!$C$5:$C$34,MATCH(B410,'NGƯỜI ĐƯỢC ĐÁNH GIÁ'!$B$5:$B$34,0)),"⚠ Sai mã"))</f>
        <v/>
      </c>
      <c r="D410" s="39"/>
      <c r="E410" s="39"/>
      <c r="F410" s="43"/>
      <c r="G410" s="44"/>
      <c r="H410" s="44"/>
      <c r="I410" s="44"/>
      <c r="J410" s="44"/>
      <c r="K410" s="44"/>
      <c r="L410" s="44"/>
      <c r="M410" s="44"/>
      <c r="N410" s="44"/>
      <c r="O410" s="44"/>
      <c r="P410" s="44"/>
      <c r="Q410" s="44"/>
      <c r="R410" s="44"/>
      <c r="S410" s="44"/>
      <c r="T410" s="44"/>
      <c r="U410" s="44"/>
      <c r="V410" s="44"/>
      <c r="W410" s="44"/>
      <c r="X410" s="44"/>
      <c r="Y410" s="44"/>
      <c r="Z410" s="44"/>
      <c r="AA410" s="25" t="str">
        <f t="shared" si="2"/>
        <v/>
      </c>
      <c r="AB410" s="39"/>
      <c r="AC410" s="39"/>
    </row>
    <row r="411" ht="19.5" customHeight="1">
      <c r="A411" s="22" t="str">
        <f t="shared" si="1"/>
        <v/>
      </c>
      <c r="B411" s="39"/>
      <c r="C411" s="41" t="str">
        <f t="array" ref="C411">IF(B411="","",IFERROR(INDEX('NGƯỜI ĐƯỢC ĐÁNH GIÁ'!$C$5:$C$34,MATCH(B411,'NGƯỜI ĐƯỢC ĐÁNH GIÁ'!$B$5:$B$34,0)),"⚠ Sai mã"))</f>
        <v/>
      </c>
      <c r="D411" s="39"/>
      <c r="E411" s="39"/>
      <c r="F411" s="43"/>
      <c r="G411" s="44"/>
      <c r="H411" s="44"/>
      <c r="I411" s="44"/>
      <c r="J411" s="44"/>
      <c r="K411" s="44"/>
      <c r="L411" s="44"/>
      <c r="M411" s="44"/>
      <c r="N411" s="44"/>
      <c r="O411" s="44"/>
      <c r="P411" s="44"/>
      <c r="Q411" s="44"/>
      <c r="R411" s="44"/>
      <c r="S411" s="44"/>
      <c r="T411" s="44"/>
      <c r="U411" s="44"/>
      <c r="V411" s="44"/>
      <c r="W411" s="44"/>
      <c r="X411" s="44"/>
      <c r="Y411" s="44"/>
      <c r="Z411" s="44"/>
      <c r="AA411" s="25" t="str">
        <f t="shared" si="2"/>
        <v/>
      </c>
      <c r="AB411" s="39"/>
      <c r="AC411" s="39"/>
    </row>
    <row r="412" ht="19.5" customHeight="1">
      <c r="A412" s="22" t="str">
        <f t="shared" si="1"/>
        <v/>
      </c>
      <c r="B412" s="39"/>
      <c r="C412" s="41" t="str">
        <f t="array" ref="C412">IF(B412="","",IFERROR(INDEX('NGƯỜI ĐƯỢC ĐÁNH GIÁ'!$C$5:$C$34,MATCH(B412,'NGƯỜI ĐƯỢC ĐÁNH GIÁ'!$B$5:$B$34,0)),"⚠ Sai mã"))</f>
        <v/>
      </c>
      <c r="D412" s="39"/>
      <c r="E412" s="39"/>
      <c r="F412" s="43"/>
      <c r="G412" s="44"/>
      <c r="H412" s="44"/>
      <c r="I412" s="44"/>
      <c r="J412" s="44"/>
      <c r="K412" s="44"/>
      <c r="L412" s="44"/>
      <c r="M412" s="44"/>
      <c r="N412" s="44"/>
      <c r="O412" s="44"/>
      <c r="P412" s="44"/>
      <c r="Q412" s="44"/>
      <c r="R412" s="44"/>
      <c r="S412" s="44"/>
      <c r="T412" s="44"/>
      <c r="U412" s="44"/>
      <c r="V412" s="44"/>
      <c r="W412" s="44"/>
      <c r="X412" s="44"/>
      <c r="Y412" s="44"/>
      <c r="Z412" s="44"/>
      <c r="AA412" s="25" t="str">
        <f t="shared" si="2"/>
        <v/>
      </c>
      <c r="AB412" s="39"/>
      <c r="AC412" s="39"/>
    </row>
    <row r="413" ht="19.5" customHeight="1">
      <c r="A413" s="22" t="str">
        <f t="shared" si="1"/>
        <v/>
      </c>
      <c r="B413" s="39"/>
      <c r="C413" s="41" t="str">
        <f t="array" ref="C413">IF(B413="","",IFERROR(INDEX('NGƯỜI ĐƯỢC ĐÁNH GIÁ'!$C$5:$C$34,MATCH(B413,'NGƯỜI ĐƯỢC ĐÁNH GIÁ'!$B$5:$B$34,0)),"⚠ Sai mã"))</f>
        <v/>
      </c>
      <c r="D413" s="39"/>
      <c r="E413" s="39"/>
      <c r="F413" s="43"/>
      <c r="G413" s="44"/>
      <c r="H413" s="44"/>
      <c r="I413" s="44"/>
      <c r="J413" s="44"/>
      <c r="K413" s="44"/>
      <c r="L413" s="44"/>
      <c r="M413" s="44"/>
      <c r="N413" s="44"/>
      <c r="O413" s="44"/>
      <c r="P413" s="44"/>
      <c r="Q413" s="44"/>
      <c r="R413" s="44"/>
      <c r="S413" s="44"/>
      <c r="T413" s="44"/>
      <c r="U413" s="44"/>
      <c r="V413" s="44"/>
      <c r="W413" s="44"/>
      <c r="X413" s="44"/>
      <c r="Y413" s="44"/>
      <c r="Z413" s="44"/>
      <c r="AA413" s="25" t="str">
        <f t="shared" si="2"/>
        <v/>
      </c>
      <c r="AB413" s="39"/>
      <c r="AC413" s="39"/>
    </row>
    <row r="414" ht="19.5" customHeight="1">
      <c r="A414" s="22" t="str">
        <f t="shared" si="1"/>
        <v/>
      </c>
      <c r="B414" s="39"/>
      <c r="C414" s="41" t="str">
        <f t="array" ref="C414">IF(B414="","",IFERROR(INDEX('NGƯỜI ĐƯỢC ĐÁNH GIÁ'!$C$5:$C$34,MATCH(B414,'NGƯỜI ĐƯỢC ĐÁNH GIÁ'!$B$5:$B$34,0)),"⚠ Sai mã"))</f>
        <v/>
      </c>
      <c r="D414" s="39"/>
      <c r="E414" s="39"/>
      <c r="F414" s="43"/>
      <c r="G414" s="44"/>
      <c r="H414" s="44"/>
      <c r="I414" s="44"/>
      <c r="J414" s="44"/>
      <c r="K414" s="44"/>
      <c r="L414" s="44"/>
      <c r="M414" s="44"/>
      <c r="N414" s="44"/>
      <c r="O414" s="44"/>
      <c r="P414" s="44"/>
      <c r="Q414" s="44"/>
      <c r="R414" s="44"/>
      <c r="S414" s="44"/>
      <c r="T414" s="44"/>
      <c r="U414" s="44"/>
      <c r="V414" s="44"/>
      <c r="W414" s="44"/>
      <c r="X414" s="44"/>
      <c r="Y414" s="44"/>
      <c r="Z414" s="44"/>
      <c r="AA414" s="25" t="str">
        <f t="shared" si="2"/>
        <v/>
      </c>
      <c r="AB414" s="39"/>
      <c r="AC414" s="39"/>
    </row>
    <row r="415" ht="19.5" customHeight="1">
      <c r="A415" s="22" t="str">
        <f t="shared" si="1"/>
        <v/>
      </c>
      <c r="B415" s="39"/>
      <c r="C415" s="41" t="str">
        <f t="array" ref="C415">IF(B415="","",IFERROR(INDEX('NGƯỜI ĐƯỢC ĐÁNH GIÁ'!$C$5:$C$34,MATCH(B415,'NGƯỜI ĐƯỢC ĐÁNH GIÁ'!$B$5:$B$34,0)),"⚠ Sai mã"))</f>
        <v/>
      </c>
      <c r="D415" s="39"/>
      <c r="E415" s="39"/>
      <c r="F415" s="43"/>
      <c r="G415" s="44"/>
      <c r="H415" s="44"/>
      <c r="I415" s="44"/>
      <c r="J415" s="44"/>
      <c r="K415" s="44"/>
      <c r="L415" s="44"/>
      <c r="M415" s="44"/>
      <c r="N415" s="44"/>
      <c r="O415" s="44"/>
      <c r="P415" s="44"/>
      <c r="Q415" s="44"/>
      <c r="R415" s="44"/>
      <c r="S415" s="44"/>
      <c r="T415" s="44"/>
      <c r="U415" s="44"/>
      <c r="V415" s="44"/>
      <c r="W415" s="44"/>
      <c r="X415" s="44"/>
      <c r="Y415" s="44"/>
      <c r="Z415" s="44"/>
      <c r="AA415" s="25" t="str">
        <f t="shared" si="2"/>
        <v/>
      </c>
      <c r="AB415" s="39"/>
      <c r="AC415" s="39"/>
    </row>
    <row r="416" ht="19.5" customHeight="1">
      <c r="A416" s="22" t="str">
        <f t="shared" si="1"/>
        <v/>
      </c>
      <c r="B416" s="39"/>
      <c r="C416" s="41" t="str">
        <f t="array" ref="C416">IF(B416="","",IFERROR(INDEX('NGƯỜI ĐƯỢC ĐÁNH GIÁ'!$C$5:$C$34,MATCH(B416,'NGƯỜI ĐƯỢC ĐÁNH GIÁ'!$B$5:$B$34,0)),"⚠ Sai mã"))</f>
        <v/>
      </c>
      <c r="D416" s="39"/>
      <c r="E416" s="39"/>
      <c r="F416" s="43"/>
      <c r="G416" s="44"/>
      <c r="H416" s="44"/>
      <c r="I416" s="44"/>
      <c r="J416" s="44"/>
      <c r="K416" s="44"/>
      <c r="L416" s="44"/>
      <c r="M416" s="44"/>
      <c r="N416" s="44"/>
      <c r="O416" s="44"/>
      <c r="P416" s="44"/>
      <c r="Q416" s="44"/>
      <c r="R416" s="44"/>
      <c r="S416" s="44"/>
      <c r="T416" s="44"/>
      <c r="U416" s="44"/>
      <c r="V416" s="44"/>
      <c r="W416" s="44"/>
      <c r="X416" s="44"/>
      <c r="Y416" s="44"/>
      <c r="Z416" s="44"/>
      <c r="AA416" s="25" t="str">
        <f t="shared" si="2"/>
        <v/>
      </c>
      <c r="AB416" s="39"/>
      <c r="AC416" s="39"/>
    </row>
    <row r="417" ht="19.5" customHeight="1">
      <c r="A417" s="22" t="str">
        <f t="shared" si="1"/>
        <v/>
      </c>
      <c r="B417" s="39"/>
      <c r="C417" s="41" t="str">
        <f t="array" ref="C417">IF(B417="","",IFERROR(INDEX('NGƯỜI ĐƯỢC ĐÁNH GIÁ'!$C$5:$C$34,MATCH(B417,'NGƯỜI ĐƯỢC ĐÁNH GIÁ'!$B$5:$B$34,0)),"⚠ Sai mã"))</f>
        <v/>
      </c>
      <c r="D417" s="39"/>
      <c r="E417" s="39"/>
      <c r="F417" s="43"/>
      <c r="G417" s="44"/>
      <c r="H417" s="44"/>
      <c r="I417" s="44"/>
      <c r="J417" s="44"/>
      <c r="K417" s="44"/>
      <c r="L417" s="44"/>
      <c r="M417" s="44"/>
      <c r="N417" s="44"/>
      <c r="O417" s="44"/>
      <c r="P417" s="44"/>
      <c r="Q417" s="44"/>
      <c r="R417" s="44"/>
      <c r="S417" s="44"/>
      <c r="T417" s="44"/>
      <c r="U417" s="44"/>
      <c r="V417" s="44"/>
      <c r="W417" s="44"/>
      <c r="X417" s="44"/>
      <c r="Y417" s="44"/>
      <c r="Z417" s="44"/>
      <c r="AA417" s="25" t="str">
        <f t="shared" si="2"/>
        <v/>
      </c>
      <c r="AB417" s="39"/>
      <c r="AC417" s="39"/>
    </row>
    <row r="418" ht="19.5" customHeight="1">
      <c r="A418" s="22" t="str">
        <f t="shared" si="1"/>
        <v/>
      </c>
      <c r="B418" s="39"/>
      <c r="C418" s="41" t="str">
        <f t="array" ref="C418">IF(B418="","",IFERROR(INDEX('NGƯỜI ĐƯỢC ĐÁNH GIÁ'!$C$5:$C$34,MATCH(B418,'NGƯỜI ĐƯỢC ĐÁNH GIÁ'!$B$5:$B$34,0)),"⚠ Sai mã"))</f>
        <v/>
      </c>
      <c r="D418" s="39"/>
      <c r="E418" s="39"/>
      <c r="F418" s="43"/>
      <c r="G418" s="44"/>
      <c r="H418" s="44"/>
      <c r="I418" s="44"/>
      <c r="J418" s="44"/>
      <c r="K418" s="44"/>
      <c r="L418" s="44"/>
      <c r="M418" s="44"/>
      <c r="N418" s="44"/>
      <c r="O418" s="44"/>
      <c r="P418" s="44"/>
      <c r="Q418" s="44"/>
      <c r="R418" s="44"/>
      <c r="S418" s="44"/>
      <c r="T418" s="44"/>
      <c r="U418" s="44"/>
      <c r="V418" s="44"/>
      <c r="W418" s="44"/>
      <c r="X418" s="44"/>
      <c r="Y418" s="44"/>
      <c r="Z418" s="44"/>
      <c r="AA418" s="25" t="str">
        <f t="shared" si="2"/>
        <v/>
      </c>
      <c r="AB418" s="39"/>
      <c r="AC418" s="39"/>
    </row>
    <row r="419" ht="19.5" customHeight="1">
      <c r="A419" s="22" t="str">
        <f t="shared" si="1"/>
        <v/>
      </c>
      <c r="B419" s="39"/>
      <c r="C419" s="41" t="str">
        <f t="array" ref="C419">IF(B419="","",IFERROR(INDEX('NGƯỜI ĐƯỢC ĐÁNH GIÁ'!$C$5:$C$34,MATCH(B419,'NGƯỜI ĐƯỢC ĐÁNH GIÁ'!$B$5:$B$34,0)),"⚠ Sai mã"))</f>
        <v/>
      </c>
      <c r="D419" s="39"/>
      <c r="E419" s="39"/>
      <c r="F419" s="43"/>
      <c r="G419" s="44"/>
      <c r="H419" s="44"/>
      <c r="I419" s="44"/>
      <c r="J419" s="44"/>
      <c r="K419" s="44"/>
      <c r="L419" s="44"/>
      <c r="M419" s="44"/>
      <c r="N419" s="44"/>
      <c r="O419" s="44"/>
      <c r="P419" s="44"/>
      <c r="Q419" s="44"/>
      <c r="R419" s="44"/>
      <c r="S419" s="44"/>
      <c r="T419" s="44"/>
      <c r="U419" s="44"/>
      <c r="V419" s="44"/>
      <c r="W419" s="44"/>
      <c r="X419" s="44"/>
      <c r="Y419" s="44"/>
      <c r="Z419" s="44"/>
      <c r="AA419" s="25" t="str">
        <f t="shared" si="2"/>
        <v/>
      </c>
      <c r="AB419" s="39"/>
      <c r="AC419" s="39"/>
    </row>
    <row r="420" ht="19.5" customHeight="1">
      <c r="A420" s="22" t="str">
        <f t="shared" si="1"/>
        <v/>
      </c>
      <c r="B420" s="39"/>
      <c r="C420" s="41" t="str">
        <f t="array" ref="C420">IF(B420="","",IFERROR(INDEX('NGƯỜI ĐƯỢC ĐÁNH GIÁ'!$C$5:$C$34,MATCH(B420,'NGƯỜI ĐƯỢC ĐÁNH GIÁ'!$B$5:$B$34,0)),"⚠ Sai mã"))</f>
        <v/>
      </c>
      <c r="D420" s="39"/>
      <c r="E420" s="39"/>
      <c r="F420" s="43"/>
      <c r="G420" s="44"/>
      <c r="H420" s="44"/>
      <c r="I420" s="44"/>
      <c r="J420" s="44"/>
      <c r="K420" s="44"/>
      <c r="L420" s="44"/>
      <c r="M420" s="44"/>
      <c r="N420" s="44"/>
      <c r="O420" s="44"/>
      <c r="P420" s="44"/>
      <c r="Q420" s="44"/>
      <c r="R420" s="44"/>
      <c r="S420" s="44"/>
      <c r="T420" s="44"/>
      <c r="U420" s="44"/>
      <c r="V420" s="44"/>
      <c r="W420" s="44"/>
      <c r="X420" s="44"/>
      <c r="Y420" s="44"/>
      <c r="Z420" s="44"/>
      <c r="AA420" s="25" t="str">
        <f t="shared" si="2"/>
        <v/>
      </c>
      <c r="AB420" s="39"/>
      <c r="AC420" s="39"/>
    </row>
    <row r="421" ht="19.5" customHeight="1">
      <c r="A421" s="22" t="str">
        <f t="shared" si="1"/>
        <v/>
      </c>
      <c r="B421" s="39"/>
      <c r="C421" s="41" t="str">
        <f t="array" ref="C421">IF(B421="","",IFERROR(INDEX('NGƯỜI ĐƯỢC ĐÁNH GIÁ'!$C$5:$C$34,MATCH(B421,'NGƯỜI ĐƯỢC ĐÁNH GIÁ'!$B$5:$B$34,0)),"⚠ Sai mã"))</f>
        <v/>
      </c>
      <c r="D421" s="39"/>
      <c r="E421" s="39"/>
      <c r="F421" s="43"/>
      <c r="G421" s="44"/>
      <c r="H421" s="44"/>
      <c r="I421" s="44"/>
      <c r="J421" s="44"/>
      <c r="K421" s="44"/>
      <c r="L421" s="44"/>
      <c r="M421" s="44"/>
      <c r="N421" s="44"/>
      <c r="O421" s="44"/>
      <c r="P421" s="44"/>
      <c r="Q421" s="44"/>
      <c r="R421" s="44"/>
      <c r="S421" s="44"/>
      <c r="T421" s="44"/>
      <c r="U421" s="44"/>
      <c r="V421" s="44"/>
      <c r="W421" s="44"/>
      <c r="X421" s="44"/>
      <c r="Y421" s="44"/>
      <c r="Z421" s="44"/>
      <c r="AA421" s="25" t="str">
        <f t="shared" si="2"/>
        <v/>
      </c>
      <c r="AB421" s="39"/>
      <c r="AC421" s="39"/>
    </row>
    <row r="422" ht="19.5" customHeight="1">
      <c r="A422" s="22" t="str">
        <f t="shared" si="1"/>
        <v/>
      </c>
      <c r="B422" s="39"/>
      <c r="C422" s="41" t="str">
        <f t="array" ref="C422">IF(B422="","",IFERROR(INDEX('NGƯỜI ĐƯỢC ĐÁNH GIÁ'!$C$5:$C$34,MATCH(B422,'NGƯỜI ĐƯỢC ĐÁNH GIÁ'!$B$5:$B$34,0)),"⚠ Sai mã"))</f>
        <v/>
      </c>
      <c r="D422" s="39"/>
      <c r="E422" s="39"/>
      <c r="F422" s="43"/>
      <c r="G422" s="44"/>
      <c r="H422" s="44"/>
      <c r="I422" s="44"/>
      <c r="J422" s="44"/>
      <c r="K422" s="44"/>
      <c r="L422" s="44"/>
      <c r="M422" s="44"/>
      <c r="N422" s="44"/>
      <c r="O422" s="44"/>
      <c r="P422" s="44"/>
      <c r="Q422" s="44"/>
      <c r="R422" s="44"/>
      <c r="S422" s="44"/>
      <c r="T422" s="44"/>
      <c r="U422" s="44"/>
      <c r="V422" s="44"/>
      <c r="W422" s="44"/>
      <c r="X422" s="44"/>
      <c r="Y422" s="44"/>
      <c r="Z422" s="44"/>
      <c r="AA422" s="25" t="str">
        <f t="shared" si="2"/>
        <v/>
      </c>
      <c r="AB422" s="39"/>
      <c r="AC422" s="39"/>
    </row>
    <row r="423" ht="19.5" customHeight="1">
      <c r="A423" s="22" t="str">
        <f t="shared" si="1"/>
        <v/>
      </c>
      <c r="B423" s="39"/>
      <c r="C423" s="41" t="str">
        <f t="array" ref="C423">IF(B423="","",IFERROR(INDEX('NGƯỜI ĐƯỢC ĐÁNH GIÁ'!$C$5:$C$34,MATCH(B423,'NGƯỜI ĐƯỢC ĐÁNH GIÁ'!$B$5:$B$34,0)),"⚠ Sai mã"))</f>
        <v/>
      </c>
      <c r="D423" s="39"/>
      <c r="E423" s="39"/>
      <c r="F423" s="43"/>
      <c r="G423" s="44"/>
      <c r="H423" s="44"/>
      <c r="I423" s="44"/>
      <c r="J423" s="44"/>
      <c r="K423" s="44"/>
      <c r="L423" s="44"/>
      <c r="M423" s="44"/>
      <c r="N423" s="44"/>
      <c r="O423" s="44"/>
      <c r="P423" s="44"/>
      <c r="Q423" s="44"/>
      <c r="R423" s="44"/>
      <c r="S423" s="44"/>
      <c r="T423" s="44"/>
      <c r="U423" s="44"/>
      <c r="V423" s="44"/>
      <c r="W423" s="44"/>
      <c r="X423" s="44"/>
      <c r="Y423" s="44"/>
      <c r="Z423" s="44"/>
      <c r="AA423" s="25" t="str">
        <f t="shared" si="2"/>
        <v/>
      </c>
      <c r="AB423" s="39"/>
      <c r="AC423" s="39"/>
    </row>
    <row r="424" ht="19.5" customHeight="1">
      <c r="A424" s="22" t="str">
        <f t="shared" si="1"/>
        <v/>
      </c>
      <c r="B424" s="39"/>
      <c r="C424" s="41" t="str">
        <f t="array" ref="C424">IF(B424="","",IFERROR(INDEX('NGƯỜI ĐƯỢC ĐÁNH GIÁ'!$C$5:$C$34,MATCH(B424,'NGƯỜI ĐƯỢC ĐÁNH GIÁ'!$B$5:$B$34,0)),"⚠ Sai mã"))</f>
        <v/>
      </c>
      <c r="D424" s="39"/>
      <c r="E424" s="39"/>
      <c r="F424" s="43"/>
      <c r="G424" s="44"/>
      <c r="H424" s="44"/>
      <c r="I424" s="44"/>
      <c r="J424" s="44"/>
      <c r="K424" s="44"/>
      <c r="L424" s="44"/>
      <c r="M424" s="44"/>
      <c r="N424" s="44"/>
      <c r="O424" s="44"/>
      <c r="P424" s="44"/>
      <c r="Q424" s="44"/>
      <c r="R424" s="44"/>
      <c r="S424" s="44"/>
      <c r="T424" s="44"/>
      <c r="U424" s="44"/>
      <c r="V424" s="44"/>
      <c r="W424" s="44"/>
      <c r="X424" s="44"/>
      <c r="Y424" s="44"/>
      <c r="Z424" s="44"/>
      <c r="AA424" s="25" t="str">
        <f t="shared" si="2"/>
        <v/>
      </c>
      <c r="AB424" s="39"/>
      <c r="AC424" s="39"/>
    </row>
    <row r="425" ht="19.5" customHeight="1">
      <c r="A425" s="22" t="str">
        <f t="shared" si="1"/>
        <v/>
      </c>
      <c r="B425" s="39"/>
      <c r="C425" s="41" t="str">
        <f t="array" ref="C425">IF(B425="","",IFERROR(INDEX('NGƯỜI ĐƯỢC ĐÁNH GIÁ'!$C$5:$C$34,MATCH(B425,'NGƯỜI ĐƯỢC ĐÁNH GIÁ'!$B$5:$B$34,0)),"⚠ Sai mã"))</f>
        <v/>
      </c>
      <c r="D425" s="39"/>
      <c r="E425" s="39"/>
      <c r="F425" s="43"/>
      <c r="G425" s="44"/>
      <c r="H425" s="44"/>
      <c r="I425" s="44"/>
      <c r="J425" s="44"/>
      <c r="K425" s="44"/>
      <c r="L425" s="44"/>
      <c r="M425" s="44"/>
      <c r="N425" s="44"/>
      <c r="O425" s="44"/>
      <c r="P425" s="44"/>
      <c r="Q425" s="44"/>
      <c r="R425" s="44"/>
      <c r="S425" s="44"/>
      <c r="T425" s="44"/>
      <c r="U425" s="44"/>
      <c r="V425" s="44"/>
      <c r="W425" s="44"/>
      <c r="X425" s="44"/>
      <c r="Y425" s="44"/>
      <c r="Z425" s="44"/>
      <c r="AA425" s="25" t="str">
        <f t="shared" si="2"/>
        <v/>
      </c>
      <c r="AB425" s="39"/>
      <c r="AC425" s="39"/>
    </row>
    <row r="426" ht="19.5" customHeight="1">
      <c r="A426" s="22" t="str">
        <f t="shared" si="1"/>
        <v/>
      </c>
      <c r="B426" s="39"/>
      <c r="C426" s="41" t="str">
        <f t="array" ref="C426">IF(B426="","",IFERROR(INDEX('NGƯỜI ĐƯỢC ĐÁNH GIÁ'!$C$5:$C$34,MATCH(B426,'NGƯỜI ĐƯỢC ĐÁNH GIÁ'!$B$5:$B$34,0)),"⚠ Sai mã"))</f>
        <v/>
      </c>
      <c r="D426" s="39"/>
      <c r="E426" s="39"/>
      <c r="F426" s="43"/>
      <c r="G426" s="44"/>
      <c r="H426" s="44"/>
      <c r="I426" s="44"/>
      <c r="J426" s="44"/>
      <c r="K426" s="44"/>
      <c r="L426" s="44"/>
      <c r="M426" s="44"/>
      <c r="N426" s="44"/>
      <c r="O426" s="44"/>
      <c r="P426" s="44"/>
      <c r="Q426" s="44"/>
      <c r="R426" s="44"/>
      <c r="S426" s="44"/>
      <c r="T426" s="44"/>
      <c r="U426" s="44"/>
      <c r="V426" s="44"/>
      <c r="W426" s="44"/>
      <c r="X426" s="44"/>
      <c r="Y426" s="44"/>
      <c r="Z426" s="44"/>
      <c r="AA426" s="25" t="str">
        <f t="shared" si="2"/>
        <v/>
      </c>
      <c r="AB426" s="39"/>
      <c r="AC426" s="39"/>
    </row>
    <row r="427" ht="19.5" customHeight="1">
      <c r="A427" s="22" t="str">
        <f t="shared" si="1"/>
        <v/>
      </c>
      <c r="B427" s="39"/>
      <c r="C427" s="41" t="str">
        <f t="array" ref="C427">IF(B427="","",IFERROR(INDEX('NGƯỜI ĐƯỢC ĐÁNH GIÁ'!$C$5:$C$34,MATCH(B427,'NGƯỜI ĐƯỢC ĐÁNH GIÁ'!$B$5:$B$34,0)),"⚠ Sai mã"))</f>
        <v/>
      </c>
      <c r="D427" s="39"/>
      <c r="E427" s="39"/>
      <c r="F427" s="43"/>
      <c r="G427" s="44"/>
      <c r="H427" s="44"/>
      <c r="I427" s="44"/>
      <c r="J427" s="44"/>
      <c r="K427" s="44"/>
      <c r="L427" s="44"/>
      <c r="M427" s="44"/>
      <c r="N427" s="44"/>
      <c r="O427" s="44"/>
      <c r="P427" s="44"/>
      <c r="Q427" s="44"/>
      <c r="R427" s="44"/>
      <c r="S427" s="44"/>
      <c r="T427" s="44"/>
      <c r="U427" s="44"/>
      <c r="V427" s="44"/>
      <c r="W427" s="44"/>
      <c r="X427" s="44"/>
      <c r="Y427" s="44"/>
      <c r="Z427" s="44"/>
      <c r="AA427" s="25" t="str">
        <f t="shared" si="2"/>
        <v/>
      </c>
      <c r="AB427" s="39"/>
      <c r="AC427" s="39"/>
    </row>
    <row r="428" ht="19.5" customHeight="1">
      <c r="A428" s="22" t="str">
        <f t="shared" si="1"/>
        <v/>
      </c>
      <c r="B428" s="39"/>
      <c r="C428" s="41" t="str">
        <f t="array" ref="C428">IF(B428="","",IFERROR(INDEX('NGƯỜI ĐƯỢC ĐÁNH GIÁ'!$C$5:$C$34,MATCH(B428,'NGƯỜI ĐƯỢC ĐÁNH GIÁ'!$B$5:$B$34,0)),"⚠ Sai mã"))</f>
        <v/>
      </c>
      <c r="D428" s="39"/>
      <c r="E428" s="39"/>
      <c r="F428" s="43"/>
      <c r="G428" s="44"/>
      <c r="H428" s="44"/>
      <c r="I428" s="44"/>
      <c r="J428" s="44"/>
      <c r="K428" s="44"/>
      <c r="L428" s="44"/>
      <c r="M428" s="44"/>
      <c r="N428" s="44"/>
      <c r="O428" s="44"/>
      <c r="P428" s="44"/>
      <c r="Q428" s="44"/>
      <c r="R428" s="44"/>
      <c r="S428" s="44"/>
      <c r="T428" s="44"/>
      <c r="U428" s="44"/>
      <c r="V428" s="44"/>
      <c r="W428" s="44"/>
      <c r="X428" s="44"/>
      <c r="Y428" s="44"/>
      <c r="Z428" s="44"/>
      <c r="AA428" s="25" t="str">
        <f t="shared" si="2"/>
        <v/>
      </c>
      <c r="AB428" s="39"/>
      <c r="AC428" s="39"/>
    </row>
    <row r="429" ht="19.5" customHeight="1">
      <c r="A429" s="22" t="str">
        <f t="shared" si="1"/>
        <v/>
      </c>
      <c r="B429" s="39"/>
      <c r="C429" s="41" t="str">
        <f t="array" ref="C429">IF(B429="","",IFERROR(INDEX('NGƯỜI ĐƯỢC ĐÁNH GIÁ'!$C$5:$C$34,MATCH(B429,'NGƯỜI ĐƯỢC ĐÁNH GIÁ'!$B$5:$B$34,0)),"⚠ Sai mã"))</f>
        <v/>
      </c>
      <c r="D429" s="39"/>
      <c r="E429" s="39"/>
      <c r="F429" s="43"/>
      <c r="G429" s="44"/>
      <c r="H429" s="44"/>
      <c r="I429" s="44"/>
      <c r="J429" s="44"/>
      <c r="K429" s="44"/>
      <c r="L429" s="44"/>
      <c r="M429" s="44"/>
      <c r="N429" s="44"/>
      <c r="O429" s="44"/>
      <c r="P429" s="44"/>
      <c r="Q429" s="44"/>
      <c r="R429" s="44"/>
      <c r="S429" s="44"/>
      <c r="T429" s="44"/>
      <c r="U429" s="44"/>
      <c r="V429" s="44"/>
      <c r="W429" s="44"/>
      <c r="X429" s="44"/>
      <c r="Y429" s="44"/>
      <c r="Z429" s="44"/>
      <c r="AA429" s="25" t="str">
        <f t="shared" si="2"/>
        <v/>
      </c>
      <c r="AB429" s="39"/>
      <c r="AC429" s="39"/>
    </row>
    <row r="430" ht="19.5" customHeight="1">
      <c r="A430" s="22" t="str">
        <f t="shared" si="1"/>
        <v/>
      </c>
      <c r="B430" s="39"/>
      <c r="C430" s="41" t="str">
        <f t="array" ref="C430">IF(B430="","",IFERROR(INDEX('NGƯỜI ĐƯỢC ĐÁNH GIÁ'!$C$5:$C$34,MATCH(B430,'NGƯỜI ĐƯỢC ĐÁNH GIÁ'!$B$5:$B$34,0)),"⚠ Sai mã"))</f>
        <v/>
      </c>
      <c r="D430" s="39"/>
      <c r="E430" s="39"/>
      <c r="F430" s="43"/>
      <c r="G430" s="44"/>
      <c r="H430" s="44"/>
      <c r="I430" s="44"/>
      <c r="J430" s="44"/>
      <c r="K430" s="44"/>
      <c r="L430" s="44"/>
      <c r="M430" s="44"/>
      <c r="N430" s="44"/>
      <c r="O430" s="44"/>
      <c r="P430" s="44"/>
      <c r="Q430" s="44"/>
      <c r="R430" s="44"/>
      <c r="S430" s="44"/>
      <c r="T430" s="44"/>
      <c r="U430" s="44"/>
      <c r="V430" s="44"/>
      <c r="W430" s="44"/>
      <c r="X430" s="44"/>
      <c r="Y430" s="44"/>
      <c r="Z430" s="44"/>
      <c r="AA430" s="25" t="str">
        <f t="shared" si="2"/>
        <v/>
      </c>
      <c r="AB430" s="39"/>
      <c r="AC430" s="39"/>
    </row>
    <row r="431" ht="19.5" customHeight="1">
      <c r="A431" s="22" t="str">
        <f t="shared" si="1"/>
        <v/>
      </c>
      <c r="B431" s="39"/>
      <c r="C431" s="41" t="str">
        <f t="array" ref="C431">IF(B431="","",IFERROR(INDEX('NGƯỜI ĐƯỢC ĐÁNH GIÁ'!$C$5:$C$34,MATCH(B431,'NGƯỜI ĐƯỢC ĐÁNH GIÁ'!$B$5:$B$34,0)),"⚠ Sai mã"))</f>
        <v/>
      </c>
      <c r="D431" s="39"/>
      <c r="E431" s="39"/>
      <c r="F431" s="43"/>
      <c r="G431" s="44"/>
      <c r="H431" s="44"/>
      <c r="I431" s="44"/>
      <c r="J431" s="44"/>
      <c r="K431" s="44"/>
      <c r="L431" s="44"/>
      <c r="M431" s="44"/>
      <c r="N431" s="44"/>
      <c r="O431" s="44"/>
      <c r="P431" s="44"/>
      <c r="Q431" s="44"/>
      <c r="R431" s="44"/>
      <c r="S431" s="44"/>
      <c r="T431" s="44"/>
      <c r="U431" s="44"/>
      <c r="V431" s="44"/>
      <c r="W431" s="44"/>
      <c r="X431" s="44"/>
      <c r="Y431" s="44"/>
      <c r="Z431" s="44"/>
      <c r="AA431" s="25" t="str">
        <f t="shared" si="2"/>
        <v/>
      </c>
      <c r="AB431" s="39"/>
      <c r="AC431" s="39"/>
    </row>
    <row r="432" ht="19.5" customHeight="1">
      <c r="A432" s="22" t="str">
        <f t="shared" si="1"/>
        <v/>
      </c>
      <c r="B432" s="39"/>
      <c r="C432" s="41" t="str">
        <f t="array" ref="C432">IF(B432="","",IFERROR(INDEX('NGƯỜI ĐƯỢC ĐÁNH GIÁ'!$C$5:$C$34,MATCH(B432,'NGƯỜI ĐƯỢC ĐÁNH GIÁ'!$B$5:$B$34,0)),"⚠ Sai mã"))</f>
        <v/>
      </c>
      <c r="D432" s="39"/>
      <c r="E432" s="39"/>
      <c r="F432" s="43"/>
      <c r="G432" s="44"/>
      <c r="H432" s="44"/>
      <c r="I432" s="44"/>
      <c r="J432" s="44"/>
      <c r="K432" s="44"/>
      <c r="L432" s="44"/>
      <c r="M432" s="44"/>
      <c r="N432" s="44"/>
      <c r="O432" s="44"/>
      <c r="P432" s="44"/>
      <c r="Q432" s="44"/>
      <c r="R432" s="44"/>
      <c r="S432" s="44"/>
      <c r="T432" s="44"/>
      <c r="U432" s="44"/>
      <c r="V432" s="44"/>
      <c r="W432" s="44"/>
      <c r="X432" s="44"/>
      <c r="Y432" s="44"/>
      <c r="Z432" s="44"/>
      <c r="AA432" s="25" t="str">
        <f t="shared" si="2"/>
        <v/>
      </c>
      <c r="AB432" s="39"/>
      <c r="AC432" s="39"/>
    </row>
    <row r="433" ht="19.5" customHeight="1">
      <c r="A433" s="22" t="str">
        <f t="shared" si="1"/>
        <v/>
      </c>
      <c r="B433" s="39"/>
      <c r="C433" s="41" t="str">
        <f t="array" ref="C433">IF(B433="","",IFERROR(INDEX('NGƯỜI ĐƯỢC ĐÁNH GIÁ'!$C$5:$C$34,MATCH(B433,'NGƯỜI ĐƯỢC ĐÁNH GIÁ'!$B$5:$B$34,0)),"⚠ Sai mã"))</f>
        <v/>
      </c>
      <c r="D433" s="39"/>
      <c r="E433" s="39"/>
      <c r="F433" s="43"/>
      <c r="G433" s="44"/>
      <c r="H433" s="44"/>
      <c r="I433" s="44"/>
      <c r="J433" s="44"/>
      <c r="K433" s="44"/>
      <c r="L433" s="44"/>
      <c r="M433" s="44"/>
      <c r="N433" s="44"/>
      <c r="O433" s="44"/>
      <c r="P433" s="44"/>
      <c r="Q433" s="44"/>
      <c r="R433" s="44"/>
      <c r="S433" s="44"/>
      <c r="T433" s="44"/>
      <c r="U433" s="44"/>
      <c r="V433" s="44"/>
      <c r="W433" s="44"/>
      <c r="X433" s="44"/>
      <c r="Y433" s="44"/>
      <c r="Z433" s="44"/>
      <c r="AA433" s="25" t="str">
        <f t="shared" si="2"/>
        <v/>
      </c>
      <c r="AB433" s="39"/>
      <c r="AC433" s="39"/>
    </row>
    <row r="434" ht="19.5" customHeight="1">
      <c r="A434" s="22" t="str">
        <f t="shared" si="1"/>
        <v/>
      </c>
      <c r="B434" s="39"/>
      <c r="C434" s="41" t="str">
        <f t="array" ref="C434">IF(B434="","",IFERROR(INDEX('NGƯỜI ĐƯỢC ĐÁNH GIÁ'!$C$5:$C$34,MATCH(B434,'NGƯỜI ĐƯỢC ĐÁNH GIÁ'!$B$5:$B$34,0)),"⚠ Sai mã"))</f>
        <v/>
      </c>
      <c r="D434" s="39"/>
      <c r="E434" s="39"/>
      <c r="F434" s="43"/>
      <c r="G434" s="44"/>
      <c r="H434" s="44"/>
      <c r="I434" s="44"/>
      <c r="J434" s="44"/>
      <c r="K434" s="44"/>
      <c r="L434" s="44"/>
      <c r="M434" s="44"/>
      <c r="N434" s="44"/>
      <c r="O434" s="44"/>
      <c r="P434" s="44"/>
      <c r="Q434" s="44"/>
      <c r="R434" s="44"/>
      <c r="S434" s="44"/>
      <c r="T434" s="44"/>
      <c r="U434" s="44"/>
      <c r="V434" s="44"/>
      <c r="W434" s="44"/>
      <c r="X434" s="44"/>
      <c r="Y434" s="44"/>
      <c r="Z434" s="44"/>
      <c r="AA434" s="25" t="str">
        <f t="shared" si="2"/>
        <v/>
      </c>
      <c r="AB434" s="39"/>
      <c r="AC434" s="39"/>
    </row>
    <row r="435" ht="19.5" customHeight="1">
      <c r="A435" s="22" t="str">
        <f t="shared" si="1"/>
        <v/>
      </c>
      <c r="B435" s="39"/>
      <c r="C435" s="41" t="str">
        <f t="array" ref="C435">IF(B435="","",IFERROR(INDEX('NGƯỜI ĐƯỢC ĐÁNH GIÁ'!$C$5:$C$34,MATCH(B435,'NGƯỜI ĐƯỢC ĐÁNH GIÁ'!$B$5:$B$34,0)),"⚠ Sai mã"))</f>
        <v/>
      </c>
      <c r="D435" s="39"/>
      <c r="E435" s="39"/>
      <c r="F435" s="43"/>
      <c r="G435" s="44"/>
      <c r="H435" s="44"/>
      <c r="I435" s="44"/>
      <c r="J435" s="44"/>
      <c r="K435" s="44"/>
      <c r="L435" s="44"/>
      <c r="M435" s="44"/>
      <c r="N435" s="44"/>
      <c r="O435" s="44"/>
      <c r="P435" s="44"/>
      <c r="Q435" s="44"/>
      <c r="R435" s="44"/>
      <c r="S435" s="44"/>
      <c r="T435" s="44"/>
      <c r="U435" s="44"/>
      <c r="V435" s="44"/>
      <c r="W435" s="44"/>
      <c r="X435" s="44"/>
      <c r="Y435" s="44"/>
      <c r="Z435" s="44"/>
      <c r="AA435" s="25" t="str">
        <f t="shared" si="2"/>
        <v/>
      </c>
      <c r="AB435" s="39"/>
      <c r="AC435" s="39"/>
    </row>
    <row r="436" ht="19.5" customHeight="1">
      <c r="A436" s="22" t="str">
        <f t="shared" si="1"/>
        <v/>
      </c>
      <c r="B436" s="39"/>
      <c r="C436" s="41" t="str">
        <f t="array" ref="C436">IF(B436="","",IFERROR(INDEX('NGƯỜI ĐƯỢC ĐÁNH GIÁ'!$C$5:$C$34,MATCH(B436,'NGƯỜI ĐƯỢC ĐÁNH GIÁ'!$B$5:$B$34,0)),"⚠ Sai mã"))</f>
        <v/>
      </c>
      <c r="D436" s="39"/>
      <c r="E436" s="39"/>
      <c r="F436" s="43"/>
      <c r="G436" s="44"/>
      <c r="H436" s="44"/>
      <c r="I436" s="44"/>
      <c r="J436" s="44"/>
      <c r="K436" s="44"/>
      <c r="L436" s="44"/>
      <c r="M436" s="44"/>
      <c r="N436" s="44"/>
      <c r="O436" s="44"/>
      <c r="P436" s="44"/>
      <c r="Q436" s="44"/>
      <c r="R436" s="44"/>
      <c r="S436" s="44"/>
      <c r="T436" s="44"/>
      <c r="U436" s="44"/>
      <c r="V436" s="44"/>
      <c r="W436" s="44"/>
      <c r="X436" s="44"/>
      <c r="Y436" s="44"/>
      <c r="Z436" s="44"/>
      <c r="AA436" s="25" t="str">
        <f t="shared" si="2"/>
        <v/>
      </c>
      <c r="AB436" s="39"/>
      <c r="AC436" s="39"/>
    </row>
    <row r="437" ht="19.5" customHeight="1">
      <c r="A437" s="22" t="str">
        <f t="shared" si="1"/>
        <v/>
      </c>
      <c r="B437" s="39"/>
      <c r="C437" s="41" t="str">
        <f t="array" ref="C437">IF(B437="","",IFERROR(INDEX('NGƯỜI ĐƯỢC ĐÁNH GIÁ'!$C$5:$C$34,MATCH(B437,'NGƯỜI ĐƯỢC ĐÁNH GIÁ'!$B$5:$B$34,0)),"⚠ Sai mã"))</f>
        <v/>
      </c>
      <c r="D437" s="39"/>
      <c r="E437" s="39"/>
      <c r="F437" s="43"/>
      <c r="G437" s="44"/>
      <c r="H437" s="44"/>
      <c r="I437" s="44"/>
      <c r="J437" s="44"/>
      <c r="K437" s="44"/>
      <c r="L437" s="44"/>
      <c r="M437" s="44"/>
      <c r="N437" s="44"/>
      <c r="O437" s="44"/>
      <c r="P437" s="44"/>
      <c r="Q437" s="44"/>
      <c r="R437" s="44"/>
      <c r="S437" s="44"/>
      <c r="T437" s="44"/>
      <c r="U437" s="44"/>
      <c r="V437" s="44"/>
      <c r="W437" s="44"/>
      <c r="X437" s="44"/>
      <c r="Y437" s="44"/>
      <c r="Z437" s="44"/>
      <c r="AA437" s="25" t="str">
        <f t="shared" si="2"/>
        <v/>
      </c>
      <c r="AB437" s="39"/>
      <c r="AC437" s="39"/>
    </row>
    <row r="438" ht="19.5" customHeight="1">
      <c r="A438" s="22" t="str">
        <f t="shared" si="1"/>
        <v/>
      </c>
      <c r="B438" s="39"/>
      <c r="C438" s="41" t="str">
        <f t="array" ref="C438">IF(B438="","",IFERROR(INDEX('NGƯỜI ĐƯỢC ĐÁNH GIÁ'!$C$5:$C$34,MATCH(B438,'NGƯỜI ĐƯỢC ĐÁNH GIÁ'!$B$5:$B$34,0)),"⚠ Sai mã"))</f>
        <v/>
      </c>
      <c r="D438" s="39"/>
      <c r="E438" s="39"/>
      <c r="F438" s="43"/>
      <c r="G438" s="44"/>
      <c r="H438" s="44"/>
      <c r="I438" s="44"/>
      <c r="J438" s="44"/>
      <c r="K438" s="44"/>
      <c r="L438" s="44"/>
      <c r="M438" s="44"/>
      <c r="N438" s="44"/>
      <c r="O438" s="44"/>
      <c r="P438" s="44"/>
      <c r="Q438" s="44"/>
      <c r="R438" s="44"/>
      <c r="S438" s="44"/>
      <c r="T438" s="44"/>
      <c r="U438" s="44"/>
      <c r="V438" s="44"/>
      <c r="W438" s="44"/>
      <c r="X438" s="44"/>
      <c r="Y438" s="44"/>
      <c r="Z438" s="44"/>
      <c r="AA438" s="25" t="str">
        <f t="shared" si="2"/>
        <v/>
      </c>
      <c r="AB438" s="39"/>
      <c r="AC438" s="39"/>
    </row>
    <row r="439" ht="19.5" customHeight="1">
      <c r="A439" s="22" t="str">
        <f t="shared" si="1"/>
        <v/>
      </c>
      <c r="B439" s="39"/>
      <c r="C439" s="41" t="str">
        <f t="array" ref="C439">IF(B439="","",IFERROR(INDEX('NGƯỜI ĐƯỢC ĐÁNH GIÁ'!$C$5:$C$34,MATCH(B439,'NGƯỜI ĐƯỢC ĐÁNH GIÁ'!$B$5:$B$34,0)),"⚠ Sai mã"))</f>
        <v/>
      </c>
      <c r="D439" s="39"/>
      <c r="E439" s="39"/>
      <c r="F439" s="43"/>
      <c r="G439" s="44"/>
      <c r="H439" s="44"/>
      <c r="I439" s="44"/>
      <c r="J439" s="44"/>
      <c r="K439" s="44"/>
      <c r="L439" s="44"/>
      <c r="M439" s="44"/>
      <c r="N439" s="44"/>
      <c r="O439" s="44"/>
      <c r="P439" s="44"/>
      <c r="Q439" s="44"/>
      <c r="R439" s="44"/>
      <c r="S439" s="44"/>
      <c r="T439" s="44"/>
      <c r="U439" s="44"/>
      <c r="V439" s="44"/>
      <c r="W439" s="44"/>
      <c r="X439" s="44"/>
      <c r="Y439" s="44"/>
      <c r="Z439" s="44"/>
      <c r="AA439" s="25" t="str">
        <f t="shared" si="2"/>
        <v/>
      </c>
      <c r="AB439" s="39"/>
      <c r="AC439" s="39"/>
    </row>
    <row r="440" ht="19.5" customHeight="1">
      <c r="A440" s="22" t="str">
        <f t="shared" si="1"/>
        <v/>
      </c>
      <c r="B440" s="39"/>
      <c r="C440" s="41" t="str">
        <f t="array" ref="C440">IF(B440="","",IFERROR(INDEX('NGƯỜI ĐƯỢC ĐÁNH GIÁ'!$C$5:$C$34,MATCH(B440,'NGƯỜI ĐƯỢC ĐÁNH GIÁ'!$B$5:$B$34,0)),"⚠ Sai mã"))</f>
        <v/>
      </c>
      <c r="D440" s="39"/>
      <c r="E440" s="39"/>
      <c r="F440" s="43"/>
      <c r="G440" s="44"/>
      <c r="H440" s="44"/>
      <c r="I440" s="44"/>
      <c r="J440" s="44"/>
      <c r="K440" s="44"/>
      <c r="L440" s="44"/>
      <c r="M440" s="44"/>
      <c r="N440" s="44"/>
      <c r="O440" s="44"/>
      <c r="P440" s="44"/>
      <c r="Q440" s="44"/>
      <c r="R440" s="44"/>
      <c r="S440" s="44"/>
      <c r="T440" s="44"/>
      <c r="U440" s="44"/>
      <c r="V440" s="44"/>
      <c r="W440" s="44"/>
      <c r="X440" s="44"/>
      <c r="Y440" s="44"/>
      <c r="Z440" s="44"/>
      <c r="AA440" s="25" t="str">
        <f t="shared" si="2"/>
        <v/>
      </c>
      <c r="AB440" s="39"/>
      <c r="AC440" s="39"/>
    </row>
    <row r="441" ht="19.5" customHeight="1">
      <c r="A441" s="22" t="str">
        <f t="shared" si="1"/>
        <v/>
      </c>
      <c r="B441" s="39"/>
      <c r="C441" s="41" t="str">
        <f t="array" ref="C441">IF(B441="","",IFERROR(INDEX('NGƯỜI ĐƯỢC ĐÁNH GIÁ'!$C$5:$C$34,MATCH(B441,'NGƯỜI ĐƯỢC ĐÁNH GIÁ'!$B$5:$B$34,0)),"⚠ Sai mã"))</f>
        <v/>
      </c>
      <c r="D441" s="39"/>
      <c r="E441" s="39"/>
      <c r="F441" s="43"/>
      <c r="G441" s="44"/>
      <c r="H441" s="44"/>
      <c r="I441" s="44"/>
      <c r="J441" s="44"/>
      <c r="K441" s="44"/>
      <c r="L441" s="44"/>
      <c r="M441" s="44"/>
      <c r="N441" s="44"/>
      <c r="O441" s="44"/>
      <c r="P441" s="44"/>
      <c r="Q441" s="44"/>
      <c r="R441" s="44"/>
      <c r="S441" s="44"/>
      <c r="T441" s="44"/>
      <c r="U441" s="44"/>
      <c r="V441" s="44"/>
      <c r="W441" s="44"/>
      <c r="X441" s="44"/>
      <c r="Y441" s="44"/>
      <c r="Z441" s="44"/>
      <c r="AA441" s="25" t="str">
        <f t="shared" si="2"/>
        <v/>
      </c>
      <c r="AB441" s="39"/>
      <c r="AC441" s="39"/>
    </row>
    <row r="442" ht="19.5" customHeight="1">
      <c r="A442" s="22" t="str">
        <f t="shared" si="1"/>
        <v/>
      </c>
      <c r="B442" s="39"/>
      <c r="C442" s="41" t="str">
        <f t="array" ref="C442">IF(B442="","",IFERROR(INDEX('NGƯỜI ĐƯỢC ĐÁNH GIÁ'!$C$5:$C$34,MATCH(B442,'NGƯỜI ĐƯỢC ĐÁNH GIÁ'!$B$5:$B$34,0)),"⚠ Sai mã"))</f>
        <v/>
      </c>
      <c r="D442" s="39"/>
      <c r="E442" s="39"/>
      <c r="F442" s="43"/>
      <c r="G442" s="44"/>
      <c r="H442" s="44"/>
      <c r="I442" s="44"/>
      <c r="J442" s="44"/>
      <c r="K442" s="44"/>
      <c r="L442" s="44"/>
      <c r="M442" s="44"/>
      <c r="N442" s="44"/>
      <c r="O442" s="44"/>
      <c r="P442" s="44"/>
      <c r="Q442" s="44"/>
      <c r="R442" s="44"/>
      <c r="S442" s="44"/>
      <c r="T442" s="44"/>
      <c r="U442" s="44"/>
      <c r="V442" s="44"/>
      <c r="W442" s="44"/>
      <c r="X442" s="44"/>
      <c r="Y442" s="44"/>
      <c r="Z442" s="44"/>
      <c r="AA442" s="25" t="str">
        <f t="shared" si="2"/>
        <v/>
      </c>
      <c r="AB442" s="39"/>
      <c r="AC442" s="39"/>
    </row>
    <row r="443" ht="19.5" customHeight="1">
      <c r="A443" s="22" t="str">
        <f t="shared" si="1"/>
        <v/>
      </c>
      <c r="B443" s="39"/>
      <c r="C443" s="41" t="str">
        <f t="array" ref="C443">IF(B443="","",IFERROR(INDEX('NGƯỜI ĐƯỢC ĐÁNH GIÁ'!$C$5:$C$34,MATCH(B443,'NGƯỜI ĐƯỢC ĐÁNH GIÁ'!$B$5:$B$34,0)),"⚠ Sai mã"))</f>
        <v/>
      </c>
      <c r="D443" s="39"/>
      <c r="E443" s="39"/>
      <c r="F443" s="43"/>
      <c r="G443" s="44"/>
      <c r="H443" s="44"/>
      <c r="I443" s="44"/>
      <c r="J443" s="44"/>
      <c r="K443" s="44"/>
      <c r="L443" s="44"/>
      <c r="M443" s="44"/>
      <c r="N443" s="44"/>
      <c r="O443" s="44"/>
      <c r="P443" s="44"/>
      <c r="Q443" s="44"/>
      <c r="R443" s="44"/>
      <c r="S443" s="44"/>
      <c r="T443" s="44"/>
      <c r="U443" s="44"/>
      <c r="V443" s="44"/>
      <c r="W443" s="44"/>
      <c r="X443" s="44"/>
      <c r="Y443" s="44"/>
      <c r="Z443" s="44"/>
      <c r="AA443" s="25" t="str">
        <f t="shared" si="2"/>
        <v/>
      </c>
      <c r="AB443" s="39"/>
      <c r="AC443" s="39"/>
    </row>
    <row r="444" ht="19.5" customHeight="1">
      <c r="A444" s="22" t="str">
        <f t="shared" si="1"/>
        <v/>
      </c>
      <c r="B444" s="39"/>
      <c r="C444" s="41" t="str">
        <f t="array" ref="C444">IF(B444="","",IFERROR(INDEX('NGƯỜI ĐƯỢC ĐÁNH GIÁ'!$C$5:$C$34,MATCH(B444,'NGƯỜI ĐƯỢC ĐÁNH GIÁ'!$B$5:$B$34,0)),"⚠ Sai mã"))</f>
        <v/>
      </c>
      <c r="D444" s="39"/>
      <c r="E444" s="39"/>
      <c r="F444" s="43"/>
      <c r="G444" s="44"/>
      <c r="H444" s="44"/>
      <c r="I444" s="44"/>
      <c r="J444" s="44"/>
      <c r="K444" s="44"/>
      <c r="L444" s="44"/>
      <c r="M444" s="44"/>
      <c r="N444" s="44"/>
      <c r="O444" s="44"/>
      <c r="P444" s="44"/>
      <c r="Q444" s="44"/>
      <c r="R444" s="44"/>
      <c r="S444" s="44"/>
      <c r="T444" s="44"/>
      <c r="U444" s="44"/>
      <c r="V444" s="44"/>
      <c r="W444" s="44"/>
      <c r="X444" s="44"/>
      <c r="Y444" s="44"/>
      <c r="Z444" s="44"/>
      <c r="AA444" s="25" t="str">
        <f t="shared" si="2"/>
        <v/>
      </c>
      <c r="AB444" s="39"/>
      <c r="AC444" s="39"/>
    </row>
    <row r="445" ht="19.5" customHeight="1">
      <c r="A445" s="22" t="str">
        <f t="shared" si="1"/>
        <v/>
      </c>
      <c r="B445" s="39"/>
      <c r="C445" s="41" t="str">
        <f t="array" ref="C445">IF(B445="","",IFERROR(INDEX('NGƯỜI ĐƯỢC ĐÁNH GIÁ'!$C$5:$C$34,MATCH(B445,'NGƯỜI ĐƯỢC ĐÁNH GIÁ'!$B$5:$B$34,0)),"⚠ Sai mã"))</f>
        <v/>
      </c>
      <c r="D445" s="39"/>
      <c r="E445" s="39"/>
      <c r="F445" s="43"/>
      <c r="G445" s="44"/>
      <c r="H445" s="44"/>
      <c r="I445" s="44"/>
      <c r="J445" s="44"/>
      <c r="K445" s="44"/>
      <c r="L445" s="44"/>
      <c r="M445" s="44"/>
      <c r="N445" s="44"/>
      <c r="O445" s="44"/>
      <c r="P445" s="44"/>
      <c r="Q445" s="44"/>
      <c r="R445" s="44"/>
      <c r="S445" s="44"/>
      <c r="T445" s="44"/>
      <c r="U445" s="44"/>
      <c r="V445" s="44"/>
      <c r="W445" s="44"/>
      <c r="X445" s="44"/>
      <c r="Y445" s="44"/>
      <c r="Z445" s="44"/>
      <c r="AA445" s="25" t="str">
        <f t="shared" si="2"/>
        <v/>
      </c>
      <c r="AB445" s="39"/>
      <c r="AC445" s="39"/>
    </row>
    <row r="446" ht="19.5" customHeight="1">
      <c r="A446" s="22" t="str">
        <f t="shared" si="1"/>
        <v/>
      </c>
      <c r="B446" s="39"/>
      <c r="C446" s="41" t="str">
        <f t="array" ref="C446">IF(B446="","",IFERROR(INDEX('NGƯỜI ĐƯỢC ĐÁNH GIÁ'!$C$5:$C$34,MATCH(B446,'NGƯỜI ĐƯỢC ĐÁNH GIÁ'!$B$5:$B$34,0)),"⚠ Sai mã"))</f>
        <v/>
      </c>
      <c r="D446" s="39"/>
      <c r="E446" s="39"/>
      <c r="F446" s="43"/>
      <c r="G446" s="44"/>
      <c r="H446" s="44"/>
      <c r="I446" s="44"/>
      <c r="J446" s="44"/>
      <c r="K446" s="44"/>
      <c r="L446" s="44"/>
      <c r="M446" s="44"/>
      <c r="N446" s="44"/>
      <c r="O446" s="44"/>
      <c r="P446" s="44"/>
      <c r="Q446" s="44"/>
      <c r="R446" s="44"/>
      <c r="S446" s="44"/>
      <c r="T446" s="44"/>
      <c r="U446" s="44"/>
      <c r="V446" s="44"/>
      <c r="W446" s="44"/>
      <c r="X446" s="44"/>
      <c r="Y446" s="44"/>
      <c r="Z446" s="44"/>
      <c r="AA446" s="25" t="str">
        <f t="shared" si="2"/>
        <v/>
      </c>
      <c r="AB446" s="39"/>
      <c r="AC446" s="39"/>
    </row>
    <row r="447" ht="19.5" customHeight="1">
      <c r="A447" s="22" t="str">
        <f t="shared" si="1"/>
        <v/>
      </c>
      <c r="B447" s="39"/>
      <c r="C447" s="41" t="str">
        <f t="array" ref="C447">IF(B447="","",IFERROR(INDEX('NGƯỜI ĐƯỢC ĐÁNH GIÁ'!$C$5:$C$34,MATCH(B447,'NGƯỜI ĐƯỢC ĐÁNH GIÁ'!$B$5:$B$34,0)),"⚠ Sai mã"))</f>
        <v/>
      </c>
      <c r="D447" s="39"/>
      <c r="E447" s="39"/>
      <c r="F447" s="43"/>
      <c r="G447" s="44"/>
      <c r="H447" s="44"/>
      <c r="I447" s="44"/>
      <c r="J447" s="44"/>
      <c r="K447" s="44"/>
      <c r="L447" s="44"/>
      <c r="M447" s="44"/>
      <c r="N447" s="44"/>
      <c r="O447" s="44"/>
      <c r="P447" s="44"/>
      <c r="Q447" s="44"/>
      <c r="R447" s="44"/>
      <c r="S447" s="44"/>
      <c r="T447" s="44"/>
      <c r="U447" s="44"/>
      <c r="V447" s="44"/>
      <c r="W447" s="44"/>
      <c r="X447" s="44"/>
      <c r="Y447" s="44"/>
      <c r="Z447" s="44"/>
      <c r="AA447" s="25" t="str">
        <f t="shared" si="2"/>
        <v/>
      </c>
      <c r="AB447" s="39"/>
      <c r="AC447" s="39"/>
    </row>
    <row r="448" ht="19.5" customHeight="1">
      <c r="A448" s="22" t="str">
        <f t="shared" si="1"/>
        <v/>
      </c>
      <c r="B448" s="39"/>
      <c r="C448" s="41" t="str">
        <f t="array" ref="C448">IF(B448="","",IFERROR(INDEX('NGƯỜI ĐƯỢC ĐÁNH GIÁ'!$C$5:$C$34,MATCH(B448,'NGƯỜI ĐƯỢC ĐÁNH GIÁ'!$B$5:$B$34,0)),"⚠ Sai mã"))</f>
        <v/>
      </c>
      <c r="D448" s="39"/>
      <c r="E448" s="39"/>
      <c r="F448" s="43"/>
      <c r="G448" s="44"/>
      <c r="H448" s="44"/>
      <c r="I448" s="44"/>
      <c r="J448" s="44"/>
      <c r="K448" s="44"/>
      <c r="L448" s="44"/>
      <c r="M448" s="44"/>
      <c r="N448" s="44"/>
      <c r="O448" s="44"/>
      <c r="P448" s="44"/>
      <c r="Q448" s="44"/>
      <c r="R448" s="44"/>
      <c r="S448" s="44"/>
      <c r="T448" s="44"/>
      <c r="U448" s="44"/>
      <c r="V448" s="44"/>
      <c r="W448" s="44"/>
      <c r="X448" s="44"/>
      <c r="Y448" s="44"/>
      <c r="Z448" s="44"/>
      <c r="AA448" s="25" t="str">
        <f t="shared" si="2"/>
        <v/>
      </c>
      <c r="AB448" s="39"/>
      <c r="AC448" s="39"/>
    </row>
    <row r="449" ht="19.5" customHeight="1">
      <c r="A449" s="22" t="str">
        <f t="shared" si="1"/>
        <v/>
      </c>
      <c r="B449" s="39"/>
      <c r="C449" s="41" t="str">
        <f t="array" ref="C449">IF(B449="","",IFERROR(INDEX('NGƯỜI ĐƯỢC ĐÁNH GIÁ'!$C$5:$C$34,MATCH(B449,'NGƯỜI ĐƯỢC ĐÁNH GIÁ'!$B$5:$B$34,0)),"⚠ Sai mã"))</f>
        <v/>
      </c>
      <c r="D449" s="39"/>
      <c r="E449" s="39"/>
      <c r="F449" s="43"/>
      <c r="G449" s="44"/>
      <c r="H449" s="44"/>
      <c r="I449" s="44"/>
      <c r="J449" s="44"/>
      <c r="K449" s="44"/>
      <c r="L449" s="44"/>
      <c r="M449" s="44"/>
      <c r="N449" s="44"/>
      <c r="O449" s="44"/>
      <c r="P449" s="44"/>
      <c r="Q449" s="44"/>
      <c r="R449" s="44"/>
      <c r="S449" s="44"/>
      <c r="T449" s="44"/>
      <c r="U449" s="44"/>
      <c r="V449" s="44"/>
      <c r="W449" s="44"/>
      <c r="X449" s="44"/>
      <c r="Y449" s="44"/>
      <c r="Z449" s="44"/>
      <c r="AA449" s="25" t="str">
        <f t="shared" si="2"/>
        <v/>
      </c>
      <c r="AB449" s="39"/>
      <c r="AC449" s="39"/>
    </row>
    <row r="450" ht="19.5" customHeight="1">
      <c r="A450" s="22" t="str">
        <f t="shared" si="1"/>
        <v/>
      </c>
      <c r="B450" s="39"/>
      <c r="C450" s="41" t="str">
        <f t="array" ref="C450">IF(B450="","",IFERROR(INDEX('NGƯỜI ĐƯỢC ĐÁNH GIÁ'!$C$5:$C$34,MATCH(B450,'NGƯỜI ĐƯỢC ĐÁNH GIÁ'!$B$5:$B$34,0)),"⚠ Sai mã"))</f>
        <v/>
      </c>
      <c r="D450" s="39"/>
      <c r="E450" s="39"/>
      <c r="F450" s="43"/>
      <c r="G450" s="44"/>
      <c r="H450" s="44"/>
      <c r="I450" s="44"/>
      <c r="J450" s="44"/>
      <c r="K450" s="44"/>
      <c r="L450" s="44"/>
      <c r="M450" s="44"/>
      <c r="N450" s="44"/>
      <c r="O450" s="44"/>
      <c r="P450" s="44"/>
      <c r="Q450" s="44"/>
      <c r="R450" s="44"/>
      <c r="S450" s="44"/>
      <c r="T450" s="44"/>
      <c r="U450" s="44"/>
      <c r="V450" s="44"/>
      <c r="W450" s="44"/>
      <c r="X450" s="44"/>
      <c r="Y450" s="44"/>
      <c r="Z450" s="44"/>
      <c r="AA450" s="25" t="str">
        <f t="shared" si="2"/>
        <v/>
      </c>
      <c r="AB450" s="39"/>
      <c r="AC450" s="39"/>
    </row>
    <row r="451" ht="19.5" customHeight="1">
      <c r="A451" s="22" t="str">
        <f t="shared" si="1"/>
        <v/>
      </c>
      <c r="B451" s="39"/>
      <c r="C451" s="41" t="str">
        <f t="array" ref="C451">IF(B451="","",IFERROR(INDEX('NGƯỜI ĐƯỢC ĐÁNH GIÁ'!$C$5:$C$34,MATCH(B451,'NGƯỜI ĐƯỢC ĐÁNH GIÁ'!$B$5:$B$34,0)),"⚠ Sai mã"))</f>
        <v/>
      </c>
      <c r="D451" s="39"/>
      <c r="E451" s="39"/>
      <c r="F451" s="43"/>
      <c r="G451" s="44"/>
      <c r="H451" s="44"/>
      <c r="I451" s="44"/>
      <c r="J451" s="44"/>
      <c r="K451" s="44"/>
      <c r="L451" s="44"/>
      <c r="M451" s="44"/>
      <c r="N451" s="44"/>
      <c r="O451" s="44"/>
      <c r="P451" s="44"/>
      <c r="Q451" s="44"/>
      <c r="R451" s="44"/>
      <c r="S451" s="44"/>
      <c r="T451" s="44"/>
      <c r="U451" s="44"/>
      <c r="V451" s="44"/>
      <c r="W451" s="44"/>
      <c r="X451" s="44"/>
      <c r="Y451" s="44"/>
      <c r="Z451" s="44"/>
      <c r="AA451" s="25" t="str">
        <f t="shared" si="2"/>
        <v/>
      </c>
      <c r="AB451" s="39"/>
      <c r="AC451" s="39"/>
    </row>
    <row r="452" ht="19.5" customHeight="1">
      <c r="A452" s="22" t="str">
        <f t="shared" si="1"/>
        <v/>
      </c>
      <c r="B452" s="39"/>
      <c r="C452" s="41" t="str">
        <f t="array" ref="C452">IF(B452="","",IFERROR(INDEX('NGƯỜI ĐƯỢC ĐÁNH GIÁ'!$C$5:$C$34,MATCH(B452,'NGƯỜI ĐƯỢC ĐÁNH GIÁ'!$B$5:$B$34,0)),"⚠ Sai mã"))</f>
        <v/>
      </c>
      <c r="D452" s="39"/>
      <c r="E452" s="39"/>
      <c r="F452" s="43"/>
      <c r="G452" s="44"/>
      <c r="H452" s="44"/>
      <c r="I452" s="44"/>
      <c r="J452" s="44"/>
      <c r="K452" s="44"/>
      <c r="L452" s="44"/>
      <c r="M452" s="44"/>
      <c r="N452" s="44"/>
      <c r="O452" s="44"/>
      <c r="P452" s="44"/>
      <c r="Q452" s="44"/>
      <c r="R452" s="44"/>
      <c r="S452" s="44"/>
      <c r="T452" s="44"/>
      <c r="U452" s="44"/>
      <c r="V452" s="44"/>
      <c r="W452" s="44"/>
      <c r="X452" s="44"/>
      <c r="Y452" s="44"/>
      <c r="Z452" s="44"/>
      <c r="AA452" s="25" t="str">
        <f t="shared" si="2"/>
        <v/>
      </c>
      <c r="AB452" s="39"/>
      <c r="AC452" s="39"/>
    </row>
    <row r="453" ht="19.5" customHeight="1">
      <c r="A453" s="22" t="str">
        <f t="shared" si="1"/>
        <v/>
      </c>
      <c r="B453" s="39"/>
      <c r="C453" s="41" t="str">
        <f t="array" ref="C453">IF(B453="","",IFERROR(INDEX('NGƯỜI ĐƯỢC ĐÁNH GIÁ'!$C$5:$C$34,MATCH(B453,'NGƯỜI ĐƯỢC ĐÁNH GIÁ'!$B$5:$B$34,0)),"⚠ Sai mã"))</f>
        <v/>
      </c>
      <c r="D453" s="39"/>
      <c r="E453" s="39"/>
      <c r="F453" s="43"/>
      <c r="G453" s="44"/>
      <c r="H453" s="44"/>
      <c r="I453" s="44"/>
      <c r="J453" s="44"/>
      <c r="K453" s="44"/>
      <c r="L453" s="44"/>
      <c r="M453" s="44"/>
      <c r="N453" s="44"/>
      <c r="O453" s="44"/>
      <c r="P453" s="44"/>
      <c r="Q453" s="44"/>
      <c r="R453" s="44"/>
      <c r="S453" s="44"/>
      <c r="T453" s="44"/>
      <c r="U453" s="44"/>
      <c r="V453" s="44"/>
      <c r="W453" s="44"/>
      <c r="X453" s="44"/>
      <c r="Y453" s="44"/>
      <c r="Z453" s="44"/>
      <c r="AA453" s="25" t="str">
        <f t="shared" si="2"/>
        <v/>
      </c>
      <c r="AB453" s="39"/>
      <c r="AC453" s="39"/>
    </row>
    <row r="454" ht="19.5" customHeight="1">
      <c r="A454" s="22" t="str">
        <f t="shared" si="1"/>
        <v/>
      </c>
      <c r="B454" s="39"/>
      <c r="C454" s="41" t="str">
        <f t="array" ref="C454">IF(B454="","",IFERROR(INDEX('NGƯỜI ĐƯỢC ĐÁNH GIÁ'!$C$5:$C$34,MATCH(B454,'NGƯỜI ĐƯỢC ĐÁNH GIÁ'!$B$5:$B$34,0)),"⚠ Sai mã"))</f>
        <v/>
      </c>
      <c r="D454" s="39"/>
      <c r="E454" s="39"/>
      <c r="F454" s="43"/>
      <c r="G454" s="44"/>
      <c r="H454" s="44"/>
      <c r="I454" s="44"/>
      <c r="J454" s="44"/>
      <c r="K454" s="44"/>
      <c r="L454" s="44"/>
      <c r="M454" s="44"/>
      <c r="N454" s="44"/>
      <c r="O454" s="44"/>
      <c r="P454" s="44"/>
      <c r="Q454" s="44"/>
      <c r="R454" s="44"/>
      <c r="S454" s="44"/>
      <c r="T454" s="44"/>
      <c r="U454" s="44"/>
      <c r="V454" s="44"/>
      <c r="W454" s="44"/>
      <c r="X454" s="44"/>
      <c r="Y454" s="44"/>
      <c r="Z454" s="44"/>
      <c r="AA454" s="25" t="str">
        <f t="shared" si="2"/>
        <v/>
      </c>
      <c r="AB454" s="39"/>
      <c r="AC454" s="39"/>
    </row>
    <row r="455" ht="19.5" customHeight="1">
      <c r="A455" s="22" t="str">
        <f t="shared" si="1"/>
        <v/>
      </c>
      <c r="B455" s="39"/>
      <c r="C455" s="41" t="str">
        <f t="array" ref="C455">IF(B455="","",IFERROR(INDEX('NGƯỜI ĐƯỢC ĐÁNH GIÁ'!$C$5:$C$34,MATCH(B455,'NGƯỜI ĐƯỢC ĐÁNH GIÁ'!$B$5:$B$34,0)),"⚠ Sai mã"))</f>
        <v/>
      </c>
      <c r="D455" s="39"/>
      <c r="E455" s="39"/>
      <c r="F455" s="43"/>
      <c r="G455" s="44"/>
      <c r="H455" s="44"/>
      <c r="I455" s="44"/>
      <c r="J455" s="44"/>
      <c r="K455" s="44"/>
      <c r="L455" s="44"/>
      <c r="M455" s="44"/>
      <c r="N455" s="44"/>
      <c r="O455" s="44"/>
      <c r="P455" s="44"/>
      <c r="Q455" s="44"/>
      <c r="R455" s="44"/>
      <c r="S455" s="44"/>
      <c r="T455" s="44"/>
      <c r="U455" s="44"/>
      <c r="V455" s="44"/>
      <c r="W455" s="44"/>
      <c r="X455" s="44"/>
      <c r="Y455" s="44"/>
      <c r="Z455" s="44"/>
      <c r="AA455" s="25" t="str">
        <f t="shared" si="2"/>
        <v/>
      </c>
      <c r="AB455" s="39"/>
      <c r="AC455" s="39"/>
    </row>
    <row r="456" ht="19.5" customHeight="1">
      <c r="A456" s="22" t="str">
        <f t="shared" si="1"/>
        <v/>
      </c>
      <c r="B456" s="39"/>
      <c r="C456" s="41" t="str">
        <f t="array" ref="C456">IF(B456="","",IFERROR(INDEX('NGƯỜI ĐƯỢC ĐÁNH GIÁ'!$C$5:$C$34,MATCH(B456,'NGƯỜI ĐƯỢC ĐÁNH GIÁ'!$B$5:$B$34,0)),"⚠ Sai mã"))</f>
        <v/>
      </c>
      <c r="D456" s="39"/>
      <c r="E456" s="39"/>
      <c r="F456" s="43"/>
      <c r="G456" s="44"/>
      <c r="H456" s="44"/>
      <c r="I456" s="44"/>
      <c r="J456" s="44"/>
      <c r="K456" s="44"/>
      <c r="L456" s="44"/>
      <c r="M456" s="44"/>
      <c r="N456" s="44"/>
      <c r="O456" s="44"/>
      <c r="P456" s="44"/>
      <c r="Q456" s="44"/>
      <c r="R456" s="44"/>
      <c r="S456" s="44"/>
      <c r="T456" s="44"/>
      <c r="U456" s="44"/>
      <c r="V456" s="44"/>
      <c r="W456" s="44"/>
      <c r="X456" s="44"/>
      <c r="Y456" s="44"/>
      <c r="Z456" s="44"/>
      <c r="AA456" s="25" t="str">
        <f t="shared" si="2"/>
        <v/>
      </c>
      <c r="AB456" s="39"/>
      <c r="AC456" s="39"/>
    </row>
    <row r="457" ht="19.5" customHeight="1">
      <c r="A457" s="22" t="str">
        <f t="shared" si="1"/>
        <v/>
      </c>
      <c r="B457" s="39"/>
      <c r="C457" s="41" t="str">
        <f t="array" ref="C457">IF(B457="","",IFERROR(INDEX('NGƯỜI ĐƯỢC ĐÁNH GIÁ'!$C$5:$C$34,MATCH(B457,'NGƯỜI ĐƯỢC ĐÁNH GIÁ'!$B$5:$B$34,0)),"⚠ Sai mã"))</f>
        <v/>
      </c>
      <c r="D457" s="39"/>
      <c r="E457" s="39"/>
      <c r="F457" s="43"/>
      <c r="G457" s="44"/>
      <c r="H457" s="44"/>
      <c r="I457" s="44"/>
      <c r="J457" s="44"/>
      <c r="K457" s="44"/>
      <c r="L457" s="44"/>
      <c r="M457" s="44"/>
      <c r="N457" s="44"/>
      <c r="O457" s="44"/>
      <c r="P457" s="44"/>
      <c r="Q457" s="44"/>
      <c r="R457" s="44"/>
      <c r="S457" s="44"/>
      <c r="T457" s="44"/>
      <c r="U457" s="44"/>
      <c r="V457" s="44"/>
      <c r="W457" s="44"/>
      <c r="X457" s="44"/>
      <c r="Y457" s="44"/>
      <c r="Z457" s="44"/>
      <c r="AA457" s="25" t="str">
        <f t="shared" si="2"/>
        <v/>
      </c>
      <c r="AB457" s="39"/>
      <c r="AC457" s="39"/>
    </row>
    <row r="458" ht="19.5" customHeight="1">
      <c r="A458" s="22" t="str">
        <f t="shared" si="1"/>
        <v/>
      </c>
      <c r="B458" s="39"/>
      <c r="C458" s="41" t="str">
        <f t="array" ref="C458">IF(B458="","",IFERROR(INDEX('NGƯỜI ĐƯỢC ĐÁNH GIÁ'!$C$5:$C$34,MATCH(B458,'NGƯỜI ĐƯỢC ĐÁNH GIÁ'!$B$5:$B$34,0)),"⚠ Sai mã"))</f>
        <v/>
      </c>
      <c r="D458" s="39"/>
      <c r="E458" s="39"/>
      <c r="F458" s="43"/>
      <c r="G458" s="44"/>
      <c r="H458" s="44"/>
      <c r="I458" s="44"/>
      <c r="J458" s="44"/>
      <c r="K458" s="44"/>
      <c r="L458" s="44"/>
      <c r="M458" s="44"/>
      <c r="N458" s="44"/>
      <c r="O458" s="44"/>
      <c r="P458" s="44"/>
      <c r="Q458" s="44"/>
      <c r="R458" s="44"/>
      <c r="S458" s="44"/>
      <c r="T458" s="44"/>
      <c r="U458" s="44"/>
      <c r="V458" s="44"/>
      <c r="W458" s="44"/>
      <c r="X458" s="44"/>
      <c r="Y458" s="44"/>
      <c r="Z458" s="44"/>
      <c r="AA458" s="25" t="str">
        <f t="shared" si="2"/>
        <v/>
      </c>
      <c r="AB458" s="39"/>
      <c r="AC458" s="39"/>
    </row>
    <row r="459" ht="19.5" customHeight="1">
      <c r="A459" s="22" t="str">
        <f t="shared" si="1"/>
        <v/>
      </c>
      <c r="B459" s="39"/>
      <c r="C459" s="41" t="str">
        <f t="array" ref="C459">IF(B459="","",IFERROR(INDEX('NGƯỜI ĐƯỢC ĐÁNH GIÁ'!$C$5:$C$34,MATCH(B459,'NGƯỜI ĐƯỢC ĐÁNH GIÁ'!$B$5:$B$34,0)),"⚠ Sai mã"))</f>
        <v/>
      </c>
      <c r="D459" s="39"/>
      <c r="E459" s="39"/>
      <c r="F459" s="43"/>
      <c r="G459" s="44"/>
      <c r="H459" s="44"/>
      <c r="I459" s="44"/>
      <c r="J459" s="44"/>
      <c r="K459" s="44"/>
      <c r="L459" s="44"/>
      <c r="M459" s="44"/>
      <c r="N459" s="44"/>
      <c r="O459" s="44"/>
      <c r="P459" s="44"/>
      <c r="Q459" s="44"/>
      <c r="R459" s="44"/>
      <c r="S459" s="44"/>
      <c r="T459" s="44"/>
      <c r="U459" s="44"/>
      <c r="V459" s="44"/>
      <c r="W459" s="44"/>
      <c r="X459" s="44"/>
      <c r="Y459" s="44"/>
      <c r="Z459" s="44"/>
      <c r="AA459" s="25" t="str">
        <f t="shared" si="2"/>
        <v/>
      </c>
      <c r="AB459" s="39"/>
      <c r="AC459" s="39"/>
    </row>
    <row r="460" ht="19.5" customHeight="1">
      <c r="A460" s="22" t="str">
        <f t="shared" si="1"/>
        <v/>
      </c>
      <c r="B460" s="39"/>
      <c r="C460" s="41" t="str">
        <f t="array" ref="C460">IF(B460="","",IFERROR(INDEX('NGƯỜI ĐƯỢC ĐÁNH GIÁ'!$C$5:$C$34,MATCH(B460,'NGƯỜI ĐƯỢC ĐÁNH GIÁ'!$B$5:$B$34,0)),"⚠ Sai mã"))</f>
        <v/>
      </c>
      <c r="D460" s="39"/>
      <c r="E460" s="39"/>
      <c r="F460" s="43"/>
      <c r="G460" s="44"/>
      <c r="H460" s="44"/>
      <c r="I460" s="44"/>
      <c r="J460" s="44"/>
      <c r="K460" s="44"/>
      <c r="L460" s="44"/>
      <c r="M460" s="44"/>
      <c r="N460" s="44"/>
      <c r="O460" s="44"/>
      <c r="P460" s="44"/>
      <c r="Q460" s="44"/>
      <c r="R460" s="44"/>
      <c r="S460" s="44"/>
      <c r="T460" s="44"/>
      <c r="U460" s="44"/>
      <c r="V460" s="44"/>
      <c r="W460" s="44"/>
      <c r="X460" s="44"/>
      <c r="Y460" s="44"/>
      <c r="Z460" s="44"/>
      <c r="AA460" s="25" t="str">
        <f t="shared" si="2"/>
        <v/>
      </c>
      <c r="AB460" s="39"/>
      <c r="AC460" s="39"/>
    </row>
    <row r="461" ht="19.5" customHeight="1">
      <c r="A461" s="22" t="str">
        <f t="shared" si="1"/>
        <v/>
      </c>
      <c r="B461" s="39"/>
      <c r="C461" s="41" t="str">
        <f t="array" ref="C461">IF(B461="","",IFERROR(INDEX('NGƯỜI ĐƯỢC ĐÁNH GIÁ'!$C$5:$C$34,MATCH(B461,'NGƯỜI ĐƯỢC ĐÁNH GIÁ'!$B$5:$B$34,0)),"⚠ Sai mã"))</f>
        <v/>
      </c>
      <c r="D461" s="39"/>
      <c r="E461" s="39"/>
      <c r="F461" s="43"/>
      <c r="G461" s="44"/>
      <c r="H461" s="44"/>
      <c r="I461" s="44"/>
      <c r="J461" s="44"/>
      <c r="K461" s="44"/>
      <c r="L461" s="44"/>
      <c r="M461" s="44"/>
      <c r="N461" s="44"/>
      <c r="O461" s="44"/>
      <c r="P461" s="44"/>
      <c r="Q461" s="44"/>
      <c r="R461" s="44"/>
      <c r="S461" s="44"/>
      <c r="T461" s="44"/>
      <c r="U461" s="44"/>
      <c r="V461" s="44"/>
      <c r="W461" s="44"/>
      <c r="X461" s="44"/>
      <c r="Y461" s="44"/>
      <c r="Z461" s="44"/>
      <c r="AA461" s="25" t="str">
        <f t="shared" si="2"/>
        <v/>
      </c>
      <c r="AB461" s="39"/>
      <c r="AC461" s="39"/>
    </row>
    <row r="462" ht="19.5" customHeight="1">
      <c r="A462" s="22" t="str">
        <f t="shared" si="1"/>
        <v/>
      </c>
      <c r="B462" s="39"/>
      <c r="C462" s="41" t="str">
        <f t="array" ref="C462">IF(B462="","",IFERROR(INDEX('NGƯỜI ĐƯỢC ĐÁNH GIÁ'!$C$5:$C$34,MATCH(B462,'NGƯỜI ĐƯỢC ĐÁNH GIÁ'!$B$5:$B$34,0)),"⚠ Sai mã"))</f>
        <v/>
      </c>
      <c r="D462" s="39"/>
      <c r="E462" s="39"/>
      <c r="F462" s="43"/>
      <c r="G462" s="44"/>
      <c r="H462" s="44"/>
      <c r="I462" s="44"/>
      <c r="J462" s="44"/>
      <c r="K462" s="44"/>
      <c r="L462" s="44"/>
      <c r="M462" s="44"/>
      <c r="N462" s="44"/>
      <c r="O462" s="44"/>
      <c r="P462" s="44"/>
      <c r="Q462" s="44"/>
      <c r="R462" s="44"/>
      <c r="S462" s="44"/>
      <c r="T462" s="44"/>
      <c r="U462" s="44"/>
      <c r="V462" s="44"/>
      <c r="W462" s="44"/>
      <c r="X462" s="44"/>
      <c r="Y462" s="44"/>
      <c r="Z462" s="44"/>
      <c r="AA462" s="25" t="str">
        <f t="shared" si="2"/>
        <v/>
      </c>
      <c r="AB462" s="39"/>
      <c r="AC462" s="39"/>
    </row>
    <row r="463" ht="19.5" customHeight="1">
      <c r="A463" s="22" t="str">
        <f t="shared" si="1"/>
        <v/>
      </c>
      <c r="B463" s="39"/>
      <c r="C463" s="41" t="str">
        <f t="array" ref="C463">IF(B463="","",IFERROR(INDEX('NGƯỜI ĐƯỢC ĐÁNH GIÁ'!$C$5:$C$34,MATCH(B463,'NGƯỜI ĐƯỢC ĐÁNH GIÁ'!$B$5:$B$34,0)),"⚠ Sai mã"))</f>
        <v/>
      </c>
      <c r="D463" s="39"/>
      <c r="E463" s="39"/>
      <c r="F463" s="43"/>
      <c r="G463" s="44"/>
      <c r="H463" s="44"/>
      <c r="I463" s="44"/>
      <c r="J463" s="44"/>
      <c r="K463" s="44"/>
      <c r="L463" s="44"/>
      <c r="M463" s="44"/>
      <c r="N463" s="44"/>
      <c r="O463" s="44"/>
      <c r="P463" s="44"/>
      <c r="Q463" s="44"/>
      <c r="R463" s="44"/>
      <c r="S463" s="44"/>
      <c r="T463" s="44"/>
      <c r="U463" s="44"/>
      <c r="V463" s="44"/>
      <c r="W463" s="44"/>
      <c r="X463" s="44"/>
      <c r="Y463" s="44"/>
      <c r="Z463" s="44"/>
      <c r="AA463" s="25" t="str">
        <f t="shared" si="2"/>
        <v/>
      </c>
      <c r="AB463" s="39"/>
      <c r="AC463" s="39"/>
    </row>
    <row r="464" ht="19.5" customHeight="1">
      <c r="A464" s="22" t="str">
        <f t="shared" si="1"/>
        <v/>
      </c>
      <c r="B464" s="39"/>
      <c r="C464" s="41" t="str">
        <f t="array" ref="C464">IF(B464="","",IFERROR(INDEX('NGƯỜI ĐƯỢC ĐÁNH GIÁ'!$C$5:$C$34,MATCH(B464,'NGƯỜI ĐƯỢC ĐÁNH GIÁ'!$B$5:$B$34,0)),"⚠ Sai mã"))</f>
        <v/>
      </c>
      <c r="D464" s="39"/>
      <c r="E464" s="39"/>
      <c r="F464" s="43"/>
      <c r="G464" s="44"/>
      <c r="H464" s="44"/>
      <c r="I464" s="44"/>
      <c r="J464" s="44"/>
      <c r="K464" s="44"/>
      <c r="L464" s="44"/>
      <c r="M464" s="44"/>
      <c r="N464" s="44"/>
      <c r="O464" s="44"/>
      <c r="P464" s="44"/>
      <c r="Q464" s="44"/>
      <c r="R464" s="44"/>
      <c r="S464" s="44"/>
      <c r="T464" s="44"/>
      <c r="U464" s="44"/>
      <c r="V464" s="44"/>
      <c r="W464" s="44"/>
      <c r="X464" s="44"/>
      <c r="Y464" s="44"/>
      <c r="Z464" s="44"/>
      <c r="AA464" s="25" t="str">
        <f t="shared" si="2"/>
        <v/>
      </c>
      <c r="AB464" s="39"/>
      <c r="AC464" s="39"/>
    </row>
    <row r="465" ht="19.5" customHeight="1">
      <c r="A465" s="22" t="str">
        <f t="shared" si="1"/>
        <v/>
      </c>
      <c r="B465" s="39"/>
      <c r="C465" s="41" t="str">
        <f t="array" ref="C465">IF(B465="","",IFERROR(INDEX('NGƯỜI ĐƯỢC ĐÁNH GIÁ'!$C$5:$C$34,MATCH(B465,'NGƯỜI ĐƯỢC ĐÁNH GIÁ'!$B$5:$B$34,0)),"⚠ Sai mã"))</f>
        <v/>
      </c>
      <c r="D465" s="39"/>
      <c r="E465" s="39"/>
      <c r="F465" s="43"/>
      <c r="G465" s="44"/>
      <c r="H465" s="44"/>
      <c r="I465" s="44"/>
      <c r="J465" s="44"/>
      <c r="K465" s="44"/>
      <c r="L465" s="44"/>
      <c r="M465" s="44"/>
      <c r="N465" s="44"/>
      <c r="O465" s="44"/>
      <c r="P465" s="44"/>
      <c r="Q465" s="44"/>
      <c r="R465" s="44"/>
      <c r="S465" s="44"/>
      <c r="T465" s="44"/>
      <c r="U465" s="44"/>
      <c r="V465" s="44"/>
      <c r="W465" s="44"/>
      <c r="X465" s="44"/>
      <c r="Y465" s="44"/>
      <c r="Z465" s="44"/>
      <c r="AA465" s="25" t="str">
        <f t="shared" si="2"/>
        <v/>
      </c>
      <c r="AB465" s="39"/>
      <c r="AC465" s="39"/>
    </row>
    <row r="466" ht="19.5" customHeight="1">
      <c r="A466" s="22" t="str">
        <f t="shared" si="1"/>
        <v/>
      </c>
      <c r="B466" s="39"/>
      <c r="C466" s="41" t="str">
        <f t="array" ref="C466">IF(B466="","",IFERROR(INDEX('NGƯỜI ĐƯỢC ĐÁNH GIÁ'!$C$5:$C$34,MATCH(B466,'NGƯỜI ĐƯỢC ĐÁNH GIÁ'!$B$5:$B$34,0)),"⚠ Sai mã"))</f>
        <v/>
      </c>
      <c r="D466" s="39"/>
      <c r="E466" s="39"/>
      <c r="F466" s="43"/>
      <c r="G466" s="44"/>
      <c r="H466" s="44"/>
      <c r="I466" s="44"/>
      <c r="J466" s="44"/>
      <c r="K466" s="44"/>
      <c r="L466" s="44"/>
      <c r="M466" s="44"/>
      <c r="N466" s="44"/>
      <c r="O466" s="44"/>
      <c r="P466" s="44"/>
      <c r="Q466" s="44"/>
      <c r="R466" s="44"/>
      <c r="S466" s="44"/>
      <c r="T466" s="44"/>
      <c r="U466" s="44"/>
      <c r="V466" s="44"/>
      <c r="W466" s="44"/>
      <c r="X466" s="44"/>
      <c r="Y466" s="44"/>
      <c r="Z466" s="44"/>
      <c r="AA466" s="25" t="str">
        <f t="shared" si="2"/>
        <v/>
      </c>
      <c r="AB466" s="39"/>
      <c r="AC466" s="39"/>
    </row>
    <row r="467" ht="19.5" customHeight="1">
      <c r="A467" s="22" t="str">
        <f t="shared" si="1"/>
        <v/>
      </c>
      <c r="B467" s="39"/>
      <c r="C467" s="41" t="str">
        <f t="array" ref="C467">IF(B467="","",IFERROR(INDEX('NGƯỜI ĐƯỢC ĐÁNH GIÁ'!$C$5:$C$34,MATCH(B467,'NGƯỜI ĐƯỢC ĐÁNH GIÁ'!$B$5:$B$34,0)),"⚠ Sai mã"))</f>
        <v/>
      </c>
      <c r="D467" s="39"/>
      <c r="E467" s="39"/>
      <c r="F467" s="43"/>
      <c r="G467" s="44"/>
      <c r="H467" s="44"/>
      <c r="I467" s="44"/>
      <c r="J467" s="44"/>
      <c r="K467" s="44"/>
      <c r="L467" s="44"/>
      <c r="M467" s="44"/>
      <c r="N467" s="44"/>
      <c r="O467" s="44"/>
      <c r="P467" s="44"/>
      <c r="Q467" s="44"/>
      <c r="R467" s="44"/>
      <c r="S467" s="44"/>
      <c r="T467" s="44"/>
      <c r="U467" s="44"/>
      <c r="V467" s="44"/>
      <c r="W467" s="44"/>
      <c r="X467" s="44"/>
      <c r="Y467" s="44"/>
      <c r="Z467" s="44"/>
      <c r="AA467" s="25" t="str">
        <f t="shared" si="2"/>
        <v/>
      </c>
      <c r="AB467" s="39"/>
      <c r="AC467" s="39"/>
    </row>
    <row r="468" ht="19.5" customHeight="1">
      <c r="A468" s="22" t="str">
        <f t="shared" si="1"/>
        <v/>
      </c>
      <c r="B468" s="39"/>
      <c r="C468" s="41" t="str">
        <f t="array" ref="C468">IF(B468="","",IFERROR(INDEX('NGƯỜI ĐƯỢC ĐÁNH GIÁ'!$C$5:$C$34,MATCH(B468,'NGƯỜI ĐƯỢC ĐÁNH GIÁ'!$B$5:$B$34,0)),"⚠ Sai mã"))</f>
        <v/>
      </c>
      <c r="D468" s="39"/>
      <c r="E468" s="39"/>
      <c r="F468" s="43"/>
      <c r="G468" s="44"/>
      <c r="H468" s="44"/>
      <c r="I468" s="44"/>
      <c r="J468" s="44"/>
      <c r="K468" s="44"/>
      <c r="L468" s="44"/>
      <c r="M468" s="44"/>
      <c r="N468" s="44"/>
      <c r="O468" s="44"/>
      <c r="P468" s="44"/>
      <c r="Q468" s="44"/>
      <c r="R468" s="44"/>
      <c r="S468" s="44"/>
      <c r="T468" s="44"/>
      <c r="U468" s="44"/>
      <c r="V468" s="44"/>
      <c r="W468" s="44"/>
      <c r="X468" s="44"/>
      <c r="Y468" s="44"/>
      <c r="Z468" s="44"/>
      <c r="AA468" s="25" t="str">
        <f t="shared" si="2"/>
        <v/>
      </c>
      <c r="AB468" s="39"/>
      <c r="AC468" s="39"/>
    </row>
    <row r="469" ht="19.5" customHeight="1">
      <c r="A469" s="22" t="str">
        <f t="shared" si="1"/>
        <v/>
      </c>
      <c r="B469" s="39"/>
      <c r="C469" s="41" t="str">
        <f t="array" ref="C469">IF(B469="","",IFERROR(INDEX('NGƯỜI ĐƯỢC ĐÁNH GIÁ'!$C$5:$C$34,MATCH(B469,'NGƯỜI ĐƯỢC ĐÁNH GIÁ'!$B$5:$B$34,0)),"⚠ Sai mã"))</f>
        <v/>
      </c>
      <c r="D469" s="39"/>
      <c r="E469" s="39"/>
      <c r="F469" s="43"/>
      <c r="G469" s="44"/>
      <c r="H469" s="44"/>
      <c r="I469" s="44"/>
      <c r="J469" s="44"/>
      <c r="K469" s="44"/>
      <c r="L469" s="44"/>
      <c r="M469" s="44"/>
      <c r="N469" s="44"/>
      <c r="O469" s="44"/>
      <c r="P469" s="44"/>
      <c r="Q469" s="44"/>
      <c r="R469" s="44"/>
      <c r="S469" s="44"/>
      <c r="T469" s="44"/>
      <c r="U469" s="44"/>
      <c r="V469" s="44"/>
      <c r="W469" s="44"/>
      <c r="X469" s="44"/>
      <c r="Y469" s="44"/>
      <c r="Z469" s="44"/>
      <c r="AA469" s="25" t="str">
        <f t="shared" si="2"/>
        <v/>
      </c>
      <c r="AB469" s="39"/>
      <c r="AC469" s="39"/>
    </row>
    <row r="470" ht="19.5" customHeight="1">
      <c r="A470" s="22" t="str">
        <f t="shared" si="1"/>
        <v/>
      </c>
      <c r="B470" s="39"/>
      <c r="C470" s="41" t="str">
        <f t="array" ref="C470">IF(B470="","",IFERROR(INDEX('NGƯỜI ĐƯỢC ĐÁNH GIÁ'!$C$5:$C$34,MATCH(B470,'NGƯỜI ĐƯỢC ĐÁNH GIÁ'!$B$5:$B$34,0)),"⚠ Sai mã"))</f>
        <v/>
      </c>
      <c r="D470" s="39"/>
      <c r="E470" s="39"/>
      <c r="F470" s="43"/>
      <c r="G470" s="44"/>
      <c r="H470" s="44"/>
      <c r="I470" s="44"/>
      <c r="J470" s="44"/>
      <c r="K470" s="44"/>
      <c r="L470" s="44"/>
      <c r="M470" s="44"/>
      <c r="N470" s="44"/>
      <c r="O470" s="44"/>
      <c r="P470" s="44"/>
      <c r="Q470" s="44"/>
      <c r="R470" s="44"/>
      <c r="S470" s="44"/>
      <c r="T470" s="44"/>
      <c r="U470" s="44"/>
      <c r="V470" s="44"/>
      <c r="W470" s="44"/>
      <c r="X470" s="44"/>
      <c r="Y470" s="44"/>
      <c r="Z470" s="44"/>
      <c r="AA470" s="25" t="str">
        <f t="shared" si="2"/>
        <v/>
      </c>
      <c r="AB470" s="39"/>
      <c r="AC470" s="39"/>
    </row>
    <row r="471" ht="19.5" customHeight="1">
      <c r="A471" s="22" t="str">
        <f t="shared" si="1"/>
        <v/>
      </c>
      <c r="B471" s="39"/>
      <c r="C471" s="41" t="str">
        <f t="array" ref="C471">IF(B471="","",IFERROR(INDEX('NGƯỜI ĐƯỢC ĐÁNH GIÁ'!$C$5:$C$34,MATCH(B471,'NGƯỜI ĐƯỢC ĐÁNH GIÁ'!$B$5:$B$34,0)),"⚠ Sai mã"))</f>
        <v/>
      </c>
      <c r="D471" s="39"/>
      <c r="E471" s="39"/>
      <c r="F471" s="43"/>
      <c r="G471" s="44"/>
      <c r="H471" s="44"/>
      <c r="I471" s="44"/>
      <c r="J471" s="44"/>
      <c r="K471" s="44"/>
      <c r="L471" s="44"/>
      <c r="M471" s="44"/>
      <c r="N471" s="44"/>
      <c r="O471" s="44"/>
      <c r="P471" s="44"/>
      <c r="Q471" s="44"/>
      <c r="R471" s="44"/>
      <c r="S471" s="44"/>
      <c r="T471" s="44"/>
      <c r="U471" s="44"/>
      <c r="V471" s="44"/>
      <c r="W471" s="44"/>
      <c r="X471" s="44"/>
      <c r="Y471" s="44"/>
      <c r="Z471" s="44"/>
      <c r="AA471" s="25" t="str">
        <f t="shared" si="2"/>
        <v/>
      </c>
      <c r="AB471" s="39"/>
      <c r="AC471" s="39"/>
    </row>
    <row r="472" ht="19.5" customHeight="1">
      <c r="A472" s="22" t="str">
        <f t="shared" si="1"/>
        <v/>
      </c>
      <c r="B472" s="39"/>
      <c r="C472" s="41" t="str">
        <f t="array" ref="C472">IF(B472="","",IFERROR(INDEX('NGƯỜI ĐƯỢC ĐÁNH GIÁ'!$C$5:$C$34,MATCH(B472,'NGƯỜI ĐƯỢC ĐÁNH GIÁ'!$B$5:$B$34,0)),"⚠ Sai mã"))</f>
        <v/>
      </c>
      <c r="D472" s="39"/>
      <c r="E472" s="39"/>
      <c r="F472" s="43"/>
      <c r="G472" s="44"/>
      <c r="H472" s="44"/>
      <c r="I472" s="44"/>
      <c r="J472" s="44"/>
      <c r="K472" s="44"/>
      <c r="L472" s="44"/>
      <c r="M472" s="44"/>
      <c r="N472" s="44"/>
      <c r="O472" s="44"/>
      <c r="P472" s="44"/>
      <c r="Q472" s="44"/>
      <c r="R472" s="44"/>
      <c r="S472" s="44"/>
      <c r="T472" s="44"/>
      <c r="U472" s="44"/>
      <c r="V472" s="44"/>
      <c r="W472" s="44"/>
      <c r="X472" s="44"/>
      <c r="Y472" s="44"/>
      <c r="Z472" s="44"/>
      <c r="AA472" s="25" t="str">
        <f t="shared" si="2"/>
        <v/>
      </c>
      <c r="AB472" s="39"/>
      <c r="AC472" s="39"/>
    </row>
    <row r="473" ht="19.5" customHeight="1">
      <c r="A473" s="22" t="str">
        <f t="shared" si="1"/>
        <v/>
      </c>
      <c r="B473" s="39"/>
      <c r="C473" s="41" t="str">
        <f t="array" ref="C473">IF(B473="","",IFERROR(INDEX('NGƯỜI ĐƯỢC ĐÁNH GIÁ'!$C$5:$C$34,MATCH(B473,'NGƯỜI ĐƯỢC ĐÁNH GIÁ'!$B$5:$B$34,0)),"⚠ Sai mã"))</f>
        <v/>
      </c>
      <c r="D473" s="39"/>
      <c r="E473" s="39"/>
      <c r="F473" s="43"/>
      <c r="G473" s="44"/>
      <c r="H473" s="44"/>
      <c r="I473" s="44"/>
      <c r="J473" s="44"/>
      <c r="K473" s="44"/>
      <c r="L473" s="44"/>
      <c r="M473" s="44"/>
      <c r="N473" s="44"/>
      <c r="O473" s="44"/>
      <c r="P473" s="44"/>
      <c r="Q473" s="44"/>
      <c r="R473" s="44"/>
      <c r="S473" s="44"/>
      <c r="T473" s="44"/>
      <c r="U473" s="44"/>
      <c r="V473" s="44"/>
      <c r="W473" s="44"/>
      <c r="X473" s="44"/>
      <c r="Y473" s="44"/>
      <c r="Z473" s="44"/>
      <c r="AA473" s="25" t="str">
        <f t="shared" si="2"/>
        <v/>
      </c>
      <c r="AB473" s="39"/>
      <c r="AC473" s="39"/>
    </row>
    <row r="474" ht="19.5" customHeight="1">
      <c r="A474" s="22" t="str">
        <f t="shared" si="1"/>
        <v/>
      </c>
      <c r="B474" s="39"/>
      <c r="C474" s="41" t="str">
        <f t="array" ref="C474">IF(B474="","",IFERROR(INDEX('NGƯỜI ĐƯỢC ĐÁNH GIÁ'!$C$5:$C$34,MATCH(B474,'NGƯỜI ĐƯỢC ĐÁNH GIÁ'!$B$5:$B$34,0)),"⚠ Sai mã"))</f>
        <v/>
      </c>
      <c r="D474" s="39"/>
      <c r="E474" s="39"/>
      <c r="F474" s="43"/>
      <c r="G474" s="44"/>
      <c r="H474" s="44"/>
      <c r="I474" s="44"/>
      <c r="J474" s="44"/>
      <c r="K474" s="44"/>
      <c r="L474" s="44"/>
      <c r="M474" s="44"/>
      <c r="N474" s="44"/>
      <c r="O474" s="44"/>
      <c r="P474" s="44"/>
      <c r="Q474" s="44"/>
      <c r="R474" s="44"/>
      <c r="S474" s="44"/>
      <c r="T474" s="44"/>
      <c r="U474" s="44"/>
      <c r="V474" s="44"/>
      <c r="W474" s="44"/>
      <c r="X474" s="44"/>
      <c r="Y474" s="44"/>
      <c r="Z474" s="44"/>
      <c r="AA474" s="25" t="str">
        <f t="shared" si="2"/>
        <v/>
      </c>
      <c r="AB474" s="39"/>
      <c r="AC474" s="39"/>
    </row>
    <row r="475" ht="19.5" customHeight="1">
      <c r="A475" s="22" t="str">
        <f t="shared" si="1"/>
        <v/>
      </c>
      <c r="B475" s="39"/>
      <c r="C475" s="41" t="str">
        <f t="array" ref="C475">IF(B475="","",IFERROR(INDEX('NGƯỜI ĐƯỢC ĐÁNH GIÁ'!$C$5:$C$34,MATCH(B475,'NGƯỜI ĐƯỢC ĐÁNH GIÁ'!$B$5:$B$34,0)),"⚠ Sai mã"))</f>
        <v/>
      </c>
      <c r="D475" s="39"/>
      <c r="E475" s="39"/>
      <c r="F475" s="43"/>
      <c r="G475" s="44"/>
      <c r="H475" s="44"/>
      <c r="I475" s="44"/>
      <c r="J475" s="44"/>
      <c r="K475" s="44"/>
      <c r="L475" s="44"/>
      <c r="M475" s="44"/>
      <c r="N475" s="44"/>
      <c r="O475" s="44"/>
      <c r="P475" s="44"/>
      <c r="Q475" s="44"/>
      <c r="R475" s="44"/>
      <c r="S475" s="44"/>
      <c r="T475" s="44"/>
      <c r="U475" s="44"/>
      <c r="V475" s="44"/>
      <c r="W475" s="44"/>
      <c r="X475" s="44"/>
      <c r="Y475" s="44"/>
      <c r="Z475" s="44"/>
      <c r="AA475" s="25" t="str">
        <f t="shared" si="2"/>
        <v/>
      </c>
      <c r="AB475" s="39"/>
      <c r="AC475" s="39"/>
    </row>
    <row r="476" ht="19.5" customHeight="1">
      <c r="A476" s="22" t="str">
        <f t="shared" si="1"/>
        <v/>
      </c>
      <c r="B476" s="39"/>
      <c r="C476" s="41" t="str">
        <f t="array" ref="C476">IF(B476="","",IFERROR(INDEX('NGƯỜI ĐƯỢC ĐÁNH GIÁ'!$C$5:$C$34,MATCH(B476,'NGƯỜI ĐƯỢC ĐÁNH GIÁ'!$B$5:$B$34,0)),"⚠ Sai mã"))</f>
        <v/>
      </c>
      <c r="D476" s="39"/>
      <c r="E476" s="39"/>
      <c r="F476" s="43"/>
      <c r="G476" s="44"/>
      <c r="H476" s="44"/>
      <c r="I476" s="44"/>
      <c r="J476" s="44"/>
      <c r="K476" s="44"/>
      <c r="L476" s="44"/>
      <c r="M476" s="44"/>
      <c r="N476" s="44"/>
      <c r="O476" s="44"/>
      <c r="P476" s="44"/>
      <c r="Q476" s="44"/>
      <c r="R476" s="44"/>
      <c r="S476" s="44"/>
      <c r="T476" s="44"/>
      <c r="U476" s="44"/>
      <c r="V476" s="44"/>
      <c r="W476" s="44"/>
      <c r="X476" s="44"/>
      <c r="Y476" s="44"/>
      <c r="Z476" s="44"/>
      <c r="AA476" s="25" t="str">
        <f t="shared" si="2"/>
        <v/>
      </c>
      <c r="AB476" s="39"/>
      <c r="AC476" s="39"/>
    </row>
    <row r="477" ht="19.5" customHeight="1">
      <c r="A477" s="22" t="str">
        <f t="shared" si="1"/>
        <v/>
      </c>
      <c r="B477" s="39"/>
      <c r="C477" s="41" t="str">
        <f t="array" ref="C477">IF(B477="","",IFERROR(INDEX('NGƯỜI ĐƯỢC ĐÁNH GIÁ'!$C$5:$C$34,MATCH(B477,'NGƯỜI ĐƯỢC ĐÁNH GIÁ'!$B$5:$B$34,0)),"⚠ Sai mã"))</f>
        <v/>
      </c>
      <c r="D477" s="39"/>
      <c r="E477" s="39"/>
      <c r="F477" s="43"/>
      <c r="G477" s="44"/>
      <c r="H477" s="44"/>
      <c r="I477" s="44"/>
      <c r="J477" s="44"/>
      <c r="K477" s="44"/>
      <c r="L477" s="44"/>
      <c r="M477" s="44"/>
      <c r="N477" s="44"/>
      <c r="O477" s="44"/>
      <c r="P477" s="44"/>
      <c r="Q477" s="44"/>
      <c r="R477" s="44"/>
      <c r="S477" s="44"/>
      <c r="T477" s="44"/>
      <c r="U477" s="44"/>
      <c r="V477" s="44"/>
      <c r="W477" s="44"/>
      <c r="X477" s="44"/>
      <c r="Y477" s="44"/>
      <c r="Z477" s="44"/>
      <c r="AA477" s="25" t="str">
        <f t="shared" si="2"/>
        <v/>
      </c>
      <c r="AB477" s="39"/>
      <c r="AC477" s="39"/>
    </row>
    <row r="478" ht="19.5" customHeight="1">
      <c r="A478" s="22" t="str">
        <f t="shared" si="1"/>
        <v/>
      </c>
      <c r="B478" s="39"/>
      <c r="C478" s="41" t="str">
        <f t="array" ref="C478">IF(B478="","",IFERROR(INDEX('NGƯỜI ĐƯỢC ĐÁNH GIÁ'!$C$5:$C$34,MATCH(B478,'NGƯỜI ĐƯỢC ĐÁNH GIÁ'!$B$5:$B$34,0)),"⚠ Sai mã"))</f>
        <v/>
      </c>
      <c r="D478" s="39"/>
      <c r="E478" s="39"/>
      <c r="F478" s="43"/>
      <c r="G478" s="44"/>
      <c r="H478" s="44"/>
      <c r="I478" s="44"/>
      <c r="J478" s="44"/>
      <c r="K478" s="44"/>
      <c r="L478" s="44"/>
      <c r="M478" s="44"/>
      <c r="N478" s="44"/>
      <c r="O478" s="44"/>
      <c r="P478" s="44"/>
      <c r="Q478" s="44"/>
      <c r="R478" s="44"/>
      <c r="S478" s="44"/>
      <c r="T478" s="44"/>
      <c r="U478" s="44"/>
      <c r="V478" s="44"/>
      <c r="W478" s="44"/>
      <c r="X478" s="44"/>
      <c r="Y478" s="44"/>
      <c r="Z478" s="44"/>
      <c r="AA478" s="25" t="str">
        <f t="shared" si="2"/>
        <v/>
      </c>
      <c r="AB478" s="39"/>
      <c r="AC478" s="39"/>
    </row>
    <row r="479" ht="19.5" customHeight="1">
      <c r="A479" s="22" t="str">
        <f t="shared" si="1"/>
        <v/>
      </c>
      <c r="B479" s="39"/>
      <c r="C479" s="41" t="str">
        <f t="array" ref="C479">IF(B479="","",IFERROR(INDEX('NGƯỜI ĐƯỢC ĐÁNH GIÁ'!$C$5:$C$34,MATCH(B479,'NGƯỜI ĐƯỢC ĐÁNH GIÁ'!$B$5:$B$34,0)),"⚠ Sai mã"))</f>
        <v/>
      </c>
      <c r="D479" s="39"/>
      <c r="E479" s="39"/>
      <c r="F479" s="43"/>
      <c r="G479" s="44"/>
      <c r="H479" s="44"/>
      <c r="I479" s="44"/>
      <c r="J479" s="44"/>
      <c r="K479" s="44"/>
      <c r="L479" s="44"/>
      <c r="M479" s="44"/>
      <c r="N479" s="44"/>
      <c r="O479" s="44"/>
      <c r="P479" s="44"/>
      <c r="Q479" s="44"/>
      <c r="R479" s="44"/>
      <c r="S479" s="44"/>
      <c r="T479" s="44"/>
      <c r="U479" s="44"/>
      <c r="V479" s="44"/>
      <c r="W479" s="44"/>
      <c r="X479" s="44"/>
      <c r="Y479" s="44"/>
      <c r="Z479" s="44"/>
      <c r="AA479" s="25" t="str">
        <f t="shared" si="2"/>
        <v/>
      </c>
      <c r="AB479" s="39"/>
      <c r="AC479" s="39"/>
    </row>
    <row r="480" ht="19.5" customHeight="1">
      <c r="A480" s="22" t="str">
        <f t="shared" si="1"/>
        <v/>
      </c>
      <c r="B480" s="39"/>
      <c r="C480" s="41" t="str">
        <f t="array" ref="C480">IF(B480="","",IFERROR(INDEX('NGƯỜI ĐƯỢC ĐÁNH GIÁ'!$C$5:$C$34,MATCH(B480,'NGƯỜI ĐƯỢC ĐÁNH GIÁ'!$B$5:$B$34,0)),"⚠ Sai mã"))</f>
        <v/>
      </c>
      <c r="D480" s="39"/>
      <c r="E480" s="39"/>
      <c r="F480" s="43"/>
      <c r="G480" s="44"/>
      <c r="H480" s="44"/>
      <c r="I480" s="44"/>
      <c r="J480" s="44"/>
      <c r="K480" s="44"/>
      <c r="L480" s="44"/>
      <c r="M480" s="44"/>
      <c r="N480" s="44"/>
      <c r="O480" s="44"/>
      <c r="P480" s="44"/>
      <c r="Q480" s="44"/>
      <c r="R480" s="44"/>
      <c r="S480" s="44"/>
      <c r="T480" s="44"/>
      <c r="U480" s="44"/>
      <c r="V480" s="44"/>
      <c r="W480" s="44"/>
      <c r="X480" s="44"/>
      <c r="Y480" s="44"/>
      <c r="Z480" s="44"/>
      <c r="AA480" s="25" t="str">
        <f t="shared" si="2"/>
        <v/>
      </c>
      <c r="AB480" s="39"/>
      <c r="AC480" s="39"/>
    </row>
    <row r="481" ht="19.5" customHeight="1">
      <c r="A481" s="22" t="str">
        <f t="shared" si="1"/>
        <v/>
      </c>
      <c r="B481" s="39"/>
      <c r="C481" s="41" t="str">
        <f t="array" ref="C481">IF(B481="","",IFERROR(INDEX('NGƯỜI ĐƯỢC ĐÁNH GIÁ'!$C$5:$C$34,MATCH(B481,'NGƯỜI ĐƯỢC ĐÁNH GIÁ'!$B$5:$B$34,0)),"⚠ Sai mã"))</f>
        <v/>
      </c>
      <c r="D481" s="39"/>
      <c r="E481" s="39"/>
      <c r="F481" s="43"/>
      <c r="G481" s="44"/>
      <c r="H481" s="44"/>
      <c r="I481" s="44"/>
      <c r="J481" s="44"/>
      <c r="K481" s="44"/>
      <c r="L481" s="44"/>
      <c r="M481" s="44"/>
      <c r="N481" s="44"/>
      <c r="O481" s="44"/>
      <c r="P481" s="44"/>
      <c r="Q481" s="44"/>
      <c r="R481" s="44"/>
      <c r="S481" s="44"/>
      <c r="T481" s="44"/>
      <c r="U481" s="44"/>
      <c r="V481" s="44"/>
      <c r="W481" s="44"/>
      <c r="X481" s="44"/>
      <c r="Y481" s="44"/>
      <c r="Z481" s="44"/>
      <c r="AA481" s="25" t="str">
        <f t="shared" si="2"/>
        <v/>
      </c>
      <c r="AB481" s="39"/>
      <c r="AC481" s="39"/>
    </row>
    <row r="482" ht="19.5" customHeight="1">
      <c r="A482" s="22" t="str">
        <f t="shared" si="1"/>
        <v/>
      </c>
      <c r="B482" s="39"/>
      <c r="C482" s="41" t="str">
        <f t="array" ref="C482">IF(B482="","",IFERROR(INDEX('NGƯỜI ĐƯỢC ĐÁNH GIÁ'!$C$5:$C$34,MATCH(B482,'NGƯỜI ĐƯỢC ĐÁNH GIÁ'!$B$5:$B$34,0)),"⚠ Sai mã"))</f>
        <v/>
      </c>
      <c r="D482" s="39"/>
      <c r="E482" s="39"/>
      <c r="F482" s="43"/>
      <c r="G482" s="44"/>
      <c r="H482" s="44"/>
      <c r="I482" s="44"/>
      <c r="J482" s="44"/>
      <c r="K482" s="44"/>
      <c r="L482" s="44"/>
      <c r="M482" s="44"/>
      <c r="N482" s="44"/>
      <c r="O482" s="44"/>
      <c r="P482" s="44"/>
      <c r="Q482" s="44"/>
      <c r="R482" s="44"/>
      <c r="S482" s="44"/>
      <c r="T482" s="44"/>
      <c r="U482" s="44"/>
      <c r="V482" s="44"/>
      <c r="W482" s="44"/>
      <c r="X482" s="44"/>
      <c r="Y482" s="44"/>
      <c r="Z482" s="44"/>
      <c r="AA482" s="25" t="str">
        <f t="shared" si="2"/>
        <v/>
      </c>
      <c r="AB482" s="39"/>
      <c r="AC482" s="39"/>
    </row>
    <row r="483" ht="19.5" customHeight="1">
      <c r="A483" s="22" t="str">
        <f t="shared" si="1"/>
        <v/>
      </c>
      <c r="B483" s="39"/>
      <c r="C483" s="41" t="str">
        <f t="array" ref="C483">IF(B483="","",IFERROR(INDEX('NGƯỜI ĐƯỢC ĐÁNH GIÁ'!$C$5:$C$34,MATCH(B483,'NGƯỜI ĐƯỢC ĐÁNH GIÁ'!$B$5:$B$34,0)),"⚠ Sai mã"))</f>
        <v/>
      </c>
      <c r="D483" s="39"/>
      <c r="E483" s="39"/>
      <c r="F483" s="43"/>
      <c r="G483" s="44"/>
      <c r="H483" s="44"/>
      <c r="I483" s="44"/>
      <c r="J483" s="44"/>
      <c r="K483" s="44"/>
      <c r="L483" s="44"/>
      <c r="M483" s="44"/>
      <c r="N483" s="44"/>
      <c r="O483" s="44"/>
      <c r="P483" s="44"/>
      <c r="Q483" s="44"/>
      <c r="R483" s="44"/>
      <c r="S483" s="44"/>
      <c r="T483" s="44"/>
      <c r="U483" s="44"/>
      <c r="V483" s="44"/>
      <c r="W483" s="44"/>
      <c r="X483" s="44"/>
      <c r="Y483" s="44"/>
      <c r="Z483" s="44"/>
      <c r="AA483" s="25" t="str">
        <f t="shared" si="2"/>
        <v/>
      </c>
      <c r="AB483" s="39"/>
      <c r="AC483" s="39"/>
    </row>
    <row r="484" ht="19.5" customHeight="1">
      <c r="A484" s="22" t="str">
        <f t="shared" si="1"/>
        <v/>
      </c>
      <c r="B484" s="39"/>
      <c r="C484" s="41" t="str">
        <f t="array" ref="C484">IF(B484="","",IFERROR(INDEX('NGƯỜI ĐƯỢC ĐÁNH GIÁ'!$C$5:$C$34,MATCH(B484,'NGƯỜI ĐƯỢC ĐÁNH GIÁ'!$B$5:$B$34,0)),"⚠ Sai mã"))</f>
        <v/>
      </c>
      <c r="D484" s="39"/>
      <c r="E484" s="39"/>
      <c r="F484" s="43"/>
      <c r="G484" s="44"/>
      <c r="H484" s="44"/>
      <c r="I484" s="44"/>
      <c r="J484" s="44"/>
      <c r="K484" s="44"/>
      <c r="L484" s="44"/>
      <c r="M484" s="44"/>
      <c r="N484" s="44"/>
      <c r="O484" s="44"/>
      <c r="P484" s="44"/>
      <c r="Q484" s="44"/>
      <c r="R484" s="44"/>
      <c r="S484" s="44"/>
      <c r="T484" s="44"/>
      <c r="U484" s="44"/>
      <c r="V484" s="44"/>
      <c r="W484" s="44"/>
      <c r="X484" s="44"/>
      <c r="Y484" s="44"/>
      <c r="Z484" s="44"/>
      <c r="AA484" s="25" t="str">
        <f t="shared" si="2"/>
        <v/>
      </c>
      <c r="AB484" s="39"/>
      <c r="AC484" s="39"/>
    </row>
    <row r="485" ht="19.5" customHeight="1">
      <c r="A485" s="22" t="str">
        <f t="shared" si="1"/>
        <v/>
      </c>
      <c r="B485" s="39"/>
      <c r="C485" s="41" t="str">
        <f t="array" ref="C485">IF(B485="","",IFERROR(INDEX('NGƯỜI ĐƯỢC ĐÁNH GIÁ'!$C$5:$C$34,MATCH(B485,'NGƯỜI ĐƯỢC ĐÁNH GIÁ'!$B$5:$B$34,0)),"⚠ Sai mã"))</f>
        <v/>
      </c>
      <c r="D485" s="39"/>
      <c r="E485" s="39"/>
      <c r="F485" s="43"/>
      <c r="G485" s="44"/>
      <c r="H485" s="44"/>
      <c r="I485" s="44"/>
      <c r="J485" s="44"/>
      <c r="K485" s="44"/>
      <c r="L485" s="44"/>
      <c r="M485" s="44"/>
      <c r="N485" s="44"/>
      <c r="O485" s="44"/>
      <c r="P485" s="44"/>
      <c r="Q485" s="44"/>
      <c r="R485" s="44"/>
      <c r="S485" s="44"/>
      <c r="T485" s="44"/>
      <c r="U485" s="44"/>
      <c r="V485" s="44"/>
      <c r="W485" s="44"/>
      <c r="X485" s="44"/>
      <c r="Y485" s="44"/>
      <c r="Z485" s="44"/>
      <c r="AA485" s="25" t="str">
        <f t="shared" si="2"/>
        <v/>
      </c>
      <c r="AB485" s="39"/>
      <c r="AC485" s="39"/>
    </row>
    <row r="486" ht="19.5" customHeight="1">
      <c r="A486" s="22" t="str">
        <f t="shared" si="1"/>
        <v/>
      </c>
      <c r="B486" s="39"/>
      <c r="C486" s="41" t="str">
        <f t="array" ref="C486">IF(B486="","",IFERROR(INDEX('NGƯỜI ĐƯỢC ĐÁNH GIÁ'!$C$5:$C$34,MATCH(B486,'NGƯỜI ĐƯỢC ĐÁNH GIÁ'!$B$5:$B$34,0)),"⚠ Sai mã"))</f>
        <v/>
      </c>
      <c r="D486" s="39"/>
      <c r="E486" s="39"/>
      <c r="F486" s="43"/>
      <c r="G486" s="44"/>
      <c r="H486" s="44"/>
      <c r="I486" s="44"/>
      <c r="J486" s="44"/>
      <c r="K486" s="44"/>
      <c r="L486" s="44"/>
      <c r="M486" s="44"/>
      <c r="N486" s="44"/>
      <c r="O486" s="44"/>
      <c r="P486" s="44"/>
      <c r="Q486" s="44"/>
      <c r="R486" s="44"/>
      <c r="S486" s="44"/>
      <c r="T486" s="44"/>
      <c r="U486" s="44"/>
      <c r="V486" s="44"/>
      <c r="W486" s="44"/>
      <c r="X486" s="44"/>
      <c r="Y486" s="44"/>
      <c r="Z486" s="44"/>
      <c r="AA486" s="25" t="str">
        <f t="shared" si="2"/>
        <v/>
      </c>
      <c r="AB486" s="39"/>
      <c r="AC486" s="39"/>
    </row>
    <row r="487" ht="19.5" customHeight="1">
      <c r="A487" s="22" t="str">
        <f t="shared" si="1"/>
        <v/>
      </c>
      <c r="B487" s="39"/>
      <c r="C487" s="41" t="str">
        <f t="array" ref="C487">IF(B487="","",IFERROR(INDEX('NGƯỜI ĐƯỢC ĐÁNH GIÁ'!$C$5:$C$34,MATCH(B487,'NGƯỜI ĐƯỢC ĐÁNH GIÁ'!$B$5:$B$34,0)),"⚠ Sai mã"))</f>
        <v/>
      </c>
      <c r="D487" s="39"/>
      <c r="E487" s="39"/>
      <c r="F487" s="43"/>
      <c r="G487" s="44"/>
      <c r="H487" s="44"/>
      <c r="I487" s="44"/>
      <c r="J487" s="44"/>
      <c r="K487" s="44"/>
      <c r="L487" s="44"/>
      <c r="M487" s="44"/>
      <c r="N487" s="44"/>
      <c r="O487" s="44"/>
      <c r="P487" s="44"/>
      <c r="Q487" s="44"/>
      <c r="R487" s="44"/>
      <c r="S487" s="44"/>
      <c r="T487" s="44"/>
      <c r="U487" s="44"/>
      <c r="V487" s="44"/>
      <c r="W487" s="44"/>
      <c r="X487" s="44"/>
      <c r="Y487" s="44"/>
      <c r="Z487" s="44"/>
      <c r="AA487" s="25" t="str">
        <f t="shared" si="2"/>
        <v/>
      </c>
      <c r="AB487" s="39"/>
      <c r="AC487" s="39"/>
    </row>
    <row r="488" ht="19.5" customHeight="1">
      <c r="A488" s="22" t="str">
        <f t="shared" si="1"/>
        <v/>
      </c>
      <c r="B488" s="39"/>
      <c r="C488" s="41" t="str">
        <f t="array" ref="C488">IF(B488="","",IFERROR(INDEX('NGƯỜI ĐƯỢC ĐÁNH GIÁ'!$C$5:$C$34,MATCH(B488,'NGƯỜI ĐƯỢC ĐÁNH GIÁ'!$B$5:$B$34,0)),"⚠ Sai mã"))</f>
        <v/>
      </c>
      <c r="D488" s="39"/>
      <c r="E488" s="39"/>
      <c r="F488" s="43"/>
      <c r="G488" s="44"/>
      <c r="H488" s="44"/>
      <c r="I488" s="44"/>
      <c r="J488" s="44"/>
      <c r="K488" s="44"/>
      <c r="L488" s="44"/>
      <c r="M488" s="44"/>
      <c r="N488" s="44"/>
      <c r="O488" s="44"/>
      <c r="P488" s="44"/>
      <c r="Q488" s="44"/>
      <c r="R488" s="44"/>
      <c r="S488" s="44"/>
      <c r="T488" s="44"/>
      <c r="U488" s="44"/>
      <c r="V488" s="44"/>
      <c r="W488" s="44"/>
      <c r="X488" s="44"/>
      <c r="Y488" s="44"/>
      <c r="Z488" s="44"/>
      <c r="AA488" s="25" t="str">
        <f t="shared" si="2"/>
        <v/>
      </c>
      <c r="AB488" s="39"/>
      <c r="AC488" s="39"/>
    </row>
    <row r="489" ht="19.5" customHeight="1">
      <c r="A489" s="22" t="str">
        <f t="shared" si="1"/>
        <v/>
      </c>
      <c r="B489" s="39"/>
      <c r="C489" s="41" t="str">
        <f t="array" ref="C489">IF(B489="","",IFERROR(INDEX('NGƯỜI ĐƯỢC ĐÁNH GIÁ'!$C$5:$C$34,MATCH(B489,'NGƯỜI ĐƯỢC ĐÁNH GIÁ'!$B$5:$B$34,0)),"⚠ Sai mã"))</f>
        <v/>
      </c>
      <c r="D489" s="39"/>
      <c r="E489" s="39"/>
      <c r="F489" s="43"/>
      <c r="G489" s="44"/>
      <c r="H489" s="44"/>
      <c r="I489" s="44"/>
      <c r="J489" s="44"/>
      <c r="K489" s="44"/>
      <c r="L489" s="44"/>
      <c r="M489" s="44"/>
      <c r="N489" s="44"/>
      <c r="O489" s="44"/>
      <c r="P489" s="44"/>
      <c r="Q489" s="44"/>
      <c r="R489" s="44"/>
      <c r="S489" s="44"/>
      <c r="T489" s="44"/>
      <c r="U489" s="44"/>
      <c r="V489" s="44"/>
      <c r="W489" s="44"/>
      <c r="X489" s="44"/>
      <c r="Y489" s="44"/>
      <c r="Z489" s="44"/>
      <c r="AA489" s="25" t="str">
        <f t="shared" si="2"/>
        <v/>
      </c>
      <c r="AB489" s="39"/>
      <c r="AC489" s="39"/>
    </row>
    <row r="490" ht="19.5" customHeight="1">
      <c r="A490" s="22" t="str">
        <f t="shared" si="1"/>
        <v/>
      </c>
      <c r="B490" s="39"/>
      <c r="C490" s="41" t="str">
        <f t="array" ref="C490">IF(B490="","",IFERROR(INDEX('NGƯỜI ĐƯỢC ĐÁNH GIÁ'!$C$5:$C$34,MATCH(B490,'NGƯỜI ĐƯỢC ĐÁNH GIÁ'!$B$5:$B$34,0)),"⚠ Sai mã"))</f>
        <v/>
      </c>
      <c r="D490" s="39"/>
      <c r="E490" s="39"/>
      <c r="F490" s="43"/>
      <c r="G490" s="44"/>
      <c r="H490" s="44"/>
      <c r="I490" s="44"/>
      <c r="J490" s="44"/>
      <c r="K490" s="44"/>
      <c r="L490" s="44"/>
      <c r="M490" s="44"/>
      <c r="N490" s="44"/>
      <c r="O490" s="44"/>
      <c r="P490" s="44"/>
      <c r="Q490" s="44"/>
      <c r="R490" s="44"/>
      <c r="S490" s="44"/>
      <c r="T490" s="44"/>
      <c r="U490" s="44"/>
      <c r="V490" s="44"/>
      <c r="W490" s="44"/>
      <c r="X490" s="44"/>
      <c r="Y490" s="44"/>
      <c r="Z490" s="44"/>
      <c r="AA490" s="25" t="str">
        <f t="shared" si="2"/>
        <v/>
      </c>
      <c r="AB490" s="39"/>
      <c r="AC490" s="39"/>
    </row>
    <row r="491" ht="19.5" customHeight="1">
      <c r="A491" s="22" t="str">
        <f t="shared" si="1"/>
        <v/>
      </c>
      <c r="B491" s="39"/>
      <c r="C491" s="41" t="str">
        <f t="array" ref="C491">IF(B491="","",IFERROR(INDEX('NGƯỜI ĐƯỢC ĐÁNH GIÁ'!$C$5:$C$34,MATCH(B491,'NGƯỜI ĐƯỢC ĐÁNH GIÁ'!$B$5:$B$34,0)),"⚠ Sai mã"))</f>
        <v/>
      </c>
      <c r="D491" s="39"/>
      <c r="E491" s="39"/>
      <c r="F491" s="43"/>
      <c r="G491" s="44"/>
      <c r="H491" s="44"/>
      <c r="I491" s="44"/>
      <c r="J491" s="44"/>
      <c r="K491" s="44"/>
      <c r="L491" s="44"/>
      <c r="M491" s="44"/>
      <c r="N491" s="44"/>
      <c r="O491" s="44"/>
      <c r="P491" s="44"/>
      <c r="Q491" s="44"/>
      <c r="R491" s="44"/>
      <c r="S491" s="44"/>
      <c r="T491" s="44"/>
      <c r="U491" s="44"/>
      <c r="V491" s="44"/>
      <c r="W491" s="44"/>
      <c r="X491" s="44"/>
      <c r="Y491" s="44"/>
      <c r="Z491" s="44"/>
      <c r="AA491" s="25" t="str">
        <f t="shared" si="2"/>
        <v/>
      </c>
      <c r="AB491" s="39"/>
      <c r="AC491" s="39"/>
    </row>
    <row r="492" ht="19.5" customHeight="1">
      <c r="A492" s="22" t="str">
        <f t="shared" si="1"/>
        <v/>
      </c>
      <c r="B492" s="39"/>
      <c r="C492" s="41" t="str">
        <f t="array" ref="C492">IF(B492="","",IFERROR(INDEX('NGƯỜI ĐƯỢC ĐÁNH GIÁ'!$C$5:$C$34,MATCH(B492,'NGƯỜI ĐƯỢC ĐÁNH GIÁ'!$B$5:$B$34,0)),"⚠ Sai mã"))</f>
        <v/>
      </c>
      <c r="D492" s="39"/>
      <c r="E492" s="39"/>
      <c r="F492" s="43"/>
      <c r="G492" s="44"/>
      <c r="H492" s="44"/>
      <c r="I492" s="44"/>
      <c r="J492" s="44"/>
      <c r="K492" s="44"/>
      <c r="L492" s="44"/>
      <c r="M492" s="44"/>
      <c r="N492" s="44"/>
      <c r="O492" s="44"/>
      <c r="P492" s="44"/>
      <c r="Q492" s="44"/>
      <c r="R492" s="44"/>
      <c r="S492" s="44"/>
      <c r="T492" s="44"/>
      <c r="U492" s="44"/>
      <c r="V492" s="44"/>
      <c r="W492" s="44"/>
      <c r="X492" s="44"/>
      <c r="Y492" s="44"/>
      <c r="Z492" s="44"/>
      <c r="AA492" s="25" t="str">
        <f t="shared" si="2"/>
        <v/>
      </c>
      <c r="AB492" s="39"/>
      <c r="AC492" s="39"/>
    </row>
    <row r="493" ht="19.5" customHeight="1">
      <c r="A493" s="22" t="str">
        <f t="shared" si="1"/>
        <v/>
      </c>
      <c r="B493" s="39"/>
      <c r="C493" s="41" t="str">
        <f t="array" ref="C493">IF(B493="","",IFERROR(INDEX('NGƯỜI ĐƯỢC ĐÁNH GIÁ'!$C$5:$C$34,MATCH(B493,'NGƯỜI ĐƯỢC ĐÁNH GIÁ'!$B$5:$B$34,0)),"⚠ Sai mã"))</f>
        <v/>
      </c>
      <c r="D493" s="39"/>
      <c r="E493" s="39"/>
      <c r="F493" s="43"/>
      <c r="G493" s="44"/>
      <c r="H493" s="44"/>
      <c r="I493" s="44"/>
      <c r="J493" s="44"/>
      <c r="K493" s="44"/>
      <c r="L493" s="44"/>
      <c r="M493" s="44"/>
      <c r="N493" s="44"/>
      <c r="O493" s="44"/>
      <c r="P493" s="44"/>
      <c r="Q493" s="44"/>
      <c r="R493" s="44"/>
      <c r="S493" s="44"/>
      <c r="T493" s="44"/>
      <c r="U493" s="44"/>
      <c r="V493" s="44"/>
      <c r="W493" s="44"/>
      <c r="X493" s="44"/>
      <c r="Y493" s="44"/>
      <c r="Z493" s="44"/>
      <c r="AA493" s="25" t="str">
        <f t="shared" si="2"/>
        <v/>
      </c>
      <c r="AB493" s="39"/>
      <c r="AC493" s="39"/>
    </row>
    <row r="494" ht="19.5" customHeight="1">
      <c r="A494" s="22" t="str">
        <f t="shared" si="1"/>
        <v/>
      </c>
      <c r="B494" s="39"/>
      <c r="C494" s="41" t="str">
        <f t="array" ref="C494">IF(B494="","",IFERROR(INDEX('NGƯỜI ĐƯỢC ĐÁNH GIÁ'!$C$5:$C$34,MATCH(B494,'NGƯỜI ĐƯỢC ĐÁNH GIÁ'!$B$5:$B$34,0)),"⚠ Sai mã"))</f>
        <v/>
      </c>
      <c r="D494" s="39"/>
      <c r="E494" s="39"/>
      <c r="F494" s="43"/>
      <c r="G494" s="44"/>
      <c r="H494" s="44"/>
      <c r="I494" s="44"/>
      <c r="J494" s="44"/>
      <c r="K494" s="44"/>
      <c r="L494" s="44"/>
      <c r="M494" s="44"/>
      <c r="N494" s="44"/>
      <c r="O494" s="44"/>
      <c r="P494" s="44"/>
      <c r="Q494" s="44"/>
      <c r="R494" s="44"/>
      <c r="S494" s="44"/>
      <c r="T494" s="44"/>
      <c r="U494" s="44"/>
      <c r="V494" s="44"/>
      <c r="W494" s="44"/>
      <c r="X494" s="44"/>
      <c r="Y494" s="44"/>
      <c r="Z494" s="44"/>
      <c r="AA494" s="25" t="str">
        <f t="shared" si="2"/>
        <v/>
      </c>
      <c r="AB494" s="39"/>
      <c r="AC494" s="39"/>
    </row>
    <row r="495" ht="19.5" customHeight="1">
      <c r="A495" s="22" t="str">
        <f t="shared" si="1"/>
        <v/>
      </c>
      <c r="B495" s="39"/>
      <c r="C495" s="41" t="str">
        <f t="array" ref="C495">IF(B495="","",IFERROR(INDEX('NGƯỜI ĐƯỢC ĐÁNH GIÁ'!$C$5:$C$34,MATCH(B495,'NGƯỜI ĐƯỢC ĐÁNH GIÁ'!$B$5:$B$34,0)),"⚠ Sai mã"))</f>
        <v/>
      </c>
      <c r="D495" s="39"/>
      <c r="E495" s="39"/>
      <c r="F495" s="43"/>
      <c r="G495" s="44"/>
      <c r="H495" s="44"/>
      <c r="I495" s="44"/>
      <c r="J495" s="44"/>
      <c r="K495" s="44"/>
      <c r="L495" s="44"/>
      <c r="M495" s="44"/>
      <c r="N495" s="44"/>
      <c r="O495" s="44"/>
      <c r="P495" s="44"/>
      <c r="Q495" s="44"/>
      <c r="R495" s="44"/>
      <c r="S495" s="44"/>
      <c r="T495" s="44"/>
      <c r="U495" s="44"/>
      <c r="V495" s="44"/>
      <c r="W495" s="44"/>
      <c r="X495" s="44"/>
      <c r="Y495" s="44"/>
      <c r="Z495" s="44"/>
      <c r="AA495" s="25" t="str">
        <f t="shared" si="2"/>
        <v/>
      </c>
      <c r="AB495" s="39"/>
      <c r="AC495" s="39"/>
    </row>
    <row r="496" ht="19.5" customHeight="1">
      <c r="A496" s="22" t="str">
        <f t="shared" si="1"/>
        <v/>
      </c>
      <c r="B496" s="39"/>
      <c r="C496" s="41" t="str">
        <f t="array" ref="C496">IF(B496="","",IFERROR(INDEX('NGƯỜI ĐƯỢC ĐÁNH GIÁ'!$C$5:$C$34,MATCH(B496,'NGƯỜI ĐƯỢC ĐÁNH GIÁ'!$B$5:$B$34,0)),"⚠ Sai mã"))</f>
        <v/>
      </c>
      <c r="D496" s="39"/>
      <c r="E496" s="39"/>
      <c r="F496" s="43"/>
      <c r="G496" s="44"/>
      <c r="H496" s="44"/>
      <c r="I496" s="44"/>
      <c r="J496" s="44"/>
      <c r="K496" s="44"/>
      <c r="L496" s="44"/>
      <c r="M496" s="44"/>
      <c r="N496" s="44"/>
      <c r="O496" s="44"/>
      <c r="P496" s="44"/>
      <c r="Q496" s="44"/>
      <c r="R496" s="44"/>
      <c r="S496" s="44"/>
      <c r="T496" s="44"/>
      <c r="U496" s="44"/>
      <c r="V496" s="44"/>
      <c r="W496" s="44"/>
      <c r="X496" s="44"/>
      <c r="Y496" s="44"/>
      <c r="Z496" s="44"/>
      <c r="AA496" s="25" t="str">
        <f t="shared" si="2"/>
        <v/>
      </c>
      <c r="AB496" s="39"/>
      <c r="AC496" s="39"/>
    </row>
    <row r="497" ht="19.5" customHeight="1">
      <c r="A497" s="22" t="str">
        <f t="shared" si="1"/>
        <v/>
      </c>
      <c r="B497" s="39"/>
      <c r="C497" s="41" t="str">
        <f t="array" ref="C497">IF(B497="","",IFERROR(INDEX('NGƯỜI ĐƯỢC ĐÁNH GIÁ'!$C$5:$C$34,MATCH(B497,'NGƯỜI ĐƯỢC ĐÁNH GIÁ'!$B$5:$B$34,0)),"⚠ Sai mã"))</f>
        <v/>
      </c>
      <c r="D497" s="39"/>
      <c r="E497" s="39"/>
      <c r="F497" s="43"/>
      <c r="G497" s="44"/>
      <c r="H497" s="44"/>
      <c r="I497" s="44"/>
      <c r="J497" s="44"/>
      <c r="K497" s="44"/>
      <c r="L497" s="44"/>
      <c r="M497" s="44"/>
      <c r="N497" s="44"/>
      <c r="O497" s="44"/>
      <c r="P497" s="44"/>
      <c r="Q497" s="44"/>
      <c r="R497" s="44"/>
      <c r="S497" s="44"/>
      <c r="T497" s="44"/>
      <c r="U497" s="44"/>
      <c r="V497" s="44"/>
      <c r="W497" s="44"/>
      <c r="X497" s="44"/>
      <c r="Y497" s="44"/>
      <c r="Z497" s="44"/>
      <c r="AA497" s="25" t="str">
        <f t="shared" si="2"/>
        <v/>
      </c>
      <c r="AB497" s="39"/>
      <c r="AC497" s="39"/>
    </row>
    <row r="498" ht="19.5" customHeight="1">
      <c r="A498" s="22" t="str">
        <f t="shared" si="1"/>
        <v/>
      </c>
      <c r="B498" s="39"/>
      <c r="C498" s="41" t="str">
        <f t="array" ref="C498">IF(B498="","",IFERROR(INDEX('NGƯỜI ĐƯỢC ĐÁNH GIÁ'!$C$5:$C$34,MATCH(B498,'NGƯỜI ĐƯỢC ĐÁNH GIÁ'!$B$5:$B$34,0)),"⚠ Sai mã"))</f>
        <v/>
      </c>
      <c r="D498" s="39"/>
      <c r="E498" s="39"/>
      <c r="F498" s="43"/>
      <c r="G498" s="44"/>
      <c r="H498" s="44"/>
      <c r="I498" s="44"/>
      <c r="J498" s="44"/>
      <c r="K498" s="44"/>
      <c r="L498" s="44"/>
      <c r="M498" s="44"/>
      <c r="N498" s="44"/>
      <c r="O498" s="44"/>
      <c r="P498" s="44"/>
      <c r="Q498" s="44"/>
      <c r="R498" s="44"/>
      <c r="S498" s="44"/>
      <c r="T498" s="44"/>
      <c r="U498" s="44"/>
      <c r="V498" s="44"/>
      <c r="W498" s="44"/>
      <c r="X498" s="44"/>
      <c r="Y498" s="44"/>
      <c r="Z498" s="44"/>
      <c r="AA498" s="25" t="str">
        <f t="shared" si="2"/>
        <v/>
      </c>
      <c r="AB498" s="39"/>
      <c r="AC498" s="39"/>
    </row>
    <row r="499" ht="19.5" customHeight="1">
      <c r="A499" s="22" t="str">
        <f t="shared" si="1"/>
        <v/>
      </c>
      <c r="B499" s="39"/>
      <c r="C499" s="41" t="str">
        <f t="array" ref="C499">IF(B499="","",IFERROR(INDEX('NGƯỜI ĐƯỢC ĐÁNH GIÁ'!$C$5:$C$34,MATCH(B499,'NGƯỜI ĐƯỢC ĐÁNH GIÁ'!$B$5:$B$34,0)),"⚠ Sai mã"))</f>
        <v/>
      </c>
      <c r="D499" s="39"/>
      <c r="E499" s="39"/>
      <c r="F499" s="43"/>
      <c r="G499" s="44"/>
      <c r="H499" s="44"/>
      <c r="I499" s="44"/>
      <c r="J499" s="44"/>
      <c r="K499" s="44"/>
      <c r="L499" s="44"/>
      <c r="M499" s="44"/>
      <c r="N499" s="44"/>
      <c r="O499" s="44"/>
      <c r="P499" s="44"/>
      <c r="Q499" s="44"/>
      <c r="R499" s="44"/>
      <c r="S499" s="44"/>
      <c r="T499" s="44"/>
      <c r="U499" s="44"/>
      <c r="V499" s="44"/>
      <c r="W499" s="44"/>
      <c r="X499" s="44"/>
      <c r="Y499" s="44"/>
      <c r="Z499" s="44"/>
      <c r="AA499" s="25" t="str">
        <f t="shared" si="2"/>
        <v/>
      </c>
      <c r="AB499" s="39"/>
      <c r="AC499" s="39"/>
    </row>
    <row r="500" ht="19.5" customHeight="1">
      <c r="A500" s="22" t="str">
        <f t="shared" si="1"/>
        <v/>
      </c>
      <c r="B500" s="39"/>
      <c r="C500" s="41" t="str">
        <f t="array" ref="C500">IF(B500="","",IFERROR(INDEX('NGƯỜI ĐƯỢC ĐÁNH GIÁ'!$C$5:$C$34,MATCH(B500,'NGƯỜI ĐƯỢC ĐÁNH GIÁ'!$B$5:$B$34,0)),"⚠ Sai mã"))</f>
        <v/>
      </c>
      <c r="D500" s="39"/>
      <c r="E500" s="39"/>
      <c r="F500" s="43"/>
      <c r="G500" s="44"/>
      <c r="H500" s="44"/>
      <c r="I500" s="44"/>
      <c r="J500" s="44"/>
      <c r="K500" s="44"/>
      <c r="L500" s="44"/>
      <c r="M500" s="44"/>
      <c r="N500" s="44"/>
      <c r="O500" s="44"/>
      <c r="P500" s="44"/>
      <c r="Q500" s="44"/>
      <c r="R500" s="44"/>
      <c r="S500" s="44"/>
      <c r="T500" s="44"/>
      <c r="U500" s="44"/>
      <c r="V500" s="44"/>
      <c r="W500" s="44"/>
      <c r="X500" s="44"/>
      <c r="Y500" s="44"/>
      <c r="Z500" s="44"/>
      <c r="AA500" s="25" t="str">
        <f t="shared" si="2"/>
        <v/>
      </c>
      <c r="AB500" s="39"/>
      <c r="AC500" s="39"/>
    </row>
    <row r="501" ht="19.5" customHeight="1">
      <c r="A501" s="22" t="str">
        <f t="shared" si="1"/>
        <v/>
      </c>
      <c r="B501" s="39"/>
      <c r="C501" s="41" t="str">
        <f t="array" ref="C501">IF(B501="","",IFERROR(INDEX('NGƯỜI ĐƯỢC ĐÁNH GIÁ'!$C$5:$C$34,MATCH(B501,'NGƯỜI ĐƯỢC ĐÁNH GIÁ'!$B$5:$B$34,0)),"⚠ Sai mã"))</f>
        <v/>
      </c>
      <c r="D501" s="39"/>
      <c r="E501" s="39"/>
      <c r="F501" s="43"/>
      <c r="G501" s="44"/>
      <c r="H501" s="44"/>
      <c r="I501" s="44"/>
      <c r="J501" s="44"/>
      <c r="K501" s="44"/>
      <c r="L501" s="44"/>
      <c r="M501" s="44"/>
      <c r="N501" s="44"/>
      <c r="O501" s="44"/>
      <c r="P501" s="44"/>
      <c r="Q501" s="44"/>
      <c r="R501" s="44"/>
      <c r="S501" s="44"/>
      <c r="T501" s="44"/>
      <c r="U501" s="44"/>
      <c r="V501" s="44"/>
      <c r="W501" s="44"/>
      <c r="X501" s="44"/>
      <c r="Y501" s="44"/>
      <c r="Z501" s="44"/>
      <c r="AA501" s="25" t="str">
        <f t="shared" si="2"/>
        <v/>
      </c>
      <c r="AB501" s="39"/>
      <c r="AC501" s="39"/>
    </row>
    <row r="502" ht="19.5" customHeight="1">
      <c r="A502" s="22" t="str">
        <f t="shared" si="1"/>
        <v/>
      </c>
      <c r="B502" s="39"/>
      <c r="C502" s="41" t="str">
        <f t="array" ref="C502">IF(B502="","",IFERROR(INDEX('NGƯỜI ĐƯỢC ĐÁNH GIÁ'!$C$5:$C$34,MATCH(B502,'NGƯỜI ĐƯỢC ĐÁNH GIÁ'!$B$5:$B$34,0)),"⚠ Sai mã"))</f>
        <v/>
      </c>
      <c r="D502" s="39"/>
      <c r="E502" s="39"/>
      <c r="F502" s="43"/>
      <c r="G502" s="44"/>
      <c r="H502" s="44"/>
      <c r="I502" s="44"/>
      <c r="J502" s="44"/>
      <c r="K502" s="44"/>
      <c r="L502" s="44"/>
      <c r="M502" s="44"/>
      <c r="N502" s="44"/>
      <c r="O502" s="44"/>
      <c r="P502" s="44"/>
      <c r="Q502" s="44"/>
      <c r="R502" s="44"/>
      <c r="S502" s="44"/>
      <c r="T502" s="44"/>
      <c r="U502" s="44"/>
      <c r="V502" s="44"/>
      <c r="W502" s="44"/>
      <c r="X502" s="44"/>
      <c r="Y502" s="44"/>
      <c r="Z502" s="44"/>
      <c r="AA502" s="25" t="str">
        <f t="shared" si="2"/>
        <v/>
      </c>
      <c r="AB502" s="39"/>
      <c r="AC502" s="39"/>
    </row>
    <row r="503" ht="19.5" customHeight="1">
      <c r="A503" s="22" t="str">
        <f t="shared" si="1"/>
        <v/>
      </c>
      <c r="B503" s="39"/>
      <c r="C503" s="41" t="str">
        <f t="array" ref="C503">IF(B503="","",IFERROR(INDEX('NGƯỜI ĐƯỢC ĐÁNH GIÁ'!$C$5:$C$34,MATCH(B503,'NGƯỜI ĐƯỢC ĐÁNH GIÁ'!$B$5:$B$34,0)),"⚠ Sai mã"))</f>
        <v/>
      </c>
      <c r="D503" s="39"/>
      <c r="E503" s="39"/>
      <c r="F503" s="43"/>
      <c r="G503" s="44"/>
      <c r="H503" s="44"/>
      <c r="I503" s="44"/>
      <c r="J503" s="44"/>
      <c r="K503" s="44"/>
      <c r="L503" s="44"/>
      <c r="M503" s="44"/>
      <c r="N503" s="44"/>
      <c r="O503" s="44"/>
      <c r="P503" s="44"/>
      <c r="Q503" s="44"/>
      <c r="R503" s="44"/>
      <c r="S503" s="44"/>
      <c r="T503" s="44"/>
      <c r="U503" s="44"/>
      <c r="V503" s="44"/>
      <c r="W503" s="44"/>
      <c r="X503" s="44"/>
      <c r="Y503" s="44"/>
      <c r="Z503" s="44"/>
      <c r="AA503" s="25" t="str">
        <f t="shared" si="2"/>
        <v/>
      </c>
      <c r="AB503" s="39"/>
      <c r="AC503" s="39"/>
    </row>
    <row r="504" ht="19.5" customHeight="1">
      <c r="A504" s="22" t="str">
        <f t="shared" si="1"/>
        <v/>
      </c>
      <c r="B504" s="39"/>
      <c r="C504" s="41" t="str">
        <f t="array" ref="C504">IF(B504="","",IFERROR(INDEX('NGƯỜI ĐƯỢC ĐÁNH GIÁ'!$C$5:$C$34,MATCH(B504,'NGƯỜI ĐƯỢC ĐÁNH GIÁ'!$B$5:$B$34,0)),"⚠ Sai mã"))</f>
        <v/>
      </c>
      <c r="D504" s="39"/>
      <c r="E504" s="39"/>
      <c r="F504" s="43"/>
      <c r="G504" s="44"/>
      <c r="H504" s="44"/>
      <c r="I504" s="44"/>
      <c r="J504" s="44"/>
      <c r="K504" s="44"/>
      <c r="L504" s="44"/>
      <c r="M504" s="44"/>
      <c r="N504" s="44"/>
      <c r="O504" s="44"/>
      <c r="P504" s="44"/>
      <c r="Q504" s="44"/>
      <c r="R504" s="44"/>
      <c r="S504" s="44"/>
      <c r="T504" s="44"/>
      <c r="U504" s="44"/>
      <c r="V504" s="44"/>
      <c r="W504" s="44"/>
      <c r="X504" s="44"/>
      <c r="Y504" s="44"/>
      <c r="Z504" s="44"/>
      <c r="AA504" s="25" t="str">
        <f t="shared" si="2"/>
        <v/>
      </c>
      <c r="AB504" s="39"/>
      <c r="AC504" s="39"/>
    </row>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AC1"/>
    <mergeCell ref="A2:AC2"/>
  </mergeCells>
  <conditionalFormatting sqref="C5:C504">
    <cfRule type="expression" dxfId="3" priority="1">
      <formula>LEFT(C5,1)="⚠"</formula>
    </cfRule>
  </conditionalFormatting>
  <conditionalFormatting sqref="G5:Z504">
    <cfRule type="expression" dxfId="3" priority="2">
      <formula>AND(ISNUMBER(G5),G5&lt;=2)</formula>
    </cfRule>
  </conditionalFormatting>
  <conditionalFormatting sqref="G5:Z504">
    <cfRule type="expression" dxfId="2" priority="3">
      <formula>AND(ISNUMBER(G5),G5&gt;=5)</formula>
    </cfRule>
  </conditionalFormatting>
  <dataValidations>
    <dataValidation type="decimal" allowBlank="1" showInputMessage="1" showErrorMessage="1" prompt="Điểm - Nhập số nguyên từ 1 đến 5 (bỏ trống nếu không quan sát được)." sqref="G5:Z504">
      <formula1>1.0</formula1>
      <formula2>5.0</formula2>
    </dataValidation>
    <dataValidation type="date" operator="greaterThan" allowBlank="1" showInputMessage="1" showErrorMessage="1" prompt="Nhập ngày hợp lệ." sqref="F5:F504">
      <formula1>36526.0</formula1>
    </dataValidation>
    <dataValidation type="list" allowBlank="1" showInputMessage="1" showErrorMessage="1" prompt="Nhóm - Chọn nhóm trong danh sách (CẤU HÌNH)." sqref="D5:D504">
      <formula1>'CẤU HÌNH'!$B$12:$B$15</formula1>
    </dataValidation>
    <dataValidation type="list" allowBlank="1" showInputMessage="1" showErrorMessage="1" prompt="Mã NV - Mã chưa có trong NGƯỜI ĐƯỢC ĐÁNH GIÁ." sqref="B5:B504">
      <formula1>'NGƯỜI ĐƯỢC ĐÁNH GIÁ'!$B$5:$B$34</formula1>
    </dataValidation>
  </dataValidation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sheetViews>
  <sheetFormatPr customHeight="1" defaultColWidth="14.43" defaultRowHeight="15.0"/>
  <cols>
    <col customWidth="1" min="1" max="1" width="2.0"/>
    <col customWidth="1" min="2" max="2" width="5.0"/>
    <col customWidth="1" min="3" max="3" width="24.0"/>
    <col customWidth="1" min="4" max="4" width="30.0"/>
    <col customWidth="1" min="5" max="5" width="50.0"/>
    <col customWidth="1" min="6" max="10" width="6.43"/>
    <col customWidth="1" min="11" max="11" width="18.0"/>
    <col customWidth="1" min="12" max="26" width="8.57"/>
  </cols>
  <sheetData>
    <row r="1" ht="33.75" customHeight="1">
      <c r="A1" s="1" t="s">
        <v>71</v>
      </c>
      <c r="B1" s="2"/>
      <c r="C1" s="2"/>
      <c r="D1" s="2"/>
      <c r="E1" s="2"/>
      <c r="F1" s="2"/>
      <c r="G1" s="2"/>
      <c r="H1" s="2"/>
      <c r="I1" s="2"/>
      <c r="J1" s="2"/>
      <c r="K1" s="3"/>
    </row>
    <row r="2" ht="19.5" customHeight="1">
      <c r="A2" s="4" t="str">
        <f>'CẤU HÌNH'!C5&amp;"  ·  Kỳ đánh giá: "&amp;'CẤU HÌNH'!C6&amp;"  ·  Phiếu mang tính bảo mật — chỉ dùng để phát triển năng lực"</f>
        <v>Công ty Mẫu  ·  Kỳ đánh giá: Quý 4/2026  ·  Phiếu mang tính bảo mật — chỉ dùng để phát triển năng lực</v>
      </c>
      <c r="B2" s="2"/>
      <c r="C2" s="2"/>
      <c r="D2" s="2"/>
      <c r="E2" s="2"/>
      <c r="F2" s="2"/>
      <c r="G2" s="2"/>
      <c r="H2" s="2"/>
      <c r="I2" s="2"/>
      <c r="J2" s="2"/>
      <c r="K2" s="3"/>
    </row>
    <row r="4" ht="24.0" customHeight="1">
      <c r="C4" s="30" t="s">
        <v>72</v>
      </c>
      <c r="D4" s="31" t="s">
        <v>73</v>
      </c>
      <c r="E4" s="30" t="s">
        <v>54</v>
      </c>
      <c r="F4" s="32" t="str">
        <f t="array" ref="F4">IFERROR(INDEX('NGƯỜI ĐƯỢC ĐÁNH GIÁ'!$C$5:$C$34,MATCH($D$4,'NGƯỜI ĐƯỢC ĐÁNH GIÁ'!$B$5:$B$34,0)),"")</f>
        <v>Nguyễn Minh Anh</v>
      </c>
      <c r="G4" s="17"/>
      <c r="H4" s="17"/>
      <c r="I4" s="17"/>
      <c r="J4" s="17"/>
      <c r="K4" s="18"/>
    </row>
    <row r="5" ht="24.0" customHeight="1">
      <c r="C5" s="30" t="s">
        <v>68</v>
      </c>
      <c r="D5" s="31" t="s">
        <v>59</v>
      </c>
      <c r="E5" s="30" t="s">
        <v>56</v>
      </c>
      <c r="F5" s="32" t="str">
        <f t="array" ref="F5">IFERROR(INDEX('NGƯỜI ĐƯỢC ĐÁNH GIÁ'!$E$5:$E$34,MATCH($D$4,'NGƯỜI ĐƯỢC ĐÁNH GIÁ'!$B$5:$B$34,0)),"")</f>
        <v>Trưởng phòng Kinh doanh</v>
      </c>
      <c r="G5" s="17"/>
      <c r="H5" s="17"/>
      <c r="I5" s="17"/>
      <c r="J5" s="17"/>
      <c r="K5" s="18"/>
    </row>
    <row r="6" ht="24.0" customHeight="1">
      <c r="C6" s="30" t="s">
        <v>69</v>
      </c>
      <c r="D6" s="31"/>
      <c r="E6" s="30" t="s">
        <v>70</v>
      </c>
      <c r="F6" s="33"/>
      <c r="G6" s="17"/>
      <c r="H6" s="17"/>
      <c r="I6" s="17"/>
      <c r="J6" s="17"/>
      <c r="K6" s="18"/>
    </row>
    <row r="8" ht="36.0" customHeight="1">
      <c r="B8" s="34" t="s">
        <v>74</v>
      </c>
      <c r="C8" s="2"/>
      <c r="D8" s="2"/>
      <c r="E8" s="2"/>
      <c r="F8" s="2"/>
      <c r="G8" s="2"/>
      <c r="H8" s="2"/>
      <c r="I8" s="2"/>
      <c r="J8" s="2"/>
      <c r="K8" s="3"/>
    </row>
    <row r="10" ht="27.75" customHeight="1">
      <c r="B10" s="21" t="s">
        <v>52</v>
      </c>
      <c r="C10" s="21" t="s">
        <v>75</v>
      </c>
      <c r="D10" s="21" t="s">
        <v>76</v>
      </c>
      <c r="E10" s="21" t="s">
        <v>77</v>
      </c>
      <c r="F10" s="21" t="s">
        <v>78</v>
      </c>
      <c r="G10" s="21" t="s">
        <v>79</v>
      </c>
      <c r="H10" s="21" t="s">
        <v>80</v>
      </c>
      <c r="I10" s="21" t="s">
        <v>81</v>
      </c>
      <c r="J10" s="21" t="s">
        <v>82</v>
      </c>
      <c r="K10" s="21" t="s">
        <v>83</v>
      </c>
    </row>
    <row r="11" ht="39.75" customHeight="1">
      <c r="B11" s="35">
        <f>IF('TIÊU CHÍ'!D5="","",1)</f>
        <v>1</v>
      </c>
      <c r="C11" s="36" t="str">
        <f>IF('TIÊU CHÍ'!D5="","",'TIÊU CHÍ'!C5)</f>
        <v>Năng lực chuyên môn</v>
      </c>
      <c r="D11" s="37" t="str">
        <f>IF('TIÊU CHÍ'!D5="","",'TIÊU CHÍ'!D5)</f>
        <v>Kiến thức &amp; kỹ năng chuyên môn</v>
      </c>
      <c r="E11" s="38" t="str">
        <f>IF('TIÊU CHÍ'!D5="","",'TIÊU CHÍ'!E5)</f>
        <v>Nắm vững kiến thức, kỹ năng cần thiết và áp dụng hiệu quả vào công việc.</v>
      </c>
      <c r="F11" s="35"/>
      <c r="G11" s="35"/>
      <c r="H11" s="35"/>
      <c r="I11" s="35"/>
      <c r="J11" s="35"/>
      <c r="K11" s="36"/>
    </row>
    <row r="12" ht="39.75" customHeight="1">
      <c r="B12" s="35">
        <f>IF('TIÊU CHÍ'!D6="","",2)</f>
        <v>2</v>
      </c>
      <c r="C12" s="36" t="str">
        <f>IF('TIÊU CHÍ'!D6="","",'TIÊU CHÍ'!C6)</f>
        <v>Năng lực chuyên môn</v>
      </c>
      <c r="D12" s="37" t="str">
        <f>IF('TIÊU CHÍ'!D6="","",'TIÊU CHÍ'!D6)</f>
        <v>Chất lượng công việc</v>
      </c>
      <c r="E12" s="38" t="str">
        <f>IF('TIÊU CHÍ'!D6="","",'TIÊU CHÍ'!E6)</f>
        <v>Sản phẩm công việc chính xác, đầy đủ, đúng hạn và ít phải làm lại.</v>
      </c>
      <c r="F12" s="35"/>
      <c r="G12" s="35"/>
      <c r="H12" s="35"/>
      <c r="I12" s="35"/>
      <c r="J12" s="35"/>
      <c r="K12" s="36"/>
    </row>
    <row r="13" ht="39.75" customHeight="1">
      <c r="B13" s="35">
        <f>IF('TIÊU CHÍ'!D7="","",3)</f>
        <v>3</v>
      </c>
      <c r="C13" s="36" t="str">
        <f>IF('TIÊU CHÍ'!D7="","",'TIÊU CHÍ'!C7)</f>
        <v>Năng lực chuyên môn</v>
      </c>
      <c r="D13" s="37" t="str">
        <f>IF('TIÊU CHÍ'!D7="","",'TIÊU CHÍ'!D7)</f>
        <v>Học hỏi &amp; cải tiến</v>
      </c>
      <c r="E13" s="38" t="str">
        <f>IF('TIÊU CHÍ'!D7="","",'TIÊU CHÍ'!E7)</f>
        <v>Chủ động học hỏi, tiếp thu góp ý và đề xuất cải tiến quy trình.</v>
      </c>
      <c r="F13" s="35"/>
      <c r="G13" s="35"/>
      <c r="H13" s="35"/>
      <c r="I13" s="35"/>
      <c r="J13" s="35"/>
      <c r="K13" s="36"/>
    </row>
    <row r="14" ht="39.75" customHeight="1">
      <c r="B14" s="35">
        <f>IF('TIÊU CHÍ'!D8="","",4)</f>
        <v>4</v>
      </c>
      <c r="C14" s="36" t="str">
        <f>IF('TIÊU CHÍ'!D8="","",'TIÊU CHÍ'!C8)</f>
        <v>Giao tiếp &amp; phối hợp</v>
      </c>
      <c r="D14" s="37" t="str">
        <f>IF('TIÊU CHÍ'!D8="","",'TIÊU CHÍ'!D8)</f>
        <v>Giao tiếp rõ ràng</v>
      </c>
      <c r="E14" s="38" t="str">
        <f>IF('TIÊU CHÍ'!D8="","",'TIÊU CHÍ'!E8)</f>
        <v>Trình bày ý tưởng, thông tin mạch lạc, dễ hiểu bằng lời nói và văn bản.</v>
      </c>
      <c r="F14" s="35"/>
      <c r="G14" s="35"/>
      <c r="H14" s="35"/>
      <c r="I14" s="35"/>
      <c r="J14" s="35"/>
      <c r="K14" s="36"/>
    </row>
    <row r="15" ht="39.75" customHeight="1">
      <c r="B15" s="35">
        <f>IF('TIÊU CHÍ'!D9="","",5)</f>
        <v>5</v>
      </c>
      <c r="C15" s="36" t="str">
        <f>IF('TIÊU CHÍ'!D9="","",'TIÊU CHÍ'!C9)</f>
        <v>Giao tiếp &amp; phối hợp</v>
      </c>
      <c r="D15" s="37" t="str">
        <f>IF('TIÊU CHÍ'!D9="","",'TIÊU CHÍ'!D9)</f>
        <v>Lắng nghe &amp; phản hồi</v>
      </c>
      <c r="E15" s="38" t="str">
        <f>IF('TIÊU CHÍ'!D9="","",'TIÊU CHÍ'!E9)</f>
        <v>Lắng nghe chủ động, tôn trọng quan điểm khác và phản hồi kịp thời, xây dựng.</v>
      </c>
      <c r="F15" s="35"/>
      <c r="G15" s="35"/>
      <c r="H15" s="35"/>
      <c r="I15" s="35"/>
      <c r="J15" s="35"/>
      <c r="K15" s="36"/>
    </row>
    <row r="16" ht="39.75" customHeight="1">
      <c r="B16" s="35">
        <f>IF('TIÊU CHÍ'!D10="","",6)</f>
        <v>6</v>
      </c>
      <c r="C16" s="36" t="str">
        <f>IF('TIÊU CHÍ'!D10="","",'TIÊU CHÍ'!C10)</f>
        <v>Giao tiếp &amp; phối hợp</v>
      </c>
      <c r="D16" s="37" t="str">
        <f>IF('TIÊU CHÍ'!D10="","",'TIÊU CHÍ'!D10)</f>
        <v>Hợp tác đồng đội</v>
      </c>
      <c r="E16" s="38" t="str">
        <f>IF('TIÊU CHÍ'!D10="","",'TIÊU CHÍ'!E10)</f>
        <v>Sẵn sàng hỗ trợ, chia sẻ thông tin và phối hợp tốt với bộ phận khác.</v>
      </c>
      <c r="F16" s="35"/>
      <c r="G16" s="35"/>
      <c r="H16" s="35"/>
      <c r="I16" s="35"/>
      <c r="J16" s="35"/>
      <c r="K16" s="36"/>
    </row>
    <row r="17" ht="39.75" customHeight="1">
      <c r="B17" s="35">
        <f>IF('TIÊU CHÍ'!D11="","",7)</f>
        <v>7</v>
      </c>
      <c r="C17" s="36" t="str">
        <f>IF('TIÊU CHÍ'!D11="","",'TIÊU CHÍ'!C11)</f>
        <v>Tư duy &amp; giải quyết vấn đề</v>
      </c>
      <c r="D17" s="37" t="str">
        <f>IF('TIÊU CHÍ'!D11="","",'TIÊU CHÍ'!D11)</f>
        <v>Phân tích &amp; ra quyết định</v>
      </c>
      <c r="E17" s="38" t="str">
        <f>IF('TIÊU CHÍ'!D11="","",'TIÊU CHÍ'!E11)</f>
        <v>Phân tích vấn đề dựa trên dữ liệu, cân nhắc rủi ro và ra quyết định đúng lúc.</v>
      </c>
      <c r="F17" s="35"/>
      <c r="G17" s="35"/>
      <c r="H17" s="35"/>
      <c r="I17" s="35"/>
      <c r="J17" s="35"/>
      <c r="K17" s="36"/>
    </row>
    <row r="18" ht="39.75" customHeight="1">
      <c r="B18" s="35">
        <f>IF('TIÊU CHÍ'!D12="","",8)</f>
        <v>8</v>
      </c>
      <c r="C18" s="36" t="str">
        <f>IF('TIÊU CHÍ'!D12="","",'TIÊU CHÍ'!C12)</f>
        <v>Tư duy &amp; giải quyết vấn đề</v>
      </c>
      <c r="D18" s="37" t="str">
        <f>IF('TIÊU CHÍ'!D12="","",'TIÊU CHÍ'!D12)</f>
        <v>Chủ động &amp; sáng tạo</v>
      </c>
      <c r="E18" s="38" t="str">
        <f>IF('TIÊU CHÍ'!D12="","",'TIÊU CHÍ'!E12)</f>
        <v>Chủ động nhận việc, đưa ra giải pháp mới và không chờ chỉ đạo từng bước.</v>
      </c>
      <c r="F18" s="35"/>
      <c r="G18" s="35"/>
      <c r="H18" s="35"/>
      <c r="I18" s="35"/>
      <c r="J18" s="35"/>
      <c r="K18" s="36"/>
    </row>
    <row r="19" ht="39.75" customHeight="1">
      <c r="B19" s="35">
        <f>IF('TIÊU CHÍ'!D13="","",9)</f>
        <v>9</v>
      </c>
      <c r="C19" s="36" t="str">
        <f>IF('TIÊU CHÍ'!D13="","",'TIÊU CHÍ'!C13)</f>
        <v>Tư duy &amp; giải quyết vấn đề</v>
      </c>
      <c r="D19" s="37" t="str">
        <f>IF('TIÊU CHÍ'!D13="","",'TIÊU CHÍ'!D13)</f>
        <v>Quản lý thời gian &amp; ưu tiên</v>
      </c>
      <c r="E19" s="38" t="str">
        <f>IF('TIÊU CHÍ'!D13="","",'TIÊU CHÍ'!E13)</f>
        <v>Sắp xếp công việc hợp lý, xác định đúng việc quan trọng và đáp ứng thời hạn.</v>
      </c>
      <c r="F19" s="35"/>
      <c r="G19" s="35"/>
      <c r="H19" s="35"/>
      <c r="I19" s="35"/>
      <c r="J19" s="35"/>
      <c r="K19" s="36"/>
    </row>
    <row r="20" ht="39.75" customHeight="1">
      <c r="B20" s="35">
        <f>IF('TIÊU CHÍ'!D14="","",10)</f>
        <v>10</v>
      </c>
      <c r="C20" s="36" t="str">
        <f>IF('TIÊU CHÍ'!D14="","",'TIÊU CHÍ'!C14)</f>
        <v>Lãnh đạo &amp; phát triển người khác</v>
      </c>
      <c r="D20" s="37" t="str">
        <f>IF('TIÊU CHÍ'!D14="","",'TIÊU CHÍ'!D14)</f>
        <v>Định hướng &amp; truyền cảm hứng</v>
      </c>
      <c r="E20" s="38" t="str">
        <f>IF('TIÊU CHÍ'!D14="","",'TIÊU CHÍ'!E14)</f>
        <v>Xác định mục tiêu rõ ràng, truyền động lực và là hình mẫu cho đội nhóm.</v>
      </c>
      <c r="F20" s="35"/>
      <c r="G20" s="35"/>
      <c r="H20" s="35"/>
      <c r="I20" s="35"/>
      <c r="J20" s="35"/>
      <c r="K20" s="36"/>
    </row>
    <row r="21" ht="39.75" customHeight="1">
      <c r="B21" s="35">
        <f>IF('TIÊU CHÍ'!D15="","",11)</f>
        <v>11</v>
      </c>
      <c r="C21" s="36" t="str">
        <f>IF('TIÊU CHÍ'!D15="","",'TIÊU CHÍ'!C15)</f>
        <v>Lãnh đạo &amp; phát triển người khác</v>
      </c>
      <c r="D21" s="37" t="str">
        <f>IF('TIÊU CHÍ'!D15="","",'TIÊU CHÍ'!D15)</f>
        <v>Giao việc &amp; huấn luyện</v>
      </c>
      <c r="E21" s="38" t="str">
        <f>IF('TIÊU CHÍ'!D15="","",'TIÊU CHÍ'!E15)</f>
        <v>Giao việc phù hợp năng lực, hướng dẫn và tạo điều kiện để nhân viên phát triển.</v>
      </c>
      <c r="F21" s="35"/>
      <c r="G21" s="35"/>
      <c r="H21" s="35"/>
      <c r="I21" s="35"/>
      <c r="J21" s="35"/>
      <c r="K21" s="36"/>
    </row>
    <row r="22" ht="39.75" customHeight="1">
      <c r="B22" s="35">
        <f>IF('TIÊU CHÍ'!D16="","",12)</f>
        <v>12</v>
      </c>
      <c r="C22" s="36" t="str">
        <f>IF('TIÊU CHÍ'!D16="","",'TIÊU CHÍ'!C16)</f>
        <v>Lãnh đạo &amp; phát triển người khác</v>
      </c>
      <c r="D22" s="37" t="str">
        <f>IF('TIÊU CHÍ'!D16="","",'TIÊU CHÍ'!D16)</f>
        <v>Ghi nhận &amp; phản hồi nhân viên</v>
      </c>
      <c r="E22" s="38" t="str">
        <f>IF('TIÊU CHÍ'!D16="","",'TIÊU CHÍ'!E16)</f>
        <v>Ghi nhận đóng góp kịp thời và góp ý công bằng, cụ thể, mang tính xây dựng.</v>
      </c>
      <c r="F22" s="35"/>
      <c r="G22" s="35"/>
      <c r="H22" s="35"/>
      <c r="I22" s="35"/>
      <c r="J22" s="35"/>
      <c r="K22" s="36"/>
    </row>
    <row r="23" ht="39.75" customHeight="1">
      <c r="B23" s="35">
        <f>IF('TIÊU CHÍ'!D17="","",13)</f>
        <v>13</v>
      </c>
      <c r="C23" s="36" t="str">
        <f>IF('TIÊU CHÍ'!D17="","",'TIÊU CHÍ'!C17)</f>
        <v>Thái độ &amp; giá trị</v>
      </c>
      <c r="D23" s="37" t="str">
        <f>IF('TIÊU CHÍ'!D17="","",'TIÊU CHÍ'!D17)</f>
        <v>Trách nhiệm &amp; cam kết</v>
      </c>
      <c r="E23" s="38" t="str">
        <f>IF('TIÊU CHÍ'!D17="","",'TIÊU CHÍ'!E17)</f>
        <v>Chịu trách nhiệm với kết quả công việc và giữ đúng cam kết.</v>
      </c>
      <c r="F23" s="35"/>
      <c r="G23" s="35"/>
      <c r="H23" s="35"/>
      <c r="I23" s="35"/>
      <c r="J23" s="35"/>
      <c r="K23" s="36"/>
    </row>
    <row r="24" ht="39.75" customHeight="1">
      <c r="B24" s="35">
        <f>IF('TIÊU CHÍ'!D18="","",14)</f>
        <v>14</v>
      </c>
      <c r="C24" s="36" t="str">
        <f>IF('TIÊU CHÍ'!D18="","",'TIÊU CHÍ'!C18)</f>
        <v>Thái độ &amp; giá trị</v>
      </c>
      <c r="D24" s="37" t="str">
        <f>IF('TIÊU CHÍ'!D18="","",'TIÊU CHÍ'!D18)</f>
        <v>Chính trực &amp; tôn trọng</v>
      </c>
      <c r="E24" s="38" t="str">
        <f>IF('TIÊU CHÍ'!D18="","",'TIÊU CHÍ'!E18)</f>
        <v>Trung thực, công bằng, tôn trọng đồng nghiệp và tuân thủ giá trị của đơn vị.</v>
      </c>
      <c r="F24" s="35"/>
      <c r="G24" s="35"/>
      <c r="H24" s="35"/>
      <c r="I24" s="35"/>
      <c r="J24" s="35"/>
      <c r="K24" s="36"/>
    </row>
    <row r="25" ht="39.75" customHeight="1">
      <c r="B25" s="35">
        <f>IF('TIÊU CHÍ'!D19="","",15)</f>
        <v>15</v>
      </c>
      <c r="C25" s="36" t="str">
        <f>IF('TIÊU CHÍ'!D19="","",'TIÊU CHÍ'!C19)</f>
        <v>Thái độ &amp; giá trị</v>
      </c>
      <c r="D25" s="37" t="str">
        <f>IF('TIÊU CHÍ'!D19="","",'TIÊU CHÍ'!D19)</f>
        <v>Thích ứng với thay đổi</v>
      </c>
      <c r="E25" s="38" t="str">
        <f>IF('TIÊU CHÍ'!D19="","",'TIÊU CHÍ'!E19)</f>
        <v>Linh hoạt, cởi mở với thay đổi và nhanh chóng thích nghi với tình huống mới.</v>
      </c>
      <c r="F25" s="35"/>
      <c r="G25" s="35"/>
      <c r="H25" s="35"/>
      <c r="I25" s="35"/>
      <c r="J25" s="35"/>
      <c r="K25" s="36"/>
    </row>
    <row r="26" ht="39.75" customHeight="1">
      <c r="B26" s="35" t="str">
        <f>IF('TIÊU CHÍ'!D20="","",16)</f>
        <v/>
      </c>
      <c r="C26" s="36" t="str">
        <f>IF('TIÊU CHÍ'!D20="","",'TIÊU CHÍ'!C20)</f>
        <v/>
      </c>
      <c r="D26" s="37" t="str">
        <f>IF('TIÊU CHÍ'!D20="","",'TIÊU CHÍ'!D20)</f>
        <v/>
      </c>
      <c r="E26" s="38" t="str">
        <f>IF('TIÊU CHÍ'!D20="","",'TIÊU CHÍ'!E20)</f>
        <v/>
      </c>
      <c r="F26" s="35"/>
      <c r="G26" s="35"/>
      <c r="H26" s="35"/>
      <c r="I26" s="35"/>
      <c r="J26" s="35"/>
      <c r="K26" s="36"/>
    </row>
    <row r="27" ht="39.75" customHeight="1">
      <c r="B27" s="35" t="str">
        <f>IF('TIÊU CHÍ'!D21="","",17)</f>
        <v/>
      </c>
      <c r="C27" s="36" t="str">
        <f>IF('TIÊU CHÍ'!D21="","",'TIÊU CHÍ'!C21)</f>
        <v/>
      </c>
      <c r="D27" s="37" t="str">
        <f>IF('TIÊU CHÍ'!D21="","",'TIÊU CHÍ'!D21)</f>
        <v/>
      </c>
      <c r="E27" s="38" t="str">
        <f>IF('TIÊU CHÍ'!D21="","",'TIÊU CHÍ'!E21)</f>
        <v/>
      </c>
      <c r="F27" s="35"/>
      <c r="G27" s="35"/>
      <c r="H27" s="35"/>
      <c r="I27" s="35"/>
      <c r="J27" s="35"/>
      <c r="K27" s="36"/>
    </row>
    <row r="28" ht="39.75" customHeight="1">
      <c r="B28" s="35" t="str">
        <f>IF('TIÊU CHÍ'!D22="","",18)</f>
        <v/>
      </c>
      <c r="C28" s="36" t="str">
        <f>IF('TIÊU CHÍ'!D22="","",'TIÊU CHÍ'!C22)</f>
        <v/>
      </c>
      <c r="D28" s="37" t="str">
        <f>IF('TIÊU CHÍ'!D22="","",'TIÊU CHÍ'!D22)</f>
        <v/>
      </c>
      <c r="E28" s="38" t="str">
        <f>IF('TIÊU CHÍ'!D22="","",'TIÊU CHÍ'!E22)</f>
        <v/>
      </c>
      <c r="F28" s="35"/>
      <c r="G28" s="35"/>
      <c r="H28" s="35"/>
      <c r="I28" s="35"/>
      <c r="J28" s="35"/>
      <c r="K28" s="36"/>
    </row>
    <row r="29" ht="39.75" customHeight="1">
      <c r="B29" s="35" t="str">
        <f>IF('TIÊU CHÍ'!D23="","",19)</f>
        <v/>
      </c>
      <c r="C29" s="36" t="str">
        <f>IF('TIÊU CHÍ'!D23="","",'TIÊU CHÍ'!C23)</f>
        <v/>
      </c>
      <c r="D29" s="37" t="str">
        <f>IF('TIÊU CHÍ'!D23="","",'TIÊU CHÍ'!D23)</f>
        <v/>
      </c>
      <c r="E29" s="38" t="str">
        <f>IF('TIÊU CHÍ'!D23="","",'TIÊU CHÍ'!E23)</f>
        <v/>
      </c>
      <c r="F29" s="35"/>
      <c r="G29" s="35"/>
      <c r="H29" s="35"/>
      <c r="I29" s="35"/>
      <c r="J29" s="35"/>
      <c r="K29" s="36"/>
    </row>
    <row r="30" ht="39.75" customHeight="1">
      <c r="B30" s="35" t="str">
        <f>IF('TIÊU CHÍ'!D24="","",20)</f>
        <v/>
      </c>
      <c r="C30" s="36" t="str">
        <f>IF('TIÊU CHÍ'!D24="","",'TIÊU CHÍ'!C24)</f>
        <v/>
      </c>
      <c r="D30" s="37" t="str">
        <f>IF('TIÊU CHÍ'!D24="","",'TIÊU CHÍ'!D24)</f>
        <v/>
      </c>
      <c r="E30" s="38" t="str">
        <f>IF('TIÊU CHÍ'!D24="","",'TIÊU CHÍ'!E24)</f>
        <v/>
      </c>
      <c r="F30" s="35"/>
      <c r="G30" s="35"/>
      <c r="H30" s="35"/>
      <c r="I30" s="35"/>
      <c r="J30" s="35"/>
      <c r="K30" s="36"/>
    </row>
    <row r="31" ht="15.75" customHeight="1"/>
    <row r="32" ht="15.75" customHeight="1">
      <c r="B32" s="54" t="s">
        <v>101</v>
      </c>
    </row>
    <row r="33" ht="15.75" customHeight="1">
      <c r="C33" s="55" t="s">
        <v>102</v>
      </c>
      <c r="D33" s="56" t="str">
        <f>'CẤU HÌNH'!H5</f>
        <v>Luôn vượt kỳ vọng, là tấm gương cho người khác</v>
      </c>
      <c r="E33" s="17"/>
      <c r="F33" s="17"/>
      <c r="G33" s="17"/>
      <c r="H33" s="17"/>
      <c r="I33" s="17"/>
      <c r="J33" s="17"/>
      <c r="K33" s="18"/>
    </row>
    <row r="34" ht="15.75" customHeight="1">
      <c r="C34" s="55" t="s">
        <v>103</v>
      </c>
      <c r="D34" s="56" t="str">
        <f>'CẤU HÌNH'!H6</f>
        <v>Thường xuyên vượt kỳ vọng</v>
      </c>
      <c r="E34" s="17"/>
      <c r="F34" s="17"/>
      <c r="G34" s="17"/>
      <c r="H34" s="17"/>
      <c r="I34" s="17"/>
      <c r="J34" s="17"/>
      <c r="K34" s="18"/>
    </row>
    <row r="35" ht="15.75" customHeight="1">
      <c r="C35" s="55" t="s">
        <v>105</v>
      </c>
      <c r="D35" s="56" t="str">
        <f>'CẤU HÌNH'!H7</f>
        <v>Đáp ứng kỳ vọng của vị trí</v>
      </c>
      <c r="E35" s="17"/>
      <c r="F35" s="17"/>
      <c r="G35" s="17"/>
      <c r="H35" s="17"/>
      <c r="I35" s="17"/>
      <c r="J35" s="17"/>
      <c r="K35" s="18"/>
    </row>
    <row r="36" ht="15.75" customHeight="1">
      <c r="C36" s="55" t="s">
        <v>106</v>
      </c>
      <c r="D36" s="56" t="str">
        <f>'CẤU HÌNH'!H8</f>
        <v>Đáp ứng một phần, cần hỗ trợ và theo dõi</v>
      </c>
      <c r="E36" s="17"/>
      <c r="F36" s="17"/>
      <c r="G36" s="17"/>
      <c r="H36" s="17"/>
      <c r="I36" s="17"/>
      <c r="J36" s="17"/>
      <c r="K36" s="18"/>
    </row>
    <row r="37" ht="15.75" customHeight="1">
      <c r="C37" s="55" t="s">
        <v>107</v>
      </c>
      <c r="D37" s="56" t="str">
        <f>'CẤU HÌNH'!H9</f>
        <v>Chưa đáp ứng kỳ vọng, cần cải thiện ngay</v>
      </c>
      <c r="E37" s="17"/>
      <c r="F37" s="17"/>
      <c r="G37" s="17"/>
      <c r="H37" s="17"/>
      <c r="I37" s="17"/>
      <c r="J37" s="17"/>
      <c r="K37" s="18"/>
    </row>
    <row r="38" ht="15.75" customHeight="1"/>
    <row r="39" ht="15.75" customHeight="1"/>
    <row r="40" ht="15.75" customHeight="1">
      <c r="B40" s="54" t="s">
        <v>109</v>
      </c>
    </row>
    <row r="41" ht="25.5" customHeight="1">
      <c r="B41" s="57"/>
      <c r="C41" s="58"/>
      <c r="D41" s="58"/>
      <c r="E41" s="58"/>
      <c r="F41" s="58"/>
      <c r="G41" s="58"/>
      <c r="H41" s="58"/>
      <c r="I41" s="58"/>
      <c r="J41" s="58"/>
      <c r="K41" s="59"/>
    </row>
    <row r="42" ht="25.5" customHeight="1">
      <c r="B42" s="60"/>
      <c r="C42" s="61"/>
      <c r="D42" s="61"/>
      <c r="E42" s="61"/>
      <c r="F42" s="61"/>
      <c r="G42" s="61"/>
      <c r="H42" s="61"/>
      <c r="I42" s="61"/>
      <c r="J42" s="61"/>
      <c r="K42" s="62"/>
    </row>
    <row r="43" ht="15.75" customHeight="1">
      <c r="B43" s="54" t="s">
        <v>111</v>
      </c>
    </row>
    <row r="44" ht="25.5" customHeight="1">
      <c r="B44" s="57"/>
      <c r="C44" s="58"/>
      <c r="D44" s="58"/>
      <c r="E44" s="58"/>
      <c r="F44" s="58"/>
      <c r="G44" s="58"/>
      <c r="H44" s="58"/>
      <c r="I44" s="58"/>
      <c r="J44" s="58"/>
      <c r="K44" s="59"/>
    </row>
    <row r="45" ht="25.5" customHeight="1">
      <c r="B45" s="60"/>
      <c r="C45" s="61"/>
      <c r="D45" s="61"/>
      <c r="E45" s="61"/>
      <c r="F45" s="61"/>
      <c r="G45" s="61"/>
      <c r="H45" s="61"/>
      <c r="I45" s="61"/>
      <c r="J45" s="61"/>
      <c r="K45" s="62"/>
    </row>
    <row r="46" ht="15.75" customHeight="1">
      <c r="B46" s="54" t="s">
        <v>112</v>
      </c>
    </row>
    <row r="47" ht="25.5" customHeight="1">
      <c r="B47" s="57"/>
      <c r="C47" s="58"/>
      <c r="D47" s="58"/>
      <c r="E47" s="58"/>
      <c r="F47" s="58"/>
      <c r="G47" s="58"/>
      <c r="H47" s="58"/>
      <c r="I47" s="58"/>
      <c r="J47" s="58"/>
      <c r="K47" s="59"/>
    </row>
    <row r="48" ht="25.5" customHeight="1">
      <c r="B48" s="60"/>
      <c r="C48" s="61"/>
      <c r="D48" s="61"/>
      <c r="E48" s="61"/>
      <c r="F48" s="61"/>
      <c r="G48" s="61"/>
      <c r="H48" s="61"/>
      <c r="I48" s="61"/>
      <c r="J48" s="61"/>
      <c r="K48" s="62"/>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1:K1"/>
    <mergeCell ref="A2:K2"/>
    <mergeCell ref="F4:K4"/>
    <mergeCell ref="F5:K5"/>
    <mergeCell ref="F6:K6"/>
    <mergeCell ref="B8:K8"/>
    <mergeCell ref="B32:K32"/>
    <mergeCell ref="B43:K43"/>
    <mergeCell ref="B44:K45"/>
    <mergeCell ref="B46:K46"/>
    <mergeCell ref="B47:K48"/>
    <mergeCell ref="D33:K33"/>
    <mergeCell ref="D34:K34"/>
    <mergeCell ref="D35:K35"/>
    <mergeCell ref="D36:K36"/>
    <mergeCell ref="D37:K37"/>
    <mergeCell ref="B40:K40"/>
    <mergeCell ref="B41:K42"/>
  </mergeCells>
  <conditionalFormatting sqref="B11:K30">
    <cfRule type="expression" dxfId="0" priority="1">
      <formula>$D11=""</formula>
    </cfRule>
  </conditionalFormatting>
  <dataValidations>
    <dataValidation type="list" allowBlank="1" sqref="D5">
      <formula1>'CẤU HÌNH'!$B$12:$B$15</formula1>
    </dataValidation>
    <dataValidation type="list" allowBlank="1" sqref="D4">
      <formula1>'NGƯỜI ĐƯỢC ĐÁNH GIÁ'!$B$5:$B$34</formula1>
    </dataValidation>
  </dataValidations>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A3AF"/>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6.0"/>
    <col customWidth="1" min="2" max="2" width="9.0"/>
    <col customWidth="1" min="3" max="3" width="32.0"/>
    <col customWidth="1" min="4" max="4" width="36.0"/>
    <col customWidth="1" min="5" max="5" width="78.0"/>
    <col customWidth="1" min="6" max="26" width="8.57"/>
  </cols>
  <sheetData>
    <row r="1" ht="33.75" customHeight="1">
      <c r="A1" s="1" t="s">
        <v>123</v>
      </c>
      <c r="B1" s="2"/>
      <c r="C1" s="2"/>
      <c r="D1" s="2"/>
      <c r="E1" s="3"/>
    </row>
    <row r="2" ht="19.5" customHeight="1">
      <c r="A2" s="4" t="s">
        <v>125</v>
      </c>
      <c r="B2" s="2"/>
      <c r="C2" s="2"/>
      <c r="D2" s="2"/>
      <c r="E2" s="3"/>
    </row>
    <row r="4" ht="39.75" customHeight="1">
      <c r="A4" s="21" t="s">
        <v>52</v>
      </c>
      <c r="B4" s="21" t="s">
        <v>126</v>
      </c>
      <c r="C4" s="21" t="s">
        <v>75</v>
      </c>
      <c r="D4" s="21" t="s">
        <v>76</v>
      </c>
      <c r="E4" s="21" t="s">
        <v>77</v>
      </c>
    </row>
    <row r="5" ht="33.75" customHeight="1">
      <c r="A5" s="22">
        <v>1.0</v>
      </c>
      <c r="B5" s="44" t="s">
        <v>127</v>
      </c>
      <c r="C5" s="70" t="s">
        <v>128</v>
      </c>
      <c r="D5" s="70" t="s">
        <v>129</v>
      </c>
      <c r="E5" s="70" t="s">
        <v>130</v>
      </c>
    </row>
    <row r="6" ht="33.75" customHeight="1">
      <c r="A6" s="22">
        <v>2.0</v>
      </c>
      <c r="B6" s="44" t="s">
        <v>131</v>
      </c>
      <c r="C6" s="70" t="s">
        <v>128</v>
      </c>
      <c r="D6" s="70" t="s">
        <v>132</v>
      </c>
      <c r="E6" s="70" t="s">
        <v>133</v>
      </c>
    </row>
    <row r="7" ht="33.75" customHeight="1">
      <c r="A7" s="22">
        <v>3.0</v>
      </c>
      <c r="B7" s="44" t="s">
        <v>134</v>
      </c>
      <c r="C7" s="70" t="s">
        <v>128</v>
      </c>
      <c r="D7" s="70" t="s">
        <v>135</v>
      </c>
      <c r="E7" s="70" t="s">
        <v>136</v>
      </c>
    </row>
    <row r="8" ht="33.75" customHeight="1">
      <c r="A8" s="22">
        <v>4.0</v>
      </c>
      <c r="B8" s="44" t="s">
        <v>137</v>
      </c>
      <c r="C8" s="70" t="s">
        <v>138</v>
      </c>
      <c r="D8" s="70" t="s">
        <v>139</v>
      </c>
      <c r="E8" s="70" t="s">
        <v>140</v>
      </c>
    </row>
    <row r="9" ht="33.75" customHeight="1">
      <c r="A9" s="22">
        <v>5.0</v>
      </c>
      <c r="B9" s="44" t="s">
        <v>141</v>
      </c>
      <c r="C9" s="70" t="s">
        <v>138</v>
      </c>
      <c r="D9" s="70" t="s">
        <v>142</v>
      </c>
      <c r="E9" s="70" t="s">
        <v>143</v>
      </c>
    </row>
    <row r="10" ht="33.75" customHeight="1">
      <c r="A10" s="22">
        <v>6.0</v>
      </c>
      <c r="B10" s="44" t="s">
        <v>144</v>
      </c>
      <c r="C10" s="70" t="s">
        <v>138</v>
      </c>
      <c r="D10" s="70" t="s">
        <v>145</v>
      </c>
      <c r="E10" s="70" t="s">
        <v>146</v>
      </c>
    </row>
    <row r="11" ht="33.75" customHeight="1">
      <c r="A11" s="22">
        <v>7.0</v>
      </c>
      <c r="B11" s="44" t="s">
        <v>147</v>
      </c>
      <c r="C11" s="70" t="s">
        <v>148</v>
      </c>
      <c r="D11" s="70" t="s">
        <v>149</v>
      </c>
      <c r="E11" s="70" t="s">
        <v>150</v>
      </c>
    </row>
    <row r="12" ht="33.75" customHeight="1">
      <c r="A12" s="22">
        <v>8.0</v>
      </c>
      <c r="B12" s="44" t="s">
        <v>151</v>
      </c>
      <c r="C12" s="70" t="s">
        <v>148</v>
      </c>
      <c r="D12" s="70" t="s">
        <v>152</v>
      </c>
      <c r="E12" s="70" t="s">
        <v>153</v>
      </c>
    </row>
    <row r="13" ht="33.75" customHeight="1">
      <c r="A13" s="22">
        <v>9.0</v>
      </c>
      <c r="B13" s="44" t="s">
        <v>154</v>
      </c>
      <c r="C13" s="70" t="s">
        <v>148</v>
      </c>
      <c r="D13" s="70" t="s">
        <v>155</v>
      </c>
      <c r="E13" s="70" t="s">
        <v>156</v>
      </c>
    </row>
    <row r="14" ht="33.75" customHeight="1">
      <c r="A14" s="22">
        <v>10.0</v>
      </c>
      <c r="B14" s="44" t="s">
        <v>157</v>
      </c>
      <c r="C14" s="70" t="s">
        <v>158</v>
      </c>
      <c r="D14" s="70" t="s">
        <v>159</v>
      </c>
      <c r="E14" s="70" t="s">
        <v>160</v>
      </c>
    </row>
    <row r="15" ht="33.75" customHeight="1">
      <c r="A15" s="22">
        <v>11.0</v>
      </c>
      <c r="B15" s="44" t="s">
        <v>161</v>
      </c>
      <c r="C15" s="70" t="s">
        <v>158</v>
      </c>
      <c r="D15" s="70" t="s">
        <v>162</v>
      </c>
      <c r="E15" s="70" t="s">
        <v>163</v>
      </c>
    </row>
    <row r="16" ht="33.75" customHeight="1">
      <c r="A16" s="22">
        <v>12.0</v>
      </c>
      <c r="B16" s="44" t="s">
        <v>164</v>
      </c>
      <c r="C16" s="70" t="s">
        <v>158</v>
      </c>
      <c r="D16" s="70" t="s">
        <v>165</v>
      </c>
      <c r="E16" s="70" t="s">
        <v>166</v>
      </c>
    </row>
    <row r="17" ht="33.75" customHeight="1">
      <c r="A17" s="22">
        <v>13.0</v>
      </c>
      <c r="B17" s="44" t="s">
        <v>167</v>
      </c>
      <c r="C17" s="70" t="s">
        <v>168</v>
      </c>
      <c r="D17" s="70" t="s">
        <v>169</v>
      </c>
      <c r="E17" s="70" t="s">
        <v>170</v>
      </c>
    </row>
    <row r="18" ht="33.75" customHeight="1">
      <c r="A18" s="22">
        <v>14.0</v>
      </c>
      <c r="B18" s="44" t="s">
        <v>171</v>
      </c>
      <c r="C18" s="70" t="s">
        <v>168</v>
      </c>
      <c r="D18" s="70" t="s">
        <v>172</v>
      </c>
      <c r="E18" s="70" t="s">
        <v>173</v>
      </c>
    </row>
    <row r="19" ht="33.75" customHeight="1">
      <c r="A19" s="22">
        <v>15.0</v>
      </c>
      <c r="B19" s="44" t="s">
        <v>174</v>
      </c>
      <c r="C19" s="70" t="s">
        <v>168</v>
      </c>
      <c r="D19" s="70" t="s">
        <v>175</v>
      </c>
      <c r="E19" s="70" t="s">
        <v>176</v>
      </c>
    </row>
    <row r="20" ht="33.75" customHeight="1">
      <c r="A20" s="22">
        <v>16.0</v>
      </c>
      <c r="B20" s="44"/>
      <c r="C20" s="70"/>
      <c r="D20" s="70"/>
      <c r="E20" s="70"/>
    </row>
    <row r="21" ht="33.75" customHeight="1">
      <c r="A21" s="22">
        <v>17.0</v>
      </c>
      <c r="B21" s="44"/>
      <c r="C21" s="70"/>
      <c r="D21" s="70"/>
      <c r="E21" s="70"/>
    </row>
    <row r="22" ht="33.75" customHeight="1">
      <c r="A22" s="22">
        <v>18.0</v>
      </c>
      <c r="B22" s="44"/>
      <c r="C22" s="70"/>
      <c r="D22" s="70"/>
      <c r="E22" s="70"/>
    </row>
    <row r="23" ht="33.75" customHeight="1">
      <c r="A23" s="22">
        <v>19.0</v>
      </c>
      <c r="B23" s="44"/>
      <c r="C23" s="70"/>
      <c r="D23" s="70"/>
      <c r="E23" s="70"/>
    </row>
    <row r="24" ht="33.75" customHeight="1">
      <c r="A24" s="22">
        <v>20.0</v>
      </c>
      <c r="B24" s="44"/>
      <c r="C24" s="70"/>
      <c r="D24" s="70"/>
      <c r="E24" s="70"/>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dataValidations>
    <dataValidation type="list" allowBlank="1" showInputMessage="1" showErrorMessage="1" prompt="Chọn nhóm năng lực trong danh sách (CẤU HÌNH)." sqref="C5:C24">
      <formula1>'CẤU HÌNH'!$B$20:$B$24</formula1>
    </dataValidation>
  </dataValidations>
  <printOptions/>
  <pageMargins bottom="1.0" footer="0.0" header="0.0" left="0.75" right="0.75" top="1.0"/>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A3AF"/>
    <pageSetUpPr/>
  </sheetPr>
  <sheetViews>
    <sheetView showGridLines="0"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4.43" defaultRowHeight="15.0"/>
  <cols>
    <col customWidth="1" min="1" max="1" width="6.0"/>
    <col customWidth="1" min="2" max="2" width="11.0"/>
    <col customWidth="1" min="3" max="3" width="26.0"/>
    <col customWidth="1" min="4" max="4" width="18.0"/>
    <col customWidth="1" min="5" max="5" width="28.0"/>
    <col customWidth="1" min="6" max="6" width="22.0"/>
    <col customWidth="1" min="7" max="26" width="8.57"/>
  </cols>
  <sheetData>
    <row r="1" ht="33.75" customHeight="1">
      <c r="A1" s="1" t="s">
        <v>181</v>
      </c>
      <c r="B1" s="2"/>
      <c r="C1" s="2"/>
      <c r="D1" s="2"/>
      <c r="E1" s="2"/>
      <c r="F1" s="3"/>
    </row>
    <row r="2" ht="19.5" customHeight="1">
      <c r="A2" s="4" t="s">
        <v>182</v>
      </c>
      <c r="B2" s="2"/>
      <c r="C2" s="2"/>
      <c r="D2" s="2"/>
      <c r="E2" s="2"/>
      <c r="F2" s="3"/>
    </row>
    <row r="4" ht="39.75" customHeight="1">
      <c r="A4" s="21" t="s">
        <v>52</v>
      </c>
      <c r="B4" s="21" t="s">
        <v>53</v>
      </c>
      <c r="C4" s="21" t="s">
        <v>54</v>
      </c>
      <c r="D4" s="21" t="s">
        <v>55</v>
      </c>
      <c r="E4" s="21" t="s">
        <v>56</v>
      </c>
      <c r="F4" s="21" t="s">
        <v>90</v>
      </c>
    </row>
    <row r="5" ht="19.5" customHeight="1">
      <c r="A5" s="22">
        <v>1.0</v>
      </c>
      <c r="B5" s="70" t="s">
        <v>73</v>
      </c>
      <c r="C5" s="70" t="s">
        <v>88</v>
      </c>
      <c r="D5" s="70" t="s">
        <v>183</v>
      </c>
      <c r="E5" s="70" t="s">
        <v>184</v>
      </c>
      <c r="F5" s="70" t="s">
        <v>185</v>
      </c>
    </row>
    <row r="6" ht="19.5" customHeight="1">
      <c r="A6" s="22">
        <v>2.0</v>
      </c>
      <c r="B6" s="70" t="s">
        <v>110</v>
      </c>
      <c r="C6" s="70" t="s">
        <v>113</v>
      </c>
      <c r="D6" s="70" t="s">
        <v>183</v>
      </c>
      <c r="E6" s="70" t="s">
        <v>186</v>
      </c>
      <c r="F6" s="70" t="s">
        <v>88</v>
      </c>
    </row>
    <row r="7" ht="19.5" customHeight="1">
      <c r="A7" s="22">
        <v>3.0</v>
      </c>
      <c r="B7" s="70" t="s">
        <v>117</v>
      </c>
      <c r="C7" s="70" t="s">
        <v>118</v>
      </c>
      <c r="D7" s="70" t="s">
        <v>187</v>
      </c>
      <c r="E7" s="70" t="s">
        <v>188</v>
      </c>
      <c r="F7" s="70" t="s">
        <v>189</v>
      </c>
    </row>
    <row r="8" ht="19.5" customHeight="1">
      <c r="A8" s="22">
        <v>4.0</v>
      </c>
      <c r="B8" s="70" t="s">
        <v>122</v>
      </c>
      <c r="C8" s="70" t="s">
        <v>124</v>
      </c>
      <c r="D8" s="70" t="s">
        <v>190</v>
      </c>
      <c r="E8" s="70" t="s">
        <v>191</v>
      </c>
      <c r="F8" s="70" t="s">
        <v>192</v>
      </c>
    </row>
    <row r="9" ht="19.5" customHeight="1">
      <c r="A9" s="22">
        <v>5.0</v>
      </c>
      <c r="B9" s="70" t="s">
        <v>177</v>
      </c>
      <c r="C9" s="70" t="s">
        <v>178</v>
      </c>
      <c r="D9" s="70" t="s">
        <v>193</v>
      </c>
      <c r="E9" s="70" t="s">
        <v>194</v>
      </c>
      <c r="F9" s="70" t="s">
        <v>195</v>
      </c>
    </row>
    <row r="10" ht="19.5" customHeight="1">
      <c r="A10" s="22">
        <v>6.0</v>
      </c>
      <c r="B10" s="70" t="s">
        <v>179</v>
      </c>
      <c r="C10" s="70" t="s">
        <v>180</v>
      </c>
      <c r="D10" s="70" t="s">
        <v>196</v>
      </c>
      <c r="E10" s="70" t="s">
        <v>197</v>
      </c>
      <c r="F10" s="70" t="s">
        <v>198</v>
      </c>
    </row>
    <row r="11" ht="19.5" customHeight="1">
      <c r="A11" s="22">
        <v>7.0</v>
      </c>
      <c r="B11" s="70"/>
      <c r="C11" s="70"/>
      <c r="D11" s="70"/>
      <c r="E11" s="70"/>
      <c r="F11" s="70"/>
    </row>
    <row r="12" ht="19.5" customHeight="1">
      <c r="A12" s="22">
        <v>8.0</v>
      </c>
      <c r="B12" s="70"/>
      <c r="C12" s="70"/>
      <c r="D12" s="70"/>
      <c r="E12" s="70"/>
      <c r="F12" s="70"/>
    </row>
    <row r="13" ht="19.5" customHeight="1">
      <c r="A13" s="22">
        <v>9.0</v>
      </c>
      <c r="B13" s="70"/>
      <c r="C13" s="70"/>
      <c r="D13" s="70"/>
      <c r="E13" s="70"/>
      <c r="F13" s="70"/>
    </row>
    <row r="14" ht="19.5" customHeight="1">
      <c r="A14" s="22">
        <v>10.0</v>
      </c>
      <c r="B14" s="70"/>
      <c r="C14" s="70"/>
      <c r="D14" s="70"/>
      <c r="E14" s="70"/>
      <c r="F14" s="70"/>
    </row>
    <row r="15" ht="19.5" customHeight="1">
      <c r="A15" s="22">
        <v>11.0</v>
      </c>
      <c r="B15" s="70"/>
      <c r="C15" s="70"/>
      <c r="D15" s="70"/>
      <c r="E15" s="70"/>
      <c r="F15" s="70"/>
    </row>
    <row r="16" ht="19.5" customHeight="1">
      <c r="A16" s="22">
        <v>12.0</v>
      </c>
      <c r="B16" s="70"/>
      <c r="C16" s="70"/>
      <c r="D16" s="70"/>
      <c r="E16" s="70"/>
      <c r="F16" s="70"/>
    </row>
    <row r="17" ht="19.5" customHeight="1">
      <c r="A17" s="22">
        <v>13.0</v>
      </c>
      <c r="B17" s="70"/>
      <c r="C17" s="70"/>
      <c r="D17" s="70"/>
      <c r="E17" s="70"/>
      <c r="F17" s="70"/>
    </row>
    <row r="18" ht="19.5" customHeight="1">
      <c r="A18" s="22">
        <v>14.0</v>
      </c>
      <c r="B18" s="70"/>
      <c r="C18" s="70"/>
      <c r="D18" s="70"/>
      <c r="E18" s="70"/>
      <c r="F18" s="70"/>
    </row>
    <row r="19" ht="19.5" customHeight="1">
      <c r="A19" s="22">
        <v>15.0</v>
      </c>
      <c r="B19" s="70"/>
      <c r="C19" s="70"/>
      <c r="D19" s="70"/>
      <c r="E19" s="70"/>
      <c r="F19" s="70"/>
    </row>
    <row r="20" ht="19.5" customHeight="1">
      <c r="A20" s="22">
        <v>16.0</v>
      </c>
      <c r="B20" s="70"/>
      <c r="C20" s="70"/>
      <c r="D20" s="70"/>
      <c r="E20" s="70"/>
      <c r="F20" s="70"/>
    </row>
    <row r="21" ht="19.5" customHeight="1">
      <c r="A21" s="22">
        <v>17.0</v>
      </c>
      <c r="B21" s="70"/>
      <c r="C21" s="70"/>
      <c r="D21" s="70"/>
      <c r="E21" s="70"/>
      <c r="F21" s="70"/>
    </row>
    <row r="22" ht="19.5" customHeight="1">
      <c r="A22" s="22">
        <v>18.0</v>
      </c>
      <c r="B22" s="70"/>
      <c r="C22" s="70"/>
      <c r="D22" s="70"/>
      <c r="E22" s="70"/>
      <c r="F22" s="70"/>
    </row>
    <row r="23" ht="19.5" customHeight="1">
      <c r="A23" s="22">
        <v>19.0</v>
      </c>
      <c r="B23" s="70"/>
      <c r="C23" s="70"/>
      <c r="D23" s="70"/>
      <c r="E23" s="70"/>
      <c r="F23" s="70"/>
    </row>
    <row r="24" ht="19.5" customHeight="1">
      <c r="A24" s="22">
        <v>20.0</v>
      </c>
      <c r="B24" s="70"/>
      <c r="C24" s="70"/>
      <c r="D24" s="70"/>
      <c r="E24" s="70"/>
      <c r="F24" s="70"/>
    </row>
    <row r="25" ht="19.5" customHeight="1">
      <c r="A25" s="22">
        <v>21.0</v>
      </c>
      <c r="B25" s="70"/>
      <c r="C25" s="70"/>
      <c r="D25" s="70"/>
      <c r="E25" s="70"/>
      <c r="F25" s="70"/>
    </row>
    <row r="26" ht="19.5" customHeight="1">
      <c r="A26" s="22">
        <v>22.0</v>
      </c>
      <c r="B26" s="70"/>
      <c r="C26" s="70"/>
      <c r="D26" s="70"/>
      <c r="E26" s="70"/>
      <c r="F26" s="70"/>
    </row>
    <row r="27" ht="19.5" customHeight="1">
      <c r="A27" s="22">
        <v>23.0</v>
      </c>
      <c r="B27" s="70"/>
      <c r="C27" s="70"/>
      <c r="D27" s="70"/>
      <c r="E27" s="70"/>
      <c r="F27" s="70"/>
    </row>
    <row r="28" ht="19.5" customHeight="1">
      <c r="A28" s="22">
        <v>24.0</v>
      </c>
      <c r="B28" s="70"/>
      <c r="C28" s="70"/>
      <c r="D28" s="70"/>
      <c r="E28" s="70"/>
      <c r="F28" s="70"/>
    </row>
    <row r="29" ht="19.5" customHeight="1">
      <c r="A29" s="22">
        <v>25.0</v>
      </c>
      <c r="B29" s="70"/>
      <c r="C29" s="70"/>
      <c r="D29" s="70"/>
      <c r="E29" s="70"/>
      <c r="F29" s="70"/>
    </row>
    <row r="30" ht="19.5" customHeight="1">
      <c r="A30" s="22">
        <v>26.0</v>
      </c>
      <c r="B30" s="70"/>
      <c r="C30" s="70"/>
      <c r="D30" s="70"/>
      <c r="E30" s="70"/>
      <c r="F30" s="70"/>
    </row>
    <row r="31" ht="19.5" customHeight="1">
      <c r="A31" s="22">
        <v>27.0</v>
      </c>
      <c r="B31" s="70"/>
      <c r="C31" s="70"/>
      <c r="D31" s="70"/>
      <c r="E31" s="70"/>
      <c r="F31" s="70"/>
    </row>
    <row r="32" ht="19.5" customHeight="1">
      <c r="A32" s="22">
        <v>28.0</v>
      </c>
      <c r="B32" s="70"/>
      <c r="C32" s="70"/>
      <c r="D32" s="70"/>
      <c r="E32" s="70"/>
      <c r="F32" s="70"/>
    </row>
    <row r="33" ht="19.5" customHeight="1">
      <c r="A33" s="22">
        <v>29.0</v>
      </c>
      <c r="B33" s="70"/>
      <c r="C33" s="70"/>
      <c r="D33" s="70"/>
      <c r="E33" s="70"/>
      <c r="F33" s="70"/>
    </row>
    <row r="34" ht="19.5" customHeight="1">
      <c r="A34" s="22">
        <v>30.0</v>
      </c>
      <c r="B34" s="70"/>
      <c r="C34" s="70"/>
      <c r="D34" s="70"/>
      <c r="E34" s="70"/>
      <c r="F34" s="70"/>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1"/>
    <mergeCell ref="A2:F2"/>
  </mergeCells>
  <printOptions/>
  <pageMargins bottom="1.0" footer="0.0" header="0.0" left="0.75" right="0.75" top="1.0"/>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A3AF"/>
    <pageSetUpPr/>
  </sheetPr>
  <sheetViews>
    <sheetView showGridLines="0" workbookViewId="0"/>
  </sheetViews>
  <sheetFormatPr customHeight="1" defaultColWidth="14.43" defaultRowHeight="15.0"/>
  <cols>
    <col customWidth="1" min="1" max="1" width="3.0"/>
    <col customWidth="1" min="2" max="2" width="46.0"/>
    <col customWidth="1" min="3" max="3" width="16.0"/>
    <col customWidth="1" min="4" max="5" width="3.0"/>
    <col customWidth="1" min="6" max="6" width="10.0"/>
    <col customWidth="1" min="7" max="7" width="24.0"/>
    <col customWidth="1" min="8" max="8" width="62.0"/>
    <col customWidth="1" min="9" max="26" width="8.57"/>
  </cols>
  <sheetData>
    <row r="1" ht="33.75" customHeight="1">
      <c r="A1" s="1" t="s">
        <v>199</v>
      </c>
      <c r="B1" s="2"/>
      <c r="C1" s="2"/>
      <c r="D1" s="2"/>
      <c r="E1" s="2"/>
      <c r="F1" s="2"/>
      <c r="G1" s="2"/>
      <c r="H1" s="3"/>
    </row>
    <row r="2" ht="19.5" customHeight="1">
      <c r="A2" s="4" t="s">
        <v>200</v>
      </c>
      <c r="B2" s="2"/>
      <c r="C2" s="2"/>
      <c r="D2" s="2"/>
      <c r="E2" s="2"/>
      <c r="F2" s="2"/>
      <c r="G2" s="2"/>
      <c r="H2" s="3"/>
    </row>
    <row r="3">
      <c r="F3" s="54" t="s">
        <v>201</v>
      </c>
    </row>
    <row r="4" ht="24.0" customHeight="1">
      <c r="B4" s="21" t="s">
        <v>202</v>
      </c>
      <c r="C4" s="21" t="s">
        <v>203</v>
      </c>
      <c r="F4" s="21" t="s">
        <v>115</v>
      </c>
      <c r="G4" s="21" t="s">
        <v>204</v>
      </c>
      <c r="H4" s="21" t="s">
        <v>205</v>
      </c>
    </row>
    <row r="5" ht="24.0" customHeight="1">
      <c r="B5" s="71" t="s">
        <v>206</v>
      </c>
      <c r="C5" s="72" t="s">
        <v>207</v>
      </c>
      <c r="F5" s="73">
        <v>5.0</v>
      </c>
      <c r="G5" s="44" t="s">
        <v>208</v>
      </c>
      <c r="H5" s="70" t="s">
        <v>209</v>
      </c>
    </row>
    <row r="6" ht="24.0" customHeight="1">
      <c r="B6" s="71" t="s">
        <v>210</v>
      </c>
      <c r="C6" s="72" t="s">
        <v>211</v>
      </c>
      <c r="F6" s="73">
        <v>4.0</v>
      </c>
      <c r="G6" s="44" t="s">
        <v>212</v>
      </c>
      <c r="H6" s="70" t="s">
        <v>213</v>
      </c>
    </row>
    <row r="7" ht="24.0" customHeight="1">
      <c r="B7" s="71" t="s">
        <v>214</v>
      </c>
      <c r="C7" s="74">
        <v>0.5</v>
      </c>
      <c r="F7" s="73">
        <v>3.0</v>
      </c>
      <c r="G7" s="44" t="s">
        <v>215</v>
      </c>
      <c r="H7" s="70" t="s">
        <v>216</v>
      </c>
    </row>
    <row r="8" ht="24.0" customHeight="1">
      <c r="B8" s="71" t="s">
        <v>217</v>
      </c>
      <c r="C8" s="75">
        <v>3.0</v>
      </c>
      <c r="F8" s="73">
        <v>2.0</v>
      </c>
      <c r="G8" s="44" t="s">
        <v>86</v>
      </c>
      <c r="H8" s="70" t="s">
        <v>218</v>
      </c>
    </row>
    <row r="9" ht="24.0" customHeight="1">
      <c r="F9" s="73">
        <v>1.0</v>
      </c>
      <c r="G9" s="44" t="s">
        <v>219</v>
      </c>
      <c r="H9" s="70" t="s">
        <v>220</v>
      </c>
    </row>
    <row r="10" ht="24.0" customHeight="1">
      <c r="F10" s="76" t="s">
        <v>221</v>
      </c>
    </row>
    <row r="11" ht="24.0" customHeight="1">
      <c r="B11" s="21" t="s">
        <v>68</v>
      </c>
      <c r="C11" s="21" t="s">
        <v>222</v>
      </c>
      <c r="F11" s="54" t="s">
        <v>223</v>
      </c>
    </row>
    <row r="12" ht="24.0" customHeight="1">
      <c r="B12" s="77" t="s">
        <v>57</v>
      </c>
      <c r="C12" s="78">
        <v>0.1</v>
      </c>
      <c r="F12" s="21" t="s">
        <v>224</v>
      </c>
      <c r="G12" s="21" t="s">
        <v>63</v>
      </c>
      <c r="H12" s="21" t="s">
        <v>225</v>
      </c>
    </row>
    <row r="13" ht="24.0" customHeight="1">
      <c r="B13" s="77" t="s">
        <v>93</v>
      </c>
      <c r="C13" s="78">
        <v>0.4</v>
      </c>
      <c r="F13" s="79">
        <v>0.0</v>
      </c>
      <c r="G13" s="44" t="s">
        <v>219</v>
      </c>
      <c r="H13" s="70" t="s">
        <v>226</v>
      </c>
    </row>
    <row r="14" ht="24.0" customHeight="1">
      <c r="B14" s="77" t="s">
        <v>59</v>
      </c>
      <c r="C14" s="78">
        <v>0.3</v>
      </c>
      <c r="F14" s="79">
        <v>1.5</v>
      </c>
      <c r="G14" s="44" t="s">
        <v>86</v>
      </c>
      <c r="H14" s="70" t="s">
        <v>227</v>
      </c>
    </row>
    <row r="15" ht="24.0" customHeight="1">
      <c r="B15" s="77" t="s">
        <v>60</v>
      </c>
      <c r="C15" s="78">
        <v>0.2</v>
      </c>
      <c r="F15" s="79">
        <v>2.5</v>
      </c>
      <c r="G15" s="44" t="s">
        <v>215</v>
      </c>
      <c r="H15" s="70" t="s">
        <v>228</v>
      </c>
    </row>
    <row r="16" ht="24.0" customHeight="1">
      <c r="B16" s="71" t="s">
        <v>229</v>
      </c>
      <c r="C16" s="80">
        <f>SUM(C12:C15)</f>
        <v>1</v>
      </c>
      <c r="F16" s="79">
        <v>3.5</v>
      </c>
      <c r="G16" s="44" t="s">
        <v>212</v>
      </c>
      <c r="H16" s="70" t="s">
        <v>230</v>
      </c>
    </row>
    <row r="17" ht="24.0" customHeight="1">
      <c r="F17" s="79">
        <v>4.5</v>
      </c>
      <c r="G17" s="44" t="s">
        <v>208</v>
      </c>
      <c r="H17" s="70" t="s">
        <v>231</v>
      </c>
    </row>
    <row r="19">
      <c r="B19" s="21" t="s">
        <v>75</v>
      </c>
      <c r="C19" s="21" t="s">
        <v>222</v>
      </c>
    </row>
    <row r="20" ht="24.0" customHeight="1">
      <c r="B20" s="77" t="s">
        <v>128</v>
      </c>
      <c r="C20" s="78">
        <v>0.2</v>
      </c>
    </row>
    <row r="21" ht="24.0" customHeight="1">
      <c r="B21" s="77" t="s">
        <v>138</v>
      </c>
      <c r="C21" s="78">
        <v>0.2</v>
      </c>
    </row>
    <row r="22" ht="24.0" customHeight="1">
      <c r="B22" s="77" t="s">
        <v>148</v>
      </c>
      <c r="C22" s="78">
        <v>0.2</v>
      </c>
    </row>
    <row r="23" ht="24.0" customHeight="1">
      <c r="B23" s="77" t="s">
        <v>158</v>
      </c>
      <c r="C23" s="78">
        <v>0.2</v>
      </c>
    </row>
    <row r="24" ht="24.0" customHeight="1">
      <c r="B24" s="77" t="s">
        <v>168</v>
      </c>
      <c r="C24" s="78">
        <v>0.2</v>
      </c>
    </row>
    <row r="25" ht="24.0" customHeight="1">
      <c r="B25" s="71" t="s">
        <v>229</v>
      </c>
      <c r="C25" s="80">
        <f>SUM(C20:C24)</f>
        <v>1</v>
      </c>
    </row>
    <row r="26" ht="15.75" customHeight="1"/>
    <row r="27" ht="15.0" customHeight="1">
      <c r="B27" s="81" t="s">
        <v>232</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H1"/>
    <mergeCell ref="A2:H2"/>
    <mergeCell ref="F3:H3"/>
    <mergeCell ref="F11:H11"/>
    <mergeCell ref="B27:C30"/>
  </mergeCells>
  <conditionalFormatting sqref="C16">
    <cfRule type="expression" dxfId="1" priority="1">
      <formula>ROUND(C16,4)&lt;&gt;1</formula>
    </cfRule>
  </conditionalFormatting>
  <conditionalFormatting sqref="C25">
    <cfRule type="expression" dxfId="1" priority="2">
      <formula>ROUND(C25,4)&lt;&gt;1</formula>
    </cfRule>
  </conditionalFormatting>
  <printOptions/>
  <pageMargins bottom="1.0" footer="0.0" header="0.0" left="0.75" right="0.75" top="1.0"/>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5E7EB"/>
    <pageSetUpPr/>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4.43" defaultRowHeight="15.0"/>
  <cols>
    <col customWidth="1" min="1" max="1" width="10.0"/>
    <col customWidth="1" min="2" max="2" width="24.0"/>
    <col customWidth="1" min="3" max="58" width="9.0"/>
  </cols>
  <sheetData>
    <row r="1" ht="33.75" customHeight="1">
      <c r="A1" s="1" t="s">
        <v>233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3"/>
    </row>
    <row r="2" ht="19.5" customHeight="1">
      <c r="A2" s="4" t="s">
        <v>234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3"/>
    </row>
    <row r="4" ht="33.75" customHeight="1">
      <c r="A4" s="21" t="s">
        <v>53</v>
      </c>
      <c r="B4" s="21" t="s">
        <v>235</v>
      </c>
      <c r="C4" s="82" t="str">
        <f>"N·"&amp;LEFT('CẤU HÌNH'!$B$12,3)&amp;"·"&amp;1</f>
        <v>N·Tự ·1</v>
      </c>
      <c r="D4" s="82" t="str">
        <f>"N·"&amp;LEFT('CẤU HÌNH'!$B$12,3)&amp;"·"&amp;2</f>
        <v>N·Tự ·2</v>
      </c>
      <c r="E4" s="82" t="str">
        <f>"N·"&amp;LEFT('CẤU HÌNH'!$B$12,3)&amp;"·"&amp;3</f>
        <v>N·Tự ·3</v>
      </c>
      <c r="F4" s="82" t="str">
        <f>"N·"&amp;LEFT('CẤU HÌNH'!$B$12,3)&amp;"·"&amp;4</f>
        <v>N·Tự ·4</v>
      </c>
      <c r="G4" s="82" t="str">
        <f>"N·"&amp;LEFT('CẤU HÌNH'!$B$12,3)&amp;"·"&amp;5</f>
        <v>N·Tự ·5</v>
      </c>
      <c r="H4" s="82" t="str">
        <f>"N·"&amp;LEFT('CẤU HÌNH'!$B$13,3)&amp;"·"&amp;1</f>
        <v>N·Cấp·1</v>
      </c>
      <c r="I4" s="82" t="str">
        <f>"N·"&amp;LEFT('CẤU HÌNH'!$B$13,3)&amp;"·"&amp;2</f>
        <v>N·Cấp·2</v>
      </c>
      <c r="J4" s="82" t="str">
        <f>"N·"&amp;LEFT('CẤU HÌNH'!$B$13,3)&amp;"·"&amp;3</f>
        <v>N·Cấp·3</v>
      </c>
      <c r="K4" s="82" t="str">
        <f>"N·"&amp;LEFT('CẤU HÌNH'!$B$13,3)&amp;"·"&amp;4</f>
        <v>N·Cấp·4</v>
      </c>
      <c r="L4" s="82" t="str">
        <f>"N·"&amp;LEFT('CẤU HÌNH'!$B$13,3)&amp;"·"&amp;5</f>
        <v>N·Cấp·5</v>
      </c>
      <c r="M4" s="82" t="str">
        <f>"N·"&amp;LEFT('CẤU HÌNH'!$B$14,3)&amp;"·"&amp;1</f>
        <v>N·Đồn·1</v>
      </c>
      <c r="N4" s="82" t="str">
        <f>"N·"&amp;LEFT('CẤU HÌNH'!$B$14,3)&amp;"·"&amp;2</f>
        <v>N·Đồn·2</v>
      </c>
      <c r="O4" s="82" t="str">
        <f>"N·"&amp;LEFT('CẤU HÌNH'!$B$14,3)&amp;"·"&amp;3</f>
        <v>N·Đồn·3</v>
      </c>
      <c r="P4" s="82" t="str">
        <f>"N·"&amp;LEFT('CẤU HÌNH'!$B$14,3)&amp;"·"&amp;4</f>
        <v>N·Đồn·4</v>
      </c>
      <c r="Q4" s="82" t="str">
        <f>"N·"&amp;LEFT('CẤU HÌNH'!$B$14,3)&amp;"·"&amp;5</f>
        <v>N·Đồn·5</v>
      </c>
      <c r="R4" s="82" t="str">
        <f>"N·"&amp;LEFT('CẤU HÌNH'!$B$15,3)&amp;"·"&amp;1</f>
        <v>N·Cấp·1</v>
      </c>
      <c r="S4" s="82" t="str">
        <f>"N·"&amp;LEFT('CẤU HÌNH'!$B$15,3)&amp;"·"&amp;2</f>
        <v>N·Cấp·2</v>
      </c>
      <c r="T4" s="82" t="str">
        <f>"N·"&amp;LEFT('CẤU HÌNH'!$B$15,3)&amp;"·"&amp;3</f>
        <v>N·Cấp·3</v>
      </c>
      <c r="U4" s="82" t="str">
        <f>"N·"&amp;LEFT('CẤU HÌNH'!$B$15,3)&amp;"·"&amp;4</f>
        <v>N·Cấp·4</v>
      </c>
      <c r="V4" s="82" t="str">
        <f>"N·"&amp;LEFT('CẤU HÌNH'!$B$15,3)&amp;"·"&amp;5</f>
        <v>N·Cấp·5</v>
      </c>
      <c r="W4" s="83" t="str">
        <f>"A·"&amp;LEFT('CẤU HÌNH'!$B$12,3)&amp;"·"&amp;1</f>
        <v>A·Tự ·1</v>
      </c>
      <c r="X4" s="83" t="str">
        <f>"A·"&amp;LEFT('CẤU HÌNH'!$B$12,3)&amp;"·"&amp;2</f>
        <v>A·Tự ·2</v>
      </c>
      <c r="Y4" s="83" t="str">
        <f>"A·"&amp;LEFT('CẤU HÌNH'!$B$12,3)&amp;"·"&amp;3</f>
        <v>A·Tự ·3</v>
      </c>
      <c r="Z4" s="83" t="str">
        <f>"A·"&amp;LEFT('CẤU HÌNH'!$B$12,3)&amp;"·"&amp;4</f>
        <v>A·Tự ·4</v>
      </c>
      <c r="AA4" s="83" t="str">
        <f>"A·"&amp;LEFT('CẤU HÌNH'!$B$12,3)&amp;"·"&amp;5</f>
        <v>A·Tự ·5</v>
      </c>
      <c r="AB4" s="83" t="str">
        <f>"A·"&amp;LEFT('CẤU HÌNH'!$B$13,3)&amp;"·"&amp;1</f>
        <v>A·Cấp·1</v>
      </c>
      <c r="AC4" s="83" t="str">
        <f>"A·"&amp;LEFT('CẤU HÌNH'!$B$13,3)&amp;"·"&amp;2</f>
        <v>A·Cấp·2</v>
      </c>
      <c r="AD4" s="83" t="str">
        <f>"A·"&amp;LEFT('CẤU HÌNH'!$B$13,3)&amp;"·"&amp;3</f>
        <v>A·Cấp·3</v>
      </c>
      <c r="AE4" s="83" t="str">
        <f>"A·"&amp;LEFT('CẤU HÌNH'!$B$13,3)&amp;"·"&amp;4</f>
        <v>A·Cấp·4</v>
      </c>
      <c r="AF4" s="83" t="str">
        <f>"A·"&amp;LEFT('CẤU HÌNH'!$B$13,3)&amp;"·"&amp;5</f>
        <v>A·Cấp·5</v>
      </c>
      <c r="AG4" s="83" t="str">
        <f>"A·"&amp;LEFT('CẤU HÌNH'!$B$14,3)&amp;"·"&amp;1</f>
        <v>A·Đồn·1</v>
      </c>
      <c r="AH4" s="83" t="str">
        <f>"A·"&amp;LEFT('CẤU HÌNH'!$B$14,3)&amp;"·"&amp;2</f>
        <v>A·Đồn·2</v>
      </c>
      <c r="AI4" s="83" t="str">
        <f>"A·"&amp;LEFT('CẤU HÌNH'!$B$14,3)&amp;"·"&amp;3</f>
        <v>A·Đồn·3</v>
      </c>
      <c r="AJ4" s="83" t="str">
        <f>"A·"&amp;LEFT('CẤU HÌNH'!$B$14,3)&amp;"·"&amp;4</f>
        <v>A·Đồn·4</v>
      </c>
      <c r="AK4" s="83" t="str">
        <f>"A·"&amp;LEFT('CẤU HÌNH'!$B$14,3)&amp;"·"&amp;5</f>
        <v>A·Đồn·5</v>
      </c>
      <c r="AL4" s="83" t="str">
        <f>"A·"&amp;LEFT('CẤU HÌNH'!$B$15,3)&amp;"·"&amp;1</f>
        <v>A·Cấp·1</v>
      </c>
      <c r="AM4" s="83" t="str">
        <f>"A·"&amp;LEFT('CẤU HÌNH'!$B$15,3)&amp;"·"&amp;2</f>
        <v>A·Cấp·2</v>
      </c>
      <c r="AN4" s="83" t="str">
        <f>"A·"&amp;LEFT('CẤU HÌNH'!$B$15,3)&amp;"·"&amp;3</f>
        <v>A·Cấp·3</v>
      </c>
      <c r="AO4" s="83" t="str">
        <f>"A·"&amp;LEFT('CẤU HÌNH'!$B$15,3)&amp;"·"&amp;4</f>
        <v>A·Cấp·4</v>
      </c>
      <c r="AP4" s="83" t="str">
        <f>"A·"&amp;LEFT('CẤU HÌNH'!$B$15,3)&amp;"·"&amp;5</f>
        <v>A·Cấp·5</v>
      </c>
      <c r="AQ4" s="84" t="str">
        <f>"Điểm "&amp;LEFT('CẤU HÌNH'!$B$12,4)</f>
        <v>Điểm Tự đ</v>
      </c>
      <c r="AR4" s="84" t="str">
        <f>"Điểm "&amp;LEFT('CẤU HÌNH'!$B$13,4)</f>
        <v>Điểm Cấp </v>
      </c>
      <c r="AS4" s="84" t="str">
        <f>"Điểm "&amp;LEFT('CẤU HÌNH'!$B$14,4)</f>
        <v>Điểm Đồng</v>
      </c>
      <c r="AT4" s="84" t="str">
        <f>"Điểm "&amp;LEFT('CẤU HÌNH'!$B$15,4)</f>
        <v>Điểm Cấp </v>
      </c>
      <c r="AU4" s="86" t="str">
        <f>"360·"&amp;1</f>
        <v>360·1</v>
      </c>
      <c r="AV4" s="86" t="str">
        <f>"360·"&amp;2</f>
        <v>360·2</v>
      </c>
      <c r="AW4" s="86" t="str">
        <f>"360·"&amp;3</f>
        <v>360·3</v>
      </c>
      <c r="AX4" s="86" t="str">
        <f>"360·"&amp;4</f>
        <v>360·4</v>
      </c>
      <c r="AY4" s="86" t="str">
        <f>"360·"&amp;5</f>
        <v>360·5</v>
      </c>
      <c r="AZ4" s="82" t="str">
        <f>"Khác·"&amp;1</f>
        <v>Khác·1</v>
      </c>
      <c r="BA4" s="82" t="str">
        <f>"Khác·"&amp;2</f>
        <v>Khác·2</v>
      </c>
      <c r="BB4" s="82" t="str">
        <f>"Khác·"&amp;3</f>
        <v>Khác·3</v>
      </c>
      <c r="BC4" s="82" t="str">
        <f>"Khác·"&amp;4</f>
        <v>Khác·4</v>
      </c>
      <c r="BD4" s="82" t="str">
        <f>"Khác·"&amp;5</f>
        <v>Khác·5</v>
      </c>
      <c r="BE4" s="84" t="s">
        <v>236</v>
      </c>
      <c r="BF4" s="84" t="s">
        <v>237</v>
      </c>
    </row>
    <row r="5">
      <c r="A5" s="87" t="str">
        <f>IF('NGƯỜI ĐƯỢC ĐÁNH GIÁ'!B5="","",'NGƯỜI ĐƯỢC ĐÁNH GIÁ'!B5)</f>
        <v>NV001</v>
      </c>
      <c r="B5" s="87" t="str">
        <f>IF(A5="","",'NGƯỜI ĐƯỢC ĐÁNH GIÁ'!C5)</f>
        <v>Nguyễn Minh Anh</v>
      </c>
      <c r="C5" s="88">
        <f>IF($A5="","",SUMPRODUCT(('DỮ LIỆU ĐÁNH GIÁ'!$B$5:$B$504=$A5)*('DỮ LIỆU ĐÁNH GIÁ'!$D$5:$D$504='CẤU HÌNH'!$B$12)*('DỮ LIỆU ĐÁNH GIÁ'!$G$3:$Z$3='CẤU HÌNH'!$B$20)*ISNUMBER('DỮ LIỆU ĐÁNH GIÁ'!$G$5:$Z$504)))</f>
        <v>3</v>
      </c>
      <c r="D5" s="88">
        <f>IF($A5="","",SUMPRODUCT(('DỮ LIỆU ĐÁNH GIÁ'!$B$5:$B$504=$A5)*('DỮ LIỆU ĐÁNH GIÁ'!$D$5:$D$504='CẤU HÌNH'!$B$12)*('DỮ LIỆU ĐÁNH GIÁ'!$G$3:$Z$3='CẤU HÌNH'!$B$21)*ISNUMBER('DỮ LIỆU ĐÁNH GIÁ'!$G$5:$Z$504)))</f>
        <v>3</v>
      </c>
      <c r="E5" s="88">
        <f>IF($A5="","",SUMPRODUCT(('DỮ LIỆU ĐÁNH GIÁ'!$B$5:$B$504=$A5)*('DỮ LIỆU ĐÁNH GIÁ'!$D$5:$D$504='CẤU HÌNH'!$B$12)*('DỮ LIỆU ĐÁNH GIÁ'!$G$3:$Z$3='CẤU HÌNH'!$B$22)*ISNUMBER('DỮ LIỆU ĐÁNH GIÁ'!$G$5:$Z$504)))</f>
        <v>3</v>
      </c>
      <c r="F5" s="88">
        <f>IF($A5="","",SUMPRODUCT(('DỮ LIỆU ĐÁNH GIÁ'!$B$5:$B$504=$A5)*('DỮ LIỆU ĐÁNH GIÁ'!$D$5:$D$504='CẤU HÌNH'!$B$12)*('DỮ LIỆU ĐÁNH GIÁ'!$G$3:$Z$3='CẤU HÌNH'!$B$23)*ISNUMBER('DỮ LIỆU ĐÁNH GIÁ'!$G$5:$Z$504)))</f>
        <v>3</v>
      </c>
      <c r="G5" s="88">
        <f>IF($A5="","",SUMPRODUCT(('DỮ LIỆU ĐÁNH GIÁ'!$B$5:$B$504=$A5)*('DỮ LIỆU ĐÁNH GIÁ'!$D$5:$D$504='CẤU HÌNH'!$B$12)*('DỮ LIỆU ĐÁNH GIÁ'!$G$3:$Z$3='CẤU HÌNH'!$B$24)*ISNUMBER('DỮ LIỆU ĐÁNH GIÁ'!$G$5:$Z$504)))</f>
        <v>3</v>
      </c>
      <c r="H5" s="88">
        <f>IF($A5="","",SUMPRODUCT(('DỮ LIỆU ĐÁNH GIÁ'!$B$5:$B$504=$A5)*('DỮ LIỆU ĐÁNH GIÁ'!$D$5:$D$504='CẤU HÌNH'!$B$13)*('DỮ LIỆU ĐÁNH GIÁ'!$G$3:$Z$3='CẤU HÌNH'!$B$20)*ISNUMBER('DỮ LIỆU ĐÁNH GIÁ'!$G$5:$Z$504)))</f>
        <v>3</v>
      </c>
      <c r="I5" s="88">
        <f>IF($A5="","",SUMPRODUCT(('DỮ LIỆU ĐÁNH GIÁ'!$B$5:$B$504=$A5)*('DỮ LIỆU ĐÁNH GIÁ'!$D$5:$D$504='CẤU HÌNH'!$B$13)*('DỮ LIỆU ĐÁNH GIÁ'!$G$3:$Z$3='CẤU HÌNH'!$B$21)*ISNUMBER('DỮ LIỆU ĐÁNH GIÁ'!$G$5:$Z$504)))</f>
        <v>3</v>
      </c>
      <c r="J5" s="88">
        <f>IF($A5="","",SUMPRODUCT(('DỮ LIỆU ĐÁNH GIÁ'!$B$5:$B$504=$A5)*('DỮ LIỆU ĐÁNH GIÁ'!$D$5:$D$504='CẤU HÌNH'!$B$13)*('DỮ LIỆU ĐÁNH GIÁ'!$G$3:$Z$3='CẤU HÌNH'!$B$22)*ISNUMBER('DỮ LIỆU ĐÁNH GIÁ'!$G$5:$Z$504)))</f>
        <v>3</v>
      </c>
      <c r="K5" s="88">
        <f>IF($A5="","",SUMPRODUCT(('DỮ LIỆU ĐÁNH GIÁ'!$B$5:$B$504=$A5)*('DỮ LIỆU ĐÁNH GIÁ'!$D$5:$D$504='CẤU HÌNH'!$B$13)*('DỮ LIỆU ĐÁNH GIÁ'!$G$3:$Z$3='CẤU HÌNH'!$B$23)*ISNUMBER('DỮ LIỆU ĐÁNH GIÁ'!$G$5:$Z$504)))</f>
        <v>3</v>
      </c>
      <c r="L5" s="88">
        <f>IF($A5="","",SUMPRODUCT(('DỮ LIỆU ĐÁNH GIÁ'!$B$5:$B$504=$A5)*('DỮ LIỆU ĐÁNH GIÁ'!$D$5:$D$504='CẤU HÌNH'!$B$13)*('DỮ LIỆU ĐÁNH GIÁ'!$G$3:$Z$3='CẤU HÌNH'!$B$24)*ISNUMBER('DỮ LIỆU ĐÁNH GIÁ'!$G$5:$Z$504)))</f>
        <v>3</v>
      </c>
      <c r="M5" s="88">
        <f>IF($A5="","",SUMPRODUCT(('DỮ LIỆU ĐÁNH GIÁ'!$B$5:$B$504=$A5)*('DỮ LIỆU ĐÁNH GIÁ'!$D$5:$D$504='CẤU HÌNH'!$B$14)*('DỮ LIỆU ĐÁNH GIÁ'!$G$3:$Z$3='CẤU HÌNH'!$B$20)*ISNUMBER('DỮ LIỆU ĐÁNH GIÁ'!$G$5:$Z$504)))</f>
        <v>9</v>
      </c>
      <c r="N5" s="88">
        <f>IF($A5="","",SUMPRODUCT(('DỮ LIỆU ĐÁNH GIÁ'!$B$5:$B$504=$A5)*('DỮ LIỆU ĐÁNH GIÁ'!$D$5:$D$504='CẤU HÌNH'!$B$14)*('DỮ LIỆU ĐÁNH GIÁ'!$G$3:$Z$3='CẤU HÌNH'!$B$21)*ISNUMBER('DỮ LIỆU ĐÁNH GIÁ'!$G$5:$Z$504)))</f>
        <v>9</v>
      </c>
      <c r="O5" s="88">
        <f>IF($A5="","",SUMPRODUCT(('DỮ LIỆU ĐÁNH GIÁ'!$B$5:$B$504=$A5)*('DỮ LIỆU ĐÁNH GIÁ'!$D$5:$D$504='CẤU HÌNH'!$B$14)*('DỮ LIỆU ĐÁNH GIÁ'!$G$3:$Z$3='CẤU HÌNH'!$B$22)*ISNUMBER('DỮ LIỆU ĐÁNH GIÁ'!$G$5:$Z$504)))</f>
        <v>9</v>
      </c>
      <c r="P5" s="88">
        <f>IF($A5="","",SUMPRODUCT(('DỮ LIỆU ĐÁNH GIÁ'!$B$5:$B$504=$A5)*('DỮ LIỆU ĐÁNH GIÁ'!$D$5:$D$504='CẤU HÌNH'!$B$14)*('DỮ LIỆU ĐÁNH GIÁ'!$G$3:$Z$3='CẤU HÌNH'!$B$23)*ISNUMBER('DỮ LIỆU ĐÁNH GIÁ'!$G$5:$Z$504)))</f>
        <v>9</v>
      </c>
      <c r="Q5" s="88">
        <f>IF($A5="","",SUMPRODUCT(('DỮ LIỆU ĐÁNH GIÁ'!$B$5:$B$504=$A5)*('DỮ LIỆU ĐÁNH GIÁ'!$D$5:$D$504='CẤU HÌNH'!$B$14)*('DỮ LIỆU ĐÁNH GIÁ'!$G$3:$Z$3='CẤU HÌNH'!$B$24)*ISNUMBER('DỮ LIỆU ĐÁNH GIÁ'!$G$5:$Z$504)))</f>
        <v>9</v>
      </c>
      <c r="R5" s="88">
        <f>IF($A5="","",SUMPRODUCT(('DỮ LIỆU ĐÁNH GIÁ'!$B$5:$B$504=$A5)*('DỮ LIỆU ĐÁNH GIÁ'!$D$5:$D$504='CẤU HÌNH'!$B$15)*('DỮ LIỆU ĐÁNH GIÁ'!$G$3:$Z$3='CẤU HÌNH'!$B$20)*ISNUMBER('DỮ LIỆU ĐÁNH GIÁ'!$G$5:$Z$504)))</f>
        <v>9</v>
      </c>
      <c r="S5" s="88">
        <f>IF($A5="","",SUMPRODUCT(('DỮ LIỆU ĐÁNH GIÁ'!$B$5:$B$504=$A5)*('DỮ LIỆU ĐÁNH GIÁ'!$D$5:$D$504='CẤU HÌNH'!$B$15)*('DỮ LIỆU ĐÁNH GIÁ'!$G$3:$Z$3='CẤU HÌNH'!$B$21)*ISNUMBER('DỮ LIỆU ĐÁNH GIÁ'!$G$5:$Z$504)))</f>
        <v>9</v>
      </c>
      <c r="T5" s="88">
        <f>IF($A5="","",SUMPRODUCT(('DỮ LIỆU ĐÁNH GIÁ'!$B$5:$B$504=$A5)*('DỮ LIỆU ĐÁNH GIÁ'!$D$5:$D$504='CẤU HÌNH'!$B$15)*('DỮ LIỆU ĐÁNH GIÁ'!$G$3:$Z$3='CẤU HÌNH'!$B$22)*ISNUMBER('DỮ LIỆU ĐÁNH GIÁ'!$G$5:$Z$504)))</f>
        <v>9</v>
      </c>
      <c r="U5" s="88">
        <f>IF($A5="","",SUMPRODUCT(('DỮ LIỆU ĐÁNH GIÁ'!$B$5:$B$504=$A5)*('DỮ LIỆU ĐÁNH GIÁ'!$D$5:$D$504='CẤU HÌNH'!$B$15)*('DỮ LIỆU ĐÁNH GIÁ'!$G$3:$Z$3='CẤU HÌNH'!$B$23)*ISNUMBER('DỮ LIỆU ĐÁNH GIÁ'!$G$5:$Z$504)))</f>
        <v>9</v>
      </c>
      <c r="V5" s="88">
        <f>IF($A5="","",SUMPRODUCT(('DỮ LIỆU ĐÁNH GIÁ'!$B$5:$B$504=$A5)*('DỮ LIỆU ĐÁNH GIÁ'!$D$5:$D$504='CẤU HÌNH'!$B$15)*('DỮ LIỆU ĐÁNH GIÁ'!$G$3:$Z$3='CẤU HÌNH'!$B$24)*ISNUMBER('DỮ LIỆU ĐÁNH GIÁ'!$G$5:$Z$504)))</f>
        <v>9</v>
      </c>
      <c r="W5" s="89">
        <f>IF($A5="","",IF(C5=0,0,SUMPRODUCT(('DỮ LIỆU ĐÁNH GIÁ'!$B$5:$B$504=$A5)*('DỮ LIỆU ĐÁNH GIÁ'!$D$5:$D$504='CẤU HÌNH'!$B$12)*('DỮ LIỆU ĐÁNH GIÁ'!$G$3:$Z$3='CẤU HÌNH'!$B$20)*'DỮ LIỆU ĐÁNH GIÁ'!$G$5:$Z$504)/C5))</f>
        <v>4.666666667</v>
      </c>
      <c r="X5" s="89">
        <f>IF($A5="","",IF(D5=0,0,SUMPRODUCT(('DỮ LIỆU ĐÁNH GIÁ'!$B$5:$B$504=$A5)*('DỮ LIỆU ĐÁNH GIÁ'!$D$5:$D$504='CẤU HÌNH'!$B$12)*('DỮ LIỆU ĐÁNH GIÁ'!$G$3:$Z$3='CẤU HÌNH'!$B$21)*'DỮ LIỆU ĐÁNH GIÁ'!$G$5:$Z$504)/D5))</f>
        <v>4.666666667</v>
      </c>
      <c r="Y5" s="89">
        <f>IF($A5="","",IF(E5=0,0,SUMPRODUCT(('DỮ LIỆU ĐÁNH GIÁ'!$B$5:$B$504=$A5)*('DỮ LIỆU ĐÁNH GIÁ'!$D$5:$D$504='CẤU HÌNH'!$B$12)*('DỮ LIỆU ĐÁNH GIÁ'!$G$3:$Z$3='CẤU HÌNH'!$B$22)*'DỮ LIỆU ĐÁNH GIÁ'!$G$5:$Z$504)/E5))</f>
        <v>5</v>
      </c>
      <c r="Z5" s="89">
        <f>IF($A5="","",IF(F5=0,0,SUMPRODUCT(('DỮ LIỆU ĐÁNH GIÁ'!$B$5:$B$504=$A5)*('DỮ LIỆU ĐÁNH GIÁ'!$D$5:$D$504='CẤU HÌNH'!$B$12)*('DỮ LIỆU ĐÁNH GIÁ'!$G$3:$Z$3='CẤU HÌNH'!$B$23)*'DỮ LIỆU ĐÁNH GIÁ'!$G$5:$Z$504)/F5))</f>
        <v>4</v>
      </c>
      <c r="AA5" s="89">
        <f>IF($A5="","",IF(G5=0,0,SUMPRODUCT(('DỮ LIỆU ĐÁNH GIÁ'!$B$5:$B$504=$A5)*('DỮ LIỆU ĐÁNH GIÁ'!$D$5:$D$504='CẤU HÌNH'!$B$12)*('DỮ LIỆU ĐÁNH GIÁ'!$G$3:$Z$3='CẤU HÌNH'!$B$24)*'DỮ LIỆU ĐÁNH GIÁ'!$G$5:$Z$504)/G5))</f>
        <v>4.666666667</v>
      </c>
      <c r="AB5" s="89">
        <f>IF($A5="","",IF(H5=0,0,SUMPRODUCT(('DỮ LIỆU ĐÁNH GIÁ'!$B$5:$B$504=$A5)*('DỮ LIỆU ĐÁNH GIÁ'!$D$5:$D$504='CẤU HÌNH'!$B$13)*('DỮ LIỆU ĐÁNH GIÁ'!$G$3:$Z$3='CẤU HÌNH'!$B$20)*'DỮ LIỆU ĐÁNH GIÁ'!$G$5:$Z$504)/H5))</f>
        <v>3.666666667</v>
      </c>
      <c r="AC5" s="89">
        <f>IF($A5="","",IF(I5=0,0,SUMPRODUCT(('DỮ LIỆU ĐÁNH GIÁ'!$B$5:$B$504=$A5)*('DỮ LIỆU ĐÁNH GIÁ'!$D$5:$D$504='CẤU HÌNH'!$B$13)*('DỮ LIỆU ĐÁNH GIÁ'!$G$3:$Z$3='CẤU HÌNH'!$B$21)*'DỮ LIỆU ĐÁNH GIÁ'!$G$5:$Z$504)/I5))</f>
        <v>4</v>
      </c>
      <c r="AD5" s="89">
        <f>IF($A5="","",IF(J5=0,0,SUMPRODUCT(('DỮ LIỆU ĐÁNH GIÁ'!$B$5:$B$504=$A5)*('DỮ LIỆU ĐÁNH GIÁ'!$D$5:$D$504='CẤU HÌNH'!$B$13)*('DỮ LIỆU ĐÁNH GIÁ'!$G$3:$Z$3='CẤU HÌNH'!$B$22)*'DỮ LIỆU ĐÁNH GIÁ'!$G$5:$Z$504)/J5))</f>
        <v>3.666666667</v>
      </c>
      <c r="AE5" s="89">
        <f>IF($A5="","",IF(K5=0,0,SUMPRODUCT(('DỮ LIỆU ĐÁNH GIÁ'!$B$5:$B$504=$A5)*('DỮ LIỆU ĐÁNH GIÁ'!$D$5:$D$504='CẤU HÌNH'!$B$13)*('DỮ LIỆU ĐÁNH GIÁ'!$G$3:$Z$3='CẤU HÌNH'!$B$23)*'DỮ LIỆU ĐÁNH GIÁ'!$G$5:$Z$504)/K5))</f>
        <v>4</v>
      </c>
      <c r="AF5" s="89">
        <f>IF($A5="","",IF(L5=0,0,SUMPRODUCT(('DỮ LIỆU ĐÁNH GIÁ'!$B$5:$B$504=$A5)*('DỮ LIỆU ĐÁNH GIÁ'!$D$5:$D$504='CẤU HÌNH'!$B$13)*('DỮ LIỆU ĐÁNH GIÁ'!$G$3:$Z$3='CẤU HÌNH'!$B$24)*'DỮ LIỆU ĐÁNH GIÁ'!$G$5:$Z$504)/L5))</f>
        <v>4</v>
      </c>
      <c r="AG5" s="89">
        <f>IF($A5="","",IF(M5=0,0,SUMPRODUCT(('DỮ LIỆU ĐÁNH GIÁ'!$B$5:$B$504=$A5)*('DỮ LIỆU ĐÁNH GIÁ'!$D$5:$D$504='CẤU HÌNH'!$B$14)*('DỮ LIỆU ĐÁNH GIÁ'!$G$3:$Z$3='CẤU HÌNH'!$B$20)*'DỮ LIỆU ĐÁNH GIÁ'!$G$5:$Z$504)/M5))</f>
        <v>3.666666667</v>
      </c>
      <c r="AH5" s="89">
        <f>IF($A5="","",IF(N5=0,0,SUMPRODUCT(('DỮ LIỆU ĐÁNH GIÁ'!$B$5:$B$504=$A5)*('DỮ LIỆU ĐÁNH GIÁ'!$D$5:$D$504='CẤU HÌNH'!$B$14)*('DỮ LIỆU ĐÁNH GIÁ'!$G$3:$Z$3='CẤU HÌNH'!$B$21)*'DỮ LIỆU ĐÁNH GIÁ'!$G$5:$Z$504)/N5))</f>
        <v>2.888888889</v>
      </c>
      <c r="AI5" s="89">
        <f>IF($A5="","",IF(O5=0,0,SUMPRODUCT(('DỮ LIỆU ĐÁNH GIÁ'!$B$5:$B$504=$A5)*('DỮ LIỆU ĐÁNH GIÁ'!$D$5:$D$504='CẤU HÌNH'!$B$14)*('DỮ LIỆU ĐÁNH GIÁ'!$G$3:$Z$3='CẤU HÌNH'!$B$22)*'DỮ LIỆU ĐÁNH GIÁ'!$G$5:$Z$504)/O5))</f>
        <v>3.555555556</v>
      </c>
      <c r="AJ5" s="89">
        <f>IF($A5="","",IF(P5=0,0,SUMPRODUCT(('DỮ LIỆU ĐÁNH GIÁ'!$B$5:$B$504=$A5)*('DỮ LIỆU ĐÁNH GIÁ'!$D$5:$D$504='CẤU HÌNH'!$B$14)*('DỮ LIỆU ĐÁNH GIÁ'!$G$3:$Z$3='CẤU HÌNH'!$B$23)*'DỮ LIỆU ĐÁNH GIÁ'!$G$5:$Z$504)/P5))</f>
        <v>3.555555556</v>
      </c>
      <c r="AK5" s="89">
        <f>IF($A5="","",IF(Q5=0,0,SUMPRODUCT(('DỮ LIỆU ĐÁNH GIÁ'!$B$5:$B$504=$A5)*('DỮ LIỆU ĐÁNH GIÁ'!$D$5:$D$504='CẤU HÌNH'!$B$14)*('DỮ LIỆU ĐÁNH GIÁ'!$G$3:$Z$3='CẤU HÌNH'!$B$24)*'DỮ LIỆU ĐÁNH GIÁ'!$G$5:$Z$504)/Q5))</f>
        <v>3.444444444</v>
      </c>
      <c r="AL5" s="89">
        <f>IF($A5="","",IF(R5=0,0,SUMPRODUCT(('DỮ LIỆU ĐÁNH GIÁ'!$B$5:$B$504=$A5)*('DỮ LIỆU ĐÁNH GIÁ'!$D$5:$D$504='CẤU HÌNH'!$B$15)*('DỮ LIỆU ĐÁNH GIÁ'!$G$3:$Z$3='CẤU HÌNH'!$B$20)*'DỮ LIỆU ĐÁNH GIÁ'!$G$5:$Z$504)/R5))</f>
        <v>3.555555556</v>
      </c>
      <c r="AM5" s="89">
        <f>IF($A5="","",IF(S5=0,0,SUMPRODUCT(('DỮ LIỆU ĐÁNH GIÁ'!$B$5:$B$504=$A5)*('DỮ LIỆU ĐÁNH GIÁ'!$D$5:$D$504='CẤU HÌNH'!$B$15)*('DỮ LIỆU ĐÁNH GIÁ'!$G$3:$Z$3='CẤU HÌNH'!$B$21)*'DỮ LIỆU ĐÁNH GIÁ'!$G$5:$Z$504)/S5))</f>
        <v>2.222222222</v>
      </c>
      <c r="AN5" s="89">
        <f>IF($A5="","",IF(T5=0,0,SUMPRODUCT(('DỮ LIỆU ĐÁNH GIÁ'!$B$5:$B$504=$A5)*('DỮ LIỆU ĐÁNH GIÁ'!$D$5:$D$504='CẤU HÌNH'!$B$15)*('DỮ LIỆU ĐÁNH GIÁ'!$G$3:$Z$3='CẤU HÌNH'!$B$22)*'DỮ LIỆU ĐÁNH GIÁ'!$G$5:$Z$504)/T5))</f>
        <v>3.555555556</v>
      </c>
      <c r="AO5" s="89">
        <f>IF($A5="","",IF(U5=0,0,SUMPRODUCT(('DỮ LIỆU ĐÁNH GIÁ'!$B$5:$B$504=$A5)*('DỮ LIỆU ĐÁNH GIÁ'!$D$5:$D$504='CẤU HÌNH'!$B$15)*('DỮ LIỆU ĐÁNH GIÁ'!$G$3:$Z$3='CẤU HÌNH'!$B$23)*'DỮ LIỆU ĐÁNH GIÁ'!$G$5:$Z$504)/U5))</f>
        <v>3.666666667</v>
      </c>
      <c r="AP5" s="89">
        <f>IF($A5="","",IF(V5=0,0,SUMPRODUCT(('DỮ LIỆU ĐÁNH GIÁ'!$B$5:$B$504=$A5)*('DỮ LIỆU ĐÁNH GIÁ'!$D$5:$D$504='CẤU HÌNH'!$B$15)*('DỮ LIỆU ĐÁNH GIÁ'!$G$3:$Z$3='CẤU HÌNH'!$B$24)*'DỮ LIỆU ĐÁNH GIÁ'!$G$5:$Z$504)/V5))</f>
        <v>3.444444444</v>
      </c>
      <c r="AQ5" s="89">
        <f>IF($A5="","",IF((IF(C5&gt;0,'CẤU HÌNH'!$C$20,0)+IF(D5&gt;0,'CẤU HÌNH'!$C$21,0)+IF(E5&gt;0,'CẤU HÌNH'!$C$22,0)+IF(F5&gt;0,'CẤU HÌNH'!$C$23,0)+IF(G5&gt;0,'CẤU HÌNH'!$C$24,0))=0,"",('CẤU HÌNH'!$C$20*W5+'CẤU HÌNH'!$C$21*X5+'CẤU HÌNH'!$C$22*Y5+'CẤU HÌNH'!$C$23*Z5+'CẤU HÌNH'!$C$24*AA5)/(IF(C5&gt;0,'CẤU HÌNH'!$C$20,0)+IF(D5&gt;0,'CẤU HÌNH'!$C$21,0)+IF(E5&gt;0,'CẤU HÌNH'!$C$22,0)+IF(F5&gt;0,'CẤU HÌNH'!$C$23,0)+IF(G5&gt;0,'CẤU HÌNH'!$C$24,0))))</f>
        <v>4.6</v>
      </c>
      <c r="AR5" s="89">
        <f>IF($A5="","",IF((IF(H5&gt;0,'CẤU HÌNH'!$C$20,0)+IF(I5&gt;0,'CẤU HÌNH'!$C$21,0)+IF(J5&gt;0,'CẤU HÌNH'!$C$22,0)+IF(K5&gt;0,'CẤU HÌNH'!$C$23,0)+IF(L5&gt;0,'CẤU HÌNH'!$C$24,0))=0,"",('CẤU HÌNH'!$C$20*AB5+'CẤU HÌNH'!$C$21*AC5+'CẤU HÌNH'!$C$22*AD5+'CẤU HÌNH'!$C$23*AE5+'CẤU HÌNH'!$C$24*AF5)/(IF(H5&gt;0,'CẤU HÌNH'!$C$20,0)+IF(I5&gt;0,'CẤU HÌNH'!$C$21,0)+IF(J5&gt;0,'CẤU HÌNH'!$C$22,0)+IF(K5&gt;0,'CẤU HÌNH'!$C$23,0)+IF(L5&gt;0,'CẤU HÌNH'!$C$24,0))))</f>
        <v>3.866666667</v>
      </c>
      <c r="AS5" s="89">
        <f>IF($A5="","",IF((IF(M5&gt;0,'CẤU HÌNH'!$C$20,0)+IF(N5&gt;0,'CẤU HÌNH'!$C$21,0)+IF(O5&gt;0,'CẤU HÌNH'!$C$22,0)+IF(P5&gt;0,'CẤU HÌNH'!$C$23,0)+IF(Q5&gt;0,'CẤU HÌNH'!$C$24,0))=0,"",('CẤU HÌNH'!$C$20*AG5+'CẤU HÌNH'!$C$21*AH5+'CẤU HÌNH'!$C$22*AI5+'CẤU HÌNH'!$C$23*AJ5+'CẤU HÌNH'!$C$24*AK5)/(IF(M5&gt;0,'CẤU HÌNH'!$C$20,0)+IF(N5&gt;0,'CẤU HÌNH'!$C$21,0)+IF(O5&gt;0,'CẤU HÌNH'!$C$22,0)+IF(P5&gt;0,'CẤU HÌNH'!$C$23,0)+IF(Q5&gt;0,'CẤU HÌNH'!$C$24,0))))</f>
        <v>3.422222222</v>
      </c>
      <c r="AT5" s="89">
        <f>IF($A5="","",IF((IF(R5&gt;0,'CẤU HÌNH'!$C$20,0)+IF(S5&gt;0,'CẤU HÌNH'!$C$21,0)+IF(T5&gt;0,'CẤU HÌNH'!$C$22,0)+IF(U5&gt;0,'CẤU HÌNH'!$C$23,0)+IF(V5&gt;0,'CẤU HÌNH'!$C$24,0))=0,"",('CẤU HÌNH'!$C$20*AL5+'CẤU HÌNH'!$C$21*AM5+'CẤU HÌNH'!$C$22*AN5+'CẤU HÌNH'!$C$23*AO5+'CẤU HÌNH'!$C$24*AP5)/(IF(R5&gt;0,'CẤU HÌNH'!$C$20,0)+IF(S5&gt;0,'CẤU HÌNH'!$C$21,0)+IF(T5&gt;0,'CẤU HÌNH'!$C$22,0)+IF(U5&gt;0,'CẤU HÌNH'!$C$23,0)+IF(V5&gt;0,'CẤU HÌNH'!$C$24,0))))</f>
        <v>3.288888889</v>
      </c>
      <c r="AU5" s="89">
        <f>IF($A5="","",IF((IF(C5&gt;0,'CẤU HÌNH'!$C$12,0)+IF(H5&gt;0,'CẤU HÌNH'!$C$13,0)+IF(M5&gt;0,'CẤU HÌNH'!$C$14,0)+IF(R5&gt;0,'CẤU HÌNH'!$C$15,0))=0,"",('CẤU HÌNH'!$C$12*W5+'CẤU HÌNH'!$C$13*AB5+'CẤU HÌNH'!$C$14*AG5+'CẤU HÌNH'!$C$15*AL5)/(IF(C5&gt;0,'CẤU HÌNH'!$C$12,0)+IF(H5&gt;0,'CẤU HÌNH'!$C$13,0)+IF(M5&gt;0,'CẤU HÌNH'!$C$14,0)+IF(R5&gt;0,'CẤU HÌNH'!$C$15,0))))</f>
        <v>3.744444444</v>
      </c>
      <c r="AV5" s="89">
        <f>IF($A5="","",IF((IF(D5&gt;0,'CẤU HÌNH'!$C$12,0)+IF(I5&gt;0,'CẤU HÌNH'!$C$13,0)+IF(N5&gt;0,'CẤU HÌNH'!$C$14,0)+IF(S5&gt;0,'CẤU HÌNH'!$C$15,0))=0,"",('CẤU HÌNH'!$C$12*X5+'CẤU HÌNH'!$C$13*AC5+'CẤU HÌNH'!$C$14*AH5+'CẤU HÌNH'!$C$15*AM5)/(IF(D5&gt;0,'CẤU HÌNH'!$C$12,0)+IF(I5&gt;0,'CẤU HÌNH'!$C$13,0)+IF(N5&gt;0,'CẤU HÌNH'!$C$14,0)+IF(S5&gt;0,'CẤU HÌNH'!$C$15,0))))</f>
        <v>3.377777778</v>
      </c>
      <c r="AW5" s="89">
        <f>IF($A5="","",IF((IF(E5&gt;0,'CẤU HÌNH'!$C$12,0)+IF(J5&gt;0,'CẤU HÌNH'!$C$13,0)+IF(O5&gt;0,'CẤU HÌNH'!$C$14,0)+IF(T5&gt;0,'CẤU HÌNH'!$C$15,0))=0,"",('CẤU HÌNH'!$C$12*Y5+'CẤU HÌNH'!$C$13*AD5+'CẤU HÌNH'!$C$14*AI5+'CẤU HÌNH'!$C$15*AN5)/(IF(E5&gt;0,'CẤU HÌNH'!$C$12,0)+IF(J5&gt;0,'CẤU HÌNH'!$C$13,0)+IF(O5&gt;0,'CẤU HÌNH'!$C$14,0)+IF(T5&gt;0,'CẤU HÌNH'!$C$15,0))))</f>
        <v>3.744444444</v>
      </c>
      <c r="AX5" s="89">
        <f>IF($A5="","",IF((IF(F5&gt;0,'CẤU HÌNH'!$C$12,0)+IF(K5&gt;0,'CẤU HÌNH'!$C$13,0)+IF(P5&gt;0,'CẤU HÌNH'!$C$14,0)+IF(U5&gt;0,'CẤU HÌNH'!$C$15,0))=0,"",('CẤU HÌNH'!$C$12*Z5+'CẤU HÌNH'!$C$13*AE5+'CẤU HÌNH'!$C$14*AJ5+'CẤU HÌNH'!$C$15*AO5)/(IF(F5&gt;0,'CẤU HÌNH'!$C$12,0)+IF(K5&gt;0,'CẤU HÌNH'!$C$13,0)+IF(P5&gt;0,'CẤU HÌNH'!$C$14,0)+IF(U5&gt;0,'CẤU HÌNH'!$C$15,0))))</f>
        <v>3.8</v>
      </c>
      <c r="AY5" s="89">
        <f>IF($A5="","",IF((IF(G5&gt;0,'CẤU HÌNH'!$C$12,0)+IF(L5&gt;0,'CẤU HÌNH'!$C$13,0)+IF(Q5&gt;0,'CẤU HÌNH'!$C$14,0)+IF(V5&gt;0,'CẤU HÌNH'!$C$15,0))=0,"",('CẤU HÌNH'!$C$12*AA5+'CẤU HÌNH'!$C$13*AF5+'CẤU HÌNH'!$C$14*AK5+'CẤU HÌNH'!$C$15*AP5)/(IF(G5&gt;0,'CẤU HÌNH'!$C$12,0)+IF(L5&gt;0,'CẤU HÌNH'!$C$13,0)+IF(Q5&gt;0,'CẤU HÌNH'!$C$14,0)+IF(V5&gt;0,'CẤU HÌNH'!$C$15,0))))</f>
        <v>3.788888889</v>
      </c>
      <c r="AZ5" s="89">
        <f>IF($A5="","",IF((IF(H5&gt;0,'CẤU HÌNH'!$C$13,0)+IF(M5&gt;0,'CẤU HÌNH'!$C$14,0)+IF(R5&gt;0,'CẤU HÌNH'!$C$15,0))=0,"",('CẤU HÌNH'!$C$13*AB5+'CẤU HÌNH'!$C$14*AG5+'CẤU HÌNH'!$C$15*AL5)/(IF(H5&gt;0,'CẤU HÌNH'!$C$13,0)+IF(M5&gt;0,'CẤU HÌNH'!$C$14,0)+IF(R5&gt;0,'CẤU HÌNH'!$C$15,0))))</f>
        <v>3.641975309</v>
      </c>
      <c r="BA5" s="89">
        <f>IF($A5="","",IF((IF(I5&gt;0,'CẤU HÌNH'!$C$13,0)+IF(N5&gt;0,'CẤU HÌNH'!$C$14,0)+IF(S5&gt;0,'CẤU HÌNH'!$C$15,0))=0,"",('CẤU HÌNH'!$C$13*AC5+'CẤU HÌNH'!$C$14*AH5+'CẤU HÌNH'!$C$15*AM5)/(IF(I5&gt;0,'CẤU HÌNH'!$C$13,0)+IF(N5&gt;0,'CẤU HÌNH'!$C$14,0)+IF(S5&gt;0,'CẤU HÌNH'!$C$15,0))))</f>
        <v>3.234567901</v>
      </c>
      <c r="BB5" s="89">
        <f>IF($A5="","",IF((IF(J5&gt;0,'CẤU HÌNH'!$C$13,0)+IF(O5&gt;0,'CẤU HÌNH'!$C$14,0)+IF(T5&gt;0,'CẤU HÌNH'!$C$15,0))=0,"",('CẤU HÌNH'!$C$13*AD5+'CẤU HÌNH'!$C$14*AI5+'CẤU HÌNH'!$C$15*AN5)/(IF(J5&gt;0,'CẤU HÌNH'!$C$13,0)+IF(O5&gt;0,'CẤU HÌNH'!$C$14,0)+IF(T5&gt;0,'CẤU HÌNH'!$C$15,0))))</f>
        <v>3.604938272</v>
      </c>
      <c r="BC5" s="89">
        <f>IF($A5="","",IF((IF(K5&gt;0,'CẤU HÌNH'!$C$13,0)+IF(P5&gt;0,'CẤU HÌNH'!$C$14,0)+IF(U5&gt;0,'CẤU HÌNH'!$C$15,0))=0,"",('CẤU HÌNH'!$C$13*AE5+'CẤU HÌNH'!$C$14*AJ5+'CẤU HÌNH'!$C$15*AO5)/(IF(K5&gt;0,'CẤU HÌNH'!$C$13,0)+IF(P5&gt;0,'CẤU HÌNH'!$C$14,0)+IF(U5&gt;0,'CẤU HÌNH'!$C$15,0))))</f>
        <v>3.777777778</v>
      </c>
      <c r="BD5" s="89">
        <f>IF($A5="","",IF((IF(L5&gt;0,'CẤU HÌNH'!$C$13,0)+IF(Q5&gt;0,'CẤU HÌNH'!$C$14,0)+IF(V5&gt;0,'CẤU HÌNH'!$C$15,0))=0,"",('CẤU HÌNH'!$C$13*AF5+'CẤU HÌNH'!$C$14*AK5+'CẤU HÌNH'!$C$15*AP5)/(IF(L5&gt;0,'CẤU HÌNH'!$C$13,0)+IF(Q5&gt;0,'CẤU HÌNH'!$C$14,0)+IF(V5&gt;0,'CẤU HÌNH'!$C$15,0))))</f>
        <v>3.691358025</v>
      </c>
      <c r="BE5" s="89">
        <f>IF($A5="","",IF((IF(ISNUMBER(AQ5),'CẤU HÌNH'!$C$12,0)+IF(ISNUMBER(AR5),'CẤU HÌNH'!$C$13,0)+IF(ISNUMBER(AS5),'CẤU HÌNH'!$C$14,0)+IF(ISNUMBER(AT5),'CẤU HÌNH'!$C$15,0))=0,"",(IF(ISNUMBER(AQ5),'CẤU HÌNH'!$C$12*AQ5,0)+IF(ISNUMBER(AR5),'CẤU HÌNH'!$C$13*AR5,0)+IF(ISNUMBER(AS5),'CẤU HÌNH'!$C$14*AS5,0)+IF(ISNUMBER(AT5),'CẤU HÌNH'!$C$15*AT5,0))/(IF(ISNUMBER(AQ5),'CẤU HÌNH'!$C$12,0)+IF(ISNUMBER(AR5),'CẤU HÌNH'!$C$13,0)+IF(ISNUMBER(AS5),'CẤU HÌNH'!$C$14,0)+IF(ISNUMBER(AT5),'CẤU HÌNH'!$C$15,0))))</f>
        <v>3.691111111</v>
      </c>
      <c r="BF5" s="89">
        <f>IF($A5="","",IF((IF(ISNUMBER(AR5),'CẤU HÌNH'!$C$13,0)+IF(ISNUMBER(AS5),'CẤU HÌNH'!$C$14,0)+IF(ISNUMBER(AT5),'CẤU HÌNH'!$C$15,0))=0,"",(IF(ISNUMBER(AR5),'CẤU HÌNH'!$C$13*AR5,0)+IF(ISNUMBER(AS5),'CẤU HÌNH'!$C$14*AS5,0)+IF(ISNUMBER(AT5),'CẤU HÌNH'!$C$15*AT5,0))/(IF(ISNUMBER(AR5),'CẤU HÌNH'!$C$13,0)+IF(ISNUMBER(AS5),'CẤU HÌNH'!$C$14,0)+IF(ISNUMBER(AT5),'CẤU HÌNH'!$C$15,0))))</f>
        <v>3.590123457</v>
      </c>
    </row>
    <row r="6">
      <c r="A6" s="87" t="str">
        <f>IF('NGƯỜI ĐƯỢC ĐÁNH GIÁ'!B6="","",'NGƯỜI ĐƯỢC ĐÁNH GIÁ'!B6)</f>
        <v>NV002</v>
      </c>
      <c r="B6" s="87" t="str">
        <f>IF(A6="","",'NGƯỜI ĐƯỢC ĐÁNH GIÁ'!C6)</f>
        <v>Trần Quốc Bảo</v>
      </c>
      <c r="C6" s="88">
        <f>IF($A6="","",SUMPRODUCT(('DỮ LIỆU ĐÁNH GIÁ'!$B$5:$B$504=$A6)*('DỮ LIỆU ĐÁNH GIÁ'!$D$5:$D$504='CẤU HÌNH'!$B$12)*('DỮ LIỆU ĐÁNH GIÁ'!$G$3:$Z$3='CẤU HÌNH'!$B$20)*ISNUMBER('DỮ LIỆU ĐÁNH GIÁ'!$G$5:$Z$504)))</f>
        <v>3</v>
      </c>
      <c r="D6" s="88">
        <f>IF($A6="","",SUMPRODUCT(('DỮ LIỆU ĐÁNH GIÁ'!$B$5:$B$504=$A6)*('DỮ LIỆU ĐÁNH GIÁ'!$D$5:$D$504='CẤU HÌNH'!$B$12)*('DỮ LIỆU ĐÁNH GIÁ'!$G$3:$Z$3='CẤU HÌNH'!$B$21)*ISNUMBER('DỮ LIỆU ĐÁNH GIÁ'!$G$5:$Z$504)))</f>
        <v>3</v>
      </c>
      <c r="E6" s="88">
        <f>IF($A6="","",SUMPRODUCT(('DỮ LIỆU ĐÁNH GIÁ'!$B$5:$B$504=$A6)*('DỮ LIỆU ĐÁNH GIÁ'!$D$5:$D$504='CẤU HÌNH'!$B$12)*('DỮ LIỆU ĐÁNH GIÁ'!$G$3:$Z$3='CẤU HÌNH'!$B$22)*ISNUMBER('DỮ LIỆU ĐÁNH GIÁ'!$G$5:$Z$504)))</f>
        <v>3</v>
      </c>
      <c r="F6" s="88">
        <f>IF($A6="","",SUMPRODUCT(('DỮ LIỆU ĐÁNH GIÁ'!$B$5:$B$504=$A6)*('DỮ LIỆU ĐÁNH GIÁ'!$D$5:$D$504='CẤU HÌNH'!$B$12)*('DỮ LIỆU ĐÁNH GIÁ'!$G$3:$Z$3='CẤU HÌNH'!$B$23)*ISNUMBER('DỮ LIỆU ĐÁNH GIÁ'!$G$5:$Z$504)))</f>
        <v>0</v>
      </c>
      <c r="G6" s="88">
        <f>IF($A6="","",SUMPRODUCT(('DỮ LIỆU ĐÁNH GIÁ'!$B$5:$B$504=$A6)*('DỮ LIỆU ĐÁNH GIÁ'!$D$5:$D$504='CẤU HÌNH'!$B$12)*('DỮ LIỆU ĐÁNH GIÁ'!$G$3:$Z$3='CẤU HÌNH'!$B$24)*ISNUMBER('DỮ LIỆU ĐÁNH GIÁ'!$G$5:$Z$504)))</f>
        <v>3</v>
      </c>
      <c r="H6" s="88">
        <f>IF($A6="","",SUMPRODUCT(('DỮ LIỆU ĐÁNH GIÁ'!$B$5:$B$504=$A6)*('DỮ LIỆU ĐÁNH GIÁ'!$D$5:$D$504='CẤU HÌNH'!$B$13)*('DỮ LIỆU ĐÁNH GIÁ'!$G$3:$Z$3='CẤU HÌNH'!$B$20)*ISNUMBER('DỮ LIỆU ĐÁNH GIÁ'!$G$5:$Z$504)))</f>
        <v>3</v>
      </c>
      <c r="I6" s="88">
        <f>IF($A6="","",SUMPRODUCT(('DỮ LIỆU ĐÁNH GIÁ'!$B$5:$B$504=$A6)*('DỮ LIỆU ĐÁNH GIÁ'!$D$5:$D$504='CẤU HÌNH'!$B$13)*('DỮ LIỆU ĐÁNH GIÁ'!$G$3:$Z$3='CẤU HÌNH'!$B$21)*ISNUMBER('DỮ LIỆU ĐÁNH GIÁ'!$G$5:$Z$504)))</f>
        <v>3</v>
      </c>
      <c r="J6" s="88">
        <f>IF($A6="","",SUMPRODUCT(('DỮ LIỆU ĐÁNH GIÁ'!$B$5:$B$504=$A6)*('DỮ LIỆU ĐÁNH GIÁ'!$D$5:$D$504='CẤU HÌNH'!$B$13)*('DỮ LIỆU ĐÁNH GIÁ'!$G$3:$Z$3='CẤU HÌNH'!$B$22)*ISNUMBER('DỮ LIỆU ĐÁNH GIÁ'!$G$5:$Z$504)))</f>
        <v>3</v>
      </c>
      <c r="K6" s="88">
        <f>IF($A6="","",SUMPRODUCT(('DỮ LIỆU ĐÁNH GIÁ'!$B$5:$B$504=$A6)*('DỮ LIỆU ĐÁNH GIÁ'!$D$5:$D$504='CẤU HÌNH'!$B$13)*('DỮ LIỆU ĐÁNH GIÁ'!$G$3:$Z$3='CẤU HÌNH'!$B$23)*ISNUMBER('DỮ LIỆU ĐÁNH GIÁ'!$G$5:$Z$504)))</f>
        <v>0</v>
      </c>
      <c r="L6" s="88">
        <f>IF($A6="","",SUMPRODUCT(('DỮ LIỆU ĐÁNH GIÁ'!$B$5:$B$504=$A6)*('DỮ LIỆU ĐÁNH GIÁ'!$D$5:$D$504='CẤU HÌNH'!$B$13)*('DỮ LIỆU ĐÁNH GIÁ'!$G$3:$Z$3='CẤU HÌNH'!$B$24)*ISNUMBER('DỮ LIỆU ĐÁNH GIÁ'!$G$5:$Z$504)))</f>
        <v>3</v>
      </c>
      <c r="M6" s="88">
        <f>IF($A6="","",SUMPRODUCT(('DỮ LIỆU ĐÁNH GIÁ'!$B$5:$B$504=$A6)*('DỮ LIỆU ĐÁNH GIÁ'!$D$5:$D$504='CẤU HÌNH'!$B$14)*('DỮ LIỆU ĐÁNH GIÁ'!$G$3:$Z$3='CẤU HÌNH'!$B$20)*ISNUMBER('DỮ LIỆU ĐÁNH GIÁ'!$G$5:$Z$504)))</f>
        <v>9</v>
      </c>
      <c r="N6" s="88">
        <f>IF($A6="","",SUMPRODUCT(('DỮ LIỆU ĐÁNH GIÁ'!$B$5:$B$504=$A6)*('DỮ LIỆU ĐÁNH GIÁ'!$D$5:$D$504='CẤU HÌNH'!$B$14)*('DỮ LIỆU ĐÁNH GIÁ'!$G$3:$Z$3='CẤU HÌNH'!$B$21)*ISNUMBER('DỮ LIỆU ĐÁNH GIÁ'!$G$5:$Z$504)))</f>
        <v>9</v>
      </c>
      <c r="O6" s="88">
        <f>IF($A6="","",SUMPRODUCT(('DỮ LIỆU ĐÁNH GIÁ'!$B$5:$B$504=$A6)*('DỮ LIỆU ĐÁNH GIÁ'!$D$5:$D$504='CẤU HÌNH'!$B$14)*('DỮ LIỆU ĐÁNH GIÁ'!$G$3:$Z$3='CẤU HÌNH'!$B$22)*ISNUMBER('DỮ LIỆU ĐÁNH GIÁ'!$G$5:$Z$504)))</f>
        <v>9</v>
      </c>
      <c r="P6" s="88">
        <f>IF($A6="","",SUMPRODUCT(('DỮ LIỆU ĐÁNH GIÁ'!$B$5:$B$504=$A6)*('DỮ LIỆU ĐÁNH GIÁ'!$D$5:$D$504='CẤU HÌNH'!$B$14)*('DỮ LIỆU ĐÁNH GIÁ'!$G$3:$Z$3='CẤU HÌNH'!$B$23)*ISNUMBER('DỮ LIỆU ĐÁNH GIÁ'!$G$5:$Z$504)))</f>
        <v>0</v>
      </c>
      <c r="Q6" s="88">
        <f>IF($A6="","",SUMPRODUCT(('DỮ LIỆU ĐÁNH GIÁ'!$B$5:$B$504=$A6)*('DỮ LIỆU ĐÁNH GIÁ'!$D$5:$D$504='CẤU HÌNH'!$B$14)*('DỮ LIỆU ĐÁNH GIÁ'!$G$3:$Z$3='CẤU HÌNH'!$B$24)*ISNUMBER('DỮ LIỆU ĐÁNH GIÁ'!$G$5:$Z$504)))</f>
        <v>9</v>
      </c>
      <c r="R6" s="88">
        <f>IF($A6="","",SUMPRODUCT(('DỮ LIỆU ĐÁNH GIÁ'!$B$5:$B$504=$A6)*('DỮ LIỆU ĐÁNH GIÁ'!$D$5:$D$504='CẤU HÌNH'!$B$15)*('DỮ LIỆU ĐÁNH GIÁ'!$G$3:$Z$3='CẤU HÌNH'!$B$20)*ISNUMBER('DỮ LIỆU ĐÁNH GIÁ'!$G$5:$Z$504)))</f>
        <v>0</v>
      </c>
      <c r="S6" s="88">
        <f>IF($A6="","",SUMPRODUCT(('DỮ LIỆU ĐÁNH GIÁ'!$B$5:$B$504=$A6)*('DỮ LIỆU ĐÁNH GIÁ'!$D$5:$D$504='CẤU HÌNH'!$B$15)*('DỮ LIỆU ĐÁNH GIÁ'!$G$3:$Z$3='CẤU HÌNH'!$B$21)*ISNUMBER('DỮ LIỆU ĐÁNH GIÁ'!$G$5:$Z$504)))</f>
        <v>0</v>
      </c>
      <c r="T6" s="88">
        <f>IF($A6="","",SUMPRODUCT(('DỮ LIỆU ĐÁNH GIÁ'!$B$5:$B$504=$A6)*('DỮ LIỆU ĐÁNH GIÁ'!$D$5:$D$504='CẤU HÌNH'!$B$15)*('DỮ LIỆU ĐÁNH GIÁ'!$G$3:$Z$3='CẤU HÌNH'!$B$22)*ISNUMBER('DỮ LIỆU ĐÁNH GIÁ'!$G$5:$Z$504)))</f>
        <v>0</v>
      </c>
      <c r="U6" s="88">
        <f>IF($A6="","",SUMPRODUCT(('DỮ LIỆU ĐÁNH GIÁ'!$B$5:$B$504=$A6)*('DỮ LIỆU ĐÁNH GIÁ'!$D$5:$D$504='CẤU HÌNH'!$B$15)*('DỮ LIỆU ĐÁNH GIÁ'!$G$3:$Z$3='CẤU HÌNH'!$B$23)*ISNUMBER('DỮ LIỆU ĐÁNH GIÁ'!$G$5:$Z$504)))</f>
        <v>0</v>
      </c>
      <c r="V6" s="88">
        <f>IF($A6="","",SUMPRODUCT(('DỮ LIỆU ĐÁNH GIÁ'!$B$5:$B$504=$A6)*('DỮ LIỆU ĐÁNH GIÁ'!$D$5:$D$504='CẤU HÌNH'!$B$15)*('DỮ LIỆU ĐÁNH GIÁ'!$G$3:$Z$3='CẤU HÌNH'!$B$24)*ISNUMBER('DỮ LIỆU ĐÁNH GIÁ'!$G$5:$Z$504)))</f>
        <v>0</v>
      </c>
      <c r="W6" s="89">
        <f>IF($A6="","",IF(C6=0,0,SUMPRODUCT(('DỮ LIỆU ĐÁNH GIÁ'!$B$5:$B$504=$A6)*('DỮ LIỆU ĐÁNH GIÁ'!$D$5:$D$504='CẤU HÌNH'!$B$12)*('DỮ LIỆU ĐÁNH GIÁ'!$G$3:$Z$3='CẤU HÌNH'!$B$20)*'DỮ LIỆU ĐÁNH GIÁ'!$G$5:$Z$504)/C6))</f>
        <v>4</v>
      </c>
      <c r="X6" s="89">
        <f>IF($A6="","",IF(D6=0,0,SUMPRODUCT(('DỮ LIỆU ĐÁNH GIÁ'!$B$5:$B$504=$A6)*('DỮ LIỆU ĐÁNH GIÁ'!$D$5:$D$504='CẤU HÌNH'!$B$12)*('DỮ LIỆU ĐÁNH GIÁ'!$G$3:$Z$3='CẤU HÌNH'!$B$21)*'DỮ LIỆU ĐÁNH GIÁ'!$G$5:$Z$504)/D6))</f>
        <v>3</v>
      </c>
      <c r="Y6" s="89">
        <f>IF($A6="","",IF(E6=0,0,SUMPRODUCT(('DỮ LIỆU ĐÁNH GIÁ'!$B$5:$B$504=$A6)*('DỮ LIỆU ĐÁNH GIÁ'!$D$5:$D$504='CẤU HÌNH'!$B$12)*('DỮ LIỆU ĐÁNH GIÁ'!$G$3:$Z$3='CẤU HÌNH'!$B$22)*'DỮ LIỆU ĐÁNH GIÁ'!$G$5:$Z$504)/E6))</f>
        <v>3.333333333</v>
      </c>
      <c r="Z6" s="89">
        <f>IF($A6="","",IF(F6=0,0,SUMPRODUCT(('DỮ LIỆU ĐÁNH GIÁ'!$B$5:$B$504=$A6)*('DỮ LIỆU ĐÁNH GIÁ'!$D$5:$D$504='CẤU HÌNH'!$B$12)*('DỮ LIỆU ĐÁNH GIÁ'!$G$3:$Z$3='CẤU HÌNH'!$B$23)*'DỮ LIỆU ĐÁNH GIÁ'!$G$5:$Z$504)/F6))</f>
        <v>0</v>
      </c>
      <c r="AA6" s="89">
        <f>IF($A6="","",IF(G6=0,0,SUMPRODUCT(('DỮ LIỆU ĐÁNH GIÁ'!$B$5:$B$504=$A6)*('DỮ LIỆU ĐÁNH GIÁ'!$D$5:$D$504='CẤU HÌNH'!$B$12)*('DỮ LIỆU ĐÁNH GIÁ'!$G$3:$Z$3='CẤU HÌNH'!$B$24)*'DỮ LIỆU ĐÁNH GIÁ'!$G$5:$Z$504)/G6))</f>
        <v>3.333333333</v>
      </c>
      <c r="AB6" s="89">
        <f>IF($A6="","",IF(H6=0,0,SUMPRODUCT(('DỮ LIỆU ĐÁNH GIÁ'!$B$5:$B$504=$A6)*('DỮ LIỆU ĐÁNH GIÁ'!$D$5:$D$504='CẤU HÌNH'!$B$13)*('DỮ LIỆU ĐÁNH GIÁ'!$G$3:$Z$3='CẤU HÌNH'!$B$20)*'DỮ LIỆU ĐÁNH GIÁ'!$G$5:$Z$504)/H6))</f>
        <v>3.666666667</v>
      </c>
      <c r="AC6" s="89">
        <f>IF($A6="","",IF(I6=0,0,SUMPRODUCT(('DỮ LIỆU ĐÁNH GIÁ'!$B$5:$B$504=$A6)*('DỮ LIỆU ĐÁNH GIÁ'!$D$5:$D$504='CẤU HÌNH'!$B$13)*('DỮ LIỆU ĐÁNH GIÁ'!$G$3:$Z$3='CẤU HÌNH'!$B$21)*'DỮ LIỆU ĐÁNH GIÁ'!$G$5:$Z$504)/I6))</f>
        <v>4</v>
      </c>
      <c r="AD6" s="89">
        <f>IF($A6="","",IF(J6=0,0,SUMPRODUCT(('DỮ LIỆU ĐÁNH GIÁ'!$B$5:$B$504=$A6)*('DỮ LIỆU ĐÁNH GIÁ'!$D$5:$D$504='CẤU HÌNH'!$B$13)*('DỮ LIỆU ĐÁNH GIÁ'!$G$3:$Z$3='CẤU HÌNH'!$B$22)*'DỮ LIỆU ĐÁNH GIÁ'!$G$5:$Z$504)/J6))</f>
        <v>4</v>
      </c>
      <c r="AE6" s="89">
        <f>IF($A6="","",IF(K6=0,0,SUMPRODUCT(('DỮ LIỆU ĐÁNH GIÁ'!$B$5:$B$504=$A6)*('DỮ LIỆU ĐÁNH GIÁ'!$D$5:$D$504='CẤU HÌNH'!$B$13)*('DỮ LIỆU ĐÁNH GIÁ'!$G$3:$Z$3='CẤU HÌNH'!$B$23)*'DỮ LIỆU ĐÁNH GIÁ'!$G$5:$Z$504)/K6))</f>
        <v>0</v>
      </c>
      <c r="AF6" s="89">
        <f>IF($A6="","",IF(L6=0,0,SUMPRODUCT(('DỮ LIỆU ĐÁNH GIÁ'!$B$5:$B$504=$A6)*('DỮ LIỆU ĐÁNH GIÁ'!$D$5:$D$504='CẤU HÌNH'!$B$13)*('DỮ LIỆU ĐÁNH GIÁ'!$G$3:$Z$3='CẤU HÌNH'!$B$24)*'DỮ LIỆU ĐÁNH GIÁ'!$G$5:$Z$504)/L6))</f>
        <v>3.666666667</v>
      </c>
      <c r="AG6" s="89">
        <f>IF($A6="","",IF(M6=0,0,SUMPRODUCT(('DỮ LIỆU ĐÁNH GIÁ'!$B$5:$B$504=$A6)*('DỮ LIỆU ĐÁNH GIÁ'!$D$5:$D$504='CẤU HÌNH'!$B$14)*('DỮ LIỆU ĐÁNH GIÁ'!$G$3:$Z$3='CẤU HÌNH'!$B$20)*'DỮ LIỆU ĐÁNH GIÁ'!$G$5:$Z$504)/M6))</f>
        <v>3.222222222</v>
      </c>
      <c r="AH6" s="89">
        <f>IF($A6="","",IF(N6=0,0,SUMPRODUCT(('DỮ LIỆU ĐÁNH GIÁ'!$B$5:$B$504=$A6)*('DỮ LIỆU ĐÁNH GIÁ'!$D$5:$D$504='CẤU HÌNH'!$B$14)*('DỮ LIỆU ĐÁNH GIÁ'!$G$3:$Z$3='CẤU HÌNH'!$B$21)*'DỮ LIỆU ĐÁNH GIÁ'!$G$5:$Z$504)/N6))</f>
        <v>3.777777778</v>
      </c>
      <c r="AI6" s="89">
        <f>IF($A6="","",IF(O6=0,0,SUMPRODUCT(('DỮ LIỆU ĐÁNH GIÁ'!$B$5:$B$504=$A6)*('DỮ LIỆU ĐÁNH GIÁ'!$D$5:$D$504='CẤU HÌNH'!$B$14)*('DỮ LIỆU ĐÁNH GIÁ'!$G$3:$Z$3='CẤU HÌNH'!$B$22)*'DỮ LIỆU ĐÁNH GIÁ'!$G$5:$Z$504)/O6))</f>
        <v>4.222222222</v>
      </c>
      <c r="AJ6" s="89">
        <f>IF($A6="","",IF(P6=0,0,SUMPRODUCT(('DỮ LIỆU ĐÁNH GIÁ'!$B$5:$B$504=$A6)*('DỮ LIỆU ĐÁNH GIÁ'!$D$5:$D$504='CẤU HÌNH'!$B$14)*('DỮ LIỆU ĐÁNH GIÁ'!$G$3:$Z$3='CẤU HÌNH'!$B$23)*'DỮ LIỆU ĐÁNH GIÁ'!$G$5:$Z$504)/P6))</f>
        <v>0</v>
      </c>
      <c r="AK6" s="89">
        <f>IF($A6="","",IF(Q6=0,0,SUMPRODUCT(('DỮ LIỆU ĐÁNH GIÁ'!$B$5:$B$504=$A6)*('DỮ LIỆU ĐÁNH GIÁ'!$D$5:$D$504='CẤU HÌNH'!$B$14)*('DỮ LIỆU ĐÁNH GIÁ'!$G$3:$Z$3='CẤU HÌNH'!$B$24)*'DỮ LIỆU ĐÁNH GIÁ'!$G$5:$Z$504)/Q6))</f>
        <v>3.888888889</v>
      </c>
      <c r="AL6" s="89">
        <f>IF($A6="","",IF(R6=0,0,SUMPRODUCT(('DỮ LIỆU ĐÁNH GIÁ'!$B$5:$B$504=$A6)*('DỮ LIỆU ĐÁNH GIÁ'!$D$5:$D$504='CẤU HÌNH'!$B$15)*('DỮ LIỆU ĐÁNH GIÁ'!$G$3:$Z$3='CẤU HÌNH'!$B$20)*'DỮ LIỆU ĐÁNH GIÁ'!$G$5:$Z$504)/R6))</f>
        <v>0</v>
      </c>
      <c r="AM6" s="89">
        <f>IF($A6="","",IF(S6=0,0,SUMPRODUCT(('DỮ LIỆU ĐÁNH GIÁ'!$B$5:$B$504=$A6)*('DỮ LIỆU ĐÁNH GIÁ'!$D$5:$D$504='CẤU HÌNH'!$B$15)*('DỮ LIỆU ĐÁNH GIÁ'!$G$3:$Z$3='CẤU HÌNH'!$B$21)*'DỮ LIỆU ĐÁNH GIÁ'!$G$5:$Z$504)/S6))</f>
        <v>0</v>
      </c>
      <c r="AN6" s="89">
        <f>IF($A6="","",IF(T6=0,0,SUMPRODUCT(('DỮ LIỆU ĐÁNH GIÁ'!$B$5:$B$504=$A6)*('DỮ LIỆU ĐÁNH GIÁ'!$D$5:$D$504='CẤU HÌNH'!$B$15)*('DỮ LIỆU ĐÁNH GIÁ'!$G$3:$Z$3='CẤU HÌNH'!$B$22)*'DỮ LIỆU ĐÁNH GIÁ'!$G$5:$Z$504)/T6))</f>
        <v>0</v>
      </c>
      <c r="AO6" s="89">
        <f>IF($A6="","",IF(U6=0,0,SUMPRODUCT(('DỮ LIỆU ĐÁNH GIÁ'!$B$5:$B$504=$A6)*('DỮ LIỆU ĐÁNH GIÁ'!$D$5:$D$504='CẤU HÌNH'!$B$15)*('DỮ LIỆU ĐÁNH GIÁ'!$G$3:$Z$3='CẤU HÌNH'!$B$23)*'DỮ LIỆU ĐÁNH GIÁ'!$G$5:$Z$504)/U6))</f>
        <v>0</v>
      </c>
      <c r="AP6" s="89">
        <f>IF($A6="","",IF(V6=0,0,SUMPRODUCT(('DỮ LIỆU ĐÁNH GIÁ'!$B$5:$B$504=$A6)*('DỮ LIỆU ĐÁNH GIÁ'!$D$5:$D$504='CẤU HÌNH'!$B$15)*('DỮ LIỆU ĐÁNH GIÁ'!$G$3:$Z$3='CẤU HÌNH'!$B$24)*'DỮ LIỆU ĐÁNH GIÁ'!$G$5:$Z$504)/V6))</f>
        <v>0</v>
      </c>
      <c r="AQ6" s="89">
        <f>IF($A6="","",IF((IF(C6&gt;0,'CẤU HÌNH'!$C$20,0)+IF(D6&gt;0,'CẤU HÌNH'!$C$21,0)+IF(E6&gt;0,'CẤU HÌNH'!$C$22,0)+IF(F6&gt;0,'CẤU HÌNH'!$C$23,0)+IF(G6&gt;0,'CẤU HÌNH'!$C$24,0))=0,"",('CẤU HÌNH'!$C$20*W6+'CẤU HÌNH'!$C$21*X6+'CẤU HÌNH'!$C$22*Y6+'CẤU HÌNH'!$C$23*Z6+'CẤU HÌNH'!$C$24*AA6)/(IF(C6&gt;0,'CẤU HÌNH'!$C$20,0)+IF(D6&gt;0,'CẤU HÌNH'!$C$21,0)+IF(E6&gt;0,'CẤU HÌNH'!$C$22,0)+IF(F6&gt;0,'CẤU HÌNH'!$C$23,0)+IF(G6&gt;0,'CẤU HÌNH'!$C$24,0))))</f>
        <v>3.416666667</v>
      </c>
      <c r="AR6" s="89">
        <f>IF($A6="","",IF((IF(H6&gt;0,'CẤU HÌNH'!$C$20,0)+IF(I6&gt;0,'CẤU HÌNH'!$C$21,0)+IF(J6&gt;0,'CẤU HÌNH'!$C$22,0)+IF(K6&gt;0,'CẤU HÌNH'!$C$23,0)+IF(L6&gt;0,'CẤU HÌNH'!$C$24,0))=0,"",('CẤU HÌNH'!$C$20*AB6+'CẤU HÌNH'!$C$21*AC6+'CẤU HÌNH'!$C$22*AD6+'CẤU HÌNH'!$C$23*AE6+'CẤU HÌNH'!$C$24*AF6)/(IF(H6&gt;0,'CẤU HÌNH'!$C$20,0)+IF(I6&gt;0,'CẤU HÌNH'!$C$21,0)+IF(J6&gt;0,'CẤU HÌNH'!$C$22,0)+IF(K6&gt;0,'CẤU HÌNH'!$C$23,0)+IF(L6&gt;0,'CẤU HÌNH'!$C$24,0))))</f>
        <v>3.833333333</v>
      </c>
      <c r="AS6" s="89">
        <f>IF($A6="","",IF((IF(M6&gt;0,'CẤU HÌNH'!$C$20,0)+IF(N6&gt;0,'CẤU HÌNH'!$C$21,0)+IF(O6&gt;0,'CẤU HÌNH'!$C$22,0)+IF(P6&gt;0,'CẤU HÌNH'!$C$23,0)+IF(Q6&gt;0,'CẤU HÌNH'!$C$24,0))=0,"",('CẤU HÌNH'!$C$20*AG6+'CẤU HÌNH'!$C$21*AH6+'CẤU HÌNH'!$C$22*AI6+'CẤU HÌNH'!$C$23*AJ6+'CẤU HÌNH'!$C$24*AK6)/(IF(M6&gt;0,'CẤU HÌNH'!$C$20,0)+IF(N6&gt;0,'CẤU HÌNH'!$C$21,0)+IF(O6&gt;0,'CẤU HÌNH'!$C$22,0)+IF(P6&gt;0,'CẤU HÌNH'!$C$23,0)+IF(Q6&gt;0,'CẤU HÌNH'!$C$24,0))))</f>
        <v>3.777777778</v>
      </c>
      <c r="AT6" s="89" t="str">
        <f>IF($A6="","",IF((IF(R6&gt;0,'CẤU HÌNH'!$C$20,0)+IF(S6&gt;0,'CẤU HÌNH'!$C$21,0)+IF(T6&gt;0,'CẤU HÌNH'!$C$22,0)+IF(U6&gt;0,'CẤU HÌNH'!$C$23,0)+IF(V6&gt;0,'CẤU HÌNH'!$C$24,0))=0,"",('CẤU HÌNH'!$C$20*AL6+'CẤU HÌNH'!$C$21*AM6+'CẤU HÌNH'!$C$22*AN6+'CẤU HÌNH'!$C$23*AO6+'CẤU HÌNH'!$C$24*AP6)/(IF(R6&gt;0,'CẤU HÌNH'!$C$20,0)+IF(S6&gt;0,'CẤU HÌNH'!$C$21,0)+IF(T6&gt;0,'CẤU HÌNH'!$C$22,0)+IF(U6&gt;0,'CẤU HÌNH'!$C$23,0)+IF(V6&gt;0,'CẤU HÌNH'!$C$24,0))))</f>
        <v/>
      </c>
      <c r="AU6" s="89">
        <f>IF($A6="","",IF((IF(C6&gt;0,'CẤU HÌNH'!$C$12,0)+IF(H6&gt;0,'CẤU HÌNH'!$C$13,0)+IF(M6&gt;0,'CẤU HÌNH'!$C$14,0)+IF(R6&gt;0,'CẤU HÌNH'!$C$15,0))=0,"",('CẤU HÌNH'!$C$12*W6+'CẤU HÌNH'!$C$13*AB6+'CẤU HÌNH'!$C$14*AG6+'CẤU HÌNH'!$C$15*AL6)/(IF(C6&gt;0,'CẤU HÌNH'!$C$12,0)+IF(H6&gt;0,'CẤU HÌNH'!$C$13,0)+IF(M6&gt;0,'CẤU HÌNH'!$C$14,0)+IF(R6&gt;0,'CẤU HÌNH'!$C$15,0))))</f>
        <v>3.541666667</v>
      </c>
      <c r="AV6" s="89">
        <f>IF($A6="","",IF((IF(D6&gt;0,'CẤU HÌNH'!$C$12,0)+IF(I6&gt;0,'CẤU HÌNH'!$C$13,0)+IF(N6&gt;0,'CẤU HÌNH'!$C$14,0)+IF(S6&gt;0,'CẤU HÌNH'!$C$15,0))=0,"",('CẤU HÌNH'!$C$12*X6+'CẤU HÌNH'!$C$13*AC6+'CẤU HÌNH'!$C$14*AH6+'CẤU HÌNH'!$C$15*AM6)/(IF(D6&gt;0,'CẤU HÌNH'!$C$12,0)+IF(I6&gt;0,'CẤU HÌNH'!$C$13,0)+IF(N6&gt;0,'CẤU HÌNH'!$C$14,0)+IF(S6&gt;0,'CẤU HÌNH'!$C$15,0))))</f>
        <v>3.791666667</v>
      </c>
      <c r="AW6" s="89">
        <f>IF($A6="","",IF((IF(E6&gt;0,'CẤU HÌNH'!$C$12,0)+IF(J6&gt;0,'CẤU HÌNH'!$C$13,0)+IF(O6&gt;0,'CẤU HÌNH'!$C$14,0)+IF(T6&gt;0,'CẤU HÌNH'!$C$15,0))=0,"",('CẤU HÌNH'!$C$12*Y6+'CẤU HÌNH'!$C$13*AD6+'CẤU HÌNH'!$C$14*AI6+'CẤU HÌNH'!$C$15*AN6)/(IF(E6&gt;0,'CẤU HÌNH'!$C$12,0)+IF(J6&gt;0,'CẤU HÌNH'!$C$13,0)+IF(O6&gt;0,'CẤU HÌNH'!$C$14,0)+IF(T6&gt;0,'CẤU HÌNH'!$C$15,0))))</f>
        <v>4</v>
      </c>
      <c r="AX6" s="89" t="str">
        <f>IF($A6="","",IF((IF(F6&gt;0,'CẤU HÌNH'!$C$12,0)+IF(K6&gt;0,'CẤU HÌNH'!$C$13,0)+IF(P6&gt;0,'CẤU HÌNH'!$C$14,0)+IF(U6&gt;0,'CẤU HÌNH'!$C$15,0))=0,"",('CẤU HÌNH'!$C$12*Z6+'CẤU HÌNH'!$C$13*AE6+'CẤU HÌNH'!$C$14*AJ6+'CẤU HÌNH'!$C$15*AO6)/(IF(F6&gt;0,'CẤU HÌNH'!$C$12,0)+IF(K6&gt;0,'CẤU HÌNH'!$C$13,0)+IF(P6&gt;0,'CẤU HÌNH'!$C$14,0)+IF(U6&gt;0,'CẤU HÌNH'!$C$15,0))))</f>
        <v/>
      </c>
      <c r="AY6" s="89">
        <f>IF($A6="","",IF((IF(G6&gt;0,'CẤU HÌNH'!$C$12,0)+IF(L6&gt;0,'CẤU HÌNH'!$C$13,0)+IF(Q6&gt;0,'CẤU HÌNH'!$C$14,0)+IF(V6&gt;0,'CẤU HÌNH'!$C$15,0))=0,"",('CẤU HÌNH'!$C$12*AA6+'CẤU HÌNH'!$C$13*AF6+'CẤU HÌNH'!$C$14*AK6+'CẤU HÌNH'!$C$15*AP6)/(IF(G6&gt;0,'CẤU HÌNH'!$C$12,0)+IF(L6&gt;0,'CẤU HÌNH'!$C$13,0)+IF(Q6&gt;0,'CẤU HÌNH'!$C$14,0)+IF(V6&gt;0,'CẤU HÌNH'!$C$15,0))))</f>
        <v>3.708333333</v>
      </c>
      <c r="AZ6" s="89">
        <f>IF($A6="","",IF((IF(H6&gt;0,'CẤU HÌNH'!$C$13,0)+IF(M6&gt;0,'CẤU HÌNH'!$C$14,0)+IF(R6&gt;0,'CẤU HÌNH'!$C$15,0))=0,"",('CẤU HÌNH'!$C$13*AB6+'CẤU HÌNH'!$C$14*AG6+'CẤU HÌNH'!$C$15*AL6)/(IF(H6&gt;0,'CẤU HÌNH'!$C$13,0)+IF(M6&gt;0,'CẤU HÌNH'!$C$14,0)+IF(R6&gt;0,'CẤU HÌNH'!$C$15,0))))</f>
        <v>3.476190476</v>
      </c>
      <c r="BA6" s="89">
        <f>IF($A6="","",IF((IF(I6&gt;0,'CẤU HÌNH'!$C$13,0)+IF(N6&gt;0,'CẤU HÌNH'!$C$14,0)+IF(S6&gt;0,'CẤU HÌNH'!$C$15,0))=0,"",('CẤU HÌNH'!$C$13*AC6+'CẤU HÌNH'!$C$14*AH6+'CẤU HÌNH'!$C$15*AM6)/(IF(I6&gt;0,'CẤU HÌNH'!$C$13,0)+IF(N6&gt;0,'CẤU HÌNH'!$C$14,0)+IF(S6&gt;0,'CẤU HÌNH'!$C$15,0))))</f>
        <v>3.904761905</v>
      </c>
      <c r="BB6" s="89">
        <f>IF($A6="","",IF((IF(J6&gt;0,'CẤU HÌNH'!$C$13,0)+IF(O6&gt;0,'CẤU HÌNH'!$C$14,0)+IF(T6&gt;0,'CẤU HÌNH'!$C$15,0))=0,"",('CẤU HÌNH'!$C$13*AD6+'CẤU HÌNH'!$C$14*AI6+'CẤU HÌNH'!$C$15*AN6)/(IF(J6&gt;0,'CẤU HÌNH'!$C$13,0)+IF(O6&gt;0,'CẤU HÌNH'!$C$14,0)+IF(T6&gt;0,'CẤU HÌNH'!$C$15,0))))</f>
        <v>4.095238095</v>
      </c>
      <c r="BC6" s="89" t="str">
        <f>IF($A6="","",IF((IF(K6&gt;0,'CẤU HÌNH'!$C$13,0)+IF(P6&gt;0,'CẤU HÌNH'!$C$14,0)+IF(U6&gt;0,'CẤU HÌNH'!$C$15,0))=0,"",('CẤU HÌNH'!$C$13*AE6+'CẤU HÌNH'!$C$14*AJ6+'CẤU HÌNH'!$C$15*AO6)/(IF(K6&gt;0,'CẤU HÌNH'!$C$13,0)+IF(P6&gt;0,'CẤU HÌNH'!$C$14,0)+IF(U6&gt;0,'CẤU HÌNH'!$C$15,0))))</f>
        <v/>
      </c>
      <c r="BD6" s="89">
        <f>IF($A6="","",IF((IF(L6&gt;0,'CẤU HÌNH'!$C$13,0)+IF(Q6&gt;0,'CẤU HÌNH'!$C$14,0)+IF(V6&gt;0,'CẤU HÌNH'!$C$15,0))=0,"",('CẤU HÌNH'!$C$13*AF6+'CẤU HÌNH'!$C$14*AK6+'CẤU HÌNH'!$C$15*AP6)/(IF(L6&gt;0,'CẤU HÌNH'!$C$13,0)+IF(Q6&gt;0,'CẤU HÌNH'!$C$14,0)+IF(V6&gt;0,'CẤU HÌNH'!$C$15,0))))</f>
        <v>3.761904762</v>
      </c>
      <c r="BE6" s="89">
        <f>IF($A6="","",IF((IF(ISNUMBER(AQ6),'CẤU HÌNH'!$C$12,0)+IF(ISNUMBER(AR6),'CẤU HÌNH'!$C$13,0)+IF(ISNUMBER(AS6),'CẤU HÌNH'!$C$14,0)+IF(ISNUMBER(AT6),'CẤU HÌNH'!$C$15,0))=0,"",(IF(ISNUMBER(AQ6),'CẤU HÌNH'!$C$12*AQ6,0)+IF(ISNUMBER(AR6),'CẤU HÌNH'!$C$13*AR6,0)+IF(ISNUMBER(AS6),'CẤU HÌNH'!$C$14*AS6,0)+IF(ISNUMBER(AT6),'CẤU HÌNH'!$C$15*AT6,0))/(IF(ISNUMBER(AQ6),'CẤU HÌNH'!$C$12,0)+IF(ISNUMBER(AR6),'CẤU HÌNH'!$C$13,0)+IF(ISNUMBER(AS6),'CẤU HÌNH'!$C$14,0)+IF(ISNUMBER(AT6),'CẤU HÌNH'!$C$15,0))))</f>
        <v>3.760416667</v>
      </c>
      <c r="BF6" s="89">
        <f>IF($A6="","",IF((IF(ISNUMBER(AR6),'CẤU HÌNH'!$C$13,0)+IF(ISNUMBER(AS6),'CẤU HÌNH'!$C$14,0)+IF(ISNUMBER(AT6),'CẤU HÌNH'!$C$15,0))=0,"",(IF(ISNUMBER(AR6),'CẤU HÌNH'!$C$13*AR6,0)+IF(ISNUMBER(AS6),'CẤU HÌNH'!$C$14*AS6,0)+IF(ISNUMBER(AT6),'CẤU HÌNH'!$C$15*AT6,0))/(IF(ISNUMBER(AR6),'CẤU HÌNH'!$C$13,0)+IF(ISNUMBER(AS6),'CẤU HÌNH'!$C$14,0)+IF(ISNUMBER(AT6),'CẤU HÌNH'!$C$15,0))))</f>
        <v>3.80952381</v>
      </c>
    </row>
    <row r="7">
      <c r="A7" s="87" t="str">
        <f>IF('NGƯỜI ĐƯỢC ĐÁNH GIÁ'!B7="","",'NGƯỜI ĐƯỢC ĐÁNH GIÁ'!B7)</f>
        <v>NV003</v>
      </c>
      <c r="B7" s="87" t="str">
        <f>IF(A7="","",'NGƯỜI ĐƯỢC ĐÁNH GIÁ'!C7)</f>
        <v>Lê Thu Cúc</v>
      </c>
      <c r="C7" s="88">
        <f>IF($A7="","",SUMPRODUCT(('DỮ LIỆU ĐÁNH GIÁ'!$B$5:$B$504=$A7)*('DỮ LIỆU ĐÁNH GIÁ'!$D$5:$D$504='CẤU HÌNH'!$B$12)*('DỮ LIỆU ĐÁNH GIÁ'!$G$3:$Z$3='CẤU HÌNH'!$B$20)*ISNUMBER('DỮ LIỆU ĐÁNH GIÁ'!$G$5:$Z$504)))</f>
        <v>3</v>
      </c>
      <c r="D7" s="88">
        <f>IF($A7="","",SUMPRODUCT(('DỮ LIỆU ĐÁNH GIÁ'!$B$5:$B$504=$A7)*('DỮ LIỆU ĐÁNH GIÁ'!$D$5:$D$504='CẤU HÌNH'!$B$12)*('DỮ LIỆU ĐÁNH GIÁ'!$G$3:$Z$3='CẤU HÌNH'!$B$21)*ISNUMBER('DỮ LIỆU ĐÁNH GIÁ'!$G$5:$Z$504)))</f>
        <v>3</v>
      </c>
      <c r="E7" s="88">
        <f>IF($A7="","",SUMPRODUCT(('DỮ LIỆU ĐÁNH GIÁ'!$B$5:$B$504=$A7)*('DỮ LIỆU ĐÁNH GIÁ'!$D$5:$D$504='CẤU HÌNH'!$B$12)*('DỮ LIỆU ĐÁNH GIÁ'!$G$3:$Z$3='CẤU HÌNH'!$B$22)*ISNUMBER('DỮ LIỆU ĐÁNH GIÁ'!$G$5:$Z$504)))</f>
        <v>3</v>
      </c>
      <c r="F7" s="88">
        <f>IF($A7="","",SUMPRODUCT(('DỮ LIỆU ĐÁNH GIÁ'!$B$5:$B$504=$A7)*('DỮ LIỆU ĐÁNH GIÁ'!$D$5:$D$504='CẤU HÌNH'!$B$12)*('DỮ LIỆU ĐÁNH GIÁ'!$G$3:$Z$3='CẤU HÌNH'!$B$23)*ISNUMBER('DỮ LIỆU ĐÁNH GIÁ'!$G$5:$Z$504)))</f>
        <v>3</v>
      </c>
      <c r="G7" s="88">
        <f>IF($A7="","",SUMPRODUCT(('DỮ LIỆU ĐÁNH GIÁ'!$B$5:$B$504=$A7)*('DỮ LIỆU ĐÁNH GIÁ'!$D$5:$D$504='CẤU HÌNH'!$B$12)*('DỮ LIỆU ĐÁNH GIÁ'!$G$3:$Z$3='CẤU HÌNH'!$B$24)*ISNUMBER('DỮ LIỆU ĐÁNH GIÁ'!$G$5:$Z$504)))</f>
        <v>3</v>
      </c>
      <c r="H7" s="88">
        <f>IF($A7="","",SUMPRODUCT(('DỮ LIỆU ĐÁNH GIÁ'!$B$5:$B$504=$A7)*('DỮ LIỆU ĐÁNH GIÁ'!$D$5:$D$504='CẤU HÌNH'!$B$13)*('DỮ LIỆU ĐÁNH GIÁ'!$G$3:$Z$3='CẤU HÌNH'!$B$20)*ISNUMBER('DỮ LIỆU ĐÁNH GIÁ'!$G$5:$Z$504)))</f>
        <v>3</v>
      </c>
      <c r="I7" s="88">
        <f>IF($A7="","",SUMPRODUCT(('DỮ LIỆU ĐÁNH GIÁ'!$B$5:$B$504=$A7)*('DỮ LIỆU ĐÁNH GIÁ'!$D$5:$D$504='CẤU HÌNH'!$B$13)*('DỮ LIỆU ĐÁNH GIÁ'!$G$3:$Z$3='CẤU HÌNH'!$B$21)*ISNUMBER('DỮ LIỆU ĐÁNH GIÁ'!$G$5:$Z$504)))</f>
        <v>3</v>
      </c>
      <c r="J7" s="88">
        <f>IF($A7="","",SUMPRODUCT(('DỮ LIỆU ĐÁNH GIÁ'!$B$5:$B$504=$A7)*('DỮ LIỆU ĐÁNH GIÁ'!$D$5:$D$504='CẤU HÌNH'!$B$13)*('DỮ LIỆU ĐÁNH GIÁ'!$G$3:$Z$3='CẤU HÌNH'!$B$22)*ISNUMBER('DỮ LIỆU ĐÁNH GIÁ'!$G$5:$Z$504)))</f>
        <v>3</v>
      </c>
      <c r="K7" s="88">
        <f>IF($A7="","",SUMPRODUCT(('DỮ LIỆU ĐÁNH GIÁ'!$B$5:$B$504=$A7)*('DỮ LIỆU ĐÁNH GIÁ'!$D$5:$D$504='CẤU HÌNH'!$B$13)*('DỮ LIỆU ĐÁNH GIÁ'!$G$3:$Z$3='CẤU HÌNH'!$B$23)*ISNUMBER('DỮ LIỆU ĐÁNH GIÁ'!$G$5:$Z$504)))</f>
        <v>3</v>
      </c>
      <c r="L7" s="88">
        <f>IF($A7="","",SUMPRODUCT(('DỮ LIỆU ĐÁNH GIÁ'!$B$5:$B$504=$A7)*('DỮ LIỆU ĐÁNH GIÁ'!$D$5:$D$504='CẤU HÌNH'!$B$13)*('DỮ LIỆU ĐÁNH GIÁ'!$G$3:$Z$3='CẤU HÌNH'!$B$24)*ISNUMBER('DỮ LIỆU ĐÁNH GIÁ'!$G$5:$Z$504)))</f>
        <v>3</v>
      </c>
      <c r="M7" s="88">
        <f>IF($A7="","",SUMPRODUCT(('DỮ LIỆU ĐÁNH GIÁ'!$B$5:$B$504=$A7)*('DỮ LIỆU ĐÁNH GIÁ'!$D$5:$D$504='CẤU HÌNH'!$B$14)*('DỮ LIỆU ĐÁNH GIÁ'!$G$3:$Z$3='CẤU HÌNH'!$B$20)*ISNUMBER('DỮ LIỆU ĐÁNH GIÁ'!$G$5:$Z$504)))</f>
        <v>9</v>
      </c>
      <c r="N7" s="88">
        <f>IF($A7="","",SUMPRODUCT(('DỮ LIỆU ĐÁNH GIÁ'!$B$5:$B$504=$A7)*('DỮ LIỆU ĐÁNH GIÁ'!$D$5:$D$504='CẤU HÌNH'!$B$14)*('DỮ LIỆU ĐÁNH GIÁ'!$G$3:$Z$3='CẤU HÌNH'!$B$21)*ISNUMBER('DỮ LIỆU ĐÁNH GIÁ'!$G$5:$Z$504)))</f>
        <v>9</v>
      </c>
      <c r="O7" s="88">
        <f>IF($A7="","",SUMPRODUCT(('DỮ LIỆU ĐÁNH GIÁ'!$B$5:$B$504=$A7)*('DỮ LIỆU ĐÁNH GIÁ'!$D$5:$D$504='CẤU HÌNH'!$B$14)*('DỮ LIỆU ĐÁNH GIÁ'!$G$3:$Z$3='CẤU HÌNH'!$B$22)*ISNUMBER('DỮ LIỆU ĐÁNH GIÁ'!$G$5:$Z$504)))</f>
        <v>9</v>
      </c>
      <c r="P7" s="88">
        <f>IF($A7="","",SUMPRODUCT(('DỮ LIỆU ĐÁNH GIÁ'!$B$5:$B$504=$A7)*('DỮ LIỆU ĐÁNH GIÁ'!$D$5:$D$504='CẤU HÌNH'!$B$14)*('DỮ LIỆU ĐÁNH GIÁ'!$G$3:$Z$3='CẤU HÌNH'!$B$23)*ISNUMBER('DỮ LIỆU ĐÁNH GIÁ'!$G$5:$Z$504)))</f>
        <v>9</v>
      </c>
      <c r="Q7" s="88">
        <f>IF($A7="","",SUMPRODUCT(('DỮ LIỆU ĐÁNH GIÁ'!$B$5:$B$504=$A7)*('DỮ LIỆU ĐÁNH GIÁ'!$D$5:$D$504='CẤU HÌNH'!$B$14)*('DỮ LIỆU ĐÁNH GIÁ'!$G$3:$Z$3='CẤU HÌNH'!$B$24)*ISNUMBER('DỮ LIỆU ĐÁNH GIÁ'!$G$5:$Z$504)))</f>
        <v>9</v>
      </c>
      <c r="R7" s="88">
        <f>IF($A7="","",SUMPRODUCT(('DỮ LIỆU ĐÁNH GIÁ'!$B$5:$B$504=$A7)*('DỮ LIỆU ĐÁNH GIÁ'!$D$5:$D$504='CẤU HÌNH'!$B$15)*('DỮ LIỆU ĐÁNH GIÁ'!$G$3:$Z$3='CẤU HÌNH'!$B$20)*ISNUMBER('DỮ LIỆU ĐÁNH GIÁ'!$G$5:$Z$504)))</f>
        <v>9</v>
      </c>
      <c r="S7" s="88">
        <f>IF($A7="","",SUMPRODUCT(('DỮ LIỆU ĐÁNH GIÁ'!$B$5:$B$504=$A7)*('DỮ LIỆU ĐÁNH GIÁ'!$D$5:$D$504='CẤU HÌNH'!$B$15)*('DỮ LIỆU ĐÁNH GIÁ'!$G$3:$Z$3='CẤU HÌNH'!$B$21)*ISNUMBER('DỮ LIỆU ĐÁNH GIÁ'!$G$5:$Z$504)))</f>
        <v>9</v>
      </c>
      <c r="T7" s="88">
        <f>IF($A7="","",SUMPRODUCT(('DỮ LIỆU ĐÁNH GIÁ'!$B$5:$B$504=$A7)*('DỮ LIỆU ĐÁNH GIÁ'!$D$5:$D$504='CẤU HÌNH'!$B$15)*('DỮ LIỆU ĐÁNH GIÁ'!$G$3:$Z$3='CẤU HÌNH'!$B$22)*ISNUMBER('DỮ LIỆU ĐÁNH GIÁ'!$G$5:$Z$504)))</f>
        <v>9</v>
      </c>
      <c r="U7" s="88">
        <f>IF($A7="","",SUMPRODUCT(('DỮ LIỆU ĐÁNH GIÁ'!$B$5:$B$504=$A7)*('DỮ LIỆU ĐÁNH GIÁ'!$D$5:$D$504='CẤU HÌNH'!$B$15)*('DỮ LIỆU ĐÁNH GIÁ'!$G$3:$Z$3='CẤU HÌNH'!$B$23)*ISNUMBER('DỮ LIỆU ĐÁNH GIÁ'!$G$5:$Z$504)))</f>
        <v>9</v>
      </c>
      <c r="V7" s="88">
        <f>IF($A7="","",SUMPRODUCT(('DỮ LIỆU ĐÁNH GIÁ'!$B$5:$B$504=$A7)*('DỮ LIỆU ĐÁNH GIÁ'!$D$5:$D$504='CẤU HÌNH'!$B$15)*('DỮ LIỆU ĐÁNH GIÁ'!$G$3:$Z$3='CẤU HÌNH'!$B$24)*ISNUMBER('DỮ LIỆU ĐÁNH GIÁ'!$G$5:$Z$504)))</f>
        <v>9</v>
      </c>
      <c r="W7" s="89">
        <f>IF($A7="","",IF(C7=0,0,SUMPRODUCT(('DỮ LIỆU ĐÁNH GIÁ'!$B$5:$B$504=$A7)*('DỮ LIỆU ĐÁNH GIÁ'!$D$5:$D$504='CẤU HÌNH'!$B$12)*('DỮ LIỆU ĐÁNH GIÁ'!$G$3:$Z$3='CẤU HÌNH'!$B$20)*'DỮ LIỆU ĐÁNH GIÁ'!$G$5:$Z$504)/C7))</f>
        <v>4.333333333</v>
      </c>
      <c r="X7" s="89">
        <f>IF($A7="","",IF(D7=0,0,SUMPRODUCT(('DỮ LIỆU ĐÁNH GIÁ'!$B$5:$B$504=$A7)*('DỮ LIỆU ĐÁNH GIÁ'!$D$5:$D$504='CẤU HÌNH'!$B$12)*('DỮ LIỆU ĐÁNH GIÁ'!$G$3:$Z$3='CẤU HÌNH'!$B$21)*'DỮ LIỆU ĐÁNH GIÁ'!$G$5:$Z$504)/D7))</f>
        <v>3.666666667</v>
      </c>
      <c r="Y7" s="89">
        <f>IF($A7="","",IF(E7=0,0,SUMPRODUCT(('DỮ LIỆU ĐÁNH GIÁ'!$B$5:$B$504=$A7)*('DỮ LIỆU ĐÁNH GIÁ'!$D$5:$D$504='CẤU HÌNH'!$B$12)*('DỮ LIỆU ĐÁNH GIÁ'!$G$3:$Z$3='CẤU HÌNH'!$B$22)*'DỮ LIỆU ĐÁNH GIÁ'!$G$5:$Z$504)/E7))</f>
        <v>4.333333333</v>
      </c>
      <c r="Z7" s="89">
        <f>IF($A7="","",IF(F7=0,0,SUMPRODUCT(('DỮ LIỆU ĐÁNH GIÁ'!$B$5:$B$504=$A7)*('DỮ LIỆU ĐÁNH GIÁ'!$D$5:$D$504='CẤU HÌNH'!$B$12)*('DỮ LIỆU ĐÁNH GIÁ'!$G$3:$Z$3='CẤU HÌNH'!$B$23)*'DỮ LIỆU ĐÁNH GIÁ'!$G$5:$Z$504)/F7))</f>
        <v>4</v>
      </c>
      <c r="AA7" s="89">
        <f>IF($A7="","",IF(G7=0,0,SUMPRODUCT(('DỮ LIỆU ĐÁNH GIÁ'!$B$5:$B$504=$A7)*('DỮ LIỆU ĐÁNH GIÁ'!$D$5:$D$504='CẤU HÌNH'!$B$12)*('DỮ LIỆU ĐÁNH GIÁ'!$G$3:$Z$3='CẤU HÌNH'!$B$24)*'DỮ LIỆU ĐÁNH GIÁ'!$G$5:$Z$504)/G7))</f>
        <v>4</v>
      </c>
      <c r="AB7" s="89">
        <f>IF($A7="","",IF(H7=0,0,SUMPRODUCT(('DỮ LIỆU ĐÁNH GIÁ'!$B$5:$B$504=$A7)*('DỮ LIỆU ĐÁNH GIÁ'!$D$5:$D$504='CẤU HÌNH'!$B$13)*('DỮ LIỆU ĐÁNH GIÁ'!$G$3:$Z$3='CẤU HÌNH'!$B$20)*'DỮ LIỆU ĐÁNH GIÁ'!$G$5:$Z$504)/H7))</f>
        <v>4.333333333</v>
      </c>
      <c r="AC7" s="89">
        <f>IF($A7="","",IF(I7=0,0,SUMPRODUCT(('DỮ LIỆU ĐÁNH GIÁ'!$B$5:$B$504=$A7)*('DỮ LIỆU ĐÁNH GIÁ'!$D$5:$D$504='CẤU HÌNH'!$B$13)*('DỮ LIỆU ĐÁNH GIÁ'!$G$3:$Z$3='CẤU HÌNH'!$B$21)*'DỮ LIỆU ĐÁNH GIÁ'!$G$5:$Z$504)/I7))</f>
        <v>4</v>
      </c>
      <c r="AD7" s="89">
        <f>IF($A7="","",IF(J7=0,0,SUMPRODUCT(('DỮ LIỆU ĐÁNH GIÁ'!$B$5:$B$504=$A7)*('DỮ LIỆU ĐÁNH GIÁ'!$D$5:$D$504='CẤU HÌNH'!$B$13)*('DỮ LIỆU ĐÁNH GIÁ'!$G$3:$Z$3='CẤU HÌNH'!$B$22)*'DỮ LIỆU ĐÁNH GIÁ'!$G$5:$Z$504)/J7))</f>
        <v>4</v>
      </c>
      <c r="AE7" s="89">
        <f>IF($A7="","",IF(K7=0,0,SUMPRODUCT(('DỮ LIỆU ĐÁNH GIÁ'!$B$5:$B$504=$A7)*('DỮ LIỆU ĐÁNH GIÁ'!$D$5:$D$504='CẤU HÌNH'!$B$13)*('DỮ LIỆU ĐÁNH GIÁ'!$G$3:$Z$3='CẤU HÌNH'!$B$23)*'DỮ LIỆU ĐÁNH GIÁ'!$G$5:$Z$504)/K7))</f>
        <v>4</v>
      </c>
      <c r="AF7" s="89">
        <f>IF($A7="","",IF(L7=0,0,SUMPRODUCT(('DỮ LIỆU ĐÁNH GIÁ'!$B$5:$B$504=$A7)*('DỮ LIỆU ĐÁNH GIÁ'!$D$5:$D$504='CẤU HÌNH'!$B$13)*('DỮ LIỆU ĐÁNH GIÁ'!$G$3:$Z$3='CẤU HÌNH'!$B$24)*'DỮ LIỆU ĐÁNH GIÁ'!$G$5:$Z$504)/L7))</f>
        <v>4</v>
      </c>
      <c r="AG7" s="89">
        <f>IF($A7="","",IF(M7=0,0,SUMPRODUCT(('DỮ LIỆU ĐÁNH GIÁ'!$B$5:$B$504=$A7)*('DỮ LIỆU ĐÁNH GIÁ'!$D$5:$D$504='CẤU HÌNH'!$B$14)*('DỮ LIỆU ĐÁNH GIÁ'!$G$3:$Z$3='CẤU HÌNH'!$B$20)*'DỮ LIỆU ĐÁNH GIÁ'!$G$5:$Z$504)/M7))</f>
        <v>4.111111111</v>
      </c>
      <c r="AH7" s="89">
        <f>IF($A7="","",IF(N7=0,0,SUMPRODUCT(('DỮ LIỆU ĐÁNH GIÁ'!$B$5:$B$504=$A7)*('DỮ LIỆU ĐÁNH GIÁ'!$D$5:$D$504='CẤU HÌNH'!$B$14)*('DỮ LIỆU ĐÁNH GIÁ'!$G$3:$Z$3='CẤU HÌNH'!$B$21)*'DỮ LIỆU ĐÁNH GIÁ'!$G$5:$Z$504)/N7))</f>
        <v>4</v>
      </c>
      <c r="AI7" s="89">
        <f>IF($A7="","",IF(O7=0,0,SUMPRODUCT(('DỮ LIỆU ĐÁNH GIÁ'!$B$5:$B$504=$A7)*('DỮ LIỆU ĐÁNH GIÁ'!$D$5:$D$504='CẤU HÌNH'!$B$14)*('DỮ LIỆU ĐÁNH GIÁ'!$G$3:$Z$3='CẤU HÌNH'!$B$22)*'DỮ LIỆU ĐÁNH GIÁ'!$G$5:$Z$504)/O7))</f>
        <v>3.777777778</v>
      </c>
      <c r="AJ7" s="89">
        <f>IF($A7="","",IF(P7=0,0,SUMPRODUCT(('DỮ LIỆU ĐÁNH GIÁ'!$B$5:$B$504=$A7)*('DỮ LIỆU ĐÁNH GIÁ'!$D$5:$D$504='CẤU HÌNH'!$B$14)*('DỮ LIỆU ĐÁNH GIÁ'!$G$3:$Z$3='CẤU HÌNH'!$B$23)*'DỮ LIỆU ĐÁNH GIÁ'!$G$5:$Z$504)/P7))</f>
        <v>4</v>
      </c>
      <c r="AK7" s="89">
        <f>IF($A7="","",IF(Q7=0,0,SUMPRODUCT(('DỮ LIỆU ĐÁNH GIÁ'!$B$5:$B$504=$A7)*('DỮ LIỆU ĐÁNH GIÁ'!$D$5:$D$504='CẤU HÌNH'!$B$14)*('DỮ LIỆU ĐÁNH GIÁ'!$G$3:$Z$3='CẤU HÌNH'!$B$24)*'DỮ LIỆU ĐÁNH GIÁ'!$G$5:$Z$504)/Q7))</f>
        <v>4</v>
      </c>
      <c r="AL7" s="89">
        <f>IF($A7="","",IF(R7=0,0,SUMPRODUCT(('DỮ LIỆU ĐÁNH GIÁ'!$B$5:$B$504=$A7)*('DỮ LIỆU ĐÁNH GIÁ'!$D$5:$D$504='CẤU HÌNH'!$B$15)*('DỮ LIỆU ĐÁNH GIÁ'!$G$3:$Z$3='CẤU HÌNH'!$B$20)*'DỮ LIỆU ĐÁNH GIÁ'!$G$5:$Z$504)/R7))</f>
        <v>4.444444444</v>
      </c>
      <c r="AM7" s="89">
        <f>IF($A7="","",IF(S7=0,0,SUMPRODUCT(('DỮ LIỆU ĐÁNH GIÁ'!$B$5:$B$504=$A7)*('DỮ LIỆU ĐÁNH GIÁ'!$D$5:$D$504='CẤU HÌNH'!$B$15)*('DỮ LIỆU ĐÁNH GIÁ'!$G$3:$Z$3='CẤU HÌNH'!$B$21)*'DỮ LIỆU ĐÁNH GIÁ'!$G$5:$Z$504)/S7))</f>
        <v>4.222222222</v>
      </c>
      <c r="AN7" s="89">
        <f>IF($A7="","",IF(T7=0,0,SUMPRODUCT(('DỮ LIỆU ĐÁNH GIÁ'!$B$5:$B$504=$A7)*('DỮ LIỆU ĐÁNH GIÁ'!$D$5:$D$504='CẤU HÌNH'!$B$15)*('DỮ LIỆU ĐÁNH GIÁ'!$G$3:$Z$3='CẤU HÌNH'!$B$22)*'DỮ LIỆU ĐÁNH GIÁ'!$G$5:$Z$504)/T7))</f>
        <v>3.888888889</v>
      </c>
      <c r="AO7" s="89">
        <f>IF($A7="","",IF(U7=0,0,SUMPRODUCT(('DỮ LIỆU ĐÁNH GIÁ'!$B$5:$B$504=$A7)*('DỮ LIỆU ĐÁNH GIÁ'!$D$5:$D$504='CẤU HÌNH'!$B$15)*('DỮ LIỆU ĐÁNH GIÁ'!$G$3:$Z$3='CẤU HÌNH'!$B$23)*'DỮ LIỆU ĐÁNH GIÁ'!$G$5:$Z$504)/U7))</f>
        <v>4.222222222</v>
      </c>
      <c r="AP7" s="89">
        <f>IF($A7="","",IF(V7=0,0,SUMPRODUCT(('DỮ LIỆU ĐÁNH GIÁ'!$B$5:$B$504=$A7)*('DỮ LIỆU ĐÁNH GIÁ'!$D$5:$D$504='CẤU HÌNH'!$B$15)*('DỮ LIỆU ĐÁNH GIÁ'!$G$3:$Z$3='CẤU HÌNH'!$B$24)*'DỮ LIỆU ĐÁNH GIÁ'!$G$5:$Z$504)/V7))</f>
        <v>4.444444444</v>
      </c>
      <c r="AQ7" s="89">
        <f>IF($A7="","",IF((IF(C7&gt;0,'CẤU HÌNH'!$C$20,0)+IF(D7&gt;0,'CẤU HÌNH'!$C$21,0)+IF(E7&gt;0,'CẤU HÌNH'!$C$22,0)+IF(F7&gt;0,'CẤU HÌNH'!$C$23,0)+IF(G7&gt;0,'CẤU HÌNH'!$C$24,0))=0,"",('CẤU HÌNH'!$C$20*W7+'CẤU HÌNH'!$C$21*X7+'CẤU HÌNH'!$C$22*Y7+'CẤU HÌNH'!$C$23*Z7+'CẤU HÌNH'!$C$24*AA7)/(IF(C7&gt;0,'CẤU HÌNH'!$C$20,0)+IF(D7&gt;0,'CẤU HÌNH'!$C$21,0)+IF(E7&gt;0,'CẤU HÌNH'!$C$22,0)+IF(F7&gt;0,'CẤU HÌNH'!$C$23,0)+IF(G7&gt;0,'CẤU HÌNH'!$C$24,0))))</f>
        <v>4.066666667</v>
      </c>
      <c r="AR7" s="89">
        <f>IF($A7="","",IF((IF(H7&gt;0,'CẤU HÌNH'!$C$20,0)+IF(I7&gt;0,'CẤU HÌNH'!$C$21,0)+IF(J7&gt;0,'CẤU HÌNH'!$C$22,0)+IF(K7&gt;0,'CẤU HÌNH'!$C$23,0)+IF(L7&gt;0,'CẤU HÌNH'!$C$24,0))=0,"",('CẤU HÌNH'!$C$20*AB7+'CẤU HÌNH'!$C$21*AC7+'CẤU HÌNH'!$C$22*AD7+'CẤU HÌNH'!$C$23*AE7+'CẤU HÌNH'!$C$24*AF7)/(IF(H7&gt;0,'CẤU HÌNH'!$C$20,0)+IF(I7&gt;0,'CẤU HÌNH'!$C$21,0)+IF(J7&gt;0,'CẤU HÌNH'!$C$22,0)+IF(K7&gt;0,'CẤU HÌNH'!$C$23,0)+IF(L7&gt;0,'CẤU HÌNH'!$C$24,0))))</f>
        <v>4.066666667</v>
      </c>
      <c r="AS7" s="89">
        <f>IF($A7="","",IF((IF(M7&gt;0,'CẤU HÌNH'!$C$20,0)+IF(N7&gt;0,'CẤU HÌNH'!$C$21,0)+IF(O7&gt;0,'CẤU HÌNH'!$C$22,0)+IF(P7&gt;0,'CẤU HÌNH'!$C$23,0)+IF(Q7&gt;0,'CẤU HÌNH'!$C$24,0))=0,"",('CẤU HÌNH'!$C$20*AG7+'CẤU HÌNH'!$C$21*AH7+'CẤU HÌNH'!$C$22*AI7+'CẤU HÌNH'!$C$23*AJ7+'CẤU HÌNH'!$C$24*AK7)/(IF(M7&gt;0,'CẤU HÌNH'!$C$20,0)+IF(N7&gt;0,'CẤU HÌNH'!$C$21,0)+IF(O7&gt;0,'CẤU HÌNH'!$C$22,0)+IF(P7&gt;0,'CẤU HÌNH'!$C$23,0)+IF(Q7&gt;0,'CẤU HÌNH'!$C$24,0))))</f>
        <v>3.977777778</v>
      </c>
      <c r="AT7" s="89">
        <f>IF($A7="","",IF((IF(R7&gt;0,'CẤU HÌNH'!$C$20,0)+IF(S7&gt;0,'CẤU HÌNH'!$C$21,0)+IF(T7&gt;0,'CẤU HÌNH'!$C$22,0)+IF(U7&gt;0,'CẤU HÌNH'!$C$23,0)+IF(V7&gt;0,'CẤU HÌNH'!$C$24,0))=0,"",('CẤU HÌNH'!$C$20*AL7+'CẤU HÌNH'!$C$21*AM7+'CẤU HÌNH'!$C$22*AN7+'CẤU HÌNH'!$C$23*AO7+'CẤU HÌNH'!$C$24*AP7)/(IF(R7&gt;0,'CẤU HÌNH'!$C$20,0)+IF(S7&gt;0,'CẤU HÌNH'!$C$21,0)+IF(T7&gt;0,'CẤU HÌNH'!$C$22,0)+IF(U7&gt;0,'CẤU HÌNH'!$C$23,0)+IF(V7&gt;0,'CẤU HÌNH'!$C$24,0))))</f>
        <v>4.244444444</v>
      </c>
      <c r="AU7" s="89">
        <f>IF($A7="","",IF((IF(C7&gt;0,'CẤU HÌNH'!$C$12,0)+IF(H7&gt;0,'CẤU HÌNH'!$C$13,0)+IF(M7&gt;0,'CẤU HÌNH'!$C$14,0)+IF(R7&gt;0,'CẤU HÌNH'!$C$15,0))=0,"",('CẤU HÌNH'!$C$12*W7+'CẤU HÌNH'!$C$13*AB7+'CẤU HÌNH'!$C$14*AG7+'CẤU HÌNH'!$C$15*AL7)/(IF(C7&gt;0,'CẤU HÌNH'!$C$12,0)+IF(H7&gt;0,'CẤU HÌNH'!$C$13,0)+IF(M7&gt;0,'CẤU HÌNH'!$C$14,0)+IF(R7&gt;0,'CẤU HÌNH'!$C$15,0))))</f>
        <v>4.288888889</v>
      </c>
      <c r="AV7" s="89">
        <f>IF($A7="","",IF((IF(D7&gt;0,'CẤU HÌNH'!$C$12,0)+IF(I7&gt;0,'CẤU HÌNH'!$C$13,0)+IF(N7&gt;0,'CẤU HÌNH'!$C$14,0)+IF(S7&gt;0,'CẤU HÌNH'!$C$15,0))=0,"",('CẤU HÌNH'!$C$12*X7+'CẤU HÌNH'!$C$13*AC7+'CẤU HÌNH'!$C$14*AH7+'CẤU HÌNH'!$C$15*AM7)/(IF(D7&gt;0,'CẤU HÌNH'!$C$12,0)+IF(I7&gt;0,'CẤU HÌNH'!$C$13,0)+IF(N7&gt;0,'CẤU HÌNH'!$C$14,0)+IF(S7&gt;0,'CẤU HÌNH'!$C$15,0))))</f>
        <v>4.011111111</v>
      </c>
      <c r="AW7" s="89">
        <f>IF($A7="","",IF((IF(E7&gt;0,'CẤU HÌNH'!$C$12,0)+IF(J7&gt;0,'CẤU HÌNH'!$C$13,0)+IF(O7&gt;0,'CẤU HÌNH'!$C$14,0)+IF(T7&gt;0,'CẤU HÌNH'!$C$15,0))=0,"",('CẤU HÌNH'!$C$12*Y7+'CẤU HÌNH'!$C$13*AD7+'CẤU HÌNH'!$C$14*AI7+'CẤU HÌNH'!$C$15*AN7)/(IF(E7&gt;0,'CẤU HÌNH'!$C$12,0)+IF(J7&gt;0,'CẤU HÌNH'!$C$13,0)+IF(O7&gt;0,'CẤU HÌNH'!$C$14,0)+IF(T7&gt;0,'CẤU HÌNH'!$C$15,0))))</f>
        <v>3.944444444</v>
      </c>
      <c r="AX7" s="89">
        <f>IF($A7="","",IF((IF(F7&gt;0,'CẤU HÌNH'!$C$12,0)+IF(K7&gt;0,'CẤU HÌNH'!$C$13,0)+IF(P7&gt;0,'CẤU HÌNH'!$C$14,0)+IF(U7&gt;0,'CẤU HÌNH'!$C$15,0))=0,"",('CẤU HÌNH'!$C$12*Z7+'CẤU HÌNH'!$C$13*AE7+'CẤU HÌNH'!$C$14*AJ7+'CẤU HÌNH'!$C$15*AO7)/(IF(F7&gt;0,'CẤU HÌNH'!$C$12,0)+IF(K7&gt;0,'CẤU HÌNH'!$C$13,0)+IF(P7&gt;0,'CẤU HÌNH'!$C$14,0)+IF(U7&gt;0,'CẤU HÌNH'!$C$15,0))))</f>
        <v>4.044444444</v>
      </c>
      <c r="AY7" s="89">
        <f>IF($A7="","",IF((IF(G7&gt;0,'CẤU HÌNH'!$C$12,0)+IF(L7&gt;0,'CẤU HÌNH'!$C$13,0)+IF(Q7&gt;0,'CẤU HÌNH'!$C$14,0)+IF(V7&gt;0,'CẤU HÌNH'!$C$15,0))=0,"",('CẤU HÌNH'!$C$12*AA7+'CẤU HÌNH'!$C$13*AF7+'CẤU HÌNH'!$C$14*AK7+'CẤU HÌNH'!$C$15*AP7)/(IF(G7&gt;0,'CẤU HÌNH'!$C$12,0)+IF(L7&gt;0,'CẤU HÌNH'!$C$13,0)+IF(Q7&gt;0,'CẤU HÌNH'!$C$14,0)+IF(V7&gt;0,'CẤU HÌNH'!$C$15,0))))</f>
        <v>4.088888889</v>
      </c>
      <c r="AZ7" s="89">
        <f>IF($A7="","",IF((IF(H7&gt;0,'CẤU HÌNH'!$C$13,0)+IF(M7&gt;0,'CẤU HÌNH'!$C$14,0)+IF(R7&gt;0,'CẤU HÌNH'!$C$15,0))=0,"",('CẤU HÌNH'!$C$13*AB7+'CẤU HÌNH'!$C$14*AG7+'CẤU HÌNH'!$C$15*AL7)/(IF(H7&gt;0,'CẤU HÌNH'!$C$13,0)+IF(M7&gt;0,'CẤU HÌNH'!$C$14,0)+IF(R7&gt;0,'CẤU HÌNH'!$C$15,0))))</f>
        <v>4.283950617</v>
      </c>
      <c r="BA7" s="89">
        <f>IF($A7="","",IF((IF(I7&gt;0,'CẤU HÌNH'!$C$13,0)+IF(N7&gt;0,'CẤU HÌNH'!$C$14,0)+IF(S7&gt;0,'CẤU HÌNH'!$C$15,0))=0,"",('CẤU HÌNH'!$C$13*AC7+'CẤU HÌNH'!$C$14*AH7+'CẤU HÌNH'!$C$15*AM7)/(IF(I7&gt;0,'CẤU HÌNH'!$C$13,0)+IF(N7&gt;0,'CẤU HÌNH'!$C$14,0)+IF(S7&gt;0,'CẤU HÌNH'!$C$15,0))))</f>
        <v>4.049382716</v>
      </c>
      <c r="BB7" s="89">
        <f>IF($A7="","",IF((IF(J7&gt;0,'CẤU HÌNH'!$C$13,0)+IF(O7&gt;0,'CẤU HÌNH'!$C$14,0)+IF(T7&gt;0,'CẤU HÌNH'!$C$15,0))=0,"",('CẤU HÌNH'!$C$13*AD7+'CẤU HÌNH'!$C$14*AI7+'CẤU HÌNH'!$C$15*AN7)/(IF(J7&gt;0,'CẤU HÌNH'!$C$13,0)+IF(O7&gt;0,'CẤU HÌNH'!$C$14,0)+IF(T7&gt;0,'CẤU HÌNH'!$C$15,0))))</f>
        <v>3.901234568</v>
      </c>
      <c r="BC7" s="89">
        <f>IF($A7="","",IF((IF(K7&gt;0,'CẤU HÌNH'!$C$13,0)+IF(P7&gt;0,'CẤU HÌNH'!$C$14,0)+IF(U7&gt;0,'CẤU HÌNH'!$C$15,0))=0,"",('CẤU HÌNH'!$C$13*AE7+'CẤU HÌNH'!$C$14*AJ7+'CẤU HÌNH'!$C$15*AO7)/(IF(K7&gt;0,'CẤU HÌNH'!$C$13,0)+IF(P7&gt;0,'CẤU HÌNH'!$C$14,0)+IF(U7&gt;0,'CẤU HÌNH'!$C$15,0))))</f>
        <v>4.049382716</v>
      </c>
      <c r="BD7" s="89">
        <f>IF($A7="","",IF((IF(L7&gt;0,'CẤU HÌNH'!$C$13,0)+IF(Q7&gt;0,'CẤU HÌNH'!$C$14,0)+IF(V7&gt;0,'CẤU HÌNH'!$C$15,0))=0,"",('CẤU HÌNH'!$C$13*AF7+'CẤU HÌNH'!$C$14*AK7+'CẤU HÌNH'!$C$15*AP7)/(IF(L7&gt;0,'CẤU HÌNH'!$C$13,0)+IF(Q7&gt;0,'CẤU HÌNH'!$C$14,0)+IF(V7&gt;0,'CẤU HÌNH'!$C$15,0))))</f>
        <v>4.098765432</v>
      </c>
      <c r="BE7" s="89">
        <f>IF($A7="","",IF((IF(ISNUMBER(AQ7),'CẤU HÌNH'!$C$12,0)+IF(ISNUMBER(AR7),'CẤU HÌNH'!$C$13,0)+IF(ISNUMBER(AS7),'CẤU HÌNH'!$C$14,0)+IF(ISNUMBER(AT7),'CẤU HÌNH'!$C$15,0))=0,"",(IF(ISNUMBER(AQ7),'CẤU HÌNH'!$C$12*AQ7,0)+IF(ISNUMBER(AR7),'CẤU HÌNH'!$C$13*AR7,0)+IF(ISNUMBER(AS7),'CẤU HÌNH'!$C$14*AS7,0)+IF(ISNUMBER(AT7),'CẤU HÌNH'!$C$15*AT7,0))/(IF(ISNUMBER(AQ7),'CẤU HÌNH'!$C$12,0)+IF(ISNUMBER(AR7),'CẤU HÌNH'!$C$13,0)+IF(ISNUMBER(AS7),'CẤU HÌNH'!$C$14,0)+IF(ISNUMBER(AT7),'CẤU HÌNH'!$C$15,0))))</f>
        <v>4.075555556</v>
      </c>
      <c r="BF7" s="89">
        <f>IF($A7="","",IF((IF(ISNUMBER(AR7),'CẤU HÌNH'!$C$13,0)+IF(ISNUMBER(AS7),'CẤU HÌNH'!$C$14,0)+IF(ISNUMBER(AT7),'CẤU HÌNH'!$C$15,0))=0,"",(IF(ISNUMBER(AR7),'CẤU HÌNH'!$C$13*AR7,0)+IF(ISNUMBER(AS7),'CẤU HÌNH'!$C$14*AS7,0)+IF(ISNUMBER(AT7),'CẤU HÌNH'!$C$15*AT7,0))/(IF(ISNUMBER(AR7),'CẤU HÌNH'!$C$13,0)+IF(ISNUMBER(AS7),'CẤU HÌNH'!$C$14,0)+IF(ISNUMBER(AT7),'CẤU HÌNH'!$C$15,0))))</f>
        <v>4.07654321</v>
      </c>
    </row>
    <row r="8">
      <c r="A8" s="87" t="str">
        <f>IF('NGƯỜI ĐƯỢC ĐÁNH GIÁ'!B8="","",'NGƯỜI ĐƯỢC ĐÁNH GIÁ'!B8)</f>
        <v>NV004</v>
      </c>
      <c r="B8" s="87" t="str">
        <f>IF(A8="","",'NGƯỜI ĐƯỢC ĐÁNH GIÁ'!C8)</f>
        <v>Phạm Hoàng Dũng</v>
      </c>
      <c r="C8" s="88">
        <f>IF($A8="","",SUMPRODUCT(('DỮ LIỆU ĐÁNH GIÁ'!$B$5:$B$504=$A8)*('DỮ LIỆU ĐÁNH GIÁ'!$D$5:$D$504='CẤU HÌNH'!$B$12)*('DỮ LIỆU ĐÁNH GIÁ'!$G$3:$Z$3='CẤU HÌNH'!$B$20)*ISNUMBER('DỮ LIỆU ĐÁNH GIÁ'!$G$5:$Z$504)))</f>
        <v>3</v>
      </c>
      <c r="D8" s="88">
        <f>IF($A8="","",SUMPRODUCT(('DỮ LIỆU ĐÁNH GIÁ'!$B$5:$B$504=$A8)*('DỮ LIỆU ĐÁNH GIÁ'!$D$5:$D$504='CẤU HÌNH'!$B$12)*('DỮ LIỆU ĐÁNH GIÁ'!$G$3:$Z$3='CẤU HÌNH'!$B$21)*ISNUMBER('DỮ LIỆU ĐÁNH GIÁ'!$G$5:$Z$504)))</f>
        <v>3</v>
      </c>
      <c r="E8" s="88">
        <f>IF($A8="","",SUMPRODUCT(('DỮ LIỆU ĐÁNH GIÁ'!$B$5:$B$504=$A8)*('DỮ LIỆU ĐÁNH GIÁ'!$D$5:$D$504='CẤU HÌNH'!$B$12)*('DỮ LIỆU ĐÁNH GIÁ'!$G$3:$Z$3='CẤU HÌNH'!$B$22)*ISNUMBER('DỮ LIỆU ĐÁNH GIÁ'!$G$5:$Z$504)))</f>
        <v>3</v>
      </c>
      <c r="F8" s="88">
        <f>IF($A8="","",SUMPRODUCT(('DỮ LIỆU ĐÁNH GIÁ'!$B$5:$B$504=$A8)*('DỮ LIỆU ĐÁNH GIÁ'!$D$5:$D$504='CẤU HÌNH'!$B$12)*('DỮ LIỆU ĐÁNH GIÁ'!$G$3:$Z$3='CẤU HÌNH'!$B$23)*ISNUMBER('DỮ LIỆU ĐÁNH GIÁ'!$G$5:$Z$504)))</f>
        <v>0</v>
      </c>
      <c r="G8" s="88">
        <f>IF($A8="","",SUMPRODUCT(('DỮ LIỆU ĐÁNH GIÁ'!$B$5:$B$504=$A8)*('DỮ LIỆU ĐÁNH GIÁ'!$D$5:$D$504='CẤU HÌNH'!$B$12)*('DỮ LIỆU ĐÁNH GIÁ'!$G$3:$Z$3='CẤU HÌNH'!$B$24)*ISNUMBER('DỮ LIỆU ĐÁNH GIÁ'!$G$5:$Z$504)))</f>
        <v>3</v>
      </c>
      <c r="H8" s="88">
        <f>IF($A8="","",SUMPRODUCT(('DỮ LIỆU ĐÁNH GIÁ'!$B$5:$B$504=$A8)*('DỮ LIỆU ĐÁNH GIÁ'!$D$5:$D$504='CẤU HÌNH'!$B$13)*('DỮ LIỆU ĐÁNH GIÁ'!$G$3:$Z$3='CẤU HÌNH'!$B$20)*ISNUMBER('DỮ LIỆU ĐÁNH GIÁ'!$G$5:$Z$504)))</f>
        <v>3</v>
      </c>
      <c r="I8" s="88">
        <f>IF($A8="","",SUMPRODUCT(('DỮ LIỆU ĐÁNH GIÁ'!$B$5:$B$504=$A8)*('DỮ LIỆU ĐÁNH GIÁ'!$D$5:$D$504='CẤU HÌNH'!$B$13)*('DỮ LIỆU ĐÁNH GIÁ'!$G$3:$Z$3='CẤU HÌNH'!$B$21)*ISNUMBER('DỮ LIỆU ĐÁNH GIÁ'!$G$5:$Z$504)))</f>
        <v>3</v>
      </c>
      <c r="J8" s="88">
        <f>IF($A8="","",SUMPRODUCT(('DỮ LIỆU ĐÁNH GIÁ'!$B$5:$B$504=$A8)*('DỮ LIỆU ĐÁNH GIÁ'!$D$5:$D$504='CẤU HÌNH'!$B$13)*('DỮ LIỆU ĐÁNH GIÁ'!$G$3:$Z$3='CẤU HÌNH'!$B$22)*ISNUMBER('DỮ LIỆU ĐÁNH GIÁ'!$G$5:$Z$504)))</f>
        <v>3</v>
      </c>
      <c r="K8" s="88">
        <f>IF($A8="","",SUMPRODUCT(('DỮ LIỆU ĐÁNH GIÁ'!$B$5:$B$504=$A8)*('DỮ LIỆU ĐÁNH GIÁ'!$D$5:$D$504='CẤU HÌNH'!$B$13)*('DỮ LIỆU ĐÁNH GIÁ'!$G$3:$Z$3='CẤU HÌNH'!$B$23)*ISNUMBER('DỮ LIỆU ĐÁNH GIÁ'!$G$5:$Z$504)))</f>
        <v>0</v>
      </c>
      <c r="L8" s="88">
        <f>IF($A8="","",SUMPRODUCT(('DỮ LIỆU ĐÁNH GIÁ'!$B$5:$B$504=$A8)*('DỮ LIỆU ĐÁNH GIÁ'!$D$5:$D$504='CẤU HÌNH'!$B$13)*('DỮ LIỆU ĐÁNH GIÁ'!$G$3:$Z$3='CẤU HÌNH'!$B$24)*ISNUMBER('DỮ LIỆU ĐÁNH GIÁ'!$G$5:$Z$504)))</f>
        <v>3</v>
      </c>
      <c r="M8" s="88">
        <f>IF($A8="","",SUMPRODUCT(('DỮ LIỆU ĐÁNH GIÁ'!$B$5:$B$504=$A8)*('DỮ LIỆU ĐÁNH GIÁ'!$D$5:$D$504='CẤU HÌNH'!$B$14)*('DỮ LIỆU ĐÁNH GIÁ'!$G$3:$Z$3='CẤU HÌNH'!$B$20)*ISNUMBER('DỮ LIỆU ĐÁNH GIÁ'!$G$5:$Z$504)))</f>
        <v>9</v>
      </c>
      <c r="N8" s="88">
        <f>IF($A8="","",SUMPRODUCT(('DỮ LIỆU ĐÁNH GIÁ'!$B$5:$B$504=$A8)*('DỮ LIỆU ĐÁNH GIÁ'!$D$5:$D$504='CẤU HÌNH'!$B$14)*('DỮ LIỆU ĐÁNH GIÁ'!$G$3:$Z$3='CẤU HÌNH'!$B$21)*ISNUMBER('DỮ LIỆU ĐÁNH GIÁ'!$G$5:$Z$504)))</f>
        <v>9</v>
      </c>
      <c r="O8" s="88">
        <f>IF($A8="","",SUMPRODUCT(('DỮ LIỆU ĐÁNH GIÁ'!$B$5:$B$504=$A8)*('DỮ LIỆU ĐÁNH GIÁ'!$D$5:$D$504='CẤU HÌNH'!$B$14)*('DỮ LIỆU ĐÁNH GIÁ'!$G$3:$Z$3='CẤU HÌNH'!$B$22)*ISNUMBER('DỮ LIỆU ĐÁNH GIÁ'!$G$5:$Z$504)))</f>
        <v>9</v>
      </c>
      <c r="P8" s="88">
        <f>IF($A8="","",SUMPRODUCT(('DỮ LIỆU ĐÁNH GIÁ'!$B$5:$B$504=$A8)*('DỮ LIỆU ĐÁNH GIÁ'!$D$5:$D$504='CẤU HÌNH'!$B$14)*('DỮ LIỆU ĐÁNH GIÁ'!$G$3:$Z$3='CẤU HÌNH'!$B$23)*ISNUMBER('DỮ LIỆU ĐÁNH GIÁ'!$G$5:$Z$504)))</f>
        <v>0</v>
      </c>
      <c r="Q8" s="88">
        <f>IF($A8="","",SUMPRODUCT(('DỮ LIỆU ĐÁNH GIÁ'!$B$5:$B$504=$A8)*('DỮ LIỆU ĐÁNH GIÁ'!$D$5:$D$504='CẤU HÌNH'!$B$14)*('DỮ LIỆU ĐÁNH GIÁ'!$G$3:$Z$3='CẤU HÌNH'!$B$24)*ISNUMBER('DỮ LIỆU ĐÁNH GIÁ'!$G$5:$Z$504)))</f>
        <v>9</v>
      </c>
      <c r="R8" s="88">
        <f>IF($A8="","",SUMPRODUCT(('DỮ LIỆU ĐÁNH GIÁ'!$B$5:$B$504=$A8)*('DỮ LIỆU ĐÁNH GIÁ'!$D$5:$D$504='CẤU HÌNH'!$B$15)*('DỮ LIỆU ĐÁNH GIÁ'!$G$3:$Z$3='CẤU HÌNH'!$B$20)*ISNUMBER('DỮ LIỆU ĐÁNH GIÁ'!$G$5:$Z$504)))</f>
        <v>0</v>
      </c>
      <c r="S8" s="88">
        <f>IF($A8="","",SUMPRODUCT(('DỮ LIỆU ĐÁNH GIÁ'!$B$5:$B$504=$A8)*('DỮ LIỆU ĐÁNH GIÁ'!$D$5:$D$504='CẤU HÌNH'!$B$15)*('DỮ LIỆU ĐÁNH GIÁ'!$G$3:$Z$3='CẤU HÌNH'!$B$21)*ISNUMBER('DỮ LIỆU ĐÁNH GIÁ'!$G$5:$Z$504)))</f>
        <v>0</v>
      </c>
      <c r="T8" s="88">
        <f>IF($A8="","",SUMPRODUCT(('DỮ LIỆU ĐÁNH GIÁ'!$B$5:$B$504=$A8)*('DỮ LIỆU ĐÁNH GIÁ'!$D$5:$D$504='CẤU HÌNH'!$B$15)*('DỮ LIỆU ĐÁNH GIÁ'!$G$3:$Z$3='CẤU HÌNH'!$B$22)*ISNUMBER('DỮ LIỆU ĐÁNH GIÁ'!$G$5:$Z$504)))</f>
        <v>0</v>
      </c>
      <c r="U8" s="88">
        <f>IF($A8="","",SUMPRODUCT(('DỮ LIỆU ĐÁNH GIÁ'!$B$5:$B$504=$A8)*('DỮ LIỆU ĐÁNH GIÁ'!$D$5:$D$504='CẤU HÌNH'!$B$15)*('DỮ LIỆU ĐÁNH GIÁ'!$G$3:$Z$3='CẤU HÌNH'!$B$23)*ISNUMBER('DỮ LIỆU ĐÁNH GIÁ'!$G$5:$Z$504)))</f>
        <v>0</v>
      </c>
      <c r="V8" s="88">
        <f>IF($A8="","",SUMPRODUCT(('DỮ LIỆU ĐÁNH GIÁ'!$B$5:$B$504=$A8)*('DỮ LIỆU ĐÁNH GIÁ'!$D$5:$D$504='CẤU HÌNH'!$B$15)*('DỮ LIỆU ĐÁNH GIÁ'!$G$3:$Z$3='CẤU HÌNH'!$B$24)*ISNUMBER('DỮ LIỆU ĐÁNH GIÁ'!$G$5:$Z$504)))</f>
        <v>0</v>
      </c>
      <c r="W8" s="89">
        <f>IF($A8="","",IF(C8=0,0,SUMPRODUCT(('DỮ LIỆU ĐÁNH GIÁ'!$B$5:$B$504=$A8)*('DỮ LIỆU ĐÁNH GIÁ'!$D$5:$D$504='CẤU HÌNH'!$B$12)*('DỮ LIỆU ĐÁNH GIÁ'!$G$3:$Z$3='CẤU HÌNH'!$B$20)*'DỮ LIỆU ĐÁNH GIÁ'!$G$5:$Z$504)/C8))</f>
        <v>3</v>
      </c>
      <c r="X8" s="89">
        <f>IF($A8="","",IF(D8=0,0,SUMPRODUCT(('DỮ LIỆU ĐÁNH GIÁ'!$B$5:$B$504=$A8)*('DỮ LIỆU ĐÁNH GIÁ'!$D$5:$D$504='CẤU HÌNH'!$B$12)*('DỮ LIỆU ĐÁNH GIÁ'!$G$3:$Z$3='CẤU HÌNH'!$B$21)*'DỮ LIỆU ĐÁNH GIÁ'!$G$5:$Z$504)/D8))</f>
        <v>2.333333333</v>
      </c>
      <c r="Y8" s="89">
        <f>IF($A8="","",IF(E8=0,0,SUMPRODUCT(('DỮ LIỆU ĐÁNH GIÁ'!$B$5:$B$504=$A8)*('DỮ LIỆU ĐÁNH GIÁ'!$D$5:$D$504='CẤU HÌNH'!$B$12)*('DỮ LIỆU ĐÁNH GIÁ'!$G$3:$Z$3='CẤU HÌNH'!$B$22)*'DỮ LIỆU ĐÁNH GIÁ'!$G$5:$Z$504)/E8))</f>
        <v>3</v>
      </c>
      <c r="Z8" s="89">
        <f>IF($A8="","",IF(F8=0,0,SUMPRODUCT(('DỮ LIỆU ĐÁNH GIÁ'!$B$5:$B$504=$A8)*('DỮ LIỆU ĐÁNH GIÁ'!$D$5:$D$504='CẤU HÌNH'!$B$12)*('DỮ LIỆU ĐÁNH GIÁ'!$G$3:$Z$3='CẤU HÌNH'!$B$23)*'DỮ LIỆU ĐÁNH GIÁ'!$G$5:$Z$504)/F8))</f>
        <v>0</v>
      </c>
      <c r="AA8" s="89">
        <f>IF($A8="","",IF(G8=0,0,SUMPRODUCT(('DỮ LIỆU ĐÁNH GIÁ'!$B$5:$B$504=$A8)*('DỮ LIỆU ĐÁNH GIÁ'!$D$5:$D$504='CẤU HÌNH'!$B$12)*('DỮ LIỆU ĐÁNH GIÁ'!$G$3:$Z$3='CẤU HÌNH'!$B$24)*'DỮ LIỆU ĐÁNH GIÁ'!$G$5:$Z$504)/G8))</f>
        <v>3</v>
      </c>
      <c r="AB8" s="89">
        <f>IF($A8="","",IF(H8=0,0,SUMPRODUCT(('DỮ LIỆU ĐÁNH GIÁ'!$B$5:$B$504=$A8)*('DỮ LIỆU ĐÁNH GIÁ'!$D$5:$D$504='CẤU HÌNH'!$B$13)*('DỮ LIỆU ĐÁNH GIÁ'!$G$3:$Z$3='CẤU HÌNH'!$B$20)*'DỮ LIỆU ĐÁNH GIÁ'!$G$5:$Z$504)/H8))</f>
        <v>2.666666667</v>
      </c>
      <c r="AC8" s="89">
        <f>IF($A8="","",IF(I8=0,0,SUMPRODUCT(('DỮ LIỆU ĐÁNH GIÁ'!$B$5:$B$504=$A8)*('DỮ LIỆU ĐÁNH GIÁ'!$D$5:$D$504='CẤU HÌNH'!$B$13)*('DỮ LIỆU ĐÁNH GIÁ'!$G$3:$Z$3='CẤU HÌNH'!$B$21)*'DỮ LIỆU ĐÁNH GIÁ'!$G$5:$Z$504)/I8))</f>
        <v>4</v>
      </c>
      <c r="AD8" s="89">
        <f>IF($A8="","",IF(J8=0,0,SUMPRODUCT(('DỮ LIỆU ĐÁNH GIÁ'!$B$5:$B$504=$A8)*('DỮ LIỆU ĐÁNH GIÁ'!$D$5:$D$504='CẤU HÌNH'!$B$13)*('DỮ LIỆU ĐÁNH GIÁ'!$G$3:$Z$3='CẤU HÌNH'!$B$22)*'DỮ LIỆU ĐÁNH GIÁ'!$G$5:$Z$504)/J8))</f>
        <v>3.333333333</v>
      </c>
      <c r="AE8" s="89">
        <f>IF($A8="","",IF(K8=0,0,SUMPRODUCT(('DỮ LIỆU ĐÁNH GIÁ'!$B$5:$B$504=$A8)*('DỮ LIỆU ĐÁNH GIÁ'!$D$5:$D$504='CẤU HÌNH'!$B$13)*('DỮ LIỆU ĐÁNH GIÁ'!$G$3:$Z$3='CẤU HÌNH'!$B$23)*'DỮ LIỆU ĐÁNH GIÁ'!$G$5:$Z$504)/K8))</f>
        <v>0</v>
      </c>
      <c r="AF8" s="89">
        <f>IF($A8="","",IF(L8=0,0,SUMPRODUCT(('DỮ LIỆU ĐÁNH GIÁ'!$B$5:$B$504=$A8)*('DỮ LIỆU ĐÁNH GIÁ'!$D$5:$D$504='CẤU HÌNH'!$B$13)*('DỮ LIỆU ĐÁNH GIÁ'!$G$3:$Z$3='CẤU HÌNH'!$B$24)*'DỮ LIỆU ĐÁNH GIÁ'!$G$5:$Z$504)/L8))</f>
        <v>3.666666667</v>
      </c>
      <c r="AG8" s="89">
        <f>IF($A8="","",IF(M8=0,0,SUMPRODUCT(('DỮ LIỆU ĐÁNH GIÁ'!$B$5:$B$504=$A8)*('DỮ LIỆU ĐÁNH GIÁ'!$D$5:$D$504='CẤU HÌNH'!$B$14)*('DỮ LIỆU ĐÁNH GIÁ'!$G$3:$Z$3='CẤU HÌNH'!$B$20)*'DỮ LIỆU ĐÁNH GIÁ'!$G$5:$Z$504)/M8))</f>
        <v>3.222222222</v>
      </c>
      <c r="AH8" s="89">
        <f>IF($A8="","",IF(N8=0,0,SUMPRODUCT(('DỮ LIỆU ĐÁNH GIÁ'!$B$5:$B$504=$A8)*('DỮ LIỆU ĐÁNH GIÁ'!$D$5:$D$504='CẤU HÌNH'!$B$14)*('DỮ LIỆU ĐÁNH GIÁ'!$G$3:$Z$3='CẤU HÌNH'!$B$21)*'DỮ LIỆU ĐÁNH GIÁ'!$G$5:$Z$504)/N8))</f>
        <v>3.444444444</v>
      </c>
      <c r="AI8" s="89">
        <f>IF($A8="","",IF(O8=0,0,SUMPRODUCT(('DỮ LIỆU ĐÁNH GIÁ'!$B$5:$B$504=$A8)*('DỮ LIỆU ĐÁNH GIÁ'!$D$5:$D$504='CẤU HÌNH'!$B$14)*('DỮ LIỆU ĐÁNH GIÁ'!$G$3:$Z$3='CẤU HÌNH'!$B$22)*'DỮ LIỆU ĐÁNH GIÁ'!$G$5:$Z$504)/O8))</f>
        <v>3.444444444</v>
      </c>
      <c r="AJ8" s="89">
        <f>IF($A8="","",IF(P8=0,0,SUMPRODUCT(('DỮ LIỆU ĐÁNH GIÁ'!$B$5:$B$504=$A8)*('DỮ LIỆU ĐÁNH GIÁ'!$D$5:$D$504='CẤU HÌNH'!$B$14)*('DỮ LIỆU ĐÁNH GIÁ'!$G$3:$Z$3='CẤU HÌNH'!$B$23)*'DỮ LIỆU ĐÁNH GIÁ'!$G$5:$Z$504)/P8))</f>
        <v>0</v>
      </c>
      <c r="AK8" s="89">
        <f>IF($A8="","",IF(Q8=0,0,SUMPRODUCT(('DỮ LIỆU ĐÁNH GIÁ'!$B$5:$B$504=$A8)*('DỮ LIỆU ĐÁNH GIÁ'!$D$5:$D$504='CẤU HÌNH'!$B$14)*('DỮ LIỆU ĐÁNH GIÁ'!$G$3:$Z$3='CẤU HÌNH'!$B$24)*'DỮ LIỆU ĐÁNH GIÁ'!$G$5:$Z$504)/Q8))</f>
        <v>3.555555556</v>
      </c>
      <c r="AL8" s="89">
        <f>IF($A8="","",IF(R8=0,0,SUMPRODUCT(('DỮ LIỆU ĐÁNH GIÁ'!$B$5:$B$504=$A8)*('DỮ LIỆU ĐÁNH GIÁ'!$D$5:$D$504='CẤU HÌNH'!$B$15)*('DỮ LIỆU ĐÁNH GIÁ'!$G$3:$Z$3='CẤU HÌNH'!$B$20)*'DỮ LIỆU ĐÁNH GIÁ'!$G$5:$Z$504)/R8))</f>
        <v>0</v>
      </c>
      <c r="AM8" s="89">
        <f>IF($A8="","",IF(S8=0,0,SUMPRODUCT(('DỮ LIỆU ĐÁNH GIÁ'!$B$5:$B$504=$A8)*('DỮ LIỆU ĐÁNH GIÁ'!$D$5:$D$504='CẤU HÌNH'!$B$15)*('DỮ LIỆU ĐÁNH GIÁ'!$G$3:$Z$3='CẤU HÌNH'!$B$21)*'DỮ LIỆU ĐÁNH GIÁ'!$G$5:$Z$504)/S8))</f>
        <v>0</v>
      </c>
      <c r="AN8" s="89">
        <f>IF($A8="","",IF(T8=0,0,SUMPRODUCT(('DỮ LIỆU ĐÁNH GIÁ'!$B$5:$B$504=$A8)*('DỮ LIỆU ĐÁNH GIÁ'!$D$5:$D$504='CẤU HÌNH'!$B$15)*('DỮ LIỆU ĐÁNH GIÁ'!$G$3:$Z$3='CẤU HÌNH'!$B$22)*'DỮ LIỆU ĐÁNH GIÁ'!$G$5:$Z$504)/T8))</f>
        <v>0</v>
      </c>
      <c r="AO8" s="89">
        <f>IF($A8="","",IF(U8=0,0,SUMPRODUCT(('DỮ LIỆU ĐÁNH GIÁ'!$B$5:$B$504=$A8)*('DỮ LIỆU ĐÁNH GIÁ'!$D$5:$D$504='CẤU HÌNH'!$B$15)*('DỮ LIỆU ĐÁNH GIÁ'!$G$3:$Z$3='CẤU HÌNH'!$B$23)*'DỮ LIỆU ĐÁNH GIÁ'!$G$5:$Z$504)/U8))</f>
        <v>0</v>
      </c>
      <c r="AP8" s="89">
        <f>IF($A8="","",IF(V8=0,0,SUMPRODUCT(('DỮ LIỆU ĐÁNH GIÁ'!$B$5:$B$504=$A8)*('DỮ LIỆU ĐÁNH GIÁ'!$D$5:$D$504='CẤU HÌNH'!$B$15)*('DỮ LIỆU ĐÁNH GIÁ'!$G$3:$Z$3='CẤU HÌNH'!$B$24)*'DỮ LIỆU ĐÁNH GIÁ'!$G$5:$Z$504)/V8))</f>
        <v>0</v>
      </c>
      <c r="AQ8" s="89">
        <f>IF($A8="","",IF((IF(C8&gt;0,'CẤU HÌNH'!$C$20,0)+IF(D8&gt;0,'CẤU HÌNH'!$C$21,0)+IF(E8&gt;0,'CẤU HÌNH'!$C$22,0)+IF(F8&gt;0,'CẤU HÌNH'!$C$23,0)+IF(G8&gt;0,'CẤU HÌNH'!$C$24,0))=0,"",('CẤU HÌNH'!$C$20*W8+'CẤU HÌNH'!$C$21*X8+'CẤU HÌNH'!$C$22*Y8+'CẤU HÌNH'!$C$23*Z8+'CẤU HÌNH'!$C$24*AA8)/(IF(C8&gt;0,'CẤU HÌNH'!$C$20,0)+IF(D8&gt;0,'CẤU HÌNH'!$C$21,0)+IF(E8&gt;0,'CẤU HÌNH'!$C$22,0)+IF(F8&gt;0,'CẤU HÌNH'!$C$23,0)+IF(G8&gt;0,'CẤU HÌNH'!$C$24,0))))</f>
        <v>2.833333333</v>
      </c>
      <c r="AR8" s="89">
        <f>IF($A8="","",IF((IF(H8&gt;0,'CẤU HÌNH'!$C$20,0)+IF(I8&gt;0,'CẤU HÌNH'!$C$21,0)+IF(J8&gt;0,'CẤU HÌNH'!$C$22,0)+IF(K8&gt;0,'CẤU HÌNH'!$C$23,0)+IF(L8&gt;0,'CẤU HÌNH'!$C$24,0))=0,"",('CẤU HÌNH'!$C$20*AB8+'CẤU HÌNH'!$C$21*AC8+'CẤU HÌNH'!$C$22*AD8+'CẤU HÌNH'!$C$23*AE8+'CẤU HÌNH'!$C$24*AF8)/(IF(H8&gt;0,'CẤU HÌNH'!$C$20,0)+IF(I8&gt;0,'CẤU HÌNH'!$C$21,0)+IF(J8&gt;0,'CẤU HÌNH'!$C$22,0)+IF(K8&gt;0,'CẤU HÌNH'!$C$23,0)+IF(L8&gt;0,'CẤU HÌNH'!$C$24,0))))</f>
        <v>3.416666667</v>
      </c>
      <c r="AS8" s="89">
        <f>IF($A8="","",IF((IF(M8&gt;0,'CẤU HÌNH'!$C$20,0)+IF(N8&gt;0,'CẤU HÌNH'!$C$21,0)+IF(O8&gt;0,'CẤU HÌNH'!$C$22,0)+IF(P8&gt;0,'CẤU HÌNH'!$C$23,0)+IF(Q8&gt;0,'CẤU HÌNH'!$C$24,0))=0,"",('CẤU HÌNH'!$C$20*AG8+'CẤU HÌNH'!$C$21*AH8+'CẤU HÌNH'!$C$22*AI8+'CẤU HÌNH'!$C$23*AJ8+'CẤU HÌNH'!$C$24*AK8)/(IF(M8&gt;0,'CẤU HÌNH'!$C$20,0)+IF(N8&gt;0,'CẤU HÌNH'!$C$21,0)+IF(O8&gt;0,'CẤU HÌNH'!$C$22,0)+IF(P8&gt;0,'CẤU HÌNH'!$C$23,0)+IF(Q8&gt;0,'CẤU HÌNH'!$C$24,0))))</f>
        <v>3.416666667</v>
      </c>
      <c r="AT8" s="89" t="str">
        <f>IF($A8="","",IF((IF(R8&gt;0,'CẤU HÌNH'!$C$20,0)+IF(S8&gt;0,'CẤU HÌNH'!$C$21,0)+IF(T8&gt;0,'CẤU HÌNH'!$C$22,0)+IF(U8&gt;0,'CẤU HÌNH'!$C$23,0)+IF(V8&gt;0,'CẤU HÌNH'!$C$24,0))=0,"",('CẤU HÌNH'!$C$20*AL8+'CẤU HÌNH'!$C$21*AM8+'CẤU HÌNH'!$C$22*AN8+'CẤU HÌNH'!$C$23*AO8+'CẤU HÌNH'!$C$24*AP8)/(IF(R8&gt;0,'CẤU HÌNH'!$C$20,0)+IF(S8&gt;0,'CẤU HÌNH'!$C$21,0)+IF(T8&gt;0,'CẤU HÌNH'!$C$22,0)+IF(U8&gt;0,'CẤU HÌNH'!$C$23,0)+IF(V8&gt;0,'CẤU HÌNH'!$C$24,0))))</f>
        <v/>
      </c>
      <c r="AU8" s="89">
        <f>IF($A8="","",IF((IF(C8&gt;0,'CẤU HÌNH'!$C$12,0)+IF(H8&gt;0,'CẤU HÌNH'!$C$13,0)+IF(M8&gt;0,'CẤU HÌNH'!$C$14,0)+IF(R8&gt;0,'CẤU HÌNH'!$C$15,0))=0,"",('CẤU HÌNH'!$C$12*W8+'CẤU HÌNH'!$C$13*AB8+'CẤU HÌNH'!$C$14*AG8+'CẤU HÌNH'!$C$15*AL8)/(IF(C8&gt;0,'CẤU HÌNH'!$C$12,0)+IF(H8&gt;0,'CẤU HÌNH'!$C$13,0)+IF(M8&gt;0,'CẤU HÌNH'!$C$14,0)+IF(R8&gt;0,'CẤU HÌNH'!$C$15,0))))</f>
        <v>2.916666667</v>
      </c>
      <c r="AV8" s="89">
        <f>IF($A8="","",IF((IF(D8&gt;0,'CẤU HÌNH'!$C$12,0)+IF(I8&gt;0,'CẤU HÌNH'!$C$13,0)+IF(N8&gt;0,'CẤU HÌNH'!$C$14,0)+IF(S8&gt;0,'CẤU HÌNH'!$C$15,0))=0,"",('CẤU HÌNH'!$C$12*X8+'CẤU HÌNH'!$C$13*AC8+'CẤU HÌNH'!$C$14*AH8+'CẤU HÌNH'!$C$15*AM8)/(IF(D8&gt;0,'CẤU HÌNH'!$C$12,0)+IF(I8&gt;0,'CẤU HÌNH'!$C$13,0)+IF(N8&gt;0,'CẤU HÌNH'!$C$14,0)+IF(S8&gt;0,'CẤU HÌNH'!$C$15,0))))</f>
        <v>3.583333333</v>
      </c>
      <c r="AW8" s="89">
        <f>IF($A8="","",IF((IF(E8&gt;0,'CẤU HÌNH'!$C$12,0)+IF(J8&gt;0,'CẤU HÌNH'!$C$13,0)+IF(O8&gt;0,'CẤU HÌNH'!$C$14,0)+IF(T8&gt;0,'CẤU HÌNH'!$C$15,0))=0,"",('CẤU HÌNH'!$C$12*Y8+'CẤU HÌNH'!$C$13*AD8+'CẤU HÌNH'!$C$14*AI8+'CẤU HÌNH'!$C$15*AN8)/(IF(E8&gt;0,'CẤU HÌNH'!$C$12,0)+IF(J8&gt;0,'CẤU HÌNH'!$C$13,0)+IF(O8&gt;0,'CẤU HÌNH'!$C$14,0)+IF(T8&gt;0,'CẤU HÌNH'!$C$15,0))))</f>
        <v>3.333333333</v>
      </c>
      <c r="AX8" s="89" t="str">
        <f>IF($A8="","",IF((IF(F8&gt;0,'CẤU HÌNH'!$C$12,0)+IF(K8&gt;0,'CẤU HÌNH'!$C$13,0)+IF(P8&gt;0,'CẤU HÌNH'!$C$14,0)+IF(U8&gt;0,'CẤU HÌNH'!$C$15,0))=0,"",('CẤU HÌNH'!$C$12*Z8+'CẤU HÌNH'!$C$13*AE8+'CẤU HÌNH'!$C$14*AJ8+'CẤU HÌNH'!$C$15*AO8)/(IF(F8&gt;0,'CẤU HÌNH'!$C$12,0)+IF(K8&gt;0,'CẤU HÌNH'!$C$13,0)+IF(P8&gt;0,'CẤU HÌNH'!$C$14,0)+IF(U8&gt;0,'CẤU HÌNH'!$C$15,0))))</f>
        <v/>
      </c>
      <c r="AY8" s="89">
        <f>IF($A8="","",IF((IF(G8&gt;0,'CẤU HÌNH'!$C$12,0)+IF(L8&gt;0,'CẤU HÌNH'!$C$13,0)+IF(Q8&gt;0,'CẤU HÌNH'!$C$14,0)+IF(V8&gt;0,'CẤU HÌNH'!$C$15,0))=0,"",('CẤU HÌNH'!$C$12*AA8+'CẤU HÌNH'!$C$13*AF8+'CẤU HÌNH'!$C$14*AK8+'CẤU HÌNH'!$C$15*AP8)/(IF(G8&gt;0,'CẤU HÌNH'!$C$12,0)+IF(L8&gt;0,'CẤU HÌNH'!$C$13,0)+IF(Q8&gt;0,'CẤU HÌNH'!$C$14,0)+IF(V8&gt;0,'CẤU HÌNH'!$C$15,0))))</f>
        <v>3.541666667</v>
      </c>
      <c r="AZ8" s="89">
        <f>IF($A8="","",IF((IF(H8&gt;0,'CẤU HÌNH'!$C$13,0)+IF(M8&gt;0,'CẤU HÌNH'!$C$14,0)+IF(R8&gt;0,'CẤU HÌNH'!$C$15,0))=0,"",('CẤU HÌNH'!$C$13*AB8+'CẤU HÌNH'!$C$14*AG8+'CẤU HÌNH'!$C$15*AL8)/(IF(H8&gt;0,'CẤU HÌNH'!$C$13,0)+IF(M8&gt;0,'CẤU HÌNH'!$C$14,0)+IF(R8&gt;0,'CẤU HÌNH'!$C$15,0))))</f>
        <v>2.904761905</v>
      </c>
      <c r="BA8" s="89">
        <f>IF($A8="","",IF((IF(I8&gt;0,'CẤU HÌNH'!$C$13,0)+IF(N8&gt;0,'CẤU HÌNH'!$C$14,0)+IF(S8&gt;0,'CẤU HÌNH'!$C$15,0))=0,"",('CẤU HÌNH'!$C$13*AC8+'CẤU HÌNH'!$C$14*AH8+'CẤU HÌNH'!$C$15*AM8)/(IF(I8&gt;0,'CẤU HÌNH'!$C$13,0)+IF(N8&gt;0,'CẤU HÌNH'!$C$14,0)+IF(S8&gt;0,'CẤU HÌNH'!$C$15,0))))</f>
        <v>3.761904762</v>
      </c>
      <c r="BB8" s="89">
        <f>IF($A8="","",IF((IF(J8&gt;0,'CẤU HÌNH'!$C$13,0)+IF(O8&gt;0,'CẤU HÌNH'!$C$14,0)+IF(T8&gt;0,'CẤU HÌNH'!$C$15,0))=0,"",('CẤU HÌNH'!$C$13*AD8+'CẤU HÌNH'!$C$14*AI8+'CẤU HÌNH'!$C$15*AN8)/(IF(J8&gt;0,'CẤU HÌNH'!$C$13,0)+IF(O8&gt;0,'CẤU HÌNH'!$C$14,0)+IF(T8&gt;0,'CẤU HÌNH'!$C$15,0))))</f>
        <v>3.380952381</v>
      </c>
      <c r="BC8" s="89" t="str">
        <f>IF($A8="","",IF((IF(K8&gt;0,'CẤU HÌNH'!$C$13,0)+IF(P8&gt;0,'CẤU HÌNH'!$C$14,0)+IF(U8&gt;0,'CẤU HÌNH'!$C$15,0))=0,"",('CẤU HÌNH'!$C$13*AE8+'CẤU HÌNH'!$C$14*AJ8+'CẤU HÌNH'!$C$15*AO8)/(IF(K8&gt;0,'CẤU HÌNH'!$C$13,0)+IF(P8&gt;0,'CẤU HÌNH'!$C$14,0)+IF(U8&gt;0,'CẤU HÌNH'!$C$15,0))))</f>
        <v/>
      </c>
      <c r="BD8" s="89">
        <f>IF($A8="","",IF((IF(L8&gt;0,'CẤU HÌNH'!$C$13,0)+IF(Q8&gt;0,'CẤU HÌNH'!$C$14,0)+IF(V8&gt;0,'CẤU HÌNH'!$C$15,0))=0,"",('CẤU HÌNH'!$C$13*AF8+'CẤU HÌNH'!$C$14*AK8+'CẤU HÌNH'!$C$15*AP8)/(IF(L8&gt;0,'CẤU HÌNH'!$C$13,0)+IF(Q8&gt;0,'CẤU HÌNH'!$C$14,0)+IF(V8&gt;0,'CẤU HÌNH'!$C$15,0))))</f>
        <v>3.619047619</v>
      </c>
      <c r="BE8" s="89">
        <f>IF($A8="","",IF((IF(ISNUMBER(AQ8),'CẤU HÌNH'!$C$12,0)+IF(ISNUMBER(AR8),'CẤU HÌNH'!$C$13,0)+IF(ISNUMBER(AS8),'CẤU HÌNH'!$C$14,0)+IF(ISNUMBER(AT8),'CẤU HÌNH'!$C$15,0))=0,"",(IF(ISNUMBER(AQ8),'CẤU HÌNH'!$C$12*AQ8,0)+IF(ISNUMBER(AR8),'CẤU HÌNH'!$C$13*AR8,0)+IF(ISNUMBER(AS8),'CẤU HÌNH'!$C$14*AS8,0)+IF(ISNUMBER(AT8),'CẤU HÌNH'!$C$15*AT8,0))/(IF(ISNUMBER(AQ8),'CẤU HÌNH'!$C$12,0)+IF(ISNUMBER(AR8),'CẤU HÌNH'!$C$13,0)+IF(ISNUMBER(AS8),'CẤU HÌNH'!$C$14,0)+IF(ISNUMBER(AT8),'CẤU HÌNH'!$C$15,0))))</f>
        <v>3.34375</v>
      </c>
      <c r="BF8" s="89">
        <f>IF($A8="","",IF((IF(ISNUMBER(AR8),'CẤU HÌNH'!$C$13,0)+IF(ISNUMBER(AS8),'CẤU HÌNH'!$C$14,0)+IF(ISNUMBER(AT8),'CẤU HÌNH'!$C$15,0))=0,"",(IF(ISNUMBER(AR8),'CẤU HÌNH'!$C$13*AR8,0)+IF(ISNUMBER(AS8),'CẤU HÌNH'!$C$14*AS8,0)+IF(ISNUMBER(AT8),'CẤU HÌNH'!$C$15*AT8,0))/(IF(ISNUMBER(AR8),'CẤU HÌNH'!$C$13,0)+IF(ISNUMBER(AS8),'CẤU HÌNH'!$C$14,0)+IF(ISNUMBER(AT8),'CẤU HÌNH'!$C$15,0))))</f>
        <v>3.416666667</v>
      </c>
    </row>
    <row r="9">
      <c r="A9" s="87" t="str">
        <f>IF('NGƯỜI ĐƯỢC ĐÁNH GIÁ'!B9="","",'NGƯỜI ĐƯỢC ĐÁNH GIÁ'!B9)</f>
        <v>NV005</v>
      </c>
      <c r="B9" s="87" t="str">
        <f>IF(A9="","",'NGƯỜI ĐƯỢC ĐÁNH GIÁ'!C9)</f>
        <v>Hoàng Thị Em</v>
      </c>
      <c r="C9" s="88">
        <f>IF($A9="","",SUMPRODUCT(('DỮ LIỆU ĐÁNH GIÁ'!$B$5:$B$504=$A9)*('DỮ LIỆU ĐÁNH GIÁ'!$D$5:$D$504='CẤU HÌNH'!$B$12)*('DỮ LIỆU ĐÁNH GIÁ'!$G$3:$Z$3='CẤU HÌNH'!$B$20)*ISNUMBER('DỮ LIỆU ĐÁNH GIÁ'!$G$5:$Z$504)))</f>
        <v>3</v>
      </c>
      <c r="D9" s="88">
        <f>IF($A9="","",SUMPRODUCT(('DỮ LIỆU ĐÁNH GIÁ'!$B$5:$B$504=$A9)*('DỮ LIỆU ĐÁNH GIÁ'!$D$5:$D$504='CẤU HÌNH'!$B$12)*('DỮ LIỆU ĐÁNH GIÁ'!$G$3:$Z$3='CẤU HÌNH'!$B$21)*ISNUMBER('DỮ LIỆU ĐÁNH GIÁ'!$G$5:$Z$504)))</f>
        <v>3</v>
      </c>
      <c r="E9" s="88">
        <f>IF($A9="","",SUMPRODUCT(('DỮ LIỆU ĐÁNH GIÁ'!$B$5:$B$504=$A9)*('DỮ LIỆU ĐÁNH GIÁ'!$D$5:$D$504='CẤU HÌNH'!$B$12)*('DỮ LIỆU ĐÁNH GIÁ'!$G$3:$Z$3='CẤU HÌNH'!$B$22)*ISNUMBER('DỮ LIỆU ĐÁNH GIÁ'!$G$5:$Z$504)))</f>
        <v>3</v>
      </c>
      <c r="F9" s="88">
        <f>IF($A9="","",SUMPRODUCT(('DỮ LIỆU ĐÁNH GIÁ'!$B$5:$B$504=$A9)*('DỮ LIỆU ĐÁNH GIÁ'!$D$5:$D$504='CẤU HÌNH'!$B$12)*('DỮ LIỆU ĐÁNH GIÁ'!$G$3:$Z$3='CẤU HÌNH'!$B$23)*ISNUMBER('DỮ LIỆU ĐÁNH GIÁ'!$G$5:$Z$504)))</f>
        <v>0</v>
      </c>
      <c r="G9" s="88">
        <f>IF($A9="","",SUMPRODUCT(('DỮ LIỆU ĐÁNH GIÁ'!$B$5:$B$504=$A9)*('DỮ LIỆU ĐÁNH GIÁ'!$D$5:$D$504='CẤU HÌNH'!$B$12)*('DỮ LIỆU ĐÁNH GIÁ'!$G$3:$Z$3='CẤU HÌNH'!$B$24)*ISNUMBER('DỮ LIỆU ĐÁNH GIÁ'!$G$5:$Z$504)))</f>
        <v>3</v>
      </c>
      <c r="H9" s="88">
        <f>IF($A9="","",SUMPRODUCT(('DỮ LIỆU ĐÁNH GIÁ'!$B$5:$B$504=$A9)*('DỮ LIỆU ĐÁNH GIÁ'!$D$5:$D$504='CẤU HÌNH'!$B$13)*('DỮ LIỆU ĐÁNH GIÁ'!$G$3:$Z$3='CẤU HÌNH'!$B$20)*ISNUMBER('DỮ LIỆU ĐÁNH GIÁ'!$G$5:$Z$504)))</f>
        <v>3</v>
      </c>
      <c r="I9" s="88">
        <f>IF($A9="","",SUMPRODUCT(('DỮ LIỆU ĐÁNH GIÁ'!$B$5:$B$504=$A9)*('DỮ LIỆU ĐÁNH GIÁ'!$D$5:$D$504='CẤU HÌNH'!$B$13)*('DỮ LIỆU ĐÁNH GIÁ'!$G$3:$Z$3='CẤU HÌNH'!$B$21)*ISNUMBER('DỮ LIỆU ĐÁNH GIÁ'!$G$5:$Z$504)))</f>
        <v>3</v>
      </c>
      <c r="J9" s="88">
        <f>IF($A9="","",SUMPRODUCT(('DỮ LIỆU ĐÁNH GIÁ'!$B$5:$B$504=$A9)*('DỮ LIỆU ĐÁNH GIÁ'!$D$5:$D$504='CẤU HÌNH'!$B$13)*('DỮ LIỆU ĐÁNH GIÁ'!$G$3:$Z$3='CẤU HÌNH'!$B$22)*ISNUMBER('DỮ LIỆU ĐÁNH GIÁ'!$G$5:$Z$504)))</f>
        <v>3</v>
      </c>
      <c r="K9" s="88">
        <f>IF($A9="","",SUMPRODUCT(('DỮ LIỆU ĐÁNH GIÁ'!$B$5:$B$504=$A9)*('DỮ LIỆU ĐÁNH GIÁ'!$D$5:$D$504='CẤU HÌNH'!$B$13)*('DỮ LIỆU ĐÁNH GIÁ'!$G$3:$Z$3='CẤU HÌNH'!$B$23)*ISNUMBER('DỮ LIỆU ĐÁNH GIÁ'!$G$5:$Z$504)))</f>
        <v>0</v>
      </c>
      <c r="L9" s="88">
        <f>IF($A9="","",SUMPRODUCT(('DỮ LIỆU ĐÁNH GIÁ'!$B$5:$B$504=$A9)*('DỮ LIỆU ĐÁNH GIÁ'!$D$5:$D$504='CẤU HÌNH'!$B$13)*('DỮ LIỆU ĐÁNH GIÁ'!$G$3:$Z$3='CẤU HÌNH'!$B$24)*ISNUMBER('DỮ LIỆU ĐÁNH GIÁ'!$G$5:$Z$504)))</f>
        <v>3</v>
      </c>
      <c r="M9" s="88">
        <f>IF($A9="","",SUMPRODUCT(('DỮ LIỆU ĐÁNH GIÁ'!$B$5:$B$504=$A9)*('DỮ LIỆU ĐÁNH GIÁ'!$D$5:$D$504='CẤU HÌNH'!$B$14)*('DỮ LIỆU ĐÁNH GIÁ'!$G$3:$Z$3='CẤU HÌNH'!$B$20)*ISNUMBER('DỮ LIỆU ĐÁNH GIÁ'!$G$5:$Z$504)))</f>
        <v>9</v>
      </c>
      <c r="N9" s="88">
        <f>IF($A9="","",SUMPRODUCT(('DỮ LIỆU ĐÁNH GIÁ'!$B$5:$B$504=$A9)*('DỮ LIỆU ĐÁNH GIÁ'!$D$5:$D$504='CẤU HÌNH'!$B$14)*('DỮ LIỆU ĐÁNH GIÁ'!$G$3:$Z$3='CẤU HÌNH'!$B$21)*ISNUMBER('DỮ LIỆU ĐÁNH GIÁ'!$G$5:$Z$504)))</f>
        <v>9</v>
      </c>
      <c r="O9" s="88">
        <f>IF($A9="","",SUMPRODUCT(('DỮ LIỆU ĐÁNH GIÁ'!$B$5:$B$504=$A9)*('DỮ LIỆU ĐÁNH GIÁ'!$D$5:$D$504='CẤU HÌNH'!$B$14)*('DỮ LIỆU ĐÁNH GIÁ'!$G$3:$Z$3='CẤU HÌNH'!$B$22)*ISNUMBER('DỮ LIỆU ĐÁNH GIÁ'!$G$5:$Z$504)))</f>
        <v>9</v>
      </c>
      <c r="P9" s="88">
        <f>IF($A9="","",SUMPRODUCT(('DỮ LIỆU ĐÁNH GIÁ'!$B$5:$B$504=$A9)*('DỮ LIỆU ĐÁNH GIÁ'!$D$5:$D$504='CẤU HÌNH'!$B$14)*('DỮ LIỆU ĐÁNH GIÁ'!$G$3:$Z$3='CẤU HÌNH'!$B$23)*ISNUMBER('DỮ LIỆU ĐÁNH GIÁ'!$G$5:$Z$504)))</f>
        <v>0</v>
      </c>
      <c r="Q9" s="88">
        <f>IF($A9="","",SUMPRODUCT(('DỮ LIỆU ĐÁNH GIÁ'!$B$5:$B$504=$A9)*('DỮ LIỆU ĐÁNH GIÁ'!$D$5:$D$504='CẤU HÌNH'!$B$14)*('DỮ LIỆU ĐÁNH GIÁ'!$G$3:$Z$3='CẤU HÌNH'!$B$24)*ISNUMBER('DỮ LIỆU ĐÁNH GIÁ'!$G$5:$Z$504)))</f>
        <v>9</v>
      </c>
      <c r="R9" s="88">
        <f>IF($A9="","",SUMPRODUCT(('DỮ LIỆU ĐÁNH GIÁ'!$B$5:$B$504=$A9)*('DỮ LIỆU ĐÁNH GIÁ'!$D$5:$D$504='CẤU HÌNH'!$B$15)*('DỮ LIỆU ĐÁNH GIÁ'!$G$3:$Z$3='CẤU HÌNH'!$B$20)*ISNUMBER('DỮ LIỆU ĐÁNH GIÁ'!$G$5:$Z$504)))</f>
        <v>0</v>
      </c>
      <c r="S9" s="88">
        <f>IF($A9="","",SUMPRODUCT(('DỮ LIỆU ĐÁNH GIÁ'!$B$5:$B$504=$A9)*('DỮ LIỆU ĐÁNH GIÁ'!$D$5:$D$504='CẤU HÌNH'!$B$15)*('DỮ LIỆU ĐÁNH GIÁ'!$G$3:$Z$3='CẤU HÌNH'!$B$21)*ISNUMBER('DỮ LIỆU ĐÁNH GIÁ'!$G$5:$Z$504)))</f>
        <v>0</v>
      </c>
      <c r="T9" s="88">
        <f>IF($A9="","",SUMPRODUCT(('DỮ LIỆU ĐÁNH GIÁ'!$B$5:$B$504=$A9)*('DỮ LIỆU ĐÁNH GIÁ'!$D$5:$D$504='CẤU HÌNH'!$B$15)*('DỮ LIỆU ĐÁNH GIÁ'!$G$3:$Z$3='CẤU HÌNH'!$B$22)*ISNUMBER('DỮ LIỆU ĐÁNH GIÁ'!$G$5:$Z$504)))</f>
        <v>0</v>
      </c>
      <c r="U9" s="88">
        <f>IF($A9="","",SUMPRODUCT(('DỮ LIỆU ĐÁNH GIÁ'!$B$5:$B$504=$A9)*('DỮ LIỆU ĐÁNH GIÁ'!$D$5:$D$504='CẤU HÌNH'!$B$15)*('DỮ LIỆU ĐÁNH GIÁ'!$G$3:$Z$3='CẤU HÌNH'!$B$23)*ISNUMBER('DỮ LIỆU ĐÁNH GIÁ'!$G$5:$Z$504)))</f>
        <v>0</v>
      </c>
      <c r="V9" s="88">
        <f>IF($A9="","",SUMPRODUCT(('DỮ LIỆU ĐÁNH GIÁ'!$B$5:$B$504=$A9)*('DỮ LIỆU ĐÁNH GIÁ'!$D$5:$D$504='CẤU HÌNH'!$B$15)*('DỮ LIỆU ĐÁNH GIÁ'!$G$3:$Z$3='CẤU HÌNH'!$B$24)*ISNUMBER('DỮ LIỆU ĐÁNH GIÁ'!$G$5:$Z$504)))</f>
        <v>0</v>
      </c>
      <c r="W9" s="89">
        <f>IF($A9="","",IF(C9=0,0,SUMPRODUCT(('DỮ LIỆU ĐÁNH GIÁ'!$B$5:$B$504=$A9)*('DỮ LIỆU ĐÁNH GIÁ'!$D$5:$D$504='CẤU HÌNH'!$B$12)*('DỮ LIỆU ĐÁNH GIÁ'!$G$3:$Z$3='CẤU HÌNH'!$B$20)*'DỮ LIỆU ĐÁNH GIÁ'!$G$5:$Z$504)/C9))</f>
        <v>4</v>
      </c>
      <c r="X9" s="89">
        <f>IF($A9="","",IF(D9=0,0,SUMPRODUCT(('DỮ LIỆU ĐÁNH GIÁ'!$B$5:$B$504=$A9)*('DỮ LIỆU ĐÁNH GIÁ'!$D$5:$D$504='CẤU HÌNH'!$B$12)*('DỮ LIỆU ĐÁNH GIÁ'!$G$3:$Z$3='CẤU HÌNH'!$B$21)*'DỮ LIỆU ĐÁNH GIÁ'!$G$5:$Z$504)/D9))</f>
        <v>4.333333333</v>
      </c>
      <c r="Y9" s="89">
        <f>IF($A9="","",IF(E9=0,0,SUMPRODUCT(('DỮ LIỆU ĐÁNH GIÁ'!$B$5:$B$504=$A9)*('DỮ LIỆU ĐÁNH GIÁ'!$D$5:$D$504='CẤU HÌNH'!$B$12)*('DỮ LIỆU ĐÁNH GIÁ'!$G$3:$Z$3='CẤU HÌNH'!$B$22)*'DỮ LIỆU ĐÁNH GIÁ'!$G$5:$Z$504)/E9))</f>
        <v>4.333333333</v>
      </c>
      <c r="Z9" s="89">
        <f>IF($A9="","",IF(F9=0,0,SUMPRODUCT(('DỮ LIỆU ĐÁNH GIÁ'!$B$5:$B$504=$A9)*('DỮ LIỆU ĐÁNH GIÁ'!$D$5:$D$504='CẤU HÌNH'!$B$12)*('DỮ LIỆU ĐÁNH GIÁ'!$G$3:$Z$3='CẤU HÌNH'!$B$23)*'DỮ LIỆU ĐÁNH GIÁ'!$G$5:$Z$504)/F9))</f>
        <v>0</v>
      </c>
      <c r="AA9" s="89">
        <f>IF($A9="","",IF(G9=0,0,SUMPRODUCT(('DỮ LIỆU ĐÁNH GIÁ'!$B$5:$B$504=$A9)*('DỮ LIỆU ĐÁNH GIÁ'!$D$5:$D$504='CẤU HÌNH'!$B$12)*('DỮ LIỆU ĐÁNH GIÁ'!$G$3:$Z$3='CẤU HÌNH'!$B$24)*'DỮ LIỆU ĐÁNH GIÁ'!$G$5:$Z$504)/G9))</f>
        <v>4.666666667</v>
      </c>
      <c r="AB9" s="89">
        <f>IF($A9="","",IF(H9=0,0,SUMPRODUCT(('DỮ LIỆU ĐÁNH GIÁ'!$B$5:$B$504=$A9)*('DỮ LIỆU ĐÁNH GIÁ'!$D$5:$D$504='CẤU HÌNH'!$B$13)*('DỮ LIỆU ĐÁNH GIÁ'!$G$3:$Z$3='CẤU HÌNH'!$B$20)*'DỮ LIỆU ĐÁNH GIÁ'!$G$5:$Z$504)/H9))</f>
        <v>5</v>
      </c>
      <c r="AC9" s="89">
        <f>IF($A9="","",IF(I9=0,0,SUMPRODUCT(('DỮ LIỆU ĐÁNH GIÁ'!$B$5:$B$504=$A9)*('DỮ LIỆU ĐÁNH GIÁ'!$D$5:$D$504='CẤU HÌNH'!$B$13)*('DỮ LIỆU ĐÁNH GIÁ'!$G$3:$Z$3='CẤU HÌNH'!$B$21)*'DỮ LIỆU ĐÁNH GIÁ'!$G$5:$Z$504)/I9))</f>
        <v>3.666666667</v>
      </c>
      <c r="AD9" s="89">
        <f>IF($A9="","",IF(J9=0,0,SUMPRODUCT(('DỮ LIỆU ĐÁNH GIÁ'!$B$5:$B$504=$A9)*('DỮ LIỆU ĐÁNH GIÁ'!$D$5:$D$504='CẤU HÌNH'!$B$13)*('DỮ LIỆU ĐÁNH GIÁ'!$G$3:$Z$3='CẤU HÌNH'!$B$22)*'DỮ LIỆU ĐÁNH GIÁ'!$G$5:$Z$504)/J9))</f>
        <v>4</v>
      </c>
      <c r="AE9" s="89">
        <f>IF($A9="","",IF(K9=0,0,SUMPRODUCT(('DỮ LIỆU ĐÁNH GIÁ'!$B$5:$B$504=$A9)*('DỮ LIỆU ĐÁNH GIÁ'!$D$5:$D$504='CẤU HÌNH'!$B$13)*('DỮ LIỆU ĐÁNH GIÁ'!$G$3:$Z$3='CẤU HÌNH'!$B$23)*'DỮ LIỆU ĐÁNH GIÁ'!$G$5:$Z$504)/K9))</f>
        <v>0</v>
      </c>
      <c r="AF9" s="89">
        <f>IF($A9="","",IF(L9=0,0,SUMPRODUCT(('DỮ LIỆU ĐÁNH GIÁ'!$B$5:$B$504=$A9)*('DỮ LIỆU ĐÁNH GIÁ'!$D$5:$D$504='CẤU HÌNH'!$B$13)*('DỮ LIỆU ĐÁNH GIÁ'!$G$3:$Z$3='CẤU HÌNH'!$B$24)*'DỮ LIỆU ĐÁNH GIÁ'!$G$5:$Z$504)/L9))</f>
        <v>4.333333333</v>
      </c>
      <c r="AG9" s="89">
        <f>IF($A9="","",IF(M9=0,0,SUMPRODUCT(('DỮ LIỆU ĐÁNH GIÁ'!$B$5:$B$504=$A9)*('DỮ LIỆU ĐÁNH GIÁ'!$D$5:$D$504='CẤU HÌNH'!$B$14)*('DỮ LIỆU ĐÁNH GIÁ'!$G$3:$Z$3='CẤU HÌNH'!$B$20)*'DỮ LIỆU ĐÁNH GIÁ'!$G$5:$Z$504)/M9))</f>
        <v>4.444444444</v>
      </c>
      <c r="AH9" s="89">
        <f>IF($A9="","",IF(N9=0,0,SUMPRODUCT(('DỮ LIỆU ĐÁNH GIÁ'!$B$5:$B$504=$A9)*('DỮ LIỆU ĐÁNH GIÁ'!$D$5:$D$504='CẤU HÌNH'!$B$14)*('DỮ LIỆU ĐÁNH GIÁ'!$G$3:$Z$3='CẤU HÌNH'!$B$21)*'DỮ LIỆU ĐÁNH GIÁ'!$G$5:$Z$504)/N9))</f>
        <v>4.222222222</v>
      </c>
      <c r="AI9" s="89">
        <f>IF($A9="","",IF(O9=0,0,SUMPRODUCT(('DỮ LIỆU ĐÁNH GIÁ'!$B$5:$B$504=$A9)*('DỮ LIỆU ĐÁNH GIÁ'!$D$5:$D$504='CẤU HÌNH'!$B$14)*('DỮ LIỆU ĐÁNH GIÁ'!$G$3:$Z$3='CẤU HÌNH'!$B$22)*'DỮ LIỆU ĐÁNH GIÁ'!$G$5:$Z$504)/O9))</f>
        <v>4.333333333</v>
      </c>
      <c r="AJ9" s="89">
        <f>IF($A9="","",IF(P9=0,0,SUMPRODUCT(('DỮ LIỆU ĐÁNH GIÁ'!$B$5:$B$504=$A9)*('DỮ LIỆU ĐÁNH GIÁ'!$D$5:$D$504='CẤU HÌNH'!$B$14)*('DỮ LIỆU ĐÁNH GIÁ'!$G$3:$Z$3='CẤU HÌNH'!$B$23)*'DỮ LIỆU ĐÁNH GIÁ'!$G$5:$Z$504)/P9))</f>
        <v>0</v>
      </c>
      <c r="AK9" s="89">
        <f>IF($A9="","",IF(Q9=0,0,SUMPRODUCT(('DỮ LIỆU ĐÁNH GIÁ'!$B$5:$B$504=$A9)*('DỮ LIỆU ĐÁNH GIÁ'!$D$5:$D$504='CẤU HÌNH'!$B$14)*('DỮ LIỆU ĐÁNH GIÁ'!$G$3:$Z$3='CẤU HÌNH'!$B$24)*'DỮ LIỆU ĐÁNH GIÁ'!$G$5:$Z$504)/Q9))</f>
        <v>4.333333333</v>
      </c>
      <c r="AL9" s="89">
        <f>IF($A9="","",IF(R9=0,0,SUMPRODUCT(('DỮ LIỆU ĐÁNH GIÁ'!$B$5:$B$504=$A9)*('DỮ LIỆU ĐÁNH GIÁ'!$D$5:$D$504='CẤU HÌNH'!$B$15)*('DỮ LIỆU ĐÁNH GIÁ'!$G$3:$Z$3='CẤU HÌNH'!$B$20)*'DỮ LIỆU ĐÁNH GIÁ'!$G$5:$Z$504)/R9))</f>
        <v>0</v>
      </c>
      <c r="AM9" s="89">
        <f>IF($A9="","",IF(S9=0,0,SUMPRODUCT(('DỮ LIỆU ĐÁNH GIÁ'!$B$5:$B$504=$A9)*('DỮ LIỆU ĐÁNH GIÁ'!$D$5:$D$504='CẤU HÌNH'!$B$15)*('DỮ LIỆU ĐÁNH GIÁ'!$G$3:$Z$3='CẤU HÌNH'!$B$21)*'DỮ LIỆU ĐÁNH GIÁ'!$G$5:$Z$504)/S9))</f>
        <v>0</v>
      </c>
      <c r="AN9" s="89">
        <f>IF($A9="","",IF(T9=0,0,SUMPRODUCT(('DỮ LIỆU ĐÁNH GIÁ'!$B$5:$B$504=$A9)*('DỮ LIỆU ĐÁNH GIÁ'!$D$5:$D$504='CẤU HÌNH'!$B$15)*('DỮ LIỆU ĐÁNH GIÁ'!$G$3:$Z$3='CẤU HÌNH'!$B$22)*'DỮ LIỆU ĐÁNH GIÁ'!$G$5:$Z$504)/T9))</f>
        <v>0</v>
      </c>
      <c r="AO9" s="89">
        <f>IF($A9="","",IF(U9=0,0,SUMPRODUCT(('DỮ LIỆU ĐÁNH GIÁ'!$B$5:$B$504=$A9)*('DỮ LIỆU ĐÁNH GIÁ'!$D$5:$D$504='CẤU HÌNH'!$B$15)*('DỮ LIỆU ĐÁNH GIÁ'!$G$3:$Z$3='CẤU HÌNH'!$B$23)*'DỮ LIỆU ĐÁNH GIÁ'!$G$5:$Z$504)/U9))</f>
        <v>0</v>
      </c>
      <c r="AP9" s="89">
        <f>IF($A9="","",IF(V9=0,0,SUMPRODUCT(('DỮ LIỆU ĐÁNH GIÁ'!$B$5:$B$504=$A9)*('DỮ LIỆU ĐÁNH GIÁ'!$D$5:$D$504='CẤU HÌNH'!$B$15)*('DỮ LIỆU ĐÁNH GIÁ'!$G$3:$Z$3='CẤU HÌNH'!$B$24)*'DỮ LIỆU ĐÁNH GIÁ'!$G$5:$Z$504)/V9))</f>
        <v>0</v>
      </c>
      <c r="AQ9" s="89">
        <f>IF($A9="","",IF((IF(C9&gt;0,'CẤU HÌNH'!$C$20,0)+IF(D9&gt;0,'CẤU HÌNH'!$C$21,0)+IF(E9&gt;0,'CẤU HÌNH'!$C$22,0)+IF(F9&gt;0,'CẤU HÌNH'!$C$23,0)+IF(G9&gt;0,'CẤU HÌNH'!$C$24,0))=0,"",('CẤU HÌNH'!$C$20*W9+'CẤU HÌNH'!$C$21*X9+'CẤU HÌNH'!$C$22*Y9+'CẤU HÌNH'!$C$23*Z9+'CẤU HÌNH'!$C$24*AA9)/(IF(C9&gt;0,'CẤU HÌNH'!$C$20,0)+IF(D9&gt;0,'CẤU HÌNH'!$C$21,0)+IF(E9&gt;0,'CẤU HÌNH'!$C$22,0)+IF(F9&gt;0,'CẤU HÌNH'!$C$23,0)+IF(G9&gt;0,'CẤU HÌNH'!$C$24,0))))</f>
        <v>4.333333333</v>
      </c>
      <c r="AR9" s="89">
        <f>IF($A9="","",IF((IF(H9&gt;0,'CẤU HÌNH'!$C$20,0)+IF(I9&gt;0,'CẤU HÌNH'!$C$21,0)+IF(J9&gt;0,'CẤU HÌNH'!$C$22,0)+IF(K9&gt;0,'CẤU HÌNH'!$C$23,0)+IF(L9&gt;0,'CẤU HÌNH'!$C$24,0))=0,"",('CẤU HÌNH'!$C$20*AB9+'CẤU HÌNH'!$C$21*AC9+'CẤU HÌNH'!$C$22*AD9+'CẤU HÌNH'!$C$23*AE9+'CẤU HÌNH'!$C$24*AF9)/(IF(H9&gt;0,'CẤU HÌNH'!$C$20,0)+IF(I9&gt;0,'CẤU HÌNH'!$C$21,0)+IF(J9&gt;0,'CẤU HÌNH'!$C$22,0)+IF(K9&gt;0,'CẤU HÌNH'!$C$23,0)+IF(L9&gt;0,'CẤU HÌNH'!$C$24,0))))</f>
        <v>4.25</v>
      </c>
      <c r="AS9" s="89">
        <f>IF($A9="","",IF((IF(M9&gt;0,'CẤU HÌNH'!$C$20,0)+IF(N9&gt;0,'CẤU HÌNH'!$C$21,0)+IF(O9&gt;0,'CẤU HÌNH'!$C$22,0)+IF(P9&gt;0,'CẤU HÌNH'!$C$23,0)+IF(Q9&gt;0,'CẤU HÌNH'!$C$24,0))=0,"",('CẤU HÌNH'!$C$20*AG9+'CẤU HÌNH'!$C$21*AH9+'CẤU HÌNH'!$C$22*AI9+'CẤU HÌNH'!$C$23*AJ9+'CẤU HÌNH'!$C$24*AK9)/(IF(M9&gt;0,'CẤU HÌNH'!$C$20,0)+IF(N9&gt;0,'CẤU HÌNH'!$C$21,0)+IF(O9&gt;0,'CẤU HÌNH'!$C$22,0)+IF(P9&gt;0,'CẤU HÌNH'!$C$23,0)+IF(Q9&gt;0,'CẤU HÌNH'!$C$24,0))))</f>
        <v>4.333333333</v>
      </c>
      <c r="AT9" s="89" t="str">
        <f>IF($A9="","",IF((IF(R9&gt;0,'CẤU HÌNH'!$C$20,0)+IF(S9&gt;0,'CẤU HÌNH'!$C$21,0)+IF(T9&gt;0,'CẤU HÌNH'!$C$22,0)+IF(U9&gt;0,'CẤU HÌNH'!$C$23,0)+IF(V9&gt;0,'CẤU HÌNH'!$C$24,0))=0,"",('CẤU HÌNH'!$C$20*AL9+'CẤU HÌNH'!$C$21*AM9+'CẤU HÌNH'!$C$22*AN9+'CẤU HÌNH'!$C$23*AO9+'CẤU HÌNH'!$C$24*AP9)/(IF(R9&gt;0,'CẤU HÌNH'!$C$20,0)+IF(S9&gt;0,'CẤU HÌNH'!$C$21,0)+IF(T9&gt;0,'CẤU HÌNH'!$C$22,0)+IF(U9&gt;0,'CẤU HÌNH'!$C$23,0)+IF(V9&gt;0,'CẤU HÌNH'!$C$24,0))))</f>
        <v/>
      </c>
      <c r="AU9" s="89">
        <f>IF($A9="","",IF((IF(C9&gt;0,'CẤU HÌNH'!$C$12,0)+IF(H9&gt;0,'CẤU HÌNH'!$C$13,0)+IF(M9&gt;0,'CẤU HÌNH'!$C$14,0)+IF(R9&gt;0,'CẤU HÌNH'!$C$15,0))=0,"",('CẤU HÌNH'!$C$12*W9+'CẤU HÌNH'!$C$13*AB9+'CẤU HÌNH'!$C$14*AG9+'CẤU HÌNH'!$C$15*AL9)/(IF(C9&gt;0,'CẤU HÌNH'!$C$12,0)+IF(H9&gt;0,'CẤU HÌNH'!$C$13,0)+IF(M9&gt;0,'CẤU HÌNH'!$C$14,0)+IF(R9&gt;0,'CẤU HÌNH'!$C$15,0))))</f>
        <v>4.666666667</v>
      </c>
      <c r="AV9" s="89">
        <f>IF($A9="","",IF((IF(D9&gt;0,'CẤU HÌNH'!$C$12,0)+IF(I9&gt;0,'CẤU HÌNH'!$C$13,0)+IF(N9&gt;0,'CẤU HÌNH'!$C$14,0)+IF(S9&gt;0,'CẤU HÌNH'!$C$15,0))=0,"",('CẤU HÌNH'!$C$12*X9+'CẤU HÌNH'!$C$13*AC9+'CẤU HÌNH'!$C$14*AH9+'CẤU HÌNH'!$C$15*AM9)/(IF(D9&gt;0,'CẤU HÌNH'!$C$12,0)+IF(I9&gt;0,'CẤU HÌNH'!$C$13,0)+IF(N9&gt;0,'CẤU HÌNH'!$C$14,0)+IF(S9&gt;0,'CẤU HÌNH'!$C$15,0))))</f>
        <v>3.958333333</v>
      </c>
      <c r="AW9" s="89">
        <f>IF($A9="","",IF((IF(E9&gt;0,'CẤU HÌNH'!$C$12,0)+IF(J9&gt;0,'CẤU HÌNH'!$C$13,0)+IF(O9&gt;0,'CẤU HÌNH'!$C$14,0)+IF(T9&gt;0,'CẤU HÌNH'!$C$15,0))=0,"",('CẤU HÌNH'!$C$12*Y9+'CẤU HÌNH'!$C$13*AD9+'CẤU HÌNH'!$C$14*AI9+'CẤU HÌNH'!$C$15*AN9)/(IF(E9&gt;0,'CẤU HÌNH'!$C$12,0)+IF(J9&gt;0,'CẤU HÌNH'!$C$13,0)+IF(O9&gt;0,'CẤU HÌNH'!$C$14,0)+IF(T9&gt;0,'CẤU HÌNH'!$C$15,0))))</f>
        <v>4.166666667</v>
      </c>
      <c r="AX9" s="89" t="str">
        <f>IF($A9="","",IF((IF(F9&gt;0,'CẤU HÌNH'!$C$12,0)+IF(K9&gt;0,'CẤU HÌNH'!$C$13,0)+IF(P9&gt;0,'CẤU HÌNH'!$C$14,0)+IF(U9&gt;0,'CẤU HÌNH'!$C$15,0))=0,"",('CẤU HÌNH'!$C$12*Z9+'CẤU HÌNH'!$C$13*AE9+'CẤU HÌNH'!$C$14*AJ9+'CẤU HÌNH'!$C$15*AO9)/(IF(F9&gt;0,'CẤU HÌNH'!$C$12,0)+IF(K9&gt;0,'CẤU HÌNH'!$C$13,0)+IF(P9&gt;0,'CẤU HÌNH'!$C$14,0)+IF(U9&gt;0,'CẤU HÌNH'!$C$15,0))))</f>
        <v/>
      </c>
      <c r="AY9" s="89">
        <f>IF($A9="","",IF((IF(G9&gt;0,'CẤU HÌNH'!$C$12,0)+IF(L9&gt;0,'CẤU HÌNH'!$C$13,0)+IF(Q9&gt;0,'CẤU HÌNH'!$C$14,0)+IF(V9&gt;0,'CẤU HÌNH'!$C$15,0))=0,"",('CẤU HÌNH'!$C$12*AA9+'CẤU HÌNH'!$C$13*AF9+'CẤU HÌNH'!$C$14*AK9+'CẤU HÌNH'!$C$15*AP9)/(IF(G9&gt;0,'CẤU HÌNH'!$C$12,0)+IF(L9&gt;0,'CẤU HÌNH'!$C$13,0)+IF(Q9&gt;0,'CẤU HÌNH'!$C$14,0)+IF(V9&gt;0,'CẤU HÌNH'!$C$15,0))))</f>
        <v>4.375</v>
      </c>
      <c r="AZ9" s="89">
        <f>IF($A9="","",IF((IF(H9&gt;0,'CẤU HÌNH'!$C$13,0)+IF(M9&gt;0,'CẤU HÌNH'!$C$14,0)+IF(R9&gt;0,'CẤU HÌNH'!$C$15,0))=0,"",('CẤU HÌNH'!$C$13*AB9+'CẤU HÌNH'!$C$14*AG9+'CẤU HÌNH'!$C$15*AL9)/(IF(H9&gt;0,'CẤU HÌNH'!$C$13,0)+IF(M9&gt;0,'CẤU HÌNH'!$C$14,0)+IF(R9&gt;0,'CẤU HÌNH'!$C$15,0))))</f>
        <v>4.761904762</v>
      </c>
      <c r="BA9" s="89">
        <f>IF($A9="","",IF((IF(I9&gt;0,'CẤU HÌNH'!$C$13,0)+IF(N9&gt;0,'CẤU HÌNH'!$C$14,0)+IF(S9&gt;0,'CẤU HÌNH'!$C$15,0))=0,"",('CẤU HÌNH'!$C$13*AC9+'CẤU HÌNH'!$C$14*AH9+'CẤU HÌNH'!$C$15*AM9)/(IF(I9&gt;0,'CẤU HÌNH'!$C$13,0)+IF(N9&gt;0,'CẤU HÌNH'!$C$14,0)+IF(S9&gt;0,'CẤU HÌNH'!$C$15,0))))</f>
        <v>3.904761905</v>
      </c>
      <c r="BB9" s="89">
        <f>IF($A9="","",IF((IF(J9&gt;0,'CẤU HÌNH'!$C$13,0)+IF(O9&gt;0,'CẤU HÌNH'!$C$14,0)+IF(T9&gt;0,'CẤU HÌNH'!$C$15,0))=0,"",('CẤU HÌNH'!$C$13*AD9+'CẤU HÌNH'!$C$14*AI9+'CẤU HÌNH'!$C$15*AN9)/(IF(J9&gt;0,'CẤU HÌNH'!$C$13,0)+IF(O9&gt;0,'CẤU HÌNH'!$C$14,0)+IF(T9&gt;0,'CẤU HÌNH'!$C$15,0))))</f>
        <v>4.142857143</v>
      </c>
      <c r="BC9" s="89" t="str">
        <f>IF($A9="","",IF((IF(K9&gt;0,'CẤU HÌNH'!$C$13,0)+IF(P9&gt;0,'CẤU HÌNH'!$C$14,0)+IF(U9&gt;0,'CẤU HÌNH'!$C$15,0))=0,"",('CẤU HÌNH'!$C$13*AE9+'CẤU HÌNH'!$C$14*AJ9+'CẤU HÌNH'!$C$15*AO9)/(IF(K9&gt;0,'CẤU HÌNH'!$C$13,0)+IF(P9&gt;0,'CẤU HÌNH'!$C$14,0)+IF(U9&gt;0,'CẤU HÌNH'!$C$15,0))))</f>
        <v/>
      </c>
      <c r="BD9" s="89">
        <f>IF($A9="","",IF((IF(L9&gt;0,'CẤU HÌNH'!$C$13,0)+IF(Q9&gt;0,'CẤU HÌNH'!$C$14,0)+IF(V9&gt;0,'CẤU HÌNH'!$C$15,0))=0,"",('CẤU HÌNH'!$C$13*AF9+'CẤU HÌNH'!$C$14*AK9+'CẤU HÌNH'!$C$15*AP9)/(IF(L9&gt;0,'CẤU HÌNH'!$C$13,0)+IF(Q9&gt;0,'CẤU HÌNH'!$C$14,0)+IF(V9&gt;0,'CẤU HÌNH'!$C$15,0))))</f>
        <v>4.333333333</v>
      </c>
      <c r="BE9" s="89">
        <f>IF($A9="","",IF((IF(ISNUMBER(AQ9),'CẤU HÌNH'!$C$12,0)+IF(ISNUMBER(AR9),'CẤU HÌNH'!$C$13,0)+IF(ISNUMBER(AS9),'CẤU HÌNH'!$C$14,0)+IF(ISNUMBER(AT9),'CẤU HÌNH'!$C$15,0))=0,"",(IF(ISNUMBER(AQ9),'CẤU HÌNH'!$C$12*AQ9,0)+IF(ISNUMBER(AR9),'CẤU HÌNH'!$C$13*AR9,0)+IF(ISNUMBER(AS9),'CẤU HÌNH'!$C$14*AS9,0)+IF(ISNUMBER(AT9),'CẤU HÌNH'!$C$15*AT9,0))/(IF(ISNUMBER(AQ9),'CẤU HÌNH'!$C$12,0)+IF(ISNUMBER(AR9),'CẤU HÌNH'!$C$13,0)+IF(ISNUMBER(AS9),'CẤU HÌNH'!$C$14,0)+IF(ISNUMBER(AT9),'CẤU HÌNH'!$C$15,0))))</f>
        <v>4.291666667</v>
      </c>
      <c r="BF9" s="89">
        <f>IF($A9="","",IF((IF(ISNUMBER(AR9),'CẤU HÌNH'!$C$13,0)+IF(ISNUMBER(AS9),'CẤU HÌNH'!$C$14,0)+IF(ISNUMBER(AT9),'CẤU HÌNH'!$C$15,0))=0,"",(IF(ISNUMBER(AR9),'CẤU HÌNH'!$C$13*AR9,0)+IF(ISNUMBER(AS9),'CẤU HÌNH'!$C$14*AS9,0)+IF(ISNUMBER(AT9),'CẤU HÌNH'!$C$15*AT9,0))/(IF(ISNUMBER(AR9),'CẤU HÌNH'!$C$13,0)+IF(ISNUMBER(AS9),'CẤU HÌNH'!$C$14,0)+IF(ISNUMBER(AT9),'CẤU HÌNH'!$C$15,0))))</f>
        <v>4.285714286</v>
      </c>
    </row>
    <row r="10">
      <c r="A10" s="87" t="str">
        <f>IF('NGƯỜI ĐƯỢC ĐÁNH GIÁ'!B10="","",'NGƯỜI ĐƯỢC ĐÁNH GIÁ'!B10)</f>
        <v>NV006</v>
      </c>
      <c r="B10" s="87" t="str">
        <f>IF(A10="","",'NGƯỜI ĐƯỢC ĐÁNH GIÁ'!C10)</f>
        <v>Vũ Đức Phong</v>
      </c>
      <c r="C10" s="88">
        <f>IF($A10="","",SUMPRODUCT(('DỮ LIỆU ĐÁNH GIÁ'!$B$5:$B$504=$A10)*('DỮ LIỆU ĐÁNH GIÁ'!$D$5:$D$504='CẤU HÌNH'!$B$12)*('DỮ LIỆU ĐÁNH GIÁ'!$G$3:$Z$3='CẤU HÌNH'!$B$20)*ISNUMBER('DỮ LIỆU ĐÁNH GIÁ'!$G$5:$Z$504)))</f>
        <v>3</v>
      </c>
      <c r="D10" s="88">
        <f>IF($A10="","",SUMPRODUCT(('DỮ LIỆU ĐÁNH GIÁ'!$B$5:$B$504=$A10)*('DỮ LIỆU ĐÁNH GIÁ'!$D$5:$D$504='CẤU HÌNH'!$B$12)*('DỮ LIỆU ĐÁNH GIÁ'!$G$3:$Z$3='CẤU HÌNH'!$B$21)*ISNUMBER('DỮ LIỆU ĐÁNH GIÁ'!$G$5:$Z$504)))</f>
        <v>3</v>
      </c>
      <c r="E10" s="88">
        <f>IF($A10="","",SUMPRODUCT(('DỮ LIỆU ĐÁNH GIÁ'!$B$5:$B$504=$A10)*('DỮ LIỆU ĐÁNH GIÁ'!$D$5:$D$504='CẤU HÌNH'!$B$12)*('DỮ LIỆU ĐÁNH GIÁ'!$G$3:$Z$3='CẤU HÌNH'!$B$22)*ISNUMBER('DỮ LIỆU ĐÁNH GIÁ'!$G$5:$Z$504)))</f>
        <v>3</v>
      </c>
      <c r="F10" s="88">
        <f>IF($A10="","",SUMPRODUCT(('DỮ LIỆU ĐÁNH GIÁ'!$B$5:$B$504=$A10)*('DỮ LIỆU ĐÁNH GIÁ'!$D$5:$D$504='CẤU HÌNH'!$B$12)*('DỮ LIỆU ĐÁNH GIÁ'!$G$3:$Z$3='CẤU HÌNH'!$B$23)*ISNUMBER('DỮ LIỆU ĐÁNH GIÁ'!$G$5:$Z$504)))</f>
        <v>3</v>
      </c>
      <c r="G10" s="88">
        <f>IF($A10="","",SUMPRODUCT(('DỮ LIỆU ĐÁNH GIÁ'!$B$5:$B$504=$A10)*('DỮ LIỆU ĐÁNH GIÁ'!$D$5:$D$504='CẤU HÌNH'!$B$12)*('DỮ LIỆU ĐÁNH GIÁ'!$G$3:$Z$3='CẤU HÌNH'!$B$24)*ISNUMBER('DỮ LIỆU ĐÁNH GIÁ'!$G$5:$Z$504)))</f>
        <v>3</v>
      </c>
      <c r="H10" s="88">
        <f>IF($A10="","",SUMPRODUCT(('DỮ LIỆU ĐÁNH GIÁ'!$B$5:$B$504=$A10)*('DỮ LIỆU ĐÁNH GIÁ'!$D$5:$D$504='CẤU HÌNH'!$B$13)*('DỮ LIỆU ĐÁNH GIÁ'!$G$3:$Z$3='CẤU HÌNH'!$B$20)*ISNUMBER('DỮ LIỆU ĐÁNH GIÁ'!$G$5:$Z$504)))</f>
        <v>3</v>
      </c>
      <c r="I10" s="88">
        <f>IF($A10="","",SUMPRODUCT(('DỮ LIỆU ĐÁNH GIÁ'!$B$5:$B$504=$A10)*('DỮ LIỆU ĐÁNH GIÁ'!$D$5:$D$504='CẤU HÌNH'!$B$13)*('DỮ LIỆU ĐÁNH GIÁ'!$G$3:$Z$3='CẤU HÌNH'!$B$21)*ISNUMBER('DỮ LIỆU ĐÁNH GIÁ'!$G$5:$Z$504)))</f>
        <v>3</v>
      </c>
      <c r="J10" s="88">
        <f>IF($A10="","",SUMPRODUCT(('DỮ LIỆU ĐÁNH GIÁ'!$B$5:$B$504=$A10)*('DỮ LIỆU ĐÁNH GIÁ'!$D$5:$D$504='CẤU HÌNH'!$B$13)*('DỮ LIỆU ĐÁNH GIÁ'!$G$3:$Z$3='CẤU HÌNH'!$B$22)*ISNUMBER('DỮ LIỆU ĐÁNH GIÁ'!$G$5:$Z$504)))</f>
        <v>3</v>
      </c>
      <c r="K10" s="88">
        <f>IF($A10="","",SUMPRODUCT(('DỮ LIỆU ĐÁNH GIÁ'!$B$5:$B$504=$A10)*('DỮ LIỆU ĐÁNH GIÁ'!$D$5:$D$504='CẤU HÌNH'!$B$13)*('DỮ LIỆU ĐÁNH GIÁ'!$G$3:$Z$3='CẤU HÌNH'!$B$23)*ISNUMBER('DỮ LIỆU ĐÁNH GIÁ'!$G$5:$Z$504)))</f>
        <v>3</v>
      </c>
      <c r="L10" s="88">
        <f>IF($A10="","",SUMPRODUCT(('DỮ LIỆU ĐÁNH GIÁ'!$B$5:$B$504=$A10)*('DỮ LIỆU ĐÁNH GIÁ'!$D$5:$D$504='CẤU HÌNH'!$B$13)*('DỮ LIỆU ĐÁNH GIÁ'!$G$3:$Z$3='CẤU HÌNH'!$B$24)*ISNUMBER('DỮ LIỆU ĐÁNH GIÁ'!$G$5:$Z$504)))</f>
        <v>3</v>
      </c>
      <c r="M10" s="88">
        <f>IF($A10="","",SUMPRODUCT(('DỮ LIỆU ĐÁNH GIÁ'!$B$5:$B$504=$A10)*('DỮ LIỆU ĐÁNH GIÁ'!$D$5:$D$504='CẤU HÌNH'!$B$14)*('DỮ LIỆU ĐÁNH GIÁ'!$G$3:$Z$3='CẤU HÌNH'!$B$20)*ISNUMBER('DỮ LIỆU ĐÁNH GIÁ'!$G$5:$Z$504)))</f>
        <v>9</v>
      </c>
      <c r="N10" s="88">
        <f>IF($A10="","",SUMPRODUCT(('DỮ LIỆU ĐÁNH GIÁ'!$B$5:$B$504=$A10)*('DỮ LIỆU ĐÁNH GIÁ'!$D$5:$D$504='CẤU HÌNH'!$B$14)*('DỮ LIỆU ĐÁNH GIÁ'!$G$3:$Z$3='CẤU HÌNH'!$B$21)*ISNUMBER('DỮ LIỆU ĐÁNH GIÁ'!$G$5:$Z$504)))</f>
        <v>9</v>
      </c>
      <c r="O10" s="88">
        <f>IF($A10="","",SUMPRODUCT(('DỮ LIỆU ĐÁNH GIÁ'!$B$5:$B$504=$A10)*('DỮ LIỆU ĐÁNH GIÁ'!$D$5:$D$504='CẤU HÌNH'!$B$14)*('DỮ LIỆU ĐÁNH GIÁ'!$G$3:$Z$3='CẤU HÌNH'!$B$22)*ISNUMBER('DỮ LIỆU ĐÁNH GIÁ'!$G$5:$Z$504)))</f>
        <v>9</v>
      </c>
      <c r="P10" s="88">
        <f>IF($A10="","",SUMPRODUCT(('DỮ LIỆU ĐÁNH GIÁ'!$B$5:$B$504=$A10)*('DỮ LIỆU ĐÁNH GIÁ'!$D$5:$D$504='CẤU HÌNH'!$B$14)*('DỮ LIỆU ĐÁNH GIÁ'!$G$3:$Z$3='CẤU HÌNH'!$B$23)*ISNUMBER('DỮ LIỆU ĐÁNH GIÁ'!$G$5:$Z$504)))</f>
        <v>9</v>
      </c>
      <c r="Q10" s="88">
        <f>IF($A10="","",SUMPRODUCT(('DỮ LIỆU ĐÁNH GIÁ'!$B$5:$B$504=$A10)*('DỮ LIỆU ĐÁNH GIÁ'!$D$5:$D$504='CẤU HÌNH'!$B$14)*('DỮ LIỆU ĐÁNH GIÁ'!$G$3:$Z$3='CẤU HÌNH'!$B$24)*ISNUMBER('DỮ LIỆU ĐÁNH GIÁ'!$G$5:$Z$504)))</f>
        <v>9</v>
      </c>
      <c r="R10" s="88">
        <f>IF($A10="","",SUMPRODUCT(('DỮ LIỆU ĐÁNH GIÁ'!$B$5:$B$504=$A10)*('DỮ LIỆU ĐÁNH GIÁ'!$D$5:$D$504='CẤU HÌNH'!$B$15)*('DỮ LIỆU ĐÁNH GIÁ'!$G$3:$Z$3='CẤU HÌNH'!$B$20)*ISNUMBER('DỮ LIỆU ĐÁNH GIÁ'!$G$5:$Z$504)))</f>
        <v>9</v>
      </c>
      <c r="S10" s="88">
        <f>IF($A10="","",SUMPRODUCT(('DỮ LIỆU ĐÁNH GIÁ'!$B$5:$B$504=$A10)*('DỮ LIỆU ĐÁNH GIÁ'!$D$5:$D$504='CẤU HÌNH'!$B$15)*('DỮ LIỆU ĐÁNH GIÁ'!$G$3:$Z$3='CẤU HÌNH'!$B$21)*ISNUMBER('DỮ LIỆU ĐÁNH GIÁ'!$G$5:$Z$504)))</f>
        <v>9</v>
      </c>
      <c r="T10" s="88">
        <f>IF($A10="","",SUMPRODUCT(('DỮ LIỆU ĐÁNH GIÁ'!$B$5:$B$504=$A10)*('DỮ LIỆU ĐÁNH GIÁ'!$D$5:$D$504='CẤU HÌNH'!$B$15)*('DỮ LIỆU ĐÁNH GIÁ'!$G$3:$Z$3='CẤU HÌNH'!$B$22)*ISNUMBER('DỮ LIỆU ĐÁNH GIÁ'!$G$5:$Z$504)))</f>
        <v>9</v>
      </c>
      <c r="U10" s="88">
        <f>IF($A10="","",SUMPRODUCT(('DỮ LIỆU ĐÁNH GIÁ'!$B$5:$B$504=$A10)*('DỮ LIỆU ĐÁNH GIÁ'!$D$5:$D$504='CẤU HÌNH'!$B$15)*('DỮ LIỆU ĐÁNH GIÁ'!$G$3:$Z$3='CẤU HÌNH'!$B$23)*ISNUMBER('DỮ LIỆU ĐÁNH GIÁ'!$G$5:$Z$504)))</f>
        <v>9</v>
      </c>
      <c r="V10" s="88">
        <f>IF($A10="","",SUMPRODUCT(('DỮ LIỆU ĐÁNH GIÁ'!$B$5:$B$504=$A10)*('DỮ LIỆU ĐÁNH GIÁ'!$D$5:$D$504='CẤU HÌNH'!$B$15)*('DỮ LIỆU ĐÁNH GIÁ'!$G$3:$Z$3='CẤU HÌNH'!$B$24)*ISNUMBER('DỮ LIỆU ĐÁNH GIÁ'!$G$5:$Z$504)))</f>
        <v>9</v>
      </c>
      <c r="W10" s="89">
        <f>IF($A10="","",IF(C10=0,0,SUMPRODUCT(('DỮ LIỆU ĐÁNH GIÁ'!$B$5:$B$504=$A10)*('DỮ LIỆU ĐÁNH GIÁ'!$D$5:$D$504='CẤU HÌNH'!$B$12)*('DỮ LIỆU ĐÁNH GIÁ'!$G$3:$Z$3='CẤU HÌNH'!$B$20)*'DỮ LIỆU ĐÁNH GIÁ'!$G$5:$Z$504)/C10))</f>
        <v>3.666666667</v>
      </c>
      <c r="X10" s="89">
        <f>IF($A10="","",IF(D10=0,0,SUMPRODUCT(('DỮ LIỆU ĐÁNH GIÁ'!$B$5:$B$504=$A10)*('DỮ LIỆU ĐÁNH GIÁ'!$D$5:$D$504='CẤU HÌNH'!$B$12)*('DỮ LIỆU ĐÁNH GIÁ'!$G$3:$Z$3='CẤU HÌNH'!$B$21)*'DỮ LIỆU ĐÁNH GIÁ'!$G$5:$Z$504)/D10))</f>
        <v>3.666666667</v>
      </c>
      <c r="Y10" s="89">
        <f>IF($A10="","",IF(E10=0,0,SUMPRODUCT(('DỮ LIỆU ĐÁNH GIÁ'!$B$5:$B$504=$A10)*('DỮ LIỆU ĐÁNH GIÁ'!$D$5:$D$504='CẤU HÌNH'!$B$12)*('DỮ LIỆU ĐÁNH GIÁ'!$G$3:$Z$3='CẤU HÌNH'!$B$22)*'DỮ LIỆU ĐÁNH GIÁ'!$G$5:$Z$504)/E10))</f>
        <v>4</v>
      </c>
      <c r="Z10" s="89">
        <f>IF($A10="","",IF(F10=0,0,SUMPRODUCT(('DỮ LIỆU ĐÁNH GIÁ'!$B$5:$B$504=$A10)*('DỮ LIỆU ĐÁNH GIÁ'!$D$5:$D$504='CẤU HÌNH'!$B$12)*('DỮ LIỆU ĐÁNH GIÁ'!$G$3:$Z$3='CẤU HÌNH'!$B$23)*'DỮ LIỆU ĐÁNH GIÁ'!$G$5:$Z$504)/F10))</f>
        <v>4</v>
      </c>
      <c r="AA10" s="89">
        <f>IF($A10="","",IF(G10=0,0,SUMPRODUCT(('DỮ LIỆU ĐÁNH GIÁ'!$B$5:$B$504=$A10)*('DỮ LIỆU ĐÁNH GIÁ'!$D$5:$D$504='CẤU HÌNH'!$B$12)*('DỮ LIỆU ĐÁNH GIÁ'!$G$3:$Z$3='CẤU HÌNH'!$B$24)*'DỮ LIỆU ĐÁNH GIÁ'!$G$5:$Z$504)/G10))</f>
        <v>3.666666667</v>
      </c>
      <c r="AB10" s="89">
        <f>IF($A10="","",IF(H10=0,0,SUMPRODUCT(('DỮ LIỆU ĐÁNH GIÁ'!$B$5:$B$504=$A10)*('DỮ LIỆU ĐÁNH GIÁ'!$D$5:$D$504='CẤU HÌNH'!$B$13)*('DỮ LIỆU ĐÁNH GIÁ'!$G$3:$Z$3='CẤU HÌNH'!$B$20)*'DỮ LIỆU ĐÁNH GIÁ'!$G$5:$Z$504)/H10))</f>
        <v>4</v>
      </c>
      <c r="AC10" s="89">
        <f>IF($A10="","",IF(I10=0,0,SUMPRODUCT(('DỮ LIỆU ĐÁNH GIÁ'!$B$5:$B$504=$A10)*('DỮ LIỆU ĐÁNH GIÁ'!$D$5:$D$504='CẤU HÌNH'!$B$13)*('DỮ LIỆU ĐÁNH GIÁ'!$G$3:$Z$3='CẤU HÌNH'!$B$21)*'DỮ LIỆU ĐÁNH GIÁ'!$G$5:$Z$504)/I10))</f>
        <v>3.333333333</v>
      </c>
      <c r="AD10" s="89">
        <f>IF($A10="","",IF(J10=0,0,SUMPRODUCT(('DỮ LIỆU ĐÁNH GIÁ'!$B$5:$B$504=$A10)*('DỮ LIỆU ĐÁNH GIÁ'!$D$5:$D$504='CẤU HÌNH'!$B$13)*('DỮ LIỆU ĐÁNH GIÁ'!$G$3:$Z$3='CẤU HÌNH'!$B$22)*'DỮ LIỆU ĐÁNH GIÁ'!$G$5:$Z$504)/J10))</f>
        <v>3.333333333</v>
      </c>
      <c r="AE10" s="89">
        <f>IF($A10="","",IF(K10=0,0,SUMPRODUCT(('DỮ LIỆU ĐÁNH GIÁ'!$B$5:$B$504=$A10)*('DỮ LIỆU ĐÁNH GIÁ'!$D$5:$D$504='CẤU HÌNH'!$B$13)*('DỮ LIỆU ĐÁNH GIÁ'!$G$3:$Z$3='CẤU HÌNH'!$B$23)*'DỮ LIỆU ĐÁNH GIÁ'!$G$5:$Z$504)/K10))</f>
        <v>3</v>
      </c>
      <c r="AF10" s="89">
        <f>IF($A10="","",IF(L10=0,0,SUMPRODUCT(('DỮ LIỆU ĐÁNH GIÁ'!$B$5:$B$504=$A10)*('DỮ LIỆU ĐÁNH GIÁ'!$D$5:$D$504='CẤU HÌNH'!$B$13)*('DỮ LIỆU ĐÁNH GIÁ'!$G$3:$Z$3='CẤU HÌNH'!$B$24)*'DỮ LIỆU ĐÁNH GIÁ'!$G$5:$Z$504)/L10))</f>
        <v>3</v>
      </c>
      <c r="AG10" s="89">
        <f>IF($A10="","",IF(M10=0,0,SUMPRODUCT(('DỮ LIỆU ĐÁNH GIÁ'!$B$5:$B$504=$A10)*('DỮ LIỆU ĐÁNH GIÁ'!$D$5:$D$504='CẤU HÌNH'!$B$14)*('DỮ LIỆU ĐÁNH GIÁ'!$G$3:$Z$3='CẤU HÌNH'!$B$20)*'DỮ LIỆU ĐÁNH GIÁ'!$G$5:$Z$504)/M10))</f>
        <v>3.555555556</v>
      </c>
      <c r="AH10" s="89">
        <f>IF($A10="","",IF(N10=0,0,SUMPRODUCT(('DỮ LIỆU ĐÁNH GIÁ'!$B$5:$B$504=$A10)*('DỮ LIỆU ĐÁNH GIÁ'!$D$5:$D$504='CẤU HÌNH'!$B$14)*('DỮ LIỆU ĐÁNH GIÁ'!$G$3:$Z$3='CẤU HÌNH'!$B$21)*'DỮ LIỆU ĐÁNH GIÁ'!$G$5:$Z$504)/N10))</f>
        <v>3.333333333</v>
      </c>
      <c r="AI10" s="89">
        <f>IF($A10="","",IF(O10=0,0,SUMPRODUCT(('DỮ LIỆU ĐÁNH GIÁ'!$B$5:$B$504=$A10)*('DỮ LIỆU ĐÁNH GIÁ'!$D$5:$D$504='CẤU HÌNH'!$B$14)*('DỮ LIỆU ĐÁNH GIÁ'!$G$3:$Z$3='CẤU HÌNH'!$B$22)*'DỮ LIỆU ĐÁNH GIÁ'!$G$5:$Z$504)/O10))</f>
        <v>3.666666667</v>
      </c>
      <c r="AJ10" s="89">
        <f>IF($A10="","",IF(P10=0,0,SUMPRODUCT(('DỮ LIỆU ĐÁNH GIÁ'!$B$5:$B$504=$A10)*('DỮ LIỆU ĐÁNH GIÁ'!$D$5:$D$504='CẤU HÌNH'!$B$14)*('DỮ LIỆU ĐÁNH GIÁ'!$G$3:$Z$3='CẤU HÌNH'!$B$23)*'DỮ LIỆU ĐÁNH GIÁ'!$G$5:$Z$504)/P10))</f>
        <v>2.888888889</v>
      </c>
      <c r="AK10" s="89">
        <f>IF($A10="","",IF(Q10=0,0,SUMPRODUCT(('DỮ LIỆU ĐÁNH GIÁ'!$B$5:$B$504=$A10)*('DỮ LIỆU ĐÁNH GIÁ'!$D$5:$D$504='CẤU HÌNH'!$B$14)*('DỮ LIỆU ĐÁNH GIÁ'!$G$3:$Z$3='CẤU HÌNH'!$B$24)*'DỮ LIỆU ĐÁNH GIÁ'!$G$5:$Z$504)/Q10))</f>
        <v>3.444444444</v>
      </c>
      <c r="AL10" s="89">
        <f>IF($A10="","",IF(R10=0,0,SUMPRODUCT(('DỮ LIỆU ĐÁNH GIÁ'!$B$5:$B$504=$A10)*('DỮ LIỆU ĐÁNH GIÁ'!$D$5:$D$504='CẤU HÌNH'!$B$15)*('DỮ LIỆU ĐÁNH GIÁ'!$G$3:$Z$3='CẤU HÌNH'!$B$20)*'DỮ LIỆU ĐÁNH GIÁ'!$G$5:$Z$504)/R10))</f>
        <v>3.111111111</v>
      </c>
      <c r="AM10" s="89">
        <f>IF($A10="","",IF(S10=0,0,SUMPRODUCT(('DỮ LIỆU ĐÁNH GIÁ'!$B$5:$B$504=$A10)*('DỮ LIỆU ĐÁNH GIÁ'!$D$5:$D$504='CẤU HÌNH'!$B$15)*('DỮ LIỆU ĐÁNH GIÁ'!$G$3:$Z$3='CẤU HÌNH'!$B$21)*'DỮ LIỆU ĐÁNH GIÁ'!$G$5:$Z$504)/S10))</f>
        <v>3</v>
      </c>
      <c r="AN10" s="89">
        <f>IF($A10="","",IF(T10=0,0,SUMPRODUCT(('DỮ LIỆU ĐÁNH GIÁ'!$B$5:$B$504=$A10)*('DỮ LIỆU ĐÁNH GIÁ'!$D$5:$D$504='CẤU HÌNH'!$B$15)*('DỮ LIỆU ĐÁNH GIÁ'!$G$3:$Z$3='CẤU HÌNH'!$B$22)*'DỮ LIỆU ĐÁNH GIÁ'!$G$5:$Z$504)/T10))</f>
        <v>2.777777778</v>
      </c>
      <c r="AO10" s="89">
        <f>IF($A10="","",IF(U10=0,0,SUMPRODUCT(('DỮ LIỆU ĐÁNH GIÁ'!$B$5:$B$504=$A10)*('DỮ LIỆU ĐÁNH GIÁ'!$D$5:$D$504='CẤU HÌNH'!$B$15)*('DỮ LIỆU ĐÁNH GIÁ'!$G$3:$Z$3='CẤU HÌNH'!$B$23)*'DỮ LIỆU ĐÁNH GIÁ'!$G$5:$Z$504)/U10))</f>
        <v>2.444444444</v>
      </c>
      <c r="AP10" s="89">
        <f>IF($A10="","",IF(V10=0,0,SUMPRODUCT(('DỮ LIỆU ĐÁNH GIÁ'!$B$5:$B$504=$A10)*('DỮ LIỆU ĐÁNH GIÁ'!$D$5:$D$504='CẤU HÌNH'!$B$15)*('DỮ LIỆU ĐÁNH GIÁ'!$G$3:$Z$3='CẤU HÌNH'!$B$24)*'DỮ LIỆU ĐÁNH GIÁ'!$G$5:$Z$504)/V10))</f>
        <v>2.888888889</v>
      </c>
      <c r="AQ10" s="89">
        <f>IF($A10="","",IF((IF(C10&gt;0,'CẤU HÌNH'!$C$20,0)+IF(D10&gt;0,'CẤU HÌNH'!$C$21,0)+IF(E10&gt;0,'CẤU HÌNH'!$C$22,0)+IF(F10&gt;0,'CẤU HÌNH'!$C$23,0)+IF(G10&gt;0,'CẤU HÌNH'!$C$24,0))=0,"",('CẤU HÌNH'!$C$20*W10+'CẤU HÌNH'!$C$21*X10+'CẤU HÌNH'!$C$22*Y10+'CẤU HÌNH'!$C$23*Z10+'CẤU HÌNH'!$C$24*AA10)/(IF(C10&gt;0,'CẤU HÌNH'!$C$20,0)+IF(D10&gt;0,'CẤU HÌNH'!$C$21,0)+IF(E10&gt;0,'CẤU HÌNH'!$C$22,0)+IF(F10&gt;0,'CẤU HÌNH'!$C$23,0)+IF(G10&gt;0,'CẤU HÌNH'!$C$24,0))))</f>
        <v>3.8</v>
      </c>
      <c r="AR10" s="89">
        <f>IF($A10="","",IF((IF(H10&gt;0,'CẤU HÌNH'!$C$20,0)+IF(I10&gt;0,'CẤU HÌNH'!$C$21,0)+IF(J10&gt;0,'CẤU HÌNH'!$C$22,0)+IF(K10&gt;0,'CẤU HÌNH'!$C$23,0)+IF(L10&gt;0,'CẤU HÌNH'!$C$24,0))=0,"",('CẤU HÌNH'!$C$20*AB10+'CẤU HÌNH'!$C$21*AC10+'CẤU HÌNH'!$C$22*AD10+'CẤU HÌNH'!$C$23*AE10+'CẤU HÌNH'!$C$24*AF10)/(IF(H10&gt;0,'CẤU HÌNH'!$C$20,0)+IF(I10&gt;0,'CẤU HÌNH'!$C$21,0)+IF(J10&gt;0,'CẤU HÌNH'!$C$22,0)+IF(K10&gt;0,'CẤU HÌNH'!$C$23,0)+IF(L10&gt;0,'CẤU HÌNH'!$C$24,0))))</f>
        <v>3.333333333</v>
      </c>
      <c r="AS10" s="89">
        <f>IF($A10="","",IF((IF(M10&gt;0,'CẤU HÌNH'!$C$20,0)+IF(N10&gt;0,'CẤU HÌNH'!$C$21,0)+IF(O10&gt;0,'CẤU HÌNH'!$C$22,0)+IF(P10&gt;0,'CẤU HÌNH'!$C$23,0)+IF(Q10&gt;0,'CẤU HÌNH'!$C$24,0))=0,"",('CẤU HÌNH'!$C$20*AG10+'CẤU HÌNH'!$C$21*AH10+'CẤU HÌNH'!$C$22*AI10+'CẤU HÌNH'!$C$23*AJ10+'CẤU HÌNH'!$C$24*AK10)/(IF(M10&gt;0,'CẤU HÌNH'!$C$20,0)+IF(N10&gt;0,'CẤU HÌNH'!$C$21,0)+IF(O10&gt;0,'CẤU HÌNH'!$C$22,0)+IF(P10&gt;0,'CẤU HÌNH'!$C$23,0)+IF(Q10&gt;0,'CẤU HÌNH'!$C$24,0))))</f>
        <v>3.377777778</v>
      </c>
      <c r="AT10" s="89">
        <f>IF($A10="","",IF((IF(R10&gt;0,'CẤU HÌNH'!$C$20,0)+IF(S10&gt;0,'CẤU HÌNH'!$C$21,0)+IF(T10&gt;0,'CẤU HÌNH'!$C$22,0)+IF(U10&gt;0,'CẤU HÌNH'!$C$23,0)+IF(V10&gt;0,'CẤU HÌNH'!$C$24,0))=0,"",('CẤU HÌNH'!$C$20*AL10+'CẤU HÌNH'!$C$21*AM10+'CẤU HÌNH'!$C$22*AN10+'CẤU HÌNH'!$C$23*AO10+'CẤU HÌNH'!$C$24*AP10)/(IF(R10&gt;0,'CẤU HÌNH'!$C$20,0)+IF(S10&gt;0,'CẤU HÌNH'!$C$21,0)+IF(T10&gt;0,'CẤU HÌNH'!$C$22,0)+IF(U10&gt;0,'CẤU HÌNH'!$C$23,0)+IF(V10&gt;0,'CẤU HÌNH'!$C$24,0))))</f>
        <v>2.844444444</v>
      </c>
      <c r="AU10" s="89">
        <f>IF($A10="","",IF((IF(C10&gt;0,'CẤU HÌNH'!$C$12,0)+IF(H10&gt;0,'CẤU HÌNH'!$C$13,0)+IF(M10&gt;0,'CẤU HÌNH'!$C$14,0)+IF(R10&gt;0,'CẤU HÌNH'!$C$15,0))=0,"",('CẤU HÌNH'!$C$12*W10+'CẤU HÌNH'!$C$13*AB10+'CẤU HÌNH'!$C$14*AG10+'CẤU HÌNH'!$C$15*AL10)/(IF(C10&gt;0,'CẤU HÌNH'!$C$12,0)+IF(H10&gt;0,'CẤU HÌNH'!$C$13,0)+IF(M10&gt;0,'CẤU HÌNH'!$C$14,0)+IF(R10&gt;0,'CẤU HÌNH'!$C$15,0))))</f>
        <v>3.655555556</v>
      </c>
      <c r="AV10" s="89">
        <f>IF($A10="","",IF((IF(D10&gt;0,'CẤU HÌNH'!$C$12,0)+IF(I10&gt;0,'CẤU HÌNH'!$C$13,0)+IF(N10&gt;0,'CẤU HÌNH'!$C$14,0)+IF(S10&gt;0,'CẤU HÌNH'!$C$15,0))=0,"",('CẤU HÌNH'!$C$12*X10+'CẤU HÌNH'!$C$13*AC10+'CẤU HÌNH'!$C$14*AH10+'CẤU HÌNH'!$C$15*AM10)/(IF(D10&gt;0,'CẤU HÌNH'!$C$12,0)+IF(I10&gt;0,'CẤU HÌNH'!$C$13,0)+IF(N10&gt;0,'CẤU HÌNH'!$C$14,0)+IF(S10&gt;0,'CẤU HÌNH'!$C$15,0))))</f>
        <v>3.3</v>
      </c>
      <c r="AW10" s="89">
        <f>IF($A10="","",IF((IF(E10&gt;0,'CẤU HÌNH'!$C$12,0)+IF(J10&gt;0,'CẤU HÌNH'!$C$13,0)+IF(O10&gt;0,'CẤU HÌNH'!$C$14,0)+IF(T10&gt;0,'CẤU HÌNH'!$C$15,0))=0,"",('CẤU HÌNH'!$C$12*Y10+'CẤU HÌNH'!$C$13*AD10+'CẤU HÌNH'!$C$14*AI10+'CẤU HÌNH'!$C$15*AN10)/(IF(E10&gt;0,'CẤU HÌNH'!$C$12,0)+IF(J10&gt;0,'CẤU HÌNH'!$C$13,0)+IF(O10&gt;0,'CẤU HÌNH'!$C$14,0)+IF(T10&gt;0,'CẤU HÌNH'!$C$15,0))))</f>
        <v>3.388888889</v>
      </c>
      <c r="AX10" s="89">
        <f>IF($A10="","",IF((IF(F10&gt;0,'CẤU HÌNH'!$C$12,0)+IF(K10&gt;0,'CẤU HÌNH'!$C$13,0)+IF(P10&gt;0,'CẤU HÌNH'!$C$14,0)+IF(U10&gt;0,'CẤU HÌNH'!$C$15,0))=0,"",('CẤU HÌNH'!$C$12*Z10+'CẤU HÌNH'!$C$13*AE10+'CẤU HÌNH'!$C$14*AJ10+'CẤU HÌNH'!$C$15*AO10)/(IF(F10&gt;0,'CẤU HÌNH'!$C$12,0)+IF(K10&gt;0,'CẤU HÌNH'!$C$13,0)+IF(P10&gt;0,'CẤU HÌNH'!$C$14,0)+IF(U10&gt;0,'CẤU HÌNH'!$C$15,0))))</f>
        <v>2.955555556</v>
      </c>
      <c r="AY10" s="89">
        <f>IF($A10="","",IF((IF(G10&gt;0,'CẤU HÌNH'!$C$12,0)+IF(L10&gt;0,'CẤU HÌNH'!$C$13,0)+IF(Q10&gt;0,'CẤU HÌNH'!$C$14,0)+IF(V10&gt;0,'CẤU HÌNH'!$C$15,0))=0,"",('CẤU HÌNH'!$C$12*AA10+'CẤU HÌNH'!$C$13*AF10+'CẤU HÌNH'!$C$14*AK10+'CẤU HÌNH'!$C$15*AP10)/(IF(G10&gt;0,'CẤU HÌNH'!$C$12,0)+IF(L10&gt;0,'CẤU HÌNH'!$C$13,0)+IF(Q10&gt;0,'CẤU HÌNH'!$C$14,0)+IF(V10&gt;0,'CẤU HÌNH'!$C$15,0))))</f>
        <v>3.177777778</v>
      </c>
      <c r="AZ10" s="89">
        <f>IF($A10="","",IF((IF(H10&gt;0,'CẤU HÌNH'!$C$13,0)+IF(M10&gt;0,'CẤU HÌNH'!$C$14,0)+IF(R10&gt;0,'CẤU HÌNH'!$C$15,0))=0,"",('CẤU HÌNH'!$C$13*AB10+'CẤU HÌNH'!$C$14*AG10+'CẤU HÌNH'!$C$15*AL10)/(IF(H10&gt;0,'CẤU HÌNH'!$C$13,0)+IF(M10&gt;0,'CẤU HÌNH'!$C$14,0)+IF(R10&gt;0,'CẤU HÌNH'!$C$15,0))))</f>
        <v>3.654320988</v>
      </c>
      <c r="BA10" s="89">
        <f>IF($A10="","",IF((IF(I10&gt;0,'CẤU HÌNH'!$C$13,0)+IF(N10&gt;0,'CẤU HÌNH'!$C$14,0)+IF(S10&gt;0,'CẤU HÌNH'!$C$15,0))=0,"",('CẤU HÌNH'!$C$13*AC10+'CẤU HÌNH'!$C$14*AH10+'CẤU HÌNH'!$C$15*AM10)/(IF(I10&gt;0,'CẤU HÌNH'!$C$13,0)+IF(N10&gt;0,'CẤU HÌNH'!$C$14,0)+IF(S10&gt;0,'CẤU HÌNH'!$C$15,0))))</f>
        <v>3.259259259</v>
      </c>
      <c r="BB10" s="89">
        <f>IF($A10="","",IF((IF(J10&gt;0,'CẤU HÌNH'!$C$13,0)+IF(O10&gt;0,'CẤU HÌNH'!$C$14,0)+IF(T10&gt;0,'CẤU HÌNH'!$C$15,0))=0,"",('CẤU HÌNH'!$C$13*AD10+'CẤU HÌNH'!$C$14*AI10+'CẤU HÌNH'!$C$15*AN10)/(IF(J10&gt;0,'CẤU HÌNH'!$C$13,0)+IF(O10&gt;0,'CẤU HÌNH'!$C$14,0)+IF(T10&gt;0,'CẤU HÌNH'!$C$15,0))))</f>
        <v>3.320987654</v>
      </c>
      <c r="BC10" s="89">
        <f>IF($A10="","",IF((IF(K10&gt;0,'CẤU HÌNH'!$C$13,0)+IF(P10&gt;0,'CẤU HÌNH'!$C$14,0)+IF(U10&gt;0,'CẤU HÌNH'!$C$15,0))=0,"",('CẤU HÌNH'!$C$13*AE10+'CẤU HÌNH'!$C$14*AJ10+'CẤU HÌNH'!$C$15*AO10)/(IF(K10&gt;0,'CẤU HÌNH'!$C$13,0)+IF(P10&gt;0,'CẤU HÌNH'!$C$14,0)+IF(U10&gt;0,'CẤU HÌNH'!$C$15,0))))</f>
        <v>2.839506173</v>
      </c>
      <c r="BD10" s="89">
        <f>IF($A10="","",IF((IF(L10&gt;0,'CẤU HÌNH'!$C$13,0)+IF(Q10&gt;0,'CẤU HÌNH'!$C$14,0)+IF(V10&gt;0,'CẤU HÌNH'!$C$15,0))=0,"",('CẤU HÌNH'!$C$13*AF10+'CẤU HÌNH'!$C$14*AK10+'CẤU HÌNH'!$C$15*AP10)/(IF(L10&gt;0,'CẤU HÌNH'!$C$13,0)+IF(Q10&gt;0,'CẤU HÌNH'!$C$14,0)+IF(V10&gt;0,'CẤU HÌNH'!$C$15,0))))</f>
        <v>3.12345679</v>
      </c>
      <c r="BE10" s="89">
        <f>IF($A10="","",IF((IF(ISNUMBER(AQ10),'CẤU HÌNH'!$C$12,0)+IF(ISNUMBER(AR10),'CẤU HÌNH'!$C$13,0)+IF(ISNUMBER(AS10),'CẤU HÌNH'!$C$14,0)+IF(ISNUMBER(AT10),'CẤU HÌNH'!$C$15,0))=0,"",(IF(ISNUMBER(AQ10),'CẤU HÌNH'!$C$12*AQ10,0)+IF(ISNUMBER(AR10),'CẤU HÌNH'!$C$13*AR10,0)+IF(ISNUMBER(AS10),'CẤU HÌNH'!$C$14*AS10,0)+IF(ISNUMBER(AT10),'CẤU HÌNH'!$C$15*AT10,0))/(IF(ISNUMBER(AQ10),'CẤU HÌNH'!$C$12,0)+IF(ISNUMBER(AR10),'CẤU HÌNH'!$C$13,0)+IF(ISNUMBER(AS10),'CẤU HÌNH'!$C$14,0)+IF(ISNUMBER(AT10),'CẤU HÌNH'!$C$15,0))))</f>
        <v>3.295555556</v>
      </c>
      <c r="BF10" s="89">
        <f>IF($A10="","",IF((IF(ISNUMBER(AR10),'CẤU HÌNH'!$C$13,0)+IF(ISNUMBER(AS10),'CẤU HÌNH'!$C$14,0)+IF(ISNUMBER(AT10),'CẤU HÌNH'!$C$15,0))=0,"",(IF(ISNUMBER(AR10),'CẤU HÌNH'!$C$13*AR10,0)+IF(ISNUMBER(AS10),'CẤU HÌNH'!$C$14*AS10,0)+IF(ISNUMBER(AT10),'CẤU HÌNH'!$C$15*AT10,0))/(IF(ISNUMBER(AR10),'CẤU HÌNH'!$C$13,0)+IF(ISNUMBER(AS10),'CẤU HÌNH'!$C$14,0)+IF(ISNUMBER(AT10),'CẤU HÌNH'!$C$15,0))))</f>
        <v>3.239506173</v>
      </c>
    </row>
    <row r="11">
      <c r="A11" s="87" t="str">
        <f>IF('NGƯỜI ĐƯỢC ĐÁNH GIÁ'!B11="","",'NGƯỜI ĐƯỢC ĐÁNH GIÁ'!B11)</f>
        <v/>
      </c>
      <c r="B11" s="87" t="str">
        <f>IF(A11="","",'NGƯỜI ĐƯỢC ĐÁNH GIÁ'!C11)</f>
        <v/>
      </c>
      <c r="C11" s="88" t="str">
        <f>IF($A11="","",SUMPRODUCT(('DỮ LIỆU ĐÁNH GIÁ'!$B$5:$B$504=$A11)*('DỮ LIỆU ĐÁNH GIÁ'!$D$5:$D$504='CẤU HÌNH'!$B$12)*('DỮ LIỆU ĐÁNH GIÁ'!$G$3:$Z$3='CẤU HÌNH'!$B$20)*ISNUMBER('DỮ LIỆU ĐÁNH GIÁ'!$G$5:$Z$504)))</f>
        <v/>
      </c>
      <c r="D11" s="88" t="str">
        <f>IF($A11="","",SUMPRODUCT(('DỮ LIỆU ĐÁNH GIÁ'!$B$5:$B$504=$A11)*('DỮ LIỆU ĐÁNH GIÁ'!$D$5:$D$504='CẤU HÌNH'!$B$12)*('DỮ LIỆU ĐÁNH GIÁ'!$G$3:$Z$3='CẤU HÌNH'!$B$21)*ISNUMBER('DỮ LIỆU ĐÁNH GIÁ'!$G$5:$Z$504)))</f>
        <v/>
      </c>
      <c r="E11" s="88" t="str">
        <f>IF($A11="","",SUMPRODUCT(('DỮ LIỆU ĐÁNH GIÁ'!$B$5:$B$504=$A11)*('DỮ LIỆU ĐÁNH GIÁ'!$D$5:$D$504='CẤU HÌNH'!$B$12)*('DỮ LIỆU ĐÁNH GIÁ'!$G$3:$Z$3='CẤU HÌNH'!$B$22)*ISNUMBER('DỮ LIỆU ĐÁNH GIÁ'!$G$5:$Z$504)))</f>
        <v/>
      </c>
      <c r="F11" s="88" t="str">
        <f>IF($A11="","",SUMPRODUCT(('DỮ LIỆU ĐÁNH GIÁ'!$B$5:$B$504=$A11)*('DỮ LIỆU ĐÁNH GIÁ'!$D$5:$D$504='CẤU HÌNH'!$B$12)*('DỮ LIỆU ĐÁNH GIÁ'!$G$3:$Z$3='CẤU HÌNH'!$B$23)*ISNUMBER('DỮ LIỆU ĐÁNH GIÁ'!$G$5:$Z$504)))</f>
        <v/>
      </c>
      <c r="G11" s="88" t="str">
        <f>IF($A11="","",SUMPRODUCT(('DỮ LIỆU ĐÁNH GIÁ'!$B$5:$B$504=$A11)*('DỮ LIỆU ĐÁNH GIÁ'!$D$5:$D$504='CẤU HÌNH'!$B$12)*('DỮ LIỆU ĐÁNH GIÁ'!$G$3:$Z$3='CẤU HÌNH'!$B$24)*ISNUMBER('DỮ LIỆU ĐÁNH GIÁ'!$G$5:$Z$504)))</f>
        <v/>
      </c>
      <c r="H11" s="88" t="str">
        <f>IF($A11="","",SUMPRODUCT(('DỮ LIỆU ĐÁNH GIÁ'!$B$5:$B$504=$A11)*('DỮ LIỆU ĐÁNH GIÁ'!$D$5:$D$504='CẤU HÌNH'!$B$13)*('DỮ LIỆU ĐÁNH GIÁ'!$G$3:$Z$3='CẤU HÌNH'!$B$20)*ISNUMBER('DỮ LIỆU ĐÁNH GIÁ'!$G$5:$Z$504)))</f>
        <v/>
      </c>
      <c r="I11" s="88" t="str">
        <f>IF($A11="","",SUMPRODUCT(('DỮ LIỆU ĐÁNH GIÁ'!$B$5:$B$504=$A11)*('DỮ LIỆU ĐÁNH GIÁ'!$D$5:$D$504='CẤU HÌNH'!$B$13)*('DỮ LIỆU ĐÁNH GIÁ'!$G$3:$Z$3='CẤU HÌNH'!$B$21)*ISNUMBER('DỮ LIỆU ĐÁNH GIÁ'!$G$5:$Z$504)))</f>
        <v/>
      </c>
      <c r="J11" s="88" t="str">
        <f>IF($A11="","",SUMPRODUCT(('DỮ LIỆU ĐÁNH GIÁ'!$B$5:$B$504=$A11)*('DỮ LIỆU ĐÁNH GIÁ'!$D$5:$D$504='CẤU HÌNH'!$B$13)*('DỮ LIỆU ĐÁNH GIÁ'!$G$3:$Z$3='CẤU HÌNH'!$B$22)*ISNUMBER('DỮ LIỆU ĐÁNH GIÁ'!$G$5:$Z$504)))</f>
        <v/>
      </c>
      <c r="K11" s="88" t="str">
        <f>IF($A11="","",SUMPRODUCT(('DỮ LIỆU ĐÁNH GIÁ'!$B$5:$B$504=$A11)*('DỮ LIỆU ĐÁNH GIÁ'!$D$5:$D$504='CẤU HÌNH'!$B$13)*('DỮ LIỆU ĐÁNH GIÁ'!$G$3:$Z$3='CẤU HÌNH'!$B$23)*ISNUMBER('DỮ LIỆU ĐÁNH GIÁ'!$G$5:$Z$504)))</f>
        <v/>
      </c>
      <c r="L11" s="88" t="str">
        <f>IF($A11="","",SUMPRODUCT(('DỮ LIỆU ĐÁNH GIÁ'!$B$5:$B$504=$A11)*('DỮ LIỆU ĐÁNH GIÁ'!$D$5:$D$504='CẤU HÌNH'!$B$13)*('DỮ LIỆU ĐÁNH GIÁ'!$G$3:$Z$3='CẤU HÌNH'!$B$24)*ISNUMBER('DỮ LIỆU ĐÁNH GIÁ'!$G$5:$Z$504)))</f>
        <v/>
      </c>
      <c r="M11" s="88" t="str">
        <f>IF($A11="","",SUMPRODUCT(('DỮ LIỆU ĐÁNH GIÁ'!$B$5:$B$504=$A11)*('DỮ LIỆU ĐÁNH GIÁ'!$D$5:$D$504='CẤU HÌNH'!$B$14)*('DỮ LIỆU ĐÁNH GIÁ'!$G$3:$Z$3='CẤU HÌNH'!$B$20)*ISNUMBER('DỮ LIỆU ĐÁNH GIÁ'!$G$5:$Z$504)))</f>
        <v/>
      </c>
      <c r="N11" s="88" t="str">
        <f>IF($A11="","",SUMPRODUCT(('DỮ LIỆU ĐÁNH GIÁ'!$B$5:$B$504=$A11)*('DỮ LIỆU ĐÁNH GIÁ'!$D$5:$D$504='CẤU HÌNH'!$B$14)*('DỮ LIỆU ĐÁNH GIÁ'!$G$3:$Z$3='CẤU HÌNH'!$B$21)*ISNUMBER('DỮ LIỆU ĐÁNH GIÁ'!$G$5:$Z$504)))</f>
        <v/>
      </c>
      <c r="O11" s="88" t="str">
        <f>IF($A11="","",SUMPRODUCT(('DỮ LIỆU ĐÁNH GIÁ'!$B$5:$B$504=$A11)*('DỮ LIỆU ĐÁNH GIÁ'!$D$5:$D$504='CẤU HÌNH'!$B$14)*('DỮ LIỆU ĐÁNH GIÁ'!$G$3:$Z$3='CẤU HÌNH'!$B$22)*ISNUMBER('DỮ LIỆU ĐÁNH GIÁ'!$G$5:$Z$504)))</f>
        <v/>
      </c>
      <c r="P11" s="88" t="str">
        <f>IF($A11="","",SUMPRODUCT(('DỮ LIỆU ĐÁNH GIÁ'!$B$5:$B$504=$A11)*('DỮ LIỆU ĐÁNH GIÁ'!$D$5:$D$504='CẤU HÌNH'!$B$14)*('DỮ LIỆU ĐÁNH GIÁ'!$G$3:$Z$3='CẤU HÌNH'!$B$23)*ISNUMBER('DỮ LIỆU ĐÁNH GIÁ'!$G$5:$Z$504)))</f>
        <v/>
      </c>
      <c r="Q11" s="88" t="str">
        <f>IF($A11="","",SUMPRODUCT(('DỮ LIỆU ĐÁNH GIÁ'!$B$5:$B$504=$A11)*('DỮ LIỆU ĐÁNH GIÁ'!$D$5:$D$504='CẤU HÌNH'!$B$14)*('DỮ LIỆU ĐÁNH GIÁ'!$G$3:$Z$3='CẤU HÌNH'!$B$24)*ISNUMBER('DỮ LIỆU ĐÁNH GIÁ'!$G$5:$Z$504)))</f>
        <v/>
      </c>
      <c r="R11" s="88" t="str">
        <f>IF($A11="","",SUMPRODUCT(('DỮ LIỆU ĐÁNH GIÁ'!$B$5:$B$504=$A11)*('DỮ LIỆU ĐÁNH GIÁ'!$D$5:$D$504='CẤU HÌNH'!$B$15)*('DỮ LIỆU ĐÁNH GIÁ'!$G$3:$Z$3='CẤU HÌNH'!$B$20)*ISNUMBER('DỮ LIỆU ĐÁNH GIÁ'!$G$5:$Z$504)))</f>
        <v/>
      </c>
      <c r="S11" s="88" t="str">
        <f>IF($A11="","",SUMPRODUCT(('DỮ LIỆU ĐÁNH GIÁ'!$B$5:$B$504=$A11)*('DỮ LIỆU ĐÁNH GIÁ'!$D$5:$D$504='CẤU HÌNH'!$B$15)*('DỮ LIỆU ĐÁNH GIÁ'!$G$3:$Z$3='CẤU HÌNH'!$B$21)*ISNUMBER('DỮ LIỆU ĐÁNH GIÁ'!$G$5:$Z$504)))</f>
        <v/>
      </c>
      <c r="T11" s="88" t="str">
        <f>IF($A11="","",SUMPRODUCT(('DỮ LIỆU ĐÁNH GIÁ'!$B$5:$B$504=$A11)*('DỮ LIỆU ĐÁNH GIÁ'!$D$5:$D$504='CẤU HÌNH'!$B$15)*('DỮ LIỆU ĐÁNH GIÁ'!$G$3:$Z$3='CẤU HÌNH'!$B$22)*ISNUMBER('DỮ LIỆU ĐÁNH GIÁ'!$G$5:$Z$504)))</f>
        <v/>
      </c>
      <c r="U11" s="88" t="str">
        <f>IF($A11="","",SUMPRODUCT(('DỮ LIỆU ĐÁNH GIÁ'!$B$5:$B$504=$A11)*('DỮ LIỆU ĐÁNH GIÁ'!$D$5:$D$504='CẤU HÌNH'!$B$15)*('DỮ LIỆU ĐÁNH GIÁ'!$G$3:$Z$3='CẤU HÌNH'!$B$23)*ISNUMBER('DỮ LIỆU ĐÁNH GIÁ'!$G$5:$Z$504)))</f>
        <v/>
      </c>
      <c r="V11" s="88" t="str">
        <f>IF($A11="","",SUMPRODUCT(('DỮ LIỆU ĐÁNH GIÁ'!$B$5:$B$504=$A11)*('DỮ LIỆU ĐÁNH GIÁ'!$D$5:$D$504='CẤU HÌNH'!$B$15)*('DỮ LIỆU ĐÁNH GIÁ'!$G$3:$Z$3='CẤU HÌNH'!$B$24)*ISNUMBER('DỮ LIỆU ĐÁNH GIÁ'!$G$5:$Z$504)))</f>
        <v/>
      </c>
      <c r="W11" s="89" t="str">
        <f>IF($A11="","",IF(C11=0,0,SUMPRODUCT(('DỮ LIỆU ĐÁNH GIÁ'!$B$5:$B$504=$A11)*('DỮ LIỆU ĐÁNH GIÁ'!$D$5:$D$504='CẤU HÌNH'!$B$12)*('DỮ LIỆU ĐÁNH GIÁ'!$G$3:$Z$3='CẤU HÌNH'!$B$20)*'DỮ LIỆU ĐÁNH GIÁ'!$G$5:$Z$504)/C11))</f>
        <v/>
      </c>
      <c r="X11" s="89" t="str">
        <f>IF($A11="","",IF(D11=0,0,SUMPRODUCT(('DỮ LIỆU ĐÁNH GIÁ'!$B$5:$B$504=$A11)*('DỮ LIỆU ĐÁNH GIÁ'!$D$5:$D$504='CẤU HÌNH'!$B$12)*('DỮ LIỆU ĐÁNH GIÁ'!$G$3:$Z$3='CẤU HÌNH'!$B$21)*'DỮ LIỆU ĐÁNH GIÁ'!$G$5:$Z$504)/D11))</f>
        <v/>
      </c>
      <c r="Y11" s="89" t="str">
        <f>IF($A11="","",IF(E11=0,0,SUMPRODUCT(('DỮ LIỆU ĐÁNH GIÁ'!$B$5:$B$504=$A11)*('DỮ LIỆU ĐÁNH GIÁ'!$D$5:$D$504='CẤU HÌNH'!$B$12)*('DỮ LIỆU ĐÁNH GIÁ'!$G$3:$Z$3='CẤU HÌNH'!$B$22)*'DỮ LIỆU ĐÁNH GIÁ'!$G$5:$Z$504)/E11))</f>
        <v/>
      </c>
      <c r="Z11" s="89" t="str">
        <f>IF($A11="","",IF(F11=0,0,SUMPRODUCT(('DỮ LIỆU ĐÁNH GIÁ'!$B$5:$B$504=$A11)*('DỮ LIỆU ĐÁNH GIÁ'!$D$5:$D$504='CẤU HÌNH'!$B$12)*('DỮ LIỆU ĐÁNH GIÁ'!$G$3:$Z$3='CẤU HÌNH'!$B$23)*'DỮ LIỆU ĐÁNH GIÁ'!$G$5:$Z$504)/F11))</f>
        <v/>
      </c>
      <c r="AA11" s="89" t="str">
        <f>IF($A11="","",IF(G11=0,0,SUMPRODUCT(('DỮ LIỆU ĐÁNH GIÁ'!$B$5:$B$504=$A11)*('DỮ LIỆU ĐÁNH GIÁ'!$D$5:$D$504='CẤU HÌNH'!$B$12)*('DỮ LIỆU ĐÁNH GIÁ'!$G$3:$Z$3='CẤU HÌNH'!$B$24)*'DỮ LIỆU ĐÁNH GIÁ'!$G$5:$Z$504)/G11))</f>
        <v/>
      </c>
      <c r="AB11" s="89" t="str">
        <f>IF($A11="","",IF(H11=0,0,SUMPRODUCT(('DỮ LIỆU ĐÁNH GIÁ'!$B$5:$B$504=$A11)*('DỮ LIỆU ĐÁNH GIÁ'!$D$5:$D$504='CẤU HÌNH'!$B$13)*('DỮ LIỆU ĐÁNH GIÁ'!$G$3:$Z$3='CẤU HÌNH'!$B$20)*'DỮ LIỆU ĐÁNH GIÁ'!$G$5:$Z$504)/H11))</f>
        <v/>
      </c>
      <c r="AC11" s="89" t="str">
        <f>IF($A11="","",IF(I11=0,0,SUMPRODUCT(('DỮ LIỆU ĐÁNH GIÁ'!$B$5:$B$504=$A11)*('DỮ LIỆU ĐÁNH GIÁ'!$D$5:$D$504='CẤU HÌNH'!$B$13)*('DỮ LIỆU ĐÁNH GIÁ'!$G$3:$Z$3='CẤU HÌNH'!$B$21)*'DỮ LIỆU ĐÁNH GIÁ'!$G$5:$Z$504)/I11))</f>
        <v/>
      </c>
      <c r="AD11" s="89" t="str">
        <f>IF($A11="","",IF(J11=0,0,SUMPRODUCT(('DỮ LIỆU ĐÁNH GIÁ'!$B$5:$B$504=$A11)*('DỮ LIỆU ĐÁNH GIÁ'!$D$5:$D$504='CẤU HÌNH'!$B$13)*('DỮ LIỆU ĐÁNH GIÁ'!$G$3:$Z$3='CẤU HÌNH'!$B$22)*'DỮ LIỆU ĐÁNH GIÁ'!$G$5:$Z$504)/J11))</f>
        <v/>
      </c>
      <c r="AE11" s="89" t="str">
        <f>IF($A11="","",IF(K11=0,0,SUMPRODUCT(('DỮ LIỆU ĐÁNH GIÁ'!$B$5:$B$504=$A11)*('DỮ LIỆU ĐÁNH GIÁ'!$D$5:$D$504='CẤU HÌNH'!$B$13)*('DỮ LIỆU ĐÁNH GIÁ'!$G$3:$Z$3='CẤU HÌNH'!$B$23)*'DỮ LIỆU ĐÁNH GIÁ'!$G$5:$Z$504)/K11))</f>
        <v/>
      </c>
      <c r="AF11" s="89" t="str">
        <f>IF($A11="","",IF(L11=0,0,SUMPRODUCT(('DỮ LIỆU ĐÁNH GIÁ'!$B$5:$B$504=$A11)*('DỮ LIỆU ĐÁNH GIÁ'!$D$5:$D$504='CẤU HÌNH'!$B$13)*('DỮ LIỆU ĐÁNH GIÁ'!$G$3:$Z$3='CẤU HÌNH'!$B$24)*'DỮ LIỆU ĐÁNH GIÁ'!$G$5:$Z$504)/L11))</f>
        <v/>
      </c>
      <c r="AG11" s="89" t="str">
        <f>IF($A11="","",IF(M11=0,0,SUMPRODUCT(('DỮ LIỆU ĐÁNH GIÁ'!$B$5:$B$504=$A11)*('DỮ LIỆU ĐÁNH GIÁ'!$D$5:$D$504='CẤU HÌNH'!$B$14)*('DỮ LIỆU ĐÁNH GIÁ'!$G$3:$Z$3='CẤU HÌNH'!$B$20)*'DỮ LIỆU ĐÁNH GIÁ'!$G$5:$Z$504)/M11))</f>
        <v/>
      </c>
      <c r="AH11" s="89" t="str">
        <f>IF($A11="","",IF(N11=0,0,SUMPRODUCT(('DỮ LIỆU ĐÁNH GIÁ'!$B$5:$B$504=$A11)*('DỮ LIỆU ĐÁNH GIÁ'!$D$5:$D$504='CẤU HÌNH'!$B$14)*('DỮ LIỆU ĐÁNH GIÁ'!$G$3:$Z$3='CẤU HÌNH'!$B$21)*'DỮ LIỆU ĐÁNH GIÁ'!$G$5:$Z$504)/N11))</f>
        <v/>
      </c>
      <c r="AI11" s="89" t="str">
        <f>IF($A11="","",IF(O11=0,0,SUMPRODUCT(('DỮ LIỆU ĐÁNH GIÁ'!$B$5:$B$504=$A11)*('DỮ LIỆU ĐÁNH GIÁ'!$D$5:$D$504='CẤU HÌNH'!$B$14)*('DỮ LIỆU ĐÁNH GIÁ'!$G$3:$Z$3='CẤU HÌNH'!$B$22)*'DỮ LIỆU ĐÁNH GIÁ'!$G$5:$Z$504)/O11))</f>
        <v/>
      </c>
      <c r="AJ11" s="89" t="str">
        <f>IF($A11="","",IF(P11=0,0,SUMPRODUCT(('DỮ LIỆU ĐÁNH GIÁ'!$B$5:$B$504=$A11)*('DỮ LIỆU ĐÁNH GIÁ'!$D$5:$D$504='CẤU HÌNH'!$B$14)*('DỮ LIỆU ĐÁNH GIÁ'!$G$3:$Z$3='CẤU HÌNH'!$B$23)*'DỮ LIỆU ĐÁNH GIÁ'!$G$5:$Z$504)/P11))</f>
        <v/>
      </c>
      <c r="AK11" s="89" t="str">
        <f>IF($A11="","",IF(Q11=0,0,SUMPRODUCT(('DỮ LIỆU ĐÁNH GIÁ'!$B$5:$B$504=$A11)*('DỮ LIỆU ĐÁNH GIÁ'!$D$5:$D$504='CẤU HÌNH'!$B$14)*('DỮ LIỆU ĐÁNH GIÁ'!$G$3:$Z$3='CẤU HÌNH'!$B$24)*'DỮ LIỆU ĐÁNH GIÁ'!$G$5:$Z$504)/Q11))</f>
        <v/>
      </c>
      <c r="AL11" s="89" t="str">
        <f>IF($A11="","",IF(R11=0,0,SUMPRODUCT(('DỮ LIỆU ĐÁNH GIÁ'!$B$5:$B$504=$A11)*('DỮ LIỆU ĐÁNH GIÁ'!$D$5:$D$504='CẤU HÌNH'!$B$15)*('DỮ LIỆU ĐÁNH GIÁ'!$G$3:$Z$3='CẤU HÌNH'!$B$20)*'DỮ LIỆU ĐÁNH GIÁ'!$G$5:$Z$504)/R11))</f>
        <v/>
      </c>
      <c r="AM11" s="89" t="str">
        <f>IF($A11="","",IF(S11=0,0,SUMPRODUCT(('DỮ LIỆU ĐÁNH GIÁ'!$B$5:$B$504=$A11)*('DỮ LIỆU ĐÁNH GIÁ'!$D$5:$D$504='CẤU HÌNH'!$B$15)*('DỮ LIỆU ĐÁNH GIÁ'!$G$3:$Z$3='CẤU HÌNH'!$B$21)*'DỮ LIỆU ĐÁNH GIÁ'!$G$5:$Z$504)/S11))</f>
        <v/>
      </c>
      <c r="AN11" s="89" t="str">
        <f>IF($A11="","",IF(T11=0,0,SUMPRODUCT(('DỮ LIỆU ĐÁNH GIÁ'!$B$5:$B$504=$A11)*('DỮ LIỆU ĐÁNH GIÁ'!$D$5:$D$504='CẤU HÌNH'!$B$15)*('DỮ LIỆU ĐÁNH GIÁ'!$G$3:$Z$3='CẤU HÌNH'!$B$22)*'DỮ LIỆU ĐÁNH GIÁ'!$G$5:$Z$504)/T11))</f>
        <v/>
      </c>
      <c r="AO11" s="89" t="str">
        <f>IF($A11="","",IF(U11=0,0,SUMPRODUCT(('DỮ LIỆU ĐÁNH GIÁ'!$B$5:$B$504=$A11)*('DỮ LIỆU ĐÁNH GIÁ'!$D$5:$D$504='CẤU HÌNH'!$B$15)*('DỮ LIỆU ĐÁNH GIÁ'!$G$3:$Z$3='CẤU HÌNH'!$B$23)*'DỮ LIỆU ĐÁNH GIÁ'!$G$5:$Z$504)/U11))</f>
        <v/>
      </c>
      <c r="AP11" s="89" t="str">
        <f>IF($A11="","",IF(V11=0,0,SUMPRODUCT(('DỮ LIỆU ĐÁNH GIÁ'!$B$5:$B$504=$A11)*('DỮ LIỆU ĐÁNH GIÁ'!$D$5:$D$504='CẤU HÌNH'!$B$15)*('DỮ LIỆU ĐÁNH GIÁ'!$G$3:$Z$3='CẤU HÌNH'!$B$24)*'DỮ LIỆU ĐÁNH GIÁ'!$G$5:$Z$504)/V11))</f>
        <v/>
      </c>
      <c r="AQ11" s="89" t="str">
        <f>IF($A11="","",IF((IF(C11&gt;0,'CẤU HÌNH'!$C$20,0)+IF(D11&gt;0,'CẤU HÌNH'!$C$21,0)+IF(E11&gt;0,'CẤU HÌNH'!$C$22,0)+IF(F11&gt;0,'CẤU HÌNH'!$C$23,0)+IF(G11&gt;0,'CẤU HÌNH'!$C$24,0))=0,"",('CẤU HÌNH'!$C$20*W11+'CẤU HÌNH'!$C$21*X11+'CẤU HÌNH'!$C$22*Y11+'CẤU HÌNH'!$C$23*Z11+'CẤU HÌNH'!$C$24*AA11)/(IF(C11&gt;0,'CẤU HÌNH'!$C$20,0)+IF(D11&gt;0,'CẤU HÌNH'!$C$21,0)+IF(E11&gt;0,'CẤU HÌNH'!$C$22,0)+IF(F11&gt;0,'CẤU HÌNH'!$C$23,0)+IF(G11&gt;0,'CẤU HÌNH'!$C$24,0))))</f>
        <v/>
      </c>
      <c r="AR11" s="89" t="str">
        <f>IF($A11="","",IF((IF(H11&gt;0,'CẤU HÌNH'!$C$20,0)+IF(I11&gt;0,'CẤU HÌNH'!$C$21,0)+IF(J11&gt;0,'CẤU HÌNH'!$C$22,0)+IF(K11&gt;0,'CẤU HÌNH'!$C$23,0)+IF(L11&gt;0,'CẤU HÌNH'!$C$24,0))=0,"",('CẤU HÌNH'!$C$20*AB11+'CẤU HÌNH'!$C$21*AC11+'CẤU HÌNH'!$C$22*AD11+'CẤU HÌNH'!$C$23*AE11+'CẤU HÌNH'!$C$24*AF11)/(IF(H11&gt;0,'CẤU HÌNH'!$C$20,0)+IF(I11&gt;0,'CẤU HÌNH'!$C$21,0)+IF(J11&gt;0,'CẤU HÌNH'!$C$22,0)+IF(K11&gt;0,'CẤU HÌNH'!$C$23,0)+IF(L11&gt;0,'CẤU HÌNH'!$C$24,0))))</f>
        <v/>
      </c>
      <c r="AS11" s="89" t="str">
        <f>IF($A11="","",IF((IF(M11&gt;0,'CẤU HÌNH'!$C$20,0)+IF(N11&gt;0,'CẤU HÌNH'!$C$21,0)+IF(O11&gt;0,'CẤU HÌNH'!$C$22,0)+IF(P11&gt;0,'CẤU HÌNH'!$C$23,0)+IF(Q11&gt;0,'CẤU HÌNH'!$C$24,0))=0,"",('CẤU HÌNH'!$C$20*AG11+'CẤU HÌNH'!$C$21*AH11+'CẤU HÌNH'!$C$22*AI11+'CẤU HÌNH'!$C$23*AJ11+'CẤU HÌNH'!$C$24*AK11)/(IF(M11&gt;0,'CẤU HÌNH'!$C$20,0)+IF(N11&gt;0,'CẤU HÌNH'!$C$21,0)+IF(O11&gt;0,'CẤU HÌNH'!$C$22,0)+IF(P11&gt;0,'CẤU HÌNH'!$C$23,0)+IF(Q11&gt;0,'CẤU HÌNH'!$C$24,0))))</f>
        <v/>
      </c>
      <c r="AT11" s="89" t="str">
        <f>IF($A11="","",IF((IF(R11&gt;0,'CẤU HÌNH'!$C$20,0)+IF(S11&gt;0,'CẤU HÌNH'!$C$21,0)+IF(T11&gt;0,'CẤU HÌNH'!$C$22,0)+IF(U11&gt;0,'CẤU HÌNH'!$C$23,0)+IF(V11&gt;0,'CẤU HÌNH'!$C$24,0))=0,"",('CẤU HÌNH'!$C$20*AL11+'CẤU HÌNH'!$C$21*AM11+'CẤU HÌNH'!$C$22*AN11+'CẤU HÌNH'!$C$23*AO11+'CẤU HÌNH'!$C$24*AP11)/(IF(R11&gt;0,'CẤU HÌNH'!$C$20,0)+IF(S11&gt;0,'CẤU HÌNH'!$C$21,0)+IF(T11&gt;0,'CẤU HÌNH'!$C$22,0)+IF(U11&gt;0,'CẤU HÌNH'!$C$23,0)+IF(V11&gt;0,'CẤU HÌNH'!$C$24,0))))</f>
        <v/>
      </c>
      <c r="AU11" s="89" t="str">
        <f>IF($A11="","",IF((IF(C11&gt;0,'CẤU HÌNH'!$C$12,0)+IF(H11&gt;0,'CẤU HÌNH'!$C$13,0)+IF(M11&gt;0,'CẤU HÌNH'!$C$14,0)+IF(R11&gt;0,'CẤU HÌNH'!$C$15,0))=0,"",('CẤU HÌNH'!$C$12*W11+'CẤU HÌNH'!$C$13*AB11+'CẤU HÌNH'!$C$14*AG11+'CẤU HÌNH'!$C$15*AL11)/(IF(C11&gt;0,'CẤU HÌNH'!$C$12,0)+IF(H11&gt;0,'CẤU HÌNH'!$C$13,0)+IF(M11&gt;0,'CẤU HÌNH'!$C$14,0)+IF(R11&gt;0,'CẤU HÌNH'!$C$15,0))))</f>
        <v/>
      </c>
      <c r="AV11" s="89" t="str">
        <f>IF($A11="","",IF((IF(D11&gt;0,'CẤU HÌNH'!$C$12,0)+IF(I11&gt;0,'CẤU HÌNH'!$C$13,0)+IF(N11&gt;0,'CẤU HÌNH'!$C$14,0)+IF(S11&gt;0,'CẤU HÌNH'!$C$15,0))=0,"",('CẤU HÌNH'!$C$12*X11+'CẤU HÌNH'!$C$13*AC11+'CẤU HÌNH'!$C$14*AH11+'CẤU HÌNH'!$C$15*AM11)/(IF(D11&gt;0,'CẤU HÌNH'!$C$12,0)+IF(I11&gt;0,'CẤU HÌNH'!$C$13,0)+IF(N11&gt;0,'CẤU HÌNH'!$C$14,0)+IF(S11&gt;0,'CẤU HÌNH'!$C$15,0))))</f>
        <v/>
      </c>
      <c r="AW11" s="89" t="str">
        <f>IF($A11="","",IF((IF(E11&gt;0,'CẤU HÌNH'!$C$12,0)+IF(J11&gt;0,'CẤU HÌNH'!$C$13,0)+IF(O11&gt;0,'CẤU HÌNH'!$C$14,0)+IF(T11&gt;0,'CẤU HÌNH'!$C$15,0))=0,"",('CẤU HÌNH'!$C$12*Y11+'CẤU HÌNH'!$C$13*AD11+'CẤU HÌNH'!$C$14*AI11+'CẤU HÌNH'!$C$15*AN11)/(IF(E11&gt;0,'CẤU HÌNH'!$C$12,0)+IF(J11&gt;0,'CẤU HÌNH'!$C$13,0)+IF(O11&gt;0,'CẤU HÌNH'!$C$14,0)+IF(T11&gt;0,'CẤU HÌNH'!$C$15,0))))</f>
        <v/>
      </c>
      <c r="AX11" s="89" t="str">
        <f>IF($A11="","",IF((IF(F11&gt;0,'CẤU HÌNH'!$C$12,0)+IF(K11&gt;0,'CẤU HÌNH'!$C$13,0)+IF(P11&gt;0,'CẤU HÌNH'!$C$14,0)+IF(U11&gt;0,'CẤU HÌNH'!$C$15,0))=0,"",('CẤU HÌNH'!$C$12*Z11+'CẤU HÌNH'!$C$13*AE11+'CẤU HÌNH'!$C$14*AJ11+'CẤU HÌNH'!$C$15*AO11)/(IF(F11&gt;0,'CẤU HÌNH'!$C$12,0)+IF(K11&gt;0,'CẤU HÌNH'!$C$13,0)+IF(P11&gt;0,'CẤU HÌNH'!$C$14,0)+IF(U11&gt;0,'CẤU HÌNH'!$C$15,0))))</f>
        <v/>
      </c>
      <c r="AY11" s="89" t="str">
        <f>IF($A11="","",IF((IF(G11&gt;0,'CẤU HÌNH'!$C$12,0)+IF(L11&gt;0,'CẤU HÌNH'!$C$13,0)+IF(Q11&gt;0,'CẤU HÌNH'!$C$14,0)+IF(V11&gt;0,'CẤU HÌNH'!$C$15,0))=0,"",('CẤU HÌNH'!$C$12*AA11+'CẤU HÌNH'!$C$13*AF11+'CẤU HÌNH'!$C$14*AK11+'CẤU HÌNH'!$C$15*AP11)/(IF(G11&gt;0,'CẤU HÌNH'!$C$12,0)+IF(L11&gt;0,'CẤU HÌNH'!$C$13,0)+IF(Q11&gt;0,'CẤU HÌNH'!$C$14,0)+IF(V11&gt;0,'CẤU HÌNH'!$C$15,0))))</f>
        <v/>
      </c>
      <c r="AZ11" s="89" t="str">
        <f>IF($A11="","",IF((IF(H11&gt;0,'CẤU HÌNH'!$C$13,0)+IF(M11&gt;0,'CẤU HÌNH'!$C$14,0)+IF(R11&gt;0,'CẤU HÌNH'!$C$15,0))=0,"",('CẤU HÌNH'!$C$13*AB11+'CẤU HÌNH'!$C$14*AG11+'CẤU HÌNH'!$C$15*AL11)/(IF(H11&gt;0,'CẤU HÌNH'!$C$13,0)+IF(M11&gt;0,'CẤU HÌNH'!$C$14,0)+IF(R11&gt;0,'CẤU HÌNH'!$C$15,0))))</f>
        <v/>
      </c>
      <c r="BA11" s="89" t="str">
        <f>IF($A11="","",IF((IF(I11&gt;0,'CẤU HÌNH'!$C$13,0)+IF(N11&gt;0,'CẤU HÌNH'!$C$14,0)+IF(S11&gt;0,'CẤU HÌNH'!$C$15,0))=0,"",('CẤU HÌNH'!$C$13*AC11+'CẤU HÌNH'!$C$14*AH11+'CẤU HÌNH'!$C$15*AM11)/(IF(I11&gt;0,'CẤU HÌNH'!$C$13,0)+IF(N11&gt;0,'CẤU HÌNH'!$C$14,0)+IF(S11&gt;0,'CẤU HÌNH'!$C$15,0))))</f>
        <v/>
      </c>
      <c r="BB11" s="89" t="str">
        <f>IF($A11="","",IF((IF(J11&gt;0,'CẤU HÌNH'!$C$13,0)+IF(O11&gt;0,'CẤU HÌNH'!$C$14,0)+IF(T11&gt;0,'CẤU HÌNH'!$C$15,0))=0,"",('CẤU HÌNH'!$C$13*AD11+'CẤU HÌNH'!$C$14*AI11+'CẤU HÌNH'!$C$15*AN11)/(IF(J11&gt;0,'CẤU HÌNH'!$C$13,0)+IF(O11&gt;0,'CẤU HÌNH'!$C$14,0)+IF(T11&gt;0,'CẤU HÌNH'!$C$15,0))))</f>
        <v/>
      </c>
      <c r="BC11" s="89" t="str">
        <f>IF($A11="","",IF((IF(K11&gt;0,'CẤU HÌNH'!$C$13,0)+IF(P11&gt;0,'CẤU HÌNH'!$C$14,0)+IF(U11&gt;0,'CẤU HÌNH'!$C$15,0))=0,"",('CẤU HÌNH'!$C$13*AE11+'CẤU HÌNH'!$C$14*AJ11+'CẤU HÌNH'!$C$15*AO11)/(IF(K11&gt;0,'CẤU HÌNH'!$C$13,0)+IF(P11&gt;0,'CẤU HÌNH'!$C$14,0)+IF(U11&gt;0,'CẤU HÌNH'!$C$15,0))))</f>
        <v/>
      </c>
      <c r="BD11" s="89" t="str">
        <f>IF($A11="","",IF((IF(L11&gt;0,'CẤU HÌNH'!$C$13,0)+IF(Q11&gt;0,'CẤU HÌNH'!$C$14,0)+IF(V11&gt;0,'CẤU HÌNH'!$C$15,0))=0,"",('CẤU HÌNH'!$C$13*AF11+'CẤU HÌNH'!$C$14*AK11+'CẤU HÌNH'!$C$15*AP11)/(IF(L11&gt;0,'CẤU HÌNH'!$C$13,0)+IF(Q11&gt;0,'CẤU HÌNH'!$C$14,0)+IF(V11&gt;0,'CẤU HÌNH'!$C$15,0))))</f>
        <v/>
      </c>
      <c r="BE11" s="89" t="str">
        <f>IF($A11="","",IF((IF(ISNUMBER(AQ11),'CẤU HÌNH'!$C$12,0)+IF(ISNUMBER(AR11),'CẤU HÌNH'!$C$13,0)+IF(ISNUMBER(AS11),'CẤU HÌNH'!$C$14,0)+IF(ISNUMBER(AT11),'CẤU HÌNH'!$C$15,0))=0,"",(IF(ISNUMBER(AQ11),'CẤU HÌNH'!$C$12*AQ11,0)+IF(ISNUMBER(AR11),'CẤU HÌNH'!$C$13*AR11,0)+IF(ISNUMBER(AS11),'CẤU HÌNH'!$C$14*AS11,0)+IF(ISNUMBER(AT11),'CẤU HÌNH'!$C$15*AT11,0))/(IF(ISNUMBER(AQ11),'CẤU HÌNH'!$C$12,0)+IF(ISNUMBER(AR11),'CẤU HÌNH'!$C$13,0)+IF(ISNUMBER(AS11),'CẤU HÌNH'!$C$14,0)+IF(ISNUMBER(AT11),'CẤU HÌNH'!$C$15,0))))</f>
        <v/>
      </c>
      <c r="BF11" s="89" t="str">
        <f>IF($A11="","",IF((IF(ISNUMBER(AR11),'CẤU HÌNH'!$C$13,0)+IF(ISNUMBER(AS11),'CẤU HÌNH'!$C$14,0)+IF(ISNUMBER(AT11),'CẤU HÌNH'!$C$15,0))=0,"",(IF(ISNUMBER(AR11),'CẤU HÌNH'!$C$13*AR11,0)+IF(ISNUMBER(AS11),'CẤU HÌNH'!$C$14*AS11,0)+IF(ISNUMBER(AT11),'CẤU HÌNH'!$C$15*AT11,0))/(IF(ISNUMBER(AR11),'CẤU HÌNH'!$C$13,0)+IF(ISNUMBER(AS11),'CẤU HÌNH'!$C$14,0)+IF(ISNUMBER(AT11),'CẤU HÌNH'!$C$15,0))))</f>
        <v/>
      </c>
    </row>
    <row r="12">
      <c r="A12" s="87" t="str">
        <f>IF('NGƯỜI ĐƯỢC ĐÁNH GIÁ'!B12="","",'NGƯỜI ĐƯỢC ĐÁNH GIÁ'!B12)</f>
        <v/>
      </c>
      <c r="B12" s="87" t="str">
        <f>IF(A12="","",'NGƯỜI ĐƯỢC ĐÁNH GIÁ'!C12)</f>
        <v/>
      </c>
      <c r="C12" s="88" t="str">
        <f>IF($A12="","",SUMPRODUCT(('DỮ LIỆU ĐÁNH GIÁ'!$B$5:$B$504=$A12)*('DỮ LIỆU ĐÁNH GIÁ'!$D$5:$D$504='CẤU HÌNH'!$B$12)*('DỮ LIỆU ĐÁNH GIÁ'!$G$3:$Z$3='CẤU HÌNH'!$B$20)*ISNUMBER('DỮ LIỆU ĐÁNH GIÁ'!$G$5:$Z$504)))</f>
        <v/>
      </c>
      <c r="D12" s="88" t="str">
        <f>IF($A12="","",SUMPRODUCT(('DỮ LIỆU ĐÁNH GIÁ'!$B$5:$B$504=$A12)*('DỮ LIỆU ĐÁNH GIÁ'!$D$5:$D$504='CẤU HÌNH'!$B$12)*('DỮ LIỆU ĐÁNH GIÁ'!$G$3:$Z$3='CẤU HÌNH'!$B$21)*ISNUMBER('DỮ LIỆU ĐÁNH GIÁ'!$G$5:$Z$504)))</f>
        <v/>
      </c>
      <c r="E12" s="88" t="str">
        <f>IF($A12="","",SUMPRODUCT(('DỮ LIỆU ĐÁNH GIÁ'!$B$5:$B$504=$A12)*('DỮ LIỆU ĐÁNH GIÁ'!$D$5:$D$504='CẤU HÌNH'!$B$12)*('DỮ LIỆU ĐÁNH GIÁ'!$G$3:$Z$3='CẤU HÌNH'!$B$22)*ISNUMBER('DỮ LIỆU ĐÁNH GIÁ'!$G$5:$Z$504)))</f>
        <v/>
      </c>
      <c r="F12" s="88" t="str">
        <f>IF($A12="","",SUMPRODUCT(('DỮ LIỆU ĐÁNH GIÁ'!$B$5:$B$504=$A12)*('DỮ LIỆU ĐÁNH GIÁ'!$D$5:$D$504='CẤU HÌNH'!$B$12)*('DỮ LIỆU ĐÁNH GIÁ'!$G$3:$Z$3='CẤU HÌNH'!$B$23)*ISNUMBER('DỮ LIỆU ĐÁNH GIÁ'!$G$5:$Z$504)))</f>
        <v/>
      </c>
      <c r="G12" s="88" t="str">
        <f>IF($A12="","",SUMPRODUCT(('DỮ LIỆU ĐÁNH GIÁ'!$B$5:$B$504=$A12)*('DỮ LIỆU ĐÁNH GIÁ'!$D$5:$D$504='CẤU HÌNH'!$B$12)*('DỮ LIỆU ĐÁNH GIÁ'!$G$3:$Z$3='CẤU HÌNH'!$B$24)*ISNUMBER('DỮ LIỆU ĐÁNH GIÁ'!$G$5:$Z$504)))</f>
        <v/>
      </c>
      <c r="H12" s="88" t="str">
        <f>IF($A12="","",SUMPRODUCT(('DỮ LIỆU ĐÁNH GIÁ'!$B$5:$B$504=$A12)*('DỮ LIỆU ĐÁNH GIÁ'!$D$5:$D$504='CẤU HÌNH'!$B$13)*('DỮ LIỆU ĐÁNH GIÁ'!$G$3:$Z$3='CẤU HÌNH'!$B$20)*ISNUMBER('DỮ LIỆU ĐÁNH GIÁ'!$G$5:$Z$504)))</f>
        <v/>
      </c>
      <c r="I12" s="88" t="str">
        <f>IF($A12="","",SUMPRODUCT(('DỮ LIỆU ĐÁNH GIÁ'!$B$5:$B$504=$A12)*('DỮ LIỆU ĐÁNH GIÁ'!$D$5:$D$504='CẤU HÌNH'!$B$13)*('DỮ LIỆU ĐÁNH GIÁ'!$G$3:$Z$3='CẤU HÌNH'!$B$21)*ISNUMBER('DỮ LIỆU ĐÁNH GIÁ'!$G$5:$Z$504)))</f>
        <v/>
      </c>
      <c r="J12" s="88" t="str">
        <f>IF($A12="","",SUMPRODUCT(('DỮ LIỆU ĐÁNH GIÁ'!$B$5:$B$504=$A12)*('DỮ LIỆU ĐÁNH GIÁ'!$D$5:$D$504='CẤU HÌNH'!$B$13)*('DỮ LIỆU ĐÁNH GIÁ'!$G$3:$Z$3='CẤU HÌNH'!$B$22)*ISNUMBER('DỮ LIỆU ĐÁNH GIÁ'!$G$5:$Z$504)))</f>
        <v/>
      </c>
      <c r="K12" s="88" t="str">
        <f>IF($A12="","",SUMPRODUCT(('DỮ LIỆU ĐÁNH GIÁ'!$B$5:$B$504=$A12)*('DỮ LIỆU ĐÁNH GIÁ'!$D$5:$D$504='CẤU HÌNH'!$B$13)*('DỮ LIỆU ĐÁNH GIÁ'!$G$3:$Z$3='CẤU HÌNH'!$B$23)*ISNUMBER('DỮ LIỆU ĐÁNH GIÁ'!$G$5:$Z$504)))</f>
        <v/>
      </c>
      <c r="L12" s="88" t="str">
        <f>IF($A12="","",SUMPRODUCT(('DỮ LIỆU ĐÁNH GIÁ'!$B$5:$B$504=$A12)*('DỮ LIỆU ĐÁNH GIÁ'!$D$5:$D$504='CẤU HÌNH'!$B$13)*('DỮ LIỆU ĐÁNH GIÁ'!$G$3:$Z$3='CẤU HÌNH'!$B$24)*ISNUMBER('DỮ LIỆU ĐÁNH GIÁ'!$G$5:$Z$504)))</f>
        <v/>
      </c>
      <c r="M12" s="88" t="str">
        <f>IF($A12="","",SUMPRODUCT(('DỮ LIỆU ĐÁNH GIÁ'!$B$5:$B$504=$A12)*('DỮ LIỆU ĐÁNH GIÁ'!$D$5:$D$504='CẤU HÌNH'!$B$14)*('DỮ LIỆU ĐÁNH GIÁ'!$G$3:$Z$3='CẤU HÌNH'!$B$20)*ISNUMBER('DỮ LIỆU ĐÁNH GIÁ'!$G$5:$Z$504)))</f>
        <v/>
      </c>
      <c r="N12" s="88" t="str">
        <f>IF($A12="","",SUMPRODUCT(('DỮ LIỆU ĐÁNH GIÁ'!$B$5:$B$504=$A12)*('DỮ LIỆU ĐÁNH GIÁ'!$D$5:$D$504='CẤU HÌNH'!$B$14)*('DỮ LIỆU ĐÁNH GIÁ'!$G$3:$Z$3='CẤU HÌNH'!$B$21)*ISNUMBER('DỮ LIỆU ĐÁNH GIÁ'!$G$5:$Z$504)))</f>
        <v/>
      </c>
      <c r="O12" s="88" t="str">
        <f>IF($A12="","",SUMPRODUCT(('DỮ LIỆU ĐÁNH GIÁ'!$B$5:$B$504=$A12)*('DỮ LIỆU ĐÁNH GIÁ'!$D$5:$D$504='CẤU HÌNH'!$B$14)*('DỮ LIỆU ĐÁNH GIÁ'!$G$3:$Z$3='CẤU HÌNH'!$B$22)*ISNUMBER('DỮ LIỆU ĐÁNH GIÁ'!$G$5:$Z$504)))</f>
        <v/>
      </c>
      <c r="P12" s="88" t="str">
        <f>IF($A12="","",SUMPRODUCT(('DỮ LIỆU ĐÁNH GIÁ'!$B$5:$B$504=$A12)*('DỮ LIỆU ĐÁNH GIÁ'!$D$5:$D$504='CẤU HÌNH'!$B$14)*('DỮ LIỆU ĐÁNH GIÁ'!$G$3:$Z$3='CẤU HÌNH'!$B$23)*ISNUMBER('DỮ LIỆU ĐÁNH GIÁ'!$G$5:$Z$504)))</f>
        <v/>
      </c>
      <c r="Q12" s="88" t="str">
        <f>IF($A12="","",SUMPRODUCT(('DỮ LIỆU ĐÁNH GIÁ'!$B$5:$B$504=$A12)*('DỮ LIỆU ĐÁNH GIÁ'!$D$5:$D$504='CẤU HÌNH'!$B$14)*('DỮ LIỆU ĐÁNH GIÁ'!$G$3:$Z$3='CẤU HÌNH'!$B$24)*ISNUMBER('DỮ LIỆU ĐÁNH GIÁ'!$G$5:$Z$504)))</f>
        <v/>
      </c>
      <c r="R12" s="88" t="str">
        <f>IF($A12="","",SUMPRODUCT(('DỮ LIỆU ĐÁNH GIÁ'!$B$5:$B$504=$A12)*('DỮ LIỆU ĐÁNH GIÁ'!$D$5:$D$504='CẤU HÌNH'!$B$15)*('DỮ LIỆU ĐÁNH GIÁ'!$G$3:$Z$3='CẤU HÌNH'!$B$20)*ISNUMBER('DỮ LIỆU ĐÁNH GIÁ'!$G$5:$Z$504)))</f>
        <v/>
      </c>
      <c r="S12" s="88" t="str">
        <f>IF($A12="","",SUMPRODUCT(('DỮ LIỆU ĐÁNH GIÁ'!$B$5:$B$504=$A12)*('DỮ LIỆU ĐÁNH GIÁ'!$D$5:$D$504='CẤU HÌNH'!$B$15)*('DỮ LIỆU ĐÁNH GIÁ'!$G$3:$Z$3='CẤU HÌNH'!$B$21)*ISNUMBER('DỮ LIỆU ĐÁNH GIÁ'!$G$5:$Z$504)))</f>
        <v/>
      </c>
      <c r="T12" s="88" t="str">
        <f>IF($A12="","",SUMPRODUCT(('DỮ LIỆU ĐÁNH GIÁ'!$B$5:$B$504=$A12)*('DỮ LIỆU ĐÁNH GIÁ'!$D$5:$D$504='CẤU HÌNH'!$B$15)*('DỮ LIỆU ĐÁNH GIÁ'!$G$3:$Z$3='CẤU HÌNH'!$B$22)*ISNUMBER('DỮ LIỆU ĐÁNH GIÁ'!$G$5:$Z$504)))</f>
        <v/>
      </c>
      <c r="U12" s="88" t="str">
        <f>IF($A12="","",SUMPRODUCT(('DỮ LIỆU ĐÁNH GIÁ'!$B$5:$B$504=$A12)*('DỮ LIỆU ĐÁNH GIÁ'!$D$5:$D$504='CẤU HÌNH'!$B$15)*('DỮ LIỆU ĐÁNH GIÁ'!$G$3:$Z$3='CẤU HÌNH'!$B$23)*ISNUMBER('DỮ LIỆU ĐÁNH GIÁ'!$G$5:$Z$504)))</f>
        <v/>
      </c>
      <c r="V12" s="88" t="str">
        <f>IF($A12="","",SUMPRODUCT(('DỮ LIỆU ĐÁNH GIÁ'!$B$5:$B$504=$A12)*('DỮ LIỆU ĐÁNH GIÁ'!$D$5:$D$504='CẤU HÌNH'!$B$15)*('DỮ LIỆU ĐÁNH GIÁ'!$G$3:$Z$3='CẤU HÌNH'!$B$24)*ISNUMBER('DỮ LIỆU ĐÁNH GIÁ'!$G$5:$Z$504)))</f>
        <v/>
      </c>
      <c r="W12" s="89" t="str">
        <f>IF($A12="","",IF(C12=0,0,SUMPRODUCT(('DỮ LIỆU ĐÁNH GIÁ'!$B$5:$B$504=$A12)*('DỮ LIỆU ĐÁNH GIÁ'!$D$5:$D$504='CẤU HÌNH'!$B$12)*('DỮ LIỆU ĐÁNH GIÁ'!$G$3:$Z$3='CẤU HÌNH'!$B$20)*'DỮ LIỆU ĐÁNH GIÁ'!$G$5:$Z$504)/C12))</f>
        <v/>
      </c>
      <c r="X12" s="89" t="str">
        <f>IF($A12="","",IF(D12=0,0,SUMPRODUCT(('DỮ LIỆU ĐÁNH GIÁ'!$B$5:$B$504=$A12)*('DỮ LIỆU ĐÁNH GIÁ'!$D$5:$D$504='CẤU HÌNH'!$B$12)*('DỮ LIỆU ĐÁNH GIÁ'!$G$3:$Z$3='CẤU HÌNH'!$B$21)*'DỮ LIỆU ĐÁNH GIÁ'!$G$5:$Z$504)/D12))</f>
        <v/>
      </c>
      <c r="Y12" s="89" t="str">
        <f>IF($A12="","",IF(E12=0,0,SUMPRODUCT(('DỮ LIỆU ĐÁNH GIÁ'!$B$5:$B$504=$A12)*('DỮ LIỆU ĐÁNH GIÁ'!$D$5:$D$504='CẤU HÌNH'!$B$12)*('DỮ LIỆU ĐÁNH GIÁ'!$G$3:$Z$3='CẤU HÌNH'!$B$22)*'DỮ LIỆU ĐÁNH GIÁ'!$G$5:$Z$504)/E12))</f>
        <v/>
      </c>
      <c r="Z12" s="89" t="str">
        <f>IF($A12="","",IF(F12=0,0,SUMPRODUCT(('DỮ LIỆU ĐÁNH GIÁ'!$B$5:$B$504=$A12)*('DỮ LIỆU ĐÁNH GIÁ'!$D$5:$D$504='CẤU HÌNH'!$B$12)*('DỮ LIỆU ĐÁNH GIÁ'!$G$3:$Z$3='CẤU HÌNH'!$B$23)*'DỮ LIỆU ĐÁNH GIÁ'!$G$5:$Z$504)/F12))</f>
        <v/>
      </c>
      <c r="AA12" s="89" t="str">
        <f>IF($A12="","",IF(G12=0,0,SUMPRODUCT(('DỮ LIỆU ĐÁNH GIÁ'!$B$5:$B$504=$A12)*('DỮ LIỆU ĐÁNH GIÁ'!$D$5:$D$504='CẤU HÌNH'!$B$12)*('DỮ LIỆU ĐÁNH GIÁ'!$G$3:$Z$3='CẤU HÌNH'!$B$24)*'DỮ LIỆU ĐÁNH GIÁ'!$G$5:$Z$504)/G12))</f>
        <v/>
      </c>
      <c r="AB12" s="89" t="str">
        <f>IF($A12="","",IF(H12=0,0,SUMPRODUCT(('DỮ LIỆU ĐÁNH GIÁ'!$B$5:$B$504=$A12)*('DỮ LIỆU ĐÁNH GIÁ'!$D$5:$D$504='CẤU HÌNH'!$B$13)*('DỮ LIỆU ĐÁNH GIÁ'!$G$3:$Z$3='CẤU HÌNH'!$B$20)*'DỮ LIỆU ĐÁNH GIÁ'!$G$5:$Z$504)/H12))</f>
        <v/>
      </c>
      <c r="AC12" s="89" t="str">
        <f>IF($A12="","",IF(I12=0,0,SUMPRODUCT(('DỮ LIỆU ĐÁNH GIÁ'!$B$5:$B$504=$A12)*('DỮ LIỆU ĐÁNH GIÁ'!$D$5:$D$504='CẤU HÌNH'!$B$13)*('DỮ LIỆU ĐÁNH GIÁ'!$G$3:$Z$3='CẤU HÌNH'!$B$21)*'DỮ LIỆU ĐÁNH GIÁ'!$G$5:$Z$504)/I12))</f>
        <v/>
      </c>
      <c r="AD12" s="89" t="str">
        <f>IF($A12="","",IF(J12=0,0,SUMPRODUCT(('DỮ LIỆU ĐÁNH GIÁ'!$B$5:$B$504=$A12)*('DỮ LIỆU ĐÁNH GIÁ'!$D$5:$D$504='CẤU HÌNH'!$B$13)*('DỮ LIỆU ĐÁNH GIÁ'!$G$3:$Z$3='CẤU HÌNH'!$B$22)*'DỮ LIỆU ĐÁNH GIÁ'!$G$5:$Z$504)/J12))</f>
        <v/>
      </c>
      <c r="AE12" s="89" t="str">
        <f>IF($A12="","",IF(K12=0,0,SUMPRODUCT(('DỮ LIỆU ĐÁNH GIÁ'!$B$5:$B$504=$A12)*('DỮ LIỆU ĐÁNH GIÁ'!$D$5:$D$504='CẤU HÌNH'!$B$13)*('DỮ LIỆU ĐÁNH GIÁ'!$G$3:$Z$3='CẤU HÌNH'!$B$23)*'DỮ LIỆU ĐÁNH GIÁ'!$G$5:$Z$504)/K12))</f>
        <v/>
      </c>
      <c r="AF12" s="89" t="str">
        <f>IF($A12="","",IF(L12=0,0,SUMPRODUCT(('DỮ LIỆU ĐÁNH GIÁ'!$B$5:$B$504=$A12)*('DỮ LIỆU ĐÁNH GIÁ'!$D$5:$D$504='CẤU HÌNH'!$B$13)*('DỮ LIỆU ĐÁNH GIÁ'!$G$3:$Z$3='CẤU HÌNH'!$B$24)*'DỮ LIỆU ĐÁNH GIÁ'!$G$5:$Z$504)/L12))</f>
        <v/>
      </c>
      <c r="AG12" s="89" t="str">
        <f>IF($A12="","",IF(M12=0,0,SUMPRODUCT(('DỮ LIỆU ĐÁNH GIÁ'!$B$5:$B$504=$A12)*('DỮ LIỆU ĐÁNH GIÁ'!$D$5:$D$504='CẤU HÌNH'!$B$14)*('DỮ LIỆU ĐÁNH GIÁ'!$G$3:$Z$3='CẤU HÌNH'!$B$20)*'DỮ LIỆU ĐÁNH GIÁ'!$G$5:$Z$504)/M12))</f>
        <v/>
      </c>
      <c r="AH12" s="89" t="str">
        <f>IF($A12="","",IF(N12=0,0,SUMPRODUCT(('DỮ LIỆU ĐÁNH GIÁ'!$B$5:$B$504=$A12)*('DỮ LIỆU ĐÁNH GIÁ'!$D$5:$D$504='CẤU HÌNH'!$B$14)*('DỮ LIỆU ĐÁNH GIÁ'!$G$3:$Z$3='CẤU HÌNH'!$B$21)*'DỮ LIỆU ĐÁNH GIÁ'!$G$5:$Z$504)/N12))</f>
        <v/>
      </c>
      <c r="AI12" s="89" t="str">
        <f>IF($A12="","",IF(O12=0,0,SUMPRODUCT(('DỮ LIỆU ĐÁNH GIÁ'!$B$5:$B$504=$A12)*('DỮ LIỆU ĐÁNH GIÁ'!$D$5:$D$504='CẤU HÌNH'!$B$14)*('DỮ LIỆU ĐÁNH GIÁ'!$G$3:$Z$3='CẤU HÌNH'!$B$22)*'DỮ LIỆU ĐÁNH GIÁ'!$G$5:$Z$504)/O12))</f>
        <v/>
      </c>
      <c r="AJ12" s="89" t="str">
        <f>IF($A12="","",IF(P12=0,0,SUMPRODUCT(('DỮ LIỆU ĐÁNH GIÁ'!$B$5:$B$504=$A12)*('DỮ LIỆU ĐÁNH GIÁ'!$D$5:$D$504='CẤU HÌNH'!$B$14)*('DỮ LIỆU ĐÁNH GIÁ'!$G$3:$Z$3='CẤU HÌNH'!$B$23)*'DỮ LIỆU ĐÁNH GIÁ'!$G$5:$Z$504)/P12))</f>
        <v/>
      </c>
      <c r="AK12" s="89" t="str">
        <f>IF($A12="","",IF(Q12=0,0,SUMPRODUCT(('DỮ LIỆU ĐÁNH GIÁ'!$B$5:$B$504=$A12)*('DỮ LIỆU ĐÁNH GIÁ'!$D$5:$D$504='CẤU HÌNH'!$B$14)*('DỮ LIỆU ĐÁNH GIÁ'!$G$3:$Z$3='CẤU HÌNH'!$B$24)*'DỮ LIỆU ĐÁNH GIÁ'!$G$5:$Z$504)/Q12))</f>
        <v/>
      </c>
      <c r="AL12" s="89" t="str">
        <f>IF($A12="","",IF(R12=0,0,SUMPRODUCT(('DỮ LIỆU ĐÁNH GIÁ'!$B$5:$B$504=$A12)*('DỮ LIỆU ĐÁNH GIÁ'!$D$5:$D$504='CẤU HÌNH'!$B$15)*('DỮ LIỆU ĐÁNH GIÁ'!$G$3:$Z$3='CẤU HÌNH'!$B$20)*'DỮ LIỆU ĐÁNH GIÁ'!$G$5:$Z$504)/R12))</f>
        <v/>
      </c>
      <c r="AM12" s="89" t="str">
        <f>IF($A12="","",IF(S12=0,0,SUMPRODUCT(('DỮ LIỆU ĐÁNH GIÁ'!$B$5:$B$504=$A12)*('DỮ LIỆU ĐÁNH GIÁ'!$D$5:$D$504='CẤU HÌNH'!$B$15)*('DỮ LIỆU ĐÁNH GIÁ'!$G$3:$Z$3='CẤU HÌNH'!$B$21)*'DỮ LIỆU ĐÁNH GIÁ'!$G$5:$Z$504)/S12))</f>
        <v/>
      </c>
      <c r="AN12" s="89" t="str">
        <f>IF($A12="","",IF(T12=0,0,SUMPRODUCT(('DỮ LIỆU ĐÁNH GIÁ'!$B$5:$B$504=$A12)*('DỮ LIỆU ĐÁNH GIÁ'!$D$5:$D$504='CẤU HÌNH'!$B$15)*('DỮ LIỆU ĐÁNH GIÁ'!$G$3:$Z$3='CẤU HÌNH'!$B$22)*'DỮ LIỆU ĐÁNH GIÁ'!$G$5:$Z$504)/T12))</f>
        <v/>
      </c>
      <c r="AO12" s="89" t="str">
        <f>IF($A12="","",IF(U12=0,0,SUMPRODUCT(('DỮ LIỆU ĐÁNH GIÁ'!$B$5:$B$504=$A12)*('DỮ LIỆU ĐÁNH GIÁ'!$D$5:$D$504='CẤU HÌNH'!$B$15)*('DỮ LIỆU ĐÁNH GIÁ'!$G$3:$Z$3='CẤU HÌNH'!$B$23)*'DỮ LIỆU ĐÁNH GIÁ'!$G$5:$Z$504)/U12))</f>
        <v/>
      </c>
      <c r="AP12" s="89" t="str">
        <f>IF($A12="","",IF(V12=0,0,SUMPRODUCT(('DỮ LIỆU ĐÁNH GIÁ'!$B$5:$B$504=$A12)*('DỮ LIỆU ĐÁNH GIÁ'!$D$5:$D$504='CẤU HÌNH'!$B$15)*('DỮ LIỆU ĐÁNH GIÁ'!$G$3:$Z$3='CẤU HÌNH'!$B$24)*'DỮ LIỆU ĐÁNH GIÁ'!$G$5:$Z$504)/V12))</f>
        <v/>
      </c>
      <c r="AQ12" s="89" t="str">
        <f>IF($A12="","",IF((IF(C12&gt;0,'CẤU HÌNH'!$C$20,0)+IF(D12&gt;0,'CẤU HÌNH'!$C$21,0)+IF(E12&gt;0,'CẤU HÌNH'!$C$22,0)+IF(F12&gt;0,'CẤU HÌNH'!$C$23,0)+IF(G12&gt;0,'CẤU HÌNH'!$C$24,0))=0,"",('CẤU HÌNH'!$C$20*W12+'CẤU HÌNH'!$C$21*X12+'CẤU HÌNH'!$C$22*Y12+'CẤU HÌNH'!$C$23*Z12+'CẤU HÌNH'!$C$24*AA12)/(IF(C12&gt;0,'CẤU HÌNH'!$C$20,0)+IF(D12&gt;0,'CẤU HÌNH'!$C$21,0)+IF(E12&gt;0,'CẤU HÌNH'!$C$22,0)+IF(F12&gt;0,'CẤU HÌNH'!$C$23,0)+IF(G12&gt;0,'CẤU HÌNH'!$C$24,0))))</f>
        <v/>
      </c>
      <c r="AR12" s="89" t="str">
        <f>IF($A12="","",IF((IF(H12&gt;0,'CẤU HÌNH'!$C$20,0)+IF(I12&gt;0,'CẤU HÌNH'!$C$21,0)+IF(J12&gt;0,'CẤU HÌNH'!$C$22,0)+IF(K12&gt;0,'CẤU HÌNH'!$C$23,0)+IF(L12&gt;0,'CẤU HÌNH'!$C$24,0))=0,"",('CẤU HÌNH'!$C$20*AB12+'CẤU HÌNH'!$C$21*AC12+'CẤU HÌNH'!$C$22*AD12+'CẤU HÌNH'!$C$23*AE12+'CẤU HÌNH'!$C$24*AF12)/(IF(H12&gt;0,'CẤU HÌNH'!$C$20,0)+IF(I12&gt;0,'CẤU HÌNH'!$C$21,0)+IF(J12&gt;0,'CẤU HÌNH'!$C$22,0)+IF(K12&gt;0,'CẤU HÌNH'!$C$23,0)+IF(L12&gt;0,'CẤU HÌNH'!$C$24,0))))</f>
        <v/>
      </c>
      <c r="AS12" s="89" t="str">
        <f>IF($A12="","",IF((IF(M12&gt;0,'CẤU HÌNH'!$C$20,0)+IF(N12&gt;0,'CẤU HÌNH'!$C$21,0)+IF(O12&gt;0,'CẤU HÌNH'!$C$22,0)+IF(P12&gt;0,'CẤU HÌNH'!$C$23,0)+IF(Q12&gt;0,'CẤU HÌNH'!$C$24,0))=0,"",('CẤU HÌNH'!$C$20*AG12+'CẤU HÌNH'!$C$21*AH12+'CẤU HÌNH'!$C$22*AI12+'CẤU HÌNH'!$C$23*AJ12+'CẤU HÌNH'!$C$24*AK12)/(IF(M12&gt;0,'CẤU HÌNH'!$C$20,0)+IF(N12&gt;0,'CẤU HÌNH'!$C$21,0)+IF(O12&gt;0,'CẤU HÌNH'!$C$22,0)+IF(P12&gt;0,'CẤU HÌNH'!$C$23,0)+IF(Q12&gt;0,'CẤU HÌNH'!$C$24,0))))</f>
        <v/>
      </c>
      <c r="AT12" s="89" t="str">
        <f>IF($A12="","",IF((IF(R12&gt;0,'CẤU HÌNH'!$C$20,0)+IF(S12&gt;0,'CẤU HÌNH'!$C$21,0)+IF(T12&gt;0,'CẤU HÌNH'!$C$22,0)+IF(U12&gt;0,'CẤU HÌNH'!$C$23,0)+IF(V12&gt;0,'CẤU HÌNH'!$C$24,0))=0,"",('CẤU HÌNH'!$C$20*AL12+'CẤU HÌNH'!$C$21*AM12+'CẤU HÌNH'!$C$22*AN12+'CẤU HÌNH'!$C$23*AO12+'CẤU HÌNH'!$C$24*AP12)/(IF(R12&gt;0,'CẤU HÌNH'!$C$20,0)+IF(S12&gt;0,'CẤU HÌNH'!$C$21,0)+IF(T12&gt;0,'CẤU HÌNH'!$C$22,0)+IF(U12&gt;0,'CẤU HÌNH'!$C$23,0)+IF(V12&gt;0,'CẤU HÌNH'!$C$24,0))))</f>
        <v/>
      </c>
      <c r="AU12" s="89" t="str">
        <f>IF($A12="","",IF((IF(C12&gt;0,'CẤU HÌNH'!$C$12,0)+IF(H12&gt;0,'CẤU HÌNH'!$C$13,0)+IF(M12&gt;0,'CẤU HÌNH'!$C$14,0)+IF(R12&gt;0,'CẤU HÌNH'!$C$15,0))=0,"",('CẤU HÌNH'!$C$12*W12+'CẤU HÌNH'!$C$13*AB12+'CẤU HÌNH'!$C$14*AG12+'CẤU HÌNH'!$C$15*AL12)/(IF(C12&gt;0,'CẤU HÌNH'!$C$12,0)+IF(H12&gt;0,'CẤU HÌNH'!$C$13,0)+IF(M12&gt;0,'CẤU HÌNH'!$C$14,0)+IF(R12&gt;0,'CẤU HÌNH'!$C$15,0))))</f>
        <v/>
      </c>
      <c r="AV12" s="89" t="str">
        <f>IF($A12="","",IF((IF(D12&gt;0,'CẤU HÌNH'!$C$12,0)+IF(I12&gt;0,'CẤU HÌNH'!$C$13,0)+IF(N12&gt;0,'CẤU HÌNH'!$C$14,0)+IF(S12&gt;0,'CẤU HÌNH'!$C$15,0))=0,"",('CẤU HÌNH'!$C$12*X12+'CẤU HÌNH'!$C$13*AC12+'CẤU HÌNH'!$C$14*AH12+'CẤU HÌNH'!$C$15*AM12)/(IF(D12&gt;0,'CẤU HÌNH'!$C$12,0)+IF(I12&gt;0,'CẤU HÌNH'!$C$13,0)+IF(N12&gt;0,'CẤU HÌNH'!$C$14,0)+IF(S12&gt;0,'CẤU HÌNH'!$C$15,0))))</f>
        <v/>
      </c>
      <c r="AW12" s="89" t="str">
        <f>IF($A12="","",IF((IF(E12&gt;0,'CẤU HÌNH'!$C$12,0)+IF(J12&gt;0,'CẤU HÌNH'!$C$13,0)+IF(O12&gt;0,'CẤU HÌNH'!$C$14,0)+IF(T12&gt;0,'CẤU HÌNH'!$C$15,0))=0,"",('CẤU HÌNH'!$C$12*Y12+'CẤU HÌNH'!$C$13*AD12+'CẤU HÌNH'!$C$14*AI12+'CẤU HÌNH'!$C$15*AN12)/(IF(E12&gt;0,'CẤU HÌNH'!$C$12,0)+IF(J12&gt;0,'CẤU HÌNH'!$C$13,0)+IF(O12&gt;0,'CẤU HÌNH'!$C$14,0)+IF(T12&gt;0,'CẤU HÌNH'!$C$15,0))))</f>
        <v/>
      </c>
      <c r="AX12" s="89" t="str">
        <f>IF($A12="","",IF((IF(F12&gt;0,'CẤU HÌNH'!$C$12,0)+IF(K12&gt;0,'CẤU HÌNH'!$C$13,0)+IF(P12&gt;0,'CẤU HÌNH'!$C$14,0)+IF(U12&gt;0,'CẤU HÌNH'!$C$15,0))=0,"",('CẤU HÌNH'!$C$12*Z12+'CẤU HÌNH'!$C$13*AE12+'CẤU HÌNH'!$C$14*AJ12+'CẤU HÌNH'!$C$15*AO12)/(IF(F12&gt;0,'CẤU HÌNH'!$C$12,0)+IF(K12&gt;0,'CẤU HÌNH'!$C$13,0)+IF(P12&gt;0,'CẤU HÌNH'!$C$14,0)+IF(U12&gt;0,'CẤU HÌNH'!$C$15,0))))</f>
        <v/>
      </c>
      <c r="AY12" s="89" t="str">
        <f>IF($A12="","",IF((IF(G12&gt;0,'CẤU HÌNH'!$C$12,0)+IF(L12&gt;0,'CẤU HÌNH'!$C$13,0)+IF(Q12&gt;0,'CẤU HÌNH'!$C$14,0)+IF(V12&gt;0,'CẤU HÌNH'!$C$15,0))=0,"",('CẤU HÌNH'!$C$12*AA12+'CẤU HÌNH'!$C$13*AF12+'CẤU HÌNH'!$C$14*AK12+'CẤU HÌNH'!$C$15*AP12)/(IF(G12&gt;0,'CẤU HÌNH'!$C$12,0)+IF(L12&gt;0,'CẤU HÌNH'!$C$13,0)+IF(Q12&gt;0,'CẤU HÌNH'!$C$14,0)+IF(V12&gt;0,'CẤU HÌNH'!$C$15,0))))</f>
        <v/>
      </c>
      <c r="AZ12" s="89" t="str">
        <f>IF($A12="","",IF((IF(H12&gt;0,'CẤU HÌNH'!$C$13,0)+IF(M12&gt;0,'CẤU HÌNH'!$C$14,0)+IF(R12&gt;0,'CẤU HÌNH'!$C$15,0))=0,"",('CẤU HÌNH'!$C$13*AB12+'CẤU HÌNH'!$C$14*AG12+'CẤU HÌNH'!$C$15*AL12)/(IF(H12&gt;0,'CẤU HÌNH'!$C$13,0)+IF(M12&gt;0,'CẤU HÌNH'!$C$14,0)+IF(R12&gt;0,'CẤU HÌNH'!$C$15,0))))</f>
        <v/>
      </c>
      <c r="BA12" s="89" t="str">
        <f>IF($A12="","",IF((IF(I12&gt;0,'CẤU HÌNH'!$C$13,0)+IF(N12&gt;0,'CẤU HÌNH'!$C$14,0)+IF(S12&gt;0,'CẤU HÌNH'!$C$15,0))=0,"",('CẤU HÌNH'!$C$13*AC12+'CẤU HÌNH'!$C$14*AH12+'CẤU HÌNH'!$C$15*AM12)/(IF(I12&gt;0,'CẤU HÌNH'!$C$13,0)+IF(N12&gt;0,'CẤU HÌNH'!$C$14,0)+IF(S12&gt;0,'CẤU HÌNH'!$C$15,0))))</f>
        <v/>
      </c>
      <c r="BB12" s="89" t="str">
        <f>IF($A12="","",IF((IF(J12&gt;0,'CẤU HÌNH'!$C$13,0)+IF(O12&gt;0,'CẤU HÌNH'!$C$14,0)+IF(T12&gt;0,'CẤU HÌNH'!$C$15,0))=0,"",('CẤU HÌNH'!$C$13*AD12+'CẤU HÌNH'!$C$14*AI12+'CẤU HÌNH'!$C$15*AN12)/(IF(J12&gt;0,'CẤU HÌNH'!$C$13,0)+IF(O12&gt;0,'CẤU HÌNH'!$C$14,0)+IF(T12&gt;0,'CẤU HÌNH'!$C$15,0))))</f>
        <v/>
      </c>
      <c r="BC12" s="89" t="str">
        <f>IF($A12="","",IF((IF(K12&gt;0,'CẤU HÌNH'!$C$13,0)+IF(P12&gt;0,'CẤU HÌNH'!$C$14,0)+IF(U12&gt;0,'CẤU HÌNH'!$C$15,0))=0,"",('CẤU HÌNH'!$C$13*AE12+'CẤU HÌNH'!$C$14*AJ12+'CẤU HÌNH'!$C$15*AO12)/(IF(K12&gt;0,'CẤU HÌNH'!$C$13,0)+IF(P12&gt;0,'CẤU HÌNH'!$C$14,0)+IF(U12&gt;0,'CẤU HÌNH'!$C$15,0))))</f>
        <v/>
      </c>
      <c r="BD12" s="89" t="str">
        <f>IF($A12="","",IF((IF(L12&gt;0,'CẤU HÌNH'!$C$13,0)+IF(Q12&gt;0,'CẤU HÌNH'!$C$14,0)+IF(V12&gt;0,'CẤU HÌNH'!$C$15,0))=0,"",('CẤU HÌNH'!$C$13*AF12+'CẤU HÌNH'!$C$14*AK12+'CẤU HÌNH'!$C$15*AP12)/(IF(L12&gt;0,'CẤU HÌNH'!$C$13,0)+IF(Q12&gt;0,'CẤU HÌNH'!$C$14,0)+IF(V12&gt;0,'CẤU HÌNH'!$C$15,0))))</f>
        <v/>
      </c>
      <c r="BE12" s="89" t="str">
        <f>IF($A12="","",IF((IF(ISNUMBER(AQ12),'CẤU HÌNH'!$C$12,0)+IF(ISNUMBER(AR12),'CẤU HÌNH'!$C$13,0)+IF(ISNUMBER(AS12),'CẤU HÌNH'!$C$14,0)+IF(ISNUMBER(AT12),'CẤU HÌNH'!$C$15,0))=0,"",(IF(ISNUMBER(AQ12),'CẤU HÌNH'!$C$12*AQ12,0)+IF(ISNUMBER(AR12),'CẤU HÌNH'!$C$13*AR12,0)+IF(ISNUMBER(AS12),'CẤU HÌNH'!$C$14*AS12,0)+IF(ISNUMBER(AT12),'CẤU HÌNH'!$C$15*AT12,0))/(IF(ISNUMBER(AQ12),'CẤU HÌNH'!$C$12,0)+IF(ISNUMBER(AR12),'CẤU HÌNH'!$C$13,0)+IF(ISNUMBER(AS12),'CẤU HÌNH'!$C$14,0)+IF(ISNUMBER(AT12),'CẤU HÌNH'!$C$15,0))))</f>
        <v/>
      </c>
      <c r="BF12" s="89" t="str">
        <f>IF($A12="","",IF((IF(ISNUMBER(AR12),'CẤU HÌNH'!$C$13,0)+IF(ISNUMBER(AS12),'CẤU HÌNH'!$C$14,0)+IF(ISNUMBER(AT12),'CẤU HÌNH'!$C$15,0))=0,"",(IF(ISNUMBER(AR12),'CẤU HÌNH'!$C$13*AR12,0)+IF(ISNUMBER(AS12),'CẤU HÌNH'!$C$14*AS12,0)+IF(ISNUMBER(AT12),'CẤU HÌNH'!$C$15*AT12,0))/(IF(ISNUMBER(AR12),'CẤU HÌNH'!$C$13,0)+IF(ISNUMBER(AS12),'CẤU HÌNH'!$C$14,0)+IF(ISNUMBER(AT12),'CẤU HÌNH'!$C$15,0))))</f>
        <v/>
      </c>
    </row>
    <row r="13">
      <c r="A13" s="87" t="str">
        <f>IF('NGƯỜI ĐƯỢC ĐÁNH GIÁ'!B13="","",'NGƯỜI ĐƯỢC ĐÁNH GIÁ'!B13)</f>
        <v/>
      </c>
      <c r="B13" s="87" t="str">
        <f>IF(A13="","",'NGƯỜI ĐƯỢC ĐÁNH GIÁ'!C13)</f>
        <v/>
      </c>
      <c r="C13" s="88" t="str">
        <f>IF($A13="","",SUMPRODUCT(('DỮ LIỆU ĐÁNH GIÁ'!$B$5:$B$504=$A13)*('DỮ LIỆU ĐÁNH GIÁ'!$D$5:$D$504='CẤU HÌNH'!$B$12)*('DỮ LIỆU ĐÁNH GIÁ'!$G$3:$Z$3='CẤU HÌNH'!$B$20)*ISNUMBER('DỮ LIỆU ĐÁNH GIÁ'!$G$5:$Z$504)))</f>
        <v/>
      </c>
      <c r="D13" s="88" t="str">
        <f>IF($A13="","",SUMPRODUCT(('DỮ LIỆU ĐÁNH GIÁ'!$B$5:$B$504=$A13)*('DỮ LIỆU ĐÁNH GIÁ'!$D$5:$D$504='CẤU HÌNH'!$B$12)*('DỮ LIỆU ĐÁNH GIÁ'!$G$3:$Z$3='CẤU HÌNH'!$B$21)*ISNUMBER('DỮ LIỆU ĐÁNH GIÁ'!$G$5:$Z$504)))</f>
        <v/>
      </c>
      <c r="E13" s="88" t="str">
        <f>IF($A13="","",SUMPRODUCT(('DỮ LIỆU ĐÁNH GIÁ'!$B$5:$B$504=$A13)*('DỮ LIỆU ĐÁNH GIÁ'!$D$5:$D$504='CẤU HÌNH'!$B$12)*('DỮ LIỆU ĐÁNH GIÁ'!$G$3:$Z$3='CẤU HÌNH'!$B$22)*ISNUMBER('DỮ LIỆU ĐÁNH GIÁ'!$G$5:$Z$504)))</f>
        <v/>
      </c>
      <c r="F13" s="88" t="str">
        <f>IF($A13="","",SUMPRODUCT(('DỮ LIỆU ĐÁNH GIÁ'!$B$5:$B$504=$A13)*('DỮ LIỆU ĐÁNH GIÁ'!$D$5:$D$504='CẤU HÌNH'!$B$12)*('DỮ LIỆU ĐÁNH GIÁ'!$G$3:$Z$3='CẤU HÌNH'!$B$23)*ISNUMBER('DỮ LIỆU ĐÁNH GIÁ'!$G$5:$Z$504)))</f>
        <v/>
      </c>
      <c r="G13" s="88" t="str">
        <f>IF($A13="","",SUMPRODUCT(('DỮ LIỆU ĐÁNH GIÁ'!$B$5:$B$504=$A13)*('DỮ LIỆU ĐÁNH GIÁ'!$D$5:$D$504='CẤU HÌNH'!$B$12)*('DỮ LIỆU ĐÁNH GIÁ'!$G$3:$Z$3='CẤU HÌNH'!$B$24)*ISNUMBER('DỮ LIỆU ĐÁNH GIÁ'!$G$5:$Z$504)))</f>
        <v/>
      </c>
      <c r="H13" s="88" t="str">
        <f>IF($A13="","",SUMPRODUCT(('DỮ LIỆU ĐÁNH GIÁ'!$B$5:$B$504=$A13)*('DỮ LIỆU ĐÁNH GIÁ'!$D$5:$D$504='CẤU HÌNH'!$B$13)*('DỮ LIỆU ĐÁNH GIÁ'!$G$3:$Z$3='CẤU HÌNH'!$B$20)*ISNUMBER('DỮ LIỆU ĐÁNH GIÁ'!$G$5:$Z$504)))</f>
        <v/>
      </c>
      <c r="I13" s="88" t="str">
        <f>IF($A13="","",SUMPRODUCT(('DỮ LIỆU ĐÁNH GIÁ'!$B$5:$B$504=$A13)*('DỮ LIỆU ĐÁNH GIÁ'!$D$5:$D$504='CẤU HÌNH'!$B$13)*('DỮ LIỆU ĐÁNH GIÁ'!$G$3:$Z$3='CẤU HÌNH'!$B$21)*ISNUMBER('DỮ LIỆU ĐÁNH GIÁ'!$G$5:$Z$504)))</f>
        <v/>
      </c>
      <c r="J13" s="88" t="str">
        <f>IF($A13="","",SUMPRODUCT(('DỮ LIỆU ĐÁNH GIÁ'!$B$5:$B$504=$A13)*('DỮ LIỆU ĐÁNH GIÁ'!$D$5:$D$504='CẤU HÌNH'!$B$13)*('DỮ LIỆU ĐÁNH GIÁ'!$G$3:$Z$3='CẤU HÌNH'!$B$22)*ISNUMBER('DỮ LIỆU ĐÁNH GIÁ'!$G$5:$Z$504)))</f>
        <v/>
      </c>
      <c r="K13" s="88" t="str">
        <f>IF($A13="","",SUMPRODUCT(('DỮ LIỆU ĐÁNH GIÁ'!$B$5:$B$504=$A13)*('DỮ LIỆU ĐÁNH GIÁ'!$D$5:$D$504='CẤU HÌNH'!$B$13)*('DỮ LIỆU ĐÁNH GIÁ'!$G$3:$Z$3='CẤU HÌNH'!$B$23)*ISNUMBER('DỮ LIỆU ĐÁNH GIÁ'!$G$5:$Z$504)))</f>
        <v/>
      </c>
      <c r="L13" s="88" t="str">
        <f>IF($A13="","",SUMPRODUCT(('DỮ LIỆU ĐÁNH GIÁ'!$B$5:$B$504=$A13)*('DỮ LIỆU ĐÁNH GIÁ'!$D$5:$D$504='CẤU HÌNH'!$B$13)*('DỮ LIỆU ĐÁNH GIÁ'!$G$3:$Z$3='CẤU HÌNH'!$B$24)*ISNUMBER('DỮ LIỆU ĐÁNH GIÁ'!$G$5:$Z$504)))</f>
        <v/>
      </c>
      <c r="M13" s="88" t="str">
        <f>IF($A13="","",SUMPRODUCT(('DỮ LIỆU ĐÁNH GIÁ'!$B$5:$B$504=$A13)*('DỮ LIỆU ĐÁNH GIÁ'!$D$5:$D$504='CẤU HÌNH'!$B$14)*('DỮ LIỆU ĐÁNH GIÁ'!$G$3:$Z$3='CẤU HÌNH'!$B$20)*ISNUMBER('DỮ LIỆU ĐÁNH GIÁ'!$G$5:$Z$504)))</f>
        <v/>
      </c>
      <c r="N13" s="88" t="str">
        <f>IF($A13="","",SUMPRODUCT(('DỮ LIỆU ĐÁNH GIÁ'!$B$5:$B$504=$A13)*('DỮ LIỆU ĐÁNH GIÁ'!$D$5:$D$504='CẤU HÌNH'!$B$14)*('DỮ LIỆU ĐÁNH GIÁ'!$G$3:$Z$3='CẤU HÌNH'!$B$21)*ISNUMBER('DỮ LIỆU ĐÁNH GIÁ'!$G$5:$Z$504)))</f>
        <v/>
      </c>
      <c r="O13" s="88" t="str">
        <f>IF($A13="","",SUMPRODUCT(('DỮ LIỆU ĐÁNH GIÁ'!$B$5:$B$504=$A13)*('DỮ LIỆU ĐÁNH GIÁ'!$D$5:$D$504='CẤU HÌNH'!$B$14)*('DỮ LIỆU ĐÁNH GIÁ'!$G$3:$Z$3='CẤU HÌNH'!$B$22)*ISNUMBER('DỮ LIỆU ĐÁNH GIÁ'!$G$5:$Z$504)))</f>
        <v/>
      </c>
      <c r="P13" s="88" t="str">
        <f>IF($A13="","",SUMPRODUCT(('DỮ LIỆU ĐÁNH GIÁ'!$B$5:$B$504=$A13)*('DỮ LIỆU ĐÁNH GIÁ'!$D$5:$D$504='CẤU HÌNH'!$B$14)*('DỮ LIỆU ĐÁNH GIÁ'!$G$3:$Z$3='CẤU HÌNH'!$B$23)*ISNUMBER('DỮ LIỆU ĐÁNH GIÁ'!$G$5:$Z$504)))</f>
        <v/>
      </c>
      <c r="Q13" s="88" t="str">
        <f>IF($A13="","",SUMPRODUCT(('DỮ LIỆU ĐÁNH GIÁ'!$B$5:$B$504=$A13)*('DỮ LIỆU ĐÁNH GIÁ'!$D$5:$D$504='CẤU HÌNH'!$B$14)*('DỮ LIỆU ĐÁNH GIÁ'!$G$3:$Z$3='CẤU HÌNH'!$B$24)*ISNUMBER('DỮ LIỆU ĐÁNH GIÁ'!$G$5:$Z$504)))</f>
        <v/>
      </c>
      <c r="R13" s="88" t="str">
        <f>IF($A13="","",SUMPRODUCT(('DỮ LIỆU ĐÁNH GIÁ'!$B$5:$B$504=$A13)*('DỮ LIỆU ĐÁNH GIÁ'!$D$5:$D$504='CẤU HÌNH'!$B$15)*('DỮ LIỆU ĐÁNH GIÁ'!$G$3:$Z$3='CẤU HÌNH'!$B$20)*ISNUMBER('DỮ LIỆU ĐÁNH GIÁ'!$G$5:$Z$504)))</f>
        <v/>
      </c>
      <c r="S13" s="88" t="str">
        <f>IF($A13="","",SUMPRODUCT(('DỮ LIỆU ĐÁNH GIÁ'!$B$5:$B$504=$A13)*('DỮ LIỆU ĐÁNH GIÁ'!$D$5:$D$504='CẤU HÌNH'!$B$15)*('DỮ LIỆU ĐÁNH GIÁ'!$G$3:$Z$3='CẤU HÌNH'!$B$21)*ISNUMBER('DỮ LIỆU ĐÁNH GIÁ'!$G$5:$Z$504)))</f>
        <v/>
      </c>
      <c r="T13" s="88" t="str">
        <f>IF($A13="","",SUMPRODUCT(('DỮ LIỆU ĐÁNH GIÁ'!$B$5:$B$504=$A13)*('DỮ LIỆU ĐÁNH GIÁ'!$D$5:$D$504='CẤU HÌNH'!$B$15)*('DỮ LIỆU ĐÁNH GIÁ'!$G$3:$Z$3='CẤU HÌNH'!$B$22)*ISNUMBER('DỮ LIỆU ĐÁNH GIÁ'!$G$5:$Z$504)))</f>
        <v/>
      </c>
      <c r="U13" s="88" t="str">
        <f>IF($A13="","",SUMPRODUCT(('DỮ LIỆU ĐÁNH GIÁ'!$B$5:$B$504=$A13)*('DỮ LIỆU ĐÁNH GIÁ'!$D$5:$D$504='CẤU HÌNH'!$B$15)*('DỮ LIỆU ĐÁNH GIÁ'!$G$3:$Z$3='CẤU HÌNH'!$B$23)*ISNUMBER('DỮ LIỆU ĐÁNH GIÁ'!$G$5:$Z$504)))</f>
        <v/>
      </c>
      <c r="V13" s="88" t="str">
        <f>IF($A13="","",SUMPRODUCT(('DỮ LIỆU ĐÁNH GIÁ'!$B$5:$B$504=$A13)*('DỮ LIỆU ĐÁNH GIÁ'!$D$5:$D$504='CẤU HÌNH'!$B$15)*('DỮ LIỆU ĐÁNH GIÁ'!$G$3:$Z$3='CẤU HÌNH'!$B$24)*ISNUMBER('DỮ LIỆU ĐÁNH GIÁ'!$G$5:$Z$504)))</f>
        <v/>
      </c>
      <c r="W13" s="89" t="str">
        <f>IF($A13="","",IF(C13=0,0,SUMPRODUCT(('DỮ LIỆU ĐÁNH GIÁ'!$B$5:$B$504=$A13)*('DỮ LIỆU ĐÁNH GIÁ'!$D$5:$D$504='CẤU HÌNH'!$B$12)*('DỮ LIỆU ĐÁNH GIÁ'!$G$3:$Z$3='CẤU HÌNH'!$B$20)*'DỮ LIỆU ĐÁNH GIÁ'!$G$5:$Z$504)/C13))</f>
        <v/>
      </c>
      <c r="X13" s="89" t="str">
        <f>IF($A13="","",IF(D13=0,0,SUMPRODUCT(('DỮ LIỆU ĐÁNH GIÁ'!$B$5:$B$504=$A13)*('DỮ LIỆU ĐÁNH GIÁ'!$D$5:$D$504='CẤU HÌNH'!$B$12)*('DỮ LIỆU ĐÁNH GIÁ'!$G$3:$Z$3='CẤU HÌNH'!$B$21)*'DỮ LIỆU ĐÁNH GIÁ'!$G$5:$Z$504)/D13))</f>
        <v/>
      </c>
      <c r="Y13" s="89" t="str">
        <f>IF($A13="","",IF(E13=0,0,SUMPRODUCT(('DỮ LIỆU ĐÁNH GIÁ'!$B$5:$B$504=$A13)*('DỮ LIỆU ĐÁNH GIÁ'!$D$5:$D$504='CẤU HÌNH'!$B$12)*('DỮ LIỆU ĐÁNH GIÁ'!$G$3:$Z$3='CẤU HÌNH'!$B$22)*'DỮ LIỆU ĐÁNH GIÁ'!$G$5:$Z$504)/E13))</f>
        <v/>
      </c>
      <c r="Z13" s="89" t="str">
        <f>IF($A13="","",IF(F13=0,0,SUMPRODUCT(('DỮ LIỆU ĐÁNH GIÁ'!$B$5:$B$504=$A13)*('DỮ LIỆU ĐÁNH GIÁ'!$D$5:$D$504='CẤU HÌNH'!$B$12)*('DỮ LIỆU ĐÁNH GIÁ'!$G$3:$Z$3='CẤU HÌNH'!$B$23)*'DỮ LIỆU ĐÁNH GIÁ'!$G$5:$Z$504)/F13))</f>
        <v/>
      </c>
      <c r="AA13" s="89" t="str">
        <f>IF($A13="","",IF(G13=0,0,SUMPRODUCT(('DỮ LIỆU ĐÁNH GIÁ'!$B$5:$B$504=$A13)*('DỮ LIỆU ĐÁNH GIÁ'!$D$5:$D$504='CẤU HÌNH'!$B$12)*('DỮ LIỆU ĐÁNH GIÁ'!$G$3:$Z$3='CẤU HÌNH'!$B$24)*'DỮ LIỆU ĐÁNH GIÁ'!$G$5:$Z$504)/G13))</f>
        <v/>
      </c>
      <c r="AB13" s="89" t="str">
        <f>IF($A13="","",IF(H13=0,0,SUMPRODUCT(('DỮ LIỆU ĐÁNH GIÁ'!$B$5:$B$504=$A13)*('DỮ LIỆU ĐÁNH GIÁ'!$D$5:$D$504='CẤU HÌNH'!$B$13)*('DỮ LIỆU ĐÁNH GIÁ'!$G$3:$Z$3='CẤU HÌNH'!$B$20)*'DỮ LIỆU ĐÁNH GIÁ'!$G$5:$Z$504)/H13))</f>
        <v/>
      </c>
      <c r="AC13" s="89" t="str">
        <f>IF($A13="","",IF(I13=0,0,SUMPRODUCT(('DỮ LIỆU ĐÁNH GIÁ'!$B$5:$B$504=$A13)*('DỮ LIỆU ĐÁNH GIÁ'!$D$5:$D$504='CẤU HÌNH'!$B$13)*('DỮ LIỆU ĐÁNH GIÁ'!$G$3:$Z$3='CẤU HÌNH'!$B$21)*'DỮ LIỆU ĐÁNH GIÁ'!$G$5:$Z$504)/I13))</f>
        <v/>
      </c>
      <c r="AD13" s="89" t="str">
        <f>IF($A13="","",IF(J13=0,0,SUMPRODUCT(('DỮ LIỆU ĐÁNH GIÁ'!$B$5:$B$504=$A13)*('DỮ LIỆU ĐÁNH GIÁ'!$D$5:$D$504='CẤU HÌNH'!$B$13)*('DỮ LIỆU ĐÁNH GIÁ'!$G$3:$Z$3='CẤU HÌNH'!$B$22)*'DỮ LIỆU ĐÁNH GIÁ'!$G$5:$Z$504)/J13))</f>
        <v/>
      </c>
      <c r="AE13" s="89" t="str">
        <f>IF($A13="","",IF(K13=0,0,SUMPRODUCT(('DỮ LIỆU ĐÁNH GIÁ'!$B$5:$B$504=$A13)*('DỮ LIỆU ĐÁNH GIÁ'!$D$5:$D$504='CẤU HÌNH'!$B$13)*('DỮ LIỆU ĐÁNH GIÁ'!$G$3:$Z$3='CẤU HÌNH'!$B$23)*'DỮ LIỆU ĐÁNH GIÁ'!$G$5:$Z$504)/K13))</f>
        <v/>
      </c>
      <c r="AF13" s="89" t="str">
        <f>IF($A13="","",IF(L13=0,0,SUMPRODUCT(('DỮ LIỆU ĐÁNH GIÁ'!$B$5:$B$504=$A13)*('DỮ LIỆU ĐÁNH GIÁ'!$D$5:$D$504='CẤU HÌNH'!$B$13)*('DỮ LIỆU ĐÁNH GIÁ'!$G$3:$Z$3='CẤU HÌNH'!$B$24)*'DỮ LIỆU ĐÁNH GIÁ'!$G$5:$Z$504)/L13))</f>
        <v/>
      </c>
      <c r="AG13" s="89" t="str">
        <f>IF($A13="","",IF(M13=0,0,SUMPRODUCT(('DỮ LIỆU ĐÁNH GIÁ'!$B$5:$B$504=$A13)*('DỮ LIỆU ĐÁNH GIÁ'!$D$5:$D$504='CẤU HÌNH'!$B$14)*('DỮ LIỆU ĐÁNH GIÁ'!$G$3:$Z$3='CẤU HÌNH'!$B$20)*'DỮ LIỆU ĐÁNH GIÁ'!$G$5:$Z$504)/M13))</f>
        <v/>
      </c>
      <c r="AH13" s="89" t="str">
        <f>IF($A13="","",IF(N13=0,0,SUMPRODUCT(('DỮ LIỆU ĐÁNH GIÁ'!$B$5:$B$504=$A13)*('DỮ LIỆU ĐÁNH GIÁ'!$D$5:$D$504='CẤU HÌNH'!$B$14)*('DỮ LIỆU ĐÁNH GIÁ'!$G$3:$Z$3='CẤU HÌNH'!$B$21)*'DỮ LIỆU ĐÁNH GIÁ'!$G$5:$Z$504)/N13))</f>
        <v/>
      </c>
      <c r="AI13" s="89" t="str">
        <f>IF($A13="","",IF(O13=0,0,SUMPRODUCT(('DỮ LIỆU ĐÁNH GIÁ'!$B$5:$B$504=$A13)*('DỮ LIỆU ĐÁNH GIÁ'!$D$5:$D$504='CẤU HÌNH'!$B$14)*('DỮ LIỆU ĐÁNH GIÁ'!$G$3:$Z$3='CẤU HÌNH'!$B$22)*'DỮ LIỆU ĐÁNH GIÁ'!$G$5:$Z$504)/O13))</f>
        <v/>
      </c>
      <c r="AJ13" s="89" t="str">
        <f>IF($A13="","",IF(P13=0,0,SUMPRODUCT(('DỮ LIỆU ĐÁNH GIÁ'!$B$5:$B$504=$A13)*('DỮ LIỆU ĐÁNH GIÁ'!$D$5:$D$504='CẤU HÌNH'!$B$14)*('DỮ LIỆU ĐÁNH GIÁ'!$G$3:$Z$3='CẤU HÌNH'!$B$23)*'DỮ LIỆU ĐÁNH GIÁ'!$G$5:$Z$504)/P13))</f>
        <v/>
      </c>
      <c r="AK13" s="89" t="str">
        <f>IF($A13="","",IF(Q13=0,0,SUMPRODUCT(('DỮ LIỆU ĐÁNH GIÁ'!$B$5:$B$504=$A13)*('DỮ LIỆU ĐÁNH GIÁ'!$D$5:$D$504='CẤU HÌNH'!$B$14)*('DỮ LIỆU ĐÁNH GIÁ'!$G$3:$Z$3='CẤU HÌNH'!$B$24)*'DỮ LIỆU ĐÁNH GIÁ'!$G$5:$Z$504)/Q13))</f>
        <v/>
      </c>
      <c r="AL13" s="89" t="str">
        <f>IF($A13="","",IF(R13=0,0,SUMPRODUCT(('DỮ LIỆU ĐÁNH GIÁ'!$B$5:$B$504=$A13)*('DỮ LIỆU ĐÁNH GIÁ'!$D$5:$D$504='CẤU HÌNH'!$B$15)*('DỮ LIỆU ĐÁNH GIÁ'!$G$3:$Z$3='CẤU HÌNH'!$B$20)*'DỮ LIỆU ĐÁNH GIÁ'!$G$5:$Z$504)/R13))</f>
        <v/>
      </c>
      <c r="AM13" s="89" t="str">
        <f>IF($A13="","",IF(S13=0,0,SUMPRODUCT(('DỮ LIỆU ĐÁNH GIÁ'!$B$5:$B$504=$A13)*('DỮ LIỆU ĐÁNH GIÁ'!$D$5:$D$504='CẤU HÌNH'!$B$15)*('DỮ LIỆU ĐÁNH GIÁ'!$G$3:$Z$3='CẤU HÌNH'!$B$21)*'DỮ LIỆU ĐÁNH GIÁ'!$G$5:$Z$504)/S13))</f>
        <v/>
      </c>
      <c r="AN13" s="89" t="str">
        <f>IF($A13="","",IF(T13=0,0,SUMPRODUCT(('DỮ LIỆU ĐÁNH GIÁ'!$B$5:$B$504=$A13)*('DỮ LIỆU ĐÁNH GIÁ'!$D$5:$D$504='CẤU HÌNH'!$B$15)*('DỮ LIỆU ĐÁNH GIÁ'!$G$3:$Z$3='CẤU HÌNH'!$B$22)*'DỮ LIỆU ĐÁNH GIÁ'!$G$5:$Z$504)/T13))</f>
        <v/>
      </c>
      <c r="AO13" s="89" t="str">
        <f>IF($A13="","",IF(U13=0,0,SUMPRODUCT(('DỮ LIỆU ĐÁNH GIÁ'!$B$5:$B$504=$A13)*('DỮ LIỆU ĐÁNH GIÁ'!$D$5:$D$504='CẤU HÌNH'!$B$15)*('DỮ LIỆU ĐÁNH GIÁ'!$G$3:$Z$3='CẤU HÌNH'!$B$23)*'DỮ LIỆU ĐÁNH GIÁ'!$G$5:$Z$504)/U13))</f>
        <v/>
      </c>
      <c r="AP13" s="89" t="str">
        <f>IF($A13="","",IF(V13=0,0,SUMPRODUCT(('DỮ LIỆU ĐÁNH GIÁ'!$B$5:$B$504=$A13)*('DỮ LIỆU ĐÁNH GIÁ'!$D$5:$D$504='CẤU HÌNH'!$B$15)*('DỮ LIỆU ĐÁNH GIÁ'!$G$3:$Z$3='CẤU HÌNH'!$B$24)*'DỮ LIỆU ĐÁNH GIÁ'!$G$5:$Z$504)/V13))</f>
        <v/>
      </c>
      <c r="AQ13" s="89" t="str">
        <f>IF($A13="","",IF((IF(C13&gt;0,'CẤU HÌNH'!$C$20,0)+IF(D13&gt;0,'CẤU HÌNH'!$C$21,0)+IF(E13&gt;0,'CẤU HÌNH'!$C$22,0)+IF(F13&gt;0,'CẤU HÌNH'!$C$23,0)+IF(G13&gt;0,'CẤU HÌNH'!$C$24,0))=0,"",('CẤU HÌNH'!$C$20*W13+'CẤU HÌNH'!$C$21*X13+'CẤU HÌNH'!$C$22*Y13+'CẤU HÌNH'!$C$23*Z13+'CẤU HÌNH'!$C$24*AA13)/(IF(C13&gt;0,'CẤU HÌNH'!$C$20,0)+IF(D13&gt;0,'CẤU HÌNH'!$C$21,0)+IF(E13&gt;0,'CẤU HÌNH'!$C$22,0)+IF(F13&gt;0,'CẤU HÌNH'!$C$23,0)+IF(G13&gt;0,'CẤU HÌNH'!$C$24,0))))</f>
        <v/>
      </c>
      <c r="AR13" s="89" t="str">
        <f>IF($A13="","",IF((IF(H13&gt;0,'CẤU HÌNH'!$C$20,0)+IF(I13&gt;0,'CẤU HÌNH'!$C$21,0)+IF(J13&gt;0,'CẤU HÌNH'!$C$22,0)+IF(K13&gt;0,'CẤU HÌNH'!$C$23,0)+IF(L13&gt;0,'CẤU HÌNH'!$C$24,0))=0,"",('CẤU HÌNH'!$C$20*AB13+'CẤU HÌNH'!$C$21*AC13+'CẤU HÌNH'!$C$22*AD13+'CẤU HÌNH'!$C$23*AE13+'CẤU HÌNH'!$C$24*AF13)/(IF(H13&gt;0,'CẤU HÌNH'!$C$20,0)+IF(I13&gt;0,'CẤU HÌNH'!$C$21,0)+IF(J13&gt;0,'CẤU HÌNH'!$C$22,0)+IF(K13&gt;0,'CẤU HÌNH'!$C$23,0)+IF(L13&gt;0,'CẤU HÌNH'!$C$24,0))))</f>
        <v/>
      </c>
      <c r="AS13" s="89" t="str">
        <f>IF($A13="","",IF((IF(M13&gt;0,'CẤU HÌNH'!$C$20,0)+IF(N13&gt;0,'CẤU HÌNH'!$C$21,0)+IF(O13&gt;0,'CẤU HÌNH'!$C$22,0)+IF(P13&gt;0,'CẤU HÌNH'!$C$23,0)+IF(Q13&gt;0,'CẤU HÌNH'!$C$24,0))=0,"",('CẤU HÌNH'!$C$20*AG13+'CẤU HÌNH'!$C$21*AH13+'CẤU HÌNH'!$C$22*AI13+'CẤU HÌNH'!$C$23*AJ13+'CẤU HÌNH'!$C$24*AK13)/(IF(M13&gt;0,'CẤU HÌNH'!$C$20,0)+IF(N13&gt;0,'CẤU HÌNH'!$C$21,0)+IF(O13&gt;0,'CẤU HÌNH'!$C$22,0)+IF(P13&gt;0,'CẤU HÌNH'!$C$23,0)+IF(Q13&gt;0,'CẤU HÌNH'!$C$24,0))))</f>
        <v/>
      </c>
      <c r="AT13" s="89" t="str">
        <f>IF($A13="","",IF((IF(R13&gt;0,'CẤU HÌNH'!$C$20,0)+IF(S13&gt;0,'CẤU HÌNH'!$C$21,0)+IF(T13&gt;0,'CẤU HÌNH'!$C$22,0)+IF(U13&gt;0,'CẤU HÌNH'!$C$23,0)+IF(V13&gt;0,'CẤU HÌNH'!$C$24,0))=0,"",('CẤU HÌNH'!$C$20*AL13+'CẤU HÌNH'!$C$21*AM13+'CẤU HÌNH'!$C$22*AN13+'CẤU HÌNH'!$C$23*AO13+'CẤU HÌNH'!$C$24*AP13)/(IF(R13&gt;0,'CẤU HÌNH'!$C$20,0)+IF(S13&gt;0,'CẤU HÌNH'!$C$21,0)+IF(T13&gt;0,'CẤU HÌNH'!$C$22,0)+IF(U13&gt;0,'CẤU HÌNH'!$C$23,0)+IF(V13&gt;0,'CẤU HÌNH'!$C$24,0))))</f>
        <v/>
      </c>
      <c r="AU13" s="89" t="str">
        <f>IF($A13="","",IF((IF(C13&gt;0,'CẤU HÌNH'!$C$12,0)+IF(H13&gt;0,'CẤU HÌNH'!$C$13,0)+IF(M13&gt;0,'CẤU HÌNH'!$C$14,0)+IF(R13&gt;0,'CẤU HÌNH'!$C$15,0))=0,"",('CẤU HÌNH'!$C$12*W13+'CẤU HÌNH'!$C$13*AB13+'CẤU HÌNH'!$C$14*AG13+'CẤU HÌNH'!$C$15*AL13)/(IF(C13&gt;0,'CẤU HÌNH'!$C$12,0)+IF(H13&gt;0,'CẤU HÌNH'!$C$13,0)+IF(M13&gt;0,'CẤU HÌNH'!$C$14,0)+IF(R13&gt;0,'CẤU HÌNH'!$C$15,0))))</f>
        <v/>
      </c>
      <c r="AV13" s="89" t="str">
        <f>IF($A13="","",IF((IF(D13&gt;0,'CẤU HÌNH'!$C$12,0)+IF(I13&gt;0,'CẤU HÌNH'!$C$13,0)+IF(N13&gt;0,'CẤU HÌNH'!$C$14,0)+IF(S13&gt;0,'CẤU HÌNH'!$C$15,0))=0,"",('CẤU HÌNH'!$C$12*X13+'CẤU HÌNH'!$C$13*AC13+'CẤU HÌNH'!$C$14*AH13+'CẤU HÌNH'!$C$15*AM13)/(IF(D13&gt;0,'CẤU HÌNH'!$C$12,0)+IF(I13&gt;0,'CẤU HÌNH'!$C$13,0)+IF(N13&gt;0,'CẤU HÌNH'!$C$14,0)+IF(S13&gt;0,'CẤU HÌNH'!$C$15,0))))</f>
        <v/>
      </c>
      <c r="AW13" s="89" t="str">
        <f>IF($A13="","",IF((IF(E13&gt;0,'CẤU HÌNH'!$C$12,0)+IF(J13&gt;0,'CẤU HÌNH'!$C$13,0)+IF(O13&gt;0,'CẤU HÌNH'!$C$14,0)+IF(T13&gt;0,'CẤU HÌNH'!$C$15,0))=0,"",('CẤU HÌNH'!$C$12*Y13+'CẤU HÌNH'!$C$13*AD13+'CẤU HÌNH'!$C$14*AI13+'CẤU HÌNH'!$C$15*AN13)/(IF(E13&gt;0,'CẤU HÌNH'!$C$12,0)+IF(J13&gt;0,'CẤU HÌNH'!$C$13,0)+IF(O13&gt;0,'CẤU HÌNH'!$C$14,0)+IF(T13&gt;0,'CẤU HÌNH'!$C$15,0))))</f>
        <v/>
      </c>
      <c r="AX13" s="89" t="str">
        <f>IF($A13="","",IF((IF(F13&gt;0,'CẤU HÌNH'!$C$12,0)+IF(K13&gt;0,'CẤU HÌNH'!$C$13,0)+IF(P13&gt;0,'CẤU HÌNH'!$C$14,0)+IF(U13&gt;0,'CẤU HÌNH'!$C$15,0))=0,"",('CẤU HÌNH'!$C$12*Z13+'CẤU HÌNH'!$C$13*AE13+'CẤU HÌNH'!$C$14*AJ13+'CẤU HÌNH'!$C$15*AO13)/(IF(F13&gt;0,'CẤU HÌNH'!$C$12,0)+IF(K13&gt;0,'CẤU HÌNH'!$C$13,0)+IF(P13&gt;0,'CẤU HÌNH'!$C$14,0)+IF(U13&gt;0,'CẤU HÌNH'!$C$15,0))))</f>
        <v/>
      </c>
      <c r="AY13" s="89" t="str">
        <f>IF($A13="","",IF((IF(G13&gt;0,'CẤU HÌNH'!$C$12,0)+IF(L13&gt;0,'CẤU HÌNH'!$C$13,0)+IF(Q13&gt;0,'CẤU HÌNH'!$C$14,0)+IF(V13&gt;0,'CẤU HÌNH'!$C$15,0))=0,"",('CẤU HÌNH'!$C$12*AA13+'CẤU HÌNH'!$C$13*AF13+'CẤU HÌNH'!$C$14*AK13+'CẤU HÌNH'!$C$15*AP13)/(IF(G13&gt;0,'CẤU HÌNH'!$C$12,0)+IF(L13&gt;0,'CẤU HÌNH'!$C$13,0)+IF(Q13&gt;0,'CẤU HÌNH'!$C$14,0)+IF(V13&gt;0,'CẤU HÌNH'!$C$15,0))))</f>
        <v/>
      </c>
      <c r="AZ13" s="89" t="str">
        <f>IF($A13="","",IF((IF(H13&gt;0,'CẤU HÌNH'!$C$13,0)+IF(M13&gt;0,'CẤU HÌNH'!$C$14,0)+IF(R13&gt;0,'CẤU HÌNH'!$C$15,0))=0,"",('CẤU HÌNH'!$C$13*AB13+'CẤU HÌNH'!$C$14*AG13+'CẤU HÌNH'!$C$15*AL13)/(IF(H13&gt;0,'CẤU HÌNH'!$C$13,0)+IF(M13&gt;0,'CẤU HÌNH'!$C$14,0)+IF(R13&gt;0,'CẤU HÌNH'!$C$15,0))))</f>
        <v/>
      </c>
      <c r="BA13" s="89" t="str">
        <f>IF($A13="","",IF((IF(I13&gt;0,'CẤU HÌNH'!$C$13,0)+IF(N13&gt;0,'CẤU HÌNH'!$C$14,0)+IF(S13&gt;0,'CẤU HÌNH'!$C$15,0))=0,"",('CẤU HÌNH'!$C$13*AC13+'CẤU HÌNH'!$C$14*AH13+'CẤU HÌNH'!$C$15*AM13)/(IF(I13&gt;0,'CẤU HÌNH'!$C$13,0)+IF(N13&gt;0,'CẤU HÌNH'!$C$14,0)+IF(S13&gt;0,'CẤU HÌNH'!$C$15,0))))</f>
        <v/>
      </c>
      <c r="BB13" s="89" t="str">
        <f>IF($A13="","",IF((IF(J13&gt;0,'CẤU HÌNH'!$C$13,0)+IF(O13&gt;0,'CẤU HÌNH'!$C$14,0)+IF(T13&gt;0,'CẤU HÌNH'!$C$15,0))=0,"",('CẤU HÌNH'!$C$13*AD13+'CẤU HÌNH'!$C$14*AI13+'CẤU HÌNH'!$C$15*AN13)/(IF(J13&gt;0,'CẤU HÌNH'!$C$13,0)+IF(O13&gt;0,'CẤU HÌNH'!$C$14,0)+IF(T13&gt;0,'CẤU HÌNH'!$C$15,0))))</f>
        <v/>
      </c>
      <c r="BC13" s="89" t="str">
        <f>IF($A13="","",IF((IF(K13&gt;0,'CẤU HÌNH'!$C$13,0)+IF(P13&gt;0,'CẤU HÌNH'!$C$14,0)+IF(U13&gt;0,'CẤU HÌNH'!$C$15,0))=0,"",('CẤU HÌNH'!$C$13*AE13+'CẤU HÌNH'!$C$14*AJ13+'CẤU HÌNH'!$C$15*AO13)/(IF(K13&gt;0,'CẤU HÌNH'!$C$13,0)+IF(P13&gt;0,'CẤU HÌNH'!$C$14,0)+IF(U13&gt;0,'CẤU HÌNH'!$C$15,0))))</f>
        <v/>
      </c>
      <c r="BD13" s="89" t="str">
        <f>IF($A13="","",IF((IF(L13&gt;0,'CẤU HÌNH'!$C$13,0)+IF(Q13&gt;0,'CẤU HÌNH'!$C$14,0)+IF(V13&gt;0,'CẤU HÌNH'!$C$15,0))=0,"",('CẤU HÌNH'!$C$13*AF13+'CẤU HÌNH'!$C$14*AK13+'CẤU HÌNH'!$C$15*AP13)/(IF(L13&gt;0,'CẤU HÌNH'!$C$13,0)+IF(Q13&gt;0,'CẤU HÌNH'!$C$14,0)+IF(V13&gt;0,'CẤU HÌNH'!$C$15,0))))</f>
        <v/>
      </c>
      <c r="BE13" s="89" t="str">
        <f>IF($A13="","",IF((IF(ISNUMBER(AQ13),'CẤU HÌNH'!$C$12,0)+IF(ISNUMBER(AR13),'CẤU HÌNH'!$C$13,0)+IF(ISNUMBER(AS13),'CẤU HÌNH'!$C$14,0)+IF(ISNUMBER(AT13),'CẤU HÌNH'!$C$15,0))=0,"",(IF(ISNUMBER(AQ13),'CẤU HÌNH'!$C$12*AQ13,0)+IF(ISNUMBER(AR13),'CẤU HÌNH'!$C$13*AR13,0)+IF(ISNUMBER(AS13),'CẤU HÌNH'!$C$14*AS13,0)+IF(ISNUMBER(AT13),'CẤU HÌNH'!$C$15*AT13,0))/(IF(ISNUMBER(AQ13),'CẤU HÌNH'!$C$12,0)+IF(ISNUMBER(AR13),'CẤU HÌNH'!$C$13,0)+IF(ISNUMBER(AS13),'CẤU HÌNH'!$C$14,0)+IF(ISNUMBER(AT13),'CẤU HÌNH'!$C$15,0))))</f>
        <v/>
      </c>
      <c r="BF13" s="89" t="str">
        <f>IF($A13="","",IF((IF(ISNUMBER(AR13),'CẤU HÌNH'!$C$13,0)+IF(ISNUMBER(AS13),'CẤU HÌNH'!$C$14,0)+IF(ISNUMBER(AT13),'CẤU HÌNH'!$C$15,0))=0,"",(IF(ISNUMBER(AR13),'CẤU HÌNH'!$C$13*AR13,0)+IF(ISNUMBER(AS13),'CẤU HÌNH'!$C$14*AS13,0)+IF(ISNUMBER(AT13),'CẤU HÌNH'!$C$15*AT13,0))/(IF(ISNUMBER(AR13),'CẤU HÌNH'!$C$13,0)+IF(ISNUMBER(AS13),'CẤU HÌNH'!$C$14,0)+IF(ISNUMBER(AT13),'CẤU HÌNH'!$C$15,0))))</f>
        <v/>
      </c>
    </row>
    <row r="14">
      <c r="A14" s="87" t="str">
        <f>IF('NGƯỜI ĐƯỢC ĐÁNH GIÁ'!B14="","",'NGƯỜI ĐƯỢC ĐÁNH GIÁ'!B14)</f>
        <v/>
      </c>
      <c r="B14" s="87" t="str">
        <f>IF(A14="","",'NGƯỜI ĐƯỢC ĐÁNH GIÁ'!C14)</f>
        <v/>
      </c>
      <c r="C14" s="88" t="str">
        <f>IF($A14="","",SUMPRODUCT(('DỮ LIỆU ĐÁNH GIÁ'!$B$5:$B$504=$A14)*('DỮ LIỆU ĐÁNH GIÁ'!$D$5:$D$504='CẤU HÌNH'!$B$12)*('DỮ LIỆU ĐÁNH GIÁ'!$G$3:$Z$3='CẤU HÌNH'!$B$20)*ISNUMBER('DỮ LIỆU ĐÁNH GIÁ'!$G$5:$Z$504)))</f>
        <v/>
      </c>
      <c r="D14" s="88" t="str">
        <f>IF($A14="","",SUMPRODUCT(('DỮ LIỆU ĐÁNH GIÁ'!$B$5:$B$504=$A14)*('DỮ LIỆU ĐÁNH GIÁ'!$D$5:$D$504='CẤU HÌNH'!$B$12)*('DỮ LIỆU ĐÁNH GIÁ'!$G$3:$Z$3='CẤU HÌNH'!$B$21)*ISNUMBER('DỮ LIỆU ĐÁNH GIÁ'!$G$5:$Z$504)))</f>
        <v/>
      </c>
      <c r="E14" s="88" t="str">
        <f>IF($A14="","",SUMPRODUCT(('DỮ LIỆU ĐÁNH GIÁ'!$B$5:$B$504=$A14)*('DỮ LIỆU ĐÁNH GIÁ'!$D$5:$D$504='CẤU HÌNH'!$B$12)*('DỮ LIỆU ĐÁNH GIÁ'!$G$3:$Z$3='CẤU HÌNH'!$B$22)*ISNUMBER('DỮ LIỆU ĐÁNH GIÁ'!$G$5:$Z$504)))</f>
        <v/>
      </c>
      <c r="F14" s="88" t="str">
        <f>IF($A14="","",SUMPRODUCT(('DỮ LIỆU ĐÁNH GIÁ'!$B$5:$B$504=$A14)*('DỮ LIỆU ĐÁNH GIÁ'!$D$5:$D$504='CẤU HÌNH'!$B$12)*('DỮ LIỆU ĐÁNH GIÁ'!$G$3:$Z$3='CẤU HÌNH'!$B$23)*ISNUMBER('DỮ LIỆU ĐÁNH GIÁ'!$G$5:$Z$504)))</f>
        <v/>
      </c>
      <c r="G14" s="88" t="str">
        <f>IF($A14="","",SUMPRODUCT(('DỮ LIỆU ĐÁNH GIÁ'!$B$5:$B$504=$A14)*('DỮ LIỆU ĐÁNH GIÁ'!$D$5:$D$504='CẤU HÌNH'!$B$12)*('DỮ LIỆU ĐÁNH GIÁ'!$G$3:$Z$3='CẤU HÌNH'!$B$24)*ISNUMBER('DỮ LIỆU ĐÁNH GIÁ'!$G$5:$Z$504)))</f>
        <v/>
      </c>
      <c r="H14" s="88" t="str">
        <f>IF($A14="","",SUMPRODUCT(('DỮ LIỆU ĐÁNH GIÁ'!$B$5:$B$504=$A14)*('DỮ LIỆU ĐÁNH GIÁ'!$D$5:$D$504='CẤU HÌNH'!$B$13)*('DỮ LIỆU ĐÁNH GIÁ'!$G$3:$Z$3='CẤU HÌNH'!$B$20)*ISNUMBER('DỮ LIỆU ĐÁNH GIÁ'!$G$5:$Z$504)))</f>
        <v/>
      </c>
      <c r="I14" s="88" t="str">
        <f>IF($A14="","",SUMPRODUCT(('DỮ LIỆU ĐÁNH GIÁ'!$B$5:$B$504=$A14)*('DỮ LIỆU ĐÁNH GIÁ'!$D$5:$D$504='CẤU HÌNH'!$B$13)*('DỮ LIỆU ĐÁNH GIÁ'!$G$3:$Z$3='CẤU HÌNH'!$B$21)*ISNUMBER('DỮ LIỆU ĐÁNH GIÁ'!$G$5:$Z$504)))</f>
        <v/>
      </c>
      <c r="J14" s="88" t="str">
        <f>IF($A14="","",SUMPRODUCT(('DỮ LIỆU ĐÁNH GIÁ'!$B$5:$B$504=$A14)*('DỮ LIỆU ĐÁNH GIÁ'!$D$5:$D$504='CẤU HÌNH'!$B$13)*('DỮ LIỆU ĐÁNH GIÁ'!$G$3:$Z$3='CẤU HÌNH'!$B$22)*ISNUMBER('DỮ LIỆU ĐÁNH GIÁ'!$G$5:$Z$504)))</f>
        <v/>
      </c>
      <c r="K14" s="88" t="str">
        <f>IF($A14="","",SUMPRODUCT(('DỮ LIỆU ĐÁNH GIÁ'!$B$5:$B$504=$A14)*('DỮ LIỆU ĐÁNH GIÁ'!$D$5:$D$504='CẤU HÌNH'!$B$13)*('DỮ LIỆU ĐÁNH GIÁ'!$G$3:$Z$3='CẤU HÌNH'!$B$23)*ISNUMBER('DỮ LIỆU ĐÁNH GIÁ'!$G$5:$Z$504)))</f>
        <v/>
      </c>
      <c r="L14" s="88" t="str">
        <f>IF($A14="","",SUMPRODUCT(('DỮ LIỆU ĐÁNH GIÁ'!$B$5:$B$504=$A14)*('DỮ LIỆU ĐÁNH GIÁ'!$D$5:$D$504='CẤU HÌNH'!$B$13)*('DỮ LIỆU ĐÁNH GIÁ'!$G$3:$Z$3='CẤU HÌNH'!$B$24)*ISNUMBER('DỮ LIỆU ĐÁNH GIÁ'!$G$5:$Z$504)))</f>
        <v/>
      </c>
      <c r="M14" s="88" t="str">
        <f>IF($A14="","",SUMPRODUCT(('DỮ LIỆU ĐÁNH GIÁ'!$B$5:$B$504=$A14)*('DỮ LIỆU ĐÁNH GIÁ'!$D$5:$D$504='CẤU HÌNH'!$B$14)*('DỮ LIỆU ĐÁNH GIÁ'!$G$3:$Z$3='CẤU HÌNH'!$B$20)*ISNUMBER('DỮ LIỆU ĐÁNH GIÁ'!$G$5:$Z$504)))</f>
        <v/>
      </c>
      <c r="N14" s="88" t="str">
        <f>IF($A14="","",SUMPRODUCT(('DỮ LIỆU ĐÁNH GIÁ'!$B$5:$B$504=$A14)*('DỮ LIỆU ĐÁNH GIÁ'!$D$5:$D$504='CẤU HÌNH'!$B$14)*('DỮ LIỆU ĐÁNH GIÁ'!$G$3:$Z$3='CẤU HÌNH'!$B$21)*ISNUMBER('DỮ LIỆU ĐÁNH GIÁ'!$G$5:$Z$504)))</f>
        <v/>
      </c>
      <c r="O14" s="88" t="str">
        <f>IF($A14="","",SUMPRODUCT(('DỮ LIỆU ĐÁNH GIÁ'!$B$5:$B$504=$A14)*('DỮ LIỆU ĐÁNH GIÁ'!$D$5:$D$504='CẤU HÌNH'!$B$14)*('DỮ LIỆU ĐÁNH GIÁ'!$G$3:$Z$3='CẤU HÌNH'!$B$22)*ISNUMBER('DỮ LIỆU ĐÁNH GIÁ'!$G$5:$Z$504)))</f>
        <v/>
      </c>
      <c r="P14" s="88" t="str">
        <f>IF($A14="","",SUMPRODUCT(('DỮ LIỆU ĐÁNH GIÁ'!$B$5:$B$504=$A14)*('DỮ LIỆU ĐÁNH GIÁ'!$D$5:$D$504='CẤU HÌNH'!$B$14)*('DỮ LIỆU ĐÁNH GIÁ'!$G$3:$Z$3='CẤU HÌNH'!$B$23)*ISNUMBER('DỮ LIỆU ĐÁNH GIÁ'!$G$5:$Z$504)))</f>
        <v/>
      </c>
      <c r="Q14" s="88" t="str">
        <f>IF($A14="","",SUMPRODUCT(('DỮ LIỆU ĐÁNH GIÁ'!$B$5:$B$504=$A14)*('DỮ LIỆU ĐÁNH GIÁ'!$D$5:$D$504='CẤU HÌNH'!$B$14)*('DỮ LIỆU ĐÁNH GIÁ'!$G$3:$Z$3='CẤU HÌNH'!$B$24)*ISNUMBER('DỮ LIỆU ĐÁNH GIÁ'!$G$5:$Z$504)))</f>
        <v/>
      </c>
      <c r="R14" s="88" t="str">
        <f>IF($A14="","",SUMPRODUCT(('DỮ LIỆU ĐÁNH GIÁ'!$B$5:$B$504=$A14)*('DỮ LIỆU ĐÁNH GIÁ'!$D$5:$D$504='CẤU HÌNH'!$B$15)*('DỮ LIỆU ĐÁNH GIÁ'!$G$3:$Z$3='CẤU HÌNH'!$B$20)*ISNUMBER('DỮ LIỆU ĐÁNH GIÁ'!$G$5:$Z$504)))</f>
        <v/>
      </c>
      <c r="S14" s="88" t="str">
        <f>IF($A14="","",SUMPRODUCT(('DỮ LIỆU ĐÁNH GIÁ'!$B$5:$B$504=$A14)*('DỮ LIỆU ĐÁNH GIÁ'!$D$5:$D$504='CẤU HÌNH'!$B$15)*('DỮ LIỆU ĐÁNH GIÁ'!$G$3:$Z$3='CẤU HÌNH'!$B$21)*ISNUMBER('DỮ LIỆU ĐÁNH GIÁ'!$G$5:$Z$504)))</f>
        <v/>
      </c>
      <c r="T14" s="88" t="str">
        <f>IF($A14="","",SUMPRODUCT(('DỮ LIỆU ĐÁNH GIÁ'!$B$5:$B$504=$A14)*('DỮ LIỆU ĐÁNH GIÁ'!$D$5:$D$504='CẤU HÌNH'!$B$15)*('DỮ LIỆU ĐÁNH GIÁ'!$G$3:$Z$3='CẤU HÌNH'!$B$22)*ISNUMBER('DỮ LIỆU ĐÁNH GIÁ'!$G$5:$Z$504)))</f>
        <v/>
      </c>
      <c r="U14" s="88" t="str">
        <f>IF($A14="","",SUMPRODUCT(('DỮ LIỆU ĐÁNH GIÁ'!$B$5:$B$504=$A14)*('DỮ LIỆU ĐÁNH GIÁ'!$D$5:$D$504='CẤU HÌNH'!$B$15)*('DỮ LIỆU ĐÁNH GIÁ'!$G$3:$Z$3='CẤU HÌNH'!$B$23)*ISNUMBER('DỮ LIỆU ĐÁNH GIÁ'!$G$5:$Z$504)))</f>
        <v/>
      </c>
      <c r="V14" s="88" t="str">
        <f>IF($A14="","",SUMPRODUCT(('DỮ LIỆU ĐÁNH GIÁ'!$B$5:$B$504=$A14)*('DỮ LIỆU ĐÁNH GIÁ'!$D$5:$D$504='CẤU HÌNH'!$B$15)*('DỮ LIỆU ĐÁNH GIÁ'!$G$3:$Z$3='CẤU HÌNH'!$B$24)*ISNUMBER('DỮ LIỆU ĐÁNH GIÁ'!$G$5:$Z$504)))</f>
        <v/>
      </c>
      <c r="W14" s="89" t="str">
        <f>IF($A14="","",IF(C14=0,0,SUMPRODUCT(('DỮ LIỆU ĐÁNH GIÁ'!$B$5:$B$504=$A14)*('DỮ LIỆU ĐÁNH GIÁ'!$D$5:$D$504='CẤU HÌNH'!$B$12)*('DỮ LIỆU ĐÁNH GIÁ'!$G$3:$Z$3='CẤU HÌNH'!$B$20)*'DỮ LIỆU ĐÁNH GIÁ'!$G$5:$Z$504)/C14))</f>
        <v/>
      </c>
      <c r="X14" s="89" t="str">
        <f>IF($A14="","",IF(D14=0,0,SUMPRODUCT(('DỮ LIỆU ĐÁNH GIÁ'!$B$5:$B$504=$A14)*('DỮ LIỆU ĐÁNH GIÁ'!$D$5:$D$504='CẤU HÌNH'!$B$12)*('DỮ LIỆU ĐÁNH GIÁ'!$G$3:$Z$3='CẤU HÌNH'!$B$21)*'DỮ LIỆU ĐÁNH GIÁ'!$G$5:$Z$504)/D14))</f>
        <v/>
      </c>
      <c r="Y14" s="89" t="str">
        <f>IF($A14="","",IF(E14=0,0,SUMPRODUCT(('DỮ LIỆU ĐÁNH GIÁ'!$B$5:$B$504=$A14)*('DỮ LIỆU ĐÁNH GIÁ'!$D$5:$D$504='CẤU HÌNH'!$B$12)*('DỮ LIỆU ĐÁNH GIÁ'!$G$3:$Z$3='CẤU HÌNH'!$B$22)*'DỮ LIỆU ĐÁNH GIÁ'!$G$5:$Z$504)/E14))</f>
        <v/>
      </c>
      <c r="Z14" s="89" t="str">
        <f>IF($A14="","",IF(F14=0,0,SUMPRODUCT(('DỮ LIỆU ĐÁNH GIÁ'!$B$5:$B$504=$A14)*('DỮ LIỆU ĐÁNH GIÁ'!$D$5:$D$504='CẤU HÌNH'!$B$12)*('DỮ LIỆU ĐÁNH GIÁ'!$G$3:$Z$3='CẤU HÌNH'!$B$23)*'DỮ LIỆU ĐÁNH GIÁ'!$G$5:$Z$504)/F14))</f>
        <v/>
      </c>
      <c r="AA14" s="89" t="str">
        <f>IF($A14="","",IF(G14=0,0,SUMPRODUCT(('DỮ LIỆU ĐÁNH GIÁ'!$B$5:$B$504=$A14)*('DỮ LIỆU ĐÁNH GIÁ'!$D$5:$D$504='CẤU HÌNH'!$B$12)*('DỮ LIỆU ĐÁNH GIÁ'!$G$3:$Z$3='CẤU HÌNH'!$B$24)*'DỮ LIỆU ĐÁNH GIÁ'!$G$5:$Z$504)/G14))</f>
        <v/>
      </c>
      <c r="AB14" s="89" t="str">
        <f>IF($A14="","",IF(H14=0,0,SUMPRODUCT(('DỮ LIỆU ĐÁNH GIÁ'!$B$5:$B$504=$A14)*('DỮ LIỆU ĐÁNH GIÁ'!$D$5:$D$504='CẤU HÌNH'!$B$13)*('DỮ LIỆU ĐÁNH GIÁ'!$G$3:$Z$3='CẤU HÌNH'!$B$20)*'DỮ LIỆU ĐÁNH GIÁ'!$G$5:$Z$504)/H14))</f>
        <v/>
      </c>
      <c r="AC14" s="89" t="str">
        <f>IF($A14="","",IF(I14=0,0,SUMPRODUCT(('DỮ LIỆU ĐÁNH GIÁ'!$B$5:$B$504=$A14)*('DỮ LIỆU ĐÁNH GIÁ'!$D$5:$D$504='CẤU HÌNH'!$B$13)*('DỮ LIỆU ĐÁNH GIÁ'!$G$3:$Z$3='CẤU HÌNH'!$B$21)*'DỮ LIỆU ĐÁNH GIÁ'!$G$5:$Z$504)/I14))</f>
        <v/>
      </c>
      <c r="AD14" s="89" t="str">
        <f>IF($A14="","",IF(J14=0,0,SUMPRODUCT(('DỮ LIỆU ĐÁNH GIÁ'!$B$5:$B$504=$A14)*('DỮ LIỆU ĐÁNH GIÁ'!$D$5:$D$504='CẤU HÌNH'!$B$13)*('DỮ LIỆU ĐÁNH GIÁ'!$G$3:$Z$3='CẤU HÌNH'!$B$22)*'DỮ LIỆU ĐÁNH GIÁ'!$G$5:$Z$504)/J14))</f>
        <v/>
      </c>
      <c r="AE14" s="89" t="str">
        <f>IF($A14="","",IF(K14=0,0,SUMPRODUCT(('DỮ LIỆU ĐÁNH GIÁ'!$B$5:$B$504=$A14)*('DỮ LIỆU ĐÁNH GIÁ'!$D$5:$D$504='CẤU HÌNH'!$B$13)*('DỮ LIỆU ĐÁNH GIÁ'!$G$3:$Z$3='CẤU HÌNH'!$B$23)*'DỮ LIỆU ĐÁNH GIÁ'!$G$5:$Z$504)/K14))</f>
        <v/>
      </c>
      <c r="AF14" s="89" t="str">
        <f>IF($A14="","",IF(L14=0,0,SUMPRODUCT(('DỮ LIỆU ĐÁNH GIÁ'!$B$5:$B$504=$A14)*('DỮ LIỆU ĐÁNH GIÁ'!$D$5:$D$504='CẤU HÌNH'!$B$13)*('DỮ LIỆU ĐÁNH GIÁ'!$G$3:$Z$3='CẤU HÌNH'!$B$24)*'DỮ LIỆU ĐÁNH GIÁ'!$G$5:$Z$504)/L14))</f>
        <v/>
      </c>
      <c r="AG14" s="89" t="str">
        <f>IF($A14="","",IF(M14=0,0,SUMPRODUCT(('DỮ LIỆU ĐÁNH GIÁ'!$B$5:$B$504=$A14)*('DỮ LIỆU ĐÁNH GIÁ'!$D$5:$D$504='CẤU HÌNH'!$B$14)*('DỮ LIỆU ĐÁNH GIÁ'!$G$3:$Z$3='CẤU HÌNH'!$B$20)*'DỮ LIỆU ĐÁNH GIÁ'!$G$5:$Z$504)/M14))</f>
        <v/>
      </c>
      <c r="AH14" s="89" t="str">
        <f>IF($A14="","",IF(N14=0,0,SUMPRODUCT(('DỮ LIỆU ĐÁNH GIÁ'!$B$5:$B$504=$A14)*('DỮ LIỆU ĐÁNH GIÁ'!$D$5:$D$504='CẤU HÌNH'!$B$14)*('DỮ LIỆU ĐÁNH GIÁ'!$G$3:$Z$3='CẤU HÌNH'!$B$21)*'DỮ LIỆU ĐÁNH GIÁ'!$G$5:$Z$504)/N14))</f>
        <v/>
      </c>
      <c r="AI14" s="89" t="str">
        <f>IF($A14="","",IF(O14=0,0,SUMPRODUCT(('DỮ LIỆU ĐÁNH GIÁ'!$B$5:$B$504=$A14)*('DỮ LIỆU ĐÁNH GIÁ'!$D$5:$D$504='CẤU HÌNH'!$B$14)*('DỮ LIỆU ĐÁNH GIÁ'!$G$3:$Z$3='CẤU HÌNH'!$B$22)*'DỮ LIỆU ĐÁNH GIÁ'!$G$5:$Z$504)/O14))</f>
        <v/>
      </c>
      <c r="AJ14" s="89" t="str">
        <f>IF($A14="","",IF(P14=0,0,SUMPRODUCT(('DỮ LIỆU ĐÁNH GIÁ'!$B$5:$B$504=$A14)*('DỮ LIỆU ĐÁNH GIÁ'!$D$5:$D$504='CẤU HÌNH'!$B$14)*('DỮ LIỆU ĐÁNH GIÁ'!$G$3:$Z$3='CẤU HÌNH'!$B$23)*'DỮ LIỆU ĐÁNH GIÁ'!$G$5:$Z$504)/P14))</f>
        <v/>
      </c>
      <c r="AK14" s="89" t="str">
        <f>IF($A14="","",IF(Q14=0,0,SUMPRODUCT(('DỮ LIỆU ĐÁNH GIÁ'!$B$5:$B$504=$A14)*('DỮ LIỆU ĐÁNH GIÁ'!$D$5:$D$504='CẤU HÌNH'!$B$14)*('DỮ LIỆU ĐÁNH GIÁ'!$G$3:$Z$3='CẤU HÌNH'!$B$24)*'DỮ LIỆU ĐÁNH GIÁ'!$G$5:$Z$504)/Q14))</f>
        <v/>
      </c>
      <c r="AL14" s="89" t="str">
        <f>IF($A14="","",IF(R14=0,0,SUMPRODUCT(('DỮ LIỆU ĐÁNH GIÁ'!$B$5:$B$504=$A14)*('DỮ LIỆU ĐÁNH GIÁ'!$D$5:$D$504='CẤU HÌNH'!$B$15)*('DỮ LIỆU ĐÁNH GIÁ'!$G$3:$Z$3='CẤU HÌNH'!$B$20)*'DỮ LIỆU ĐÁNH GIÁ'!$G$5:$Z$504)/R14))</f>
        <v/>
      </c>
      <c r="AM14" s="89" t="str">
        <f>IF($A14="","",IF(S14=0,0,SUMPRODUCT(('DỮ LIỆU ĐÁNH GIÁ'!$B$5:$B$504=$A14)*('DỮ LIỆU ĐÁNH GIÁ'!$D$5:$D$504='CẤU HÌNH'!$B$15)*('DỮ LIỆU ĐÁNH GIÁ'!$G$3:$Z$3='CẤU HÌNH'!$B$21)*'DỮ LIỆU ĐÁNH GIÁ'!$G$5:$Z$504)/S14))</f>
        <v/>
      </c>
      <c r="AN14" s="89" t="str">
        <f>IF($A14="","",IF(T14=0,0,SUMPRODUCT(('DỮ LIỆU ĐÁNH GIÁ'!$B$5:$B$504=$A14)*('DỮ LIỆU ĐÁNH GIÁ'!$D$5:$D$504='CẤU HÌNH'!$B$15)*('DỮ LIỆU ĐÁNH GIÁ'!$G$3:$Z$3='CẤU HÌNH'!$B$22)*'DỮ LIỆU ĐÁNH GIÁ'!$G$5:$Z$504)/T14))</f>
        <v/>
      </c>
      <c r="AO14" s="89" t="str">
        <f>IF($A14="","",IF(U14=0,0,SUMPRODUCT(('DỮ LIỆU ĐÁNH GIÁ'!$B$5:$B$504=$A14)*('DỮ LIỆU ĐÁNH GIÁ'!$D$5:$D$504='CẤU HÌNH'!$B$15)*('DỮ LIỆU ĐÁNH GIÁ'!$G$3:$Z$3='CẤU HÌNH'!$B$23)*'DỮ LIỆU ĐÁNH GIÁ'!$G$5:$Z$504)/U14))</f>
        <v/>
      </c>
      <c r="AP14" s="89" t="str">
        <f>IF($A14="","",IF(V14=0,0,SUMPRODUCT(('DỮ LIỆU ĐÁNH GIÁ'!$B$5:$B$504=$A14)*('DỮ LIỆU ĐÁNH GIÁ'!$D$5:$D$504='CẤU HÌNH'!$B$15)*('DỮ LIỆU ĐÁNH GIÁ'!$G$3:$Z$3='CẤU HÌNH'!$B$24)*'DỮ LIỆU ĐÁNH GIÁ'!$G$5:$Z$504)/V14))</f>
        <v/>
      </c>
      <c r="AQ14" s="89" t="str">
        <f>IF($A14="","",IF((IF(C14&gt;0,'CẤU HÌNH'!$C$20,0)+IF(D14&gt;0,'CẤU HÌNH'!$C$21,0)+IF(E14&gt;0,'CẤU HÌNH'!$C$22,0)+IF(F14&gt;0,'CẤU HÌNH'!$C$23,0)+IF(G14&gt;0,'CẤU HÌNH'!$C$24,0))=0,"",('CẤU HÌNH'!$C$20*W14+'CẤU HÌNH'!$C$21*X14+'CẤU HÌNH'!$C$22*Y14+'CẤU HÌNH'!$C$23*Z14+'CẤU HÌNH'!$C$24*AA14)/(IF(C14&gt;0,'CẤU HÌNH'!$C$20,0)+IF(D14&gt;0,'CẤU HÌNH'!$C$21,0)+IF(E14&gt;0,'CẤU HÌNH'!$C$22,0)+IF(F14&gt;0,'CẤU HÌNH'!$C$23,0)+IF(G14&gt;0,'CẤU HÌNH'!$C$24,0))))</f>
        <v/>
      </c>
      <c r="AR14" s="89" t="str">
        <f>IF($A14="","",IF((IF(H14&gt;0,'CẤU HÌNH'!$C$20,0)+IF(I14&gt;0,'CẤU HÌNH'!$C$21,0)+IF(J14&gt;0,'CẤU HÌNH'!$C$22,0)+IF(K14&gt;0,'CẤU HÌNH'!$C$23,0)+IF(L14&gt;0,'CẤU HÌNH'!$C$24,0))=0,"",('CẤU HÌNH'!$C$20*AB14+'CẤU HÌNH'!$C$21*AC14+'CẤU HÌNH'!$C$22*AD14+'CẤU HÌNH'!$C$23*AE14+'CẤU HÌNH'!$C$24*AF14)/(IF(H14&gt;0,'CẤU HÌNH'!$C$20,0)+IF(I14&gt;0,'CẤU HÌNH'!$C$21,0)+IF(J14&gt;0,'CẤU HÌNH'!$C$22,0)+IF(K14&gt;0,'CẤU HÌNH'!$C$23,0)+IF(L14&gt;0,'CẤU HÌNH'!$C$24,0))))</f>
        <v/>
      </c>
      <c r="AS14" s="89" t="str">
        <f>IF($A14="","",IF((IF(M14&gt;0,'CẤU HÌNH'!$C$20,0)+IF(N14&gt;0,'CẤU HÌNH'!$C$21,0)+IF(O14&gt;0,'CẤU HÌNH'!$C$22,0)+IF(P14&gt;0,'CẤU HÌNH'!$C$23,0)+IF(Q14&gt;0,'CẤU HÌNH'!$C$24,0))=0,"",('CẤU HÌNH'!$C$20*AG14+'CẤU HÌNH'!$C$21*AH14+'CẤU HÌNH'!$C$22*AI14+'CẤU HÌNH'!$C$23*AJ14+'CẤU HÌNH'!$C$24*AK14)/(IF(M14&gt;0,'CẤU HÌNH'!$C$20,0)+IF(N14&gt;0,'CẤU HÌNH'!$C$21,0)+IF(O14&gt;0,'CẤU HÌNH'!$C$22,0)+IF(P14&gt;0,'CẤU HÌNH'!$C$23,0)+IF(Q14&gt;0,'CẤU HÌNH'!$C$24,0))))</f>
        <v/>
      </c>
      <c r="AT14" s="89" t="str">
        <f>IF($A14="","",IF((IF(R14&gt;0,'CẤU HÌNH'!$C$20,0)+IF(S14&gt;0,'CẤU HÌNH'!$C$21,0)+IF(T14&gt;0,'CẤU HÌNH'!$C$22,0)+IF(U14&gt;0,'CẤU HÌNH'!$C$23,0)+IF(V14&gt;0,'CẤU HÌNH'!$C$24,0))=0,"",('CẤU HÌNH'!$C$20*AL14+'CẤU HÌNH'!$C$21*AM14+'CẤU HÌNH'!$C$22*AN14+'CẤU HÌNH'!$C$23*AO14+'CẤU HÌNH'!$C$24*AP14)/(IF(R14&gt;0,'CẤU HÌNH'!$C$20,0)+IF(S14&gt;0,'CẤU HÌNH'!$C$21,0)+IF(T14&gt;0,'CẤU HÌNH'!$C$22,0)+IF(U14&gt;0,'CẤU HÌNH'!$C$23,0)+IF(V14&gt;0,'CẤU HÌNH'!$C$24,0))))</f>
        <v/>
      </c>
      <c r="AU14" s="89" t="str">
        <f>IF($A14="","",IF((IF(C14&gt;0,'CẤU HÌNH'!$C$12,0)+IF(H14&gt;0,'CẤU HÌNH'!$C$13,0)+IF(M14&gt;0,'CẤU HÌNH'!$C$14,0)+IF(R14&gt;0,'CẤU HÌNH'!$C$15,0))=0,"",('CẤU HÌNH'!$C$12*W14+'CẤU HÌNH'!$C$13*AB14+'CẤU HÌNH'!$C$14*AG14+'CẤU HÌNH'!$C$15*AL14)/(IF(C14&gt;0,'CẤU HÌNH'!$C$12,0)+IF(H14&gt;0,'CẤU HÌNH'!$C$13,0)+IF(M14&gt;0,'CẤU HÌNH'!$C$14,0)+IF(R14&gt;0,'CẤU HÌNH'!$C$15,0))))</f>
        <v/>
      </c>
      <c r="AV14" s="89" t="str">
        <f>IF($A14="","",IF((IF(D14&gt;0,'CẤU HÌNH'!$C$12,0)+IF(I14&gt;0,'CẤU HÌNH'!$C$13,0)+IF(N14&gt;0,'CẤU HÌNH'!$C$14,0)+IF(S14&gt;0,'CẤU HÌNH'!$C$15,0))=0,"",('CẤU HÌNH'!$C$12*X14+'CẤU HÌNH'!$C$13*AC14+'CẤU HÌNH'!$C$14*AH14+'CẤU HÌNH'!$C$15*AM14)/(IF(D14&gt;0,'CẤU HÌNH'!$C$12,0)+IF(I14&gt;0,'CẤU HÌNH'!$C$13,0)+IF(N14&gt;0,'CẤU HÌNH'!$C$14,0)+IF(S14&gt;0,'CẤU HÌNH'!$C$15,0))))</f>
        <v/>
      </c>
      <c r="AW14" s="89" t="str">
        <f>IF($A14="","",IF((IF(E14&gt;0,'CẤU HÌNH'!$C$12,0)+IF(J14&gt;0,'CẤU HÌNH'!$C$13,0)+IF(O14&gt;0,'CẤU HÌNH'!$C$14,0)+IF(T14&gt;0,'CẤU HÌNH'!$C$15,0))=0,"",('CẤU HÌNH'!$C$12*Y14+'CẤU HÌNH'!$C$13*AD14+'CẤU HÌNH'!$C$14*AI14+'CẤU HÌNH'!$C$15*AN14)/(IF(E14&gt;0,'CẤU HÌNH'!$C$12,0)+IF(J14&gt;0,'CẤU HÌNH'!$C$13,0)+IF(O14&gt;0,'CẤU HÌNH'!$C$14,0)+IF(T14&gt;0,'CẤU HÌNH'!$C$15,0))))</f>
        <v/>
      </c>
      <c r="AX14" s="89" t="str">
        <f>IF($A14="","",IF((IF(F14&gt;0,'CẤU HÌNH'!$C$12,0)+IF(K14&gt;0,'CẤU HÌNH'!$C$13,0)+IF(P14&gt;0,'CẤU HÌNH'!$C$14,0)+IF(U14&gt;0,'CẤU HÌNH'!$C$15,0))=0,"",('CẤU HÌNH'!$C$12*Z14+'CẤU HÌNH'!$C$13*AE14+'CẤU HÌNH'!$C$14*AJ14+'CẤU HÌNH'!$C$15*AO14)/(IF(F14&gt;0,'CẤU HÌNH'!$C$12,0)+IF(K14&gt;0,'CẤU HÌNH'!$C$13,0)+IF(P14&gt;0,'CẤU HÌNH'!$C$14,0)+IF(U14&gt;0,'CẤU HÌNH'!$C$15,0))))</f>
        <v/>
      </c>
      <c r="AY14" s="89" t="str">
        <f>IF($A14="","",IF((IF(G14&gt;0,'CẤU HÌNH'!$C$12,0)+IF(L14&gt;0,'CẤU HÌNH'!$C$13,0)+IF(Q14&gt;0,'CẤU HÌNH'!$C$14,0)+IF(V14&gt;0,'CẤU HÌNH'!$C$15,0))=0,"",('CẤU HÌNH'!$C$12*AA14+'CẤU HÌNH'!$C$13*AF14+'CẤU HÌNH'!$C$14*AK14+'CẤU HÌNH'!$C$15*AP14)/(IF(G14&gt;0,'CẤU HÌNH'!$C$12,0)+IF(L14&gt;0,'CẤU HÌNH'!$C$13,0)+IF(Q14&gt;0,'CẤU HÌNH'!$C$14,0)+IF(V14&gt;0,'CẤU HÌNH'!$C$15,0))))</f>
        <v/>
      </c>
      <c r="AZ14" s="89" t="str">
        <f>IF($A14="","",IF((IF(H14&gt;0,'CẤU HÌNH'!$C$13,0)+IF(M14&gt;0,'CẤU HÌNH'!$C$14,0)+IF(R14&gt;0,'CẤU HÌNH'!$C$15,0))=0,"",('CẤU HÌNH'!$C$13*AB14+'CẤU HÌNH'!$C$14*AG14+'CẤU HÌNH'!$C$15*AL14)/(IF(H14&gt;0,'CẤU HÌNH'!$C$13,0)+IF(M14&gt;0,'CẤU HÌNH'!$C$14,0)+IF(R14&gt;0,'CẤU HÌNH'!$C$15,0))))</f>
        <v/>
      </c>
      <c r="BA14" s="89" t="str">
        <f>IF($A14="","",IF((IF(I14&gt;0,'CẤU HÌNH'!$C$13,0)+IF(N14&gt;0,'CẤU HÌNH'!$C$14,0)+IF(S14&gt;0,'CẤU HÌNH'!$C$15,0))=0,"",('CẤU HÌNH'!$C$13*AC14+'CẤU HÌNH'!$C$14*AH14+'CẤU HÌNH'!$C$15*AM14)/(IF(I14&gt;0,'CẤU HÌNH'!$C$13,0)+IF(N14&gt;0,'CẤU HÌNH'!$C$14,0)+IF(S14&gt;0,'CẤU HÌNH'!$C$15,0))))</f>
        <v/>
      </c>
      <c r="BB14" s="89" t="str">
        <f>IF($A14="","",IF((IF(J14&gt;0,'CẤU HÌNH'!$C$13,0)+IF(O14&gt;0,'CẤU HÌNH'!$C$14,0)+IF(T14&gt;0,'CẤU HÌNH'!$C$15,0))=0,"",('CẤU HÌNH'!$C$13*AD14+'CẤU HÌNH'!$C$14*AI14+'CẤU HÌNH'!$C$15*AN14)/(IF(J14&gt;0,'CẤU HÌNH'!$C$13,0)+IF(O14&gt;0,'CẤU HÌNH'!$C$14,0)+IF(T14&gt;0,'CẤU HÌNH'!$C$15,0))))</f>
        <v/>
      </c>
      <c r="BC14" s="89" t="str">
        <f>IF($A14="","",IF((IF(K14&gt;0,'CẤU HÌNH'!$C$13,0)+IF(P14&gt;0,'CẤU HÌNH'!$C$14,0)+IF(U14&gt;0,'CẤU HÌNH'!$C$15,0))=0,"",('CẤU HÌNH'!$C$13*AE14+'CẤU HÌNH'!$C$14*AJ14+'CẤU HÌNH'!$C$15*AO14)/(IF(K14&gt;0,'CẤU HÌNH'!$C$13,0)+IF(P14&gt;0,'CẤU HÌNH'!$C$14,0)+IF(U14&gt;0,'CẤU HÌNH'!$C$15,0))))</f>
        <v/>
      </c>
      <c r="BD14" s="89" t="str">
        <f>IF($A14="","",IF((IF(L14&gt;0,'CẤU HÌNH'!$C$13,0)+IF(Q14&gt;0,'CẤU HÌNH'!$C$14,0)+IF(V14&gt;0,'CẤU HÌNH'!$C$15,0))=0,"",('CẤU HÌNH'!$C$13*AF14+'CẤU HÌNH'!$C$14*AK14+'CẤU HÌNH'!$C$15*AP14)/(IF(L14&gt;0,'CẤU HÌNH'!$C$13,0)+IF(Q14&gt;0,'CẤU HÌNH'!$C$14,0)+IF(V14&gt;0,'CẤU HÌNH'!$C$15,0))))</f>
        <v/>
      </c>
      <c r="BE14" s="89" t="str">
        <f>IF($A14="","",IF((IF(ISNUMBER(AQ14),'CẤU HÌNH'!$C$12,0)+IF(ISNUMBER(AR14),'CẤU HÌNH'!$C$13,0)+IF(ISNUMBER(AS14),'CẤU HÌNH'!$C$14,0)+IF(ISNUMBER(AT14),'CẤU HÌNH'!$C$15,0))=0,"",(IF(ISNUMBER(AQ14),'CẤU HÌNH'!$C$12*AQ14,0)+IF(ISNUMBER(AR14),'CẤU HÌNH'!$C$13*AR14,0)+IF(ISNUMBER(AS14),'CẤU HÌNH'!$C$14*AS14,0)+IF(ISNUMBER(AT14),'CẤU HÌNH'!$C$15*AT14,0))/(IF(ISNUMBER(AQ14),'CẤU HÌNH'!$C$12,0)+IF(ISNUMBER(AR14),'CẤU HÌNH'!$C$13,0)+IF(ISNUMBER(AS14),'CẤU HÌNH'!$C$14,0)+IF(ISNUMBER(AT14),'CẤU HÌNH'!$C$15,0))))</f>
        <v/>
      </c>
      <c r="BF14" s="89" t="str">
        <f>IF($A14="","",IF((IF(ISNUMBER(AR14),'CẤU HÌNH'!$C$13,0)+IF(ISNUMBER(AS14),'CẤU HÌNH'!$C$14,0)+IF(ISNUMBER(AT14),'CẤU HÌNH'!$C$15,0))=0,"",(IF(ISNUMBER(AR14),'CẤU HÌNH'!$C$13*AR14,0)+IF(ISNUMBER(AS14),'CẤU HÌNH'!$C$14*AS14,0)+IF(ISNUMBER(AT14),'CẤU HÌNH'!$C$15*AT14,0))/(IF(ISNUMBER(AR14),'CẤU HÌNH'!$C$13,0)+IF(ISNUMBER(AS14),'CẤU HÌNH'!$C$14,0)+IF(ISNUMBER(AT14),'CẤU HÌNH'!$C$15,0))))</f>
        <v/>
      </c>
    </row>
    <row r="15">
      <c r="A15" s="87" t="str">
        <f>IF('NGƯỜI ĐƯỢC ĐÁNH GIÁ'!B15="","",'NGƯỜI ĐƯỢC ĐÁNH GIÁ'!B15)</f>
        <v/>
      </c>
      <c r="B15" s="87" t="str">
        <f>IF(A15="","",'NGƯỜI ĐƯỢC ĐÁNH GIÁ'!C15)</f>
        <v/>
      </c>
      <c r="C15" s="88" t="str">
        <f>IF($A15="","",SUMPRODUCT(('DỮ LIỆU ĐÁNH GIÁ'!$B$5:$B$504=$A15)*('DỮ LIỆU ĐÁNH GIÁ'!$D$5:$D$504='CẤU HÌNH'!$B$12)*('DỮ LIỆU ĐÁNH GIÁ'!$G$3:$Z$3='CẤU HÌNH'!$B$20)*ISNUMBER('DỮ LIỆU ĐÁNH GIÁ'!$G$5:$Z$504)))</f>
        <v/>
      </c>
      <c r="D15" s="88" t="str">
        <f>IF($A15="","",SUMPRODUCT(('DỮ LIỆU ĐÁNH GIÁ'!$B$5:$B$504=$A15)*('DỮ LIỆU ĐÁNH GIÁ'!$D$5:$D$504='CẤU HÌNH'!$B$12)*('DỮ LIỆU ĐÁNH GIÁ'!$G$3:$Z$3='CẤU HÌNH'!$B$21)*ISNUMBER('DỮ LIỆU ĐÁNH GIÁ'!$G$5:$Z$504)))</f>
        <v/>
      </c>
      <c r="E15" s="88" t="str">
        <f>IF($A15="","",SUMPRODUCT(('DỮ LIỆU ĐÁNH GIÁ'!$B$5:$B$504=$A15)*('DỮ LIỆU ĐÁNH GIÁ'!$D$5:$D$504='CẤU HÌNH'!$B$12)*('DỮ LIỆU ĐÁNH GIÁ'!$G$3:$Z$3='CẤU HÌNH'!$B$22)*ISNUMBER('DỮ LIỆU ĐÁNH GIÁ'!$G$5:$Z$504)))</f>
        <v/>
      </c>
      <c r="F15" s="88" t="str">
        <f>IF($A15="","",SUMPRODUCT(('DỮ LIỆU ĐÁNH GIÁ'!$B$5:$B$504=$A15)*('DỮ LIỆU ĐÁNH GIÁ'!$D$5:$D$504='CẤU HÌNH'!$B$12)*('DỮ LIỆU ĐÁNH GIÁ'!$G$3:$Z$3='CẤU HÌNH'!$B$23)*ISNUMBER('DỮ LIỆU ĐÁNH GIÁ'!$G$5:$Z$504)))</f>
        <v/>
      </c>
      <c r="G15" s="88" t="str">
        <f>IF($A15="","",SUMPRODUCT(('DỮ LIỆU ĐÁNH GIÁ'!$B$5:$B$504=$A15)*('DỮ LIỆU ĐÁNH GIÁ'!$D$5:$D$504='CẤU HÌNH'!$B$12)*('DỮ LIỆU ĐÁNH GIÁ'!$G$3:$Z$3='CẤU HÌNH'!$B$24)*ISNUMBER('DỮ LIỆU ĐÁNH GIÁ'!$G$5:$Z$504)))</f>
        <v/>
      </c>
      <c r="H15" s="88" t="str">
        <f>IF($A15="","",SUMPRODUCT(('DỮ LIỆU ĐÁNH GIÁ'!$B$5:$B$504=$A15)*('DỮ LIỆU ĐÁNH GIÁ'!$D$5:$D$504='CẤU HÌNH'!$B$13)*('DỮ LIỆU ĐÁNH GIÁ'!$G$3:$Z$3='CẤU HÌNH'!$B$20)*ISNUMBER('DỮ LIỆU ĐÁNH GIÁ'!$G$5:$Z$504)))</f>
        <v/>
      </c>
      <c r="I15" s="88" t="str">
        <f>IF($A15="","",SUMPRODUCT(('DỮ LIỆU ĐÁNH GIÁ'!$B$5:$B$504=$A15)*('DỮ LIỆU ĐÁNH GIÁ'!$D$5:$D$504='CẤU HÌNH'!$B$13)*('DỮ LIỆU ĐÁNH GIÁ'!$G$3:$Z$3='CẤU HÌNH'!$B$21)*ISNUMBER('DỮ LIỆU ĐÁNH GIÁ'!$G$5:$Z$504)))</f>
        <v/>
      </c>
      <c r="J15" s="88" t="str">
        <f>IF($A15="","",SUMPRODUCT(('DỮ LIỆU ĐÁNH GIÁ'!$B$5:$B$504=$A15)*('DỮ LIỆU ĐÁNH GIÁ'!$D$5:$D$504='CẤU HÌNH'!$B$13)*('DỮ LIỆU ĐÁNH GIÁ'!$G$3:$Z$3='CẤU HÌNH'!$B$22)*ISNUMBER('DỮ LIỆU ĐÁNH GIÁ'!$G$5:$Z$504)))</f>
        <v/>
      </c>
      <c r="K15" s="88" t="str">
        <f>IF($A15="","",SUMPRODUCT(('DỮ LIỆU ĐÁNH GIÁ'!$B$5:$B$504=$A15)*('DỮ LIỆU ĐÁNH GIÁ'!$D$5:$D$504='CẤU HÌNH'!$B$13)*('DỮ LIỆU ĐÁNH GIÁ'!$G$3:$Z$3='CẤU HÌNH'!$B$23)*ISNUMBER('DỮ LIỆU ĐÁNH GIÁ'!$G$5:$Z$504)))</f>
        <v/>
      </c>
      <c r="L15" s="88" t="str">
        <f>IF($A15="","",SUMPRODUCT(('DỮ LIỆU ĐÁNH GIÁ'!$B$5:$B$504=$A15)*('DỮ LIỆU ĐÁNH GIÁ'!$D$5:$D$504='CẤU HÌNH'!$B$13)*('DỮ LIỆU ĐÁNH GIÁ'!$G$3:$Z$3='CẤU HÌNH'!$B$24)*ISNUMBER('DỮ LIỆU ĐÁNH GIÁ'!$G$5:$Z$504)))</f>
        <v/>
      </c>
      <c r="M15" s="88" t="str">
        <f>IF($A15="","",SUMPRODUCT(('DỮ LIỆU ĐÁNH GIÁ'!$B$5:$B$504=$A15)*('DỮ LIỆU ĐÁNH GIÁ'!$D$5:$D$504='CẤU HÌNH'!$B$14)*('DỮ LIỆU ĐÁNH GIÁ'!$G$3:$Z$3='CẤU HÌNH'!$B$20)*ISNUMBER('DỮ LIỆU ĐÁNH GIÁ'!$G$5:$Z$504)))</f>
        <v/>
      </c>
      <c r="N15" s="88" t="str">
        <f>IF($A15="","",SUMPRODUCT(('DỮ LIỆU ĐÁNH GIÁ'!$B$5:$B$504=$A15)*('DỮ LIỆU ĐÁNH GIÁ'!$D$5:$D$504='CẤU HÌNH'!$B$14)*('DỮ LIỆU ĐÁNH GIÁ'!$G$3:$Z$3='CẤU HÌNH'!$B$21)*ISNUMBER('DỮ LIỆU ĐÁNH GIÁ'!$G$5:$Z$504)))</f>
        <v/>
      </c>
      <c r="O15" s="88" t="str">
        <f>IF($A15="","",SUMPRODUCT(('DỮ LIỆU ĐÁNH GIÁ'!$B$5:$B$504=$A15)*('DỮ LIỆU ĐÁNH GIÁ'!$D$5:$D$504='CẤU HÌNH'!$B$14)*('DỮ LIỆU ĐÁNH GIÁ'!$G$3:$Z$3='CẤU HÌNH'!$B$22)*ISNUMBER('DỮ LIỆU ĐÁNH GIÁ'!$G$5:$Z$504)))</f>
        <v/>
      </c>
      <c r="P15" s="88" t="str">
        <f>IF($A15="","",SUMPRODUCT(('DỮ LIỆU ĐÁNH GIÁ'!$B$5:$B$504=$A15)*('DỮ LIỆU ĐÁNH GIÁ'!$D$5:$D$504='CẤU HÌNH'!$B$14)*('DỮ LIỆU ĐÁNH GIÁ'!$G$3:$Z$3='CẤU HÌNH'!$B$23)*ISNUMBER('DỮ LIỆU ĐÁNH GIÁ'!$G$5:$Z$504)))</f>
        <v/>
      </c>
      <c r="Q15" s="88" t="str">
        <f>IF($A15="","",SUMPRODUCT(('DỮ LIỆU ĐÁNH GIÁ'!$B$5:$B$504=$A15)*('DỮ LIỆU ĐÁNH GIÁ'!$D$5:$D$504='CẤU HÌNH'!$B$14)*('DỮ LIỆU ĐÁNH GIÁ'!$G$3:$Z$3='CẤU HÌNH'!$B$24)*ISNUMBER('DỮ LIỆU ĐÁNH GIÁ'!$G$5:$Z$504)))</f>
        <v/>
      </c>
      <c r="R15" s="88" t="str">
        <f>IF($A15="","",SUMPRODUCT(('DỮ LIỆU ĐÁNH GIÁ'!$B$5:$B$504=$A15)*('DỮ LIỆU ĐÁNH GIÁ'!$D$5:$D$504='CẤU HÌNH'!$B$15)*('DỮ LIỆU ĐÁNH GIÁ'!$G$3:$Z$3='CẤU HÌNH'!$B$20)*ISNUMBER('DỮ LIỆU ĐÁNH GIÁ'!$G$5:$Z$504)))</f>
        <v/>
      </c>
      <c r="S15" s="88" t="str">
        <f>IF($A15="","",SUMPRODUCT(('DỮ LIỆU ĐÁNH GIÁ'!$B$5:$B$504=$A15)*('DỮ LIỆU ĐÁNH GIÁ'!$D$5:$D$504='CẤU HÌNH'!$B$15)*('DỮ LIỆU ĐÁNH GIÁ'!$G$3:$Z$3='CẤU HÌNH'!$B$21)*ISNUMBER('DỮ LIỆU ĐÁNH GIÁ'!$G$5:$Z$504)))</f>
        <v/>
      </c>
      <c r="T15" s="88" t="str">
        <f>IF($A15="","",SUMPRODUCT(('DỮ LIỆU ĐÁNH GIÁ'!$B$5:$B$504=$A15)*('DỮ LIỆU ĐÁNH GIÁ'!$D$5:$D$504='CẤU HÌNH'!$B$15)*('DỮ LIỆU ĐÁNH GIÁ'!$G$3:$Z$3='CẤU HÌNH'!$B$22)*ISNUMBER('DỮ LIỆU ĐÁNH GIÁ'!$G$5:$Z$504)))</f>
        <v/>
      </c>
      <c r="U15" s="88" t="str">
        <f>IF($A15="","",SUMPRODUCT(('DỮ LIỆU ĐÁNH GIÁ'!$B$5:$B$504=$A15)*('DỮ LIỆU ĐÁNH GIÁ'!$D$5:$D$504='CẤU HÌNH'!$B$15)*('DỮ LIỆU ĐÁNH GIÁ'!$G$3:$Z$3='CẤU HÌNH'!$B$23)*ISNUMBER('DỮ LIỆU ĐÁNH GIÁ'!$G$5:$Z$504)))</f>
        <v/>
      </c>
      <c r="V15" s="88" t="str">
        <f>IF($A15="","",SUMPRODUCT(('DỮ LIỆU ĐÁNH GIÁ'!$B$5:$B$504=$A15)*('DỮ LIỆU ĐÁNH GIÁ'!$D$5:$D$504='CẤU HÌNH'!$B$15)*('DỮ LIỆU ĐÁNH GIÁ'!$G$3:$Z$3='CẤU HÌNH'!$B$24)*ISNUMBER('DỮ LIỆU ĐÁNH GIÁ'!$G$5:$Z$504)))</f>
        <v/>
      </c>
      <c r="W15" s="89" t="str">
        <f>IF($A15="","",IF(C15=0,0,SUMPRODUCT(('DỮ LIỆU ĐÁNH GIÁ'!$B$5:$B$504=$A15)*('DỮ LIỆU ĐÁNH GIÁ'!$D$5:$D$504='CẤU HÌNH'!$B$12)*('DỮ LIỆU ĐÁNH GIÁ'!$G$3:$Z$3='CẤU HÌNH'!$B$20)*'DỮ LIỆU ĐÁNH GIÁ'!$G$5:$Z$504)/C15))</f>
        <v/>
      </c>
      <c r="X15" s="89" t="str">
        <f>IF($A15="","",IF(D15=0,0,SUMPRODUCT(('DỮ LIỆU ĐÁNH GIÁ'!$B$5:$B$504=$A15)*('DỮ LIỆU ĐÁNH GIÁ'!$D$5:$D$504='CẤU HÌNH'!$B$12)*('DỮ LIỆU ĐÁNH GIÁ'!$G$3:$Z$3='CẤU HÌNH'!$B$21)*'DỮ LIỆU ĐÁNH GIÁ'!$G$5:$Z$504)/D15))</f>
        <v/>
      </c>
      <c r="Y15" s="89" t="str">
        <f>IF($A15="","",IF(E15=0,0,SUMPRODUCT(('DỮ LIỆU ĐÁNH GIÁ'!$B$5:$B$504=$A15)*('DỮ LIỆU ĐÁNH GIÁ'!$D$5:$D$504='CẤU HÌNH'!$B$12)*('DỮ LIỆU ĐÁNH GIÁ'!$G$3:$Z$3='CẤU HÌNH'!$B$22)*'DỮ LIỆU ĐÁNH GIÁ'!$G$5:$Z$504)/E15))</f>
        <v/>
      </c>
      <c r="Z15" s="89" t="str">
        <f>IF($A15="","",IF(F15=0,0,SUMPRODUCT(('DỮ LIỆU ĐÁNH GIÁ'!$B$5:$B$504=$A15)*('DỮ LIỆU ĐÁNH GIÁ'!$D$5:$D$504='CẤU HÌNH'!$B$12)*('DỮ LIỆU ĐÁNH GIÁ'!$G$3:$Z$3='CẤU HÌNH'!$B$23)*'DỮ LIỆU ĐÁNH GIÁ'!$G$5:$Z$504)/F15))</f>
        <v/>
      </c>
      <c r="AA15" s="89" t="str">
        <f>IF($A15="","",IF(G15=0,0,SUMPRODUCT(('DỮ LIỆU ĐÁNH GIÁ'!$B$5:$B$504=$A15)*('DỮ LIỆU ĐÁNH GIÁ'!$D$5:$D$504='CẤU HÌNH'!$B$12)*('DỮ LIỆU ĐÁNH GIÁ'!$G$3:$Z$3='CẤU HÌNH'!$B$24)*'DỮ LIỆU ĐÁNH GIÁ'!$G$5:$Z$504)/G15))</f>
        <v/>
      </c>
      <c r="AB15" s="89" t="str">
        <f>IF($A15="","",IF(H15=0,0,SUMPRODUCT(('DỮ LIỆU ĐÁNH GIÁ'!$B$5:$B$504=$A15)*('DỮ LIỆU ĐÁNH GIÁ'!$D$5:$D$504='CẤU HÌNH'!$B$13)*('DỮ LIỆU ĐÁNH GIÁ'!$G$3:$Z$3='CẤU HÌNH'!$B$20)*'DỮ LIỆU ĐÁNH GIÁ'!$G$5:$Z$504)/H15))</f>
        <v/>
      </c>
      <c r="AC15" s="89" t="str">
        <f>IF($A15="","",IF(I15=0,0,SUMPRODUCT(('DỮ LIỆU ĐÁNH GIÁ'!$B$5:$B$504=$A15)*('DỮ LIỆU ĐÁNH GIÁ'!$D$5:$D$504='CẤU HÌNH'!$B$13)*('DỮ LIỆU ĐÁNH GIÁ'!$G$3:$Z$3='CẤU HÌNH'!$B$21)*'DỮ LIỆU ĐÁNH GIÁ'!$G$5:$Z$504)/I15))</f>
        <v/>
      </c>
      <c r="AD15" s="89" t="str">
        <f>IF($A15="","",IF(J15=0,0,SUMPRODUCT(('DỮ LIỆU ĐÁNH GIÁ'!$B$5:$B$504=$A15)*('DỮ LIỆU ĐÁNH GIÁ'!$D$5:$D$504='CẤU HÌNH'!$B$13)*('DỮ LIỆU ĐÁNH GIÁ'!$G$3:$Z$3='CẤU HÌNH'!$B$22)*'DỮ LIỆU ĐÁNH GIÁ'!$G$5:$Z$504)/J15))</f>
        <v/>
      </c>
      <c r="AE15" s="89" t="str">
        <f>IF($A15="","",IF(K15=0,0,SUMPRODUCT(('DỮ LIỆU ĐÁNH GIÁ'!$B$5:$B$504=$A15)*('DỮ LIỆU ĐÁNH GIÁ'!$D$5:$D$504='CẤU HÌNH'!$B$13)*('DỮ LIỆU ĐÁNH GIÁ'!$G$3:$Z$3='CẤU HÌNH'!$B$23)*'DỮ LIỆU ĐÁNH GIÁ'!$G$5:$Z$504)/K15))</f>
        <v/>
      </c>
      <c r="AF15" s="89" t="str">
        <f>IF($A15="","",IF(L15=0,0,SUMPRODUCT(('DỮ LIỆU ĐÁNH GIÁ'!$B$5:$B$504=$A15)*('DỮ LIỆU ĐÁNH GIÁ'!$D$5:$D$504='CẤU HÌNH'!$B$13)*('DỮ LIỆU ĐÁNH GIÁ'!$G$3:$Z$3='CẤU HÌNH'!$B$24)*'DỮ LIỆU ĐÁNH GIÁ'!$G$5:$Z$504)/L15))</f>
        <v/>
      </c>
      <c r="AG15" s="89" t="str">
        <f>IF($A15="","",IF(M15=0,0,SUMPRODUCT(('DỮ LIỆU ĐÁNH GIÁ'!$B$5:$B$504=$A15)*('DỮ LIỆU ĐÁNH GIÁ'!$D$5:$D$504='CẤU HÌNH'!$B$14)*('DỮ LIỆU ĐÁNH GIÁ'!$G$3:$Z$3='CẤU HÌNH'!$B$20)*'DỮ LIỆU ĐÁNH GIÁ'!$G$5:$Z$504)/M15))</f>
        <v/>
      </c>
      <c r="AH15" s="89" t="str">
        <f>IF($A15="","",IF(N15=0,0,SUMPRODUCT(('DỮ LIỆU ĐÁNH GIÁ'!$B$5:$B$504=$A15)*('DỮ LIỆU ĐÁNH GIÁ'!$D$5:$D$504='CẤU HÌNH'!$B$14)*('DỮ LIỆU ĐÁNH GIÁ'!$G$3:$Z$3='CẤU HÌNH'!$B$21)*'DỮ LIỆU ĐÁNH GIÁ'!$G$5:$Z$504)/N15))</f>
        <v/>
      </c>
      <c r="AI15" s="89" t="str">
        <f>IF($A15="","",IF(O15=0,0,SUMPRODUCT(('DỮ LIỆU ĐÁNH GIÁ'!$B$5:$B$504=$A15)*('DỮ LIỆU ĐÁNH GIÁ'!$D$5:$D$504='CẤU HÌNH'!$B$14)*('DỮ LIỆU ĐÁNH GIÁ'!$G$3:$Z$3='CẤU HÌNH'!$B$22)*'DỮ LIỆU ĐÁNH GIÁ'!$G$5:$Z$504)/O15))</f>
        <v/>
      </c>
      <c r="AJ15" s="89" t="str">
        <f>IF($A15="","",IF(P15=0,0,SUMPRODUCT(('DỮ LIỆU ĐÁNH GIÁ'!$B$5:$B$504=$A15)*('DỮ LIỆU ĐÁNH GIÁ'!$D$5:$D$504='CẤU HÌNH'!$B$14)*('DỮ LIỆU ĐÁNH GIÁ'!$G$3:$Z$3='CẤU HÌNH'!$B$23)*'DỮ LIỆU ĐÁNH GIÁ'!$G$5:$Z$504)/P15))</f>
        <v/>
      </c>
      <c r="AK15" s="89" t="str">
        <f>IF($A15="","",IF(Q15=0,0,SUMPRODUCT(('DỮ LIỆU ĐÁNH GIÁ'!$B$5:$B$504=$A15)*('DỮ LIỆU ĐÁNH GIÁ'!$D$5:$D$504='CẤU HÌNH'!$B$14)*('DỮ LIỆU ĐÁNH GIÁ'!$G$3:$Z$3='CẤU HÌNH'!$B$24)*'DỮ LIỆU ĐÁNH GIÁ'!$G$5:$Z$504)/Q15))</f>
        <v/>
      </c>
      <c r="AL15" s="89" t="str">
        <f>IF($A15="","",IF(R15=0,0,SUMPRODUCT(('DỮ LIỆU ĐÁNH GIÁ'!$B$5:$B$504=$A15)*('DỮ LIỆU ĐÁNH GIÁ'!$D$5:$D$504='CẤU HÌNH'!$B$15)*('DỮ LIỆU ĐÁNH GIÁ'!$G$3:$Z$3='CẤU HÌNH'!$B$20)*'DỮ LIỆU ĐÁNH GIÁ'!$G$5:$Z$504)/R15))</f>
        <v/>
      </c>
      <c r="AM15" s="89" t="str">
        <f>IF($A15="","",IF(S15=0,0,SUMPRODUCT(('DỮ LIỆU ĐÁNH GIÁ'!$B$5:$B$504=$A15)*('DỮ LIỆU ĐÁNH GIÁ'!$D$5:$D$504='CẤU HÌNH'!$B$15)*('DỮ LIỆU ĐÁNH GIÁ'!$G$3:$Z$3='CẤU HÌNH'!$B$21)*'DỮ LIỆU ĐÁNH GIÁ'!$G$5:$Z$504)/S15))</f>
        <v/>
      </c>
      <c r="AN15" s="89" t="str">
        <f>IF($A15="","",IF(T15=0,0,SUMPRODUCT(('DỮ LIỆU ĐÁNH GIÁ'!$B$5:$B$504=$A15)*('DỮ LIỆU ĐÁNH GIÁ'!$D$5:$D$504='CẤU HÌNH'!$B$15)*('DỮ LIỆU ĐÁNH GIÁ'!$G$3:$Z$3='CẤU HÌNH'!$B$22)*'DỮ LIỆU ĐÁNH GIÁ'!$G$5:$Z$504)/T15))</f>
        <v/>
      </c>
      <c r="AO15" s="89" t="str">
        <f>IF($A15="","",IF(U15=0,0,SUMPRODUCT(('DỮ LIỆU ĐÁNH GIÁ'!$B$5:$B$504=$A15)*('DỮ LIỆU ĐÁNH GIÁ'!$D$5:$D$504='CẤU HÌNH'!$B$15)*('DỮ LIỆU ĐÁNH GIÁ'!$G$3:$Z$3='CẤU HÌNH'!$B$23)*'DỮ LIỆU ĐÁNH GIÁ'!$G$5:$Z$504)/U15))</f>
        <v/>
      </c>
      <c r="AP15" s="89" t="str">
        <f>IF($A15="","",IF(V15=0,0,SUMPRODUCT(('DỮ LIỆU ĐÁNH GIÁ'!$B$5:$B$504=$A15)*('DỮ LIỆU ĐÁNH GIÁ'!$D$5:$D$504='CẤU HÌNH'!$B$15)*('DỮ LIỆU ĐÁNH GIÁ'!$G$3:$Z$3='CẤU HÌNH'!$B$24)*'DỮ LIỆU ĐÁNH GIÁ'!$G$5:$Z$504)/V15))</f>
        <v/>
      </c>
      <c r="AQ15" s="89" t="str">
        <f>IF($A15="","",IF((IF(C15&gt;0,'CẤU HÌNH'!$C$20,0)+IF(D15&gt;0,'CẤU HÌNH'!$C$21,0)+IF(E15&gt;0,'CẤU HÌNH'!$C$22,0)+IF(F15&gt;0,'CẤU HÌNH'!$C$23,0)+IF(G15&gt;0,'CẤU HÌNH'!$C$24,0))=0,"",('CẤU HÌNH'!$C$20*W15+'CẤU HÌNH'!$C$21*X15+'CẤU HÌNH'!$C$22*Y15+'CẤU HÌNH'!$C$23*Z15+'CẤU HÌNH'!$C$24*AA15)/(IF(C15&gt;0,'CẤU HÌNH'!$C$20,0)+IF(D15&gt;0,'CẤU HÌNH'!$C$21,0)+IF(E15&gt;0,'CẤU HÌNH'!$C$22,0)+IF(F15&gt;0,'CẤU HÌNH'!$C$23,0)+IF(G15&gt;0,'CẤU HÌNH'!$C$24,0))))</f>
        <v/>
      </c>
      <c r="AR15" s="89" t="str">
        <f>IF($A15="","",IF((IF(H15&gt;0,'CẤU HÌNH'!$C$20,0)+IF(I15&gt;0,'CẤU HÌNH'!$C$21,0)+IF(J15&gt;0,'CẤU HÌNH'!$C$22,0)+IF(K15&gt;0,'CẤU HÌNH'!$C$23,0)+IF(L15&gt;0,'CẤU HÌNH'!$C$24,0))=0,"",('CẤU HÌNH'!$C$20*AB15+'CẤU HÌNH'!$C$21*AC15+'CẤU HÌNH'!$C$22*AD15+'CẤU HÌNH'!$C$23*AE15+'CẤU HÌNH'!$C$24*AF15)/(IF(H15&gt;0,'CẤU HÌNH'!$C$20,0)+IF(I15&gt;0,'CẤU HÌNH'!$C$21,0)+IF(J15&gt;0,'CẤU HÌNH'!$C$22,0)+IF(K15&gt;0,'CẤU HÌNH'!$C$23,0)+IF(L15&gt;0,'CẤU HÌNH'!$C$24,0))))</f>
        <v/>
      </c>
      <c r="AS15" s="89" t="str">
        <f>IF($A15="","",IF((IF(M15&gt;0,'CẤU HÌNH'!$C$20,0)+IF(N15&gt;0,'CẤU HÌNH'!$C$21,0)+IF(O15&gt;0,'CẤU HÌNH'!$C$22,0)+IF(P15&gt;0,'CẤU HÌNH'!$C$23,0)+IF(Q15&gt;0,'CẤU HÌNH'!$C$24,0))=0,"",('CẤU HÌNH'!$C$20*AG15+'CẤU HÌNH'!$C$21*AH15+'CẤU HÌNH'!$C$22*AI15+'CẤU HÌNH'!$C$23*AJ15+'CẤU HÌNH'!$C$24*AK15)/(IF(M15&gt;0,'CẤU HÌNH'!$C$20,0)+IF(N15&gt;0,'CẤU HÌNH'!$C$21,0)+IF(O15&gt;0,'CẤU HÌNH'!$C$22,0)+IF(P15&gt;0,'CẤU HÌNH'!$C$23,0)+IF(Q15&gt;0,'CẤU HÌNH'!$C$24,0))))</f>
        <v/>
      </c>
      <c r="AT15" s="89" t="str">
        <f>IF($A15="","",IF((IF(R15&gt;0,'CẤU HÌNH'!$C$20,0)+IF(S15&gt;0,'CẤU HÌNH'!$C$21,0)+IF(T15&gt;0,'CẤU HÌNH'!$C$22,0)+IF(U15&gt;0,'CẤU HÌNH'!$C$23,0)+IF(V15&gt;0,'CẤU HÌNH'!$C$24,0))=0,"",('CẤU HÌNH'!$C$20*AL15+'CẤU HÌNH'!$C$21*AM15+'CẤU HÌNH'!$C$22*AN15+'CẤU HÌNH'!$C$23*AO15+'CẤU HÌNH'!$C$24*AP15)/(IF(R15&gt;0,'CẤU HÌNH'!$C$20,0)+IF(S15&gt;0,'CẤU HÌNH'!$C$21,0)+IF(T15&gt;0,'CẤU HÌNH'!$C$22,0)+IF(U15&gt;0,'CẤU HÌNH'!$C$23,0)+IF(V15&gt;0,'CẤU HÌNH'!$C$24,0))))</f>
        <v/>
      </c>
      <c r="AU15" s="89" t="str">
        <f>IF($A15="","",IF((IF(C15&gt;0,'CẤU HÌNH'!$C$12,0)+IF(H15&gt;0,'CẤU HÌNH'!$C$13,0)+IF(M15&gt;0,'CẤU HÌNH'!$C$14,0)+IF(R15&gt;0,'CẤU HÌNH'!$C$15,0))=0,"",('CẤU HÌNH'!$C$12*W15+'CẤU HÌNH'!$C$13*AB15+'CẤU HÌNH'!$C$14*AG15+'CẤU HÌNH'!$C$15*AL15)/(IF(C15&gt;0,'CẤU HÌNH'!$C$12,0)+IF(H15&gt;0,'CẤU HÌNH'!$C$13,0)+IF(M15&gt;0,'CẤU HÌNH'!$C$14,0)+IF(R15&gt;0,'CẤU HÌNH'!$C$15,0))))</f>
        <v/>
      </c>
      <c r="AV15" s="89" t="str">
        <f>IF($A15="","",IF((IF(D15&gt;0,'CẤU HÌNH'!$C$12,0)+IF(I15&gt;0,'CẤU HÌNH'!$C$13,0)+IF(N15&gt;0,'CẤU HÌNH'!$C$14,0)+IF(S15&gt;0,'CẤU HÌNH'!$C$15,0))=0,"",('CẤU HÌNH'!$C$12*X15+'CẤU HÌNH'!$C$13*AC15+'CẤU HÌNH'!$C$14*AH15+'CẤU HÌNH'!$C$15*AM15)/(IF(D15&gt;0,'CẤU HÌNH'!$C$12,0)+IF(I15&gt;0,'CẤU HÌNH'!$C$13,0)+IF(N15&gt;0,'CẤU HÌNH'!$C$14,0)+IF(S15&gt;0,'CẤU HÌNH'!$C$15,0))))</f>
        <v/>
      </c>
      <c r="AW15" s="89" t="str">
        <f>IF($A15="","",IF((IF(E15&gt;0,'CẤU HÌNH'!$C$12,0)+IF(J15&gt;0,'CẤU HÌNH'!$C$13,0)+IF(O15&gt;0,'CẤU HÌNH'!$C$14,0)+IF(T15&gt;0,'CẤU HÌNH'!$C$15,0))=0,"",('CẤU HÌNH'!$C$12*Y15+'CẤU HÌNH'!$C$13*AD15+'CẤU HÌNH'!$C$14*AI15+'CẤU HÌNH'!$C$15*AN15)/(IF(E15&gt;0,'CẤU HÌNH'!$C$12,0)+IF(J15&gt;0,'CẤU HÌNH'!$C$13,0)+IF(O15&gt;0,'CẤU HÌNH'!$C$14,0)+IF(T15&gt;0,'CẤU HÌNH'!$C$15,0))))</f>
        <v/>
      </c>
      <c r="AX15" s="89" t="str">
        <f>IF($A15="","",IF((IF(F15&gt;0,'CẤU HÌNH'!$C$12,0)+IF(K15&gt;0,'CẤU HÌNH'!$C$13,0)+IF(P15&gt;0,'CẤU HÌNH'!$C$14,0)+IF(U15&gt;0,'CẤU HÌNH'!$C$15,0))=0,"",('CẤU HÌNH'!$C$12*Z15+'CẤU HÌNH'!$C$13*AE15+'CẤU HÌNH'!$C$14*AJ15+'CẤU HÌNH'!$C$15*AO15)/(IF(F15&gt;0,'CẤU HÌNH'!$C$12,0)+IF(K15&gt;0,'CẤU HÌNH'!$C$13,0)+IF(P15&gt;0,'CẤU HÌNH'!$C$14,0)+IF(U15&gt;0,'CẤU HÌNH'!$C$15,0))))</f>
        <v/>
      </c>
      <c r="AY15" s="89" t="str">
        <f>IF($A15="","",IF((IF(G15&gt;0,'CẤU HÌNH'!$C$12,0)+IF(L15&gt;0,'CẤU HÌNH'!$C$13,0)+IF(Q15&gt;0,'CẤU HÌNH'!$C$14,0)+IF(V15&gt;0,'CẤU HÌNH'!$C$15,0))=0,"",('CẤU HÌNH'!$C$12*AA15+'CẤU HÌNH'!$C$13*AF15+'CẤU HÌNH'!$C$14*AK15+'CẤU HÌNH'!$C$15*AP15)/(IF(G15&gt;0,'CẤU HÌNH'!$C$12,0)+IF(L15&gt;0,'CẤU HÌNH'!$C$13,0)+IF(Q15&gt;0,'CẤU HÌNH'!$C$14,0)+IF(V15&gt;0,'CẤU HÌNH'!$C$15,0))))</f>
        <v/>
      </c>
      <c r="AZ15" s="89" t="str">
        <f>IF($A15="","",IF((IF(H15&gt;0,'CẤU HÌNH'!$C$13,0)+IF(M15&gt;0,'CẤU HÌNH'!$C$14,0)+IF(R15&gt;0,'CẤU HÌNH'!$C$15,0))=0,"",('CẤU HÌNH'!$C$13*AB15+'CẤU HÌNH'!$C$14*AG15+'CẤU HÌNH'!$C$15*AL15)/(IF(H15&gt;0,'CẤU HÌNH'!$C$13,0)+IF(M15&gt;0,'CẤU HÌNH'!$C$14,0)+IF(R15&gt;0,'CẤU HÌNH'!$C$15,0))))</f>
        <v/>
      </c>
      <c r="BA15" s="89" t="str">
        <f>IF($A15="","",IF((IF(I15&gt;0,'CẤU HÌNH'!$C$13,0)+IF(N15&gt;0,'CẤU HÌNH'!$C$14,0)+IF(S15&gt;0,'CẤU HÌNH'!$C$15,0))=0,"",('CẤU HÌNH'!$C$13*AC15+'CẤU HÌNH'!$C$14*AH15+'CẤU HÌNH'!$C$15*AM15)/(IF(I15&gt;0,'CẤU HÌNH'!$C$13,0)+IF(N15&gt;0,'CẤU HÌNH'!$C$14,0)+IF(S15&gt;0,'CẤU HÌNH'!$C$15,0))))</f>
        <v/>
      </c>
      <c r="BB15" s="89" t="str">
        <f>IF($A15="","",IF((IF(J15&gt;0,'CẤU HÌNH'!$C$13,0)+IF(O15&gt;0,'CẤU HÌNH'!$C$14,0)+IF(T15&gt;0,'CẤU HÌNH'!$C$15,0))=0,"",('CẤU HÌNH'!$C$13*AD15+'CẤU HÌNH'!$C$14*AI15+'CẤU HÌNH'!$C$15*AN15)/(IF(J15&gt;0,'CẤU HÌNH'!$C$13,0)+IF(O15&gt;0,'CẤU HÌNH'!$C$14,0)+IF(T15&gt;0,'CẤU HÌNH'!$C$15,0))))</f>
        <v/>
      </c>
      <c r="BC15" s="89" t="str">
        <f>IF($A15="","",IF((IF(K15&gt;0,'CẤU HÌNH'!$C$13,0)+IF(P15&gt;0,'CẤU HÌNH'!$C$14,0)+IF(U15&gt;0,'CẤU HÌNH'!$C$15,0))=0,"",('CẤU HÌNH'!$C$13*AE15+'CẤU HÌNH'!$C$14*AJ15+'CẤU HÌNH'!$C$15*AO15)/(IF(K15&gt;0,'CẤU HÌNH'!$C$13,0)+IF(P15&gt;0,'CẤU HÌNH'!$C$14,0)+IF(U15&gt;0,'CẤU HÌNH'!$C$15,0))))</f>
        <v/>
      </c>
      <c r="BD15" s="89" t="str">
        <f>IF($A15="","",IF((IF(L15&gt;0,'CẤU HÌNH'!$C$13,0)+IF(Q15&gt;0,'CẤU HÌNH'!$C$14,0)+IF(V15&gt;0,'CẤU HÌNH'!$C$15,0))=0,"",('CẤU HÌNH'!$C$13*AF15+'CẤU HÌNH'!$C$14*AK15+'CẤU HÌNH'!$C$15*AP15)/(IF(L15&gt;0,'CẤU HÌNH'!$C$13,0)+IF(Q15&gt;0,'CẤU HÌNH'!$C$14,0)+IF(V15&gt;0,'CẤU HÌNH'!$C$15,0))))</f>
        <v/>
      </c>
      <c r="BE15" s="89" t="str">
        <f>IF($A15="","",IF((IF(ISNUMBER(AQ15),'CẤU HÌNH'!$C$12,0)+IF(ISNUMBER(AR15),'CẤU HÌNH'!$C$13,0)+IF(ISNUMBER(AS15),'CẤU HÌNH'!$C$14,0)+IF(ISNUMBER(AT15),'CẤU HÌNH'!$C$15,0))=0,"",(IF(ISNUMBER(AQ15),'CẤU HÌNH'!$C$12*AQ15,0)+IF(ISNUMBER(AR15),'CẤU HÌNH'!$C$13*AR15,0)+IF(ISNUMBER(AS15),'CẤU HÌNH'!$C$14*AS15,0)+IF(ISNUMBER(AT15),'CẤU HÌNH'!$C$15*AT15,0))/(IF(ISNUMBER(AQ15),'CẤU HÌNH'!$C$12,0)+IF(ISNUMBER(AR15),'CẤU HÌNH'!$C$13,0)+IF(ISNUMBER(AS15),'CẤU HÌNH'!$C$14,0)+IF(ISNUMBER(AT15),'CẤU HÌNH'!$C$15,0))))</f>
        <v/>
      </c>
      <c r="BF15" s="89" t="str">
        <f>IF($A15="","",IF((IF(ISNUMBER(AR15),'CẤU HÌNH'!$C$13,0)+IF(ISNUMBER(AS15),'CẤU HÌNH'!$C$14,0)+IF(ISNUMBER(AT15),'CẤU HÌNH'!$C$15,0))=0,"",(IF(ISNUMBER(AR15),'CẤU HÌNH'!$C$13*AR15,0)+IF(ISNUMBER(AS15),'CẤU HÌNH'!$C$14*AS15,0)+IF(ISNUMBER(AT15),'CẤU HÌNH'!$C$15*AT15,0))/(IF(ISNUMBER(AR15),'CẤU HÌNH'!$C$13,0)+IF(ISNUMBER(AS15),'CẤU HÌNH'!$C$14,0)+IF(ISNUMBER(AT15),'CẤU HÌNH'!$C$15,0))))</f>
        <v/>
      </c>
    </row>
    <row r="16">
      <c r="A16" s="87" t="str">
        <f>IF('NGƯỜI ĐƯỢC ĐÁNH GIÁ'!B16="","",'NGƯỜI ĐƯỢC ĐÁNH GIÁ'!B16)</f>
        <v/>
      </c>
      <c r="B16" s="87" t="str">
        <f>IF(A16="","",'NGƯỜI ĐƯỢC ĐÁNH GIÁ'!C16)</f>
        <v/>
      </c>
      <c r="C16" s="88" t="str">
        <f>IF($A16="","",SUMPRODUCT(('DỮ LIỆU ĐÁNH GIÁ'!$B$5:$B$504=$A16)*('DỮ LIỆU ĐÁNH GIÁ'!$D$5:$D$504='CẤU HÌNH'!$B$12)*('DỮ LIỆU ĐÁNH GIÁ'!$G$3:$Z$3='CẤU HÌNH'!$B$20)*ISNUMBER('DỮ LIỆU ĐÁNH GIÁ'!$G$5:$Z$504)))</f>
        <v/>
      </c>
      <c r="D16" s="88" t="str">
        <f>IF($A16="","",SUMPRODUCT(('DỮ LIỆU ĐÁNH GIÁ'!$B$5:$B$504=$A16)*('DỮ LIỆU ĐÁNH GIÁ'!$D$5:$D$504='CẤU HÌNH'!$B$12)*('DỮ LIỆU ĐÁNH GIÁ'!$G$3:$Z$3='CẤU HÌNH'!$B$21)*ISNUMBER('DỮ LIỆU ĐÁNH GIÁ'!$G$5:$Z$504)))</f>
        <v/>
      </c>
      <c r="E16" s="88" t="str">
        <f>IF($A16="","",SUMPRODUCT(('DỮ LIỆU ĐÁNH GIÁ'!$B$5:$B$504=$A16)*('DỮ LIỆU ĐÁNH GIÁ'!$D$5:$D$504='CẤU HÌNH'!$B$12)*('DỮ LIỆU ĐÁNH GIÁ'!$G$3:$Z$3='CẤU HÌNH'!$B$22)*ISNUMBER('DỮ LIỆU ĐÁNH GIÁ'!$G$5:$Z$504)))</f>
        <v/>
      </c>
      <c r="F16" s="88" t="str">
        <f>IF($A16="","",SUMPRODUCT(('DỮ LIỆU ĐÁNH GIÁ'!$B$5:$B$504=$A16)*('DỮ LIỆU ĐÁNH GIÁ'!$D$5:$D$504='CẤU HÌNH'!$B$12)*('DỮ LIỆU ĐÁNH GIÁ'!$G$3:$Z$3='CẤU HÌNH'!$B$23)*ISNUMBER('DỮ LIỆU ĐÁNH GIÁ'!$G$5:$Z$504)))</f>
        <v/>
      </c>
      <c r="G16" s="88" t="str">
        <f>IF($A16="","",SUMPRODUCT(('DỮ LIỆU ĐÁNH GIÁ'!$B$5:$B$504=$A16)*('DỮ LIỆU ĐÁNH GIÁ'!$D$5:$D$504='CẤU HÌNH'!$B$12)*('DỮ LIỆU ĐÁNH GIÁ'!$G$3:$Z$3='CẤU HÌNH'!$B$24)*ISNUMBER('DỮ LIỆU ĐÁNH GIÁ'!$G$5:$Z$504)))</f>
        <v/>
      </c>
      <c r="H16" s="88" t="str">
        <f>IF($A16="","",SUMPRODUCT(('DỮ LIỆU ĐÁNH GIÁ'!$B$5:$B$504=$A16)*('DỮ LIỆU ĐÁNH GIÁ'!$D$5:$D$504='CẤU HÌNH'!$B$13)*('DỮ LIỆU ĐÁNH GIÁ'!$G$3:$Z$3='CẤU HÌNH'!$B$20)*ISNUMBER('DỮ LIỆU ĐÁNH GIÁ'!$G$5:$Z$504)))</f>
        <v/>
      </c>
      <c r="I16" s="88" t="str">
        <f>IF($A16="","",SUMPRODUCT(('DỮ LIỆU ĐÁNH GIÁ'!$B$5:$B$504=$A16)*('DỮ LIỆU ĐÁNH GIÁ'!$D$5:$D$504='CẤU HÌNH'!$B$13)*('DỮ LIỆU ĐÁNH GIÁ'!$G$3:$Z$3='CẤU HÌNH'!$B$21)*ISNUMBER('DỮ LIỆU ĐÁNH GIÁ'!$G$5:$Z$504)))</f>
        <v/>
      </c>
      <c r="J16" s="88" t="str">
        <f>IF($A16="","",SUMPRODUCT(('DỮ LIỆU ĐÁNH GIÁ'!$B$5:$B$504=$A16)*('DỮ LIỆU ĐÁNH GIÁ'!$D$5:$D$504='CẤU HÌNH'!$B$13)*('DỮ LIỆU ĐÁNH GIÁ'!$G$3:$Z$3='CẤU HÌNH'!$B$22)*ISNUMBER('DỮ LIỆU ĐÁNH GIÁ'!$G$5:$Z$504)))</f>
        <v/>
      </c>
      <c r="K16" s="88" t="str">
        <f>IF($A16="","",SUMPRODUCT(('DỮ LIỆU ĐÁNH GIÁ'!$B$5:$B$504=$A16)*('DỮ LIỆU ĐÁNH GIÁ'!$D$5:$D$504='CẤU HÌNH'!$B$13)*('DỮ LIỆU ĐÁNH GIÁ'!$G$3:$Z$3='CẤU HÌNH'!$B$23)*ISNUMBER('DỮ LIỆU ĐÁNH GIÁ'!$G$5:$Z$504)))</f>
        <v/>
      </c>
      <c r="L16" s="88" t="str">
        <f>IF($A16="","",SUMPRODUCT(('DỮ LIỆU ĐÁNH GIÁ'!$B$5:$B$504=$A16)*('DỮ LIỆU ĐÁNH GIÁ'!$D$5:$D$504='CẤU HÌNH'!$B$13)*('DỮ LIỆU ĐÁNH GIÁ'!$G$3:$Z$3='CẤU HÌNH'!$B$24)*ISNUMBER('DỮ LIỆU ĐÁNH GIÁ'!$G$5:$Z$504)))</f>
        <v/>
      </c>
      <c r="M16" s="88" t="str">
        <f>IF($A16="","",SUMPRODUCT(('DỮ LIỆU ĐÁNH GIÁ'!$B$5:$B$504=$A16)*('DỮ LIỆU ĐÁNH GIÁ'!$D$5:$D$504='CẤU HÌNH'!$B$14)*('DỮ LIỆU ĐÁNH GIÁ'!$G$3:$Z$3='CẤU HÌNH'!$B$20)*ISNUMBER('DỮ LIỆU ĐÁNH GIÁ'!$G$5:$Z$504)))</f>
        <v/>
      </c>
      <c r="N16" s="88" t="str">
        <f>IF($A16="","",SUMPRODUCT(('DỮ LIỆU ĐÁNH GIÁ'!$B$5:$B$504=$A16)*('DỮ LIỆU ĐÁNH GIÁ'!$D$5:$D$504='CẤU HÌNH'!$B$14)*('DỮ LIỆU ĐÁNH GIÁ'!$G$3:$Z$3='CẤU HÌNH'!$B$21)*ISNUMBER('DỮ LIỆU ĐÁNH GIÁ'!$G$5:$Z$504)))</f>
        <v/>
      </c>
      <c r="O16" s="88" t="str">
        <f>IF($A16="","",SUMPRODUCT(('DỮ LIỆU ĐÁNH GIÁ'!$B$5:$B$504=$A16)*('DỮ LIỆU ĐÁNH GIÁ'!$D$5:$D$504='CẤU HÌNH'!$B$14)*('DỮ LIỆU ĐÁNH GIÁ'!$G$3:$Z$3='CẤU HÌNH'!$B$22)*ISNUMBER('DỮ LIỆU ĐÁNH GIÁ'!$G$5:$Z$504)))</f>
        <v/>
      </c>
      <c r="P16" s="88" t="str">
        <f>IF($A16="","",SUMPRODUCT(('DỮ LIỆU ĐÁNH GIÁ'!$B$5:$B$504=$A16)*('DỮ LIỆU ĐÁNH GIÁ'!$D$5:$D$504='CẤU HÌNH'!$B$14)*('DỮ LIỆU ĐÁNH GIÁ'!$G$3:$Z$3='CẤU HÌNH'!$B$23)*ISNUMBER('DỮ LIỆU ĐÁNH GIÁ'!$G$5:$Z$504)))</f>
        <v/>
      </c>
      <c r="Q16" s="88" t="str">
        <f>IF($A16="","",SUMPRODUCT(('DỮ LIỆU ĐÁNH GIÁ'!$B$5:$B$504=$A16)*('DỮ LIỆU ĐÁNH GIÁ'!$D$5:$D$504='CẤU HÌNH'!$B$14)*('DỮ LIỆU ĐÁNH GIÁ'!$G$3:$Z$3='CẤU HÌNH'!$B$24)*ISNUMBER('DỮ LIỆU ĐÁNH GIÁ'!$G$5:$Z$504)))</f>
        <v/>
      </c>
      <c r="R16" s="88" t="str">
        <f>IF($A16="","",SUMPRODUCT(('DỮ LIỆU ĐÁNH GIÁ'!$B$5:$B$504=$A16)*('DỮ LIỆU ĐÁNH GIÁ'!$D$5:$D$504='CẤU HÌNH'!$B$15)*('DỮ LIỆU ĐÁNH GIÁ'!$G$3:$Z$3='CẤU HÌNH'!$B$20)*ISNUMBER('DỮ LIỆU ĐÁNH GIÁ'!$G$5:$Z$504)))</f>
        <v/>
      </c>
      <c r="S16" s="88" t="str">
        <f>IF($A16="","",SUMPRODUCT(('DỮ LIỆU ĐÁNH GIÁ'!$B$5:$B$504=$A16)*('DỮ LIỆU ĐÁNH GIÁ'!$D$5:$D$504='CẤU HÌNH'!$B$15)*('DỮ LIỆU ĐÁNH GIÁ'!$G$3:$Z$3='CẤU HÌNH'!$B$21)*ISNUMBER('DỮ LIỆU ĐÁNH GIÁ'!$G$5:$Z$504)))</f>
        <v/>
      </c>
      <c r="T16" s="88" t="str">
        <f>IF($A16="","",SUMPRODUCT(('DỮ LIỆU ĐÁNH GIÁ'!$B$5:$B$504=$A16)*('DỮ LIỆU ĐÁNH GIÁ'!$D$5:$D$504='CẤU HÌNH'!$B$15)*('DỮ LIỆU ĐÁNH GIÁ'!$G$3:$Z$3='CẤU HÌNH'!$B$22)*ISNUMBER('DỮ LIỆU ĐÁNH GIÁ'!$G$5:$Z$504)))</f>
        <v/>
      </c>
      <c r="U16" s="88" t="str">
        <f>IF($A16="","",SUMPRODUCT(('DỮ LIỆU ĐÁNH GIÁ'!$B$5:$B$504=$A16)*('DỮ LIỆU ĐÁNH GIÁ'!$D$5:$D$504='CẤU HÌNH'!$B$15)*('DỮ LIỆU ĐÁNH GIÁ'!$G$3:$Z$3='CẤU HÌNH'!$B$23)*ISNUMBER('DỮ LIỆU ĐÁNH GIÁ'!$G$5:$Z$504)))</f>
        <v/>
      </c>
      <c r="V16" s="88" t="str">
        <f>IF($A16="","",SUMPRODUCT(('DỮ LIỆU ĐÁNH GIÁ'!$B$5:$B$504=$A16)*('DỮ LIỆU ĐÁNH GIÁ'!$D$5:$D$504='CẤU HÌNH'!$B$15)*('DỮ LIỆU ĐÁNH GIÁ'!$G$3:$Z$3='CẤU HÌNH'!$B$24)*ISNUMBER('DỮ LIỆU ĐÁNH GIÁ'!$G$5:$Z$504)))</f>
        <v/>
      </c>
      <c r="W16" s="89" t="str">
        <f>IF($A16="","",IF(C16=0,0,SUMPRODUCT(('DỮ LIỆU ĐÁNH GIÁ'!$B$5:$B$504=$A16)*('DỮ LIỆU ĐÁNH GIÁ'!$D$5:$D$504='CẤU HÌNH'!$B$12)*('DỮ LIỆU ĐÁNH GIÁ'!$G$3:$Z$3='CẤU HÌNH'!$B$20)*'DỮ LIỆU ĐÁNH GIÁ'!$G$5:$Z$504)/C16))</f>
        <v/>
      </c>
      <c r="X16" s="89" t="str">
        <f>IF($A16="","",IF(D16=0,0,SUMPRODUCT(('DỮ LIỆU ĐÁNH GIÁ'!$B$5:$B$504=$A16)*('DỮ LIỆU ĐÁNH GIÁ'!$D$5:$D$504='CẤU HÌNH'!$B$12)*('DỮ LIỆU ĐÁNH GIÁ'!$G$3:$Z$3='CẤU HÌNH'!$B$21)*'DỮ LIỆU ĐÁNH GIÁ'!$G$5:$Z$504)/D16))</f>
        <v/>
      </c>
      <c r="Y16" s="89" t="str">
        <f>IF($A16="","",IF(E16=0,0,SUMPRODUCT(('DỮ LIỆU ĐÁNH GIÁ'!$B$5:$B$504=$A16)*('DỮ LIỆU ĐÁNH GIÁ'!$D$5:$D$504='CẤU HÌNH'!$B$12)*('DỮ LIỆU ĐÁNH GIÁ'!$G$3:$Z$3='CẤU HÌNH'!$B$22)*'DỮ LIỆU ĐÁNH GIÁ'!$G$5:$Z$504)/E16))</f>
        <v/>
      </c>
      <c r="Z16" s="89" t="str">
        <f>IF($A16="","",IF(F16=0,0,SUMPRODUCT(('DỮ LIỆU ĐÁNH GIÁ'!$B$5:$B$504=$A16)*('DỮ LIỆU ĐÁNH GIÁ'!$D$5:$D$504='CẤU HÌNH'!$B$12)*('DỮ LIỆU ĐÁNH GIÁ'!$G$3:$Z$3='CẤU HÌNH'!$B$23)*'DỮ LIỆU ĐÁNH GIÁ'!$G$5:$Z$504)/F16))</f>
        <v/>
      </c>
      <c r="AA16" s="89" t="str">
        <f>IF($A16="","",IF(G16=0,0,SUMPRODUCT(('DỮ LIỆU ĐÁNH GIÁ'!$B$5:$B$504=$A16)*('DỮ LIỆU ĐÁNH GIÁ'!$D$5:$D$504='CẤU HÌNH'!$B$12)*('DỮ LIỆU ĐÁNH GIÁ'!$G$3:$Z$3='CẤU HÌNH'!$B$24)*'DỮ LIỆU ĐÁNH GIÁ'!$G$5:$Z$504)/G16))</f>
        <v/>
      </c>
      <c r="AB16" s="89" t="str">
        <f>IF($A16="","",IF(H16=0,0,SUMPRODUCT(('DỮ LIỆU ĐÁNH GIÁ'!$B$5:$B$504=$A16)*('DỮ LIỆU ĐÁNH GIÁ'!$D$5:$D$504='CẤU HÌNH'!$B$13)*('DỮ LIỆU ĐÁNH GIÁ'!$G$3:$Z$3='CẤU HÌNH'!$B$20)*'DỮ LIỆU ĐÁNH GIÁ'!$G$5:$Z$504)/H16))</f>
        <v/>
      </c>
      <c r="AC16" s="89" t="str">
        <f>IF($A16="","",IF(I16=0,0,SUMPRODUCT(('DỮ LIỆU ĐÁNH GIÁ'!$B$5:$B$504=$A16)*('DỮ LIỆU ĐÁNH GIÁ'!$D$5:$D$504='CẤU HÌNH'!$B$13)*('DỮ LIỆU ĐÁNH GIÁ'!$G$3:$Z$3='CẤU HÌNH'!$B$21)*'DỮ LIỆU ĐÁNH GIÁ'!$G$5:$Z$504)/I16))</f>
        <v/>
      </c>
      <c r="AD16" s="89" t="str">
        <f>IF($A16="","",IF(J16=0,0,SUMPRODUCT(('DỮ LIỆU ĐÁNH GIÁ'!$B$5:$B$504=$A16)*('DỮ LIỆU ĐÁNH GIÁ'!$D$5:$D$504='CẤU HÌNH'!$B$13)*('DỮ LIỆU ĐÁNH GIÁ'!$G$3:$Z$3='CẤU HÌNH'!$B$22)*'DỮ LIỆU ĐÁNH GIÁ'!$G$5:$Z$504)/J16))</f>
        <v/>
      </c>
      <c r="AE16" s="89" t="str">
        <f>IF($A16="","",IF(K16=0,0,SUMPRODUCT(('DỮ LIỆU ĐÁNH GIÁ'!$B$5:$B$504=$A16)*('DỮ LIỆU ĐÁNH GIÁ'!$D$5:$D$504='CẤU HÌNH'!$B$13)*('DỮ LIỆU ĐÁNH GIÁ'!$G$3:$Z$3='CẤU HÌNH'!$B$23)*'DỮ LIỆU ĐÁNH GIÁ'!$G$5:$Z$504)/K16))</f>
        <v/>
      </c>
      <c r="AF16" s="89" t="str">
        <f>IF($A16="","",IF(L16=0,0,SUMPRODUCT(('DỮ LIỆU ĐÁNH GIÁ'!$B$5:$B$504=$A16)*('DỮ LIỆU ĐÁNH GIÁ'!$D$5:$D$504='CẤU HÌNH'!$B$13)*('DỮ LIỆU ĐÁNH GIÁ'!$G$3:$Z$3='CẤU HÌNH'!$B$24)*'DỮ LIỆU ĐÁNH GIÁ'!$G$5:$Z$504)/L16))</f>
        <v/>
      </c>
      <c r="AG16" s="89" t="str">
        <f>IF($A16="","",IF(M16=0,0,SUMPRODUCT(('DỮ LIỆU ĐÁNH GIÁ'!$B$5:$B$504=$A16)*('DỮ LIỆU ĐÁNH GIÁ'!$D$5:$D$504='CẤU HÌNH'!$B$14)*('DỮ LIỆU ĐÁNH GIÁ'!$G$3:$Z$3='CẤU HÌNH'!$B$20)*'DỮ LIỆU ĐÁNH GIÁ'!$G$5:$Z$504)/M16))</f>
        <v/>
      </c>
      <c r="AH16" s="89" t="str">
        <f>IF($A16="","",IF(N16=0,0,SUMPRODUCT(('DỮ LIỆU ĐÁNH GIÁ'!$B$5:$B$504=$A16)*('DỮ LIỆU ĐÁNH GIÁ'!$D$5:$D$504='CẤU HÌNH'!$B$14)*('DỮ LIỆU ĐÁNH GIÁ'!$G$3:$Z$3='CẤU HÌNH'!$B$21)*'DỮ LIỆU ĐÁNH GIÁ'!$G$5:$Z$504)/N16))</f>
        <v/>
      </c>
      <c r="AI16" s="89" t="str">
        <f>IF($A16="","",IF(O16=0,0,SUMPRODUCT(('DỮ LIỆU ĐÁNH GIÁ'!$B$5:$B$504=$A16)*('DỮ LIỆU ĐÁNH GIÁ'!$D$5:$D$504='CẤU HÌNH'!$B$14)*('DỮ LIỆU ĐÁNH GIÁ'!$G$3:$Z$3='CẤU HÌNH'!$B$22)*'DỮ LIỆU ĐÁNH GIÁ'!$G$5:$Z$504)/O16))</f>
        <v/>
      </c>
      <c r="AJ16" s="89" t="str">
        <f>IF($A16="","",IF(P16=0,0,SUMPRODUCT(('DỮ LIỆU ĐÁNH GIÁ'!$B$5:$B$504=$A16)*('DỮ LIỆU ĐÁNH GIÁ'!$D$5:$D$504='CẤU HÌNH'!$B$14)*('DỮ LIỆU ĐÁNH GIÁ'!$G$3:$Z$3='CẤU HÌNH'!$B$23)*'DỮ LIỆU ĐÁNH GIÁ'!$G$5:$Z$504)/P16))</f>
        <v/>
      </c>
      <c r="AK16" s="89" t="str">
        <f>IF($A16="","",IF(Q16=0,0,SUMPRODUCT(('DỮ LIỆU ĐÁNH GIÁ'!$B$5:$B$504=$A16)*('DỮ LIỆU ĐÁNH GIÁ'!$D$5:$D$504='CẤU HÌNH'!$B$14)*('DỮ LIỆU ĐÁNH GIÁ'!$G$3:$Z$3='CẤU HÌNH'!$B$24)*'DỮ LIỆU ĐÁNH GIÁ'!$G$5:$Z$504)/Q16))</f>
        <v/>
      </c>
      <c r="AL16" s="89" t="str">
        <f>IF($A16="","",IF(R16=0,0,SUMPRODUCT(('DỮ LIỆU ĐÁNH GIÁ'!$B$5:$B$504=$A16)*('DỮ LIỆU ĐÁNH GIÁ'!$D$5:$D$504='CẤU HÌNH'!$B$15)*('DỮ LIỆU ĐÁNH GIÁ'!$G$3:$Z$3='CẤU HÌNH'!$B$20)*'DỮ LIỆU ĐÁNH GIÁ'!$G$5:$Z$504)/R16))</f>
        <v/>
      </c>
      <c r="AM16" s="89" t="str">
        <f>IF($A16="","",IF(S16=0,0,SUMPRODUCT(('DỮ LIỆU ĐÁNH GIÁ'!$B$5:$B$504=$A16)*('DỮ LIỆU ĐÁNH GIÁ'!$D$5:$D$504='CẤU HÌNH'!$B$15)*('DỮ LIỆU ĐÁNH GIÁ'!$G$3:$Z$3='CẤU HÌNH'!$B$21)*'DỮ LIỆU ĐÁNH GIÁ'!$G$5:$Z$504)/S16))</f>
        <v/>
      </c>
      <c r="AN16" s="89" t="str">
        <f>IF($A16="","",IF(T16=0,0,SUMPRODUCT(('DỮ LIỆU ĐÁNH GIÁ'!$B$5:$B$504=$A16)*('DỮ LIỆU ĐÁNH GIÁ'!$D$5:$D$504='CẤU HÌNH'!$B$15)*('DỮ LIỆU ĐÁNH GIÁ'!$G$3:$Z$3='CẤU HÌNH'!$B$22)*'DỮ LIỆU ĐÁNH GIÁ'!$G$5:$Z$504)/T16))</f>
        <v/>
      </c>
      <c r="AO16" s="89" t="str">
        <f>IF($A16="","",IF(U16=0,0,SUMPRODUCT(('DỮ LIỆU ĐÁNH GIÁ'!$B$5:$B$504=$A16)*('DỮ LIỆU ĐÁNH GIÁ'!$D$5:$D$504='CẤU HÌNH'!$B$15)*('DỮ LIỆU ĐÁNH GIÁ'!$G$3:$Z$3='CẤU HÌNH'!$B$23)*'DỮ LIỆU ĐÁNH GIÁ'!$G$5:$Z$504)/U16))</f>
        <v/>
      </c>
      <c r="AP16" s="89" t="str">
        <f>IF($A16="","",IF(V16=0,0,SUMPRODUCT(('DỮ LIỆU ĐÁNH GIÁ'!$B$5:$B$504=$A16)*('DỮ LIỆU ĐÁNH GIÁ'!$D$5:$D$504='CẤU HÌNH'!$B$15)*('DỮ LIỆU ĐÁNH GIÁ'!$G$3:$Z$3='CẤU HÌNH'!$B$24)*'DỮ LIỆU ĐÁNH GIÁ'!$G$5:$Z$504)/V16))</f>
        <v/>
      </c>
      <c r="AQ16" s="89" t="str">
        <f>IF($A16="","",IF((IF(C16&gt;0,'CẤU HÌNH'!$C$20,0)+IF(D16&gt;0,'CẤU HÌNH'!$C$21,0)+IF(E16&gt;0,'CẤU HÌNH'!$C$22,0)+IF(F16&gt;0,'CẤU HÌNH'!$C$23,0)+IF(G16&gt;0,'CẤU HÌNH'!$C$24,0))=0,"",('CẤU HÌNH'!$C$20*W16+'CẤU HÌNH'!$C$21*X16+'CẤU HÌNH'!$C$22*Y16+'CẤU HÌNH'!$C$23*Z16+'CẤU HÌNH'!$C$24*AA16)/(IF(C16&gt;0,'CẤU HÌNH'!$C$20,0)+IF(D16&gt;0,'CẤU HÌNH'!$C$21,0)+IF(E16&gt;0,'CẤU HÌNH'!$C$22,0)+IF(F16&gt;0,'CẤU HÌNH'!$C$23,0)+IF(G16&gt;0,'CẤU HÌNH'!$C$24,0))))</f>
        <v/>
      </c>
      <c r="AR16" s="89" t="str">
        <f>IF($A16="","",IF((IF(H16&gt;0,'CẤU HÌNH'!$C$20,0)+IF(I16&gt;0,'CẤU HÌNH'!$C$21,0)+IF(J16&gt;0,'CẤU HÌNH'!$C$22,0)+IF(K16&gt;0,'CẤU HÌNH'!$C$23,0)+IF(L16&gt;0,'CẤU HÌNH'!$C$24,0))=0,"",('CẤU HÌNH'!$C$20*AB16+'CẤU HÌNH'!$C$21*AC16+'CẤU HÌNH'!$C$22*AD16+'CẤU HÌNH'!$C$23*AE16+'CẤU HÌNH'!$C$24*AF16)/(IF(H16&gt;0,'CẤU HÌNH'!$C$20,0)+IF(I16&gt;0,'CẤU HÌNH'!$C$21,0)+IF(J16&gt;0,'CẤU HÌNH'!$C$22,0)+IF(K16&gt;0,'CẤU HÌNH'!$C$23,0)+IF(L16&gt;0,'CẤU HÌNH'!$C$24,0))))</f>
        <v/>
      </c>
      <c r="AS16" s="89" t="str">
        <f>IF($A16="","",IF((IF(M16&gt;0,'CẤU HÌNH'!$C$20,0)+IF(N16&gt;0,'CẤU HÌNH'!$C$21,0)+IF(O16&gt;0,'CẤU HÌNH'!$C$22,0)+IF(P16&gt;0,'CẤU HÌNH'!$C$23,0)+IF(Q16&gt;0,'CẤU HÌNH'!$C$24,0))=0,"",('CẤU HÌNH'!$C$20*AG16+'CẤU HÌNH'!$C$21*AH16+'CẤU HÌNH'!$C$22*AI16+'CẤU HÌNH'!$C$23*AJ16+'CẤU HÌNH'!$C$24*AK16)/(IF(M16&gt;0,'CẤU HÌNH'!$C$20,0)+IF(N16&gt;0,'CẤU HÌNH'!$C$21,0)+IF(O16&gt;0,'CẤU HÌNH'!$C$22,0)+IF(P16&gt;0,'CẤU HÌNH'!$C$23,0)+IF(Q16&gt;0,'CẤU HÌNH'!$C$24,0))))</f>
        <v/>
      </c>
      <c r="AT16" s="89" t="str">
        <f>IF($A16="","",IF((IF(R16&gt;0,'CẤU HÌNH'!$C$20,0)+IF(S16&gt;0,'CẤU HÌNH'!$C$21,0)+IF(T16&gt;0,'CẤU HÌNH'!$C$22,0)+IF(U16&gt;0,'CẤU HÌNH'!$C$23,0)+IF(V16&gt;0,'CẤU HÌNH'!$C$24,0))=0,"",('CẤU HÌNH'!$C$20*AL16+'CẤU HÌNH'!$C$21*AM16+'CẤU HÌNH'!$C$22*AN16+'CẤU HÌNH'!$C$23*AO16+'CẤU HÌNH'!$C$24*AP16)/(IF(R16&gt;0,'CẤU HÌNH'!$C$20,0)+IF(S16&gt;0,'CẤU HÌNH'!$C$21,0)+IF(T16&gt;0,'CẤU HÌNH'!$C$22,0)+IF(U16&gt;0,'CẤU HÌNH'!$C$23,0)+IF(V16&gt;0,'CẤU HÌNH'!$C$24,0))))</f>
        <v/>
      </c>
      <c r="AU16" s="89" t="str">
        <f>IF($A16="","",IF((IF(C16&gt;0,'CẤU HÌNH'!$C$12,0)+IF(H16&gt;0,'CẤU HÌNH'!$C$13,0)+IF(M16&gt;0,'CẤU HÌNH'!$C$14,0)+IF(R16&gt;0,'CẤU HÌNH'!$C$15,0))=0,"",('CẤU HÌNH'!$C$12*W16+'CẤU HÌNH'!$C$13*AB16+'CẤU HÌNH'!$C$14*AG16+'CẤU HÌNH'!$C$15*AL16)/(IF(C16&gt;0,'CẤU HÌNH'!$C$12,0)+IF(H16&gt;0,'CẤU HÌNH'!$C$13,0)+IF(M16&gt;0,'CẤU HÌNH'!$C$14,0)+IF(R16&gt;0,'CẤU HÌNH'!$C$15,0))))</f>
        <v/>
      </c>
      <c r="AV16" s="89" t="str">
        <f>IF($A16="","",IF((IF(D16&gt;0,'CẤU HÌNH'!$C$12,0)+IF(I16&gt;0,'CẤU HÌNH'!$C$13,0)+IF(N16&gt;0,'CẤU HÌNH'!$C$14,0)+IF(S16&gt;0,'CẤU HÌNH'!$C$15,0))=0,"",('CẤU HÌNH'!$C$12*X16+'CẤU HÌNH'!$C$13*AC16+'CẤU HÌNH'!$C$14*AH16+'CẤU HÌNH'!$C$15*AM16)/(IF(D16&gt;0,'CẤU HÌNH'!$C$12,0)+IF(I16&gt;0,'CẤU HÌNH'!$C$13,0)+IF(N16&gt;0,'CẤU HÌNH'!$C$14,0)+IF(S16&gt;0,'CẤU HÌNH'!$C$15,0))))</f>
        <v/>
      </c>
      <c r="AW16" s="89" t="str">
        <f>IF($A16="","",IF((IF(E16&gt;0,'CẤU HÌNH'!$C$12,0)+IF(J16&gt;0,'CẤU HÌNH'!$C$13,0)+IF(O16&gt;0,'CẤU HÌNH'!$C$14,0)+IF(T16&gt;0,'CẤU HÌNH'!$C$15,0))=0,"",('CẤU HÌNH'!$C$12*Y16+'CẤU HÌNH'!$C$13*AD16+'CẤU HÌNH'!$C$14*AI16+'CẤU HÌNH'!$C$15*AN16)/(IF(E16&gt;0,'CẤU HÌNH'!$C$12,0)+IF(J16&gt;0,'CẤU HÌNH'!$C$13,0)+IF(O16&gt;0,'CẤU HÌNH'!$C$14,0)+IF(T16&gt;0,'CẤU HÌNH'!$C$15,0))))</f>
        <v/>
      </c>
      <c r="AX16" s="89" t="str">
        <f>IF($A16="","",IF((IF(F16&gt;0,'CẤU HÌNH'!$C$12,0)+IF(K16&gt;0,'CẤU HÌNH'!$C$13,0)+IF(P16&gt;0,'CẤU HÌNH'!$C$14,0)+IF(U16&gt;0,'CẤU HÌNH'!$C$15,0))=0,"",('CẤU HÌNH'!$C$12*Z16+'CẤU HÌNH'!$C$13*AE16+'CẤU HÌNH'!$C$14*AJ16+'CẤU HÌNH'!$C$15*AO16)/(IF(F16&gt;0,'CẤU HÌNH'!$C$12,0)+IF(K16&gt;0,'CẤU HÌNH'!$C$13,0)+IF(P16&gt;0,'CẤU HÌNH'!$C$14,0)+IF(U16&gt;0,'CẤU HÌNH'!$C$15,0))))</f>
        <v/>
      </c>
      <c r="AY16" s="89" t="str">
        <f>IF($A16="","",IF((IF(G16&gt;0,'CẤU HÌNH'!$C$12,0)+IF(L16&gt;0,'CẤU HÌNH'!$C$13,0)+IF(Q16&gt;0,'CẤU HÌNH'!$C$14,0)+IF(V16&gt;0,'CẤU HÌNH'!$C$15,0))=0,"",('CẤU HÌNH'!$C$12*AA16+'CẤU HÌNH'!$C$13*AF16+'CẤU HÌNH'!$C$14*AK16+'CẤU HÌNH'!$C$15*AP16)/(IF(G16&gt;0,'CẤU HÌNH'!$C$12,0)+IF(L16&gt;0,'CẤU HÌNH'!$C$13,0)+IF(Q16&gt;0,'CẤU HÌNH'!$C$14,0)+IF(V16&gt;0,'CẤU HÌNH'!$C$15,0))))</f>
        <v/>
      </c>
      <c r="AZ16" s="89" t="str">
        <f>IF($A16="","",IF((IF(H16&gt;0,'CẤU HÌNH'!$C$13,0)+IF(M16&gt;0,'CẤU HÌNH'!$C$14,0)+IF(R16&gt;0,'CẤU HÌNH'!$C$15,0))=0,"",('CẤU HÌNH'!$C$13*AB16+'CẤU HÌNH'!$C$14*AG16+'CẤU HÌNH'!$C$15*AL16)/(IF(H16&gt;0,'CẤU HÌNH'!$C$13,0)+IF(M16&gt;0,'CẤU HÌNH'!$C$14,0)+IF(R16&gt;0,'CẤU HÌNH'!$C$15,0))))</f>
        <v/>
      </c>
      <c r="BA16" s="89" t="str">
        <f>IF($A16="","",IF((IF(I16&gt;0,'CẤU HÌNH'!$C$13,0)+IF(N16&gt;0,'CẤU HÌNH'!$C$14,0)+IF(S16&gt;0,'CẤU HÌNH'!$C$15,0))=0,"",('CẤU HÌNH'!$C$13*AC16+'CẤU HÌNH'!$C$14*AH16+'CẤU HÌNH'!$C$15*AM16)/(IF(I16&gt;0,'CẤU HÌNH'!$C$13,0)+IF(N16&gt;0,'CẤU HÌNH'!$C$14,0)+IF(S16&gt;0,'CẤU HÌNH'!$C$15,0))))</f>
        <v/>
      </c>
      <c r="BB16" s="89" t="str">
        <f>IF($A16="","",IF((IF(J16&gt;0,'CẤU HÌNH'!$C$13,0)+IF(O16&gt;0,'CẤU HÌNH'!$C$14,0)+IF(T16&gt;0,'CẤU HÌNH'!$C$15,0))=0,"",('CẤU HÌNH'!$C$13*AD16+'CẤU HÌNH'!$C$14*AI16+'CẤU HÌNH'!$C$15*AN16)/(IF(J16&gt;0,'CẤU HÌNH'!$C$13,0)+IF(O16&gt;0,'CẤU HÌNH'!$C$14,0)+IF(T16&gt;0,'CẤU HÌNH'!$C$15,0))))</f>
        <v/>
      </c>
      <c r="BC16" s="89" t="str">
        <f>IF($A16="","",IF((IF(K16&gt;0,'CẤU HÌNH'!$C$13,0)+IF(P16&gt;0,'CẤU HÌNH'!$C$14,0)+IF(U16&gt;0,'CẤU HÌNH'!$C$15,0))=0,"",('CẤU HÌNH'!$C$13*AE16+'CẤU HÌNH'!$C$14*AJ16+'CẤU HÌNH'!$C$15*AO16)/(IF(K16&gt;0,'CẤU HÌNH'!$C$13,0)+IF(P16&gt;0,'CẤU HÌNH'!$C$14,0)+IF(U16&gt;0,'CẤU HÌNH'!$C$15,0))))</f>
        <v/>
      </c>
      <c r="BD16" s="89" t="str">
        <f>IF($A16="","",IF((IF(L16&gt;0,'CẤU HÌNH'!$C$13,0)+IF(Q16&gt;0,'CẤU HÌNH'!$C$14,0)+IF(V16&gt;0,'CẤU HÌNH'!$C$15,0))=0,"",('CẤU HÌNH'!$C$13*AF16+'CẤU HÌNH'!$C$14*AK16+'CẤU HÌNH'!$C$15*AP16)/(IF(L16&gt;0,'CẤU HÌNH'!$C$13,0)+IF(Q16&gt;0,'CẤU HÌNH'!$C$14,0)+IF(V16&gt;0,'CẤU HÌNH'!$C$15,0))))</f>
        <v/>
      </c>
      <c r="BE16" s="89" t="str">
        <f>IF($A16="","",IF((IF(ISNUMBER(AQ16),'CẤU HÌNH'!$C$12,0)+IF(ISNUMBER(AR16),'CẤU HÌNH'!$C$13,0)+IF(ISNUMBER(AS16),'CẤU HÌNH'!$C$14,0)+IF(ISNUMBER(AT16),'CẤU HÌNH'!$C$15,0))=0,"",(IF(ISNUMBER(AQ16),'CẤU HÌNH'!$C$12*AQ16,0)+IF(ISNUMBER(AR16),'CẤU HÌNH'!$C$13*AR16,0)+IF(ISNUMBER(AS16),'CẤU HÌNH'!$C$14*AS16,0)+IF(ISNUMBER(AT16),'CẤU HÌNH'!$C$15*AT16,0))/(IF(ISNUMBER(AQ16),'CẤU HÌNH'!$C$12,0)+IF(ISNUMBER(AR16),'CẤU HÌNH'!$C$13,0)+IF(ISNUMBER(AS16),'CẤU HÌNH'!$C$14,0)+IF(ISNUMBER(AT16),'CẤU HÌNH'!$C$15,0))))</f>
        <v/>
      </c>
      <c r="BF16" s="89" t="str">
        <f>IF($A16="","",IF((IF(ISNUMBER(AR16),'CẤU HÌNH'!$C$13,0)+IF(ISNUMBER(AS16),'CẤU HÌNH'!$C$14,0)+IF(ISNUMBER(AT16),'CẤU HÌNH'!$C$15,0))=0,"",(IF(ISNUMBER(AR16),'CẤU HÌNH'!$C$13*AR16,0)+IF(ISNUMBER(AS16),'CẤU HÌNH'!$C$14*AS16,0)+IF(ISNUMBER(AT16),'CẤU HÌNH'!$C$15*AT16,0))/(IF(ISNUMBER(AR16),'CẤU HÌNH'!$C$13,0)+IF(ISNUMBER(AS16),'CẤU HÌNH'!$C$14,0)+IF(ISNUMBER(AT16),'CẤU HÌNH'!$C$15,0))))</f>
        <v/>
      </c>
    </row>
    <row r="17">
      <c r="A17" s="87" t="str">
        <f>IF('NGƯỜI ĐƯỢC ĐÁNH GIÁ'!B17="","",'NGƯỜI ĐƯỢC ĐÁNH GIÁ'!B17)</f>
        <v/>
      </c>
      <c r="B17" s="87" t="str">
        <f>IF(A17="","",'NGƯỜI ĐƯỢC ĐÁNH GIÁ'!C17)</f>
        <v/>
      </c>
      <c r="C17" s="88" t="str">
        <f>IF($A17="","",SUMPRODUCT(('DỮ LIỆU ĐÁNH GIÁ'!$B$5:$B$504=$A17)*('DỮ LIỆU ĐÁNH GIÁ'!$D$5:$D$504='CẤU HÌNH'!$B$12)*('DỮ LIỆU ĐÁNH GIÁ'!$G$3:$Z$3='CẤU HÌNH'!$B$20)*ISNUMBER('DỮ LIỆU ĐÁNH GIÁ'!$G$5:$Z$504)))</f>
        <v/>
      </c>
      <c r="D17" s="88" t="str">
        <f>IF($A17="","",SUMPRODUCT(('DỮ LIỆU ĐÁNH GIÁ'!$B$5:$B$504=$A17)*('DỮ LIỆU ĐÁNH GIÁ'!$D$5:$D$504='CẤU HÌNH'!$B$12)*('DỮ LIỆU ĐÁNH GIÁ'!$G$3:$Z$3='CẤU HÌNH'!$B$21)*ISNUMBER('DỮ LIỆU ĐÁNH GIÁ'!$G$5:$Z$504)))</f>
        <v/>
      </c>
      <c r="E17" s="88" t="str">
        <f>IF($A17="","",SUMPRODUCT(('DỮ LIỆU ĐÁNH GIÁ'!$B$5:$B$504=$A17)*('DỮ LIỆU ĐÁNH GIÁ'!$D$5:$D$504='CẤU HÌNH'!$B$12)*('DỮ LIỆU ĐÁNH GIÁ'!$G$3:$Z$3='CẤU HÌNH'!$B$22)*ISNUMBER('DỮ LIỆU ĐÁNH GIÁ'!$G$5:$Z$504)))</f>
        <v/>
      </c>
      <c r="F17" s="88" t="str">
        <f>IF($A17="","",SUMPRODUCT(('DỮ LIỆU ĐÁNH GIÁ'!$B$5:$B$504=$A17)*('DỮ LIỆU ĐÁNH GIÁ'!$D$5:$D$504='CẤU HÌNH'!$B$12)*('DỮ LIỆU ĐÁNH GIÁ'!$G$3:$Z$3='CẤU HÌNH'!$B$23)*ISNUMBER('DỮ LIỆU ĐÁNH GIÁ'!$G$5:$Z$504)))</f>
        <v/>
      </c>
      <c r="G17" s="88" t="str">
        <f>IF($A17="","",SUMPRODUCT(('DỮ LIỆU ĐÁNH GIÁ'!$B$5:$B$504=$A17)*('DỮ LIỆU ĐÁNH GIÁ'!$D$5:$D$504='CẤU HÌNH'!$B$12)*('DỮ LIỆU ĐÁNH GIÁ'!$G$3:$Z$3='CẤU HÌNH'!$B$24)*ISNUMBER('DỮ LIỆU ĐÁNH GIÁ'!$G$5:$Z$504)))</f>
        <v/>
      </c>
      <c r="H17" s="88" t="str">
        <f>IF($A17="","",SUMPRODUCT(('DỮ LIỆU ĐÁNH GIÁ'!$B$5:$B$504=$A17)*('DỮ LIỆU ĐÁNH GIÁ'!$D$5:$D$504='CẤU HÌNH'!$B$13)*('DỮ LIỆU ĐÁNH GIÁ'!$G$3:$Z$3='CẤU HÌNH'!$B$20)*ISNUMBER('DỮ LIỆU ĐÁNH GIÁ'!$G$5:$Z$504)))</f>
        <v/>
      </c>
      <c r="I17" s="88" t="str">
        <f>IF($A17="","",SUMPRODUCT(('DỮ LIỆU ĐÁNH GIÁ'!$B$5:$B$504=$A17)*('DỮ LIỆU ĐÁNH GIÁ'!$D$5:$D$504='CẤU HÌNH'!$B$13)*('DỮ LIỆU ĐÁNH GIÁ'!$G$3:$Z$3='CẤU HÌNH'!$B$21)*ISNUMBER('DỮ LIỆU ĐÁNH GIÁ'!$G$5:$Z$504)))</f>
        <v/>
      </c>
      <c r="J17" s="88" t="str">
        <f>IF($A17="","",SUMPRODUCT(('DỮ LIỆU ĐÁNH GIÁ'!$B$5:$B$504=$A17)*('DỮ LIỆU ĐÁNH GIÁ'!$D$5:$D$504='CẤU HÌNH'!$B$13)*('DỮ LIỆU ĐÁNH GIÁ'!$G$3:$Z$3='CẤU HÌNH'!$B$22)*ISNUMBER('DỮ LIỆU ĐÁNH GIÁ'!$G$5:$Z$504)))</f>
        <v/>
      </c>
      <c r="K17" s="88" t="str">
        <f>IF($A17="","",SUMPRODUCT(('DỮ LIỆU ĐÁNH GIÁ'!$B$5:$B$504=$A17)*('DỮ LIỆU ĐÁNH GIÁ'!$D$5:$D$504='CẤU HÌNH'!$B$13)*('DỮ LIỆU ĐÁNH GIÁ'!$G$3:$Z$3='CẤU HÌNH'!$B$23)*ISNUMBER('DỮ LIỆU ĐÁNH GIÁ'!$G$5:$Z$504)))</f>
        <v/>
      </c>
      <c r="L17" s="88" t="str">
        <f>IF($A17="","",SUMPRODUCT(('DỮ LIỆU ĐÁNH GIÁ'!$B$5:$B$504=$A17)*('DỮ LIỆU ĐÁNH GIÁ'!$D$5:$D$504='CẤU HÌNH'!$B$13)*('DỮ LIỆU ĐÁNH GIÁ'!$G$3:$Z$3='CẤU HÌNH'!$B$24)*ISNUMBER('DỮ LIỆU ĐÁNH GIÁ'!$G$5:$Z$504)))</f>
        <v/>
      </c>
      <c r="M17" s="88" t="str">
        <f>IF($A17="","",SUMPRODUCT(('DỮ LIỆU ĐÁNH GIÁ'!$B$5:$B$504=$A17)*('DỮ LIỆU ĐÁNH GIÁ'!$D$5:$D$504='CẤU HÌNH'!$B$14)*('DỮ LIỆU ĐÁNH GIÁ'!$G$3:$Z$3='CẤU HÌNH'!$B$20)*ISNUMBER('DỮ LIỆU ĐÁNH GIÁ'!$G$5:$Z$504)))</f>
        <v/>
      </c>
      <c r="N17" s="88" t="str">
        <f>IF($A17="","",SUMPRODUCT(('DỮ LIỆU ĐÁNH GIÁ'!$B$5:$B$504=$A17)*('DỮ LIỆU ĐÁNH GIÁ'!$D$5:$D$504='CẤU HÌNH'!$B$14)*('DỮ LIỆU ĐÁNH GIÁ'!$G$3:$Z$3='CẤU HÌNH'!$B$21)*ISNUMBER('DỮ LIỆU ĐÁNH GIÁ'!$G$5:$Z$504)))</f>
        <v/>
      </c>
      <c r="O17" s="88" t="str">
        <f>IF($A17="","",SUMPRODUCT(('DỮ LIỆU ĐÁNH GIÁ'!$B$5:$B$504=$A17)*('DỮ LIỆU ĐÁNH GIÁ'!$D$5:$D$504='CẤU HÌNH'!$B$14)*('DỮ LIỆU ĐÁNH GIÁ'!$G$3:$Z$3='CẤU HÌNH'!$B$22)*ISNUMBER('DỮ LIỆU ĐÁNH GIÁ'!$G$5:$Z$504)))</f>
        <v/>
      </c>
      <c r="P17" s="88" t="str">
        <f>IF($A17="","",SUMPRODUCT(('DỮ LIỆU ĐÁNH GIÁ'!$B$5:$B$504=$A17)*('DỮ LIỆU ĐÁNH GIÁ'!$D$5:$D$504='CẤU HÌNH'!$B$14)*('DỮ LIỆU ĐÁNH GIÁ'!$G$3:$Z$3='CẤU HÌNH'!$B$23)*ISNUMBER('DỮ LIỆU ĐÁNH GIÁ'!$G$5:$Z$504)))</f>
        <v/>
      </c>
      <c r="Q17" s="88" t="str">
        <f>IF($A17="","",SUMPRODUCT(('DỮ LIỆU ĐÁNH GIÁ'!$B$5:$B$504=$A17)*('DỮ LIỆU ĐÁNH GIÁ'!$D$5:$D$504='CẤU HÌNH'!$B$14)*('DỮ LIỆU ĐÁNH GIÁ'!$G$3:$Z$3='CẤU HÌNH'!$B$24)*ISNUMBER('DỮ LIỆU ĐÁNH GIÁ'!$G$5:$Z$504)))</f>
        <v/>
      </c>
      <c r="R17" s="88" t="str">
        <f>IF($A17="","",SUMPRODUCT(('DỮ LIỆU ĐÁNH GIÁ'!$B$5:$B$504=$A17)*('DỮ LIỆU ĐÁNH GIÁ'!$D$5:$D$504='CẤU HÌNH'!$B$15)*('DỮ LIỆU ĐÁNH GIÁ'!$G$3:$Z$3='CẤU HÌNH'!$B$20)*ISNUMBER('DỮ LIỆU ĐÁNH GIÁ'!$G$5:$Z$504)))</f>
        <v/>
      </c>
      <c r="S17" s="88" t="str">
        <f>IF($A17="","",SUMPRODUCT(('DỮ LIỆU ĐÁNH GIÁ'!$B$5:$B$504=$A17)*('DỮ LIỆU ĐÁNH GIÁ'!$D$5:$D$504='CẤU HÌNH'!$B$15)*('DỮ LIỆU ĐÁNH GIÁ'!$G$3:$Z$3='CẤU HÌNH'!$B$21)*ISNUMBER('DỮ LIỆU ĐÁNH GIÁ'!$G$5:$Z$504)))</f>
        <v/>
      </c>
      <c r="T17" s="88" t="str">
        <f>IF($A17="","",SUMPRODUCT(('DỮ LIỆU ĐÁNH GIÁ'!$B$5:$B$504=$A17)*('DỮ LIỆU ĐÁNH GIÁ'!$D$5:$D$504='CẤU HÌNH'!$B$15)*('DỮ LIỆU ĐÁNH GIÁ'!$G$3:$Z$3='CẤU HÌNH'!$B$22)*ISNUMBER('DỮ LIỆU ĐÁNH GIÁ'!$G$5:$Z$504)))</f>
        <v/>
      </c>
      <c r="U17" s="88" t="str">
        <f>IF($A17="","",SUMPRODUCT(('DỮ LIỆU ĐÁNH GIÁ'!$B$5:$B$504=$A17)*('DỮ LIỆU ĐÁNH GIÁ'!$D$5:$D$504='CẤU HÌNH'!$B$15)*('DỮ LIỆU ĐÁNH GIÁ'!$G$3:$Z$3='CẤU HÌNH'!$B$23)*ISNUMBER('DỮ LIỆU ĐÁNH GIÁ'!$G$5:$Z$504)))</f>
        <v/>
      </c>
      <c r="V17" s="88" t="str">
        <f>IF($A17="","",SUMPRODUCT(('DỮ LIỆU ĐÁNH GIÁ'!$B$5:$B$504=$A17)*('DỮ LIỆU ĐÁNH GIÁ'!$D$5:$D$504='CẤU HÌNH'!$B$15)*('DỮ LIỆU ĐÁNH GIÁ'!$G$3:$Z$3='CẤU HÌNH'!$B$24)*ISNUMBER('DỮ LIỆU ĐÁNH GIÁ'!$G$5:$Z$504)))</f>
        <v/>
      </c>
      <c r="W17" s="89" t="str">
        <f>IF($A17="","",IF(C17=0,0,SUMPRODUCT(('DỮ LIỆU ĐÁNH GIÁ'!$B$5:$B$504=$A17)*('DỮ LIỆU ĐÁNH GIÁ'!$D$5:$D$504='CẤU HÌNH'!$B$12)*('DỮ LIỆU ĐÁNH GIÁ'!$G$3:$Z$3='CẤU HÌNH'!$B$20)*'DỮ LIỆU ĐÁNH GIÁ'!$G$5:$Z$504)/C17))</f>
        <v/>
      </c>
      <c r="X17" s="89" t="str">
        <f>IF($A17="","",IF(D17=0,0,SUMPRODUCT(('DỮ LIỆU ĐÁNH GIÁ'!$B$5:$B$504=$A17)*('DỮ LIỆU ĐÁNH GIÁ'!$D$5:$D$504='CẤU HÌNH'!$B$12)*('DỮ LIỆU ĐÁNH GIÁ'!$G$3:$Z$3='CẤU HÌNH'!$B$21)*'DỮ LIỆU ĐÁNH GIÁ'!$G$5:$Z$504)/D17))</f>
        <v/>
      </c>
      <c r="Y17" s="89" t="str">
        <f>IF($A17="","",IF(E17=0,0,SUMPRODUCT(('DỮ LIỆU ĐÁNH GIÁ'!$B$5:$B$504=$A17)*('DỮ LIỆU ĐÁNH GIÁ'!$D$5:$D$504='CẤU HÌNH'!$B$12)*('DỮ LIỆU ĐÁNH GIÁ'!$G$3:$Z$3='CẤU HÌNH'!$B$22)*'DỮ LIỆU ĐÁNH GIÁ'!$G$5:$Z$504)/E17))</f>
        <v/>
      </c>
      <c r="Z17" s="89" t="str">
        <f>IF($A17="","",IF(F17=0,0,SUMPRODUCT(('DỮ LIỆU ĐÁNH GIÁ'!$B$5:$B$504=$A17)*('DỮ LIỆU ĐÁNH GIÁ'!$D$5:$D$504='CẤU HÌNH'!$B$12)*('DỮ LIỆU ĐÁNH GIÁ'!$G$3:$Z$3='CẤU HÌNH'!$B$23)*'DỮ LIỆU ĐÁNH GIÁ'!$G$5:$Z$504)/F17))</f>
        <v/>
      </c>
      <c r="AA17" s="89" t="str">
        <f>IF($A17="","",IF(G17=0,0,SUMPRODUCT(('DỮ LIỆU ĐÁNH GIÁ'!$B$5:$B$504=$A17)*('DỮ LIỆU ĐÁNH GIÁ'!$D$5:$D$504='CẤU HÌNH'!$B$12)*('DỮ LIỆU ĐÁNH GIÁ'!$G$3:$Z$3='CẤU HÌNH'!$B$24)*'DỮ LIỆU ĐÁNH GIÁ'!$G$5:$Z$504)/G17))</f>
        <v/>
      </c>
      <c r="AB17" s="89" t="str">
        <f>IF($A17="","",IF(H17=0,0,SUMPRODUCT(('DỮ LIỆU ĐÁNH GIÁ'!$B$5:$B$504=$A17)*('DỮ LIỆU ĐÁNH GIÁ'!$D$5:$D$504='CẤU HÌNH'!$B$13)*('DỮ LIỆU ĐÁNH GIÁ'!$G$3:$Z$3='CẤU HÌNH'!$B$20)*'DỮ LIỆU ĐÁNH GIÁ'!$G$5:$Z$504)/H17))</f>
        <v/>
      </c>
      <c r="AC17" s="89" t="str">
        <f>IF($A17="","",IF(I17=0,0,SUMPRODUCT(('DỮ LIỆU ĐÁNH GIÁ'!$B$5:$B$504=$A17)*('DỮ LIỆU ĐÁNH GIÁ'!$D$5:$D$504='CẤU HÌNH'!$B$13)*('DỮ LIỆU ĐÁNH GIÁ'!$G$3:$Z$3='CẤU HÌNH'!$B$21)*'DỮ LIỆU ĐÁNH GIÁ'!$G$5:$Z$504)/I17))</f>
        <v/>
      </c>
      <c r="AD17" s="89" t="str">
        <f>IF($A17="","",IF(J17=0,0,SUMPRODUCT(('DỮ LIỆU ĐÁNH GIÁ'!$B$5:$B$504=$A17)*('DỮ LIỆU ĐÁNH GIÁ'!$D$5:$D$504='CẤU HÌNH'!$B$13)*('DỮ LIỆU ĐÁNH GIÁ'!$G$3:$Z$3='CẤU HÌNH'!$B$22)*'DỮ LIỆU ĐÁNH GIÁ'!$G$5:$Z$504)/J17))</f>
        <v/>
      </c>
      <c r="AE17" s="89" t="str">
        <f>IF($A17="","",IF(K17=0,0,SUMPRODUCT(('DỮ LIỆU ĐÁNH GIÁ'!$B$5:$B$504=$A17)*('DỮ LIỆU ĐÁNH GIÁ'!$D$5:$D$504='CẤU HÌNH'!$B$13)*('DỮ LIỆU ĐÁNH GIÁ'!$G$3:$Z$3='CẤU HÌNH'!$B$23)*'DỮ LIỆU ĐÁNH GIÁ'!$G$5:$Z$504)/K17))</f>
        <v/>
      </c>
      <c r="AF17" s="89" t="str">
        <f>IF($A17="","",IF(L17=0,0,SUMPRODUCT(('DỮ LIỆU ĐÁNH GIÁ'!$B$5:$B$504=$A17)*('DỮ LIỆU ĐÁNH GIÁ'!$D$5:$D$504='CẤU HÌNH'!$B$13)*('DỮ LIỆU ĐÁNH GIÁ'!$G$3:$Z$3='CẤU HÌNH'!$B$24)*'DỮ LIỆU ĐÁNH GIÁ'!$G$5:$Z$504)/L17))</f>
        <v/>
      </c>
      <c r="AG17" s="89" t="str">
        <f>IF($A17="","",IF(M17=0,0,SUMPRODUCT(('DỮ LIỆU ĐÁNH GIÁ'!$B$5:$B$504=$A17)*('DỮ LIỆU ĐÁNH GIÁ'!$D$5:$D$504='CẤU HÌNH'!$B$14)*('DỮ LIỆU ĐÁNH GIÁ'!$G$3:$Z$3='CẤU HÌNH'!$B$20)*'DỮ LIỆU ĐÁNH GIÁ'!$G$5:$Z$504)/M17))</f>
        <v/>
      </c>
      <c r="AH17" s="89" t="str">
        <f>IF($A17="","",IF(N17=0,0,SUMPRODUCT(('DỮ LIỆU ĐÁNH GIÁ'!$B$5:$B$504=$A17)*('DỮ LIỆU ĐÁNH GIÁ'!$D$5:$D$504='CẤU HÌNH'!$B$14)*('DỮ LIỆU ĐÁNH GIÁ'!$G$3:$Z$3='CẤU HÌNH'!$B$21)*'DỮ LIỆU ĐÁNH GIÁ'!$G$5:$Z$504)/N17))</f>
        <v/>
      </c>
      <c r="AI17" s="89" t="str">
        <f>IF($A17="","",IF(O17=0,0,SUMPRODUCT(('DỮ LIỆU ĐÁNH GIÁ'!$B$5:$B$504=$A17)*('DỮ LIỆU ĐÁNH GIÁ'!$D$5:$D$504='CẤU HÌNH'!$B$14)*('DỮ LIỆU ĐÁNH GIÁ'!$G$3:$Z$3='CẤU HÌNH'!$B$22)*'DỮ LIỆU ĐÁNH GIÁ'!$G$5:$Z$504)/O17))</f>
        <v/>
      </c>
      <c r="AJ17" s="89" t="str">
        <f>IF($A17="","",IF(P17=0,0,SUMPRODUCT(('DỮ LIỆU ĐÁNH GIÁ'!$B$5:$B$504=$A17)*('DỮ LIỆU ĐÁNH GIÁ'!$D$5:$D$504='CẤU HÌNH'!$B$14)*('DỮ LIỆU ĐÁNH GIÁ'!$G$3:$Z$3='CẤU HÌNH'!$B$23)*'DỮ LIỆU ĐÁNH GIÁ'!$G$5:$Z$504)/P17))</f>
        <v/>
      </c>
      <c r="AK17" s="89" t="str">
        <f>IF($A17="","",IF(Q17=0,0,SUMPRODUCT(('DỮ LIỆU ĐÁNH GIÁ'!$B$5:$B$504=$A17)*('DỮ LIỆU ĐÁNH GIÁ'!$D$5:$D$504='CẤU HÌNH'!$B$14)*('DỮ LIỆU ĐÁNH GIÁ'!$G$3:$Z$3='CẤU HÌNH'!$B$24)*'DỮ LIỆU ĐÁNH GIÁ'!$G$5:$Z$504)/Q17))</f>
        <v/>
      </c>
      <c r="AL17" s="89" t="str">
        <f>IF($A17="","",IF(R17=0,0,SUMPRODUCT(('DỮ LIỆU ĐÁNH GIÁ'!$B$5:$B$504=$A17)*('DỮ LIỆU ĐÁNH GIÁ'!$D$5:$D$504='CẤU HÌNH'!$B$15)*('DỮ LIỆU ĐÁNH GIÁ'!$G$3:$Z$3='CẤU HÌNH'!$B$20)*'DỮ LIỆU ĐÁNH GIÁ'!$G$5:$Z$504)/R17))</f>
        <v/>
      </c>
      <c r="AM17" s="89" t="str">
        <f>IF($A17="","",IF(S17=0,0,SUMPRODUCT(('DỮ LIỆU ĐÁNH GIÁ'!$B$5:$B$504=$A17)*('DỮ LIỆU ĐÁNH GIÁ'!$D$5:$D$504='CẤU HÌNH'!$B$15)*('DỮ LIỆU ĐÁNH GIÁ'!$G$3:$Z$3='CẤU HÌNH'!$B$21)*'DỮ LIỆU ĐÁNH GIÁ'!$G$5:$Z$504)/S17))</f>
        <v/>
      </c>
      <c r="AN17" s="89" t="str">
        <f>IF($A17="","",IF(T17=0,0,SUMPRODUCT(('DỮ LIỆU ĐÁNH GIÁ'!$B$5:$B$504=$A17)*('DỮ LIỆU ĐÁNH GIÁ'!$D$5:$D$504='CẤU HÌNH'!$B$15)*('DỮ LIỆU ĐÁNH GIÁ'!$G$3:$Z$3='CẤU HÌNH'!$B$22)*'DỮ LIỆU ĐÁNH GIÁ'!$G$5:$Z$504)/T17))</f>
        <v/>
      </c>
      <c r="AO17" s="89" t="str">
        <f>IF($A17="","",IF(U17=0,0,SUMPRODUCT(('DỮ LIỆU ĐÁNH GIÁ'!$B$5:$B$504=$A17)*('DỮ LIỆU ĐÁNH GIÁ'!$D$5:$D$504='CẤU HÌNH'!$B$15)*('DỮ LIỆU ĐÁNH GIÁ'!$G$3:$Z$3='CẤU HÌNH'!$B$23)*'DỮ LIỆU ĐÁNH GIÁ'!$G$5:$Z$504)/U17))</f>
        <v/>
      </c>
      <c r="AP17" s="89" t="str">
        <f>IF($A17="","",IF(V17=0,0,SUMPRODUCT(('DỮ LIỆU ĐÁNH GIÁ'!$B$5:$B$504=$A17)*('DỮ LIỆU ĐÁNH GIÁ'!$D$5:$D$504='CẤU HÌNH'!$B$15)*('DỮ LIỆU ĐÁNH GIÁ'!$G$3:$Z$3='CẤU HÌNH'!$B$24)*'DỮ LIỆU ĐÁNH GIÁ'!$G$5:$Z$504)/V17))</f>
        <v/>
      </c>
      <c r="AQ17" s="89" t="str">
        <f>IF($A17="","",IF((IF(C17&gt;0,'CẤU HÌNH'!$C$20,0)+IF(D17&gt;0,'CẤU HÌNH'!$C$21,0)+IF(E17&gt;0,'CẤU HÌNH'!$C$22,0)+IF(F17&gt;0,'CẤU HÌNH'!$C$23,0)+IF(G17&gt;0,'CẤU HÌNH'!$C$24,0))=0,"",('CẤU HÌNH'!$C$20*W17+'CẤU HÌNH'!$C$21*X17+'CẤU HÌNH'!$C$22*Y17+'CẤU HÌNH'!$C$23*Z17+'CẤU HÌNH'!$C$24*AA17)/(IF(C17&gt;0,'CẤU HÌNH'!$C$20,0)+IF(D17&gt;0,'CẤU HÌNH'!$C$21,0)+IF(E17&gt;0,'CẤU HÌNH'!$C$22,0)+IF(F17&gt;0,'CẤU HÌNH'!$C$23,0)+IF(G17&gt;0,'CẤU HÌNH'!$C$24,0))))</f>
        <v/>
      </c>
      <c r="AR17" s="89" t="str">
        <f>IF($A17="","",IF((IF(H17&gt;0,'CẤU HÌNH'!$C$20,0)+IF(I17&gt;0,'CẤU HÌNH'!$C$21,0)+IF(J17&gt;0,'CẤU HÌNH'!$C$22,0)+IF(K17&gt;0,'CẤU HÌNH'!$C$23,0)+IF(L17&gt;0,'CẤU HÌNH'!$C$24,0))=0,"",('CẤU HÌNH'!$C$20*AB17+'CẤU HÌNH'!$C$21*AC17+'CẤU HÌNH'!$C$22*AD17+'CẤU HÌNH'!$C$23*AE17+'CẤU HÌNH'!$C$24*AF17)/(IF(H17&gt;0,'CẤU HÌNH'!$C$20,0)+IF(I17&gt;0,'CẤU HÌNH'!$C$21,0)+IF(J17&gt;0,'CẤU HÌNH'!$C$22,0)+IF(K17&gt;0,'CẤU HÌNH'!$C$23,0)+IF(L17&gt;0,'CẤU HÌNH'!$C$24,0))))</f>
        <v/>
      </c>
      <c r="AS17" s="89" t="str">
        <f>IF($A17="","",IF((IF(M17&gt;0,'CẤU HÌNH'!$C$20,0)+IF(N17&gt;0,'CẤU HÌNH'!$C$21,0)+IF(O17&gt;0,'CẤU HÌNH'!$C$22,0)+IF(P17&gt;0,'CẤU HÌNH'!$C$23,0)+IF(Q17&gt;0,'CẤU HÌNH'!$C$24,0))=0,"",('CẤU HÌNH'!$C$20*AG17+'CẤU HÌNH'!$C$21*AH17+'CẤU HÌNH'!$C$22*AI17+'CẤU HÌNH'!$C$23*AJ17+'CẤU HÌNH'!$C$24*AK17)/(IF(M17&gt;0,'CẤU HÌNH'!$C$20,0)+IF(N17&gt;0,'CẤU HÌNH'!$C$21,0)+IF(O17&gt;0,'CẤU HÌNH'!$C$22,0)+IF(P17&gt;0,'CẤU HÌNH'!$C$23,0)+IF(Q17&gt;0,'CẤU HÌNH'!$C$24,0))))</f>
        <v/>
      </c>
      <c r="AT17" s="89" t="str">
        <f>IF($A17="","",IF((IF(R17&gt;0,'CẤU HÌNH'!$C$20,0)+IF(S17&gt;0,'CẤU HÌNH'!$C$21,0)+IF(T17&gt;0,'CẤU HÌNH'!$C$22,0)+IF(U17&gt;0,'CẤU HÌNH'!$C$23,0)+IF(V17&gt;0,'CẤU HÌNH'!$C$24,0))=0,"",('CẤU HÌNH'!$C$20*AL17+'CẤU HÌNH'!$C$21*AM17+'CẤU HÌNH'!$C$22*AN17+'CẤU HÌNH'!$C$23*AO17+'CẤU HÌNH'!$C$24*AP17)/(IF(R17&gt;0,'CẤU HÌNH'!$C$20,0)+IF(S17&gt;0,'CẤU HÌNH'!$C$21,0)+IF(T17&gt;0,'CẤU HÌNH'!$C$22,0)+IF(U17&gt;0,'CẤU HÌNH'!$C$23,0)+IF(V17&gt;0,'CẤU HÌNH'!$C$24,0))))</f>
        <v/>
      </c>
      <c r="AU17" s="89" t="str">
        <f>IF($A17="","",IF((IF(C17&gt;0,'CẤU HÌNH'!$C$12,0)+IF(H17&gt;0,'CẤU HÌNH'!$C$13,0)+IF(M17&gt;0,'CẤU HÌNH'!$C$14,0)+IF(R17&gt;0,'CẤU HÌNH'!$C$15,0))=0,"",('CẤU HÌNH'!$C$12*W17+'CẤU HÌNH'!$C$13*AB17+'CẤU HÌNH'!$C$14*AG17+'CẤU HÌNH'!$C$15*AL17)/(IF(C17&gt;0,'CẤU HÌNH'!$C$12,0)+IF(H17&gt;0,'CẤU HÌNH'!$C$13,0)+IF(M17&gt;0,'CẤU HÌNH'!$C$14,0)+IF(R17&gt;0,'CẤU HÌNH'!$C$15,0))))</f>
        <v/>
      </c>
      <c r="AV17" s="89" t="str">
        <f>IF($A17="","",IF((IF(D17&gt;0,'CẤU HÌNH'!$C$12,0)+IF(I17&gt;0,'CẤU HÌNH'!$C$13,0)+IF(N17&gt;0,'CẤU HÌNH'!$C$14,0)+IF(S17&gt;0,'CẤU HÌNH'!$C$15,0))=0,"",('CẤU HÌNH'!$C$12*X17+'CẤU HÌNH'!$C$13*AC17+'CẤU HÌNH'!$C$14*AH17+'CẤU HÌNH'!$C$15*AM17)/(IF(D17&gt;0,'CẤU HÌNH'!$C$12,0)+IF(I17&gt;0,'CẤU HÌNH'!$C$13,0)+IF(N17&gt;0,'CẤU HÌNH'!$C$14,0)+IF(S17&gt;0,'CẤU HÌNH'!$C$15,0))))</f>
        <v/>
      </c>
      <c r="AW17" s="89" t="str">
        <f>IF($A17="","",IF((IF(E17&gt;0,'CẤU HÌNH'!$C$12,0)+IF(J17&gt;0,'CẤU HÌNH'!$C$13,0)+IF(O17&gt;0,'CẤU HÌNH'!$C$14,0)+IF(T17&gt;0,'CẤU HÌNH'!$C$15,0))=0,"",('CẤU HÌNH'!$C$12*Y17+'CẤU HÌNH'!$C$13*AD17+'CẤU HÌNH'!$C$14*AI17+'CẤU HÌNH'!$C$15*AN17)/(IF(E17&gt;0,'CẤU HÌNH'!$C$12,0)+IF(J17&gt;0,'CẤU HÌNH'!$C$13,0)+IF(O17&gt;0,'CẤU HÌNH'!$C$14,0)+IF(T17&gt;0,'CẤU HÌNH'!$C$15,0))))</f>
        <v/>
      </c>
      <c r="AX17" s="89" t="str">
        <f>IF($A17="","",IF((IF(F17&gt;0,'CẤU HÌNH'!$C$12,0)+IF(K17&gt;0,'CẤU HÌNH'!$C$13,0)+IF(P17&gt;0,'CẤU HÌNH'!$C$14,0)+IF(U17&gt;0,'CẤU HÌNH'!$C$15,0))=0,"",('CẤU HÌNH'!$C$12*Z17+'CẤU HÌNH'!$C$13*AE17+'CẤU HÌNH'!$C$14*AJ17+'CẤU HÌNH'!$C$15*AO17)/(IF(F17&gt;0,'CẤU HÌNH'!$C$12,0)+IF(K17&gt;0,'CẤU HÌNH'!$C$13,0)+IF(P17&gt;0,'CẤU HÌNH'!$C$14,0)+IF(U17&gt;0,'CẤU HÌNH'!$C$15,0))))</f>
        <v/>
      </c>
      <c r="AY17" s="89" t="str">
        <f>IF($A17="","",IF((IF(G17&gt;0,'CẤU HÌNH'!$C$12,0)+IF(L17&gt;0,'CẤU HÌNH'!$C$13,0)+IF(Q17&gt;0,'CẤU HÌNH'!$C$14,0)+IF(V17&gt;0,'CẤU HÌNH'!$C$15,0))=0,"",('CẤU HÌNH'!$C$12*AA17+'CẤU HÌNH'!$C$13*AF17+'CẤU HÌNH'!$C$14*AK17+'CẤU HÌNH'!$C$15*AP17)/(IF(G17&gt;0,'CẤU HÌNH'!$C$12,0)+IF(L17&gt;0,'CẤU HÌNH'!$C$13,0)+IF(Q17&gt;0,'CẤU HÌNH'!$C$14,0)+IF(V17&gt;0,'CẤU HÌNH'!$C$15,0))))</f>
        <v/>
      </c>
      <c r="AZ17" s="89" t="str">
        <f>IF($A17="","",IF((IF(H17&gt;0,'CẤU HÌNH'!$C$13,0)+IF(M17&gt;0,'CẤU HÌNH'!$C$14,0)+IF(R17&gt;0,'CẤU HÌNH'!$C$15,0))=0,"",('CẤU HÌNH'!$C$13*AB17+'CẤU HÌNH'!$C$14*AG17+'CẤU HÌNH'!$C$15*AL17)/(IF(H17&gt;0,'CẤU HÌNH'!$C$13,0)+IF(M17&gt;0,'CẤU HÌNH'!$C$14,0)+IF(R17&gt;0,'CẤU HÌNH'!$C$15,0))))</f>
        <v/>
      </c>
      <c r="BA17" s="89" t="str">
        <f>IF($A17="","",IF((IF(I17&gt;0,'CẤU HÌNH'!$C$13,0)+IF(N17&gt;0,'CẤU HÌNH'!$C$14,0)+IF(S17&gt;0,'CẤU HÌNH'!$C$15,0))=0,"",('CẤU HÌNH'!$C$13*AC17+'CẤU HÌNH'!$C$14*AH17+'CẤU HÌNH'!$C$15*AM17)/(IF(I17&gt;0,'CẤU HÌNH'!$C$13,0)+IF(N17&gt;0,'CẤU HÌNH'!$C$14,0)+IF(S17&gt;0,'CẤU HÌNH'!$C$15,0))))</f>
        <v/>
      </c>
      <c r="BB17" s="89" t="str">
        <f>IF($A17="","",IF((IF(J17&gt;0,'CẤU HÌNH'!$C$13,0)+IF(O17&gt;0,'CẤU HÌNH'!$C$14,0)+IF(T17&gt;0,'CẤU HÌNH'!$C$15,0))=0,"",('CẤU HÌNH'!$C$13*AD17+'CẤU HÌNH'!$C$14*AI17+'CẤU HÌNH'!$C$15*AN17)/(IF(J17&gt;0,'CẤU HÌNH'!$C$13,0)+IF(O17&gt;0,'CẤU HÌNH'!$C$14,0)+IF(T17&gt;0,'CẤU HÌNH'!$C$15,0))))</f>
        <v/>
      </c>
      <c r="BC17" s="89" t="str">
        <f>IF($A17="","",IF((IF(K17&gt;0,'CẤU HÌNH'!$C$13,0)+IF(P17&gt;0,'CẤU HÌNH'!$C$14,0)+IF(U17&gt;0,'CẤU HÌNH'!$C$15,0))=0,"",('CẤU HÌNH'!$C$13*AE17+'CẤU HÌNH'!$C$14*AJ17+'CẤU HÌNH'!$C$15*AO17)/(IF(K17&gt;0,'CẤU HÌNH'!$C$13,0)+IF(P17&gt;0,'CẤU HÌNH'!$C$14,0)+IF(U17&gt;0,'CẤU HÌNH'!$C$15,0))))</f>
        <v/>
      </c>
      <c r="BD17" s="89" t="str">
        <f>IF($A17="","",IF((IF(L17&gt;0,'CẤU HÌNH'!$C$13,0)+IF(Q17&gt;0,'CẤU HÌNH'!$C$14,0)+IF(V17&gt;0,'CẤU HÌNH'!$C$15,0))=0,"",('CẤU HÌNH'!$C$13*AF17+'CẤU HÌNH'!$C$14*AK17+'CẤU HÌNH'!$C$15*AP17)/(IF(L17&gt;0,'CẤU HÌNH'!$C$13,0)+IF(Q17&gt;0,'CẤU HÌNH'!$C$14,0)+IF(V17&gt;0,'CẤU HÌNH'!$C$15,0))))</f>
        <v/>
      </c>
      <c r="BE17" s="89" t="str">
        <f>IF($A17="","",IF((IF(ISNUMBER(AQ17),'CẤU HÌNH'!$C$12,0)+IF(ISNUMBER(AR17),'CẤU HÌNH'!$C$13,0)+IF(ISNUMBER(AS17),'CẤU HÌNH'!$C$14,0)+IF(ISNUMBER(AT17),'CẤU HÌNH'!$C$15,0))=0,"",(IF(ISNUMBER(AQ17),'CẤU HÌNH'!$C$12*AQ17,0)+IF(ISNUMBER(AR17),'CẤU HÌNH'!$C$13*AR17,0)+IF(ISNUMBER(AS17),'CẤU HÌNH'!$C$14*AS17,0)+IF(ISNUMBER(AT17),'CẤU HÌNH'!$C$15*AT17,0))/(IF(ISNUMBER(AQ17),'CẤU HÌNH'!$C$12,0)+IF(ISNUMBER(AR17),'CẤU HÌNH'!$C$13,0)+IF(ISNUMBER(AS17),'CẤU HÌNH'!$C$14,0)+IF(ISNUMBER(AT17),'CẤU HÌNH'!$C$15,0))))</f>
        <v/>
      </c>
      <c r="BF17" s="89" t="str">
        <f>IF($A17="","",IF((IF(ISNUMBER(AR17),'CẤU HÌNH'!$C$13,0)+IF(ISNUMBER(AS17),'CẤU HÌNH'!$C$14,0)+IF(ISNUMBER(AT17),'CẤU HÌNH'!$C$15,0))=0,"",(IF(ISNUMBER(AR17),'CẤU HÌNH'!$C$13*AR17,0)+IF(ISNUMBER(AS17),'CẤU HÌNH'!$C$14*AS17,0)+IF(ISNUMBER(AT17),'CẤU HÌNH'!$C$15*AT17,0))/(IF(ISNUMBER(AR17),'CẤU HÌNH'!$C$13,0)+IF(ISNUMBER(AS17),'CẤU HÌNH'!$C$14,0)+IF(ISNUMBER(AT17),'CẤU HÌNH'!$C$15,0))))</f>
        <v/>
      </c>
    </row>
    <row r="18">
      <c r="A18" s="87" t="str">
        <f>IF('NGƯỜI ĐƯỢC ĐÁNH GIÁ'!B18="","",'NGƯỜI ĐƯỢC ĐÁNH GIÁ'!B18)</f>
        <v/>
      </c>
      <c r="B18" s="87" t="str">
        <f>IF(A18="","",'NGƯỜI ĐƯỢC ĐÁNH GIÁ'!C18)</f>
        <v/>
      </c>
      <c r="C18" s="88" t="str">
        <f>IF($A18="","",SUMPRODUCT(('DỮ LIỆU ĐÁNH GIÁ'!$B$5:$B$504=$A18)*('DỮ LIỆU ĐÁNH GIÁ'!$D$5:$D$504='CẤU HÌNH'!$B$12)*('DỮ LIỆU ĐÁNH GIÁ'!$G$3:$Z$3='CẤU HÌNH'!$B$20)*ISNUMBER('DỮ LIỆU ĐÁNH GIÁ'!$G$5:$Z$504)))</f>
        <v/>
      </c>
      <c r="D18" s="88" t="str">
        <f>IF($A18="","",SUMPRODUCT(('DỮ LIỆU ĐÁNH GIÁ'!$B$5:$B$504=$A18)*('DỮ LIỆU ĐÁNH GIÁ'!$D$5:$D$504='CẤU HÌNH'!$B$12)*('DỮ LIỆU ĐÁNH GIÁ'!$G$3:$Z$3='CẤU HÌNH'!$B$21)*ISNUMBER('DỮ LIỆU ĐÁNH GIÁ'!$G$5:$Z$504)))</f>
        <v/>
      </c>
      <c r="E18" s="88" t="str">
        <f>IF($A18="","",SUMPRODUCT(('DỮ LIỆU ĐÁNH GIÁ'!$B$5:$B$504=$A18)*('DỮ LIỆU ĐÁNH GIÁ'!$D$5:$D$504='CẤU HÌNH'!$B$12)*('DỮ LIỆU ĐÁNH GIÁ'!$G$3:$Z$3='CẤU HÌNH'!$B$22)*ISNUMBER('DỮ LIỆU ĐÁNH GIÁ'!$G$5:$Z$504)))</f>
        <v/>
      </c>
      <c r="F18" s="88" t="str">
        <f>IF($A18="","",SUMPRODUCT(('DỮ LIỆU ĐÁNH GIÁ'!$B$5:$B$504=$A18)*('DỮ LIỆU ĐÁNH GIÁ'!$D$5:$D$504='CẤU HÌNH'!$B$12)*('DỮ LIỆU ĐÁNH GIÁ'!$G$3:$Z$3='CẤU HÌNH'!$B$23)*ISNUMBER('DỮ LIỆU ĐÁNH GIÁ'!$G$5:$Z$504)))</f>
        <v/>
      </c>
      <c r="G18" s="88" t="str">
        <f>IF($A18="","",SUMPRODUCT(('DỮ LIỆU ĐÁNH GIÁ'!$B$5:$B$504=$A18)*('DỮ LIỆU ĐÁNH GIÁ'!$D$5:$D$504='CẤU HÌNH'!$B$12)*('DỮ LIỆU ĐÁNH GIÁ'!$G$3:$Z$3='CẤU HÌNH'!$B$24)*ISNUMBER('DỮ LIỆU ĐÁNH GIÁ'!$G$5:$Z$504)))</f>
        <v/>
      </c>
      <c r="H18" s="88" t="str">
        <f>IF($A18="","",SUMPRODUCT(('DỮ LIỆU ĐÁNH GIÁ'!$B$5:$B$504=$A18)*('DỮ LIỆU ĐÁNH GIÁ'!$D$5:$D$504='CẤU HÌNH'!$B$13)*('DỮ LIỆU ĐÁNH GIÁ'!$G$3:$Z$3='CẤU HÌNH'!$B$20)*ISNUMBER('DỮ LIỆU ĐÁNH GIÁ'!$G$5:$Z$504)))</f>
        <v/>
      </c>
      <c r="I18" s="88" t="str">
        <f>IF($A18="","",SUMPRODUCT(('DỮ LIỆU ĐÁNH GIÁ'!$B$5:$B$504=$A18)*('DỮ LIỆU ĐÁNH GIÁ'!$D$5:$D$504='CẤU HÌNH'!$B$13)*('DỮ LIỆU ĐÁNH GIÁ'!$G$3:$Z$3='CẤU HÌNH'!$B$21)*ISNUMBER('DỮ LIỆU ĐÁNH GIÁ'!$G$5:$Z$504)))</f>
        <v/>
      </c>
      <c r="J18" s="88" t="str">
        <f>IF($A18="","",SUMPRODUCT(('DỮ LIỆU ĐÁNH GIÁ'!$B$5:$B$504=$A18)*('DỮ LIỆU ĐÁNH GIÁ'!$D$5:$D$504='CẤU HÌNH'!$B$13)*('DỮ LIỆU ĐÁNH GIÁ'!$G$3:$Z$3='CẤU HÌNH'!$B$22)*ISNUMBER('DỮ LIỆU ĐÁNH GIÁ'!$G$5:$Z$504)))</f>
        <v/>
      </c>
      <c r="K18" s="88" t="str">
        <f>IF($A18="","",SUMPRODUCT(('DỮ LIỆU ĐÁNH GIÁ'!$B$5:$B$504=$A18)*('DỮ LIỆU ĐÁNH GIÁ'!$D$5:$D$504='CẤU HÌNH'!$B$13)*('DỮ LIỆU ĐÁNH GIÁ'!$G$3:$Z$3='CẤU HÌNH'!$B$23)*ISNUMBER('DỮ LIỆU ĐÁNH GIÁ'!$G$5:$Z$504)))</f>
        <v/>
      </c>
      <c r="L18" s="88" t="str">
        <f>IF($A18="","",SUMPRODUCT(('DỮ LIỆU ĐÁNH GIÁ'!$B$5:$B$504=$A18)*('DỮ LIỆU ĐÁNH GIÁ'!$D$5:$D$504='CẤU HÌNH'!$B$13)*('DỮ LIỆU ĐÁNH GIÁ'!$G$3:$Z$3='CẤU HÌNH'!$B$24)*ISNUMBER('DỮ LIỆU ĐÁNH GIÁ'!$G$5:$Z$504)))</f>
        <v/>
      </c>
      <c r="M18" s="88" t="str">
        <f>IF($A18="","",SUMPRODUCT(('DỮ LIỆU ĐÁNH GIÁ'!$B$5:$B$504=$A18)*('DỮ LIỆU ĐÁNH GIÁ'!$D$5:$D$504='CẤU HÌNH'!$B$14)*('DỮ LIỆU ĐÁNH GIÁ'!$G$3:$Z$3='CẤU HÌNH'!$B$20)*ISNUMBER('DỮ LIỆU ĐÁNH GIÁ'!$G$5:$Z$504)))</f>
        <v/>
      </c>
      <c r="N18" s="88" t="str">
        <f>IF($A18="","",SUMPRODUCT(('DỮ LIỆU ĐÁNH GIÁ'!$B$5:$B$504=$A18)*('DỮ LIỆU ĐÁNH GIÁ'!$D$5:$D$504='CẤU HÌNH'!$B$14)*('DỮ LIỆU ĐÁNH GIÁ'!$G$3:$Z$3='CẤU HÌNH'!$B$21)*ISNUMBER('DỮ LIỆU ĐÁNH GIÁ'!$G$5:$Z$504)))</f>
        <v/>
      </c>
      <c r="O18" s="88" t="str">
        <f>IF($A18="","",SUMPRODUCT(('DỮ LIỆU ĐÁNH GIÁ'!$B$5:$B$504=$A18)*('DỮ LIỆU ĐÁNH GIÁ'!$D$5:$D$504='CẤU HÌNH'!$B$14)*('DỮ LIỆU ĐÁNH GIÁ'!$G$3:$Z$3='CẤU HÌNH'!$B$22)*ISNUMBER('DỮ LIỆU ĐÁNH GIÁ'!$G$5:$Z$504)))</f>
        <v/>
      </c>
      <c r="P18" s="88" t="str">
        <f>IF($A18="","",SUMPRODUCT(('DỮ LIỆU ĐÁNH GIÁ'!$B$5:$B$504=$A18)*('DỮ LIỆU ĐÁNH GIÁ'!$D$5:$D$504='CẤU HÌNH'!$B$14)*('DỮ LIỆU ĐÁNH GIÁ'!$G$3:$Z$3='CẤU HÌNH'!$B$23)*ISNUMBER('DỮ LIỆU ĐÁNH GIÁ'!$G$5:$Z$504)))</f>
        <v/>
      </c>
      <c r="Q18" s="88" t="str">
        <f>IF($A18="","",SUMPRODUCT(('DỮ LIỆU ĐÁNH GIÁ'!$B$5:$B$504=$A18)*('DỮ LIỆU ĐÁNH GIÁ'!$D$5:$D$504='CẤU HÌNH'!$B$14)*('DỮ LIỆU ĐÁNH GIÁ'!$G$3:$Z$3='CẤU HÌNH'!$B$24)*ISNUMBER('DỮ LIỆU ĐÁNH GIÁ'!$G$5:$Z$504)))</f>
        <v/>
      </c>
      <c r="R18" s="88" t="str">
        <f>IF($A18="","",SUMPRODUCT(('DỮ LIỆU ĐÁNH GIÁ'!$B$5:$B$504=$A18)*('DỮ LIỆU ĐÁNH GIÁ'!$D$5:$D$504='CẤU HÌNH'!$B$15)*('DỮ LIỆU ĐÁNH GIÁ'!$G$3:$Z$3='CẤU HÌNH'!$B$20)*ISNUMBER('DỮ LIỆU ĐÁNH GIÁ'!$G$5:$Z$504)))</f>
        <v/>
      </c>
      <c r="S18" s="88" t="str">
        <f>IF($A18="","",SUMPRODUCT(('DỮ LIỆU ĐÁNH GIÁ'!$B$5:$B$504=$A18)*('DỮ LIỆU ĐÁNH GIÁ'!$D$5:$D$504='CẤU HÌNH'!$B$15)*('DỮ LIỆU ĐÁNH GIÁ'!$G$3:$Z$3='CẤU HÌNH'!$B$21)*ISNUMBER('DỮ LIỆU ĐÁNH GIÁ'!$G$5:$Z$504)))</f>
        <v/>
      </c>
      <c r="T18" s="88" t="str">
        <f>IF($A18="","",SUMPRODUCT(('DỮ LIỆU ĐÁNH GIÁ'!$B$5:$B$504=$A18)*('DỮ LIỆU ĐÁNH GIÁ'!$D$5:$D$504='CẤU HÌNH'!$B$15)*('DỮ LIỆU ĐÁNH GIÁ'!$G$3:$Z$3='CẤU HÌNH'!$B$22)*ISNUMBER('DỮ LIỆU ĐÁNH GIÁ'!$G$5:$Z$504)))</f>
        <v/>
      </c>
      <c r="U18" s="88" t="str">
        <f>IF($A18="","",SUMPRODUCT(('DỮ LIỆU ĐÁNH GIÁ'!$B$5:$B$504=$A18)*('DỮ LIỆU ĐÁNH GIÁ'!$D$5:$D$504='CẤU HÌNH'!$B$15)*('DỮ LIỆU ĐÁNH GIÁ'!$G$3:$Z$3='CẤU HÌNH'!$B$23)*ISNUMBER('DỮ LIỆU ĐÁNH GIÁ'!$G$5:$Z$504)))</f>
        <v/>
      </c>
      <c r="V18" s="88" t="str">
        <f>IF($A18="","",SUMPRODUCT(('DỮ LIỆU ĐÁNH GIÁ'!$B$5:$B$504=$A18)*('DỮ LIỆU ĐÁNH GIÁ'!$D$5:$D$504='CẤU HÌNH'!$B$15)*('DỮ LIỆU ĐÁNH GIÁ'!$G$3:$Z$3='CẤU HÌNH'!$B$24)*ISNUMBER('DỮ LIỆU ĐÁNH GIÁ'!$G$5:$Z$504)))</f>
        <v/>
      </c>
      <c r="W18" s="89" t="str">
        <f>IF($A18="","",IF(C18=0,0,SUMPRODUCT(('DỮ LIỆU ĐÁNH GIÁ'!$B$5:$B$504=$A18)*('DỮ LIỆU ĐÁNH GIÁ'!$D$5:$D$504='CẤU HÌNH'!$B$12)*('DỮ LIỆU ĐÁNH GIÁ'!$G$3:$Z$3='CẤU HÌNH'!$B$20)*'DỮ LIỆU ĐÁNH GIÁ'!$G$5:$Z$504)/C18))</f>
        <v/>
      </c>
      <c r="X18" s="89" t="str">
        <f>IF($A18="","",IF(D18=0,0,SUMPRODUCT(('DỮ LIỆU ĐÁNH GIÁ'!$B$5:$B$504=$A18)*('DỮ LIỆU ĐÁNH GIÁ'!$D$5:$D$504='CẤU HÌNH'!$B$12)*('DỮ LIỆU ĐÁNH GIÁ'!$G$3:$Z$3='CẤU HÌNH'!$B$21)*'DỮ LIỆU ĐÁNH GIÁ'!$G$5:$Z$504)/D18))</f>
        <v/>
      </c>
      <c r="Y18" s="89" t="str">
        <f>IF($A18="","",IF(E18=0,0,SUMPRODUCT(('DỮ LIỆU ĐÁNH GIÁ'!$B$5:$B$504=$A18)*('DỮ LIỆU ĐÁNH GIÁ'!$D$5:$D$504='CẤU HÌNH'!$B$12)*('DỮ LIỆU ĐÁNH GIÁ'!$G$3:$Z$3='CẤU HÌNH'!$B$22)*'DỮ LIỆU ĐÁNH GIÁ'!$G$5:$Z$504)/E18))</f>
        <v/>
      </c>
      <c r="Z18" s="89" t="str">
        <f>IF($A18="","",IF(F18=0,0,SUMPRODUCT(('DỮ LIỆU ĐÁNH GIÁ'!$B$5:$B$504=$A18)*('DỮ LIỆU ĐÁNH GIÁ'!$D$5:$D$504='CẤU HÌNH'!$B$12)*('DỮ LIỆU ĐÁNH GIÁ'!$G$3:$Z$3='CẤU HÌNH'!$B$23)*'DỮ LIỆU ĐÁNH GIÁ'!$G$5:$Z$504)/F18))</f>
        <v/>
      </c>
      <c r="AA18" s="89" t="str">
        <f>IF($A18="","",IF(G18=0,0,SUMPRODUCT(('DỮ LIỆU ĐÁNH GIÁ'!$B$5:$B$504=$A18)*('DỮ LIỆU ĐÁNH GIÁ'!$D$5:$D$504='CẤU HÌNH'!$B$12)*('DỮ LIỆU ĐÁNH GIÁ'!$G$3:$Z$3='CẤU HÌNH'!$B$24)*'DỮ LIỆU ĐÁNH GIÁ'!$G$5:$Z$504)/G18))</f>
        <v/>
      </c>
      <c r="AB18" s="89" t="str">
        <f>IF($A18="","",IF(H18=0,0,SUMPRODUCT(('DỮ LIỆU ĐÁNH GIÁ'!$B$5:$B$504=$A18)*('DỮ LIỆU ĐÁNH GIÁ'!$D$5:$D$504='CẤU HÌNH'!$B$13)*('DỮ LIỆU ĐÁNH GIÁ'!$G$3:$Z$3='CẤU HÌNH'!$B$20)*'DỮ LIỆU ĐÁNH GIÁ'!$G$5:$Z$504)/H18))</f>
        <v/>
      </c>
      <c r="AC18" s="89" t="str">
        <f>IF($A18="","",IF(I18=0,0,SUMPRODUCT(('DỮ LIỆU ĐÁNH GIÁ'!$B$5:$B$504=$A18)*('DỮ LIỆU ĐÁNH GIÁ'!$D$5:$D$504='CẤU HÌNH'!$B$13)*('DỮ LIỆU ĐÁNH GIÁ'!$G$3:$Z$3='CẤU HÌNH'!$B$21)*'DỮ LIỆU ĐÁNH GIÁ'!$G$5:$Z$504)/I18))</f>
        <v/>
      </c>
      <c r="AD18" s="89" t="str">
        <f>IF($A18="","",IF(J18=0,0,SUMPRODUCT(('DỮ LIỆU ĐÁNH GIÁ'!$B$5:$B$504=$A18)*('DỮ LIỆU ĐÁNH GIÁ'!$D$5:$D$504='CẤU HÌNH'!$B$13)*('DỮ LIỆU ĐÁNH GIÁ'!$G$3:$Z$3='CẤU HÌNH'!$B$22)*'DỮ LIỆU ĐÁNH GIÁ'!$G$5:$Z$504)/J18))</f>
        <v/>
      </c>
      <c r="AE18" s="89" t="str">
        <f>IF($A18="","",IF(K18=0,0,SUMPRODUCT(('DỮ LIỆU ĐÁNH GIÁ'!$B$5:$B$504=$A18)*('DỮ LIỆU ĐÁNH GIÁ'!$D$5:$D$504='CẤU HÌNH'!$B$13)*('DỮ LIỆU ĐÁNH GIÁ'!$G$3:$Z$3='CẤU HÌNH'!$B$23)*'DỮ LIỆU ĐÁNH GIÁ'!$G$5:$Z$504)/K18))</f>
        <v/>
      </c>
      <c r="AF18" s="89" t="str">
        <f>IF($A18="","",IF(L18=0,0,SUMPRODUCT(('DỮ LIỆU ĐÁNH GIÁ'!$B$5:$B$504=$A18)*('DỮ LIỆU ĐÁNH GIÁ'!$D$5:$D$504='CẤU HÌNH'!$B$13)*('DỮ LIỆU ĐÁNH GIÁ'!$G$3:$Z$3='CẤU HÌNH'!$B$24)*'DỮ LIỆU ĐÁNH GIÁ'!$G$5:$Z$504)/L18))</f>
        <v/>
      </c>
      <c r="AG18" s="89" t="str">
        <f>IF($A18="","",IF(M18=0,0,SUMPRODUCT(('DỮ LIỆU ĐÁNH GIÁ'!$B$5:$B$504=$A18)*('DỮ LIỆU ĐÁNH GIÁ'!$D$5:$D$504='CẤU HÌNH'!$B$14)*('DỮ LIỆU ĐÁNH GIÁ'!$G$3:$Z$3='CẤU HÌNH'!$B$20)*'DỮ LIỆU ĐÁNH GIÁ'!$G$5:$Z$504)/M18))</f>
        <v/>
      </c>
      <c r="AH18" s="89" t="str">
        <f>IF($A18="","",IF(N18=0,0,SUMPRODUCT(('DỮ LIỆU ĐÁNH GIÁ'!$B$5:$B$504=$A18)*('DỮ LIỆU ĐÁNH GIÁ'!$D$5:$D$504='CẤU HÌNH'!$B$14)*('DỮ LIỆU ĐÁNH GIÁ'!$G$3:$Z$3='CẤU HÌNH'!$B$21)*'DỮ LIỆU ĐÁNH GIÁ'!$G$5:$Z$504)/N18))</f>
        <v/>
      </c>
      <c r="AI18" s="89" t="str">
        <f>IF($A18="","",IF(O18=0,0,SUMPRODUCT(('DỮ LIỆU ĐÁNH GIÁ'!$B$5:$B$504=$A18)*('DỮ LIỆU ĐÁNH GIÁ'!$D$5:$D$504='CẤU HÌNH'!$B$14)*('DỮ LIỆU ĐÁNH GIÁ'!$G$3:$Z$3='CẤU HÌNH'!$B$22)*'DỮ LIỆU ĐÁNH GIÁ'!$G$5:$Z$504)/O18))</f>
        <v/>
      </c>
      <c r="AJ18" s="89" t="str">
        <f>IF($A18="","",IF(P18=0,0,SUMPRODUCT(('DỮ LIỆU ĐÁNH GIÁ'!$B$5:$B$504=$A18)*('DỮ LIỆU ĐÁNH GIÁ'!$D$5:$D$504='CẤU HÌNH'!$B$14)*('DỮ LIỆU ĐÁNH GIÁ'!$G$3:$Z$3='CẤU HÌNH'!$B$23)*'DỮ LIỆU ĐÁNH GIÁ'!$G$5:$Z$504)/P18))</f>
        <v/>
      </c>
      <c r="AK18" s="89" t="str">
        <f>IF($A18="","",IF(Q18=0,0,SUMPRODUCT(('DỮ LIỆU ĐÁNH GIÁ'!$B$5:$B$504=$A18)*('DỮ LIỆU ĐÁNH GIÁ'!$D$5:$D$504='CẤU HÌNH'!$B$14)*('DỮ LIỆU ĐÁNH GIÁ'!$G$3:$Z$3='CẤU HÌNH'!$B$24)*'DỮ LIỆU ĐÁNH GIÁ'!$G$5:$Z$504)/Q18))</f>
        <v/>
      </c>
      <c r="AL18" s="89" t="str">
        <f>IF($A18="","",IF(R18=0,0,SUMPRODUCT(('DỮ LIỆU ĐÁNH GIÁ'!$B$5:$B$504=$A18)*('DỮ LIỆU ĐÁNH GIÁ'!$D$5:$D$504='CẤU HÌNH'!$B$15)*('DỮ LIỆU ĐÁNH GIÁ'!$G$3:$Z$3='CẤU HÌNH'!$B$20)*'DỮ LIỆU ĐÁNH GIÁ'!$G$5:$Z$504)/R18))</f>
        <v/>
      </c>
      <c r="AM18" s="89" t="str">
        <f>IF($A18="","",IF(S18=0,0,SUMPRODUCT(('DỮ LIỆU ĐÁNH GIÁ'!$B$5:$B$504=$A18)*('DỮ LIỆU ĐÁNH GIÁ'!$D$5:$D$504='CẤU HÌNH'!$B$15)*('DỮ LIỆU ĐÁNH GIÁ'!$G$3:$Z$3='CẤU HÌNH'!$B$21)*'DỮ LIỆU ĐÁNH GIÁ'!$G$5:$Z$504)/S18))</f>
        <v/>
      </c>
      <c r="AN18" s="89" t="str">
        <f>IF($A18="","",IF(T18=0,0,SUMPRODUCT(('DỮ LIỆU ĐÁNH GIÁ'!$B$5:$B$504=$A18)*('DỮ LIỆU ĐÁNH GIÁ'!$D$5:$D$504='CẤU HÌNH'!$B$15)*('DỮ LIỆU ĐÁNH GIÁ'!$G$3:$Z$3='CẤU HÌNH'!$B$22)*'DỮ LIỆU ĐÁNH GIÁ'!$G$5:$Z$504)/T18))</f>
        <v/>
      </c>
      <c r="AO18" s="89" t="str">
        <f>IF($A18="","",IF(U18=0,0,SUMPRODUCT(('DỮ LIỆU ĐÁNH GIÁ'!$B$5:$B$504=$A18)*('DỮ LIỆU ĐÁNH GIÁ'!$D$5:$D$504='CẤU HÌNH'!$B$15)*('DỮ LIỆU ĐÁNH GIÁ'!$G$3:$Z$3='CẤU HÌNH'!$B$23)*'DỮ LIỆU ĐÁNH GIÁ'!$G$5:$Z$504)/U18))</f>
        <v/>
      </c>
      <c r="AP18" s="89" t="str">
        <f>IF($A18="","",IF(V18=0,0,SUMPRODUCT(('DỮ LIỆU ĐÁNH GIÁ'!$B$5:$B$504=$A18)*('DỮ LIỆU ĐÁNH GIÁ'!$D$5:$D$504='CẤU HÌNH'!$B$15)*('DỮ LIỆU ĐÁNH GIÁ'!$G$3:$Z$3='CẤU HÌNH'!$B$24)*'DỮ LIỆU ĐÁNH GIÁ'!$G$5:$Z$504)/V18))</f>
        <v/>
      </c>
      <c r="AQ18" s="89" t="str">
        <f>IF($A18="","",IF((IF(C18&gt;0,'CẤU HÌNH'!$C$20,0)+IF(D18&gt;0,'CẤU HÌNH'!$C$21,0)+IF(E18&gt;0,'CẤU HÌNH'!$C$22,0)+IF(F18&gt;0,'CẤU HÌNH'!$C$23,0)+IF(G18&gt;0,'CẤU HÌNH'!$C$24,0))=0,"",('CẤU HÌNH'!$C$20*W18+'CẤU HÌNH'!$C$21*X18+'CẤU HÌNH'!$C$22*Y18+'CẤU HÌNH'!$C$23*Z18+'CẤU HÌNH'!$C$24*AA18)/(IF(C18&gt;0,'CẤU HÌNH'!$C$20,0)+IF(D18&gt;0,'CẤU HÌNH'!$C$21,0)+IF(E18&gt;0,'CẤU HÌNH'!$C$22,0)+IF(F18&gt;0,'CẤU HÌNH'!$C$23,0)+IF(G18&gt;0,'CẤU HÌNH'!$C$24,0))))</f>
        <v/>
      </c>
      <c r="AR18" s="89" t="str">
        <f>IF($A18="","",IF((IF(H18&gt;0,'CẤU HÌNH'!$C$20,0)+IF(I18&gt;0,'CẤU HÌNH'!$C$21,0)+IF(J18&gt;0,'CẤU HÌNH'!$C$22,0)+IF(K18&gt;0,'CẤU HÌNH'!$C$23,0)+IF(L18&gt;0,'CẤU HÌNH'!$C$24,0))=0,"",('CẤU HÌNH'!$C$20*AB18+'CẤU HÌNH'!$C$21*AC18+'CẤU HÌNH'!$C$22*AD18+'CẤU HÌNH'!$C$23*AE18+'CẤU HÌNH'!$C$24*AF18)/(IF(H18&gt;0,'CẤU HÌNH'!$C$20,0)+IF(I18&gt;0,'CẤU HÌNH'!$C$21,0)+IF(J18&gt;0,'CẤU HÌNH'!$C$22,0)+IF(K18&gt;0,'CẤU HÌNH'!$C$23,0)+IF(L18&gt;0,'CẤU HÌNH'!$C$24,0))))</f>
        <v/>
      </c>
      <c r="AS18" s="89" t="str">
        <f>IF($A18="","",IF((IF(M18&gt;0,'CẤU HÌNH'!$C$20,0)+IF(N18&gt;0,'CẤU HÌNH'!$C$21,0)+IF(O18&gt;0,'CẤU HÌNH'!$C$22,0)+IF(P18&gt;0,'CẤU HÌNH'!$C$23,0)+IF(Q18&gt;0,'CẤU HÌNH'!$C$24,0))=0,"",('CẤU HÌNH'!$C$20*AG18+'CẤU HÌNH'!$C$21*AH18+'CẤU HÌNH'!$C$22*AI18+'CẤU HÌNH'!$C$23*AJ18+'CẤU HÌNH'!$C$24*AK18)/(IF(M18&gt;0,'CẤU HÌNH'!$C$20,0)+IF(N18&gt;0,'CẤU HÌNH'!$C$21,0)+IF(O18&gt;0,'CẤU HÌNH'!$C$22,0)+IF(P18&gt;0,'CẤU HÌNH'!$C$23,0)+IF(Q18&gt;0,'CẤU HÌNH'!$C$24,0))))</f>
        <v/>
      </c>
      <c r="AT18" s="89" t="str">
        <f>IF($A18="","",IF((IF(R18&gt;0,'CẤU HÌNH'!$C$20,0)+IF(S18&gt;0,'CẤU HÌNH'!$C$21,0)+IF(T18&gt;0,'CẤU HÌNH'!$C$22,0)+IF(U18&gt;0,'CẤU HÌNH'!$C$23,0)+IF(V18&gt;0,'CẤU HÌNH'!$C$24,0))=0,"",('CẤU HÌNH'!$C$20*AL18+'CẤU HÌNH'!$C$21*AM18+'CẤU HÌNH'!$C$22*AN18+'CẤU HÌNH'!$C$23*AO18+'CẤU HÌNH'!$C$24*AP18)/(IF(R18&gt;0,'CẤU HÌNH'!$C$20,0)+IF(S18&gt;0,'CẤU HÌNH'!$C$21,0)+IF(T18&gt;0,'CẤU HÌNH'!$C$22,0)+IF(U18&gt;0,'CẤU HÌNH'!$C$23,0)+IF(V18&gt;0,'CẤU HÌNH'!$C$24,0))))</f>
        <v/>
      </c>
      <c r="AU18" s="89" t="str">
        <f>IF($A18="","",IF((IF(C18&gt;0,'CẤU HÌNH'!$C$12,0)+IF(H18&gt;0,'CẤU HÌNH'!$C$13,0)+IF(M18&gt;0,'CẤU HÌNH'!$C$14,0)+IF(R18&gt;0,'CẤU HÌNH'!$C$15,0))=0,"",('CẤU HÌNH'!$C$12*W18+'CẤU HÌNH'!$C$13*AB18+'CẤU HÌNH'!$C$14*AG18+'CẤU HÌNH'!$C$15*AL18)/(IF(C18&gt;0,'CẤU HÌNH'!$C$12,0)+IF(H18&gt;0,'CẤU HÌNH'!$C$13,0)+IF(M18&gt;0,'CẤU HÌNH'!$C$14,0)+IF(R18&gt;0,'CẤU HÌNH'!$C$15,0))))</f>
        <v/>
      </c>
      <c r="AV18" s="89" t="str">
        <f>IF($A18="","",IF((IF(D18&gt;0,'CẤU HÌNH'!$C$12,0)+IF(I18&gt;0,'CẤU HÌNH'!$C$13,0)+IF(N18&gt;0,'CẤU HÌNH'!$C$14,0)+IF(S18&gt;0,'CẤU HÌNH'!$C$15,0))=0,"",('CẤU HÌNH'!$C$12*X18+'CẤU HÌNH'!$C$13*AC18+'CẤU HÌNH'!$C$14*AH18+'CẤU HÌNH'!$C$15*AM18)/(IF(D18&gt;0,'CẤU HÌNH'!$C$12,0)+IF(I18&gt;0,'CẤU HÌNH'!$C$13,0)+IF(N18&gt;0,'CẤU HÌNH'!$C$14,0)+IF(S18&gt;0,'CẤU HÌNH'!$C$15,0))))</f>
        <v/>
      </c>
      <c r="AW18" s="89" t="str">
        <f>IF($A18="","",IF((IF(E18&gt;0,'CẤU HÌNH'!$C$12,0)+IF(J18&gt;0,'CẤU HÌNH'!$C$13,0)+IF(O18&gt;0,'CẤU HÌNH'!$C$14,0)+IF(T18&gt;0,'CẤU HÌNH'!$C$15,0))=0,"",('CẤU HÌNH'!$C$12*Y18+'CẤU HÌNH'!$C$13*AD18+'CẤU HÌNH'!$C$14*AI18+'CẤU HÌNH'!$C$15*AN18)/(IF(E18&gt;0,'CẤU HÌNH'!$C$12,0)+IF(J18&gt;0,'CẤU HÌNH'!$C$13,0)+IF(O18&gt;0,'CẤU HÌNH'!$C$14,0)+IF(T18&gt;0,'CẤU HÌNH'!$C$15,0))))</f>
        <v/>
      </c>
      <c r="AX18" s="89" t="str">
        <f>IF($A18="","",IF((IF(F18&gt;0,'CẤU HÌNH'!$C$12,0)+IF(K18&gt;0,'CẤU HÌNH'!$C$13,0)+IF(P18&gt;0,'CẤU HÌNH'!$C$14,0)+IF(U18&gt;0,'CẤU HÌNH'!$C$15,0))=0,"",('CẤU HÌNH'!$C$12*Z18+'CẤU HÌNH'!$C$13*AE18+'CẤU HÌNH'!$C$14*AJ18+'CẤU HÌNH'!$C$15*AO18)/(IF(F18&gt;0,'CẤU HÌNH'!$C$12,0)+IF(K18&gt;0,'CẤU HÌNH'!$C$13,0)+IF(P18&gt;0,'CẤU HÌNH'!$C$14,0)+IF(U18&gt;0,'CẤU HÌNH'!$C$15,0))))</f>
        <v/>
      </c>
      <c r="AY18" s="89" t="str">
        <f>IF($A18="","",IF((IF(G18&gt;0,'CẤU HÌNH'!$C$12,0)+IF(L18&gt;0,'CẤU HÌNH'!$C$13,0)+IF(Q18&gt;0,'CẤU HÌNH'!$C$14,0)+IF(V18&gt;0,'CẤU HÌNH'!$C$15,0))=0,"",('CẤU HÌNH'!$C$12*AA18+'CẤU HÌNH'!$C$13*AF18+'CẤU HÌNH'!$C$14*AK18+'CẤU HÌNH'!$C$15*AP18)/(IF(G18&gt;0,'CẤU HÌNH'!$C$12,0)+IF(L18&gt;0,'CẤU HÌNH'!$C$13,0)+IF(Q18&gt;0,'CẤU HÌNH'!$C$14,0)+IF(V18&gt;0,'CẤU HÌNH'!$C$15,0))))</f>
        <v/>
      </c>
      <c r="AZ18" s="89" t="str">
        <f>IF($A18="","",IF((IF(H18&gt;0,'CẤU HÌNH'!$C$13,0)+IF(M18&gt;0,'CẤU HÌNH'!$C$14,0)+IF(R18&gt;0,'CẤU HÌNH'!$C$15,0))=0,"",('CẤU HÌNH'!$C$13*AB18+'CẤU HÌNH'!$C$14*AG18+'CẤU HÌNH'!$C$15*AL18)/(IF(H18&gt;0,'CẤU HÌNH'!$C$13,0)+IF(M18&gt;0,'CẤU HÌNH'!$C$14,0)+IF(R18&gt;0,'CẤU HÌNH'!$C$15,0))))</f>
        <v/>
      </c>
      <c r="BA18" s="89" t="str">
        <f>IF($A18="","",IF((IF(I18&gt;0,'CẤU HÌNH'!$C$13,0)+IF(N18&gt;0,'CẤU HÌNH'!$C$14,0)+IF(S18&gt;0,'CẤU HÌNH'!$C$15,0))=0,"",('CẤU HÌNH'!$C$13*AC18+'CẤU HÌNH'!$C$14*AH18+'CẤU HÌNH'!$C$15*AM18)/(IF(I18&gt;0,'CẤU HÌNH'!$C$13,0)+IF(N18&gt;0,'CẤU HÌNH'!$C$14,0)+IF(S18&gt;0,'CẤU HÌNH'!$C$15,0))))</f>
        <v/>
      </c>
      <c r="BB18" s="89" t="str">
        <f>IF($A18="","",IF((IF(J18&gt;0,'CẤU HÌNH'!$C$13,0)+IF(O18&gt;0,'CẤU HÌNH'!$C$14,0)+IF(T18&gt;0,'CẤU HÌNH'!$C$15,0))=0,"",('CẤU HÌNH'!$C$13*AD18+'CẤU HÌNH'!$C$14*AI18+'CẤU HÌNH'!$C$15*AN18)/(IF(J18&gt;0,'CẤU HÌNH'!$C$13,0)+IF(O18&gt;0,'CẤU HÌNH'!$C$14,0)+IF(T18&gt;0,'CẤU HÌNH'!$C$15,0))))</f>
        <v/>
      </c>
      <c r="BC18" s="89" t="str">
        <f>IF($A18="","",IF((IF(K18&gt;0,'CẤU HÌNH'!$C$13,0)+IF(P18&gt;0,'CẤU HÌNH'!$C$14,0)+IF(U18&gt;0,'CẤU HÌNH'!$C$15,0))=0,"",('CẤU HÌNH'!$C$13*AE18+'CẤU HÌNH'!$C$14*AJ18+'CẤU HÌNH'!$C$15*AO18)/(IF(K18&gt;0,'CẤU HÌNH'!$C$13,0)+IF(P18&gt;0,'CẤU HÌNH'!$C$14,0)+IF(U18&gt;0,'CẤU HÌNH'!$C$15,0))))</f>
        <v/>
      </c>
      <c r="BD18" s="89" t="str">
        <f>IF($A18="","",IF((IF(L18&gt;0,'CẤU HÌNH'!$C$13,0)+IF(Q18&gt;0,'CẤU HÌNH'!$C$14,0)+IF(V18&gt;0,'CẤU HÌNH'!$C$15,0))=0,"",('CẤU HÌNH'!$C$13*AF18+'CẤU HÌNH'!$C$14*AK18+'CẤU HÌNH'!$C$15*AP18)/(IF(L18&gt;0,'CẤU HÌNH'!$C$13,0)+IF(Q18&gt;0,'CẤU HÌNH'!$C$14,0)+IF(V18&gt;0,'CẤU HÌNH'!$C$15,0))))</f>
        <v/>
      </c>
      <c r="BE18" s="89" t="str">
        <f>IF($A18="","",IF((IF(ISNUMBER(AQ18),'CẤU HÌNH'!$C$12,0)+IF(ISNUMBER(AR18),'CẤU HÌNH'!$C$13,0)+IF(ISNUMBER(AS18),'CẤU HÌNH'!$C$14,0)+IF(ISNUMBER(AT18),'CẤU HÌNH'!$C$15,0))=0,"",(IF(ISNUMBER(AQ18),'CẤU HÌNH'!$C$12*AQ18,0)+IF(ISNUMBER(AR18),'CẤU HÌNH'!$C$13*AR18,0)+IF(ISNUMBER(AS18),'CẤU HÌNH'!$C$14*AS18,0)+IF(ISNUMBER(AT18),'CẤU HÌNH'!$C$15*AT18,0))/(IF(ISNUMBER(AQ18),'CẤU HÌNH'!$C$12,0)+IF(ISNUMBER(AR18),'CẤU HÌNH'!$C$13,0)+IF(ISNUMBER(AS18),'CẤU HÌNH'!$C$14,0)+IF(ISNUMBER(AT18),'CẤU HÌNH'!$C$15,0))))</f>
        <v/>
      </c>
      <c r="BF18" s="89" t="str">
        <f>IF($A18="","",IF((IF(ISNUMBER(AR18),'CẤU HÌNH'!$C$13,0)+IF(ISNUMBER(AS18),'CẤU HÌNH'!$C$14,0)+IF(ISNUMBER(AT18),'CẤU HÌNH'!$C$15,0))=0,"",(IF(ISNUMBER(AR18),'CẤU HÌNH'!$C$13*AR18,0)+IF(ISNUMBER(AS18),'CẤU HÌNH'!$C$14*AS18,0)+IF(ISNUMBER(AT18),'CẤU HÌNH'!$C$15*AT18,0))/(IF(ISNUMBER(AR18),'CẤU HÌNH'!$C$13,0)+IF(ISNUMBER(AS18),'CẤU HÌNH'!$C$14,0)+IF(ISNUMBER(AT18),'CẤU HÌNH'!$C$15,0))))</f>
        <v/>
      </c>
    </row>
    <row r="19">
      <c r="A19" s="87" t="str">
        <f>IF('NGƯỜI ĐƯỢC ĐÁNH GIÁ'!B19="","",'NGƯỜI ĐƯỢC ĐÁNH GIÁ'!B19)</f>
        <v/>
      </c>
      <c r="B19" s="87" t="str">
        <f>IF(A19="","",'NGƯỜI ĐƯỢC ĐÁNH GIÁ'!C19)</f>
        <v/>
      </c>
      <c r="C19" s="88" t="str">
        <f>IF($A19="","",SUMPRODUCT(('DỮ LIỆU ĐÁNH GIÁ'!$B$5:$B$504=$A19)*('DỮ LIỆU ĐÁNH GIÁ'!$D$5:$D$504='CẤU HÌNH'!$B$12)*('DỮ LIỆU ĐÁNH GIÁ'!$G$3:$Z$3='CẤU HÌNH'!$B$20)*ISNUMBER('DỮ LIỆU ĐÁNH GIÁ'!$G$5:$Z$504)))</f>
        <v/>
      </c>
      <c r="D19" s="88" t="str">
        <f>IF($A19="","",SUMPRODUCT(('DỮ LIỆU ĐÁNH GIÁ'!$B$5:$B$504=$A19)*('DỮ LIỆU ĐÁNH GIÁ'!$D$5:$D$504='CẤU HÌNH'!$B$12)*('DỮ LIỆU ĐÁNH GIÁ'!$G$3:$Z$3='CẤU HÌNH'!$B$21)*ISNUMBER('DỮ LIỆU ĐÁNH GIÁ'!$G$5:$Z$504)))</f>
        <v/>
      </c>
      <c r="E19" s="88" t="str">
        <f>IF($A19="","",SUMPRODUCT(('DỮ LIỆU ĐÁNH GIÁ'!$B$5:$B$504=$A19)*('DỮ LIỆU ĐÁNH GIÁ'!$D$5:$D$504='CẤU HÌNH'!$B$12)*('DỮ LIỆU ĐÁNH GIÁ'!$G$3:$Z$3='CẤU HÌNH'!$B$22)*ISNUMBER('DỮ LIỆU ĐÁNH GIÁ'!$G$5:$Z$504)))</f>
        <v/>
      </c>
      <c r="F19" s="88" t="str">
        <f>IF($A19="","",SUMPRODUCT(('DỮ LIỆU ĐÁNH GIÁ'!$B$5:$B$504=$A19)*('DỮ LIỆU ĐÁNH GIÁ'!$D$5:$D$504='CẤU HÌNH'!$B$12)*('DỮ LIỆU ĐÁNH GIÁ'!$G$3:$Z$3='CẤU HÌNH'!$B$23)*ISNUMBER('DỮ LIỆU ĐÁNH GIÁ'!$G$5:$Z$504)))</f>
        <v/>
      </c>
      <c r="G19" s="88" t="str">
        <f>IF($A19="","",SUMPRODUCT(('DỮ LIỆU ĐÁNH GIÁ'!$B$5:$B$504=$A19)*('DỮ LIỆU ĐÁNH GIÁ'!$D$5:$D$504='CẤU HÌNH'!$B$12)*('DỮ LIỆU ĐÁNH GIÁ'!$G$3:$Z$3='CẤU HÌNH'!$B$24)*ISNUMBER('DỮ LIỆU ĐÁNH GIÁ'!$G$5:$Z$504)))</f>
        <v/>
      </c>
      <c r="H19" s="88" t="str">
        <f>IF($A19="","",SUMPRODUCT(('DỮ LIỆU ĐÁNH GIÁ'!$B$5:$B$504=$A19)*('DỮ LIỆU ĐÁNH GIÁ'!$D$5:$D$504='CẤU HÌNH'!$B$13)*('DỮ LIỆU ĐÁNH GIÁ'!$G$3:$Z$3='CẤU HÌNH'!$B$20)*ISNUMBER('DỮ LIỆU ĐÁNH GIÁ'!$G$5:$Z$504)))</f>
        <v/>
      </c>
      <c r="I19" s="88" t="str">
        <f>IF($A19="","",SUMPRODUCT(('DỮ LIỆU ĐÁNH GIÁ'!$B$5:$B$504=$A19)*('DỮ LIỆU ĐÁNH GIÁ'!$D$5:$D$504='CẤU HÌNH'!$B$13)*('DỮ LIỆU ĐÁNH GIÁ'!$G$3:$Z$3='CẤU HÌNH'!$B$21)*ISNUMBER('DỮ LIỆU ĐÁNH GIÁ'!$G$5:$Z$504)))</f>
        <v/>
      </c>
      <c r="J19" s="88" t="str">
        <f>IF($A19="","",SUMPRODUCT(('DỮ LIỆU ĐÁNH GIÁ'!$B$5:$B$504=$A19)*('DỮ LIỆU ĐÁNH GIÁ'!$D$5:$D$504='CẤU HÌNH'!$B$13)*('DỮ LIỆU ĐÁNH GIÁ'!$G$3:$Z$3='CẤU HÌNH'!$B$22)*ISNUMBER('DỮ LIỆU ĐÁNH GIÁ'!$G$5:$Z$504)))</f>
        <v/>
      </c>
      <c r="K19" s="88" t="str">
        <f>IF($A19="","",SUMPRODUCT(('DỮ LIỆU ĐÁNH GIÁ'!$B$5:$B$504=$A19)*('DỮ LIỆU ĐÁNH GIÁ'!$D$5:$D$504='CẤU HÌNH'!$B$13)*('DỮ LIỆU ĐÁNH GIÁ'!$G$3:$Z$3='CẤU HÌNH'!$B$23)*ISNUMBER('DỮ LIỆU ĐÁNH GIÁ'!$G$5:$Z$504)))</f>
        <v/>
      </c>
      <c r="L19" s="88" t="str">
        <f>IF($A19="","",SUMPRODUCT(('DỮ LIỆU ĐÁNH GIÁ'!$B$5:$B$504=$A19)*('DỮ LIỆU ĐÁNH GIÁ'!$D$5:$D$504='CẤU HÌNH'!$B$13)*('DỮ LIỆU ĐÁNH GIÁ'!$G$3:$Z$3='CẤU HÌNH'!$B$24)*ISNUMBER('DỮ LIỆU ĐÁNH GIÁ'!$G$5:$Z$504)))</f>
        <v/>
      </c>
      <c r="M19" s="88" t="str">
        <f>IF($A19="","",SUMPRODUCT(('DỮ LIỆU ĐÁNH GIÁ'!$B$5:$B$504=$A19)*('DỮ LIỆU ĐÁNH GIÁ'!$D$5:$D$504='CẤU HÌNH'!$B$14)*('DỮ LIỆU ĐÁNH GIÁ'!$G$3:$Z$3='CẤU HÌNH'!$B$20)*ISNUMBER('DỮ LIỆU ĐÁNH GIÁ'!$G$5:$Z$504)))</f>
        <v/>
      </c>
      <c r="N19" s="88" t="str">
        <f>IF($A19="","",SUMPRODUCT(('DỮ LIỆU ĐÁNH GIÁ'!$B$5:$B$504=$A19)*('DỮ LIỆU ĐÁNH GIÁ'!$D$5:$D$504='CẤU HÌNH'!$B$14)*('DỮ LIỆU ĐÁNH GIÁ'!$G$3:$Z$3='CẤU HÌNH'!$B$21)*ISNUMBER('DỮ LIỆU ĐÁNH GIÁ'!$G$5:$Z$504)))</f>
        <v/>
      </c>
      <c r="O19" s="88" t="str">
        <f>IF($A19="","",SUMPRODUCT(('DỮ LIỆU ĐÁNH GIÁ'!$B$5:$B$504=$A19)*('DỮ LIỆU ĐÁNH GIÁ'!$D$5:$D$504='CẤU HÌNH'!$B$14)*('DỮ LIỆU ĐÁNH GIÁ'!$G$3:$Z$3='CẤU HÌNH'!$B$22)*ISNUMBER('DỮ LIỆU ĐÁNH GIÁ'!$G$5:$Z$504)))</f>
        <v/>
      </c>
      <c r="P19" s="88" t="str">
        <f>IF($A19="","",SUMPRODUCT(('DỮ LIỆU ĐÁNH GIÁ'!$B$5:$B$504=$A19)*('DỮ LIỆU ĐÁNH GIÁ'!$D$5:$D$504='CẤU HÌNH'!$B$14)*('DỮ LIỆU ĐÁNH GIÁ'!$G$3:$Z$3='CẤU HÌNH'!$B$23)*ISNUMBER('DỮ LIỆU ĐÁNH GIÁ'!$G$5:$Z$504)))</f>
        <v/>
      </c>
      <c r="Q19" s="88" t="str">
        <f>IF($A19="","",SUMPRODUCT(('DỮ LIỆU ĐÁNH GIÁ'!$B$5:$B$504=$A19)*('DỮ LIỆU ĐÁNH GIÁ'!$D$5:$D$504='CẤU HÌNH'!$B$14)*('DỮ LIỆU ĐÁNH GIÁ'!$G$3:$Z$3='CẤU HÌNH'!$B$24)*ISNUMBER('DỮ LIỆU ĐÁNH GIÁ'!$G$5:$Z$504)))</f>
        <v/>
      </c>
      <c r="R19" s="88" t="str">
        <f>IF($A19="","",SUMPRODUCT(('DỮ LIỆU ĐÁNH GIÁ'!$B$5:$B$504=$A19)*('DỮ LIỆU ĐÁNH GIÁ'!$D$5:$D$504='CẤU HÌNH'!$B$15)*('DỮ LIỆU ĐÁNH GIÁ'!$G$3:$Z$3='CẤU HÌNH'!$B$20)*ISNUMBER('DỮ LIỆU ĐÁNH GIÁ'!$G$5:$Z$504)))</f>
        <v/>
      </c>
      <c r="S19" s="88" t="str">
        <f>IF($A19="","",SUMPRODUCT(('DỮ LIỆU ĐÁNH GIÁ'!$B$5:$B$504=$A19)*('DỮ LIỆU ĐÁNH GIÁ'!$D$5:$D$504='CẤU HÌNH'!$B$15)*('DỮ LIỆU ĐÁNH GIÁ'!$G$3:$Z$3='CẤU HÌNH'!$B$21)*ISNUMBER('DỮ LIỆU ĐÁNH GIÁ'!$G$5:$Z$504)))</f>
        <v/>
      </c>
      <c r="T19" s="88" t="str">
        <f>IF($A19="","",SUMPRODUCT(('DỮ LIỆU ĐÁNH GIÁ'!$B$5:$B$504=$A19)*('DỮ LIỆU ĐÁNH GIÁ'!$D$5:$D$504='CẤU HÌNH'!$B$15)*('DỮ LIỆU ĐÁNH GIÁ'!$G$3:$Z$3='CẤU HÌNH'!$B$22)*ISNUMBER('DỮ LIỆU ĐÁNH GIÁ'!$G$5:$Z$504)))</f>
        <v/>
      </c>
      <c r="U19" s="88" t="str">
        <f>IF($A19="","",SUMPRODUCT(('DỮ LIỆU ĐÁNH GIÁ'!$B$5:$B$504=$A19)*('DỮ LIỆU ĐÁNH GIÁ'!$D$5:$D$504='CẤU HÌNH'!$B$15)*('DỮ LIỆU ĐÁNH GIÁ'!$G$3:$Z$3='CẤU HÌNH'!$B$23)*ISNUMBER('DỮ LIỆU ĐÁNH GIÁ'!$G$5:$Z$504)))</f>
        <v/>
      </c>
      <c r="V19" s="88" t="str">
        <f>IF($A19="","",SUMPRODUCT(('DỮ LIỆU ĐÁNH GIÁ'!$B$5:$B$504=$A19)*('DỮ LIỆU ĐÁNH GIÁ'!$D$5:$D$504='CẤU HÌNH'!$B$15)*('DỮ LIỆU ĐÁNH GIÁ'!$G$3:$Z$3='CẤU HÌNH'!$B$24)*ISNUMBER('DỮ LIỆU ĐÁNH GIÁ'!$G$5:$Z$504)))</f>
        <v/>
      </c>
      <c r="W19" s="89" t="str">
        <f>IF($A19="","",IF(C19=0,0,SUMPRODUCT(('DỮ LIỆU ĐÁNH GIÁ'!$B$5:$B$504=$A19)*('DỮ LIỆU ĐÁNH GIÁ'!$D$5:$D$504='CẤU HÌNH'!$B$12)*('DỮ LIỆU ĐÁNH GIÁ'!$G$3:$Z$3='CẤU HÌNH'!$B$20)*'DỮ LIỆU ĐÁNH GIÁ'!$G$5:$Z$504)/C19))</f>
        <v/>
      </c>
      <c r="X19" s="89" t="str">
        <f>IF($A19="","",IF(D19=0,0,SUMPRODUCT(('DỮ LIỆU ĐÁNH GIÁ'!$B$5:$B$504=$A19)*('DỮ LIỆU ĐÁNH GIÁ'!$D$5:$D$504='CẤU HÌNH'!$B$12)*('DỮ LIỆU ĐÁNH GIÁ'!$G$3:$Z$3='CẤU HÌNH'!$B$21)*'DỮ LIỆU ĐÁNH GIÁ'!$G$5:$Z$504)/D19))</f>
        <v/>
      </c>
      <c r="Y19" s="89" t="str">
        <f>IF($A19="","",IF(E19=0,0,SUMPRODUCT(('DỮ LIỆU ĐÁNH GIÁ'!$B$5:$B$504=$A19)*('DỮ LIỆU ĐÁNH GIÁ'!$D$5:$D$504='CẤU HÌNH'!$B$12)*('DỮ LIỆU ĐÁNH GIÁ'!$G$3:$Z$3='CẤU HÌNH'!$B$22)*'DỮ LIỆU ĐÁNH GIÁ'!$G$5:$Z$504)/E19))</f>
        <v/>
      </c>
      <c r="Z19" s="89" t="str">
        <f>IF($A19="","",IF(F19=0,0,SUMPRODUCT(('DỮ LIỆU ĐÁNH GIÁ'!$B$5:$B$504=$A19)*('DỮ LIỆU ĐÁNH GIÁ'!$D$5:$D$504='CẤU HÌNH'!$B$12)*('DỮ LIỆU ĐÁNH GIÁ'!$G$3:$Z$3='CẤU HÌNH'!$B$23)*'DỮ LIỆU ĐÁNH GIÁ'!$G$5:$Z$504)/F19))</f>
        <v/>
      </c>
      <c r="AA19" s="89" t="str">
        <f>IF($A19="","",IF(G19=0,0,SUMPRODUCT(('DỮ LIỆU ĐÁNH GIÁ'!$B$5:$B$504=$A19)*('DỮ LIỆU ĐÁNH GIÁ'!$D$5:$D$504='CẤU HÌNH'!$B$12)*('DỮ LIỆU ĐÁNH GIÁ'!$G$3:$Z$3='CẤU HÌNH'!$B$24)*'DỮ LIỆU ĐÁNH GIÁ'!$G$5:$Z$504)/G19))</f>
        <v/>
      </c>
      <c r="AB19" s="89" t="str">
        <f>IF($A19="","",IF(H19=0,0,SUMPRODUCT(('DỮ LIỆU ĐÁNH GIÁ'!$B$5:$B$504=$A19)*('DỮ LIỆU ĐÁNH GIÁ'!$D$5:$D$504='CẤU HÌNH'!$B$13)*('DỮ LIỆU ĐÁNH GIÁ'!$G$3:$Z$3='CẤU HÌNH'!$B$20)*'DỮ LIỆU ĐÁNH GIÁ'!$G$5:$Z$504)/H19))</f>
        <v/>
      </c>
      <c r="AC19" s="89" t="str">
        <f>IF($A19="","",IF(I19=0,0,SUMPRODUCT(('DỮ LIỆU ĐÁNH GIÁ'!$B$5:$B$504=$A19)*('DỮ LIỆU ĐÁNH GIÁ'!$D$5:$D$504='CẤU HÌNH'!$B$13)*('DỮ LIỆU ĐÁNH GIÁ'!$G$3:$Z$3='CẤU HÌNH'!$B$21)*'DỮ LIỆU ĐÁNH GIÁ'!$G$5:$Z$504)/I19))</f>
        <v/>
      </c>
      <c r="AD19" s="89" t="str">
        <f>IF($A19="","",IF(J19=0,0,SUMPRODUCT(('DỮ LIỆU ĐÁNH GIÁ'!$B$5:$B$504=$A19)*('DỮ LIỆU ĐÁNH GIÁ'!$D$5:$D$504='CẤU HÌNH'!$B$13)*('DỮ LIỆU ĐÁNH GIÁ'!$G$3:$Z$3='CẤU HÌNH'!$B$22)*'DỮ LIỆU ĐÁNH GIÁ'!$G$5:$Z$504)/J19))</f>
        <v/>
      </c>
      <c r="AE19" s="89" t="str">
        <f>IF($A19="","",IF(K19=0,0,SUMPRODUCT(('DỮ LIỆU ĐÁNH GIÁ'!$B$5:$B$504=$A19)*('DỮ LIỆU ĐÁNH GIÁ'!$D$5:$D$504='CẤU HÌNH'!$B$13)*('DỮ LIỆU ĐÁNH GIÁ'!$G$3:$Z$3='CẤU HÌNH'!$B$23)*'DỮ LIỆU ĐÁNH GIÁ'!$G$5:$Z$504)/K19))</f>
        <v/>
      </c>
      <c r="AF19" s="89" t="str">
        <f>IF($A19="","",IF(L19=0,0,SUMPRODUCT(('DỮ LIỆU ĐÁNH GIÁ'!$B$5:$B$504=$A19)*('DỮ LIỆU ĐÁNH GIÁ'!$D$5:$D$504='CẤU HÌNH'!$B$13)*('DỮ LIỆU ĐÁNH GIÁ'!$G$3:$Z$3='CẤU HÌNH'!$B$24)*'DỮ LIỆU ĐÁNH GIÁ'!$G$5:$Z$504)/L19))</f>
        <v/>
      </c>
      <c r="AG19" s="89" t="str">
        <f>IF($A19="","",IF(M19=0,0,SUMPRODUCT(('DỮ LIỆU ĐÁNH GIÁ'!$B$5:$B$504=$A19)*('DỮ LIỆU ĐÁNH GIÁ'!$D$5:$D$504='CẤU HÌNH'!$B$14)*('DỮ LIỆU ĐÁNH GIÁ'!$G$3:$Z$3='CẤU HÌNH'!$B$20)*'DỮ LIỆU ĐÁNH GIÁ'!$G$5:$Z$504)/M19))</f>
        <v/>
      </c>
      <c r="AH19" s="89" t="str">
        <f>IF($A19="","",IF(N19=0,0,SUMPRODUCT(('DỮ LIỆU ĐÁNH GIÁ'!$B$5:$B$504=$A19)*('DỮ LIỆU ĐÁNH GIÁ'!$D$5:$D$504='CẤU HÌNH'!$B$14)*('DỮ LIỆU ĐÁNH GIÁ'!$G$3:$Z$3='CẤU HÌNH'!$B$21)*'DỮ LIỆU ĐÁNH GIÁ'!$G$5:$Z$504)/N19))</f>
        <v/>
      </c>
      <c r="AI19" s="89" t="str">
        <f>IF($A19="","",IF(O19=0,0,SUMPRODUCT(('DỮ LIỆU ĐÁNH GIÁ'!$B$5:$B$504=$A19)*('DỮ LIỆU ĐÁNH GIÁ'!$D$5:$D$504='CẤU HÌNH'!$B$14)*('DỮ LIỆU ĐÁNH GIÁ'!$G$3:$Z$3='CẤU HÌNH'!$B$22)*'DỮ LIỆU ĐÁNH GIÁ'!$G$5:$Z$504)/O19))</f>
        <v/>
      </c>
      <c r="AJ19" s="89" t="str">
        <f>IF($A19="","",IF(P19=0,0,SUMPRODUCT(('DỮ LIỆU ĐÁNH GIÁ'!$B$5:$B$504=$A19)*('DỮ LIỆU ĐÁNH GIÁ'!$D$5:$D$504='CẤU HÌNH'!$B$14)*('DỮ LIỆU ĐÁNH GIÁ'!$G$3:$Z$3='CẤU HÌNH'!$B$23)*'DỮ LIỆU ĐÁNH GIÁ'!$G$5:$Z$504)/P19))</f>
        <v/>
      </c>
      <c r="AK19" s="89" t="str">
        <f>IF($A19="","",IF(Q19=0,0,SUMPRODUCT(('DỮ LIỆU ĐÁNH GIÁ'!$B$5:$B$504=$A19)*('DỮ LIỆU ĐÁNH GIÁ'!$D$5:$D$504='CẤU HÌNH'!$B$14)*('DỮ LIỆU ĐÁNH GIÁ'!$G$3:$Z$3='CẤU HÌNH'!$B$24)*'DỮ LIỆU ĐÁNH GIÁ'!$G$5:$Z$504)/Q19))</f>
        <v/>
      </c>
      <c r="AL19" s="89" t="str">
        <f>IF($A19="","",IF(R19=0,0,SUMPRODUCT(('DỮ LIỆU ĐÁNH GIÁ'!$B$5:$B$504=$A19)*('DỮ LIỆU ĐÁNH GIÁ'!$D$5:$D$504='CẤU HÌNH'!$B$15)*('DỮ LIỆU ĐÁNH GIÁ'!$G$3:$Z$3='CẤU HÌNH'!$B$20)*'DỮ LIỆU ĐÁNH GIÁ'!$G$5:$Z$504)/R19))</f>
        <v/>
      </c>
      <c r="AM19" s="89" t="str">
        <f>IF($A19="","",IF(S19=0,0,SUMPRODUCT(('DỮ LIỆU ĐÁNH GIÁ'!$B$5:$B$504=$A19)*('DỮ LIỆU ĐÁNH GIÁ'!$D$5:$D$504='CẤU HÌNH'!$B$15)*('DỮ LIỆU ĐÁNH GIÁ'!$G$3:$Z$3='CẤU HÌNH'!$B$21)*'DỮ LIỆU ĐÁNH GIÁ'!$G$5:$Z$504)/S19))</f>
        <v/>
      </c>
      <c r="AN19" s="89" t="str">
        <f>IF($A19="","",IF(T19=0,0,SUMPRODUCT(('DỮ LIỆU ĐÁNH GIÁ'!$B$5:$B$504=$A19)*('DỮ LIỆU ĐÁNH GIÁ'!$D$5:$D$504='CẤU HÌNH'!$B$15)*('DỮ LIỆU ĐÁNH GIÁ'!$G$3:$Z$3='CẤU HÌNH'!$B$22)*'DỮ LIỆU ĐÁNH GIÁ'!$G$5:$Z$504)/T19))</f>
        <v/>
      </c>
      <c r="AO19" s="89" t="str">
        <f>IF($A19="","",IF(U19=0,0,SUMPRODUCT(('DỮ LIỆU ĐÁNH GIÁ'!$B$5:$B$504=$A19)*('DỮ LIỆU ĐÁNH GIÁ'!$D$5:$D$504='CẤU HÌNH'!$B$15)*('DỮ LIỆU ĐÁNH GIÁ'!$G$3:$Z$3='CẤU HÌNH'!$B$23)*'DỮ LIỆU ĐÁNH GIÁ'!$G$5:$Z$504)/U19))</f>
        <v/>
      </c>
      <c r="AP19" s="89" t="str">
        <f>IF($A19="","",IF(V19=0,0,SUMPRODUCT(('DỮ LIỆU ĐÁNH GIÁ'!$B$5:$B$504=$A19)*('DỮ LIỆU ĐÁNH GIÁ'!$D$5:$D$504='CẤU HÌNH'!$B$15)*('DỮ LIỆU ĐÁNH GIÁ'!$G$3:$Z$3='CẤU HÌNH'!$B$24)*'DỮ LIỆU ĐÁNH GIÁ'!$G$5:$Z$504)/V19))</f>
        <v/>
      </c>
      <c r="AQ19" s="89" t="str">
        <f>IF($A19="","",IF((IF(C19&gt;0,'CẤU HÌNH'!$C$20,0)+IF(D19&gt;0,'CẤU HÌNH'!$C$21,0)+IF(E19&gt;0,'CẤU HÌNH'!$C$22,0)+IF(F19&gt;0,'CẤU HÌNH'!$C$23,0)+IF(G19&gt;0,'CẤU HÌNH'!$C$24,0))=0,"",('CẤU HÌNH'!$C$20*W19+'CẤU HÌNH'!$C$21*X19+'CẤU HÌNH'!$C$22*Y19+'CẤU HÌNH'!$C$23*Z19+'CẤU HÌNH'!$C$24*AA19)/(IF(C19&gt;0,'CẤU HÌNH'!$C$20,0)+IF(D19&gt;0,'CẤU HÌNH'!$C$21,0)+IF(E19&gt;0,'CẤU HÌNH'!$C$22,0)+IF(F19&gt;0,'CẤU HÌNH'!$C$23,0)+IF(G19&gt;0,'CẤU HÌNH'!$C$24,0))))</f>
        <v/>
      </c>
      <c r="AR19" s="89" t="str">
        <f>IF($A19="","",IF((IF(H19&gt;0,'CẤU HÌNH'!$C$20,0)+IF(I19&gt;0,'CẤU HÌNH'!$C$21,0)+IF(J19&gt;0,'CẤU HÌNH'!$C$22,0)+IF(K19&gt;0,'CẤU HÌNH'!$C$23,0)+IF(L19&gt;0,'CẤU HÌNH'!$C$24,0))=0,"",('CẤU HÌNH'!$C$20*AB19+'CẤU HÌNH'!$C$21*AC19+'CẤU HÌNH'!$C$22*AD19+'CẤU HÌNH'!$C$23*AE19+'CẤU HÌNH'!$C$24*AF19)/(IF(H19&gt;0,'CẤU HÌNH'!$C$20,0)+IF(I19&gt;0,'CẤU HÌNH'!$C$21,0)+IF(J19&gt;0,'CẤU HÌNH'!$C$22,0)+IF(K19&gt;0,'CẤU HÌNH'!$C$23,0)+IF(L19&gt;0,'CẤU HÌNH'!$C$24,0))))</f>
        <v/>
      </c>
      <c r="AS19" s="89" t="str">
        <f>IF($A19="","",IF((IF(M19&gt;0,'CẤU HÌNH'!$C$20,0)+IF(N19&gt;0,'CẤU HÌNH'!$C$21,0)+IF(O19&gt;0,'CẤU HÌNH'!$C$22,0)+IF(P19&gt;0,'CẤU HÌNH'!$C$23,0)+IF(Q19&gt;0,'CẤU HÌNH'!$C$24,0))=0,"",('CẤU HÌNH'!$C$20*AG19+'CẤU HÌNH'!$C$21*AH19+'CẤU HÌNH'!$C$22*AI19+'CẤU HÌNH'!$C$23*AJ19+'CẤU HÌNH'!$C$24*AK19)/(IF(M19&gt;0,'CẤU HÌNH'!$C$20,0)+IF(N19&gt;0,'CẤU HÌNH'!$C$21,0)+IF(O19&gt;0,'CẤU HÌNH'!$C$22,0)+IF(P19&gt;0,'CẤU HÌNH'!$C$23,0)+IF(Q19&gt;0,'CẤU HÌNH'!$C$24,0))))</f>
        <v/>
      </c>
      <c r="AT19" s="89" t="str">
        <f>IF($A19="","",IF((IF(R19&gt;0,'CẤU HÌNH'!$C$20,0)+IF(S19&gt;0,'CẤU HÌNH'!$C$21,0)+IF(T19&gt;0,'CẤU HÌNH'!$C$22,0)+IF(U19&gt;0,'CẤU HÌNH'!$C$23,0)+IF(V19&gt;0,'CẤU HÌNH'!$C$24,0))=0,"",('CẤU HÌNH'!$C$20*AL19+'CẤU HÌNH'!$C$21*AM19+'CẤU HÌNH'!$C$22*AN19+'CẤU HÌNH'!$C$23*AO19+'CẤU HÌNH'!$C$24*AP19)/(IF(R19&gt;0,'CẤU HÌNH'!$C$20,0)+IF(S19&gt;0,'CẤU HÌNH'!$C$21,0)+IF(T19&gt;0,'CẤU HÌNH'!$C$22,0)+IF(U19&gt;0,'CẤU HÌNH'!$C$23,0)+IF(V19&gt;0,'CẤU HÌNH'!$C$24,0))))</f>
        <v/>
      </c>
      <c r="AU19" s="89" t="str">
        <f>IF($A19="","",IF((IF(C19&gt;0,'CẤU HÌNH'!$C$12,0)+IF(H19&gt;0,'CẤU HÌNH'!$C$13,0)+IF(M19&gt;0,'CẤU HÌNH'!$C$14,0)+IF(R19&gt;0,'CẤU HÌNH'!$C$15,0))=0,"",('CẤU HÌNH'!$C$12*W19+'CẤU HÌNH'!$C$13*AB19+'CẤU HÌNH'!$C$14*AG19+'CẤU HÌNH'!$C$15*AL19)/(IF(C19&gt;0,'CẤU HÌNH'!$C$12,0)+IF(H19&gt;0,'CẤU HÌNH'!$C$13,0)+IF(M19&gt;0,'CẤU HÌNH'!$C$14,0)+IF(R19&gt;0,'CẤU HÌNH'!$C$15,0))))</f>
        <v/>
      </c>
      <c r="AV19" s="89" t="str">
        <f>IF($A19="","",IF((IF(D19&gt;0,'CẤU HÌNH'!$C$12,0)+IF(I19&gt;0,'CẤU HÌNH'!$C$13,0)+IF(N19&gt;0,'CẤU HÌNH'!$C$14,0)+IF(S19&gt;0,'CẤU HÌNH'!$C$15,0))=0,"",('CẤU HÌNH'!$C$12*X19+'CẤU HÌNH'!$C$13*AC19+'CẤU HÌNH'!$C$14*AH19+'CẤU HÌNH'!$C$15*AM19)/(IF(D19&gt;0,'CẤU HÌNH'!$C$12,0)+IF(I19&gt;0,'CẤU HÌNH'!$C$13,0)+IF(N19&gt;0,'CẤU HÌNH'!$C$14,0)+IF(S19&gt;0,'CẤU HÌNH'!$C$15,0))))</f>
        <v/>
      </c>
      <c r="AW19" s="89" t="str">
        <f>IF($A19="","",IF((IF(E19&gt;0,'CẤU HÌNH'!$C$12,0)+IF(J19&gt;0,'CẤU HÌNH'!$C$13,0)+IF(O19&gt;0,'CẤU HÌNH'!$C$14,0)+IF(T19&gt;0,'CẤU HÌNH'!$C$15,0))=0,"",('CẤU HÌNH'!$C$12*Y19+'CẤU HÌNH'!$C$13*AD19+'CẤU HÌNH'!$C$14*AI19+'CẤU HÌNH'!$C$15*AN19)/(IF(E19&gt;0,'CẤU HÌNH'!$C$12,0)+IF(J19&gt;0,'CẤU HÌNH'!$C$13,0)+IF(O19&gt;0,'CẤU HÌNH'!$C$14,0)+IF(T19&gt;0,'CẤU HÌNH'!$C$15,0))))</f>
        <v/>
      </c>
      <c r="AX19" s="89" t="str">
        <f>IF($A19="","",IF((IF(F19&gt;0,'CẤU HÌNH'!$C$12,0)+IF(K19&gt;0,'CẤU HÌNH'!$C$13,0)+IF(P19&gt;0,'CẤU HÌNH'!$C$14,0)+IF(U19&gt;0,'CẤU HÌNH'!$C$15,0))=0,"",('CẤU HÌNH'!$C$12*Z19+'CẤU HÌNH'!$C$13*AE19+'CẤU HÌNH'!$C$14*AJ19+'CẤU HÌNH'!$C$15*AO19)/(IF(F19&gt;0,'CẤU HÌNH'!$C$12,0)+IF(K19&gt;0,'CẤU HÌNH'!$C$13,0)+IF(P19&gt;0,'CẤU HÌNH'!$C$14,0)+IF(U19&gt;0,'CẤU HÌNH'!$C$15,0))))</f>
        <v/>
      </c>
      <c r="AY19" s="89" t="str">
        <f>IF($A19="","",IF((IF(G19&gt;0,'CẤU HÌNH'!$C$12,0)+IF(L19&gt;0,'CẤU HÌNH'!$C$13,0)+IF(Q19&gt;0,'CẤU HÌNH'!$C$14,0)+IF(V19&gt;0,'CẤU HÌNH'!$C$15,0))=0,"",('CẤU HÌNH'!$C$12*AA19+'CẤU HÌNH'!$C$13*AF19+'CẤU HÌNH'!$C$14*AK19+'CẤU HÌNH'!$C$15*AP19)/(IF(G19&gt;0,'CẤU HÌNH'!$C$12,0)+IF(L19&gt;0,'CẤU HÌNH'!$C$13,0)+IF(Q19&gt;0,'CẤU HÌNH'!$C$14,0)+IF(V19&gt;0,'CẤU HÌNH'!$C$15,0))))</f>
        <v/>
      </c>
      <c r="AZ19" s="89" t="str">
        <f>IF($A19="","",IF((IF(H19&gt;0,'CẤU HÌNH'!$C$13,0)+IF(M19&gt;0,'CẤU HÌNH'!$C$14,0)+IF(R19&gt;0,'CẤU HÌNH'!$C$15,0))=0,"",('CẤU HÌNH'!$C$13*AB19+'CẤU HÌNH'!$C$14*AG19+'CẤU HÌNH'!$C$15*AL19)/(IF(H19&gt;0,'CẤU HÌNH'!$C$13,0)+IF(M19&gt;0,'CẤU HÌNH'!$C$14,0)+IF(R19&gt;0,'CẤU HÌNH'!$C$15,0))))</f>
        <v/>
      </c>
      <c r="BA19" s="89" t="str">
        <f>IF($A19="","",IF((IF(I19&gt;0,'CẤU HÌNH'!$C$13,0)+IF(N19&gt;0,'CẤU HÌNH'!$C$14,0)+IF(S19&gt;0,'CẤU HÌNH'!$C$15,0))=0,"",('CẤU HÌNH'!$C$13*AC19+'CẤU HÌNH'!$C$14*AH19+'CẤU HÌNH'!$C$15*AM19)/(IF(I19&gt;0,'CẤU HÌNH'!$C$13,0)+IF(N19&gt;0,'CẤU HÌNH'!$C$14,0)+IF(S19&gt;0,'CẤU HÌNH'!$C$15,0))))</f>
        <v/>
      </c>
      <c r="BB19" s="89" t="str">
        <f>IF($A19="","",IF((IF(J19&gt;0,'CẤU HÌNH'!$C$13,0)+IF(O19&gt;0,'CẤU HÌNH'!$C$14,0)+IF(T19&gt;0,'CẤU HÌNH'!$C$15,0))=0,"",('CẤU HÌNH'!$C$13*AD19+'CẤU HÌNH'!$C$14*AI19+'CẤU HÌNH'!$C$15*AN19)/(IF(J19&gt;0,'CẤU HÌNH'!$C$13,0)+IF(O19&gt;0,'CẤU HÌNH'!$C$14,0)+IF(T19&gt;0,'CẤU HÌNH'!$C$15,0))))</f>
        <v/>
      </c>
      <c r="BC19" s="89" t="str">
        <f>IF($A19="","",IF((IF(K19&gt;0,'CẤU HÌNH'!$C$13,0)+IF(P19&gt;0,'CẤU HÌNH'!$C$14,0)+IF(U19&gt;0,'CẤU HÌNH'!$C$15,0))=0,"",('CẤU HÌNH'!$C$13*AE19+'CẤU HÌNH'!$C$14*AJ19+'CẤU HÌNH'!$C$15*AO19)/(IF(K19&gt;0,'CẤU HÌNH'!$C$13,0)+IF(P19&gt;0,'CẤU HÌNH'!$C$14,0)+IF(U19&gt;0,'CẤU HÌNH'!$C$15,0))))</f>
        <v/>
      </c>
      <c r="BD19" s="89" t="str">
        <f>IF($A19="","",IF((IF(L19&gt;0,'CẤU HÌNH'!$C$13,0)+IF(Q19&gt;0,'CẤU HÌNH'!$C$14,0)+IF(V19&gt;0,'CẤU HÌNH'!$C$15,0))=0,"",('CẤU HÌNH'!$C$13*AF19+'CẤU HÌNH'!$C$14*AK19+'CẤU HÌNH'!$C$15*AP19)/(IF(L19&gt;0,'CẤU HÌNH'!$C$13,0)+IF(Q19&gt;0,'CẤU HÌNH'!$C$14,0)+IF(V19&gt;0,'CẤU HÌNH'!$C$15,0))))</f>
        <v/>
      </c>
      <c r="BE19" s="89" t="str">
        <f>IF($A19="","",IF((IF(ISNUMBER(AQ19),'CẤU HÌNH'!$C$12,0)+IF(ISNUMBER(AR19),'CẤU HÌNH'!$C$13,0)+IF(ISNUMBER(AS19),'CẤU HÌNH'!$C$14,0)+IF(ISNUMBER(AT19),'CẤU HÌNH'!$C$15,0))=0,"",(IF(ISNUMBER(AQ19),'CẤU HÌNH'!$C$12*AQ19,0)+IF(ISNUMBER(AR19),'CẤU HÌNH'!$C$13*AR19,0)+IF(ISNUMBER(AS19),'CẤU HÌNH'!$C$14*AS19,0)+IF(ISNUMBER(AT19),'CẤU HÌNH'!$C$15*AT19,0))/(IF(ISNUMBER(AQ19),'CẤU HÌNH'!$C$12,0)+IF(ISNUMBER(AR19),'CẤU HÌNH'!$C$13,0)+IF(ISNUMBER(AS19),'CẤU HÌNH'!$C$14,0)+IF(ISNUMBER(AT19),'CẤU HÌNH'!$C$15,0))))</f>
        <v/>
      </c>
      <c r="BF19" s="89" t="str">
        <f>IF($A19="","",IF((IF(ISNUMBER(AR19),'CẤU HÌNH'!$C$13,0)+IF(ISNUMBER(AS19),'CẤU HÌNH'!$C$14,0)+IF(ISNUMBER(AT19),'CẤU HÌNH'!$C$15,0))=0,"",(IF(ISNUMBER(AR19),'CẤU HÌNH'!$C$13*AR19,0)+IF(ISNUMBER(AS19),'CẤU HÌNH'!$C$14*AS19,0)+IF(ISNUMBER(AT19),'CẤU HÌNH'!$C$15*AT19,0))/(IF(ISNUMBER(AR19),'CẤU HÌNH'!$C$13,0)+IF(ISNUMBER(AS19),'CẤU HÌNH'!$C$14,0)+IF(ISNUMBER(AT19),'CẤU HÌNH'!$C$15,0))))</f>
        <v/>
      </c>
    </row>
    <row r="20">
      <c r="A20" s="87" t="str">
        <f>IF('NGƯỜI ĐƯỢC ĐÁNH GIÁ'!B20="","",'NGƯỜI ĐƯỢC ĐÁNH GIÁ'!B20)</f>
        <v/>
      </c>
      <c r="B20" s="87" t="str">
        <f>IF(A20="","",'NGƯỜI ĐƯỢC ĐÁNH GIÁ'!C20)</f>
        <v/>
      </c>
      <c r="C20" s="88" t="str">
        <f>IF($A20="","",SUMPRODUCT(('DỮ LIỆU ĐÁNH GIÁ'!$B$5:$B$504=$A20)*('DỮ LIỆU ĐÁNH GIÁ'!$D$5:$D$504='CẤU HÌNH'!$B$12)*('DỮ LIỆU ĐÁNH GIÁ'!$G$3:$Z$3='CẤU HÌNH'!$B$20)*ISNUMBER('DỮ LIỆU ĐÁNH GIÁ'!$G$5:$Z$504)))</f>
        <v/>
      </c>
      <c r="D20" s="88" t="str">
        <f>IF($A20="","",SUMPRODUCT(('DỮ LIỆU ĐÁNH GIÁ'!$B$5:$B$504=$A20)*('DỮ LIỆU ĐÁNH GIÁ'!$D$5:$D$504='CẤU HÌNH'!$B$12)*('DỮ LIỆU ĐÁNH GIÁ'!$G$3:$Z$3='CẤU HÌNH'!$B$21)*ISNUMBER('DỮ LIỆU ĐÁNH GIÁ'!$G$5:$Z$504)))</f>
        <v/>
      </c>
      <c r="E20" s="88" t="str">
        <f>IF($A20="","",SUMPRODUCT(('DỮ LIỆU ĐÁNH GIÁ'!$B$5:$B$504=$A20)*('DỮ LIỆU ĐÁNH GIÁ'!$D$5:$D$504='CẤU HÌNH'!$B$12)*('DỮ LIỆU ĐÁNH GIÁ'!$G$3:$Z$3='CẤU HÌNH'!$B$22)*ISNUMBER('DỮ LIỆU ĐÁNH GIÁ'!$G$5:$Z$504)))</f>
        <v/>
      </c>
      <c r="F20" s="88" t="str">
        <f>IF($A20="","",SUMPRODUCT(('DỮ LIỆU ĐÁNH GIÁ'!$B$5:$B$504=$A20)*('DỮ LIỆU ĐÁNH GIÁ'!$D$5:$D$504='CẤU HÌNH'!$B$12)*('DỮ LIỆU ĐÁNH GIÁ'!$G$3:$Z$3='CẤU HÌNH'!$B$23)*ISNUMBER('DỮ LIỆU ĐÁNH GIÁ'!$G$5:$Z$504)))</f>
        <v/>
      </c>
      <c r="G20" s="88" t="str">
        <f>IF($A20="","",SUMPRODUCT(('DỮ LIỆU ĐÁNH GIÁ'!$B$5:$B$504=$A20)*('DỮ LIỆU ĐÁNH GIÁ'!$D$5:$D$504='CẤU HÌNH'!$B$12)*('DỮ LIỆU ĐÁNH GIÁ'!$G$3:$Z$3='CẤU HÌNH'!$B$24)*ISNUMBER('DỮ LIỆU ĐÁNH GIÁ'!$G$5:$Z$504)))</f>
        <v/>
      </c>
      <c r="H20" s="88" t="str">
        <f>IF($A20="","",SUMPRODUCT(('DỮ LIỆU ĐÁNH GIÁ'!$B$5:$B$504=$A20)*('DỮ LIỆU ĐÁNH GIÁ'!$D$5:$D$504='CẤU HÌNH'!$B$13)*('DỮ LIỆU ĐÁNH GIÁ'!$G$3:$Z$3='CẤU HÌNH'!$B$20)*ISNUMBER('DỮ LIỆU ĐÁNH GIÁ'!$G$5:$Z$504)))</f>
        <v/>
      </c>
      <c r="I20" s="88" t="str">
        <f>IF($A20="","",SUMPRODUCT(('DỮ LIỆU ĐÁNH GIÁ'!$B$5:$B$504=$A20)*('DỮ LIỆU ĐÁNH GIÁ'!$D$5:$D$504='CẤU HÌNH'!$B$13)*('DỮ LIỆU ĐÁNH GIÁ'!$G$3:$Z$3='CẤU HÌNH'!$B$21)*ISNUMBER('DỮ LIỆU ĐÁNH GIÁ'!$G$5:$Z$504)))</f>
        <v/>
      </c>
      <c r="J20" s="88" t="str">
        <f>IF($A20="","",SUMPRODUCT(('DỮ LIỆU ĐÁNH GIÁ'!$B$5:$B$504=$A20)*('DỮ LIỆU ĐÁNH GIÁ'!$D$5:$D$504='CẤU HÌNH'!$B$13)*('DỮ LIỆU ĐÁNH GIÁ'!$G$3:$Z$3='CẤU HÌNH'!$B$22)*ISNUMBER('DỮ LIỆU ĐÁNH GIÁ'!$G$5:$Z$504)))</f>
        <v/>
      </c>
      <c r="K20" s="88" t="str">
        <f>IF($A20="","",SUMPRODUCT(('DỮ LIỆU ĐÁNH GIÁ'!$B$5:$B$504=$A20)*('DỮ LIỆU ĐÁNH GIÁ'!$D$5:$D$504='CẤU HÌNH'!$B$13)*('DỮ LIỆU ĐÁNH GIÁ'!$G$3:$Z$3='CẤU HÌNH'!$B$23)*ISNUMBER('DỮ LIỆU ĐÁNH GIÁ'!$G$5:$Z$504)))</f>
        <v/>
      </c>
      <c r="L20" s="88" t="str">
        <f>IF($A20="","",SUMPRODUCT(('DỮ LIỆU ĐÁNH GIÁ'!$B$5:$B$504=$A20)*('DỮ LIỆU ĐÁNH GIÁ'!$D$5:$D$504='CẤU HÌNH'!$B$13)*('DỮ LIỆU ĐÁNH GIÁ'!$G$3:$Z$3='CẤU HÌNH'!$B$24)*ISNUMBER('DỮ LIỆU ĐÁNH GIÁ'!$G$5:$Z$504)))</f>
        <v/>
      </c>
      <c r="M20" s="88" t="str">
        <f>IF($A20="","",SUMPRODUCT(('DỮ LIỆU ĐÁNH GIÁ'!$B$5:$B$504=$A20)*('DỮ LIỆU ĐÁNH GIÁ'!$D$5:$D$504='CẤU HÌNH'!$B$14)*('DỮ LIỆU ĐÁNH GIÁ'!$G$3:$Z$3='CẤU HÌNH'!$B$20)*ISNUMBER('DỮ LIỆU ĐÁNH GIÁ'!$G$5:$Z$504)))</f>
        <v/>
      </c>
      <c r="N20" s="88" t="str">
        <f>IF($A20="","",SUMPRODUCT(('DỮ LIỆU ĐÁNH GIÁ'!$B$5:$B$504=$A20)*('DỮ LIỆU ĐÁNH GIÁ'!$D$5:$D$504='CẤU HÌNH'!$B$14)*('DỮ LIỆU ĐÁNH GIÁ'!$G$3:$Z$3='CẤU HÌNH'!$B$21)*ISNUMBER('DỮ LIỆU ĐÁNH GIÁ'!$G$5:$Z$504)))</f>
        <v/>
      </c>
      <c r="O20" s="88" t="str">
        <f>IF($A20="","",SUMPRODUCT(('DỮ LIỆU ĐÁNH GIÁ'!$B$5:$B$504=$A20)*('DỮ LIỆU ĐÁNH GIÁ'!$D$5:$D$504='CẤU HÌNH'!$B$14)*('DỮ LIỆU ĐÁNH GIÁ'!$G$3:$Z$3='CẤU HÌNH'!$B$22)*ISNUMBER('DỮ LIỆU ĐÁNH GIÁ'!$G$5:$Z$504)))</f>
        <v/>
      </c>
      <c r="P20" s="88" t="str">
        <f>IF($A20="","",SUMPRODUCT(('DỮ LIỆU ĐÁNH GIÁ'!$B$5:$B$504=$A20)*('DỮ LIỆU ĐÁNH GIÁ'!$D$5:$D$504='CẤU HÌNH'!$B$14)*('DỮ LIỆU ĐÁNH GIÁ'!$G$3:$Z$3='CẤU HÌNH'!$B$23)*ISNUMBER('DỮ LIỆU ĐÁNH GIÁ'!$G$5:$Z$504)))</f>
        <v/>
      </c>
      <c r="Q20" s="88" t="str">
        <f>IF($A20="","",SUMPRODUCT(('DỮ LIỆU ĐÁNH GIÁ'!$B$5:$B$504=$A20)*('DỮ LIỆU ĐÁNH GIÁ'!$D$5:$D$504='CẤU HÌNH'!$B$14)*('DỮ LIỆU ĐÁNH GIÁ'!$G$3:$Z$3='CẤU HÌNH'!$B$24)*ISNUMBER('DỮ LIỆU ĐÁNH GIÁ'!$G$5:$Z$504)))</f>
        <v/>
      </c>
      <c r="R20" s="88" t="str">
        <f>IF($A20="","",SUMPRODUCT(('DỮ LIỆU ĐÁNH GIÁ'!$B$5:$B$504=$A20)*('DỮ LIỆU ĐÁNH GIÁ'!$D$5:$D$504='CẤU HÌNH'!$B$15)*('DỮ LIỆU ĐÁNH GIÁ'!$G$3:$Z$3='CẤU HÌNH'!$B$20)*ISNUMBER('DỮ LIỆU ĐÁNH GIÁ'!$G$5:$Z$504)))</f>
        <v/>
      </c>
      <c r="S20" s="88" t="str">
        <f>IF($A20="","",SUMPRODUCT(('DỮ LIỆU ĐÁNH GIÁ'!$B$5:$B$504=$A20)*('DỮ LIỆU ĐÁNH GIÁ'!$D$5:$D$504='CẤU HÌNH'!$B$15)*('DỮ LIỆU ĐÁNH GIÁ'!$G$3:$Z$3='CẤU HÌNH'!$B$21)*ISNUMBER('DỮ LIỆU ĐÁNH GIÁ'!$G$5:$Z$504)))</f>
        <v/>
      </c>
      <c r="T20" s="88" t="str">
        <f>IF($A20="","",SUMPRODUCT(('DỮ LIỆU ĐÁNH GIÁ'!$B$5:$B$504=$A20)*('DỮ LIỆU ĐÁNH GIÁ'!$D$5:$D$504='CẤU HÌNH'!$B$15)*('DỮ LIỆU ĐÁNH GIÁ'!$G$3:$Z$3='CẤU HÌNH'!$B$22)*ISNUMBER('DỮ LIỆU ĐÁNH GIÁ'!$G$5:$Z$504)))</f>
        <v/>
      </c>
      <c r="U20" s="88" t="str">
        <f>IF($A20="","",SUMPRODUCT(('DỮ LIỆU ĐÁNH GIÁ'!$B$5:$B$504=$A20)*('DỮ LIỆU ĐÁNH GIÁ'!$D$5:$D$504='CẤU HÌNH'!$B$15)*('DỮ LIỆU ĐÁNH GIÁ'!$G$3:$Z$3='CẤU HÌNH'!$B$23)*ISNUMBER('DỮ LIỆU ĐÁNH GIÁ'!$G$5:$Z$504)))</f>
        <v/>
      </c>
      <c r="V20" s="88" t="str">
        <f>IF($A20="","",SUMPRODUCT(('DỮ LIỆU ĐÁNH GIÁ'!$B$5:$B$504=$A20)*('DỮ LIỆU ĐÁNH GIÁ'!$D$5:$D$504='CẤU HÌNH'!$B$15)*('DỮ LIỆU ĐÁNH GIÁ'!$G$3:$Z$3='CẤU HÌNH'!$B$24)*ISNUMBER('DỮ LIỆU ĐÁNH GIÁ'!$G$5:$Z$504)))</f>
        <v/>
      </c>
      <c r="W20" s="89" t="str">
        <f>IF($A20="","",IF(C20=0,0,SUMPRODUCT(('DỮ LIỆU ĐÁNH GIÁ'!$B$5:$B$504=$A20)*('DỮ LIỆU ĐÁNH GIÁ'!$D$5:$D$504='CẤU HÌNH'!$B$12)*('DỮ LIỆU ĐÁNH GIÁ'!$G$3:$Z$3='CẤU HÌNH'!$B$20)*'DỮ LIỆU ĐÁNH GIÁ'!$G$5:$Z$504)/C20))</f>
        <v/>
      </c>
      <c r="X20" s="89" t="str">
        <f>IF($A20="","",IF(D20=0,0,SUMPRODUCT(('DỮ LIỆU ĐÁNH GIÁ'!$B$5:$B$504=$A20)*('DỮ LIỆU ĐÁNH GIÁ'!$D$5:$D$504='CẤU HÌNH'!$B$12)*('DỮ LIỆU ĐÁNH GIÁ'!$G$3:$Z$3='CẤU HÌNH'!$B$21)*'DỮ LIỆU ĐÁNH GIÁ'!$G$5:$Z$504)/D20))</f>
        <v/>
      </c>
      <c r="Y20" s="89" t="str">
        <f>IF($A20="","",IF(E20=0,0,SUMPRODUCT(('DỮ LIỆU ĐÁNH GIÁ'!$B$5:$B$504=$A20)*('DỮ LIỆU ĐÁNH GIÁ'!$D$5:$D$504='CẤU HÌNH'!$B$12)*('DỮ LIỆU ĐÁNH GIÁ'!$G$3:$Z$3='CẤU HÌNH'!$B$22)*'DỮ LIỆU ĐÁNH GIÁ'!$G$5:$Z$504)/E20))</f>
        <v/>
      </c>
      <c r="Z20" s="89" t="str">
        <f>IF($A20="","",IF(F20=0,0,SUMPRODUCT(('DỮ LIỆU ĐÁNH GIÁ'!$B$5:$B$504=$A20)*('DỮ LIỆU ĐÁNH GIÁ'!$D$5:$D$504='CẤU HÌNH'!$B$12)*('DỮ LIỆU ĐÁNH GIÁ'!$G$3:$Z$3='CẤU HÌNH'!$B$23)*'DỮ LIỆU ĐÁNH GIÁ'!$G$5:$Z$504)/F20))</f>
        <v/>
      </c>
      <c r="AA20" s="89" t="str">
        <f>IF($A20="","",IF(G20=0,0,SUMPRODUCT(('DỮ LIỆU ĐÁNH GIÁ'!$B$5:$B$504=$A20)*('DỮ LIỆU ĐÁNH GIÁ'!$D$5:$D$504='CẤU HÌNH'!$B$12)*('DỮ LIỆU ĐÁNH GIÁ'!$G$3:$Z$3='CẤU HÌNH'!$B$24)*'DỮ LIỆU ĐÁNH GIÁ'!$G$5:$Z$504)/G20))</f>
        <v/>
      </c>
      <c r="AB20" s="89" t="str">
        <f>IF($A20="","",IF(H20=0,0,SUMPRODUCT(('DỮ LIỆU ĐÁNH GIÁ'!$B$5:$B$504=$A20)*('DỮ LIỆU ĐÁNH GIÁ'!$D$5:$D$504='CẤU HÌNH'!$B$13)*('DỮ LIỆU ĐÁNH GIÁ'!$G$3:$Z$3='CẤU HÌNH'!$B$20)*'DỮ LIỆU ĐÁNH GIÁ'!$G$5:$Z$504)/H20))</f>
        <v/>
      </c>
      <c r="AC20" s="89" t="str">
        <f>IF($A20="","",IF(I20=0,0,SUMPRODUCT(('DỮ LIỆU ĐÁNH GIÁ'!$B$5:$B$504=$A20)*('DỮ LIỆU ĐÁNH GIÁ'!$D$5:$D$504='CẤU HÌNH'!$B$13)*('DỮ LIỆU ĐÁNH GIÁ'!$G$3:$Z$3='CẤU HÌNH'!$B$21)*'DỮ LIỆU ĐÁNH GIÁ'!$G$5:$Z$504)/I20))</f>
        <v/>
      </c>
      <c r="AD20" s="89" t="str">
        <f>IF($A20="","",IF(J20=0,0,SUMPRODUCT(('DỮ LIỆU ĐÁNH GIÁ'!$B$5:$B$504=$A20)*('DỮ LIỆU ĐÁNH GIÁ'!$D$5:$D$504='CẤU HÌNH'!$B$13)*('DỮ LIỆU ĐÁNH GIÁ'!$G$3:$Z$3='CẤU HÌNH'!$B$22)*'DỮ LIỆU ĐÁNH GIÁ'!$G$5:$Z$504)/J20))</f>
        <v/>
      </c>
      <c r="AE20" s="89" t="str">
        <f>IF($A20="","",IF(K20=0,0,SUMPRODUCT(('DỮ LIỆU ĐÁNH GIÁ'!$B$5:$B$504=$A20)*('DỮ LIỆU ĐÁNH GIÁ'!$D$5:$D$504='CẤU HÌNH'!$B$13)*('DỮ LIỆU ĐÁNH GIÁ'!$G$3:$Z$3='CẤU HÌNH'!$B$23)*'DỮ LIỆU ĐÁNH GIÁ'!$G$5:$Z$504)/K20))</f>
        <v/>
      </c>
      <c r="AF20" s="89" t="str">
        <f>IF($A20="","",IF(L20=0,0,SUMPRODUCT(('DỮ LIỆU ĐÁNH GIÁ'!$B$5:$B$504=$A20)*('DỮ LIỆU ĐÁNH GIÁ'!$D$5:$D$504='CẤU HÌNH'!$B$13)*('DỮ LIỆU ĐÁNH GIÁ'!$G$3:$Z$3='CẤU HÌNH'!$B$24)*'DỮ LIỆU ĐÁNH GIÁ'!$G$5:$Z$504)/L20))</f>
        <v/>
      </c>
      <c r="AG20" s="89" t="str">
        <f>IF($A20="","",IF(M20=0,0,SUMPRODUCT(('DỮ LIỆU ĐÁNH GIÁ'!$B$5:$B$504=$A20)*('DỮ LIỆU ĐÁNH GIÁ'!$D$5:$D$504='CẤU HÌNH'!$B$14)*('DỮ LIỆU ĐÁNH GIÁ'!$G$3:$Z$3='CẤU HÌNH'!$B$20)*'DỮ LIỆU ĐÁNH GIÁ'!$G$5:$Z$504)/M20))</f>
        <v/>
      </c>
      <c r="AH20" s="89" t="str">
        <f>IF($A20="","",IF(N20=0,0,SUMPRODUCT(('DỮ LIỆU ĐÁNH GIÁ'!$B$5:$B$504=$A20)*('DỮ LIỆU ĐÁNH GIÁ'!$D$5:$D$504='CẤU HÌNH'!$B$14)*('DỮ LIỆU ĐÁNH GIÁ'!$G$3:$Z$3='CẤU HÌNH'!$B$21)*'DỮ LIỆU ĐÁNH GIÁ'!$G$5:$Z$504)/N20))</f>
        <v/>
      </c>
      <c r="AI20" s="89" t="str">
        <f>IF($A20="","",IF(O20=0,0,SUMPRODUCT(('DỮ LIỆU ĐÁNH GIÁ'!$B$5:$B$504=$A20)*('DỮ LIỆU ĐÁNH GIÁ'!$D$5:$D$504='CẤU HÌNH'!$B$14)*('DỮ LIỆU ĐÁNH GIÁ'!$G$3:$Z$3='CẤU HÌNH'!$B$22)*'DỮ LIỆU ĐÁNH GIÁ'!$G$5:$Z$504)/O20))</f>
        <v/>
      </c>
      <c r="AJ20" s="89" t="str">
        <f>IF($A20="","",IF(P20=0,0,SUMPRODUCT(('DỮ LIỆU ĐÁNH GIÁ'!$B$5:$B$504=$A20)*('DỮ LIỆU ĐÁNH GIÁ'!$D$5:$D$504='CẤU HÌNH'!$B$14)*('DỮ LIỆU ĐÁNH GIÁ'!$G$3:$Z$3='CẤU HÌNH'!$B$23)*'DỮ LIỆU ĐÁNH GIÁ'!$G$5:$Z$504)/P20))</f>
        <v/>
      </c>
      <c r="AK20" s="89" t="str">
        <f>IF($A20="","",IF(Q20=0,0,SUMPRODUCT(('DỮ LIỆU ĐÁNH GIÁ'!$B$5:$B$504=$A20)*('DỮ LIỆU ĐÁNH GIÁ'!$D$5:$D$504='CẤU HÌNH'!$B$14)*('DỮ LIỆU ĐÁNH GIÁ'!$G$3:$Z$3='CẤU HÌNH'!$B$24)*'DỮ LIỆU ĐÁNH GIÁ'!$G$5:$Z$504)/Q20))</f>
        <v/>
      </c>
      <c r="AL20" s="89" t="str">
        <f>IF($A20="","",IF(R20=0,0,SUMPRODUCT(('DỮ LIỆU ĐÁNH GIÁ'!$B$5:$B$504=$A20)*('DỮ LIỆU ĐÁNH GIÁ'!$D$5:$D$504='CẤU HÌNH'!$B$15)*('DỮ LIỆU ĐÁNH GIÁ'!$G$3:$Z$3='CẤU HÌNH'!$B$20)*'DỮ LIỆU ĐÁNH GIÁ'!$G$5:$Z$504)/R20))</f>
        <v/>
      </c>
      <c r="AM20" s="89" t="str">
        <f>IF($A20="","",IF(S20=0,0,SUMPRODUCT(('DỮ LIỆU ĐÁNH GIÁ'!$B$5:$B$504=$A20)*('DỮ LIỆU ĐÁNH GIÁ'!$D$5:$D$504='CẤU HÌNH'!$B$15)*('DỮ LIỆU ĐÁNH GIÁ'!$G$3:$Z$3='CẤU HÌNH'!$B$21)*'DỮ LIỆU ĐÁNH GIÁ'!$G$5:$Z$504)/S20))</f>
        <v/>
      </c>
      <c r="AN20" s="89" t="str">
        <f>IF($A20="","",IF(T20=0,0,SUMPRODUCT(('DỮ LIỆU ĐÁNH GIÁ'!$B$5:$B$504=$A20)*('DỮ LIỆU ĐÁNH GIÁ'!$D$5:$D$504='CẤU HÌNH'!$B$15)*('DỮ LIỆU ĐÁNH GIÁ'!$G$3:$Z$3='CẤU HÌNH'!$B$22)*'DỮ LIỆU ĐÁNH GIÁ'!$G$5:$Z$504)/T20))</f>
        <v/>
      </c>
      <c r="AO20" s="89" t="str">
        <f>IF($A20="","",IF(U20=0,0,SUMPRODUCT(('DỮ LIỆU ĐÁNH GIÁ'!$B$5:$B$504=$A20)*('DỮ LIỆU ĐÁNH GIÁ'!$D$5:$D$504='CẤU HÌNH'!$B$15)*('DỮ LIỆU ĐÁNH GIÁ'!$G$3:$Z$3='CẤU HÌNH'!$B$23)*'DỮ LIỆU ĐÁNH GIÁ'!$G$5:$Z$504)/U20))</f>
        <v/>
      </c>
      <c r="AP20" s="89" t="str">
        <f>IF($A20="","",IF(V20=0,0,SUMPRODUCT(('DỮ LIỆU ĐÁNH GIÁ'!$B$5:$B$504=$A20)*('DỮ LIỆU ĐÁNH GIÁ'!$D$5:$D$504='CẤU HÌNH'!$B$15)*('DỮ LIỆU ĐÁNH GIÁ'!$G$3:$Z$3='CẤU HÌNH'!$B$24)*'DỮ LIỆU ĐÁNH GIÁ'!$G$5:$Z$504)/V20))</f>
        <v/>
      </c>
      <c r="AQ20" s="89" t="str">
        <f>IF($A20="","",IF((IF(C20&gt;0,'CẤU HÌNH'!$C$20,0)+IF(D20&gt;0,'CẤU HÌNH'!$C$21,0)+IF(E20&gt;0,'CẤU HÌNH'!$C$22,0)+IF(F20&gt;0,'CẤU HÌNH'!$C$23,0)+IF(G20&gt;0,'CẤU HÌNH'!$C$24,0))=0,"",('CẤU HÌNH'!$C$20*W20+'CẤU HÌNH'!$C$21*X20+'CẤU HÌNH'!$C$22*Y20+'CẤU HÌNH'!$C$23*Z20+'CẤU HÌNH'!$C$24*AA20)/(IF(C20&gt;0,'CẤU HÌNH'!$C$20,0)+IF(D20&gt;0,'CẤU HÌNH'!$C$21,0)+IF(E20&gt;0,'CẤU HÌNH'!$C$22,0)+IF(F20&gt;0,'CẤU HÌNH'!$C$23,0)+IF(G20&gt;0,'CẤU HÌNH'!$C$24,0))))</f>
        <v/>
      </c>
      <c r="AR20" s="89" t="str">
        <f>IF($A20="","",IF((IF(H20&gt;0,'CẤU HÌNH'!$C$20,0)+IF(I20&gt;0,'CẤU HÌNH'!$C$21,0)+IF(J20&gt;0,'CẤU HÌNH'!$C$22,0)+IF(K20&gt;0,'CẤU HÌNH'!$C$23,0)+IF(L20&gt;0,'CẤU HÌNH'!$C$24,0))=0,"",('CẤU HÌNH'!$C$20*AB20+'CẤU HÌNH'!$C$21*AC20+'CẤU HÌNH'!$C$22*AD20+'CẤU HÌNH'!$C$23*AE20+'CẤU HÌNH'!$C$24*AF20)/(IF(H20&gt;0,'CẤU HÌNH'!$C$20,0)+IF(I20&gt;0,'CẤU HÌNH'!$C$21,0)+IF(J20&gt;0,'CẤU HÌNH'!$C$22,0)+IF(K20&gt;0,'CẤU HÌNH'!$C$23,0)+IF(L20&gt;0,'CẤU HÌNH'!$C$24,0))))</f>
        <v/>
      </c>
      <c r="AS20" s="89" t="str">
        <f>IF($A20="","",IF((IF(M20&gt;0,'CẤU HÌNH'!$C$20,0)+IF(N20&gt;0,'CẤU HÌNH'!$C$21,0)+IF(O20&gt;0,'CẤU HÌNH'!$C$22,0)+IF(P20&gt;0,'CẤU HÌNH'!$C$23,0)+IF(Q20&gt;0,'CẤU HÌNH'!$C$24,0))=0,"",('CẤU HÌNH'!$C$20*AG20+'CẤU HÌNH'!$C$21*AH20+'CẤU HÌNH'!$C$22*AI20+'CẤU HÌNH'!$C$23*AJ20+'CẤU HÌNH'!$C$24*AK20)/(IF(M20&gt;0,'CẤU HÌNH'!$C$20,0)+IF(N20&gt;0,'CẤU HÌNH'!$C$21,0)+IF(O20&gt;0,'CẤU HÌNH'!$C$22,0)+IF(P20&gt;0,'CẤU HÌNH'!$C$23,0)+IF(Q20&gt;0,'CẤU HÌNH'!$C$24,0))))</f>
        <v/>
      </c>
      <c r="AT20" s="89" t="str">
        <f>IF($A20="","",IF((IF(R20&gt;0,'CẤU HÌNH'!$C$20,0)+IF(S20&gt;0,'CẤU HÌNH'!$C$21,0)+IF(T20&gt;0,'CẤU HÌNH'!$C$22,0)+IF(U20&gt;0,'CẤU HÌNH'!$C$23,0)+IF(V20&gt;0,'CẤU HÌNH'!$C$24,0))=0,"",('CẤU HÌNH'!$C$20*AL20+'CẤU HÌNH'!$C$21*AM20+'CẤU HÌNH'!$C$22*AN20+'CẤU HÌNH'!$C$23*AO20+'CẤU HÌNH'!$C$24*AP20)/(IF(R20&gt;0,'CẤU HÌNH'!$C$20,0)+IF(S20&gt;0,'CẤU HÌNH'!$C$21,0)+IF(T20&gt;0,'CẤU HÌNH'!$C$22,0)+IF(U20&gt;0,'CẤU HÌNH'!$C$23,0)+IF(V20&gt;0,'CẤU HÌNH'!$C$24,0))))</f>
        <v/>
      </c>
      <c r="AU20" s="89" t="str">
        <f>IF($A20="","",IF((IF(C20&gt;0,'CẤU HÌNH'!$C$12,0)+IF(H20&gt;0,'CẤU HÌNH'!$C$13,0)+IF(M20&gt;0,'CẤU HÌNH'!$C$14,0)+IF(R20&gt;0,'CẤU HÌNH'!$C$15,0))=0,"",('CẤU HÌNH'!$C$12*W20+'CẤU HÌNH'!$C$13*AB20+'CẤU HÌNH'!$C$14*AG20+'CẤU HÌNH'!$C$15*AL20)/(IF(C20&gt;0,'CẤU HÌNH'!$C$12,0)+IF(H20&gt;0,'CẤU HÌNH'!$C$13,0)+IF(M20&gt;0,'CẤU HÌNH'!$C$14,0)+IF(R20&gt;0,'CẤU HÌNH'!$C$15,0))))</f>
        <v/>
      </c>
      <c r="AV20" s="89" t="str">
        <f>IF($A20="","",IF((IF(D20&gt;0,'CẤU HÌNH'!$C$12,0)+IF(I20&gt;0,'CẤU HÌNH'!$C$13,0)+IF(N20&gt;0,'CẤU HÌNH'!$C$14,0)+IF(S20&gt;0,'CẤU HÌNH'!$C$15,0))=0,"",('CẤU HÌNH'!$C$12*X20+'CẤU HÌNH'!$C$13*AC20+'CẤU HÌNH'!$C$14*AH20+'CẤU HÌNH'!$C$15*AM20)/(IF(D20&gt;0,'CẤU HÌNH'!$C$12,0)+IF(I20&gt;0,'CẤU HÌNH'!$C$13,0)+IF(N20&gt;0,'CẤU HÌNH'!$C$14,0)+IF(S20&gt;0,'CẤU HÌNH'!$C$15,0))))</f>
        <v/>
      </c>
      <c r="AW20" s="89" t="str">
        <f>IF($A20="","",IF((IF(E20&gt;0,'CẤU HÌNH'!$C$12,0)+IF(J20&gt;0,'CẤU HÌNH'!$C$13,0)+IF(O20&gt;0,'CẤU HÌNH'!$C$14,0)+IF(T20&gt;0,'CẤU HÌNH'!$C$15,0))=0,"",('CẤU HÌNH'!$C$12*Y20+'CẤU HÌNH'!$C$13*AD20+'CẤU HÌNH'!$C$14*AI20+'CẤU HÌNH'!$C$15*AN20)/(IF(E20&gt;0,'CẤU HÌNH'!$C$12,0)+IF(J20&gt;0,'CẤU HÌNH'!$C$13,0)+IF(O20&gt;0,'CẤU HÌNH'!$C$14,0)+IF(T20&gt;0,'CẤU HÌNH'!$C$15,0))))</f>
        <v/>
      </c>
      <c r="AX20" s="89" t="str">
        <f>IF($A20="","",IF((IF(F20&gt;0,'CẤU HÌNH'!$C$12,0)+IF(K20&gt;0,'CẤU HÌNH'!$C$13,0)+IF(P20&gt;0,'CẤU HÌNH'!$C$14,0)+IF(U20&gt;0,'CẤU HÌNH'!$C$15,0))=0,"",('CẤU HÌNH'!$C$12*Z20+'CẤU HÌNH'!$C$13*AE20+'CẤU HÌNH'!$C$14*AJ20+'CẤU HÌNH'!$C$15*AO20)/(IF(F20&gt;0,'CẤU HÌNH'!$C$12,0)+IF(K20&gt;0,'CẤU HÌNH'!$C$13,0)+IF(P20&gt;0,'CẤU HÌNH'!$C$14,0)+IF(U20&gt;0,'CẤU HÌNH'!$C$15,0))))</f>
        <v/>
      </c>
      <c r="AY20" s="89" t="str">
        <f>IF($A20="","",IF((IF(G20&gt;0,'CẤU HÌNH'!$C$12,0)+IF(L20&gt;0,'CẤU HÌNH'!$C$13,0)+IF(Q20&gt;0,'CẤU HÌNH'!$C$14,0)+IF(V20&gt;0,'CẤU HÌNH'!$C$15,0))=0,"",('CẤU HÌNH'!$C$12*AA20+'CẤU HÌNH'!$C$13*AF20+'CẤU HÌNH'!$C$14*AK20+'CẤU HÌNH'!$C$15*AP20)/(IF(G20&gt;0,'CẤU HÌNH'!$C$12,0)+IF(L20&gt;0,'CẤU HÌNH'!$C$13,0)+IF(Q20&gt;0,'CẤU HÌNH'!$C$14,0)+IF(V20&gt;0,'CẤU HÌNH'!$C$15,0))))</f>
        <v/>
      </c>
      <c r="AZ20" s="89" t="str">
        <f>IF($A20="","",IF((IF(H20&gt;0,'CẤU HÌNH'!$C$13,0)+IF(M20&gt;0,'CẤU HÌNH'!$C$14,0)+IF(R20&gt;0,'CẤU HÌNH'!$C$15,0))=0,"",('CẤU HÌNH'!$C$13*AB20+'CẤU HÌNH'!$C$14*AG20+'CẤU HÌNH'!$C$15*AL20)/(IF(H20&gt;0,'CẤU HÌNH'!$C$13,0)+IF(M20&gt;0,'CẤU HÌNH'!$C$14,0)+IF(R20&gt;0,'CẤU HÌNH'!$C$15,0))))</f>
        <v/>
      </c>
      <c r="BA20" s="89" t="str">
        <f>IF($A20="","",IF((IF(I20&gt;0,'CẤU HÌNH'!$C$13,0)+IF(N20&gt;0,'CẤU HÌNH'!$C$14,0)+IF(S20&gt;0,'CẤU HÌNH'!$C$15,0))=0,"",('CẤU HÌNH'!$C$13*AC20+'CẤU HÌNH'!$C$14*AH20+'CẤU HÌNH'!$C$15*AM20)/(IF(I20&gt;0,'CẤU HÌNH'!$C$13,0)+IF(N20&gt;0,'CẤU HÌNH'!$C$14,0)+IF(S20&gt;0,'CẤU HÌNH'!$C$15,0))))</f>
        <v/>
      </c>
      <c r="BB20" s="89" t="str">
        <f>IF($A20="","",IF((IF(J20&gt;0,'CẤU HÌNH'!$C$13,0)+IF(O20&gt;0,'CẤU HÌNH'!$C$14,0)+IF(T20&gt;0,'CẤU HÌNH'!$C$15,0))=0,"",('CẤU HÌNH'!$C$13*AD20+'CẤU HÌNH'!$C$14*AI20+'CẤU HÌNH'!$C$15*AN20)/(IF(J20&gt;0,'CẤU HÌNH'!$C$13,0)+IF(O20&gt;0,'CẤU HÌNH'!$C$14,0)+IF(T20&gt;0,'CẤU HÌNH'!$C$15,0))))</f>
        <v/>
      </c>
      <c r="BC20" s="89" t="str">
        <f>IF($A20="","",IF((IF(K20&gt;0,'CẤU HÌNH'!$C$13,0)+IF(P20&gt;0,'CẤU HÌNH'!$C$14,0)+IF(U20&gt;0,'CẤU HÌNH'!$C$15,0))=0,"",('CẤU HÌNH'!$C$13*AE20+'CẤU HÌNH'!$C$14*AJ20+'CẤU HÌNH'!$C$15*AO20)/(IF(K20&gt;0,'CẤU HÌNH'!$C$13,0)+IF(P20&gt;0,'CẤU HÌNH'!$C$14,0)+IF(U20&gt;0,'CẤU HÌNH'!$C$15,0))))</f>
        <v/>
      </c>
      <c r="BD20" s="89" t="str">
        <f>IF($A20="","",IF((IF(L20&gt;0,'CẤU HÌNH'!$C$13,0)+IF(Q20&gt;0,'CẤU HÌNH'!$C$14,0)+IF(V20&gt;0,'CẤU HÌNH'!$C$15,0))=0,"",('CẤU HÌNH'!$C$13*AF20+'CẤU HÌNH'!$C$14*AK20+'CẤU HÌNH'!$C$15*AP20)/(IF(L20&gt;0,'CẤU HÌNH'!$C$13,0)+IF(Q20&gt;0,'CẤU HÌNH'!$C$14,0)+IF(V20&gt;0,'CẤU HÌNH'!$C$15,0))))</f>
        <v/>
      </c>
      <c r="BE20" s="89" t="str">
        <f>IF($A20="","",IF((IF(ISNUMBER(AQ20),'CẤU HÌNH'!$C$12,0)+IF(ISNUMBER(AR20),'CẤU HÌNH'!$C$13,0)+IF(ISNUMBER(AS20),'CẤU HÌNH'!$C$14,0)+IF(ISNUMBER(AT20),'CẤU HÌNH'!$C$15,0))=0,"",(IF(ISNUMBER(AQ20),'CẤU HÌNH'!$C$12*AQ20,0)+IF(ISNUMBER(AR20),'CẤU HÌNH'!$C$13*AR20,0)+IF(ISNUMBER(AS20),'CẤU HÌNH'!$C$14*AS20,0)+IF(ISNUMBER(AT20),'CẤU HÌNH'!$C$15*AT20,0))/(IF(ISNUMBER(AQ20),'CẤU HÌNH'!$C$12,0)+IF(ISNUMBER(AR20),'CẤU HÌNH'!$C$13,0)+IF(ISNUMBER(AS20),'CẤU HÌNH'!$C$14,0)+IF(ISNUMBER(AT20),'CẤU HÌNH'!$C$15,0))))</f>
        <v/>
      </c>
      <c r="BF20" s="89" t="str">
        <f>IF($A20="","",IF((IF(ISNUMBER(AR20),'CẤU HÌNH'!$C$13,0)+IF(ISNUMBER(AS20),'CẤU HÌNH'!$C$14,0)+IF(ISNUMBER(AT20),'CẤU HÌNH'!$C$15,0))=0,"",(IF(ISNUMBER(AR20),'CẤU HÌNH'!$C$13*AR20,0)+IF(ISNUMBER(AS20),'CẤU HÌNH'!$C$14*AS20,0)+IF(ISNUMBER(AT20),'CẤU HÌNH'!$C$15*AT20,0))/(IF(ISNUMBER(AR20),'CẤU HÌNH'!$C$13,0)+IF(ISNUMBER(AS20),'CẤU HÌNH'!$C$14,0)+IF(ISNUMBER(AT20),'CẤU HÌNH'!$C$15,0))))</f>
        <v/>
      </c>
    </row>
    <row r="21" ht="15.75" customHeight="1">
      <c r="A21" s="87" t="str">
        <f>IF('NGƯỜI ĐƯỢC ĐÁNH GIÁ'!B21="","",'NGƯỜI ĐƯỢC ĐÁNH GIÁ'!B21)</f>
        <v/>
      </c>
      <c r="B21" s="87" t="str">
        <f>IF(A21="","",'NGƯỜI ĐƯỢC ĐÁNH GIÁ'!C21)</f>
        <v/>
      </c>
      <c r="C21" s="88" t="str">
        <f>IF($A21="","",SUMPRODUCT(('DỮ LIỆU ĐÁNH GIÁ'!$B$5:$B$504=$A21)*('DỮ LIỆU ĐÁNH GIÁ'!$D$5:$D$504='CẤU HÌNH'!$B$12)*('DỮ LIỆU ĐÁNH GIÁ'!$G$3:$Z$3='CẤU HÌNH'!$B$20)*ISNUMBER('DỮ LIỆU ĐÁNH GIÁ'!$G$5:$Z$504)))</f>
        <v/>
      </c>
      <c r="D21" s="88" t="str">
        <f>IF($A21="","",SUMPRODUCT(('DỮ LIỆU ĐÁNH GIÁ'!$B$5:$B$504=$A21)*('DỮ LIỆU ĐÁNH GIÁ'!$D$5:$D$504='CẤU HÌNH'!$B$12)*('DỮ LIỆU ĐÁNH GIÁ'!$G$3:$Z$3='CẤU HÌNH'!$B$21)*ISNUMBER('DỮ LIỆU ĐÁNH GIÁ'!$G$5:$Z$504)))</f>
        <v/>
      </c>
      <c r="E21" s="88" t="str">
        <f>IF($A21="","",SUMPRODUCT(('DỮ LIỆU ĐÁNH GIÁ'!$B$5:$B$504=$A21)*('DỮ LIỆU ĐÁNH GIÁ'!$D$5:$D$504='CẤU HÌNH'!$B$12)*('DỮ LIỆU ĐÁNH GIÁ'!$G$3:$Z$3='CẤU HÌNH'!$B$22)*ISNUMBER('DỮ LIỆU ĐÁNH GIÁ'!$G$5:$Z$504)))</f>
        <v/>
      </c>
      <c r="F21" s="88" t="str">
        <f>IF($A21="","",SUMPRODUCT(('DỮ LIỆU ĐÁNH GIÁ'!$B$5:$B$504=$A21)*('DỮ LIỆU ĐÁNH GIÁ'!$D$5:$D$504='CẤU HÌNH'!$B$12)*('DỮ LIỆU ĐÁNH GIÁ'!$G$3:$Z$3='CẤU HÌNH'!$B$23)*ISNUMBER('DỮ LIỆU ĐÁNH GIÁ'!$G$5:$Z$504)))</f>
        <v/>
      </c>
      <c r="G21" s="88" t="str">
        <f>IF($A21="","",SUMPRODUCT(('DỮ LIỆU ĐÁNH GIÁ'!$B$5:$B$504=$A21)*('DỮ LIỆU ĐÁNH GIÁ'!$D$5:$D$504='CẤU HÌNH'!$B$12)*('DỮ LIỆU ĐÁNH GIÁ'!$G$3:$Z$3='CẤU HÌNH'!$B$24)*ISNUMBER('DỮ LIỆU ĐÁNH GIÁ'!$G$5:$Z$504)))</f>
        <v/>
      </c>
      <c r="H21" s="88" t="str">
        <f>IF($A21="","",SUMPRODUCT(('DỮ LIỆU ĐÁNH GIÁ'!$B$5:$B$504=$A21)*('DỮ LIỆU ĐÁNH GIÁ'!$D$5:$D$504='CẤU HÌNH'!$B$13)*('DỮ LIỆU ĐÁNH GIÁ'!$G$3:$Z$3='CẤU HÌNH'!$B$20)*ISNUMBER('DỮ LIỆU ĐÁNH GIÁ'!$G$5:$Z$504)))</f>
        <v/>
      </c>
      <c r="I21" s="88" t="str">
        <f>IF($A21="","",SUMPRODUCT(('DỮ LIỆU ĐÁNH GIÁ'!$B$5:$B$504=$A21)*('DỮ LIỆU ĐÁNH GIÁ'!$D$5:$D$504='CẤU HÌNH'!$B$13)*('DỮ LIỆU ĐÁNH GIÁ'!$G$3:$Z$3='CẤU HÌNH'!$B$21)*ISNUMBER('DỮ LIỆU ĐÁNH GIÁ'!$G$5:$Z$504)))</f>
        <v/>
      </c>
      <c r="J21" s="88" t="str">
        <f>IF($A21="","",SUMPRODUCT(('DỮ LIỆU ĐÁNH GIÁ'!$B$5:$B$504=$A21)*('DỮ LIỆU ĐÁNH GIÁ'!$D$5:$D$504='CẤU HÌNH'!$B$13)*('DỮ LIỆU ĐÁNH GIÁ'!$G$3:$Z$3='CẤU HÌNH'!$B$22)*ISNUMBER('DỮ LIỆU ĐÁNH GIÁ'!$G$5:$Z$504)))</f>
        <v/>
      </c>
      <c r="K21" s="88" t="str">
        <f>IF($A21="","",SUMPRODUCT(('DỮ LIỆU ĐÁNH GIÁ'!$B$5:$B$504=$A21)*('DỮ LIỆU ĐÁNH GIÁ'!$D$5:$D$504='CẤU HÌNH'!$B$13)*('DỮ LIỆU ĐÁNH GIÁ'!$G$3:$Z$3='CẤU HÌNH'!$B$23)*ISNUMBER('DỮ LIỆU ĐÁNH GIÁ'!$G$5:$Z$504)))</f>
        <v/>
      </c>
      <c r="L21" s="88" t="str">
        <f>IF($A21="","",SUMPRODUCT(('DỮ LIỆU ĐÁNH GIÁ'!$B$5:$B$504=$A21)*('DỮ LIỆU ĐÁNH GIÁ'!$D$5:$D$504='CẤU HÌNH'!$B$13)*('DỮ LIỆU ĐÁNH GIÁ'!$G$3:$Z$3='CẤU HÌNH'!$B$24)*ISNUMBER('DỮ LIỆU ĐÁNH GIÁ'!$G$5:$Z$504)))</f>
        <v/>
      </c>
      <c r="M21" s="88" t="str">
        <f>IF($A21="","",SUMPRODUCT(('DỮ LIỆU ĐÁNH GIÁ'!$B$5:$B$504=$A21)*('DỮ LIỆU ĐÁNH GIÁ'!$D$5:$D$504='CẤU HÌNH'!$B$14)*('DỮ LIỆU ĐÁNH GIÁ'!$G$3:$Z$3='CẤU HÌNH'!$B$20)*ISNUMBER('DỮ LIỆU ĐÁNH GIÁ'!$G$5:$Z$504)))</f>
        <v/>
      </c>
      <c r="N21" s="88" t="str">
        <f>IF($A21="","",SUMPRODUCT(('DỮ LIỆU ĐÁNH GIÁ'!$B$5:$B$504=$A21)*('DỮ LIỆU ĐÁNH GIÁ'!$D$5:$D$504='CẤU HÌNH'!$B$14)*('DỮ LIỆU ĐÁNH GIÁ'!$G$3:$Z$3='CẤU HÌNH'!$B$21)*ISNUMBER('DỮ LIỆU ĐÁNH GIÁ'!$G$5:$Z$504)))</f>
        <v/>
      </c>
      <c r="O21" s="88" t="str">
        <f>IF($A21="","",SUMPRODUCT(('DỮ LIỆU ĐÁNH GIÁ'!$B$5:$B$504=$A21)*('DỮ LIỆU ĐÁNH GIÁ'!$D$5:$D$504='CẤU HÌNH'!$B$14)*('DỮ LIỆU ĐÁNH GIÁ'!$G$3:$Z$3='CẤU HÌNH'!$B$22)*ISNUMBER('DỮ LIỆU ĐÁNH GIÁ'!$G$5:$Z$504)))</f>
        <v/>
      </c>
      <c r="P21" s="88" t="str">
        <f>IF($A21="","",SUMPRODUCT(('DỮ LIỆU ĐÁNH GIÁ'!$B$5:$B$504=$A21)*('DỮ LIỆU ĐÁNH GIÁ'!$D$5:$D$504='CẤU HÌNH'!$B$14)*('DỮ LIỆU ĐÁNH GIÁ'!$G$3:$Z$3='CẤU HÌNH'!$B$23)*ISNUMBER('DỮ LIỆU ĐÁNH GIÁ'!$G$5:$Z$504)))</f>
        <v/>
      </c>
      <c r="Q21" s="88" t="str">
        <f>IF($A21="","",SUMPRODUCT(('DỮ LIỆU ĐÁNH GIÁ'!$B$5:$B$504=$A21)*('DỮ LIỆU ĐÁNH GIÁ'!$D$5:$D$504='CẤU HÌNH'!$B$14)*('DỮ LIỆU ĐÁNH GIÁ'!$G$3:$Z$3='CẤU HÌNH'!$B$24)*ISNUMBER('DỮ LIỆU ĐÁNH GIÁ'!$G$5:$Z$504)))</f>
        <v/>
      </c>
      <c r="R21" s="88" t="str">
        <f>IF($A21="","",SUMPRODUCT(('DỮ LIỆU ĐÁNH GIÁ'!$B$5:$B$504=$A21)*('DỮ LIỆU ĐÁNH GIÁ'!$D$5:$D$504='CẤU HÌNH'!$B$15)*('DỮ LIỆU ĐÁNH GIÁ'!$G$3:$Z$3='CẤU HÌNH'!$B$20)*ISNUMBER('DỮ LIỆU ĐÁNH GIÁ'!$G$5:$Z$504)))</f>
        <v/>
      </c>
      <c r="S21" s="88" t="str">
        <f>IF($A21="","",SUMPRODUCT(('DỮ LIỆU ĐÁNH GIÁ'!$B$5:$B$504=$A21)*('DỮ LIỆU ĐÁNH GIÁ'!$D$5:$D$504='CẤU HÌNH'!$B$15)*('DỮ LIỆU ĐÁNH GIÁ'!$G$3:$Z$3='CẤU HÌNH'!$B$21)*ISNUMBER('DỮ LIỆU ĐÁNH GIÁ'!$G$5:$Z$504)))</f>
        <v/>
      </c>
      <c r="T21" s="88" t="str">
        <f>IF($A21="","",SUMPRODUCT(('DỮ LIỆU ĐÁNH GIÁ'!$B$5:$B$504=$A21)*('DỮ LIỆU ĐÁNH GIÁ'!$D$5:$D$504='CẤU HÌNH'!$B$15)*('DỮ LIỆU ĐÁNH GIÁ'!$G$3:$Z$3='CẤU HÌNH'!$B$22)*ISNUMBER('DỮ LIỆU ĐÁNH GIÁ'!$G$5:$Z$504)))</f>
        <v/>
      </c>
      <c r="U21" s="88" t="str">
        <f>IF($A21="","",SUMPRODUCT(('DỮ LIỆU ĐÁNH GIÁ'!$B$5:$B$504=$A21)*('DỮ LIỆU ĐÁNH GIÁ'!$D$5:$D$504='CẤU HÌNH'!$B$15)*('DỮ LIỆU ĐÁNH GIÁ'!$G$3:$Z$3='CẤU HÌNH'!$B$23)*ISNUMBER('DỮ LIỆU ĐÁNH GIÁ'!$G$5:$Z$504)))</f>
        <v/>
      </c>
      <c r="V21" s="88" t="str">
        <f>IF($A21="","",SUMPRODUCT(('DỮ LIỆU ĐÁNH GIÁ'!$B$5:$B$504=$A21)*('DỮ LIỆU ĐÁNH GIÁ'!$D$5:$D$504='CẤU HÌNH'!$B$15)*('DỮ LIỆU ĐÁNH GIÁ'!$G$3:$Z$3='CẤU HÌNH'!$B$24)*ISNUMBER('DỮ LIỆU ĐÁNH GIÁ'!$G$5:$Z$504)))</f>
        <v/>
      </c>
      <c r="W21" s="89" t="str">
        <f>IF($A21="","",IF(C21=0,0,SUMPRODUCT(('DỮ LIỆU ĐÁNH GIÁ'!$B$5:$B$504=$A21)*('DỮ LIỆU ĐÁNH GIÁ'!$D$5:$D$504='CẤU HÌNH'!$B$12)*('DỮ LIỆU ĐÁNH GIÁ'!$G$3:$Z$3='CẤU HÌNH'!$B$20)*'DỮ LIỆU ĐÁNH GIÁ'!$G$5:$Z$504)/C21))</f>
        <v/>
      </c>
      <c r="X21" s="89" t="str">
        <f>IF($A21="","",IF(D21=0,0,SUMPRODUCT(('DỮ LIỆU ĐÁNH GIÁ'!$B$5:$B$504=$A21)*('DỮ LIỆU ĐÁNH GIÁ'!$D$5:$D$504='CẤU HÌNH'!$B$12)*('DỮ LIỆU ĐÁNH GIÁ'!$G$3:$Z$3='CẤU HÌNH'!$B$21)*'DỮ LIỆU ĐÁNH GIÁ'!$G$5:$Z$504)/D21))</f>
        <v/>
      </c>
      <c r="Y21" s="89" t="str">
        <f>IF($A21="","",IF(E21=0,0,SUMPRODUCT(('DỮ LIỆU ĐÁNH GIÁ'!$B$5:$B$504=$A21)*('DỮ LIỆU ĐÁNH GIÁ'!$D$5:$D$504='CẤU HÌNH'!$B$12)*('DỮ LIỆU ĐÁNH GIÁ'!$G$3:$Z$3='CẤU HÌNH'!$B$22)*'DỮ LIỆU ĐÁNH GIÁ'!$G$5:$Z$504)/E21))</f>
        <v/>
      </c>
      <c r="Z21" s="89" t="str">
        <f>IF($A21="","",IF(F21=0,0,SUMPRODUCT(('DỮ LIỆU ĐÁNH GIÁ'!$B$5:$B$504=$A21)*('DỮ LIỆU ĐÁNH GIÁ'!$D$5:$D$504='CẤU HÌNH'!$B$12)*('DỮ LIỆU ĐÁNH GIÁ'!$G$3:$Z$3='CẤU HÌNH'!$B$23)*'DỮ LIỆU ĐÁNH GIÁ'!$G$5:$Z$504)/F21))</f>
        <v/>
      </c>
      <c r="AA21" s="89" t="str">
        <f>IF($A21="","",IF(G21=0,0,SUMPRODUCT(('DỮ LIỆU ĐÁNH GIÁ'!$B$5:$B$504=$A21)*('DỮ LIỆU ĐÁNH GIÁ'!$D$5:$D$504='CẤU HÌNH'!$B$12)*('DỮ LIỆU ĐÁNH GIÁ'!$G$3:$Z$3='CẤU HÌNH'!$B$24)*'DỮ LIỆU ĐÁNH GIÁ'!$G$5:$Z$504)/G21))</f>
        <v/>
      </c>
      <c r="AB21" s="89" t="str">
        <f>IF($A21="","",IF(H21=0,0,SUMPRODUCT(('DỮ LIỆU ĐÁNH GIÁ'!$B$5:$B$504=$A21)*('DỮ LIỆU ĐÁNH GIÁ'!$D$5:$D$504='CẤU HÌNH'!$B$13)*('DỮ LIỆU ĐÁNH GIÁ'!$G$3:$Z$3='CẤU HÌNH'!$B$20)*'DỮ LIỆU ĐÁNH GIÁ'!$G$5:$Z$504)/H21))</f>
        <v/>
      </c>
      <c r="AC21" s="89" t="str">
        <f>IF($A21="","",IF(I21=0,0,SUMPRODUCT(('DỮ LIỆU ĐÁNH GIÁ'!$B$5:$B$504=$A21)*('DỮ LIỆU ĐÁNH GIÁ'!$D$5:$D$504='CẤU HÌNH'!$B$13)*('DỮ LIỆU ĐÁNH GIÁ'!$G$3:$Z$3='CẤU HÌNH'!$B$21)*'DỮ LIỆU ĐÁNH GIÁ'!$G$5:$Z$504)/I21))</f>
        <v/>
      </c>
      <c r="AD21" s="89" t="str">
        <f>IF($A21="","",IF(J21=0,0,SUMPRODUCT(('DỮ LIỆU ĐÁNH GIÁ'!$B$5:$B$504=$A21)*('DỮ LIỆU ĐÁNH GIÁ'!$D$5:$D$504='CẤU HÌNH'!$B$13)*('DỮ LIỆU ĐÁNH GIÁ'!$G$3:$Z$3='CẤU HÌNH'!$B$22)*'DỮ LIỆU ĐÁNH GIÁ'!$G$5:$Z$504)/J21))</f>
        <v/>
      </c>
      <c r="AE21" s="89" t="str">
        <f>IF($A21="","",IF(K21=0,0,SUMPRODUCT(('DỮ LIỆU ĐÁNH GIÁ'!$B$5:$B$504=$A21)*('DỮ LIỆU ĐÁNH GIÁ'!$D$5:$D$504='CẤU HÌNH'!$B$13)*('DỮ LIỆU ĐÁNH GIÁ'!$G$3:$Z$3='CẤU HÌNH'!$B$23)*'DỮ LIỆU ĐÁNH GIÁ'!$G$5:$Z$504)/K21))</f>
        <v/>
      </c>
      <c r="AF21" s="89" t="str">
        <f>IF($A21="","",IF(L21=0,0,SUMPRODUCT(('DỮ LIỆU ĐÁNH GIÁ'!$B$5:$B$504=$A21)*('DỮ LIỆU ĐÁNH GIÁ'!$D$5:$D$504='CẤU HÌNH'!$B$13)*('DỮ LIỆU ĐÁNH GIÁ'!$G$3:$Z$3='CẤU HÌNH'!$B$24)*'DỮ LIỆU ĐÁNH GIÁ'!$G$5:$Z$504)/L21))</f>
        <v/>
      </c>
      <c r="AG21" s="89" t="str">
        <f>IF($A21="","",IF(M21=0,0,SUMPRODUCT(('DỮ LIỆU ĐÁNH GIÁ'!$B$5:$B$504=$A21)*('DỮ LIỆU ĐÁNH GIÁ'!$D$5:$D$504='CẤU HÌNH'!$B$14)*('DỮ LIỆU ĐÁNH GIÁ'!$G$3:$Z$3='CẤU HÌNH'!$B$20)*'DỮ LIỆU ĐÁNH GIÁ'!$G$5:$Z$504)/M21))</f>
        <v/>
      </c>
      <c r="AH21" s="89" t="str">
        <f>IF($A21="","",IF(N21=0,0,SUMPRODUCT(('DỮ LIỆU ĐÁNH GIÁ'!$B$5:$B$504=$A21)*('DỮ LIỆU ĐÁNH GIÁ'!$D$5:$D$504='CẤU HÌNH'!$B$14)*('DỮ LIỆU ĐÁNH GIÁ'!$G$3:$Z$3='CẤU HÌNH'!$B$21)*'DỮ LIỆU ĐÁNH GIÁ'!$G$5:$Z$504)/N21))</f>
        <v/>
      </c>
      <c r="AI21" s="89" t="str">
        <f>IF($A21="","",IF(O21=0,0,SUMPRODUCT(('DỮ LIỆU ĐÁNH GIÁ'!$B$5:$B$504=$A21)*('DỮ LIỆU ĐÁNH GIÁ'!$D$5:$D$504='CẤU HÌNH'!$B$14)*('DỮ LIỆU ĐÁNH GIÁ'!$G$3:$Z$3='CẤU HÌNH'!$B$22)*'DỮ LIỆU ĐÁNH GIÁ'!$G$5:$Z$504)/O21))</f>
        <v/>
      </c>
      <c r="AJ21" s="89" t="str">
        <f>IF($A21="","",IF(P21=0,0,SUMPRODUCT(('DỮ LIỆU ĐÁNH GIÁ'!$B$5:$B$504=$A21)*('DỮ LIỆU ĐÁNH GIÁ'!$D$5:$D$504='CẤU HÌNH'!$B$14)*('DỮ LIỆU ĐÁNH GIÁ'!$G$3:$Z$3='CẤU HÌNH'!$B$23)*'DỮ LIỆU ĐÁNH GIÁ'!$G$5:$Z$504)/P21))</f>
        <v/>
      </c>
      <c r="AK21" s="89" t="str">
        <f>IF($A21="","",IF(Q21=0,0,SUMPRODUCT(('DỮ LIỆU ĐÁNH GIÁ'!$B$5:$B$504=$A21)*('DỮ LIỆU ĐÁNH GIÁ'!$D$5:$D$504='CẤU HÌNH'!$B$14)*('DỮ LIỆU ĐÁNH GIÁ'!$G$3:$Z$3='CẤU HÌNH'!$B$24)*'DỮ LIỆU ĐÁNH GIÁ'!$G$5:$Z$504)/Q21))</f>
        <v/>
      </c>
      <c r="AL21" s="89" t="str">
        <f>IF($A21="","",IF(R21=0,0,SUMPRODUCT(('DỮ LIỆU ĐÁNH GIÁ'!$B$5:$B$504=$A21)*('DỮ LIỆU ĐÁNH GIÁ'!$D$5:$D$504='CẤU HÌNH'!$B$15)*('DỮ LIỆU ĐÁNH GIÁ'!$G$3:$Z$3='CẤU HÌNH'!$B$20)*'DỮ LIỆU ĐÁNH GIÁ'!$G$5:$Z$504)/R21))</f>
        <v/>
      </c>
      <c r="AM21" s="89" t="str">
        <f>IF($A21="","",IF(S21=0,0,SUMPRODUCT(('DỮ LIỆU ĐÁNH GIÁ'!$B$5:$B$504=$A21)*('DỮ LIỆU ĐÁNH GIÁ'!$D$5:$D$504='CẤU HÌNH'!$B$15)*('DỮ LIỆU ĐÁNH GIÁ'!$G$3:$Z$3='CẤU HÌNH'!$B$21)*'DỮ LIỆU ĐÁNH GIÁ'!$G$5:$Z$504)/S21))</f>
        <v/>
      </c>
      <c r="AN21" s="89" t="str">
        <f>IF($A21="","",IF(T21=0,0,SUMPRODUCT(('DỮ LIỆU ĐÁNH GIÁ'!$B$5:$B$504=$A21)*('DỮ LIỆU ĐÁNH GIÁ'!$D$5:$D$504='CẤU HÌNH'!$B$15)*('DỮ LIỆU ĐÁNH GIÁ'!$G$3:$Z$3='CẤU HÌNH'!$B$22)*'DỮ LIỆU ĐÁNH GIÁ'!$G$5:$Z$504)/T21))</f>
        <v/>
      </c>
      <c r="AO21" s="89" t="str">
        <f>IF($A21="","",IF(U21=0,0,SUMPRODUCT(('DỮ LIỆU ĐÁNH GIÁ'!$B$5:$B$504=$A21)*('DỮ LIỆU ĐÁNH GIÁ'!$D$5:$D$504='CẤU HÌNH'!$B$15)*('DỮ LIỆU ĐÁNH GIÁ'!$G$3:$Z$3='CẤU HÌNH'!$B$23)*'DỮ LIỆU ĐÁNH GIÁ'!$G$5:$Z$504)/U21))</f>
        <v/>
      </c>
      <c r="AP21" s="89" t="str">
        <f>IF($A21="","",IF(V21=0,0,SUMPRODUCT(('DỮ LIỆU ĐÁNH GIÁ'!$B$5:$B$504=$A21)*('DỮ LIỆU ĐÁNH GIÁ'!$D$5:$D$504='CẤU HÌNH'!$B$15)*('DỮ LIỆU ĐÁNH GIÁ'!$G$3:$Z$3='CẤU HÌNH'!$B$24)*'DỮ LIỆU ĐÁNH GIÁ'!$G$5:$Z$504)/V21))</f>
        <v/>
      </c>
      <c r="AQ21" s="89" t="str">
        <f>IF($A21="","",IF((IF(C21&gt;0,'CẤU HÌNH'!$C$20,0)+IF(D21&gt;0,'CẤU HÌNH'!$C$21,0)+IF(E21&gt;0,'CẤU HÌNH'!$C$22,0)+IF(F21&gt;0,'CẤU HÌNH'!$C$23,0)+IF(G21&gt;0,'CẤU HÌNH'!$C$24,0))=0,"",('CẤU HÌNH'!$C$20*W21+'CẤU HÌNH'!$C$21*X21+'CẤU HÌNH'!$C$22*Y21+'CẤU HÌNH'!$C$23*Z21+'CẤU HÌNH'!$C$24*AA21)/(IF(C21&gt;0,'CẤU HÌNH'!$C$20,0)+IF(D21&gt;0,'CẤU HÌNH'!$C$21,0)+IF(E21&gt;0,'CẤU HÌNH'!$C$22,0)+IF(F21&gt;0,'CẤU HÌNH'!$C$23,0)+IF(G21&gt;0,'CẤU HÌNH'!$C$24,0))))</f>
        <v/>
      </c>
      <c r="AR21" s="89" t="str">
        <f>IF($A21="","",IF((IF(H21&gt;0,'CẤU HÌNH'!$C$20,0)+IF(I21&gt;0,'CẤU HÌNH'!$C$21,0)+IF(J21&gt;0,'CẤU HÌNH'!$C$22,0)+IF(K21&gt;0,'CẤU HÌNH'!$C$23,0)+IF(L21&gt;0,'CẤU HÌNH'!$C$24,0))=0,"",('CẤU HÌNH'!$C$20*AB21+'CẤU HÌNH'!$C$21*AC21+'CẤU HÌNH'!$C$22*AD21+'CẤU HÌNH'!$C$23*AE21+'CẤU HÌNH'!$C$24*AF21)/(IF(H21&gt;0,'CẤU HÌNH'!$C$20,0)+IF(I21&gt;0,'CẤU HÌNH'!$C$21,0)+IF(J21&gt;0,'CẤU HÌNH'!$C$22,0)+IF(K21&gt;0,'CẤU HÌNH'!$C$23,0)+IF(L21&gt;0,'CẤU HÌNH'!$C$24,0))))</f>
        <v/>
      </c>
      <c r="AS21" s="89" t="str">
        <f>IF($A21="","",IF((IF(M21&gt;0,'CẤU HÌNH'!$C$20,0)+IF(N21&gt;0,'CẤU HÌNH'!$C$21,0)+IF(O21&gt;0,'CẤU HÌNH'!$C$22,0)+IF(P21&gt;0,'CẤU HÌNH'!$C$23,0)+IF(Q21&gt;0,'CẤU HÌNH'!$C$24,0))=0,"",('CẤU HÌNH'!$C$20*AG21+'CẤU HÌNH'!$C$21*AH21+'CẤU HÌNH'!$C$22*AI21+'CẤU HÌNH'!$C$23*AJ21+'CẤU HÌNH'!$C$24*AK21)/(IF(M21&gt;0,'CẤU HÌNH'!$C$20,0)+IF(N21&gt;0,'CẤU HÌNH'!$C$21,0)+IF(O21&gt;0,'CẤU HÌNH'!$C$22,0)+IF(P21&gt;0,'CẤU HÌNH'!$C$23,0)+IF(Q21&gt;0,'CẤU HÌNH'!$C$24,0))))</f>
        <v/>
      </c>
      <c r="AT21" s="89" t="str">
        <f>IF($A21="","",IF((IF(R21&gt;0,'CẤU HÌNH'!$C$20,0)+IF(S21&gt;0,'CẤU HÌNH'!$C$21,0)+IF(T21&gt;0,'CẤU HÌNH'!$C$22,0)+IF(U21&gt;0,'CẤU HÌNH'!$C$23,0)+IF(V21&gt;0,'CẤU HÌNH'!$C$24,0))=0,"",('CẤU HÌNH'!$C$20*AL21+'CẤU HÌNH'!$C$21*AM21+'CẤU HÌNH'!$C$22*AN21+'CẤU HÌNH'!$C$23*AO21+'CẤU HÌNH'!$C$24*AP21)/(IF(R21&gt;0,'CẤU HÌNH'!$C$20,0)+IF(S21&gt;0,'CẤU HÌNH'!$C$21,0)+IF(T21&gt;0,'CẤU HÌNH'!$C$22,0)+IF(U21&gt;0,'CẤU HÌNH'!$C$23,0)+IF(V21&gt;0,'CẤU HÌNH'!$C$24,0))))</f>
        <v/>
      </c>
      <c r="AU21" s="89" t="str">
        <f>IF($A21="","",IF((IF(C21&gt;0,'CẤU HÌNH'!$C$12,0)+IF(H21&gt;0,'CẤU HÌNH'!$C$13,0)+IF(M21&gt;0,'CẤU HÌNH'!$C$14,0)+IF(R21&gt;0,'CẤU HÌNH'!$C$15,0))=0,"",('CẤU HÌNH'!$C$12*W21+'CẤU HÌNH'!$C$13*AB21+'CẤU HÌNH'!$C$14*AG21+'CẤU HÌNH'!$C$15*AL21)/(IF(C21&gt;0,'CẤU HÌNH'!$C$12,0)+IF(H21&gt;0,'CẤU HÌNH'!$C$13,0)+IF(M21&gt;0,'CẤU HÌNH'!$C$14,0)+IF(R21&gt;0,'CẤU HÌNH'!$C$15,0))))</f>
        <v/>
      </c>
      <c r="AV21" s="89" t="str">
        <f>IF($A21="","",IF((IF(D21&gt;0,'CẤU HÌNH'!$C$12,0)+IF(I21&gt;0,'CẤU HÌNH'!$C$13,0)+IF(N21&gt;0,'CẤU HÌNH'!$C$14,0)+IF(S21&gt;0,'CẤU HÌNH'!$C$15,0))=0,"",('CẤU HÌNH'!$C$12*X21+'CẤU HÌNH'!$C$13*AC21+'CẤU HÌNH'!$C$14*AH21+'CẤU HÌNH'!$C$15*AM21)/(IF(D21&gt;0,'CẤU HÌNH'!$C$12,0)+IF(I21&gt;0,'CẤU HÌNH'!$C$13,0)+IF(N21&gt;0,'CẤU HÌNH'!$C$14,0)+IF(S21&gt;0,'CẤU HÌNH'!$C$15,0))))</f>
        <v/>
      </c>
      <c r="AW21" s="89" t="str">
        <f>IF($A21="","",IF((IF(E21&gt;0,'CẤU HÌNH'!$C$12,0)+IF(J21&gt;0,'CẤU HÌNH'!$C$13,0)+IF(O21&gt;0,'CẤU HÌNH'!$C$14,0)+IF(T21&gt;0,'CẤU HÌNH'!$C$15,0))=0,"",('CẤU HÌNH'!$C$12*Y21+'CẤU HÌNH'!$C$13*AD21+'CẤU HÌNH'!$C$14*AI21+'CẤU HÌNH'!$C$15*AN21)/(IF(E21&gt;0,'CẤU HÌNH'!$C$12,0)+IF(J21&gt;0,'CẤU HÌNH'!$C$13,0)+IF(O21&gt;0,'CẤU HÌNH'!$C$14,0)+IF(T21&gt;0,'CẤU HÌNH'!$C$15,0))))</f>
        <v/>
      </c>
      <c r="AX21" s="89" t="str">
        <f>IF($A21="","",IF((IF(F21&gt;0,'CẤU HÌNH'!$C$12,0)+IF(K21&gt;0,'CẤU HÌNH'!$C$13,0)+IF(P21&gt;0,'CẤU HÌNH'!$C$14,0)+IF(U21&gt;0,'CẤU HÌNH'!$C$15,0))=0,"",('CẤU HÌNH'!$C$12*Z21+'CẤU HÌNH'!$C$13*AE21+'CẤU HÌNH'!$C$14*AJ21+'CẤU HÌNH'!$C$15*AO21)/(IF(F21&gt;0,'CẤU HÌNH'!$C$12,0)+IF(K21&gt;0,'CẤU HÌNH'!$C$13,0)+IF(P21&gt;0,'CẤU HÌNH'!$C$14,0)+IF(U21&gt;0,'CẤU HÌNH'!$C$15,0))))</f>
        <v/>
      </c>
      <c r="AY21" s="89" t="str">
        <f>IF($A21="","",IF((IF(G21&gt;0,'CẤU HÌNH'!$C$12,0)+IF(L21&gt;0,'CẤU HÌNH'!$C$13,0)+IF(Q21&gt;0,'CẤU HÌNH'!$C$14,0)+IF(V21&gt;0,'CẤU HÌNH'!$C$15,0))=0,"",('CẤU HÌNH'!$C$12*AA21+'CẤU HÌNH'!$C$13*AF21+'CẤU HÌNH'!$C$14*AK21+'CẤU HÌNH'!$C$15*AP21)/(IF(G21&gt;0,'CẤU HÌNH'!$C$12,0)+IF(L21&gt;0,'CẤU HÌNH'!$C$13,0)+IF(Q21&gt;0,'CẤU HÌNH'!$C$14,0)+IF(V21&gt;0,'CẤU HÌNH'!$C$15,0))))</f>
        <v/>
      </c>
      <c r="AZ21" s="89" t="str">
        <f>IF($A21="","",IF((IF(H21&gt;0,'CẤU HÌNH'!$C$13,0)+IF(M21&gt;0,'CẤU HÌNH'!$C$14,0)+IF(R21&gt;0,'CẤU HÌNH'!$C$15,0))=0,"",('CẤU HÌNH'!$C$13*AB21+'CẤU HÌNH'!$C$14*AG21+'CẤU HÌNH'!$C$15*AL21)/(IF(H21&gt;0,'CẤU HÌNH'!$C$13,0)+IF(M21&gt;0,'CẤU HÌNH'!$C$14,0)+IF(R21&gt;0,'CẤU HÌNH'!$C$15,0))))</f>
        <v/>
      </c>
      <c r="BA21" s="89" t="str">
        <f>IF($A21="","",IF((IF(I21&gt;0,'CẤU HÌNH'!$C$13,0)+IF(N21&gt;0,'CẤU HÌNH'!$C$14,0)+IF(S21&gt;0,'CẤU HÌNH'!$C$15,0))=0,"",('CẤU HÌNH'!$C$13*AC21+'CẤU HÌNH'!$C$14*AH21+'CẤU HÌNH'!$C$15*AM21)/(IF(I21&gt;0,'CẤU HÌNH'!$C$13,0)+IF(N21&gt;0,'CẤU HÌNH'!$C$14,0)+IF(S21&gt;0,'CẤU HÌNH'!$C$15,0))))</f>
        <v/>
      </c>
      <c r="BB21" s="89" t="str">
        <f>IF($A21="","",IF((IF(J21&gt;0,'CẤU HÌNH'!$C$13,0)+IF(O21&gt;0,'CẤU HÌNH'!$C$14,0)+IF(T21&gt;0,'CẤU HÌNH'!$C$15,0))=0,"",('CẤU HÌNH'!$C$13*AD21+'CẤU HÌNH'!$C$14*AI21+'CẤU HÌNH'!$C$15*AN21)/(IF(J21&gt;0,'CẤU HÌNH'!$C$13,0)+IF(O21&gt;0,'CẤU HÌNH'!$C$14,0)+IF(T21&gt;0,'CẤU HÌNH'!$C$15,0))))</f>
        <v/>
      </c>
      <c r="BC21" s="89" t="str">
        <f>IF($A21="","",IF((IF(K21&gt;0,'CẤU HÌNH'!$C$13,0)+IF(P21&gt;0,'CẤU HÌNH'!$C$14,0)+IF(U21&gt;0,'CẤU HÌNH'!$C$15,0))=0,"",('CẤU HÌNH'!$C$13*AE21+'CẤU HÌNH'!$C$14*AJ21+'CẤU HÌNH'!$C$15*AO21)/(IF(K21&gt;0,'CẤU HÌNH'!$C$13,0)+IF(P21&gt;0,'CẤU HÌNH'!$C$14,0)+IF(U21&gt;0,'CẤU HÌNH'!$C$15,0))))</f>
        <v/>
      </c>
      <c r="BD21" s="89" t="str">
        <f>IF($A21="","",IF((IF(L21&gt;0,'CẤU HÌNH'!$C$13,0)+IF(Q21&gt;0,'CẤU HÌNH'!$C$14,0)+IF(V21&gt;0,'CẤU HÌNH'!$C$15,0))=0,"",('CẤU HÌNH'!$C$13*AF21+'CẤU HÌNH'!$C$14*AK21+'CẤU HÌNH'!$C$15*AP21)/(IF(L21&gt;0,'CẤU HÌNH'!$C$13,0)+IF(Q21&gt;0,'CẤU HÌNH'!$C$14,0)+IF(V21&gt;0,'CẤU HÌNH'!$C$15,0))))</f>
        <v/>
      </c>
      <c r="BE21" s="89" t="str">
        <f>IF($A21="","",IF((IF(ISNUMBER(AQ21),'CẤU HÌNH'!$C$12,0)+IF(ISNUMBER(AR21),'CẤU HÌNH'!$C$13,0)+IF(ISNUMBER(AS21),'CẤU HÌNH'!$C$14,0)+IF(ISNUMBER(AT21),'CẤU HÌNH'!$C$15,0))=0,"",(IF(ISNUMBER(AQ21),'CẤU HÌNH'!$C$12*AQ21,0)+IF(ISNUMBER(AR21),'CẤU HÌNH'!$C$13*AR21,0)+IF(ISNUMBER(AS21),'CẤU HÌNH'!$C$14*AS21,0)+IF(ISNUMBER(AT21),'CẤU HÌNH'!$C$15*AT21,0))/(IF(ISNUMBER(AQ21),'CẤU HÌNH'!$C$12,0)+IF(ISNUMBER(AR21),'CẤU HÌNH'!$C$13,0)+IF(ISNUMBER(AS21),'CẤU HÌNH'!$C$14,0)+IF(ISNUMBER(AT21),'CẤU HÌNH'!$C$15,0))))</f>
        <v/>
      </c>
      <c r="BF21" s="89" t="str">
        <f>IF($A21="","",IF((IF(ISNUMBER(AR21),'CẤU HÌNH'!$C$13,0)+IF(ISNUMBER(AS21),'CẤU HÌNH'!$C$14,0)+IF(ISNUMBER(AT21),'CẤU HÌNH'!$C$15,0))=0,"",(IF(ISNUMBER(AR21),'CẤU HÌNH'!$C$13*AR21,0)+IF(ISNUMBER(AS21),'CẤU HÌNH'!$C$14*AS21,0)+IF(ISNUMBER(AT21),'CẤU HÌNH'!$C$15*AT21,0))/(IF(ISNUMBER(AR21),'CẤU HÌNH'!$C$13,0)+IF(ISNUMBER(AS21),'CẤU HÌNH'!$C$14,0)+IF(ISNUMBER(AT21),'CẤU HÌNH'!$C$15,0))))</f>
        <v/>
      </c>
    </row>
    <row r="22" ht="15.75" customHeight="1">
      <c r="A22" s="87" t="str">
        <f>IF('NGƯỜI ĐƯỢC ĐÁNH GIÁ'!B22="","",'NGƯỜI ĐƯỢC ĐÁNH GIÁ'!B22)</f>
        <v/>
      </c>
      <c r="B22" s="87" t="str">
        <f>IF(A22="","",'NGƯỜI ĐƯỢC ĐÁNH GIÁ'!C22)</f>
        <v/>
      </c>
      <c r="C22" s="88" t="str">
        <f>IF($A22="","",SUMPRODUCT(('DỮ LIỆU ĐÁNH GIÁ'!$B$5:$B$504=$A22)*('DỮ LIỆU ĐÁNH GIÁ'!$D$5:$D$504='CẤU HÌNH'!$B$12)*('DỮ LIỆU ĐÁNH GIÁ'!$G$3:$Z$3='CẤU HÌNH'!$B$20)*ISNUMBER('DỮ LIỆU ĐÁNH GIÁ'!$G$5:$Z$504)))</f>
        <v/>
      </c>
      <c r="D22" s="88" t="str">
        <f>IF($A22="","",SUMPRODUCT(('DỮ LIỆU ĐÁNH GIÁ'!$B$5:$B$504=$A22)*('DỮ LIỆU ĐÁNH GIÁ'!$D$5:$D$504='CẤU HÌNH'!$B$12)*('DỮ LIỆU ĐÁNH GIÁ'!$G$3:$Z$3='CẤU HÌNH'!$B$21)*ISNUMBER('DỮ LIỆU ĐÁNH GIÁ'!$G$5:$Z$504)))</f>
        <v/>
      </c>
      <c r="E22" s="88" t="str">
        <f>IF($A22="","",SUMPRODUCT(('DỮ LIỆU ĐÁNH GIÁ'!$B$5:$B$504=$A22)*('DỮ LIỆU ĐÁNH GIÁ'!$D$5:$D$504='CẤU HÌNH'!$B$12)*('DỮ LIỆU ĐÁNH GIÁ'!$G$3:$Z$3='CẤU HÌNH'!$B$22)*ISNUMBER('DỮ LIỆU ĐÁNH GIÁ'!$G$5:$Z$504)))</f>
        <v/>
      </c>
      <c r="F22" s="88" t="str">
        <f>IF($A22="","",SUMPRODUCT(('DỮ LIỆU ĐÁNH GIÁ'!$B$5:$B$504=$A22)*('DỮ LIỆU ĐÁNH GIÁ'!$D$5:$D$504='CẤU HÌNH'!$B$12)*('DỮ LIỆU ĐÁNH GIÁ'!$G$3:$Z$3='CẤU HÌNH'!$B$23)*ISNUMBER('DỮ LIỆU ĐÁNH GIÁ'!$G$5:$Z$504)))</f>
        <v/>
      </c>
      <c r="G22" s="88" t="str">
        <f>IF($A22="","",SUMPRODUCT(('DỮ LIỆU ĐÁNH GIÁ'!$B$5:$B$504=$A22)*('DỮ LIỆU ĐÁNH GIÁ'!$D$5:$D$504='CẤU HÌNH'!$B$12)*('DỮ LIỆU ĐÁNH GIÁ'!$G$3:$Z$3='CẤU HÌNH'!$B$24)*ISNUMBER('DỮ LIỆU ĐÁNH GIÁ'!$G$5:$Z$504)))</f>
        <v/>
      </c>
      <c r="H22" s="88" t="str">
        <f>IF($A22="","",SUMPRODUCT(('DỮ LIỆU ĐÁNH GIÁ'!$B$5:$B$504=$A22)*('DỮ LIỆU ĐÁNH GIÁ'!$D$5:$D$504='CẤU HÌNH'!$B$13)*('DỮ LIỆU ĐÁNH GIÁ'!$G$3:$Z$3='CẤU HÌNH'!$B$20)*ISNUMBER('DỮ LIỆU ĐÁNH GIÁ'!$G$5:$Z$504)))</f>
        <v/>
      </c>
      <c r="I22" s="88" t="str">
        <f>IF($A22="","",SUMPRODUCT(('DỮ LIỆU ĐÁNH GIÁ'!$B$5:$B$504=$A22)*('DỮ LIỆU ĐÁNH GIÁ'!$D$5:$D$504='CẤU HÌNH'!$B$13)*('DỮ LIỆU ĐÁNH GIÁ'!$G$3:$Z$3='CẤU HÌNH'!$B$21)*ISNUMBER('DỮ LIỆU ĐÁNH GIÁ'!$G$5:$Z$504)))</f>
        <v/>
      </c>
      <c r="J22" s="88" t="str">
        <f>IF($A22="","",SUMPRODUCT(('DỮ LIỆU ĐÁNH GIÁ'!$B$5:$B$504=$A22)*('DỮ LIỆU ĐÁNH GIÁ'!$D$5:$D$504='CẤU HÌNH'!$B$13)*('DỮ LIỆU ĐÁNH GIÁ'!$G$3:$Z$3='CẤU HÌNH'!$B$22)*ISNUMBER('DỮ LIỆU ĐÁNH GIÁ'!$G$5:$Z$504)))</f>
        <v/>
      </c>
      <c r="K22" s="88" t="str">
        <f>IF($A22="","",SUMPRODUCT(('DỮ LIỆU ĐÁNH GIÁ'!$B$5:$B$504=$A22)*('DỮ LIỆU ĐÁNH GIÁ'!$D$5:$D$504='CẤU HÌNH'!$B$13)*('DỮ LIỆU ĐÁNH GIÁ'!$G$3:$Z$3='CẤU HÌNH'!$B$23)*ISNUMBER('DỮ LIỆU ĐÁNH GIÁ'!$G$5:$Z$504)))</f>
        <v/>
      </c>
      <c r="L22" s="88" t="str">
        <f>IF($A22="","",SUMPRODUCT(('DỮ LIỆU ĐÁNH GIÁ'!$B$5:$B$504=$A22)*('DỮ LIỆU ĐÁNH GIÁ'!$D$5:$D$504='CẤU HÌNH'!$B$13)*('DỮ LIỆU ĐÁNH GIÁ'!$G$3:$Z$3='CẤU HÌNH'!$B$24)*ISNUMBER('DỮ LIỆU ĐÁNH GIÁ'!$G$5:$Z$504)))</f>
        <v/>
      </c>
      <c r="M22" s="88" t="str">
        <f>IF($A22="","",SUMPRODUCT(('DỮ LIỆU ĐÁNH GIÁ'!$B$5:$B$504=$A22)*('DỮ LIỆU ĐÁNH GIÁ'!$D$5:$D$504='CẤU HÌNH'!$B$14)*('DỮ LIỆU ĐÁNH GIÁ'!$G$3:$Z$3='CẤU HÌNH'!$B$20)*ISNUMBER('DỮ LIỆU ĐÁNH GIÁ'!$G$5:$Z$504)))</f>
        <v/>
      </c>
      <c r="N22" s="88" t="str">
        <f>IF($A22="","",SUMPRODUCT(('DỮ LIỆU ĐÁNH GIÁ'!$B$5:$B$504=$A22)*('DỮ LIỆU ĐÁNH GIÁ'!$D$5:$D$504='CẤU HÌNH'!$B$14)*('DỮ LIỆU ĐÁNH GIÁ'!$G$3:$Z$3='CẤU HÌNH'!$B$21)*ISNUMBER('DỮ LIỆU ĐÁNH GIÁ'!$G$5:$Z$504)))</f>
        <v/>
      </c>
      <c r="O22" s="88" t="str">
        <f>IF($A22="","",SUMPRODUCT(('DỮ LIỆU ĐÁNH GIÁ'!$B$5:$B$504=$A22)*('DỮ LIỆU ĐÁNH GIÁ'!$D$5:$D$504='CẤU HÌNH'!$B$14)*('DỮ LIỆU ĐÁNH GIÁ'!$G$3:$Z$3='CẤU HÌNH'!$B$22)*ISNUMBER('DỮ LIỆU ĐÁNH GIÁ'!$G$5:$Z$504)))</f>
        <v/>
      </c>
      <c r="P22" s="88" t="str">
        <f>IF($A22="","",SUMPRODUCT(('DỮ LIỆU ĐÁNH GIÁ'!$B$5:$B$504=$A22)*('DỮ LIỆU ĐÁNH GIÁ'!$D$5:$D$504='CẤU HÌNH'!$B$14)*('DỮ LIỆU ĐÁNH GIÁ'!$G$3:$Z$3='CẤU HÌNH'!$B$23)*ISNUMBER('DỮ LIỆU ĐÁNH GIÁ'!$G$5:$Z$504)))</f>
        <v/>
      </c>
      <c r="Q22" s="88" t="str">
        <f>IF($A22="","",SUMPRODUCT(('DỮ LIỆU ĐÁNH GIÁ'!$B$5:$B$504=$A22)*('DỮ LIỆU ĐÁNH GIÁ'!$D$5:$D$504='CẤU HÌNH'!$B$14)*('DỮ LIỆU ĐÁNH GIÁ'!$G$3:$Z$3='CẤU HÌNH'!$B$24)*ISNUMBER('DỮ LIỆU ĐÁNH GIÁ'!$G$5:$Z$504)))</f>
        <v/>
      </c>
      <c r="R22" s="88" t="str">
        <f>IF($A22="","",SUMPRODUCT(('DỮ LIỆU ĐÁNH GIÁ'!$B$5:$B$504=$A22)*('DỮ LIỆU ĐÁNH GIÁ'!$D$5:$D$504='CẤU HÌNH'!$B$15)*('DỮ LIỆU ĐÁNH GIÁ'!$G$3:$Z$3='CẤU HÌNH'!$B$20)*ISNUMBER('DỮ LIỆU ĐÁNH GIÁ'!$G$5:$Z$504)))</f>
        <v/>
      </c>
      <c r="S22" s="88" t="str">
        <f>IF($A22="","",SUMPRODUCT(('DỮ LIỆU ĐÁNH GIÁ'!$B$5:$B$504=$A22)*('DỮ LIỆU ĐÁNH GIÁ'!$D$5:$D$504='CẤU HÌNH'!$B$15)*('DỮ LIỆU ĐÁNH GIÁ'!$G$3:$Z$3='CẤU HÌNH'!$B$21)*ISNUMBER('DỮ LIỆU ĐÁNH GIÁ'!$G$5:$Z$504)))</f>
        <v/>
      </c>
      <c r="T22" s="88" t="str">
        <f>IF($A22="","",SUMPRODUCT(('DỮ LIỆU ĐÁNH GIÁ'!$B$5:$B$504=$A22)*('DỮ LIỆU ĐÁNH GIÁ'!$D$5:$D$504='CẤU HÌNH'!$B$15)*('DỮ LIỆU ĐÁNH GIÁ'!$G$3:$Z$3='CẤU HÌNH'!$B$22)*ISNUMBER('DỮ LIỆU ĐÁNH GIÁ'!$G$5:$Z$504)))</f>
        <v/>
      </c>
      <c r="U22" s="88" t="str">
        <f>IF($A22="","",SUMPRODUCT(('DỮ LIỆU ĐÁNH GIÁ'!$B$5:$B$504=$A22)*('DỮ LIỆU ĐÁNH GIÁ'!$D$5:$D$504='CẤU HÌNH'!$B$15)*('DỮ LIỆU ĐÁNH GIÁ'!$G$3:$Z$3='CẤU HÌNH'!$B$23)*ISNUMBER('DỮ LIỆU ĐÁNH GIÁ'!$G$5:$Z$504)))</f>
        <v/>
      </c>
      <c r="V22" s="88" t="str">
        <f>IF($A22="","",SUMPRODUCT(('DỮ LIỆU ĐÁNH GIÁ'!$B$5:$B$504=$A22)*('DỮ LIỆU ĐÁNH GIÁ'!$D$5:$D$504='CẤU HÌNH'!$B$15)*('DỮ LIỆU ĐÁNH GIÁ'!$G$3:$Z$3='CẤU HÌNH'!$B$24)*ISNUMBER('DỮ LIỆU ĐÁNH GIÁ'!$G$5:$Z$504)))</f>
        <v/>
      </c>
      <c r="W22" s="89" t="str">
        <f>IF($A22="","",IF(C22=0,0,SUMPRODUCT(('DỮ LIỆU ĐÁNH GIÁ'!$B$5:$B$504=$A22)*('DỮ LIỆU ĐÁNH GIÁ'!$D$5:$D$504='CẤU HÌNH'!$B$12)*('DỮ LIỆU ĐÁNH GIÁ'!$G$3:$Z$3='CẤU HÌNH'!$B$20)*'DỮ LIỆU ĐÁNH GIÁ'!$G$5:$Z$504)/C22))</f>
        <v/>
      </c>
      <c r="X22" s="89" t="str">
        <f>IF($A22="","",IF(D22=0,0,SUMPRODUCT(('DỮ LIỆU ĐÁNH GIÁ'!$B$5:$B$504=$A22)*('DỮ LIỆU ĐÁNH GIÁ'!$D$5:$D$504='CẤU HÌNH'!$B$12)*('DỮ LIỆU ĐÁNH GIÁ'!$G$3:$Z$3='CẤU HÌNH'!$B$21)*'DỮ LIỆU ĐÁNH GIÁ'!$G$5:$Z$504)/D22))</f>
        <v/>
      </c>
      <c r="Y22" s="89" t="str">
        <f>IF($A22="","",IF(E22=0,0,SUMPRODUCT(('DỮ LIỆU ĐÁNH GIÁ'!$B$5:$B$504=$A22)*('DỮ LIỆU ĐÁNH GIÁ'!$D$5:$D$504='CẤU HÌNH'!$B$12)*('DỮ LIỆU ĐÁNH GIÁ'!$G$3:$Z$3='CẤU HÌNH'!$B$22)*'DỮ LIỆU ĐÁNH GIÁ'!$G$5:$Z$504)/E22))</f>
        <v/>
      </c>
      <c r="Z22" s="89" t="str">
        <f>IF($A22="","",IF(F22=0,0,SUMPRODUCT(('DỮ LIỆU ĐÁNH GIÁ'!$B$5:$B$504=$A22)*('DỮ LIỆU ĐÁNH GIÁ'!$D$5:$D$504='CẤU HÌNH'!$B$12)*('DỮ LIỆU ĐÁNH GIÁ'!$G$3:$Z$3='CẤU HÌNH'!$B$23)*'DỮ LIỆU ĐÁNH GIÁ'!$G$5:$Z$504)/F22))</f>
        <v/>
      </c>
      <c r="AA22" s="89" t="str">
        <f>IF($A22="","",IF(G22=0,0,SUMPRODUCT(('DỮ LIỆU ĐÁNH GIÁ'!$B$5:$B$504=$A22)*('DỮ LIỆU ĐÁNH GIÁ'!$D$5:$D$504='CẤU HÌNH'!$B$12)*('DỮ LIỆU ĐÁNH GIÁ'!$G$3:$Z$3='CẤU HÌNH'!$B$24)*'DỮ LIỆU ĐÁNH GIÁ'!$G$5:$Z$504)/G22))</f>
        <v/>
      </c>
      <c r="AB22" s="89" t="str">
        <f>IF($A22="","",IF(H22=0,0,SUMPRODUCT(('DỮ LIỆU ĐÁNH GIÁ'!$B$5:$B$504=$A22)*('DỮ LIỆU ĐÁNH GIÁ'!$D$5:$D$504='CẤU HÌNH'!$B$13)*('DỮ LIỆU ĐÁNH GIÁ'!$G$3:$Z$3='CẤU HÌNH'!$B$20)*'DỮ LIỆU ĐÁNH GIÁ'!$G$5:$Z$504)/H22))</f>
        <v/>
      </c>
      <c r="AC22" s="89" t="str">
        <f>IF($A22="","",IF(I22=0,0,SUMPRODUCT(('DỮ LIỆU ĐÁNH GIÁ'!$B$5:$B$504=$A22)*('DỮ LIỆU ĐÁNH GIÁ'!$D$5:$D$504='CẤU HÌNH'!$B$13)*('DỮ LIỆU ĐÁNH GIÁ'!$G$3:$Z$3='CẤU HÌNH'!$B$21)*'DỮ LIỆU ĐÁNH GIÁ'!$G$5:$Z$504)/I22))</f>
        <v/>
      </c>
      <c r="AD22" s="89" t="str">
        <f>IF($A22="","",IF(J22=0,0,SUMPRODUCT(('DỮ LIỆU ĐÁNH GIÁ'!$B$5:$B$504=$A22)*('DỮ LIỆU ĐÁNH GIÁ'!$D$5:$D$504='CẤU HÌNH'!$B$13)*('DỮ LIỆU ĐÁNH GIÁ'!$G$3:$Z$3='CẤU HÌNH'!$B$22)*'DỮ LIỆU ĐÁNH GIÁ'!$G$5:$Z$504)/J22))</f>
        <v/>
      </c>
      <c r="AE22" s="89" t="str">
        <f>IF($A22="","",IF(K22=0,0,SUMPRODUCT(('DỮ LIỆU ĐÁNH GIÁ'!$B$5:$B$504=$A22)*('DỮ LIỆU ĐÁNH GIÁ'!$D$5:$D$504='CẤU HÌNH'!$B$13)*('DỮ LIỆU ĐÁNH GIÁ'!$G$3:$Z$3='CẤU HÌNH'!$B$23)*'DỮ LIỆU ĐÁNH GIÁ'!$G$5:$Z$504)/K22))</f>
        <v/>
      </c>
      <c r="AF22" s="89" t="str">
        <f>IF($A22="","",IF(L22=0,0,SUMPRODUCT(('DỮ LIỆU ĐÁNH GIÁ'!$B$5:$B$504=$A22)*('DỮ LIỆU ĐÁNH GIÁ'!$D$5:$D$504='CẤU HÌNH'!$B$13)*('DỮ LIỆU ĐÁNH GIÁ'!$G$3:$Z$3='CẤU HÌNH'!$B$24)*'DỮ LIỆU ĐÁNH GIÁ'!$G$5:$Z$504)/L22))</f>
        <v/>
      </c>
      <c r="AG22" s="89" t="str">
        <f>IF($A22="","",IF(M22=0,0,SUMPRODUCT(('DỮ LIỆU ĐÁNH GIÁ'!$B$5:$B$504=$A22)*('DỮ LIỆU ĐÁNH GIÁ'!$D$5:$D$504='CẤU HÌNH'!$B$14)*('DỮ LIỆU ĐÁNH GIÁ'!$G$3:$Z$3='CẤU HÌNH'!$B$20)*'DỮ LIỆU ĐÁNH GIÁ'!$G$5:$Z$504)/M22))</f>
        <v/>
      </c>
      <c r="AH22" s="89" t="str">
        <f>IF($A22="","",IF(N22=0,0,SUMPRODUCT(('DỮ LIỆU ĐÁNH GIÁ'!$B$5:$B$504=$A22)*('DỮ LIỆU ĐÁNH GIÁ'!$D$5:$D$504='CẤU HÌNH'!$B$14)*('DỮ LIỆU ĐÁNH GIÁ'!$G$3:$Z$3='CẤU HÌNH'!$B$21)*'DỮ LIỆU ĐÁNH GIÁ'!$G$5:$Z$504)/N22))</f>
        <v/>
      </c>
      <c r="AI22" s="89" t="str">
        <f>IF($A22="","",IF(O22=0,0,SUMPRODUCT(('DỮ LIỆU ĐÁNH GIÁ'!$B$5:$B$504=$A22)*('DỮ LIỆU ĐÁNH GIÁ'!$D$5:$D$504='CẤU HÌNH'!$B$14)*('DỮ LIỆU ĐÁNH GIÁ'!$G$3:$Z$3='CẤU HÌNH'!$B$22)*'DỮ LIỆU ĐÁNH GIÁ'!$G$5:$Z$504)/O22))</f>
        <v/>
      </c>
      <c r="AJ22" s="89" t="str">
        <f>IF($A22="","",IF(P22=0,0,SUMPRODUCT(('DỮ LIỆU ĐÁNH GIÁ'!$B$5:$B$504=$A22)*('DỮ LIỆU ĐÁNH GIÁ'!$D$5:$D$504='CẤU HÌNH'!$B$14)*('DỮ LIỆU ĐÁNH GIÁ'!$G$3:$Z$3='CẤU HÌNH'!$B$23)*'DỮ LIỆU ĐÁNH GIÁ'!$G$5:$Z$504)/P22))</f>
        <v/>
      </c>
      <c r="AK22" s="89" t="str">
        <f>IF($A22="","",IF(Q22=0,0,SUMPRODUCT(('DỮ LIỆU ĐÁNH GIÁ'!$B$5:$B$504=$A22)*('DỮ LIỆU ĐÁNH GIÁ'!$D$5:$D$504='CẤU HÌNH'!$B$14)*('DỮ LIỆU ĐÁNH GIÁ'!$G$3:$Z$3='CẤU HÌNH'!$B$24)*'DỮ LIỆU ĐÁNH GIÁ'!$G$5:$Z$504)/Q22))</f>
        <v/>
      </c>
      <c r="AL22" s="89" t="str">
        <f>IF($A22="","",IF(R22=0,0,SUMPRODUCT(('DỮ LIỆU ĐÁNH GIÁ'!$B$5:$B$504=$A22)*('DỮ LIỆU ĐÁNH GIÁ'!$D$5:$D$504='CẤU HÌNH'!$B$15)*('DỮ LIỆU ĐÁNH GIÁ'!$G$3:$Z$3='CẤU HÌNH'!$B$20)*'DỮ LIỆU ĐÁNH GIÁ'!$G$5:$Z$504)/R22))</f>
        <v/>
      </c>
      <c r="AM22" s="89" t="str">
        <f>IF($A22="","",IF(S22=0,0,SUMPRODUCT(('DỮ LIỆU ĐÁNH GIÁ'!$B$5:$B$504=$A22)*('DỮ LIỆU ĐÁNH GIÁ'!$D$5:$D$504='CẤU HÌNH'!$B$15)*('DỮ LIỆU ĐÁNH GIÁ'!$G$3:$Z$3='CẤU HÌNH'!$B$21)*'DỮ LIỆU ĐÁNH GIÁ'!$G$5:$Z$504)/S22))</f>
        <v/>
      </c>
      <c r="AN22" s="89" t="str">
        <f>IF($A22="","",IF(T22=0,0,SUMPRODUCT(('DỮ LIỆU ĐÁNH GIÁ'!$B$5:$B$504=$A22)*('DỮ LIỆU ĐÁNH GIÁ'!$D$5:$D$504='CẤU HÌNH'!$B$15)*('DỮ LIỆU ĐÁNH GIÁ'!$G$3:$Z$3='CẤU HÌNH'!$B$22)*'DỮ LIỆU ĐÁNH GIÁ'!$G$5:$Z$504)/T22))</f>
        <v/>
      </c>
      <c r="AO22" s="89" t="str">
        <f>IF($A22="","",IF(U22=0,0,SUMPRODUCT(('DỮ LIỆU ĐÁNH GIÁ'!$B$5:$B$504=$A22)*('DỮ LIỆU ĐÁNH GIÁ'!$D$5:$D$504='CẤU HÌNH'!$B$15)*('DỮ LIỆU ĐÁNH GIÁ'!$G$3:$Z$3='CẤU HÌNH'!$B$23)*'DỮ LIỆU ĐÁNH GIÁ'!$G$5:$Z$504)/U22))</f>
        <v/>
      </c>
      <c r="AP22" s="89" t="str">
        <f>IF($A22="","",IF(V22=0,0,SUMPRODUCT(('DỮ LIỆU ĐÁNH GIÁ'!$B$5:$B$504=$A22)*('DỮ LIỆU ĐÁNH GIÁ'!$D$5:$D$504='CẤU HÌNH'!$B$15)*('DỮ LIỆU ĐÁNH GIÁ'!$G$3:$Z$3='CẤU HÌNH'!$B$24)*'DỮ LIỆU ĐÁNH GIÁ'!$G$5:$Z$504)/V22))</f>
        <v/>
      </c>
      <c r="AQ22" s="89" t="str">
        <f>IF($A22="","",IF((IF(C22&gt;0,'CẤU HÌNH'!$C$20,0)+IF(D22&gt;0,'CẤU HÌNH'!$C$21,0)+IF(E22&gt;0,'CẤU HÌNH'!$C$22,0)+IF(F22&gt;0,'CẤU HÌNH'!$C$23,0)+IF(G22&gt;0,'CẤU HÌNH'!$C$24,0))=0,"",('CẤU HÌNH'!$C$20*W22+'CẤU HÌNH'!$C$21*X22+'CẤU HÌNH'!$C$22*Y22+'CẤU HÌNH'!$C$23*Z22+'CẤU HÌNH'!$C$24*AA22)/(IF(C22&gt;0,'CẤU HÌNH'!$C$20,0)+IF(D22&gt;0,'CẤU HÌNH'!$C$21,0)+IF(E22&gt;0,'CẤU HÌNH'!$C$22,0)+IF(F22&gt;0,'CẤU HÌNH'!$C$23,0)+IF(G22&gt;0,'CẤU HÌNH'!$C$24,0))))</f>
        <v/>
      </c>
      <c r="AR22" s="89" t="str">
        <f>IF($A22="","",IF((IF(H22&gt;0,'CẤU HÌNH'!$C$20,0)+IF(I22&gt;0,'CẤU HÌNH'!$C$21,0)+IF(J22&gt;0,'CẤU HÌNH'!$C$22,0)+IF(K22&gt;0,'CẤU HÌNH'!$C$23,0)+IF(L22&gt;0,'CẤU HÌNH'!$C$24,0))=0,"",('CẤU HÌNH'!$C$20*AB22+'CẤU HÌNH'!$C$21*AC22+'CẤU HÌNH'!$C$22*AD22+'CẤU HÌNH'!$C$23*AE22+'CẤU HÌNH'!$C$24*AF22)/(IF(H22&gt;0,'CẤU HÌNH'!$C$20,0)+IF(I22&gt;0,'CẤU HÌNH'!$C$21,0)+IF(J22&gt;0,'CẤU HÌNH'!$C$22,0)+IF(K22&gt;0,'CẤU HÌNH'!$C$23,0)+IF(L22&gt;0,'CẤU HÌNH'!$C$24,0))))</f>
        <v/>
      </c>
      <c r="AS22" s="89" t="str">
        <f>IF($A22="","",IF((IF(M22&gt;0,'CẤU HÌNH'!$C$20,0)+IF(N22&gt;0,'CẤU HÌNH'!$C$21,0)+IF(O22&gt;0,'CẤU HÌNH'!$C$22,0)+IF(P22&gt;0,'CẤU HÌNH'!$C$23,0)+IF(Q22&gt;0,'CẤU HÌNH'!$C$24,0))=0,"",('CẤU HÌNH'!$C$20*AG22+'CẤU HÌNH'!$C$21*AH22+'CẤU HÌNH'!$C$22*AI22+'CẤU HÌNH'!$C$23*AJ22+'CẤU HÌNH'!$C$24*AK22)/(IF(M22&gt;0,'CẤU HÌNH'!$C$20,0)+IF(N22&gt;0,'CẤU HÌNH'!$C$21,0)+IF(O22&gt;0,'CẤU HÌNH'!$C$22,0)+IF(P22&gt;0,'CẤU HÌNH'!$C$23,0)+IF(Q22&gt;0,'CẤU HÌNH'!$C$24,0))))</f>
        <v/>
      </c>
      <c r="AT22" s="89" t="str">
        <f>IF($A22="","",IF((IF(R22&gt;0,'CẤU HÌNH'!$C$20,0)+IF(S22&gt;0,'CẤU HÌNH'!$C$21,0)+IF(T22&gt;0,'CẤU HÌNH'!$C$22,0)+IF(U22&gt;0,'CẤU HÌNH'!$C$23,0)+IF(V22&gt;0,'CẤU HÌNH'!$C$24,0))=0,"",('CẤU HÌNH'!$C$20*AL22+'CẤU HÌNH'!$C$21*AM22+'CẤU HÌNH'!$C$22*AN22+'CẤU HÌNH'!$C$23*AO22+'CẤU HÌNH'!$C$24*AP22)/(IF(R22&gt;0,'CẤU HÌNH'!$C$20,0)+IF(S22&gt;0,'CẤU HÌNH'!$C$21,0)+IF(T22&gt;0,'CẤU HÌNH'!$C$22,0)+IF(U22&gt;0,'CẤU HÌNH'!$C$23,0)+IF(V22&gt;0,'CẤU HÌNH'!$C$24,0))))</f>
        <v/>
      </c>
      <c r="AU22" s="89" t="str">
        <f>IF($A22="","",IF((IF(C22&gt;0,'CẤU HÌNH'!$C$12,0)+IF(H22&gt;0,'CẤU HÌNH'!$C$13,0)+IF(M22&gt;0,'CẤU HÌNH'!$C$14,0)+IF(R22&gt;0,'CẤU HÌNH'!$C$15,0))=0,"",('CẤU HÌNH'!$C$12*W22+'CẤU HÌNH'!$C$13*AB22+'CẤU HÌNH'!$C$14*AG22+'CẤU HÌNH'!$C$15*AL22)/(IF(C22&gt;0,'CẤU HÌNH'!$C$12,0)+IF(H22&gt;0,'CẤU HÌNH'!$C$13,0)+IF(M22&gt;0,'CẤU HÌNH'!$C$14,0)+IF(R22&gt;0,'CẤU HÌNH'!$C$15,0))))</f>
        <v/>
      </c>
      <c r="AV22" s="89" t="str">
        <f>IF($A22="","",IF((IF(D22&gt;0,'CẤU HÌNH'!$C$12,0)+IF(I22&gt;0,'CẤU HÌNH'!$C$13,0)+IF(N22&gt;0,'CẤU HÌNH'!$C$14,0)+IF(S22&gt;0,'CẤU HÌNH'!$C$15,0))=0,"",('CẤU HÌNH'!$C$12*X22+'CẤU HÌNH'!$C$13*AC22+'CẤU HÌNH'!$C$14*AH22+'CẤU HÌNH'!$C$15*AM22)/(IF(D22&gt;0,'CẤU HÌNH'!$C$12,0)+IF(I22&gt;0,'CẤU HÌNH'!$C$13,0)+IF(N22&gt;0,'CẤU HÌNH'!$C$14,0)+IF(S22&gt;0,'CẤU HÌNH'!$C$15,0))))</f>
        <v/>
      </c>
      <c r="AW22" s="89" t="str">
        <f>IF($A22="","",IF((IF(E22&gt;0,'CẤU HÌNH'!$C$12,0)+IF(J22&gt;0,'CẤU HÌNH'!$C$13,0)+IF(O22&gt;0,'CẤU HÌNH'!$C$14,0)+IF(T22&gt;0,'CẤU HÌNH'!$C$15,0))=0,"",('CẤU HÌNH'!$C$12*Y22+'CẤU HÌNH'!$C$13*AD22+'CẤU HÌNH'!$C$14*AI22+'CẤU HÌNH'!$C$15*AN22)/(IF(E22&gt;0,'CẤU HÌNH'!$C$12,0)+IF(J22&gt;0,'CẤU HÌNH'!$C$13,0)+IF(O22&gt;0,'CẤU HÌNH'!$C$14,0)+IF(T22&gt;0,'CẤU HÌNH'!$C$15,0))))</f>
        <v/>
      </c>
      <c r="AX22" s="89" t="str">
        <f>IF($A22="","",IF((IF(F22&gt;0,'CẤU HÌNH'!$C$12,0)+IF(K22&gt;0,'CẤU HÌNH'!$C$13,0)+IF(P22&gt;0,'CẤU HÌNH'!$C$14,0)+IF(U22&gt;0,'CẤU HÌNH'!$C$15,0))=0,"",('CẤU HÌNH'!$C$12*Z22+'CẤU HÌNH'!$C$13*AE22+'CẤU HÌNH'!$C$14*AJ22+'CẤU HÌNH'!$C$15*AO22)/(IF(F22&gt;0,'CẤU HÌNH'!$C$12,0)+IF(K22&gt;0,'CẤU HÌNH'!$C$13,0)+IF(P22&gt;0,'CẤU HÌNH'!$C$14,0)+IF(U22&gt;0,'CẤU HÌNH'!$C$15,0))))</f>
        <v/>
      </c>
      <c r="AY22" s="89" t="str">
        <f>IF($A22="","",IF((IF(G22&gt;0,'CẤU HÌNH'!$C$12,0)+IF(L22&gt;0,'CẤU HÌNH'!$C$13,0)+IF(Q22&gt;0,'CẤU HÌNH'!$C$14,0)+IF(V22&gt;0,'CẤU HÌNH'!$C$15,0))=0,"",('CẤU HÌNH'!$C$12*AA22+'CẤU HÌNH'!$C$13*AF22+'CẤU HÌNH'!$C$14*AK22+'CẤU HÌNH'!$C$15*AP22)/(IF(G22&gt;0,'CẤU HÌNH'!$C$12,0)+IF(L22&gt;0,'CẤU HÌNH'!$C$13,0)+IF(Q22&gt;0,'CẤU HÌNH'!$C$14,0)+IF(V22&gt;0,'CẤU HÌNH'!$C$15,0))))</f>
        <v/>
      </c>
      <c r="AZ22" s="89" t="str">
        <f>IF($A22="","",IF((IF(H22&gt;0,'CẤU HÌNH'!$C$13,0)+IF(M22&gt;0,'CẤU HÌNH'!$C$14,0)+IF(R22&gt;0,'CẤU HÌNH'!$C$15,0))=0,"",('CẤU HÌNH'!$C$13*AB22+'CẤU HÌNH'!$C$14*AG22+'CẤU HÌNH'!$C$15*AL22)/(IF(H22&gt;0,'CẤU HÌNH'!$C$13,0)+IF(M22&gt;0,'CẤU HÌNH'!$C$14,0)+IF(R22&gt;0,'CẤU HÌNH'!$C$15,0))))</f>
        <v/>
      </c>
      <c r="BA22" s="89" t="str">
        <f>IF($A22="","",IF((IF(I22&gt;0,'CẤU HÌNH'!$C$13,0)+IF(N22&gt;0,'CẤU HÌNH'!$C$14,0)+IF(S22&gt;0,'CẤU HÌNH'!$C$15,0))=0,"",('CẤU HÌNH'!$C$13*AC22+'CẤU HÌNH'!$C$14*AH22+'CẤU HÌNH'!$C$15*AM22)/(IF(I22&gt;0,'CẤU HÌNH'!$C$13,0)+IF(N22&gt;0,'CẤU HÌNH'!$C$14,0)+IF(S22&gt;0,'CẤU HÌNH'!$C$15,0))))</f>
        <v/>
      </c>
      <c r="BB22" s="89" t="str">
        <f>IF($A22="","",IF((IF(J22&gt;0,'CẤU HÌNH'!$C$13,0)+IF(O22&gt;0,'CẤU HÌNH'!$C$14,0)+IF(T22&gt;0,'CẤU HÌNH'!$C$15,0))=0,"",('CẤU HÌNH'!$C$13*AD22+'CẤU HÌNH'!$C$14*AI22+'CẤU HÌNH'!$C$15*AN22)/(IF(J22&gt;0,'CẤU HÌNH'!$C$13,0)+IF(O22&gt;0,'CẤU HÌNH'!$C$14,0)+IF(T22&gt;0,'CẤU HÌNH'!$C$15,0))))</f>
        <v/>
      </c>
      <c r="BC22" s="89" t="str">
        <f>IF($A22="","",IF((IF(K22&gt;0,'CẤU HÌNH'!$C$13,0)+IF(P22&gt;0,'CẤU HÌNH'!$C$14,0)+IF(U22&gt;0,'CẤU HÌNH'!$C$15,0))=0,"",('CẤU HÌNH'!$C$13*AE22+'CẤU HÌNH'!$C$14*AJ22+'CẤU HÌNH'!$C$15*AO22)/(IF(K22&gt;0,'CẤU HÌNH'!$C$13,0)+IF(P22&gt;0,'CẤU HÌNH'!$C$14,0)+IF(U22&gt;0,'CẤU HÌNH'!$C$15,0))))</f>
        <v/>
      </c>
      <c r="BD22" s="89" t="str">
        <f>IF($A22="","",IF((IF(L22&gt;0,'CẤU HÌNH'!$C$13,0)+IF(Q22&gt;0,'CẤU HÌNH'!$C$14,0)+IF(V22&gt;0,'CẤU HÌNH'!$C$15,0))=0,"",('CẤU HÌNH'!$C$13*AF22+'CẤU HÌNH'!$C$14*AK22+'CẤU HÌNH'!$C$15*AP22)/(IF(L22&gt;0,'CẤU HÌNH'!$C$13,0)+IF(Q22&gt;0,'CẤU HÌNH'!$C$14,0)+IF(V22&gt;0,'CẤU HÌNH'!$C$15,0))))</f>
        <v/>
      </c>
      <c r="BE22" s="89" t="str">
        <f>IF($A22="","",IF((IF(ISNUMBER(AQ22),'CẤU HÌNH'!$C$12,0)+IF(ISNUMBER(AR22),'CẤU HÌNH'!$C$13,0)+IF(ISNUMBER(AS22),'CẤU HÌNH'!$C$14,0)+IF(ISNUMBER(AT22),'CẤU HÌNH'!$C$15,0))=0,"",(IF(ISNUMBER(AQ22),'CẤU HÌNH'!$C$12*AQ22,0)+IF(ISNUMBER(AR22),'CẤU HÌNH'!$C$13*AR22,0)+IF(ISNUMBER(AS22),'CẤU HÌNH'!$C$14*AS22,0)+IF(ISNUMBER(AT22),'CẤU HÌNH'!$C$15*AT22,0))/(IF(ISNUMBER(AQ22),'CẤU HÌNH'!$C$12,0)+IF(ISNUMBER(AR22),'CẤU HÌNH'!$C$13,0)+IF(ISNUMBER(AS22),'CẤU HÌNH'!$C$14,0)+IF(ISNUMBER(AT22),'CẤU HÌNH'!$C$15,0))))</f>
        <v/>
      </c>
      <c r="BF22" s="89" t="str">
        <f>IF($A22="","",IF((IF(ISNUMBER(AR22),'CẤU HÌNH'!$C$13,0)+IF(ISNUMBER(AS22),'CẤU HÌNH'!$C$14,0)+IF(ISNUMBER(AT22),'CẤU HÌNH'!$C$15,0))=0,"",(IF(ISNUMBER(AR22),'CẤU HÌNH'!$C$13*AR22,0)+IF(ISNUMBER(AS22),'CẤU HÌNH'!$C$14*AS22,0)+IF(ISNUMBER(AT22),'CẤU HÌNH'!$C$15*AT22,0))/(IF(ISNUMBER(AR22),'CẤU HÌNH'!$C$13,0)+IF(ISNUMBER(AS22),'CẤU HÌNH'!$C$14,0)+IF(ISNUMBER(AT22),'CẤU HÌNH'!$C$15,0))))</f>
        <v/>
      </c>
    </row>
    <row r="23" ht="15.75" customHeight="1">
      <c r="A23" s="87" t="str">
        <f>IF('NGƯỜI ĐƯỢC ĐÁNH GIÁ'!B23="","",'NGƯỜI ĐƯỢC ĐÁNH GIÁ'!B23)</f>
        <v/>
      </c>
      <c r="B23" s="87" t="str">
        <f>IF(A23="","",'NGƯỜI ĐƯỢC ĐÁNH GIÁ'!C23)</f>
        <v/>
      </c>
      <c r="C23" s="88" t="str">
        <f>IF($A23="","",SUMPRODUCT(('DỮ LIỆU ĐÁNH GIÁ'!$B$5:$B$504=$A23)*('DỮ LIỆU ĐÁNH GIÁ'!$D$5:$D$504='CẤU HÌNH'!$B$12)*('DỮ LIỆU ĐÁNH GIÁ'!$G$3:$Z$3='CẤU HÌNH'!$B$20)*ISNUMBER('DỮ LIỆU ĐÁNH GIÁ'!$G$5:$Z$504)))</f>
        <v/>
      </c>
      <c r="D23" s="88" t="str">
        <f>IF($A23="","",SUMPRODUCT(('DỮ LIỆU ĐÁNH GIÁ'!$B$5:$B$504=$A23)*('DỮ LIỆU ĐÁNH GIÁ'!$D$5:$D$504='CẤU HÌNH'!$B$12)*('DỮ LIỆU ĐÁNH GIÁ'!$G$3:$Z$3='CẤU HÌNH'!$B$21)*ISNUMBER('DỮ LIỆU ĐÁNH GIÁ'!$G$5:$Z$504)))</f>
        <v/>
      </c>
      <c r="E23" s="88" t="str">
        <f>IF($A23="","",SUMPRODUCT(('DỮ LIỆU ĐÁNH GIÁ'!$B$5:$B$504=$A23)*('DỮ LIỆU ĐÁNH GIÁ'!$D$5:$D$504='CẤU HÌNH'!$B$12)*('DỮ LIỆU ĐÁNH GIÁ'!$G$3:$Z$3='CẤU HÌNH'!$B$22)*ISNUMBER('DỮ LIỆU ĐÁNH GIÁ'!$G$5:$Z$504)))</f>
        <v/>
      </c>
      <c r="F23" s="88" t="str">
        <f>IF($A23="","",SUMPRODUCT(('DỮ LIỆU ĐÁNH GIÁ'!$B$5:$B$504=$A23)*('DỮ LIỆU ĐÁNH GIÁ'!$D$5:$D$504='CẤU HÌNH'!$B$12)*('DỮ LIỆU ĐÁNH GIÁ'!$G$3:$Z$3='CẤU HÌNH'!$B$23)*ISNUMBER('DỮ LIỆU ĐÁNH GIÁ'!$G$5:$Z$504)))</f>
        <v/>
      </c>
      <c r="G23" s="88" t="str">
        <f>IF($A23="","",SUMPRODUCT(('DỮ LIỆU ĐÁNH GIÁ'!$B$5:$B$504=$A23)*('DỮ LIỆU ĐÁNH GIÁ'!$D$5:$D$504='CẤU HÌNH'!$B$12)*('DỮ LIỆU ĐÁNH GIÁ'!$G$3:$Z$3='CẤU HÌNH'!$B$24)*ISNUMBER('DỮ LIỆU ĐÁNH GIÁ'!$G$5:$Z$504)))</f>
        <v/>
      </c>
      <c r="H23" s="88" t="str">
        <f>IF($A23="","",SUMPRODUCT(('DỮ LIỆU ĐÁNH GIÁ'!$B$5:$B$504=$A23)*('DỮ LIỆU ĐÁNH GIÁ'!$D$5:$D$504='CẤU HÌNH'!$B$13)*('DỮ LIỆU ĐÁNH GIÁ'!$G$3:$Z$3='CẤU HÌNH'!$B$20)*ISNUMBER('DỮ LIỆU ĐÁNH GIÁ'!$G$5:$Z$504)))</f>
        <v/>
      </c>
      <c r="I23" s="88" t="str">
        <f>IF($A23="","",SUMPRODUCT(('DỮ LIỆU ĐÁNH GIÁ'!$B$5:$B$504=$A23)*('DỮ LIỆU ĐÁNH GIÁ'!$D$5:$D$504='CẤU HÌNH'!$B$13)*('DỮ LIỆU ĐÁNH GIÁ'!$G$3:$Z$3='CẤU HÌNH'!$B$21)*ISNUMBER('DỮ LIỆU ĐÁNH GIÁ'!$G$5:$Z$504)))</f>
        <v/>
      </c>
      <c r="J23" s="88" t="str">
        <f>IF($A23="","",SUMPRODUCT(('DỮ LIỆU ĐÁNH GIÁ'!$B$5:$B$504=$A23)*('DỮ LIỆU ĐÁNH GIÁ'!$D$5:$D$504='CẤU HÌNH'!$B$13)*('DỮ LIỆU ĐÁNH GIÁ'!$G$3:$Z$3='CẤU HÌNH'!$B$22)*ISNUMBER('DỮ LIỆU ĐÁNH GIÁ'!$G$5:$Z$504)))</f>
        <v/>
      </c>
      <c r="K23" s="88" t="str">
        <f>IF($A23="","",SUMPRODUCT(('DỮ LIỆU ĐÁNH GIÁ'!$B$5:$B$504=$A23)*('DỮ LIỆU ĐÁNH GIÁ'!$D$5:$D$504='CẤU HÌNH'!$B$13)*('DỮ LIỆU ĐÁNH GIÁ'!$G$3:$Z$3='CẤU HÌNH'!$B$23)*ISNUMBER('DỮ LIỆU ĐÁNH GIÁ'!$G$5:$Z$504)))</f>
        <v/>
      </c>
      <c r="L23" s="88" t="str">
        <f>IF($A23="","",SUMPRODUCT(('DỮ LIỆU ĐÁNH GIÁ'!$B$5:$B$504=$A23)*('DỮ LIỆU ĐÁNH GIÁ'!$D$5:$D$504='CẤU HÌNH'!$B$13)*('DỮ LIỆU ĐÁNH GIÁ'!$G$3:$Z$3='CẤU HÌNH'!$B$24)*ISNUMBER('DỮ LIỆU ĐÁNH GIÁ'!$G$5:$Z$504)))</f>
        <v/>
      </c>
      <c r="M23" s="88" t="str">
        <f>IF($A23="","",SUMPRODUCT(('DỮ LIỆU ĐÁNH GIÁ'!$B$5:$B$504=$A23)*('DỮ LIỆU ĐÁNH GIÁ'!$D$5:$D$504='CẤU HÌNH'!$B$14)*('DỮ LIỆU ĐÁNH GIÁ'!$G$3:$Z$3='CẤU HÌNH'!$B$20)*ISNUMBER('DỮ LIỆU ĐÁNH GIÁ'!$G$5:$Z$504)))</f>
        <v/>
      </c>
      <c r="N23" s="88" t="str">
        <f>IF($A23="","",SUMPRODUCT(('DỮ LIỆU ĐÁNH GIÁ'!$B$5:$B$504=$A23)*('DỮ LIỆU ĐÁNH GIÁ'!$D$5:$D$504='CẤU HÌNH'!$B$14)*('DỮ LIỆU ĐÁNH GIÁ'!$G$3:$Z$3='CẤU HÌNH'!$B$21)*ISNUMBER('DỮ LIỆU ĐÁNH GIÁ'!$G$5:$Z$504)))</f>
        <v/>
      </c>
      <c r="O23" s="88" t="str">
        <f>IF($A23="","",SUMPRODUCT(('DỮ LIỆU ĐÁNH GIÁ'!$B$5:$B$504=$A23)*('DỮ LIỆU ĐÁNH GIÁ'!$D$5:$D$504='CẤU HÌNH'!$B$14)*('DỮ LIỆU ĐÁNH GIÁ'!$G$3:$Z$3='CẤU HÌNH'!$B$22)*ISNUMBER('DỮ LIỆU ĐÁNH GIÁ'!$G$5:$Z$504)))</f>
        <v/>
      </c>
      <c r="P23" s="88" t="str">
        <f>IF($A23="","",SUMPRODUCT(('DỮ LIỆU ĐÁNH GIÁ'!$B$5:$B$504=$A23)*('DỮ LIỆU ĐÁNH GIÁ'!$D$5:$D$504='CẤU HÌNH'!$B$14)*('DỮ LIỆU ĐÁNH GIÁ'!$G$3:$Z$3='CẤU HÌNH'!$B$23)*ISNUMBER('DỮ LIỆU ĐÁNH GIÁ'!$G$5:$Z$504)))</f>
        <v/>
      </c>
      <c r="Q23" s="88" t="str">
        <f>IF($A23="","",SUMPRODUCT(('DỮ LIỆU ĐÁNH GIÁ'!$B$5:$B$504=$A23)*('DỮ LIỆU ĐÁNH GIÁ'!$D$5:$D$504='CẤU HÌNH'!$B$14)*('DỮ LIỆU ĐÁNH GIÁ'!$G$3:$Z$3='CẤU HÌNH'!$B$24)*ISNUMBER('DỮ LIỆU ĐÁNH GIÁ'!$G$5:$Z$504)))</f>
        <v/>
      </c>
      <c r="R23" s="88" t="str">
        <f>IF($A23="","",SUMPRODUCT(('DỮ LIỆU ĐÁNH GIÁ'!$B$5:$B$504=$A23)*('DỮ LIỆU ĐÁNH GIÁ'!$D$5:$D$504='CẤU HÌNH'!$B$15)*('DỮ LIỆU ĐÁNH GIÁ'!$G$3:$Z$3='CẤU HÌNH'!$B$20)*ISNUMBER('DỮ LIỆU ĐÁNH GIÁ'!$G$5:$Z$504)))</f>
        <v/>
      </c>
      <c r="S23" s="88" t="str">
        <f>IF($A23="","",SUMPRODUCT(('DỮ LIỆU ĐÁNH GIÁ'!$B$5:$B$504=$A23)*('DỮ LIỆU ĐÁNH GIÁ'!$D$5:$D$504='CẤU HÌNH'!$B$15)*('DỮ LIỆU ĐÁNH GIÁ'!$G$3:$Z$3='CẤU HÌNH'!$B$21)*ISNUMBER('DỮ LIỆU ĐÁNH GIÁ'!$G$5:$Z$504)))</f>
        <v/>
      </c>
      <c r="T23" s="88" t="str">
        <f>IF($A23="","",SUMPRODUCT(('DỮ LIỆU ĐÁNH GIÁ'!$B$5:$B$504=$A23)*('DỮ LIỆU ĐÁNH GIÁ'!$D$5:$D$504='CẤU HÌNH'!$B$15)*('DỮ LIỆU ĐÁNH GIÁ'!$G$3:$Z$3='CẤU HÌNH'!$B$22)*ISNUMBER('DỮ LIỆU ĐÁNH GIÁ'!$G$5:$Z$504)))</f>
        <v/>
      </c>
      <c r="U23" s="88" t="str">
        <f>IF($A23="","",SUMPRODUCT(('DỮ LIỆU ĐÁNH GIÁ'!$B$5:$B$504=$A23)*('DỮ LIỆU ĐÁNH GIÁ'!$D$5:$D$504='CẤU HÌNH'!$B$15)*('DỮ LIỆU ĐÁNH GIÁ'!$G$3:$Z$3='CẤU HÌNH'!$B$23)*ISNUMBER('DỮ LIỆU ĐÁNH GIÁ'!$G$5:$Z$504)))</f>
        <v/>
      </c>
      <c r="V23" s="88" t="str">
        <f>IF($A23="","",SUMPRODUCT(('DỮ LIỆU ĐÁNH GIÁ'!$B$5:$B$504=$A23)*('DỮ LIỆU ĐÁNH GIÁ'!$D$5:$D$504='CẤU HÌNH'!$B$15)*('DỮ LIỆU ĐÁNH GIÁ'!$G$3:$Z$3='CẤU HÌNH'!$B$24)*ISNUMBER('DỮ LIỆU ĐÁNH GIÁ'!$G$5:$Z$504)))</f>
        <v/>
      </c>
      <c r="W23" s="89" t="str">
        <f>IF($A23="","",IF(C23=0,0,SUMPRODUCT(('DỮ LIỆU ĐÁNH GIÁ'!$B$5:$B$504=$A23)*('DỮ LIỆU ĐÁNH GIÁ'!$D$5:$D$504='CẤU HÌNH'!$B$12)*('DỮ LIỆU ĐÁNH GIÁ'!$G$3:$Z$3='CẤU HÌNH'!$B$20)*'DỮ LIỆU ĐÁNH GIÁ'!$G$5:$Z$504)/C23))</f>
        <v/>
      </c>
      <c r="X23" s="89" t="str">
        <f>IF($A23="","",IF(D23=0,0,SUMPRODUCT(('DỮ LIỆU ĐÁNH GIÁ'!$B$5:$B$504=$A23)*('DỮ LIỆU ĐÁNH GIÁ'!$D$5:$D$504='CẤU HÌNH'!$B$12)*('DỮ LIỆU ĐÁNH GIÁ'!$G$3:$Z$3='CẤU HÌNH'!$B$21)*'DỮ LIỆU ĐÁNH GIÁ'!$G$5:$Z$504)/D23))</f>
        <v/>
      </c>
      <c r="Y23" s="89" t="str">
        <f>IF($A23="","",IF(E23=0,0,SUMPRODUCT(('DỮ LIỆU ĐÁNH GIÁ'!$B$5:$B$504=$A23)*('DỮ LIỆU ĐÁNH GIÁ'!$D$5:$D$504='CẤU HÌNH'!$B$12)*('DỮ LIỆU ĐÁNH GIÁ'!$G$3:$Z$3='CẤU HÌNH'!$B$22)*'DỮ LIỆU ĐÁNH GIÁ'!$G$5:$Z$504)/E23))</f>
        <v/>
      </c>
      <c r="Z23" s="89" t="str">
        <f>IF($A23="","",IF(F23=0,0,SUMPRODUCT(('DỮ LIỆU ĐÁNH GIÁ'!$B$5:$B$504=$A23)*('DỮ LIỆU ĐÁNH GIÁ'!$D$5:$D$504='CẤU HÌNH'!$B$12)*('DỮ LIỆU ĐÁNH GIÁ'!$G$3:$Z$3='CẤU HÌNH'!$B$23)*'DỮ LIỆU ĐÁNH GIÁ'!$G$5:$Z$504)/F23))</f>
        <v/>
      </c>
      <c r="AA23" s="89" t="str">
        <f>IF($A23="","",IF(G23=0,0,SUMPRODUCT(('DỮ LIỆU ĐÁNH GIÁ'!$B$5:$B$504=$A23)*('DỮ LIỆU ĐÁNH GIÁ'!$D$5:$D$504='CẤU HÌNH'!$B$12)*('DỮ LIỆU ĐÁNH GIÁ'!$G$3:$Z$3='CẤU HÌNH'!$B$24)*'DỮ LIỆU ĐÁNH GIÁ'!$G$5:$Z$504)/G23))</f>
        <v/>
      </c>
      <c r="AB23" s="89" t="str">
        <f>IF($A23="","",IF(H23=0,0,SUMPRODUCT(('DỮ LIỆU ĐÁNH GIÁ'!$B$5:$B$504=$A23)*('DỮ LIỆU ĐÁNH GIÁ'!$D$5:$D$504='CẤU HÌNH'!$B$13)*('DỮ LIỆU ĐÁNH GIÁ'!$G$3:$Z$3='CẤU HÌNH'!$B$20)*'DỮ LIỆU ĐÁNH GIÁ'!$G$5:$Z$504)/H23))</f>
        <v/>
      </c>
      <c r="AC23" s="89" t="str">
        <f>IF($A23="","",IF(I23=0,0,SUMPRODUCT(('DỮ LIỆU ĐÁNH GIÁ'!$B$5:$B$504=$A23)*('DỮ LIỆU ĐÁNH GIÁ'!$D$5:$D$504='CẤU HÌNH'!$B$13)*('DỮ LIỆU ĐÁNH GIÁ'!$G$3:$Z$3='CẤU HÌNH'!$B$21)*'DỮ LIỆU ĐÁNH GIÁ'!$G$5:$Z$504)/I23))</f>
        <v/>
      </c>
      <c r="AD23" s="89" t="str">
        <f>IF($A23="","",IF(J23=0,0,SUMPRODUCT(('DỮ LIỆU ĐÁNH GIÁ'!$B$5:$B$504=$A23)*('DỮ LIỆU ĐÁNH GIÁ'!$D$5:$D$504='CẤU HÌNH'!$B$13)*('DỮ LIỆU ĐÁNH GIÁ'!$G$3:$Z$3='CẤU HÌNH'!$B$22)*'DỮ LIỆU ĐÁNH GIÁ'!$G$5:$Z$504)/J23))</f>
        <v/>
      </c>
      <c r="AE23" s="89" t="str">
        <f>IF($A23="","",IF(K23=0,0,SUMPRODUCT(('DỮ LIỆU ĐÁNH GIÁ'!$B$5:$B$504=$A23)*('DỮ LIỆU ĐÁNH GIÁ'!$D$5:$D$504='CẤU HÌNH'!$B$13)*('DỮ LIỆU ĐÁNH GIÁ'!$G$3:$Z$3='CẤU HÌNH'!$B$23)*'DỮ LIỆU ĐÁNH GIÁ'!$G$5:$Z$504)/K23))</f>
        <v/>
      </c>
      <c r="AF23" s="89" t="str">
        <f>IF($A23="","",IF(L23=0,0,SUMPRODUCT(('DỮ LIỆU ĐÁNH GIÁ'!$B$5:$B$504=$A23)*('DỮ LIỆU ĐÁNH GIÁ'!$D$5:$D$504='CẤU HÌNH'!$B$13)*('DỮ LIỆU ĐÁNH GIÁ'!$G$3:$Z$3='CẤU HÌNH'!$B$24)*'DỮ LIỆU ĐÁNH GIÁ'!$G$5:$Z$504)/L23))</f>
        <v/>
      </c>
      <c r="AG23" s="89" t="str">
        <f>IF($A23="","",IF(M23=0,0,SUMPRODUCT(('DỮ LIỆU ĐÁNH GIÁ'!$B$5:$B$504=$A23)*('DỮ LIỆU ĐÁNH GIÁ'!$D$5:$D$504='CẤU HÌNH'!$B$14)*('DỮ LIỆU ĐÁNH GIÁ'!$G$3:$Z$3='CẤU HÌNH'!$B$20)*'DỮ LIỆU ĐÁNH GIÁ'!$G$5:$Z$504)/M23))</f>
        <v/>
      </c>
      <c r="AH23" s="89" t="str">
        <f>IF($A23="","",IF(N23=0,0,SUMPRODUCT(('DỮ LIỆU ĐÁNH GIÁ'!$B$5:$B$504=$A23)*('DỮ LIỆU ĐÁNH GIÁ'!$D$5:$D$504='CẤU HÌNH'!$B$14)*('DỮ LIỆU ĐÁNH GIÁ'!$G$3:$Z$3='CẤU HÌNH'!$B$21)*'DỮ LIỆU ĐÁNH GIÁ'!$G$5:$Z$504)/N23))</f>
        <v/>
      </c>
      <c r="AI23" s="89" t="str">
        <f>IF($A23="","",IF(O23=0,0,SUMPRODUCT(('DỮ LIỆU ĐÁNH GIÁ'!$B$5:$B$504=$A23)*('DỮ LIỆU ĐÁNH GIÁ'!$D$5:$D$504='CẤU HÌNH'!$B$14)*('DỮ LIỆU ĐÁNH GIÁ'!$G$3:$Z$3='CẤU HÌNH'!$B$22)*'DỮ LIỆU ĐÁNH GIÁ'!$G$5:$Z$504)/O23))</f>
        <v/>
      </c>
      <c r="AJ23" s="89" t="str">
        <f>IF($A23="","",IF(P23=0,0,SUMPRODUCT(('DỮ LIỆU ĐÁNH GIÁ'!$B$5:$B$504=$A23)*('DỮ LIỆU ĐÁNH GIÁ'!$D$5:$D$504='CẤU HÌNH'!$B$14)*('DỮ LIỆU ĐÁNH GIÁ'!$G$3:$Z$3='CẤU HÌNH'!$B$23)*'DỮ LIỆU ĐÁNH GIÁ'!$G$5:$Z$504)/P23))</f>
        <v/>
      </c>
      <c r="AK23" s="89" t="str">
        <f>IF($A23="","",IF(Q23=0,0,SUMPRODUCT(('DỮ LIỆU ĐÁNH GIÁ'!$B$5:$B$504=$A23)*('DỮ LIỆU ĐÁNH GIÁ'!$D$5:$D$504='CẤU HÌNH'!$B$14)*('DỮ LIỆU ĐÁNH GIÁ'!$G$3:$Z$3='CẤU HÌNH'!$B$24)*'DỮ LIỆU ĐÁNH GIÁ'!$G$5:$Z$504)/Q23))</f>
        <v/>
      </c>
      <c r="AL23" s="89" t="str">
        <f>IF($A23="","",IF(R23=0,0,SUMPRODUCT(('DỮ LIỆU ĐÁNH GIÁ'!$B$5:$B$504=$A23)*('DỮ LIỆU ĐÁNH GIÁ'!$D$5:$D$504='CẤU HÌNH'!$B$15)*('DỮ LIỆU ĐÁNH GIÁ'!$G$3:$Z$3='CẤU HÌNH'!$B$20)*'DỮ LIỆU ĐÁNH GIÁ'!$G$5:$Z$504)/R23))</f>
        <v/>
      </c>
      <c r="AM23" s="89" t="str">
        <f>IF($A23="","",IF(S23=0,0,SUMPRODUCT(('DỮ LIỆU ĐÁNH GIÁ'!$B$5:$B$504=$A23)*('DỮ LIỆU ĐÁNH GIÁ'!$D$5:$D$504='CẤU HÌNH'!$B$15)*('DỮ LIỆU ĐÁNH GIÁ'!$G$3:$Z$3='CẤU HÌNH'!$B$21)*'DỮ LIỆU ĐÁNH GIÁ'!$G$5:$Z$504)/S23))</f>
        <v/>
      </c>
      <c r="AN23" s="89" t="str">
        <f>IF($A23="","",IF(T23=0,0,SUMPRODUCT(('DỮ LIỆU ĐÁNH GIÁ'!$B$5:$B$504=$A23)*('DỮ LIỆU ĐÁNH GIÁ'!$D$5:$D$504='CẤU HÌNH'!$B$15)*('DỮ LIỆU ĐÁNH GIÁ'!$G$3:$Z$3='CẤU HÌNH'!$B$22)*'DỮ LIỆU ĐÁNH GIÁ'!$G$5:$Z$504)/T23))</f>
        <v/>
      </c>
      <c r="AO23" s="89" t="str">
        <f>IF($A23="","",IF(U23=0,0,SUMPRODUCT(('DỮ LIỆU ĐÁNH GIÁ'!$B$5:$B$504=$A23)*('DỮ LIỆU ĐÁNH GIÁ'!$D$5:$D$504='CẤU HÌNH'!$B$15)*('DỮ LIỆU ĐÁNH GIÁ'!$G$3:$Z$3='CẤU HÌNH'!$B$23)*'DỮ LIỆU ĐÁNH GIÁ'!$G$5:$Z$504)/U23))</f>
        <v/>
      </c>
      <c r="AP23" s="89" t="str">
        <f>IF($A23="","",IF(V23=0,0,SUMPRODUCT(('DỮ LIỆU ĐÁNH GIÁ'!$B$5:$B$504=$A23)*('DỮ LIỆU ĐÁNH GIÁ'!$D$5:$D$504='CẤU HÌNH'!$B$15)*('DỮ LIỆU ĐÁNH GIÁ'!$G$3:$Z$3='CẤU HÌNH'!$B$24)*'DỮ LIỆU ĐÁNH GIÁ'!$G$5:$Z$504)/V23))</f>
        <v/>
      </c>
      <c r="AQ23" s="89" t="str">
        <f>IF($A23="","",IF((IF(C23&gt;0,'CẤU HÌNH'!$C$20,0)+IF(D23&gt;0,'CẤU HÌNH'!$C$21,0)+IF(E23&gt;0,'CẤU HÌNH'!$C$22,0)+IF(F23&gt;0,'CẤU HÌNH'!$C$23,0)+IF(G23&gt;0,'CẤU HÌNH'!$C$24,0))=0,"",('CẤU HÌNH'!$C$20*W23+'CẤU HÌNH'!$C$21*X23+'CẤU HÌNH'!$C$22*Y23+'CẤU HÌNH'!$C$23*Z23+'CẤU HÌNH'!$C$24*AA23)/(IF(C23&gt;0,'CẤU HÌNH'!$C$20,0)+IF(D23&gt;0,'CẤU HÌNH'!$C$21,0)+IF(E23&gt;0,'CẤU HÌNH'!$C$22,0)+IF(F23&gt;0,'CẤU HÌNH'!$C$23,0)+IF(G23&gt;0,'CẤU HÌNH'!$C$24,0))))</f>
        <v/>
      </c>
      <c r="AR23" s="89" t="str">
        <f>IF($A23="","",IF((IF(H23&gt;0,'CẤU HÌNH'!$C$20,0)+IF(I23&gt;0,'CẤU HÌNH'!$C$21,0)+IF(J23&gt;0,'CẤU HÌNH'!$C$22,0)+IF(K23&gt;0,'CẤU HÌNH'!$C$23,0)+IF(L23&gt;0,'CẤU HÌNH'!$C$24,0))=0,"",('CẤU HÌNH'!$C$20*AB23+'CẤU HÌNH'!$C$21*AC23+'CẤU HÌNH'!$C$22*AD23+'CẤU HÌNH'!$C$23*AE23+'CẤU HÌNH'!$C$24*AF23)/(IF(H23&gt;0,'CẤU HÌNH'!$C$20,0)+IF(I23&gt;0,'CẤU HÌNH'!$C$21,0)+IF(J23&gt;0,'CẤU HÌNH'!$C$22,0)+IF(K23&gt;0,'CẤU HÌNH'!$C$23,0)+IF(L23&gt;0,'CẤU HÌNH'!$C$24,0))))</f>
        <v/>
      </c>
      <c r="AS23" s="89" t="str">
        <f>IF($A23="","",IF((IF(M23&gt;0,'CẤU HÌNH'!$C$20,0)+IF(N23&gt;0,'CẤU HÌNH'!$C$21,0)+IF(O23&gt;0,'CẤU HÌNH'!$C$22,0)+IF(P23&gt;0,'CẤU HÌNH'!$C$23,0)+IF(Q23&gt;0,'CẤU HÌNH'!$C$24,0))=0,"",('CẤU HÌNH'!$C$20*AG23+'CẤU HÌNH'!$C$21*AH23+'CẤU HÌNH'!$C$22*AI23+'CẤU HÌNH'!$C$23*AJ23+'CẤU HÌNH'!$C$24*AK23)/(IF(M23&gt;0,'CẤU HÌNH'!$C$20,0)+IF(N23&gt;0,'CẤU HÌNH'!$C$21,0)+IF(O23&gt;0,'CẤU HÌNH'!$C$22,0)+IF(P23&gt;0,'CẤU HÌNH'!$C$23,0)+IF(Q23&gt;0,'CẤU HÌNH'!$C$24,0))))</f>
        <v/>
      </c>
      <c r="AT23" s="89" t="str">
        <f>IF($A23="","",IF((IF(R23&gt;0,'CẤU HÌNH'!$C$20,0)+IF(S23&gt;0,'CẤU HÌNH'!$C$21,0)+IF(T23&gt;0,'CẤU HÌNH'!$C$22,0)+IF(U23&gt;0,'CẤU HÌNH'!$C$23,0)+IF(V23&gt;0,'CẤU HÌNH'!$C$24,0))=0,"",('CẤU HÌNH'!$C$20*AL23+'CẤU HÌNH'!$C$21*AM23+'CẤU HÌNH'!$C$22*AN23+'CẤU HÌNH'!$C$23*AO23+'CẤU HÌNH'!$C$24*AP23)/(IF(R23&gt;0,'CẤU HÌNH'!$C$20,0)+IF(S23&gt;0,'CẤU HÌNH'!$C$21,0)+IF(T23&gt;0,'CẤU HÌNH'!$C$22,0)+IF(U23&gt;0,'CẤU HÌNH'!$C$23,0)+IF(V23&gt;0,'CẤU HÌNH'!$C$24,0))))</f>
        <v/>
      </c>
      <c r="AU23" s="89" t="str">
        <f>IF($A23="","",IF((IF(C23&gt;0,'CẤU HÌNH'!$C$12,0)+IF(H23&gt;0,'CẤU HÌNH'!$C$13,0)+IF(M23&gt;0,'CẤU HÌNH'!$C$14,0)+IF(R23&gt;0,'CẤU HÌNH'!$C$15,0))=0,"",('CẤU HÌNH'!$C$12*W23+'CẤU HÌNH'!$C$13*AB23+'CẤU HÌNH'!$C$14*AG23+'CẤU HÌNH'!$C$15*AL23)/(IF(C23&gt;0,'CẤU HÌNH'!$C$12,0)+IF(H23&gt;0,'CẤU HÌNH'!$C$13,0)+IF(M23&gt;0,'CẤU HÌNH'!$C$14,0)+IF(R23&gt;0,'CẤU HÌNH'!$C$15,0))))</f>
        <v/>
      </c>
      <c r="AV23" s="89" t="str">
        <f>IF($A23="","",IF((IF(D23&gt;0,'CẤU HÌNH'!$C$12,0)+IF(I23&gt;0,'CẤU HÌNH'!$C$13,0)+IF(N23&gt;0,'CẤU HÌNH'!$C$14,0)+IF(S23&gt;0,'CẤU HÌNH'!$C$15,0))=0,"",('CẤU HÌNH'!$C$12*X23+'CẤU HÌNH'!$C$13*AC23+'CẤU HÌNH'!$C$14*AH23+'CẤU HÌNH'!$C$15*AM23)/(IF(D23&gt;0,'CẤU HÌNH'!$C$12,0)+IF(I23&gt;0,'CẤU HÌNH'!$C$13,0)+IF(N23&gt;0,'CẤU HÌNH'!$C$14,0)+IF(S23&gt;0,'CẤU HÌNH'!$C$15,0))))</f>
        <v/>
      </c>
      <c r="AW23" s="89" t="str">
        <f>IF($A23="","",IF((IF(E23&gt;0,'CẤU HÌNH'!$C$12,0)+IF(J23&gt;0,'CẤU HÌNH'!$C$13,0)+IF(O23&gt;0,'CẤU HÌNH'!$C$14,0)+IF(T23&gt;0,'CẤU HÌNH'!$C$15,0))=0,"",('CẤU HÌNH'!$C$12*Y23+'CẤU HÌNH'!$C$13*AD23+'CẤU HÌNH'!$C$14*AI23+'CẤU HÌNH'!$C$15*AN23)/(IF(E23&gt;0,'CẤU HÌNH'!$C$12,0)+IF(J23&gt;0,'CẤU HÌNH'!$C$13,0)+IF(O23&gt;0,'CẤU HÌNH'!$C$14,0)+IF(T23&gt;0,'CẤU HÌNH'!$C$15,0))))</f>
        <v/>
      </c>
      <c r="AX23" s="89" t="str">
        <f>IF($A23="","",IF((IF(F23&gt;0,'CẤU HÌNH'!$C$12,0)+IF(K23&gt;0,'CẤU HÌNH'!$C$13,0)+IF(P23&gt;0,'CẤU HÌNH'!$C$14,0)+IF(U23&gt;0,'CẤU HÌNH'!$C$15,0))=0,"",('CẤU HÌNH'!$C$12*Z23+'CẤU HÌNH'!$C$13*AE23+'CẤU HÌNH'!$C$14*AJ23+'CẤU HÌNH'!$C$15*AO23)/(IF(F23&gt;0,'CẤU HÌNH'!$C$12,0)+IF(K23&gt;0,'CẤU HÌNH'!$C$13,0)+IF(P23&gt;0,'CẤU HÌNH'!$C$14,0)+IF(U23&gt;0,'CẤU HÌNH'!$C$15,0))))</f>
        <v/>
      </c>
      <c r="AY23" s="89" t="str">
        <f>IF($A23="","",IF((IF(G23&gt;0,'CẤU HÌNH'!$C$12,0)+IF(L23&gt;0,'CẤU HÌNH'!$C$13,0)+IF(Q23&gt;0,'CẤU HÌNH'!$C$14,0)+IF(V23&gt;0,'CẤU HÌNH'!$C$15,0))=0,"",('CẤU HÌNH'!$C$12*AA23+'CẤU HÌNH'!$C$13*AF23+'CẤU HÌNH'!$C$14*AK23+'CẤU HÌNH'!$C$15*AP23)/(IF(G23&gt;0,'CẤU HÌNH'!$C$12,0)+IF(L23&gt;0,'CẤU HÌNH'!$C$13,0)+IF(Q23&gt;0,'CẤU HÌNH'!$C$14,0)+IF(V23&gt;0,'CẤU HÌNH'!$C$15,0))))</f>
        <v/>
      </c>
      <c r="AZ23" s="89" t="str">
        <f>IF($A23="","",IF((IF(H23&gt;0,'CẤU HÌNH'!$C$13,0)+IF(M23&gt;0,'CẤU HÌNH'!$C$14,0)+IF(R23&gt;0,'CẤU HÌNH'!$C$15,0))=0,"",('CẤU HÌNH'!$C$13*AB23+'CẤU HÌNH'!$C$14*AG23+'CẤU HÌNH'!$C$15*AL23)/(IF(H23&gt;0,'CẤU HÌNH'!$C$13,0)+IF(M23&gt;0,'CẤU HÌNH'!$C$14,0)+IF(R23&gt;0,'CẤU HÌNH'!$C$15,0))))</f>
        <v/>
      </c>
      <c r="BA23" s="89" t="str">
        <f>IF($A23="","",IF((IF(I23&gt;0,'CẤU HÌNH'!$C$13,0)+IF(N23&gt;0,'CẤU HÌNH'!$C$14,0)+IF(S23&gt;0,'CẤU HÌNH'!$C$15,0))=0,"",('CẤU HÌNH'!$C$13*AC23+'CẤU HÌNH'!$C$14*AH23+'CẤU HÌNH'!$C$15*AM23)/(IF(I23&gt;0,'CẤU HÌNH'!$C$13,0)+IF(N23&gt;0,'CẤU HÌNH'!$C$14,0)+IF(S23&gt;0,'CẤU HÌNH'!$C$15,0))))</f>
        <v/>
      </c>
      <c r="BB23" s="89" t="str">
        <f>IF($A23="","",IF((IF(J23&gt;0,'CẤU HÌNH'!$C$13,0)+IF(O23&gt;0,'CẤU HÌNH'!$C$14,0)+IF(T23&gt;0,'CẤU HÌNH'!$C$15,0))=0,"",('CẤU HÌNH'!$C$13*AD23+'CẤU HÌNH'!$C$14*AI23+'CẤU HÌNH'!$C$15*AN23)/(IF(J23&gt;0,'CẤU HÌNH'!$C$13,0)+IF(O23&gt;0,'CẤU HÌNH'!$C$14,0)+IF(T23&gt;0,'CẤU HÌNH'!$C$15,0))))</f>
        <v/>
      </c>
      <c r="BC23" s="89" t="str">
        <f>IF($A23="","",IF((IF(K23&gt;0,'CẤU HÌNH'!$C$13,0)+IF(P23&gt;0,'CẤU HÌNH'!$C$14,0)+IF(U23&gt;0,'CẤU HÌNH'!$C$15,0))=0,"",('CẤU HÌNH'!$C$13*AE23+'CẤU HÌNH'!$C$14*AJ23+'CẤU HÌNH'!$C$15*AO23)/(IF(K23&gt;0,'CẤU HÌNH'!$C$13,0)+IF(P23&gt;0,'CẤU HÌNH'!$C$14,0)+IF(U23&gt;0,'CẤU HÌNH'!$C$15,0))))</f>
        <v/>
      </c>
      <c r="BD23" s="89" t="str">
        <f>IF($A23="","",IF((IF(L23&gt;0,'CẤU HÌNH'!$C$13,0)+IF(Q23&gt;0,'CẤU HÌNH'!$C$14,0)+IF(V23&gt;0,'CẤU HÌNH'!$C$15,0))=0,"",('CẤU HÌNH'!$C$13*AF23+'CẤU HÌNH'!$C$14*AK23+'CẤU HÌNH'!$C$15*AP23)/(IF(L23&gt;0,'CẤU HÌNH'!$C$13,0)+IF(Q23&gt;0,'CẤU HÌNH'!$C$14,0)+IF(V23&gt;0,'CẤU HÌNH'!$C$15,0))))</f>
        <v/>
      </c>
      <c r="BE23" s="89" t="str">
        <f>IF($A23="","",IF((IF(ISNUMBER(AQ23),'CẤU HÌNH'!$C$12,0)+IF(ISNUMBER(AR23),'CẤU HÌNH'!$C$13,0)+IF(ISNUMBER(AS23),'CẤU HÌNH'!$C$14,0)+IF(ISNUMBER(AT23),'CẤU HÌNH'!$C$15,0))=0,"",(IF(ISNUMBER(AQ23),'CẤU HÌNH'!$C$12*AQ23,0)+IF(ISNUMBER(AR23),'CẤU HÌNH'!$C$13*AR23,0)+IF(ISNUMBER(AS23),'CẤU HÌNH'!$C$14*AS23,0)+IF(ISNUMBER(AT23),'CẤU HÌNH'!$C$15*AT23,0))/(IF(ISNUMBER(AQ23),'CẤU HÌNH'!$C$12,0)+IF(ISNUMBER(AR23),'CẤU HÌNH'!$C$13,0)+IF(ISNUMBER(AS23),'CẤU HÌNH'!$C$14,0)+IF(ISNUMBER(AT23),'CẤU HÌNH'!$C$15,0))))</f>
        <v/>
      </c>
      <c r="BF23" s="89" t="str">
        <f>IF($A23="","",IF((IF(ISNUMBER(AR23),'CẤU HÌNH'!$C$13,0)+IF(ISNUMBER(AS23),'CẤU HÌNH'!$C$14,0)+IF(ISNUMBER(AT23),'CẤU HÌNH'!$C$15,0))=0,"",(IF(ISNUMBER(AR23),'CẤU HÌNH'!$C$13*AR23,0)+IF(ISNUMBER(AS23),'CẤU HÌNH'!$C$14*AS23,0)+IF(ISNUMBER(AT23),'CẤU HÌNH'!$C$15*AT23,0))/(IF(ISNUMBER(AR23),'CẤU HÌNH'!$C$13,0)+IF(ISNUMBER(AS23),'CẤU HÌNH'!$C$14,0)+IF(ISNUMBER(AT23),'CẤU HÌNH'!$C$15,0))))</f>
        <v/>
      </c>
    </row>
    <row r="24" ht="15.75" customHeight="1">
      <c r="A24" s="87" t="str">
        <f>IF('NGƯỜI ĐƯỢC ĐÁNH GIÁ'!B24="","",'NGƯỜI ĐƯỢC ĐÁNH GIÁ'!B24)</f>
        <v/>
      </c>
      <c r="B24" s="87" t="str">
        <f>IF(A24="","",'NGƯỜI ĐƯỢC ĐÁNH GIÁ'!C24)</f>
        <v/>
      </c>
      <c r="C24" s="88" t="str">
        <f>IF($A24="","",SUMPRODUCT(('DỮ LIỆU ĐÁNH GIÁ'!$B$5:$B$504=$A24)*('DỮ LIỆU ĐÁNH GIÁ'!$D$5:$D$504='CẤU HÌNH'!$B$12)*('DỮ LIỆU ĐÁNH GIÁ'!$G$3:$Z$3='CẤU HÌNH'!$B$20)*ISNUMBER('DỮ LIỆU ĐÁNH GIÁ'!$G$5:$Z$504)))</f>
        <v/>
      </c>
      <c r="D24" s="88" t="str">
        <f>IF($A24="","",SUMPRODUCT(('DỮ LIỆU ĐÁNH GIÁ'!$B$5:$B$504=$A24)*('DỮ LIỆU ĐÁNH GIÁ'!$D$5:$D$504='CẤU HÌNH'!$B$12)*('DỮ LIỆU ĐÁNH GIÁ'!$G$3:$Z$3='CẤU HÌNH'!$B$21)*ISNUMBER('DỮ LIỆU ĐÁNH GIÁ'!$G$5:$Z$504)))</f>
        <v/>
      </c>
      <c r="E24" s="88" t="str">
        <f>IF($A24="","",SUMPRODUCT(('DỮ LIỆU ĐÁNH GIÁ'!$B$5:$B$504=$A24)*('DỮ LIỆU ĐÁNH GIÁ'!$D$5:$D$504='CẤU HÌNH'!$B$12)*('DỮ LIỆU ĐÁNH GIÁ'!$G$3:$Z$3='CẤU HÌNH'!$B$22)*ISNUMBER('DỮ LIỆU ĐÁNH GIÁ'!$G$5:$Z$504)))</f>
        <v/>
      </c>
      <c r="F24" s="88" t="str">
        <f>IF($A24="","",SUMPRODUCT(('DỮ LIỆU ĐÁNH GIÁ'!$B$5:$B$504=$A24)*('DỮ LIỆU ĐÁNH GIÁ'!$D$5:$D$504='CẤU HÌNH'!$B$12)*('DỮ LIỆU ĐÁNH GIÁ'!$G$3:$Z$3='CẤU HÌNH'!$B$23)*ISNUMBER('DỮ LIỆU ĐÁNH GIÁ'!$G$5:$Z$504)))</f>
        <v/>
      </c>
      <c r="G24" s="88" t="str">
        <f>IF($A24="","",SUMPRODUCT(('DỮ LIỆU ĐÁNH GIÁ'!$B$5:$B$504=$A24)*('DỮ LIỆU ĐÁNH GIÁ'!$D$5:$D$504='CẤU HÌNH'!$B$12)*('DỮ LIỆU ĐÁNH GIÁ'!$G$3:$Z$3='CẤU HÌNH'!$B$24)*ISNUMBER('DỮ LIỆU ĐÁNH GIÁ'!$G$5:$Z$504)))</f>
        <v/>
      </c>
      <c r="H24" s="88" t="str">
        <f>IF($A24="","",SUMPRODUCT(('DỮ LIỆU ĐÁNH GIÁ'!$B$5:$B$504=$A24)*('DỮ LIỆU ĐÁNH GIÁ'!$D$5:$D$504='CẤU HÌNH'!$B$13)*('DỮ LIỆU ĐÁNH GIÁ'!$G$3:$Z$3='CẤU HÌNH'!$B$20)*ISNUMBER('DỮ LIỆU ĐÁNH GIÁ'!$G$5:$Z$504)))</f>
        <v/>
      </c>
      <c r="I24" s="88" t="str">
        <f>IF($A24="","",SUMPRODUCT(('DỮ LIỆU ĐÁNH GIÁ'!$B$5:$B$504=$A24)*('DỮ LIỆU ĐÁNH GIÁ'!$D$5:$D$504='CẤU HÌNH'!$B$13)*('DỮ LIỆU ĐÁNH GIÁ'!$G$3:$Z$3='CẤU HÌNH'!$B$21)*ISNUMBER('DỮ LIỆU ĐÁNH GIÁ'!$G$5:$Z$504)))</f>
        <v/>
      </c>
      <c r="J24" s="88" t="str">
        <f>IF($A24="","",SUMPRODUCT(('DỮ LIỆU ĐÁNH GIÁ'!$B$5:$B$504=$A24)*('DỮ LIỆU ĐÁNH GIÁ'!$D$5:$D$504='CẤU HÌNH'!$B$13)*('DỮ LIỆU ĐÁNH GIÁ'!$G$3:$Z$3='CẤU HÌNH'!$B$22)*ISNUMBER('DỮ LIỆU ĐÁNH GIÁ'!$G$5:$Z$504)))</f>
        <v/>
      </c>
      <c r="K24" s="88" t="str">
        <f>IF($A24="","",SUMPRODUCT(('DỮ LIỆU ĐÁNH GIÁ'!$B$5:$B$504=$A24)*('DỮ LIỆU ĐÁNH GIÁ'!$D$5:$D$504='CẤU HÌNH'!$B$13)*('DỮ LIỆU ĐÁNH GIÁ'!$G$3:$Z$3='CẤU HÌNH'!$B$23)*ISNUMBER('DỮ LIỆU ĐÁNH GIÁ'!$G$5:$Z$504)))</f>
        <v/>
      </c>
      <c r="L24" s="88" t="str">
        <f>IF($A24="","",SUMPRODUCT(('DỮ LIỆU ĐÁNH GIÁ'!$B$5:$B$504=$A24)*('DỮ LIỆU ĐÁNH GIÁ'!$D$5:$D$504='CẤU HÌNH'!$B$13)*('DỮ LIỆU ĐÁNH GIÁ'!$G$3:$Z$3='CẤU HÌNH'!$B$24)*ISNUMBER('DỮ LIỆU ĐÁNH GIÁ'!$G$5:$Z$504)))</f>
        <v/>
      </c>
      <c r="M24" s="88" t="str">
        <f>IF($A24="","",SUMPRODUCT(('DỮ LIỆU ĐÁNH GIÁ'!$B$5:$B$504=$A24)*('DỮ LIỆU ĐÁNH GIÁ'!$D$5:$D$504='CẤU HÌNH'!$B$14)*('DỮ LIỆU ĐÁNH GIÁ'!$G$3:$Z$3='CẤU HÌNH'!$B$20)*ISNUMBER('DỮ LIỆU ĐÁNH GIÁ'!$G$5:$Z$504)))</f>
        <v/>
      </c>
      <c r="N24" s="88" t="str">
        <f>IF($A24="","",SUMPRODUCT(('DỮ LIỆU ĐÁNH GIÁ'!$B$5:$B$504=$A24)*('DỮ LIỆU ĐÁNH GIÁ'!$D$5:$D$504='CẤU HÌNH'!$B$14)*('DỮ LIỆU ĐÁNH GIÁ'!$G$3:$Z$3='CẤU HÌNH'!$B$21)*ISNUMBER('DỮ LIỆU ĐÁNH GIÁ'!$G$5:$Z$504)))</f>
        <v/>
      </c>
      <c r="O24" s="88" t="str">
        <f>IF($A24="","",SUMPRODUCT(('DỮ LIỆU ĐÁNH GIÁ'!$B$5:$B$504=$A24)*('DỮ LIỆU ĐÁNH GIÁ'!$D$5:$D$504='CẤU HÌNH'!$B$14)*('DỮ LIỆU ĐÁNH GIÁ'!$G$3:$Z$3='CẤU HÌNH'!$B$22)*ISNUMBER('DỮ LIỆU ĐÁNH GIÁ'!$G$5:$Z$504)))</f>
        <v/>
      </c>
      <c r="P24" s="88" t="str">
        <f>IF($A24="","",SUMPRODUCT(('DỮ LIỆU ĐÁNH GIÁ'!$B$5:$B$504=$A24)*('DỮ LIỆU ĐÁNH GIÁ'!$D$5:$D$504='CẤU HÌNH'!$B$14)*('DỮ LIỆU ĐÁNH GIÁ'!$G$3:$Z$3='CẤU HÌNH'!$B$23)*ISNUMBER('DỮ LIỆU ĐÁNH GIÁ'!$G$5:$Z$504)))</f>
        <v/>
      </c>
      <c r="Q24" s="88" t="str">
        <f>IF($A24="","",SUMPRODUCT(('DỮ LIỆU ĐÁNH GIÁ'!$B$5:$B$504=$A24)*('DỮ LIỆU ĐÁNH GIÁ'!$D$5:$D$504='CẤU HÌNH'!$B$14)*('DỮ LIỆU ĐÁNH GIÁ'!$G$3:$Z$3='CẤU HÌNH'!$B$24)*ISNUMBER('DỮ LIỆU ĐÁNH GIÁ'!$G$5:$Z$504)))</f>
        <v/>
      </c>
      <c r="R24" s="88" t="str">
        <f>IF($A24="","",SUMPRODUCT(('DỮ LIỆU ĐÁNH GIÁ'!$B$5:$B$504=$A24)*('DỮ LIỆU ĐÁNH GIÁ'!$D$5:$D$504='CẤU HÌNH'!$B$15)*('DỮ LIỆU ĐÁNH GIÁ'!$G$3:$Z$3='CẤU HÌNH'!$B$20)*ISNUMBER('DỮ LIỆU ĐÁNH GIÁ'!$G$5:$Z$504)))</f>
        <v/>
      </c>
      <c r="S24" s="88" t="str">
        <f>IF($A24="","",SUMPRODUCT(('DỮ LIỆU ĐÁNH GIÁ'!$B$5:$B$504=$A24)*('DỮ LIỆU ĐÁNH GIÁ'!$D$5:$D$504='CẤU HÌNH'!$B$15)*('DỮ LIỆU ĐÁNH GIÁ'!$G$3:$Z$3='CẤU HÌNH'!$B$21)*ISNUMBER('DỮ LIỆU ĐÁNH GIÁ'!$G$5:$Z$504)))</f>
        <v/>
      </c>
      <c r="T24" s="88" t="str">
        <f>IF($A24="","",SUMPRODUCT(('DỮ LIỆU ĐÁNH GIÁ'!$B$5:$B$504=$A24)*('DỮ LIỆU ĐÁNH GIÁ'!$D$5:$D$504='CẤU HÌNH'!$B$15)*('DỮ LIỆU ĐÁNH GIÁ'!$G$3:$Z$3='CẤU HÌNH'!$B$22)*ISNUMBER('DỮ LIỆU ĐÁNH GIÁ'!$G$5:$Z$504)))</f>
        <v/>
      </c>
      <c r="U24" s="88" t="str">
        <f>IF($A24="","",SUMPRODUCT(('DỮ LIỆU ĐÁNH GIÁ'!$B$5:$B$504=$A24)*('DỮ LIỆU ĐÁNH GIÁ'!$D$5:$D$504='CẤU HÌNH'!$B$15)*('DỮ LIỆU ĐÁNH GIÁ'!$G$3:$Z$3='CẤU HÌNH'!$B$23)*ISNUMBER('DỮ LIỆU ĐÁNH GIÁ'!$G$5:$Z$504)))</f>
        <v/>
      </c>
      <c r="V24" s="88" t="str">
        <f>IF($A24="","",SUMPRODUCT(('DỮ LIỆU ĐÁNH GIÁ'!$B$5:$B$504=$A24)*('DỮ LIỆU ĐÁNH GIÁ'!$D$5:$D$504='CẤU HÌNH'!$B$15)*('DỮ LIỆU ĐÁNH GIÁ'!$G$3:$Z$3='CẤU HÌNH'!$B$24)*ISNUMBER('DỮ LIỆU ĐÁNH GIÁ'!$G$5:$Z$504)))</f>
        <v/>
      </c>
      <c r="W24" s="89" t="str">
        <f>IF($A24="","",IF(C24=0,0,SUMPRODUCT(('DỮ LIỆU ĐÁNH GIÁ'!$B$5:$B$504=$A24)*('DỮ LIỆU ĐÁNH GIÁ'!$D$5:$D$504='CẤU HÌNH'!$B$12)*('DỮ LIỆU ĐÁNH GIÁ'!$G$3:$Z$3='CẤU HÌNH'!$B$20)*'DỮ LIỆU ĐÁNH GIÁ'!$G$5:$Z$504)/C24))</f>
        <v/>
      </c>
      <c r="X24" s="89" t="str">
        <f>IF($A24="","",IF(D24=0,0,SUMPRODUCT(('DỮ LIỆU ĐÁNH GIÁ'!$B$5:$B$504=$A24)*('DỮ LIỆU ĐÁNH GIÁ'!$D$5:$D$504='CẤU HÌNH'!$B$12)*('DỮ LIỆU ĐÁNH GIÁ'!$G$3:$Z$3='CẤU HÌNH'!$B$21)*'DỮ LIỆU ĐÁNH GIÁ'!$G$5:$Z$504)/D24))</f>
        <v/>
      </c>
      <c r="Y24" s="89" t="str">
        <f>IF($A24="","",IF(E24=0,0,SUMPRODUCT(('DỮ LIỆU ĐÁNH GIÁ'!$B$5:$B$504=$A24)*('DỮ LIỆU ĐÁNH GIÁ'!$D$5:$D$504='CẤU HÌNH'!$B$12)*('DỮ LIỆU ĐÁNH GIÁ'!$G$3:$Z$3='CẤU HÌNH'!$B$22)*'DỮ LIỆU ĐÁNH GIÁ'!$G$5:$Z$504)/E24))</f>
        <v/>
      </c>
      <c r="Z24" s="89" t="str">
        <f>IF($A24="","",IF(F24=0,0,SUMPRODUCT(('DỮ LIỆU ĐÁNH GIÁ'!$B$5:$B$504=$A24)*('DỮ LIỆU ĐÁNH GIÁ'!$D$5:$D$504='CẤU HÌNH'!$B$12)*('DỮ LIỆU ĐÁNH GIÁ'!$G$3:$Z$3='CẤU HÌNH'!$B$23)*'DỮ LIỆU ĐÁNH GIÁ'!$G$5:$Z$504)/F24))</f>
        <v/>
      </c>
      <c r="AA24" s="89" t="str">
        <f>IF($A24="","",IF(G24=0,0,SUMPRODUCT(('DỮ LIỆU ĐÁNH GIÁ'!$B$5:$B$504=$A24)*('DỮ LIỆU ĐÁNH GIÁ'!$D$5:$D$504='CẤU HÌNH'!$B$12)*('DỮ LIỆU ĐÁNH GIÁ'!$G$3:$Z$3='CẤU HÌNH'!$B$24)*'DỮ LIỆU ĐÁNH GIÁ'!$G$5:$Z$504)/G24))</f>
        <v/>
      </c>
      <c r="AB24" s="89" t="str">
        <f>IF($A24="","",IF(H24=0,0,SUMPRODUCT(('DỮ LIỆU ĐÁNH GIÁ'!$B$5:$B$504=$A24)*('DỮ LIỆU ĐÁNH GIÁ'!$D$5:$D$504='CẤU HÌNH'!$B$13)*('DỮ LIỆU ĐÁNH GIÁ'!$G$3:$Z$3='CẤU HÌNH'!$B$20)*'DỮ LIỆU ĐÁNH GIÁ'!$G$5:$Z$504)/H24))</f>
        <v/>
      </c>
      <c r="AC24" s="89" t="str">
        <f>IF($A24="","",IF(I24=0,0,SUMPRODUCT(('DỮ LIỆU ĐÁNH GIÁ'!$B$5:$B$504=$A24)*('DỮ LIỆU ĐÁNH GIÁ'!$D$5:$D$504='CẤU HÌNH'!$B$13)*('DỮ LIỆU ĐÁNH GIÁ'!$G$3:$Z$3='CẤU HÌNH'!$B$21)*'DỮ LIỆU ĐÁNH GIÁ'!$G$5:$Z$504)/I24))</f>
        <v/>
      </c>
      <c r="AD24" s="89" t="str">
        <f>IF($A24="","",IF(J24=0,0,SUMPRODUCT(('DỮ LIỆU ĐÁNH GIÁ'!$B$5:$B$504=$A24)*('DỮ LIỆU ĐÁNH GIÁ'!$D$5:$D$504='CẤU HÌNH'!$B$13)*('DỮ LIỆU ĐÁNH GIÁ'!$G$3:$Z$3='CẤU HÌNH'!$B$22)*'DỮ LIỆU ĐÁNH GIÁ'!$G$5:$Z$504)/J24))</f>
        <v/>
      </c>
      <c r="AE24" s="89" t="str">
        <f>IF($A24="","",IF(K24=0,0,SUMPRODUCT(('DỮ LIỆU ĐÁNH GIÁ'!$B$5:$B$504=$A24)*('DỮ LIỆU ĐÁNH GIÁ'!$D$5:$D$504='CẤU HÌNH'!$B$13)*('DỮ LIỆU ĐÁNH GIÁ'!$G$3:$Z$3='CẤU HÌNH'!$B$23)*'DỮ LIỆU ĐÁNH GIÁ'!$G$5:$Z$504)/K24))</f>
        <v/>
      </c>
      <c r="AF24" s="89" t="str">
        <f>IF($A24="","",IF(L24=0,0,SUMPRODUCT(('DỮ LIỆU ĐÁNH GIÁ'!$B$5:$B$504=$A24)*('DỮ LIỆU ĐÁNH GIÁ'!$D$5:$D$504='CẤU HÌNH'!$B$13)*('DỮ LIỆU ĐÁNH GIÁ'!$G$3:$Z$3='CẤU HÌNH'!$B$24)*'DỮ LIỆU ĐÁNH GIÁ'!$G$5:$Z$504)/L24))</f>
        <v/>
      </c>
      <c r="AG24" s="89" t="str">
        <f>IF($A24="","",IF(M24=0,0,SUMPRODUCT(('DỮ LIỆU ĐÁNH GIÁ'!$B$5:$B$504=$A24)*('DỮ LIỆU ĐÁNH GIÁ'!$D$5:$D$504='CẤU HÌNH'!$B$14)*('DỮ LIỆU ĐÁNH GIÁ'!$G$3:$Z$3='CẤU HÌNH'!$B$20)*'DỮ LIỆU ĐÁNH GIÁ'!$G$5:$Z$504)/M24))</f>
        <v/>
      </c>
      <c r="AH24" s="89" t="str">
        <f>IF($A24="","",IF(N24=0,0,SUMPRODUCT(('DỮ LIỆU ĐÁNH GIÁ'!$B$5:$B$504=$A24)*('DỮ LIỆU ĐÁNH GIÁ'!$D$5:$D$504='CẤU HÌNH'!$B$14)*('DỮ LIỆU ĐÁNH GIÁ'!$G$3:$Z$3='CẤU HÌNH'!$B$21)*'DỮ LIỆU ĐÁNH GIÁ'!$G$5:$Z$504)/N24))</f>
        <v/>
      </c>
      <c r="AI24" s="89" t="str">
        <f>IF($A24="","",IF(O24=0,0,SUMPRODUCT(('DỮ LIỆU ĐÁNH GIÁ'!$B$5:$B$504=$A24)*('DỮ LIỆU ĐÁNH GIÁ'!$D$5:$D$504='CẤU HÌNH'!$B$14)*('DỮ LIỆU ĐÁNH GIÁ'!$G$3:$Z$3='CẤU HÌNH'!$B$22)*'DỮ LIỆU ĐÁNH GIÁ'!$G$5:$Z$504)/O24))</f>
        <v/>
      </c>
      <c r="AJ24" s="89" t="str">
        <f>IF($A24="","",IF(P24=0,0,SUMPRODUCT(('DỮ LIỆU ĐÁNH GIÁ'!$B$5:$B$504=$A24)*('DỮ LIỆU ĐÁNH GIÁ'!$D$5:$D$504='CẤU HÌNH'!$B$14)*('DỮ LIỆU ĐÁNH GIÁ'!$G$3:$Z$3='CẤU HÌNH'!$B$23)*'DỮ LIỆU ĐÁNH GIÁ'!$G$5:$Z$504)/P24))</f>
        <v/>
      </c>
      <c r="AK24" s="89" t="str">
        <f>IF($A24="","",IF(Q24=0,0,SUMPRODUCT(('DỮ LIỆU ĐÁNH GIÁ'!$B$5:$B$504=$A24)*('DỮ LIỆU ĐÁNH GIÁ'!$D$5:$D$504='CẤU HÌNH'!$B$14)*('DỮ LIỆU ĐÁNH GIÁ'!$G$3:$Z$3='CẤU HÌNH'!$B$24)*'DỮ LIỆU ĐÁNH GIÁ'!$G$5:$Z$504)/Q24))</f>
        <v/>
      </c>
      <c r="AL24" s="89" t="str">
        <f>IF($A24="","",IF(R24=0,0,SUMPRODUCT(('DỮ LIỆU ĐÁNH GIÁ'!$B$5:$B$504=$A24)*('DỮ LIỆU ĐÁNH GIÁ'!$D$5:$D$504='CẤU HÌNH'!$B$15)*('DỮ LIỆU ĐÁNH GIÁ'!$G$3:$Z$3='CẤU HÌNH'!$B$20)*'DỮ LIỆU ĐÁNH GIÁ'!$G$5:$Z$504)/R24))</f>
        <v/>
      </c>
      <c r="AM24" s="89" t="str">
        <f>IF($A24="","",IF(S24=0,0,SUMPRODUCT(('DỮ LIỆU ĐÁNH GIÁ'!$B$5:$B$504=$A24)*('DỮ LIỆU ĐÁNH GIÁ'!$D$5:$D$504='CẤU HÌNH'!$B$15)*('DỮ LIỆU ĐÁNH GIÁ'!$G$3:$Z$3='CẤU HÌNH'!$B$21)*'DỮ LIỆU ĐÁNH GIÁ'!$G$5:$Z$504)/S24))</f>
        <v/>
      </c>
      <c r="AN24" s="89" t="str">
        <f>IF($A24="","",IF(T24=0,0,SUMPRODUCT(('DỮ LIỆU ĐÁNH GIÁ'!$B$5:$B$504=$A24)*('DỮ LIỆU ĐÁNH GIÁ'!$D$5:$D$504='CẤU HÌNH'!$B$15)*('DỮ LIỆU ĐÁNH GIÁ'!$G$3:$Z$3='CẤU HÌNH'!$B$22)*'DỮ LIỆU ĐÁNH GIÁ'!$G$5:$Z$504)/T24))</f>
        <v/>
      </c>
      <c r="AO24" s="89" t="str">
        <f>IF($A24="","",IF(U24=0,0,SUMPRODUCT(('DỮ LIỆU ĐÁNH GIÁ'!$B$5:$B$504=$A24)*('DỮ LIỆU ĐÁNH GIÁ'!$D$5:$D$504='CẤU HÌNH'!$B$15)*('DỮ LIỆU ĐÁNH GIÁ'!$G$3:$Z$3='CẤU HÌNH'!$B$23)*'DỮ LIỆU ĐÁNH GIÁ'!$G$5:$Z$504)/U24))</f>
        <v/>
      </c>
      <c r="AP24" s="89" t="str">
        <f>IF($A24="","",IF(V24=0,0,SUMPRODUCT(('DỮ LIỆU ĐÁNH GIÁ'!$B$5:$B$504=$A24)*('DỮ LIỆU ĐÁNH GIÁ'!$D$5:$D$504='CẤU HÌNH'!$B$15)*('DỮ LIỆU ĐÁNH GIÁ'!$G$3:$Z$3='CẤU HÌNH'!$B$24)*'DỮ LIỆU ĐÁNH GIÁ'!$G$5:$Z$504)/V24))</f>
        <v/>
      </c>
      <c r="AQ24" s="89" t="str">
        <f>IF($A24="","",IF((IF(C24&gt;0,'CẤU HÌNH'!$C$20,0)+IF(D24&gt;0,'CẤU HÌNH'!$C$21,0)+IF(E24&gt;0,'CẤU HÌNH'!$C$22,0)+IF(F24&gt;0,'CẤU HÌNH'!$C$23,0)+IF(G24&gt;0,'CẤU HÌNH'!$C$24,0))=0,"",('CẤU HÌNH'!$C$20*W24+'CẤU HÌNH'!$C$21*X24+'CẤU HÌNH'!$C$22*Y24+'CẤU HÌNH'!$C$23*Z24+'CẤU HÌNH'!$C$24*AA24)/(IF(C24&gt;0,'CẤU HÌNH'!$C$20,0)+IF(D24&gt;0,'CẤU HÌNH'!$C$21,0)+IF(E24&gt;0,'CẤU HÌNH'!$C$22,0)+IF(F24&gt;0,'CẤU HÌNH'!$C$23,0)+IF(G24&gt;0,'CẤU HÌNH'!$C$24,0))))</f>
        <v/>
      </c>
      <c r="AR24" s="89" t="str">
        <f>IF($A24="","",IF((IF(H24&gt;0,'CẤU HÌNH'!$C$20,0)+IF(I24&gt;0,'CẤU HÌNH'!$C$21,0)+IF(J24&gt;0,'CẤU HÌNH'!$C$22,0)+IF(K24&gt;0,'CẤU HÌNH'!$C$23,0)+IF(L24&gt;0,'CẤU HÌNH'!$C$24,0))=0,"",('CẤU HÌNH'!$C$20*AB24+'CẤU HÌNH'!$C$21*AC24+'CẤU HÌNH'!$C$22*AD24+'CẤU HÌNH'!$C$23*AE24+'CẤU HÌNH'!$C$24*AF24)/(IF(H24&gt;0,'CẤU HÌNH'!$C$20,0)+IF(I24&gt;0,'CẤU HÌNH'!$C$21,0)+IF(J24&gt;0,'CẤU HÌNH'!$C$22,0)+IF(K24&gt;0,'CẤU HÌNH'!$C$23,0)+IF(L24&gt;0,'CẤU HÌNH'!$C$24,0))))</f>
        <v/>
      </c>
      <c r="AS24" s="89" t="str">
        <f>IF($A24="","",IF((IF(M24&gt;0,'CẤU HÌNH'!$C$20,0)+IF(N24&gt;0,'CẤU HÌNH'!$C$21,0)+IF(O24&gt;0,'CẤU HÌNH'!$C$22,0)+IF(P24&gt;0,'CẤU HÌNH'!$C$23,0)+IF(Q24&gt;0,'CẤU HÌNH'!$C$24,0))=0,"",('CẤU HÌNH'!$C$20*AG24+'CẤU HÌNH'!$C$21*AH24+'CẤU HÌNH'!$C$22*AI24+'CẤU HÌNH'!$C$23*AJ24+'CẤU HÌNH'!$C$24*AK24)/(IF(M24&gt;0,'CẤU HÌNH'!$C$20,0)+IF(N24&gt;0,'CẤU HÌNH'!$C$21,0)+IF(O24&gt;0,'CẤU HÌNH'!$C$22,0)+IF(P24&gt;0,'CẤU HÌNH'!$C$23,0)+IF(Q24&gt;0,'CẤU HÌNH'!$C$24,0))))</f>
        <v/>
      </c>
      <c r="AT24" s="89" t="str">
        <f>IF($A24="","",IF((IF(R24&gt;0,'CẤU HÌNH'!$C$20,0)+IF(S24&gt;0,'CẤU HÌNH'!$C$21,0)+IF(T24&gt;0,'CẤU HÌNH'!$C$22,0)+IF(U24&gt;0,'CẤU HÌNH'!$C$23,0)+IF(V24&gt;0,'CẤU HÌNH'!$C$24,0))=0,"",('CẤU HÌNH'!$C$20*AL24+'CẤU HÌNH'!$C$21*AM24+'CẤU HÌNH'!$C$22*AN24+'CẤU HÌNH'!$C$23*AO24+'CẤU HÌNH'!$C$24*AP24)/(IF(R24&gt;0,'CẤU HÌNH'!$C$20,0)+IF(S24&gt;0,'CẤU HÌNH'!$C$21,0)+IF(T24&gt;0,'CẤU HÌNH'!$C$22,0)+IF(U24&gt;0,'CẤU HÌNH'!$C$23,0)+IF(V24&gt;0,'CẤU HÌNH'!$C$24,0))))</f>
        <v/>
      </c>
      <c r="AU24" s="89" t="str">
        <f>IF($A24="","",IF((IF(C24&gt;0,'CẤU HÌNH'!$C$12,0)+IF(H24&gt;0,'CẤU HÌNH'!$C$13,0)+IF(M24&gt;0,'CẤU HÌNH'!$C$14,0)+IF(R24&gt;0,'CẤU HÌNH'!$C$15,0))=0,"",('CẤU HÌNH'!$C$12*W24+'CẤU HÌNH'!$C$13*AB24+'CẤU HÌNH'!$C$14*AG24+'CẤU HÌNH'!$C$15*AL24)/(IF(C24&gt;0,'CẤU HÌNH'!$C$12,0)+IF(H24&gt;0,'CẤU HÌNH'!$C$13,0)+IF(M24&gt;0,'CẤU HÌNH'!$C$14,0)+IF(R24&gt;0,'CẤU HÌNH'!$C$15,0))))</f>
        <v/>
      </c>
      <c r="AV24" s="89" t="str">
        <f>IF($A24="","",IF((IF(D24&gt;0,'CẤU HÌNH'!$C$12,0)+IF(I24&gt;0,'CẤU HÌNH'!$C$13,0)+IF(N24&gt;0,'CẤU HÌNH'!$C$14,0)+IF(S24&gt;0,'CẤU HÌNH'!$C$15,0))=0,"",('CẤU HÌNH'!$C$12*X24+'CẤU HÌNH'!$C$13*AC24+'CẤU HÌNH'!$C$14*AH24+'CẤU HÌNH'!$C$15*AM24)/(IF(D24&gt;0,'CẤU HÌNH'!$C$12,0)+IF(I24&gt;0,'CẤU HÌNH'!$C$13,0)+IF(N24&gt;0,'CẤU HÌNH'!$C$14,0)+IF(S24&gt;0,'CẤU HÌNH'!$C$15,0))))</f>
        <v/>
      </c>
      <c r="AW24" s="89" t="str">
        <f>IF($A24="","",IF((IF(E24&gt;0,'CẤU HÌNH'!$C$12,0)+IF(J24&gt;0,'CẤU HÌNH'!$C$13,0)+IF(O24&gt;0,'CẤU HÌNH'!$C$14,0)+IF(T24&gt;0,'CẤU HÌNH'!$C$15,0))=0,"",('CẤU HÌNH'!$C$12*Y24+'CẤU HÌNH'!$C$13*AD24+'CẤU HÌNH'!$C$14*AI24+'CẤU HÌNH'!$C$15*AN24)/(IF(E24&gt;0,'CẤU HÌNH'!$C$12,0)+IF(J24&gt;0,'CẤU HÌNH'!$C$13,0)+IF(O24&gt;0,'CẤU HÌNH'!$C$14,0)+IF(T24&gt;0,'CẤU HÌNH'!$C$15,0))))</f>
        <v/>
      </c>
      <c r="AX24" s="89" t="str">
        <f>IF($A24="","",IF((IF(F24&gt;0,'CẤU HÌNH'!$C$12,0)+IF(K24&gt;0,'CẤU HÌNH'!$C$13,0)+IF(P24&gt;0,'CẤU HÌNH'!$C$14,0)+IF(U24&gt;0,'CẤU HÌNH'!$C$15,0))=0,"",('CẤU HÌNH'!$C$12*Z24+'CẤU HÌNH'!$C$13*AE24+'CẤU HÌNH'!$C$14*AJ24+'CẤU HÌNH'!$C$15*AO24)/(IF(F24&gt;0,'CẤU HÌNH'!$C$12,0)+IF(K24&gt;0,'CẤU HÌNH'!$C$13,0)+IF(P24&gt;0,'CẤU HÌNH'!$C$14,0)+IF(U24&gt;0,'CẤU HÌNH'!$C$15,0))))</f>
        <v/>
      </c>
      <c r="AY24" s="89" t="str">
        <f>IF($A24="","",IF((IF(G24&gt;0,'CẤU HÌNH'!$C$12,0)+IF(L24&gt;0,'CẤU HÌNH'!$C$13,0)+IF(Q24&gt;0,'CẤU HÌNH'!$C$14,0)+IF(V24&gt;0,'CẤU HÌNH'!$C$15,0))=0,"",('CẤU HÌNH'!$C$12*AA24+'CẤU HÌNH'!$C$13*AF24+'CẤU HÌNH'!$C$14*AK24+'CẤU HÌNH'!$C$15*AP24)/(IF(G24&gt;0,'CẤU HÌNH'!$C$12,0)+IF(L24&gt;0,'CẤU HÌNH'!$C$13,0)+IF(Q24&gt;0,'CẤU HÌNH'!$C$14,0)+IF(V24&gt;0,'CẤU HÌNH'!$C$15,0))))</f>
        <v/>
      </c>
      <c r="AZ24" s="89" t="str">
        <f>IF($A24="","",IF((IF(H24&gt;0,'CẤU HÌNH'!$C$13,0)+IF(M24&gt;0,'CẤU HÌNH'!$C$14,0)+IF(R24&gt;0,'CẤU HÌNH'!$C$15,0))=0,"",('CẤU HÌNH'!$C$13*AB24+'CẤU HÌNH'!$C$14*AG24+'CẤU HÌNH'!$C$15*AL24)/(IF(H24&gt;0,'CẤU HÌNH'!$C$13,0)+IF(M24&gt;0,'CẤU HÌNH'!$C$14,0)+IF(R24&gt;0,'CẤU HÌNH'!$C$15,0))))</f>
        <v/>
      </c>
      <c r="BA24" s="89" t="str">
        <f>IF($A24="","",IF((IF(I24&gt;0,'CẤU HÌNH'!$C$13,0)+IF(N24&gt;0,'CẤU HÌNH'!$C$14,0)+IF(S24&gt;0,'CẤU HÌNH'!$C$15,0))=0,"",('CẤU HÌNH'!$C$13*AC24+'CẤU HÌNH'!$C$14*AH24+'CẤU HÌNH'!$C$15*AM24)/(IF(I24&gt;0,'CẤU HÌNH'!$C$13,0)+IF(N24&gt;0,'CẤU HÌNH'!$C$14,0)+IF(S24&gt;0,'CẤU HÌNH'!$C$15,0))))</f>
        <v/>
      </c>
      <c r="BB24" s="89" t="str">
        <f>IF($A24="","",IF((IF(J24&gt;0,'CẤU HÌNH'!$C$13,0)+IF(O24&gt;0,'CẤU HÌNH'!$C$14,0)+IF(T24&gt;0,'CẤU HÌNH'!$C$15,0))=0,"",('CẤU HÌNH'!$C$13*AD24+'CẤU HÌNH'!$C$14*AI24+'CẤU HÌNH'!$C$15*AN24)/(IF(J24&gt;0,'CẤU HÌNH'!$C$13,0)+IF(O24&gt;0,'CẤU HÌNH'!$C$14,0)+IF(T24&gt;0,'CẤU HÌNH'!$C$15,0))))</f>
        <v/>
      </c>
      <c r="BC24" s="89" t="str">
        <f>IF($A24="","",IF((IF(K24&gt;0,'CẤU HÌNH'!$C$13,0)+IF(P24&gt;0,'CẤU HÌNH'!$C$14,0)+IF(U24&gt;0,'CẤU HÌNH'!$C$15,0))=0,"",('CẤU HÌNH'!$C$13*AE24+'CẤU HÌNH'!$C$14*AJ24+'CẤU HÌNH'!$C$15*AO24)/(IF(K24&gt;0,'CẤU HÌNH'!$C$13,0)+IF(P24&gt;0,'CẤU HÌNH'!$C$14,0)+IF(U24&gt;0,'CẤU HÌNH'!$C$15,0))))</f>
        <v/>
      </c>
      <c r="BD24" s="89" t="str">
        <f>IF($A24="","",IF((IF(L24&gt;0,'CẤU HÌNH'!$C$13,0)+IF(Q24&gt;0,'CẤU HÌNH'!$C$14,0)+IF(V24&gt;0,'CẤU HÌNH'!$C$15,0))=0,"",('CẤU HÌNH'!$C$13*AF24+'CẤU HÌNH'!$C$14*AK24+'CẤU HÌNH'!$C$15*AP24)/(IF(L24&gt;0,'CẤU HÌNH'!$C$13,0)+IF(Q24&gt;0,'CẤU HÌNH'!$C$14,0)+IF(V24&gt;0,'CẤU HÌNH'!$C$15,0))))</f>
        <v/>
      </c>
      <c r="BE24" s="89" t="str">
        <f>IF($A24="","",IF((IF(ISNUMBER(AQ24),'CẤU HÌNH'!$C$12,0)+IF(ISNUMBER(AR24),'CẤU HÌNH'!$C$13,0)+IF(ISNUMBER(AS24),'CẤU HÌNH'!$C$14,0)+IF(ISNUMBER(AT24),'CẤU HÌNH'!$C$15,0))=0,"",(IF(ISNUMBER(AQ24),'CẤU HÌNH'!$C$12*AQ24,0)+IF(ISNUMBER(AR24),'CẤU HÌNH'!$C$13*AR24,0)+IF(ISNUMBER(AS24),'CẤU HÌNH'!$C$14*AS24,0)+IF(ISNUMBER(AT24),'CẤU HÌNH'!$C$15*AT24,0))/(IF(ISNUMBER(AQ24),'CẤU HÌNH'!$C$12,0)+IF(ISNUMBER(AR24),'CẤU HÌNH'!$C$13,0)+IF(ISNUMBER(AS24),'CẤU HÌNH'!$C$14,0)+IF(ISNUMBER(AT24),'CẤU HÌNH'!$C$15,0))))</f>
        <v/>
      </c>
      <c r="BF24" s="89" t="str">
        <f>IF($A24="","",IF((IF(ISNUMBER(AR24),'CẤU HÌNH'!$C$13,0)+IF(ISNUMBER(AS24),'CẤU HÌNH'!$C$14,0)+IF(ISNUMBER(AT24),'CẤU HÌNH'!$C$15,0))=0,"",(IF(ISNUMBER(AR24),'CẤU HÌNH'!$C$13*AR24,0)+IF(ISNUMBER(AS24),'CẤU HÌNH'!$C$14*AS24,0)+IF(ISNUMBER(AT24),'CẤU HÌNH'!$C$15*AT24,0))/(IF(ISNUMBER(AR24),'CẤU HÌNH'!$C$13,0)+IF(ISNUMBER(AS24),'CẤU HÌNH'!$C$14,0)+IF(ISNUMBER(AT24),'CẤU HÌNH'!$C$15,0))))</f>
        <v/>
      </c>
    </row>
    <row r="25" ht="15.75" customHeight="1">
      <c r="A25" s="87" t="str">
        <f>IF('NGƯỜI ĐƯỢC ĐÁNH GIÁ'!B25="","",'NGƯỜI ĐƯỢC ĐÁNH GIÁ'!B25)</f>
        <v/>
      </c>
      <c r="B25" s="87" t="str">
        <f>IF(A25="","",'NGƯỜI ĐƯỢC ĐÁNH GIÁ'!C25)</f>
        <v/>
      </c>
      <c r="C25" s="88" t="str">
        <f>IF($A25="","",SUMPRODUCT(('DỮ LIỆU ĐÁNH GIÁ'!$B$5:$B$504=$A25)*('DỮ LIỆU ĐÁNH GIÁ'!$D$5:$D$504='CẤU HÌNH'!$B$12)*('DỮ LIỆU ĐÁNH GIÁ'!$G$3:$Z$3='CẤU HÌNH'!$B$20)*ISNUMBER('DỮ LIỆU ĐÁNH GIÁ'!$G$5:$Z$504)))</f>
        <v/>
      </c>
      <c r="D25" s="88" t="str">
        <f>IF($A25="","",SUMPRODUCT(('DỮ LIỆU ĐÁNH GIÁ'!$B$5:$B$504=$A25)*('DỮ LIỆU ĐÁNH GIÁ'!$D$5:$D$504='CẤU HÌNH'!$B$12)*('DỮ LIỆU ĐÁNH GIÁ'!$G$3:$Z$3='CẤU HÌNH'!$B$21)*ISNUMBER('DỮ LIỆU ĐÁNH GIÁ'!$G$5:$Z$504)))</f>
        <v/>
      </c>
      <c r="E25" s="88" t="str">
        <f>IF($A25="","",SUMPRODUCT(('DỮ LIỆU ĐÁNH GIÁ'!$B$5:$B$504=$A25)*('DỮ LIỆU ĐÁNH GIÁ'!$D$5:$D$504='CẤU HÌNH'!$B$12)*('DỮ LIỆU ĐÁNH GIÁ'!$G$3:$Z$3='CẤU HÌNH'!$B$22)*ISNUMBER('DỮ LIỆU ĐÁNH GIÁ'!$G$5:$Z$504)))</f>
        <v/>
      </c>
      <c r="F25" s="88" t="str">
        <f>IF($A25="","",SUMPRODUCT(('DỮ LIỆU ĐÁNH GIÁ'!$B$5:$B$504=$A25)*('DỮ LIỆU ĐÁNH GIÁ'!$D$5:$D$504='CẤU HÌNH'!$B$12)*('DỮ LIỆU ĐÁNH GIÁ'!$G$3:$Z$3='CẤU HÌNH'!$B$23)*ISNUMBER('DỮ LIỆU ĐÁNH GIÁ'!$G$5:$Z$504)))</f>
        <v/>
      </c>
      <c r="G25" s="88" t="str">
        <f>IF($A25="","",SUMPRODUCT(('DỮ LIỆU ĐÁNH GIÁ'!$B$5:$B$504=$A25)*('DỮ LIỆU ĐÁNH GIÁ'!$D$5:$D$504='CẤU HÌNH'!$B$12)*('DỮ LIỆU ĐÁNH GIÁ'!$G$3:$Z$3='CẤU HÌNH'!$B$24)*ISNUMBER('DỮ LIỆU ĐÁNH GIÁ'!$G$5:$Z$504)))</f>
        <v/>
      </c>
      <c r="H25" s="88" t="str">
        <f>IF($A25="","",SUMPRODUCT(('DỮ LIỆU ĐÁNH GIÁ'!$B$5:$B$504=$A25)*('DỮ LIỆU ĐÁNH GIÁ'!$D$5:$D$504='CẤU HÌNH'!$B$13)*('DỮ LIỆU ĐÁNH GIÁ'!$G$3:$Z$3='CẤU HÌNH'!$B$20)*ISNUMBER('DỮ LIỆU ĐÁNH GIÁ'!$G$5:$Z$504)))</f>
        <v/>
      </c>
      <c r="I25" s="88" t="str">
        <f>IF($A25="","",SUMPRODUCT(('DỮ LIỆU ĐÁNH GIÁ'!$B$5:$B$504=$A25)*('DỮ LIỆU ĐÁNH GIÁ'!$D$5:$D$504='CẤU HÌNH'!$B$13)*('DỮ LIỆU ĐÁNH GIÁ'!$G$3:$Z$3='CẤU HÌNH'!$B$21)*ISNUMBER('DỮ LIỆU ĐÁNH GIÁ'!$G$5:$Z$504)))</f>
        <v/>
      </c>
      <c r="J25" s="88" t="str">
        <f>IF($A25="","",SUMPRODUCT(('DỮ LIỆU ĐÁNH GIÁ'!$B$5:$B$504=$A25)*('DỮ LIỆU ĐÁNH GIÁ'!$D$5:$D$504='CẤU HÌNH'!$B$13)*('DỮ LIỆU ĐÁNH GIÁ'!$G$3:$Z$3='CẤU HÌNH'!$B$22)*ISNUMBER('DỮ LIỆU ĐÁNH GIÁ'!$G$5:$Z$504)))</f>
        <v/>
      </c>
      <c r="K25" s="88" t="str">
        <f>IF($A25="","",SUMPRODUCT(('DỮ LIỆU ĐÁNH GIÁ'!$B$5:$B$504=$A25)*('DỮ LIỆU ĐÁNH GIÁ'!$D$5:$D$504='CẤU HÌNH'!$B$13)*('DỮ LIỆU ĐÁNH GIÁ'!$G$3:$Z$3='CẤU HÌNH'!$B$23)*ISNUMBER('DỮ LIỆU ĐÁNH GIÁ'!$G$5:$Z$504)))</f>
        <v/>
      </c>
      <c r="L25" s="88" t="str">
        <f>IF($A25="","",SUMPRODUCT(('DỮ LIỆU ĐÁNH GIÁ'!$B$5:$B$504=$A25)*('DỮ LIỆU ĐÁNH GIÁ'!$D$5:$D$504='CẤU HÌNH'!$B$13)*('DỮ LIỆU ĐÁNH GIÁ'!$G$3:$Z$3='CẤU HÌNH'!$B$24)*ISNUMBER('DỮ LIỆU ĐÁNH GIÁ'!$G$5:$Z$504)))</f>
        <v/>
      </c>
      <c r="M25" s="88" t="str">
        <f>IF($A25="","",SUMPRODUCT(('DỮ LIỆU ĐÁNH GIÁ'!$B$5:$B$504=$A25)*('DỮ LIỆU ĐÁNH GIÁ'!$D$5:$D$504='CẤU HÌNH'!$B$14)*('DỮ LIỆU ĐÁNH GIÁ'!$G$3:$Z$3='CẤU HÌNH'!$B$20)*ISNUMBER('DỮ LIỆU ĐÁNH GIÁ'!$G$5:$Z$504)))</f>
        <v/>
      </c>
      <c r="N25" s="88" t="str">
        <f>IF($A25="","",SUMPRODUCT(('DỮ LIỆU ĐÁNH GIÁ'!$B$5:$B$504=$A25)*('DỮ LIỆU ĐÁNH GIÁ'!$D$5:$D$504='CẤU HÌNH'!$B$14)*('DỮ LIỆU ĐÁNH GIÁ'!$G$3:$Z$3='CẤU HÌNH'!$B$21)*ISNUMBER('DỮ LIỆU ĐÁNH GIÁ'!$G$5:$Z$504)))</f>
        <v/>
      </c>
      <c r="O25" s="88" t="str">
        <f>IF($A25="","",SUMPRODUCT(('DỮ LIỆU ĐÁNH GIÁ'!$B$5:$B$504=$A25)*('DỮ LIỆU ĐÁNH GIÁ'!$D$5:$D$504='CẤU HÌNH'!$B$14)*('DỮ LIỆU ĐÁNH GIÁ'!$G$3:$Z$3='CẤU HÌNH'!$B$22)*ISNUMBER('DỮ LIỆU ĐÁNH GIÁ'!$G$5:$Z$504)))</f>
        <v/>
      </c>
      <c r="P25" s="88" t="str">
        <f>IF($A25="","",SUMPRODUCT(('DỮ LIỆU ĐÁNH GIÁ'!$B$5:$B$504=$A25)*('DỮ LIỆU ĐÁNH GIÁ'!$D$5:$D$504='CẤU HÌNH'!$B$14)*('DỮ LIỆU ĐÁNH GIÁ'!$G$3:$Z$3='CẤU HÌNH'!$B$23)*ISNUMBER('DỮ LIỆU ĐÁNH GIÁ'!$G$5:$Z$504)))</f>
        <v/>
      </c>
      <c r="Q25" s="88" t="str">
        <f>IF($A25="","",SUMPRODUCT(('DỮ LIỆU ĐÁNH GIÁ'!$B$5:$B$504=$A25)*('DỮ LIỆU ĐÁNH GIÁ'!$D$5:$D$504='CẤU HÌNH'!$B$14)*('DỮ LIỆU ĐÁNH GIÁ'!$G$3:$Z$3='CẤU HÌNH'!$B$24)*ISNUMBER('DỮ LIỆU ĐÁNH GIÁ'!$G$5:$Z$504)))</f>
        <v/>
      </c>
      <c r="R25" s="88" t="str">
        <f>IF($A25="","",SUMPRODUCT(('DỮ LIỆU ĐÁNH GIÁ'!$B$5:$B$504=$A25)*('DỮ LIỆU ĐÁNH GIÁ'!$D$5:$D$504='CẤU HÌNH'!$B$15)*('DỮ LIỆU ĐÁNH GIÁ'!$G$3:$Z$3='CẤU HÌNH'!$B$20)*ISNUMBER('DỮ LIỆU ĐÁNH GIÁ'!$G$5:$Z$504)))</f>
        <v/>
      </c>
      <c r="S25" s="88" t="str">
        <f>IF($A25="","",SUMPRODUCT(('DỮ LIỆU ĐÁNH GIÁ'!$B$5:$B$504=$A25)*('DỮ LIỆU ĐÁNH GIÁ'!$D$5:$D$504='CẤU HÌNH'!$B$15)*('DỮ LIỆU ĐÁNH GIÁ'!$G$3:$Z$3='CẤU HÌNH'!$B$21)*ISNUMBER('DỮ LIỆU ĐÁNH GIÁ'!$G$5:$Z$504)))</f>
        <v/>
      </c>
      <c r="T25" s="88" t="str">
        <f>IF($A25="","",SUMPRODUCT(('DỮ LIỆU ĐÁNH GIÁ'!$B$5:$B$504=$A25)*('DỮ LIỆU ĐÁNH GIÁ'!$D$5:$D$504='CẤU HÌNH'!$B$15)*('DỮ LIỆU ĐÁNH GIÁ'!$G$3:$Z$3='CẤU HÌNH'!$B$22)*ISNUMBER('DỮ LIỆU ĐÁNH GIÁ'!$G$5:$Z$504)))</f>
        <v/>
      </c>
      <c r="U25" s="88" t="str">
        <f>IF($A25="","",SUMPRODUCT(('DỮ LIỆU ĐÁNH GIÁ'!$B$5:$B$504=$A25)*('DỮ LIỆU ĐÁNH GIÁ'!$D$5:$D$504='CẤU HÌNH'!$B$15)*('DỮ LIỆU ĐÁNH GIÁ'!$G$3:$Z$3='CẤU HÌNH'!$B$23)*ISNUMBER('DỮ LIỆU ĐÁNH GIÁ'!$G$5:$Z$504)))</f>
        <v/>
      </c>
      <c r="V25" s="88" t="str">
        <f>IF($A25="","",SUMPRODUCT(('DỮ LIỆU ĐÁNH GIÁ'!$B$5:$B$504=$A25)*('DỮ LIỆU ĐÁNH GIÁ'!$D$5:$D$504='CẤU HÌNH'!$B$15)*('DỮ LIỆU ĐÁNH GIÁ'!$G$3:$Z$3='CẤU HÌNH'!$B$24)*ISNUMBER('DỮ LIỆU ĐÁNH GIÁ'!$G$5:$Z$504)))</f>
        <v/>
      </c>
      <c r="W25" s="89" t="str">
        <f>IF($A25="","",IF(C25=0,0,SUMPRODUCT(('DỮ LIỆU ĐÁNH GIÁ'!$B$5:$B$504=$A25)*('DỮ LIỆU ĐÁNH GIÁ'!$D$5:$D$504='CẤU HÌNH'!$B$12)*('DỮ LIỆU ĐÁNH GIÁ'!$G$3:$Z$3='CẤU HÌNH'!$B$20)*'DỮ LIỆU ĐÁNH GIÁ'!$G$5:$Z$504)/C25))</f>
        <v/>
      </c>
      <c r="X25" s="89" t="str">
        <f>IF($A25="","",IF(D25=0,0,SUMPRODUCT(('DỮ LIỆU ĐÁNH GIÁ'!$B$5:$B$504=$A25)*('DỮ LIỆU ĐÁNH GIÁ'!$D$5:$D$504='CẤU HÌNH'!$B$12)*('DỮ LIỆU ĐÁNH GIÁ'!$G$3:$Z$3='CẤU HÌNH'!$B$21)*'DỮ LIỆU ĐÁNH GIÁ'!$G$5:$Z$504)/D25))</f>
        <v/>
      </c>
      <c r="Y25" s="89" t="str">
        <f>IF($A25="","",IF(E25=0,0,SUMPRODUCT(('DỮ LIỆU ĐÁNH GIÁ'!$B$5:$B$504=$A25)*('DỮ LIỆU ĐÁNH GIÁ'!$D$5:$D$504='CẤU HÌNH'!$B$12)*('DỮ LIỆU ĐÁNH GIÁ'!$G$3:$Z$3='CẤU HÌNH'!$B$22)*'DỮ LIỆU ĐÁNH GIÁ'!$G$5:$Z$504)/E25))</f>
        <v/>
      </c>
      <c r="Z25" s="89" t="str">
        <f>IF($A25="","",IF(F25=0,0,SUMPRODUCT(('DỮ LIỆU ĐÁNH GIÁ'!$B$5:$B$504=$A25)*('DỮ LIỆU ĐÁNH GIÁ'!$D$5:$D$504='CẤU HÌNH'!$B$12)*('DỮ LIỆU ĐÁNH GIÁ'!$G$3:$Z$3='CẤU HÌNH'!$B$23)*'DỮ LIỆU ĐÁNH GIÁ'!$G$5:$Z$504)/F25))</f>
        <v/>
      </c>
      <c r="AA25" s="89" t="str">
        <f>IF($A25="","",IF(G25=0,0,SUMPRODUCT(('DỮ LIỆU ĐÁNH GIÁ'!$B$5:$B$504=$A25)*('DỮ LIỆU ĐÁNH GIÁ'!$D$5:$D$504='CẤU HÌNH'!$B$12)*('DỮ LIỆU ĐÁNH GIÁ'!$G$3:$Z$3='CẤU HÌNH'!$B$24)*'DỮ LIỆU ĐÁNH GIÁ'!$G$5:$Z$504)/G25))</f>
        <v/>
      </c>
      <c r="AB25" s="89" t="str">
        <f>IF($A25="","",IF(H25=0,0,SUMPRODUCT(('DỮ LIỆU ĐÁNH GIÁ'!$B$5:$B$504=$A25)*('DỮ LIỆU ĐÁNH GIÁ'!$D$5:$D$504='CẤU HÌNH'!$B$13)*('DỮ LIỆU ĐÁNH GIÁ'!$G$3:$Z$3='CẤU HÌNH'!$B$20)*'DỮ LIỆU ĐÁNH GIÁ'!$G$5:$Z$504)/H25))</f>
        <v/>
      </c>
      <c r="AC25" s="89" t="str">
        <f>IF($A25="","",IF(I25=0,0,SUMPRODUCT(('DỮ LIỆU ĐÁNH GIÁ'!$B$5:$B$504=$A25)*('DỮ LIỆU ĐÁNH GIÁ'!$D$5:$D$504='CẤU HÌNH'!$B$13)*('DỮ LIỆU ĐÁNH GIÁ'!$G$3:$Z$3='CẤU HÌNH'!$B$21)*'DỮ LIỆU ĐÁNH GIÁ'!$G$5:$Z$504)/I25))</f>
        <v/>
      </c>
      <c r="AD25" s="89" t="str">
        <f>IF($A25="","",IF(J25=0,0,SUMPRODUCT(('DỮ LIỆU ĐÁNH GIÁ'!$B$5:$B$504=$A25)*('DỮ LIỆU ĐÁNH GIÁ'!$D$5:$D$504='CẤU HÌNH'!$B$13)*('DỮ LIỆU ĐÁNH GIÁ'!$G$3:$Z$3='CẤU HÌNH'!$B$22)*'DỮ LIỆU ĐÁNH GIÁ'!$G$5:$Z$504)/J25))</f>
        <v/>
      </c>
      <c r="AE25" s="89" t="str">
        <f>IF($A25="","",IF(K25=0,0,SUMPRODUCT(('DỮ LIỆU ĐÁNH GIÁ'!$B$5:$B$504=$A25)*('DỮ LIỆU ĐÁNH GIÁ'!$D$5:$D$504='CẤU HÌNH'!$B$13)*('DỮ LIỆU ĐÁNH GIÁ'!$G$3:$Z$3='CẤU HÌNH'!$B$23)*'DỮ LIỆU ĐÁNH GIÁ'!$G$5:$Z$504)/K25))</f>
        <v/>
      </c>
      <c r="AF25" s="89" t="str">
        <f>IF($A25="","",IF(L25=0,0,SUMPRODUCT(('DỮ LIỆU ĐÁNH GIÁ'!$B$5:$B$504=$A25)*('DỮ LIỆU ĐÁNH GIÁ'!$D$5:$D$504='CẤU HÌNH'!$B$13)*('DỮ LIỆU ĐÁNH GIÁ'!$G$3:$Z$3='CẤU HÌNH'!$B$24)*'DỮ LIỆU ĐÁNH GIÁ'!$G$5:$Z$504)/L25))</f>
        <v/>
      </c>
      <c r="AG25" s="89" t="str">
        <f>IF($A25="","",IF(M25=0,0,SUMPRODUCT(('DỮ LIỆU ĐÁNH GIÁ'!$B$5:$B$504=$A25)*('DỮ LIỆU ĐÁNH GIÁ'!$D$5:$D$504='CẤU HÌNH'!$B$14)*('DỮ LIỆU ĐÁNH GIÁ'!$G$3:$Z$3='CẤU HÌNH'!$B$20)*'DỮ LIỆU ĐÁNH GIÁ'!$G$5:$Z$504)/M25))</f>
        <v/>
      </c>
      <c r="AH25" s="89" t="str">
        <f>IF($A25="","",IF(N25=0,0,SUMPRODUCT(('DỮ LIỆU ĐÁNH GIÁ'!$B$5:$B$504=$A25)*('DỮ LIỆU ĐÁNH GIÁ'!$D$5:$D$504='CẤU HÌNH'!$B$14)*('DỮ LIỆU ĐÁNH GIÁ'!$G$3:$Z$3='CẤU HÌNH'!$B$21)*'DỮ LIỆU ĐÁNH GIÁ'!$G$5:$Z$504)/N25))</f>
        <v/>
      </c>
      <c r="AI25" s="89" t="str">
        <f>IF($A25="","",IF(O25=0,0,SUMPRODUCT(('DỮ LIỆU ĐÁNH GIÁ'!$B$5:$B$504=$A25)*('DỮ LIỆU ĐÁNH GIÁ'!$D$5:$D$504='CẤU HÌNH'!$B$14)*('DỮ LIỆU ĐÁNH GIÁ'!$G$3:$Z$3='CẤU HÌNH'!$B$22)*'DỮ LIỆU ĐÁNH GIÁ'!$G$5:$Z$504)/O25))</f>
        <v/>
      </c>
      <c r="AJ25" s="89" t="str">
        <f>IF($A25="","",IF(P25=0,0,SUMPRODUCT(('DỮ LIỆU ĐÁNH GIÁ'!$B$5:$B$504=$A25)*('DỮ LIỆU ĐÁNH GIÁ'!$D$5:$D$504='CẤU HÌNH'!$B$14)*('DỮ LIỆU ĐÁNH GIÁ'!$G$3:$Z$3='CẤU HÌNH'!$B$23)*'DỮ LIỆU ĐÁNH GIÁ'!$G$5:$Z$504)/P25))</f>
        <v/>
      </c>
      <c r="AK25" s="89" t="str">
        <f>IF($A25="","",IF(Q25=0,0,SUMPRODUCT(('DỮ LIỆU ĐÁNH GIÁ'!$B$5:$B$504=$A25)*('DỮ LIỆU ĐÁNH GIÁ'!$D$5:$D$504='CẤU HÌNH'!$B$14)*('DỮ LIỆU ĐÁNH GIÁ'!$G$3:$Z$3='CẤU HÌNH'!$B$24)*'DỮ LIỆU ĐÁNH GIÁ'!$G$5:$Z$504)/Q25))</f>
        <v/>
      </c>
      <c r="AL25" s="89" t="str">
        <f>IF($A25="","",IF(R25=0,0,SUMPRODUCT(('DỮ LIỆU ĐÁNH GIÁ'!$B$5:$B$504=$A25)*('DỮ LIỆU ĐÁNH GIÁ'!$D$5:$D$504='CẤU HÌNH'!$B$15)*('DỮ LIỆU ĐÁNH GIÁ'!$G$3:$Z$3='CẤU HÌNH'!$B$20)*'DỮ LIỆU ĐÁNH GIÁ'!$G$5:$Z$504)/R25))</f>
        <v/>
      </c>
      <c r="AM25" s="89" t="str">
        <f>IF($A25="","",IF(S25=0,0,SUMPRODUCT(('DỮ LIỆU ĐÁNH GIÁ'!$B$5:$B$504=$A25)*('DỮ LIỆU ĐÁNH GIÁ'!$D$5:$D$504='CẤU HÌNH'!$B$15)*('DỮ LIỆU ĐÁNH GIÁ'!$G$3:$Z$3='CẤU HÌNH'!$B$21)*'DỮ LIỆU ĐÁNH GIÁ'!$G$5:$Z$504)/S25))</f>
        <v/>
      </c>
      <c r="AN25" s="89" t="str">
        <f>IF($A25="","",IF(T25=0,0,SUMPRODUCT(('DỮ LIỆU ĐÁNH GIÁ'!$B$5:$B$504=$A25)*('DỮ LIỆU ĐÁNH GIÁ'!$D$5:$D$504='CẤU HÌNH'!$B$15)*('DỮ LIỆU ĐÁNH GIÁ'!$G$3:$Z$3='CẤU HÌNH'!$B$22)*'DỮ LIỆU ĐÁNH GIÁ'!$G$5:$Z$504)/T25))</f>
        <v/>
      </c>
      <c r="AO25" s="89" t="str">
        <f>IF($A25="","",IF(U25=0,0,SUMPRODUCT(('DỮ LIỆU ĐÁNH GIÁ'!$B$5:$B$504=$A25)*('DỮ LIỆU ĐÁNH GIÁ'!$D$5:$D$504='CẤU HÌNH'!$B$15)*('DỮ LIỆU ĐÁNH GIÁ'!$G$3:$Z$3='CẤU HÌNH'!$B$23)*'DỮ LIỆU ĐÁNH GIÁ'!$G$5:$Z$504)/U25))</f>
        <v/>
      </c>
      <c r="AP25" s="89" t="str">
        <f>IF($A25="","",IF(V25=0,0,SUMPRODUCT(('DỮ LIỆU ĐÁNH GIÁ'!$B$5:$B$504=$A25)*('DỮ LIỆU ĐÁNH GIÁ'!$D$5:$D$504='CẤU HÌNH'!$B$15)*('DỮ LIỆU ĐÁNH GIÁ'!$G$3:$Z$3='CẤU HÌNH'!$B$24)*'DỮ LIỆU ĐÁNH GIÁ'!$G$5:$Z$504)/V25))</f>
        <v/>
      </c>
      <c r="AQ25" s="89" t="str">
        <f>IF($A25="","",IF((IF(C25&gt;0,'CẤU HÌNH'!$C$20,0)+IF(D25&gt;0,'CẤU HÌNH'!$C$21,0)+IF(E25&gt;0,'CẤU HÌNH'!$C$22,0)+IF(F25&gt;0,'CẤU HÌNH'!$C$23,0)+IF(G25&gt;0,'CẤU HÌNH'!$C$24,0))=0,"",('CẤU HÌNH'!$C$20*W25+'CẤU HÌNH'!$C$21*X25+'CẤU HÌNH'!$C$22*Y25+'CẤU HÌNH'!$C$23*Z25+'CẤU HÌNH'!$C$24*AA25)/(IF(C25&gt;0,'CẤU HÌNH'!$C$20,0)+IF(D25&gt;0,'CẤU HÌNH'!$C$21,0)+IF(E25&gt;0,'CẤU HÌNH'!$C$22,0)+IF(F25&gt;0,'CẤU HÌNH'!$C$23,0)+IF(G25&gt;0,'CẤU HÌNH'!$C$24,0))))</f>
        <v/>
      </c>
      <c r="AR25" s="89" t="str">
        <f>IF($A25="","",IF((IF(H25&gt;0,'CẤU HÌNH'!$C$20,0)+IF(I25&gt;0,'CẤU HÌNH'!$C$21,0)+IF(J25&gt;0,'CẤU HÌNH'!$C$22,0)+IF(K25&gt;0,'CẤU HÌNH'!$C$23,0)+IF(L25&gt;0,'CẤU HÌNH'!$C$24,0))=0,"",('CẤU HÌNH'!$C$20*AB25+'CẤU HÌNH'!$C$21*AC25+'CẤU HÌNH'!$C$22*AD25+'CẤU HÌNH'!$C$23*AE25+'CẤU HÌNH'!$C$24*AF25)/(IF(H25&gt;0,'CẤU HÌNH'!$C$20,0)+IF(I25&gt;0,'CẤU HÌNH'!$C$21,0)+IF(J25&gt;0,'CẤU HÌNH'!$C$22,0)+IF(K25&gt;0,'CẤU HÌNH'!$C$23,0)+IF(L25&gt;0,'CẤU HÌNH'!$C$24,0))))</f>
        <v/>
      </c>
      <c r="AS25" s="89" t="str">
        <f>IF($A25="","",IF((IF(M25&gt;0,'CẤU HÌNH'!$C$20,0)+IF(N25&gt;0,'CẤU HÌNH'!$C$21,0)+IF(O25&gt;0,'CẤU HÌNH'!$C$22,0)+IF(P25&gt;0,'CẤU HÌNH'!$C$23,0)+IF(Q25&gt;0,'CẤU HÌNH'!$C$24,0))=0,"",('CẤU HÌNH'!$C$20*AG25+'CẤU HÌNH'!$C$21*AH25+'CẤU HÌNH'!$C$22*AI25+'CẤU HÌNH'!$C$23*AJ25+'CẤU HÌNH'!$C$24*AK25)/(IF(M25&gt;0,'CẤU HÌNH'!$C$20,0)+IF(N25&gt;0,'CẤU HÌNH'!$C$21,0)+IF(O25&gt;0,'CẤU HÌNH'!$C$22,0)+IF(P25&gt;0,'CẤU HÌNH'!$C$23,0)+IF(Q25&gt;0,'CẤU HÌNH'!$C$24,0))))</f>
        <v/>
      </c>
      <c r="AT25" s="89" t="str">
        <f>IF($A25="","",IF((IF(R25&gt;0,'CẤU HÌNH'!$C$20,0)+IF(S25&gt;0,'CẤU HÌNH'!$C$21,0)+IF(T25&gt;0,'CẤU HÌNH'!$C$22,0)+IF(U25&gt;0,'CẤU HÌNH'!$C$23,0)+IF(V25&gt;0,'CẤU HÌNH'!$C$24,0))=0,"",('CẤU HÌNH'!$C$20*AL25+'CẤU HÌNH'!$C$21*AM25+'CẤU HÌNH'!$C$22*AN25+'CẤU HÌNH'!$C$23*AO25+'CẤU HÌNH'!$C$24*AP25)/(IF(R25&gt;0,'CẤU HÌNH'!$C$20,0)+IF(S25&gt;0,'CẤU HÌNH'!$C$21,0)+IF(T25&gt;0,'CẤU HÌNH'!$C$22,0)+IF(U25&gt;0,'CẤU HÌNH'!$C$23,0)+IF(V25&gt;0,'CẤU HÌNH'!$C$24,0))))</f>
        <v/>
      </c>
      <c r="AU25" s="89" t="str">
        <f>IF($A25="","",IF((IF(C25&gt;0,'CẤU HÌNH'!$C$12,0)+IF(H25&gt;0,'CẤU HÌNH'!$C$13,0)+IF(M25&gt;0,'CẤU HÌNH'!$C$14,0)+IF(R25&gt;0,'CẤU HÌNH'!$C$15,0))=0,"",('CẤU HÌNH'!$C$12*W25+'CẤU HÌNH'!$C$13*AB25+'CẤU HÌNH'!$C$14*AG25+'CẤU HÌNH'!$C$15*AL25)/(IF(C25&gt;0,'CẤU HÌNH'!$C$12,0)+IF(H25&gt;0,'CẤU HÌNH'!$C$13,0)+IF(M25&gt;0,'CẤU HÌNH'!$C$14,0)+IF(R25&gt;0,'CẤU HÌNH'!$C$15,0))))</f>
        <v/>
      </c>
      <c r="AV25" s="89" t="str">
        <f>IF($A25="","",IF((IF(D25&gt;0,'CẤU HÌNH'!$C$12,0)+IF(I25&gt;0,'CẤU HÌNH'!$C$13,0)+IF(N25&gt;0,'CẤU HÌNH'!$C$14,0)+IF(S25&gt;0,'CẤU HÌNH'!$C$15,0))=0,"",('CẤU HÌNH'!$C$12*X25+'CẤU HÌNH'!$C$13*AC25+'CẤU HÌNH'!$C$14*AH25+'CẤU HÌNH'!$C$15*AM25)/(IF(D25&gt;0,'CẤU HÌNH'!$C$12,0)+IF(I25&gt;0,'CẤU HÌNH'!$C$13,0)+IF(N25&gt;0,'CẤU HÌNH'!$C$14,0)+IF(S25&gt;0,'CẤU HÌNH'!$C$15,0))))</f>
        <v/>
      </c>
      <c r="AW25" s="89" t="str">
        <f>IF($A25="","",IF((IF(E25&gt;0,'CẤU HÌNH'!$C$12,0)+IF(J25&gt;0,'CẤU HÌNH'!$C$13,0)+IF(O25&gt;0,'CẤU HÌNH'!$C$14,0)+IF(T25&gt;0,'CẤU HÌNH'!$C$15,0))=0,"",('CẤU HÌNH'!$C$12*Y25+'CẤU HÌNH'!$C$13*AD25+'CẤU HÌNH'!$C$14*AI25+'CẤU HÌNH'!$C$15*AN25)/(IF(E25&gt;0,'CẤU HÌNH'!$C$12,0)+IF(J25&gt;0,'CẤU HÌNH'!$C$13,0)+IF(O25&gt;0,'CẤU HÌNH'!$C$14,0)+IF(T25&gt;0,'CẤU HÌNH'!$C$15,0))))</f>
        <v/>
      </c>
      <c r="AX25" s="89" t="str">
        <f>IF($A25="","",IF((IF(F25&gt;0,'CẤU HÌNH'!$C$12,0)+IF(K25&gt;0,'CẤU HÌNH'!$C$13,0)+IF(P25&gt;0,'CẤU HÌNH'!$C$14,0)+IF(U25&gt;0,'CẤU HÌNH'!$C$15,0))=0,"",('CẤU HÌNH'!$C$12*Z25+'CẤU HÌNH'!$C$13*AE25+'CẤU HÌNH'!$C$14*AJ25+'CẤU HÌNH'!$C$15*AO25)/(IF(F25&gt;0,'CẤU HÌNH'!$C$12,0)+IF(K25&gt;0,'CẤU HÌNH'!$C$13,0)+IF(P25&gt;0,'CẤU HÌNH'!$C$14,0)+IF(U25&gt;0,'CẤU HÌNH'!$C$15,0))))</f>
        <v/>
      </c>
      <c r="AY25" s="89" t="str">
        <f>IF($A25="","",IF((IF(G25&gt;0,'CẤU HÌNH'!$C$12,0)+IF(L25&gt;0,'CẤU HÌNH'!$C$13,0)+IF(Q25&gt;0,'CẤU HÌNH'!$C$14,0)+IF(V25&gt;0,'CẤU HÌNH'!$C$15,0))=0,"",('CẤU HÌNH'!$C$12*AA25+'CẤU HÌNH'!$C$13*AF25+'CẤU HÌNH'!$C$14*AK25+'CẤU HÌNH'!$C$15*AP25)/(IF(G25&gt;0,'CẤU HÌNH'!$C$12,0)+IF(L25&gt;0,'CẤU HÌNH'!$C$13,0)+IF(Q25&gt;0,'CẤU HÌNH'!$C$14,0)+IF(V25&gt;0,'CẤU HÌNH'!$C$15,0))))</f>
        <v/>
      </c>
      <c r="AZ25" s="89" t="str">
        <f>IF($A25="","",IF((IF(H25&gt;0,'CẤU HÌNH'!$C$13,0)+IF(M25&gt;0,'CẤU HÌNH'!$C$14,0)+IF(R25&gt;0,'CẤU HÌNH'!$C$15,0))=0,"",('CẤU HÌNH'!$C$13*AB25+'CẤU HÌNH'!$C$14*AG25+'CẤU HÌNH'!$C$15*AL25)/(IF(H25&gt;0,'CẤU HÌNH'!$C$13,0)+IF(M25&gt;0,'CẤU HÌNH'!$C$14,0)+IF(R25&gt;0,'CẤU HÌNH'!$C$15,0))))</f>
        <v/>
      </c>
      <c r="BA25" s="89" t="str">
        <f>IF($A25="","",IF((IF(I25&gt;0,'CẤU HÌNH'!$C$13,0)+IF(N25&gt;0,'CẤU HÌNH'!$C$14,0)+IF(S25&gt;0,'CẤU HÌNH'!$C$15,0))=0,"",('CẤU HÌNH'!$C$13*AC25+'CẤU HÌNH'!$C$14*AH25+'CẤU HÌNH'!$C$15*AM25)/(IF(I25&gt;0,'CẤU HÌNH'!$C$13,0)+IF(N25&gt;0,'CẤU HÌNH'!$C$14,0)+IF(S25&gt;0,'CẤU HÌNH'!$C$15,0))))</f>
        <v/>
      </c>
      <c r="BB25" s="89" t="str">
        <f>IF($A25="","",IF((IF(J25&gt;0,'CẤU HÌNH'!$C$13,0)+IF(O25&gt;0,'CẤU HÌNH'!$C$14,0)+IF(T25&gt;0,'CẤU HÌNH'!$C$15,0))=0,"",('CẤU HÌNH'!$C$13*AD25+'CẤU HÌNH'!$C$14*AI25+'CẤU HÌNH'!$C$15*AN25)/(IF(J25&gt;0,'CẤU HÌNH'!$C$13,0)+IF(O25&gt;0,'CẤU HÌNH'!$C$14,0)+IF(T25&gt;0,'CẤU HÌNH'!$C$15,0))))</f>
        <v/>
      </c>
      <c r="BC25" s="89" t="str">
        <f>IF($A25="","",IF((IF(K25&gt;0,'CẤU HÌNH'!$C$13,0)+IF(P25&gt;0,'CẤU HÌNH'!$C$14,0)+IF(U25&gt;0,'CẤU HÌNH'!$C$15,0))=0,"",('CẤU HÌNH'!$C$13*AE25+'CẤU HÌNH'!$C$14*AJ25+'CẤU HÌNH'!$C$15*AO25)/(IF(K25&gt;0,'CẤU HÌNH'!$C$13,0)+IF(P25&gt;0,'CẤU HÌNH'!$C$14,0)+IF(U25&gt;0,'CẤU HÌNH'!$C$15,0))))</f>
        <v/>
      </c>
      <c r="BD25" s="89" t="str">
        <f>IF($A25="","",IF((IF(L25&gt;0,'CẤU HÌNH'!$C$13,0)+IF(Q25&gt;0,'CẤU HÌNH'!$C$14,0)+IF(V25&gt;0,'CẤU HÌNH'!$C$15,0))=0,"",('CẤU HÌNH'!$C$13*AF25+'CẤU HÌNH'!$C$14*AK25+'CẤU HÌNH'!$C$15*AP25)/(IF(L25&gt;0,'CẤU HÌNH'!$C$13,0)+IF(Q25&gt;0,'CẤU HÌNH'!$C$14,0)+IF(V25&gt;0,'CẤU HÌNH'!$C$15,0))))</f>
        <v/>
      </c>
      <c r="BE25" s="89" t="str">
        <f>IF($A25="","",IF((IF(ISNUMBER(AQ25),'CẤU HÌNH'!$C$12,0)+IF(ISNUMBER(AR25),'CẤU HÌNH'!$C$13,0)+IF(ISNUMBER(AS25),'CẤU HÌNH'!$C$14,0)+IF(ISNUMBER(AT25),'CẤU HÌNH'!$C$15,0))=0,"",(IF(ISNUMBER(AQ25),'CẤU HÌNH'!$C$12*AQ25,0)+IF(ISNUMBER(AR25),'CẤU HÌNH'!$C$13*AR25,0)+IF(ISNUMBER(AS25),'CẤU HÌNH'!$C$14*AS25,0)+IF(ISNUMBER(AT25),'CẤU HÌNH'!$C$15*AT25,0))/(IF(ISNUMBER(AQ25),'CẤU HÌNH'!$C$12,0)+IF(ISNUMBER(AR25),'CẤU HÌNH'!$C$13,0)+IF(ISNUMBER(AS25),'CẤU HÌNH'!$C$14,0)+IF(ISNUMBER(AT25),'CẤU HÌNH'!$C$15,0))))</f>
        <v/>
      </c>
      <c r="BF25" s="89" t="str">
        <f>IF($A25="","",IF((IF(ISNUMBER(AR25),'CẤU HÌNH'!$C$13,0)+IF(ISNUMBER(AS25),'CẤU HÌNH'!$C$14,0)+IF(ISNUMBER(AT25),'CẤU HÌNH'!$C$15,0))=0,"",(IF(ISNUMBER(AR25),'CẤU HÌNH'!$C$13*AR25,0)+IF(ISNUMBER(AS25),'CẤU HÌNH'!$C$14*AS25,0)+IF(ISNUMBER(AT25),'CẤU HÌNH'!$C$15*AT25,0))/(IF(ISNUMBER(AR25),'CẤU HÌNH'!$C$13,0)+IF(ISNUMBER(AS25),'CẤU HÌNH'!$C$14,0)+IF(ISNUMBER(AT25),'CẤU HÌNH'!$C$15,0))))</f>
        <v/>
      </c>
    </row>
    <row r="26" ht="15.75" customHeight="1">
      <c r="A26" s="87" t="str">
        <f>IF('NGƯỜI ĐƯỢC ĐÁNH GIÁ'!B26="","",'NGƯỜI ĐƯỢC ĐÁNH GIÁ'!B26)</f>
        <v/>
      </c>
      <c r="B26" s="87" t="str">
        <f>IF(A26="","",'NGƯỜI ĐƯỢC ĐÁNH GIÁ'!C26)</f>
        <v/>
      </c>
      <c r="C26" s="88" t="str">
        <f>IF($A26="","",SUMPRODUCT(('DỮ LIỆU ĐÁNH GIÁ'!$B$5:$B$504=$A26)*('DỮ LIỆU ĐÁNH GIÁ'!$D$5:$D$504='CẤU HÌNH'!$B$12)*('DỮ LIỆU ĐÁNH GIÁ'!$G$3:$Z$3='CẤU HÌNH'!$B$20)*ISNUMBER('DỮ LIỆU ĐÁNH GIÁ'!$G$5:$Z$504)))</f>
        <v/>
      </c>
      <c r="D26" s="88" t="str">
        <f>IF($A26="","",SUMPRODUCT(('DỮ LIỆU ĐÁNH GIÁ'!$B$5:$B$504=$A26)*('DỮ LIỆU ĐÁNH GIÁ'!$D$5:$D$504='CẤU HÌNH'!$B$12)*('DỮ LIỆU ĐÁNH GIÁ'!$G$3:$Z$3='CẤU HÌNH'!$B$21)*ISNUMBER('DỮ LIỆU ĐÁNH GIÁ'!$G$5:$Z$504)))</f>
        <v/>
      </c>
      <c r="E26" s="88" t="str">
        <f>IF($A26="","",SUMPRODUCT(('DỮ LIỆU ĐÁNH GIÁ'!$B$5:$B$504=$A26)*('DỮ LIỆU ĐÁNH GIÁ'!$D$5:$D$504='CẤU HÌNH'!$B$12)*('DỮ LIỆU ĐÁNH GIÁ'!$G$3:$Z$3='CẤU HÌNH'!$B$22)*ISNUMBER('DỮ LIỆU ĐÁNH GIÁ'!$G$5:$Z$504)))</f>
        <v/>
      </c>
      <c r="F26" s="88" t="str">
        <f>IF($A26="","",SUMPRODUCT(('DỮ LIỆU ĐÁNH GIÁ'!$B$5:$B$504=$A26)*('DỮ LIỆU ĐÁNH GIÁ'!$D$5:$D$504='CẤU HÌNH'!$B$12)*('DỮ LIỆU ĐÁNH GIÁ'!$G$3:$Z$3='CẤU HÌNH'!$B$23)*ISNUMBER('DỮ LIỆU ĐÁNH GIÁ'!$G$5:$Z$504)))</f>
        <v/>
      </c>
      <c r="G26" s="88" t="str">
        <f>IF($A26="","",SUMPRODUCT(('DỮ LIỆU ĐÁNH GIÁ'!$B$5:$B$504=$A26)*('DỮ LIỆU ĐÁNH GIÁ'!$D$5:$D$504='CẤU HÌNH'!$B$12)*('DỮ LIỆU ĐÁNH GIÁ'!$G$3:$Z$3='CẤU HÌNH'!$B$24)*ISNUMBER('DỮ LIỆU ĐÁNH GIÁ'!$G$5:$Z$504)))</f>
        <v/>
      </c>
      <c r="H26" s="88" t="str">
        <f>IF($A26="","",SUMPRODUCT(('DỮ LIỆU ĐÁNH GIÁ'!$B$5:$B$504=$A26)*('DỮ LIỆU ĐÁNH GIÁ'!$D$5:$D$504='CẤU HÌNH'!$B$13)*('DỮ LIỆU ĐÁNH GIÁ'!$G$3:$Z$3='CẤU HÌNH'!$B$20)*ISNUMBER('DỮ LIỆU ĐÁNH GIÁ'!$G$5:$Z$504)))</f>
        <v/>
      </c>
      <c r="I26" s="88" t="str">
        <f>IF($A26="","",SUMPRODUCT(('DỮ LIỆU ĐÁNH GIÁ'!$B$5:$B$504=$A26)*('DỮ LIỆU ĐÁNH GIÁ'!$D$5:$D$504='CẤU HÌNH'!$B$13)*('DỮ LIỆU ĐÁNH GIÁ'!$G$3:$Z$3='CẤU HÌNH'!$B$21)*ISNUMBER('DỮ LIỆU ĐÁNH GIÁ'!$G$5:$Z$504)))</f>
        <v/>
      </c>
      <c r="J26" s="88" t="str">
        <f>IF($A26="","",SUMPRODUCT(('DỮ LIỆU ĐÁNH GIÁ'!$B$5:$B$504=$A26)*('DỮ LIỆU ĐÁNH GIÁ'!$D$5:$D$504='CẤU HÌNH'!$B$13)*('DỮ LIỆU ĐÁNH GIÁ'!$G$3:$Z$3='CẤU HÌNH'!$B$22)*ISNUMBER('DỮ LIỆU ĐÁNH GIÁ'!$G$5:$Z$504)))</f>
        <v/>
      </c>
      <c r="K26" s="88" t="str">
        <f>IF($A26="","",SUMPRODUCT(('DỮ LIỆU ĐÁNH GIÁ'!$B$5:$B$504=$A26)*('DỮ LIỆU ĐÁNH GIÁ'!$D$5:$D$504='CẤU HÌNH'!$B$13)*('DỮ LIỆU ĐÁNH GIÁ'!$G$3:$Z$3='CẤU HÌNH'!$B$23)*ISNUMBER('DỮ LIỆU ĐÁNH GIÁ'!$G$5:$Z$504)))</f>
        <v/>
      </c>
      <c r="L26" s="88" t="str">
        <f>IF($A26="","",SUMPRODUCT(('DỮ LIỆU ĐÁNH GIÁ'!$B$5:$B$504=$A26)*('DỮ LIỆU ĐÁNH GIÁ'!$D$5:$D$504='CẤU HÌNH'!$B$13)*('DỮ LIỆU ĐÁNH GIÁ'!$G$3:$Z$3='CẤU HÌNH'!$B$24)*ISNUMBER('DỮ LIỆU ĐÁNH GIÁ'!$G$5:$Z$504)))</f>
        <v/>
      </c>
      <c r="M26" s="88" t="str">
        <f>IF($A26="","",SUMPRODUCT(('DỮ LIỆU ĐÁNH GIÁ'!$B$5:$B$504=$A26)*('DỮ LIỆU ĐÁNH GIÁ'!$D$5:$D$504='CẤU HÌNH'!$B$14)*('DỮ LIỆU ĐÁNH GIÁ'!$G$3:$Z$3='CẤU HÌNH'!$B$20)*ISNUMBER('DỮ LIỆU ĐÁNH GIÁ'!$G$5:$Z$504)))</f>
        <v/>
      </c>
      <c r="N26" s="88" t="str">
        <f>IF($A26="","",SUMPRODUCT(('DỮ LIỆU ĐÁNH GIÁ'!$B$5:$B$504=$A26)*('DỮ LIỆU ĐÁNH GIÁ'!$D$5:$D$504='CẤU HÌNH'!$B$14)*('DỮ LIỆU ĐÁNH GIÁ'!$G$3:$Z$3='CẤU HÌNH'!$B$21)*ISNUMBER('DỮ LIỆU ĐÁNH GIÁ'!$G$5:$Z$504)))</f>
        <v/>
      </c>
      <c r="O26" s="88" t="str">
        <f>IF($A26="","",SUMPRODUCT(('DỮ LIỆU ĐÁNH GIÁ'!$B$5:$B$504=$A26)*('DỮ LIỆU ĐÁNH GIÁ'!$D$5:$D$504='CẤU HÌNH'!$B$14)*('DỮ LIỆU ĐÁNH GIÁ'!$G$3:$Z$3='CẤU HÌNH'!$B$22)*ISNUMBER('DỮ LIỆU ĐÁNH GIÁ'!$G$5:$Z$504)))</f>
        <v/>
      </c>
      <c r="P26" s="88" t="str">
        <f>IF($A26="","",SUMPRODUCT(('DỮ LIỆU ĐÁNH GIÁ'!$B$5:$B$504=$A26)*('DỮ LIỆU ĐÁNH GIÁ'!$D$5:$D$504='CẤU HÌNH'!$B$14)*('DỮ LIỆU ĐÁNH GIÁ'!$G$3:$Z$3='CẤU HÌNH'!$B$23)*ISNUMBER('DỮ LIỆU ĐÁNH GIÁ'!$G$5:$Z$504)))</f>
        <v/>
      </c>
      <c r="Q26" s="88" t="str">
        <f>IF($A26="","",SUMPRODUCT(('DỮ LIỆU ĐÁNH GIÁ'!$B$5:$B$504=$A26)*('DỮ LIỆU ĐÁNH GIÁ'!$D$5:$D$504='CẤU HÌNH'!$B$14)*('DỮ LIỆU ĐÁNH GIÁ'!$G$3:$Z$3='CẤU HÌNH'!$B$24)*ISNUMBER('DỮ LIỆU ĐÁNH GIÁ'!$G$5:$Z$504)))</f>
        <v/>
      </c>
      <c r="R26" s="88" t="str">
        <f>IF($A26="","",SUMPRODUCT(('DỮ LIỆU ĐÁNH GIÁ'!$B$5:$B$504=$A26)*('DỮ LIỆU ĐÁNH GIÁ'!$D$5:$D$504='CẤU HÌNH'!$B$15)*('DỮ LIỆU ĐÁNH GIÁ'!$G$3:$Z$3='CẤU HÌNH'!$B$20)*ISNUMBER('DỮ LIỆU ĐÁNH GIÁ'!$G$5:$Z$504)))</f>
        <v/>
      </c>
      <c r="S26" s="88" t="str">
        <f>IF($A26="","",SUMPRODUCT(('DỮ LIỆU ĐÁNH GIÁ'!$B$5:$B$504=$A26)*('DỮ LIỆU ĐÁNH GIÁ'!$D$5:$D$504='CẤU HÌNH'!$B$15)*('DỮ LIỆU ĐÁNH GIÁ'!$G$3:$Z$3='CẤU HÌNH'!$B$21)*ISNUMBER('DỮ LIỆU ĐÁNH GIÁ'!$G$5:$Z$504)))</f>
        <v/>
      </c>
      <c r="T26" s="88" t="str">
        <f>IF($A26="","",SUMPRODUCT(('DỮ LIỆU ĐÁNH GIÁ'!$B$5:$B$504=$A26)*('DỮ LIỆU ĐÁNH GIÁ'!$D$5:$D$504='CẤU HÌNH'!$B$15)*('DỮ LIỆU ĐÁNH GIÁ'!$G$3:$Z$3='CẤU HÌNH'!$B$22)*ISNUMBER('DỮ LIỆU ĐÁNH GIÁ'!$G$5:$Z$504)))</f>
        <v/>
      </c>
      <c r="U26" s="88" t="str">
        <f>IF($A26="","",SUMPRODUCT(('DỮ LIỆU ĐÁNH GIÁ'!$B$5:$B$504=$A26)*('DỮ LIỆU ĐÁNH GIÁ'!$D$5:$D$504='CẤU HÌNH'!$B$15)*('DỮ LIỆU ĐÁNH GIÁ'!$G$3:$Z$3='CẤU HÌNH'!$B$23)*ISNUMBER('DỮ LIỆU ĐÁNH GIÁ'!$G$5:$Z$504)))</f>
        <v/>
      </c>
      <c r="V26" s="88" t="str">
        <f>IF($A26="","",SUMPRODUCT(('DỮ LIỆU ĐÁNH GIÁ'!$B$5:$B$504=$A26)*('DỮ LIỆU ĐÁNH GIÁ'!$D$5:$D$504='CẤU HÌNH'!$B$15)*('DỮ LIỆU ĐÁNH GIÁ'!$G$3:$Z$3='CẤU HÌNH'!$B$24)*ISNUMBER('DỮ LIỆU ĐÁNH GIÁ'!$G$5:$Z$504)))</f>
        <v/>
      </c>
      <c r="W26" s="89" t="str">
        <f>IF($A26="","",IF(C26=0,0,SUMPRODUCT(('DỮ LIỆU ĐÁNH GIÁ'!$B$5:$B$504=$A26)*('DỮ LIỆU ĐÁNH GIÁ'!$D$5:$D$504='CẤU HÌNH'!$B$12)*('DỮ LIỆU ĐÁNH GIÁ'!$G$3:$Z$3='CẤU HÌNH'!$B$20)*'DỮ LIỆU ĐÁNH GIÁ'!$G$5:$Z$504)/C26))</f>
        <v/>
      </c>
      <c r="X26" s="89" t="str">
        <f>IF($A26="","",IF(D26=0,0,SUMPRODUCT(('DỮ LIỆU ĐÁNH GIÁ'!$B$5:$B$504=$A26)*('DỮ LIỆU ĐÁNH GIÁ'!$D$5:$D$504='CẤU HÌNH'!$B$12)*('DỮ LIỆU ĐÁNH GIÁ'!$G$3:$Z$3='CẤU HÌNH'!$B$21)*'DỮ LIỆU ĐÁNH GIÁ'!$G$5:$Z$504)/D26))</f>
        <v/>
      </c>
      <c r="Y26" s="89" t="str">
        <f>IF($A26="","",IF(E26=0,0,SUMPRODUCT(('DỮ LIỆU ĐÁNH GIÁ'!$B$5:$B$504=$A26)*('DỮ LIỆU ĐÁNH GIÁ'!$D$5:$D$504='CẤU HÌNH'!$B$12)*('DỮ LIỆU ĐÁNH GIÁ'!$G$3:$Z$3='CẤU HÌNH'!$B$22)*'DỮ LIỆU ĐÁNH GIÁ'!$G$5:$Z$504)/E26))</f>
        <v/>
      </c>
      <c r="Z26" s="89" t="str">
        <f>IF($A26="","",IF(F26=0,0,SUMPRODUCT(('DỮ LIỆU ĐÁNH GIÁ'!$B$5:$B$504=$A26)*('DỮ LIỆU ĐÁNH GIÁ'!$D$5:$D$504='CẤU HÌNH'!$B$12)*('DỮ LIỆU ĐÁNH GIÁ'!$G$3:$Z$3='CẤU HÌNH'!$B$23)*'DỮ LIỆU ĐÁNH GIÁ'!$G$5:$Z$504)/F26))</f>
        <v/>
      </c>
      <c r="AA26" s="89" t="str">
        <f>IF($A26="","",IF(G26=0,0,SUMPRODUCT(('DỮ LIỆU ĐÁNH GIÁ'!$B$5:$B$504=$A26)*('DỮ LIỆU ĐÁNH GIÁ'!$D$5:$D$504='CẤU HÌNH'!$B$12)*('DỮ LIỆU ĐÁNH GIÁ'!$G$3:$Z$3='CẤU HÌNH'!$B$24)*'DỮ LIỆU ĐÁNH GIÁ'!$G$5:$Z$504)/G26))</f>
        <v/>
      </c>
      <c r="AB26" s="89" t="str">
        <f>IF($A26="","",IF(H26=0,0,SUMPRODUCT(('DỮ LIỆU ĐÁNH GIÁ'!$B$5:$B$504=$A26)*('DỮ LIỆU ĐÁNH GIÁ'!$D$5:$D$504='CẤU HÌNH'!$B$13)*('DỮ LIỆU ĐÁNH GIÁ'!$G$3:$Z$3='CẤU HÌNH'!$B$20)*'DỮ LIỆU ĐÁNH GIÁ'!$G$5:$Z$504)/H26))</f>
        <v/>
      </c>
      <c r="AC26" s="89" t="str">
        <f>IF($A26="","",IF(I26=0,0,SUMPRODUCT(('DỮ LIỆU ĐÁNH GIÁ'!$B$5:$B$504=$A26)*('DỮ LIỆU ĐÁNH GIÁ'!$D$5:$D$504='CẤU HÌNH'!$B$13)*('DỮ LIỆU ĐÁNH GIÁ'!$G$3:$Z$3='CẤU HÌNH'!$B$21)*'DỮ LIỆU ĐÁNH GIÁ'!$G$5:$Z$504)/I26))</f>
        <v/>
      </c>
      <c r="AD26" s="89" t="str">
        <f>IF($A26="","",IF(J26=0,0,SUMPRODUCT(('DỮ LIỆU ĐÁNH GIÁ'!$B$5:$B$504=$A26)*('DỮ LIỆU ĐÁNH GIÁ'!$D$5:$D$504='CẤU HÌNH'!$B$13)*('DỮ LIỆU ĐÁNH GIÁ'!$G$3:$Z$3='CẤU HÌNH'!$B$22)*'DỮ LIỆU ĐÁNH GIÁ'!$G$5:$Z$504)/J26))</f>
        <v/>
      </c>
      <c r="AE26" s="89" t="str">
        <f>IF($A26="","",IF(K26=0,0,SUMPRODUCT(('DỮ LIỆU ĐÁNH GIÁ'!$B$5:$B$504=$A26)*('DỮ LIỆU ĐÁNH GIÁ'!$D$5:$D$504='CẤU HÌNH'!$B$13)*('DỮ LIỆU ĐÁNH GIÁ'!$G$3:$Z$3='CẤU HÌNH'!$B$23)*'DỮ LIỆU ĐÁNH GIÁ'!$G$5:$Z$504)/K26))</f>
        <v/>
      </c>
      <c r="AF26" s="89" t="str">
        <f>IF($A26="","",IF(L26=0,0,SUMPRODUCT(('DỮ LIỆU ĐÁNH GIÁ'!$B$5:$B$504=$A26)*('DỮ LIỆU ĐÁNH GIÁ'!$D$5:$D$504='CẤU HÌNH'!$B$13)*('DỮ LIỆU ĐÁNH GIÁ'!$G$3:$Z$3='CẤU HÌNH'!$B$24)*'DỮ LIỆU ĐÁNH GIÁ'!$G$5:$Z$504)/L26))</f>
        <v/>
      </c>
      <c r="AG26" s="89" t="str">
        <f>IF($A26="","",IF(M26=0,0,SUMPRODUCT(('DỮ LIỆU ĐÁNH GIÁ'!$B$5:$B$504=$A26)*('DỮ LIỆU ĐÁNH GIÁ'!$D$5:$D$504='CẤU HÌNH'!$B$14)*('DỮ LIỆU ĐÁNH GIÁ'!$G$3:$Z$3='CẤU HÌNH'!$B$20)*'DỮ LIỆU ĐÁNH GIÁ'!$G$5:$Z$504)/M26))</f>
        <v/>
      </c>
      <c r="AH26" s="89" t="str">
        <f>IF($A26="","",IF(N26=0,0,SUMPRODUCT(('DỮ LIỆU ĐÁNH GIÁ'!$B$5:$B$504=$A26)*('DỮ LIỆU ĐÁNH GIÁ'!$D$5:$D$504='CẤU HÌNH'!$B$14)*('DỮ LIỆU ĐÁNH GIÁ'!$G$3:$Z$3='CẤU HÌNH'!$B$21)*'DỮ LIỆU ĐÁNH GIÁ'!$G$5:$Z$504)/N26))</f>
        <v/>
      </c>
      <c r="AI26" s="89" t="str">
        <f>IF($A26="","",IF(O26=0,0,SUMPRODUCT(('DỮ LIỆU ĐÁNH GIÁ'!$B$5:$B$504=$A26)*('DỮ LIỆU ĐÁNH GIÁ'!$D$5:$D$504='CẤU HÌNH'!$B$14)*('DỮ LIỆU ĐÁNH GIÁ'!$G$3:$Z$3='CẤU HÌNH'!$B$22)*'DỮ LIỆU ĐÁNH GIÁ'!$G$5:$Z$504)/O26))</f>
        <v/>
      </c>
      <c r="AJ26" s="89" t="str">
        <f>IF($A26="","",IF(P26=0,0,SUMPRODUCT(('DỮ LIỆU ĐÁNH GIÁ'!$B$5:$B$504=$A26)*('DỮ LIỆU ĐÁNH GIÁ'!$D$5:$D$504='CẤU HÌNH'!$B$14)*('DỮ LIỆU ĐÁNH GIÁ'!$G$3:$Z$3='CẤU HÌNH'!$B$23)*'DỮ LIỆU ĐÁNH GIÁ'!$G$5:$Z$504)/P26))</f>
        <v/>
      </c>
      <c r="AK26" s="89" t="str">
        <f>IF($A26="","",IF(Q26=0,0,SUMPRODUCT(('DỮ LIỆU ĐÁNH GIÁ'!$B$5:$B$504=$A26)*('DỮ LIỆU ĐÁNH GIÁ'!$D$5:$D$504='CẤU HÌNH'!$B$14)*('DỮ LIỆU ĐÁNH GIÁ'!$G$3:$Z$3='CẤU HÌNH'!$B$24)*'DỮ LIỆU ĐÁNH GIÁ'!$G$5:$Z$504)/Q26))</f>
        <v/>
      </c>
      <c r="AL26" s="89" t="str">
        <f>IF($A26="","",IF(R26=0,0,SUMPRODUCT(('DỮ LIỆU ĐÁNH GIÁ'!$B$5:$B$504=$A26)*('DỮ LIỆU ĐÁNH GIÁ'!$D$5:$D$504='CẤU HÌNH'!$B$15)*('DỮ LIỆU ĐÁNH GIÁ'!$G$3:$Z$3='CẤU HÌNH'!$B$20)*'DỮ LIỆU ĐÁNH GIÁ'!$G$5:$Z$504)/R26))</f>
        <v/>
      </c>
      <c r="AM26" s="89" t="str">
        <f>IF($A26="","",IF(S26=0,0,SUMPRODUCT(('DỮ LIỆU ĐÁNH GIÁ'!$B$5:$B$504=$A26)*('DỮ LIỆU ĐÁNH GIÁ'!$D$5:$D$504='CẤU HÌNH'!$B$15)*('DỮ LIỆU ĐÁNH GIÁ'!$G$3:$Z$3='CẤU HÌNH'!$B$21)*'DỮ LIỆU ĐÁNH GIÁ'!$G$5:$Z$504)/S26))</f>
        <v/>
      </c>
      <c r="AN26" s="89" t="str">
        <f>IF($A26="","",IF(T26=0,0,SUMPRODUCT(('DỮ LIỆU ĐÁNH GIÁ'!$B$5:$B$504=$A26)*('DỮ LIỆU ĐÁNH GIÁ'!$D$5:$D$504='CẤU HÌNH'!$B$15)*('DỮ LIỆU ĐÁNH GIÁ'!$G$3:$Z$3='CẤU HÌNH'!$B$22)*'DỮ LIỆU ĐÁNH GIÁ'!$G$5:$Z$504)/T26))</f>
        <v/>
      </c>
      <c r="AO26" s="89" t="str">
        <f>IF($A26="","",IF(U26=0,0,SUMPRODUCT(('DỮ LIỆU ĐÁNH GIÁ'!$B$5:$B$504=$A26)*('DỮ LIỆU ĐÁNH GIÁ'!$D$5:$D$504='CẤU HÌNH'!$B$15)*('DỮ LIỆU ĐÁNH GIÁ'!$G$3:$Z$3='CẤU HÌNH'!$B$23)*'DỮ LIỆU ĐÁNH GIÁ'!$G$5:$Z$504)/U26))</f>
        <v/>
      </c>
      <c r="AP26" s="89" t="str">
        <f>IF($A26="","",IF(V26=0,0,SUMPRODUCT(('DỮ LIỆU ĐÁNH GIÁ'!$B$5:$B$504=$A26)*('DỮ LIỆU ĐÁNH GIÁ'!$D$5:$D$504='CẤU HÌNH'!$B$15)*('DỮ LIỆU ĐÁNH GIÁ'!$G$3:$Z$3='CẤU HÌNH'!$B$24)*'DỮ LIỆU ĐÁNH GIÁ'!$G$5:$Z$504)/V26))</f>
        <v/>
      </c>
      <c r="AQ26" s="89" t="str">
        <f>IF($A26="","",IF((IF(C26&gt;0,'CẤU HÌNH'!$C$20,0)+IF(D26&gt;0,'CẤU HÌNH'!$C$21,0)+IF(E26&gt;0,'CẤU HÌNH'!$C$22,0)+IF(F26&gt;0,'CẤU HÌNH'!$C$23,0)+IF(G26&gt;0,'CẤU HÌNH'!$C$24,0))=0,"",('CẤU HÌNH'!$C$20*W26+'CẤU HÌNH'!$C$21*X26+'CẤU HÌNH'!$C$22*Y26+'CẤU HÌNH'!$C$23*Z26+'CẤU HÌNH'!$C$24*AA26)/(IF(C26&gt;0,'CẤU HÌNH'!$C$20,0)+IF(D26&gt;0,'CẤU HÌNH'!$C$21,0)+IF(E26&gt;0,'CẤU HÌNH'!$C$22,0)+IF(F26&gt;0,'CẤU HÌNH'!$C$23,0)+IF(G26&gt;0,'CẤU HÌNH'!$C$24,0))))</f>
        <v/>
      </c>
      <c r="AR26" s="89" t="str">
        <f>IF($A26="","",IF((IF(H26&gt;0,'CẤU HÌNH'!$C$20,0)+IF(I26&gt;0,'CẤU HÌNH'!$C$21,0)+IF(J26&gt;0,'CẤU HÌNH'!$C$22,0)+IF(K26&gt;0,'CẤU HÌNH'!$C$23,0)+IF(L26&gt;0,'CẤU HÌNH'!$C$24,0))=0,"",('CẤU HÌNH'!$C$20*AB26+'CẤU HÌNH'!$C$21*AC26+'CẤU HÌNH'!$C$22*AD26+'CẤU HÌNH'!$C$23*AE26+'CẤU HÌNH'!$C$24*AF26)/(IF(H26&gt;0,'CẤU HÌNH'!$C$20,0)+IF(I26&gt;0,'CẤU HÌNH'!$C$21,0)+IF(J26&gt;0,'CẤU HÌNH'!$C$22,0)+IF(K26&gt;0,'CẤU HÌNH'!$C$23,0)+IF(L26&gt;0,'CẤU HÌNH'!$C$24,0))))</f>
        <v/>
      </c>
      <c r="AS26" s="89" t="str">
        <f>IF($A26="","",IF((IF(M26&gt;0,'CẤU HÌNH'!$C$20,0)+IF(N26&gt;0,'CẤU HÌNH'!$C$21,0)+IF(O26&gt;0,'CẤU HÌNH'!$C$22,0)+IF(P26&gt;0,'CẤU HÌNH'!$C$23,0)+IF(Q26&gt;0,'CẤU HÌNH'!$C$24,0))=0,"",('CẤU HÌNH'!$C$20*AG26+'CẤU HÌNH'!$C$21*AH26+'CẤU HÌNH'!$C$22*AI26+'CẤU HÌNH'!$C$23*AJ26+'CẤU HÌNH'!$C$24*AK26)/(IF(M26&gt;0,'CẤU HÌNH'!$C$20,0)+IF(N26&gt;0,'CẤU HÌNH'!$C$21,0)+IF(O26&gt;0,'CẤU HÌNH'!$C$22,0)+IF(P26&gt;0,'CẤU HÌNH'!$C$23,0)+IF(Q26&gt;0,'CẤU HÌNH'!$C$24,0))))</f>
        <v/>
      </c>
      <c r="AT26" s="89" t="str">
        <f>IF($A26="","",IF((IF(R26&gt;0,'CẤU HÌNH'!$C$20,0)+IF(S26&gt;0,'CẤU HÌNH'!$C$21,0)+IF(T26&gt;0,'CẤU HÌNH'!$C$22,0)+IF(U26&gt;0,'CẤU HÌNH'!$C$23,0)+IF(V26&gt;0,'CẤU HÌNH'!$C$24,0))=0,"",('CẤU HÌNH'!$C$20*AL26+'CẤU HÌNH'!$C$21*AM26+'CẤU HÌNH'!$C$22*AN26+'CẤU HÌNH'!$C$23*AO26+'CẤU HÌNH'!$C$24*AP26)/(IF(R26&gt;0,'CẤU HÌNH'!$C$20,0)+IF(S26&gt;0,'CẤU HÌNH'!$C$21,0)+IF(T26&gt;0,'CẤU HÌNH'!$C$22,0)+IF(U26&gt;0,'CẤU HÌNH'!$C$23,0)+IF(V26&gt;0,'CẤU HÌNH'!$C$24,0))))</f>
        <v/>
      </c>
      <c r="AU26" s="89" t="str">
        <f>IF($A26="","",IF((IF(C26&gt;0,'CẤU HÌNH'!$C$12,0)+IF(H26&gt;0,'CẤU HÌNH'!$C$13,0)+IF(M26&gt;0,'CẤU HÌNH'!$C$14,0)+IF(R26&gt;0,'CẤU HÌNH'!$C$15,0))=0,"",('CẤU HÌNH'!$C$12*W26+'CẤU HÌNH'!$C$13*AB26+'CẤU HÌNH'!$C$14*AG26+'CẤU HÌNH'!$C$15*AL26)/(IF(C26&gt;0,'CẤU HÌNH'!$C$12,0)+IF(H26&gt;0,'CẤU HÌNH'!$C$13,0)+IF(M26&gt;0,'CẤU HÌNH'!$C$14,0)+IF(R26&gt;0,'CẤU HÌNH'!$C$15,0))))</f>
        <v/>
      </c>
      <c r="AV26" s="89" t="str">
        <f>IF($A26="","",IF((IF(D26&gt;0,'CẤU HÌNH'!$C$12,0)+IF(I26&gt;0,'CẤU HÌNH'!$C$13,0)+IF(N26&gt;0,'CẤU HÌNH'!$C$14,0)+IF(S26&gt;0,'CẤU HÌNH'!$C$15,0))=0,"",('CẤU HÌNH'!$C$12*X26+'CẤU HÌNH'!$C$13*AC26+'CẤU HÌNH'!$C$14*AH26+'CẤU HÌNH'!$C$15*AM26)/(IF(D26&gt;0,'CẤU HÌNH'!$C$12,0)+IF(I26&gt;0,'CẤU HÌNH'!$C$13,0)+IF(N26&gt;0,'CẤU HÌNH'!$C$14,0)+IF(S26&gt;0,'CẤU HÌNH'!$C$15,0))))</f>
        <v/>
      </c>
      <c r="AW26" s="89" t="str">
        <f>IF($A26="","",IF((IF(E26&gt;0,'CẤU HÌNH'!$C$12,0)+IF(J26&gt;0,'CẤU HÌNH'!$C$13,0)+IF(O26&gt;0,'CẤU HÌNH'!$C$14,0)+IF(T26&gt;0,'CẤU HÌNH'!$C$15,0))=0,"",('CẤU HÌNH'!$C$12*Y26+'CẤU HÌNH'!$C$13*AD26+'CẤU HÌNH'!$C$14*AI26+'CẤU HÌNH'!$C$15*AN26)/(IF(E26&gt;0,'CẤU HÌNH'!$C$12,0)+IF(J26&gt;0,'CẤU HÌNH'!$C$13,0)+IF(O26&gt;0,'CẤU HÌNH'!$C$14,0)+IF(T26&gt;0,'CẤU HÌNH'!$C$15,0))))</f>
        <v/>
      </c>
      <c r="AX26" s="89" t="str">
        <f>IF($A26="","",IF((IF(F26&gt;0,'CẤU HÌNH'!$C$12,0)+IF(K26&gt;0,'CẤU HÌNH'!$C$13,0)+IF(P26&gt;0,'CẤU HÌNH'!$C$14,0)+IF(U26&gt;0,'CẤU HÌNH'!$C$15,0))=0,"",('CẤU HÌNH'!$C$12*Z26+'CẤU HÌNH'!$C$13*AE26+'CẤU HÌNH'!$C$14*AJ26+'CẤU HÌNH'!$C$15*AO26)/(IF(F26&gt;0,'CẤU HÌNH'!$C$12,0)+IF(K26&gt;0,'CẤU HÌNH'!$C$13,0)+IF(P26&gt;0,'CẤU HÌNH'!$C$14,0)+IF(U26&gt;0,'CẤU HÌNH'!$C$15,0))))</f>
        <v/>
      </c>
      <c r="AY26" s="89" t="str">
        <f>IF($A26="","",IF((IF(G26&gt;0,'CẤU HÌNH'!$C$12,0)+IF(L26&gt;0,'CẤU HÌNH'!$C$13,0)+IF(Q26&gt;0,'CẤU HÌNH'!$C$14,0)+IF(V26&gt;0,'CẤU HÌNH'!$C$15,0))=0,"",('CẤU HÌNH'!$C$12*AA26+'CẤU HÌNH'!$C$13*AF26+'CẤU HÌNH'!$C$14*AK26+'CẤU HÌNH'!$C$15*AP26)/(IF(G26&gt;0,'CẤU HÌNH'!$C$12,0)+IF(L26&gt;0,'CẤU HÌNH'!$C$13,0)+IF(Q26&gt;0,'CẤU HÌNH'!$C$14,0)+IF(V26&gt;0,'CẤU HÌNH'!$C$15,0))))</f>
        <v/>
      </c>
      <c r="AZ26" s="89" t="str">
        <f>IF($A26="","",IF((IF(H26&gt;0,'CẤU HÌNH'!$C$13,0)+IF(M26&gt;0,'CẤU HÌNH'!$C$14,0)+IF(R26&gt;0,'CẤU HÌNH'!$C$15,0))=0,"",('CẤU HÌNH'!$C$13*AB26+'CẤU HÌNH'!$C$14*AG26+'CẤU HÌNH'!$C$15*AL26)/(IF(H26&gt;0,'CẤU HÌNH'!$C$13,0)+IF(M26&gt;0,'CẤU HÌNH'!$C$14,0)+IF(R26&gt;0,'CẤU HÌNH'!$C$15,0))))</f>
        <v/>
      </c>
      <c r="BA26" s="89" t="str">
        <f>IF($A26="","",IF((IF(I26&gt;0,'CẤU HÌNH'!$C$13,0)+IF(N26&gt;0,'CẤU HÌNH'!$C$14,0)+IF(S26&gt;0,'CẤU HÌNH'!$C$15,0))=0,"",('CẤU HÌNH'!$C$13*AC26+'CẤU HÌNH'!$C$14*AH26+'CẤU HÌNH'!$C$15*AM26)/(IF(I26&gt;0,'CẤU HÌNH'!$C$13,0)+IF(N26&gt;0,'CẤU HÌNH'!$C$14,0)+IF(S26&gt;0,'CẤU HÌNH'!$C$15,0))))</f>
        <v/>
      </c>
      <c r="BB26" s="89" t="str">
        <f>IF($A26="","",IF((IF(J26&gt;0,'CẤU HÌNH'!$C$13,0)+IF(O26&gt;0,'CẤU HÌNH'!$C$14,0)+IF(T26&gt;0,'CẤU HÌNH'!$C$15,0))=0,"",('CẤU HÌNH'!$C$13*AD26+'CẤU HÌNH'!$C$14*AI26+'CẤU HÌNH'!$C$15*AN26)/(IF(J26&gt;0,'CẤU HÌNH'!$C$13,0)+IF(O26&gt;0,'CẤU HÌNH'!$C$14,0)+IF(T26&gt;0,'CẤU HÌNH'!$C$15,0))))</f>
        <v/>
      </c>
      <c r="BC26" s="89" t="str">
        <f>IF($A26="","",IF((IF(K26&gt;0,'CẤU HÌNH'!$C$13,0)+IF(P26&gt;0,'CẤU HÌNH'!$C$14,0)+IF(U26&gt;0,'CẤU HÌNH'!$C$15,0))=0,"",('CẤU HÌNH'!$C$13*AE26+'CẤU HÌNH'!$C$14*AJ26+'CẤU HÌNH'!$C$15*AO26)/(IF(K26&gt;0,'CẤU HÌNH'!$C$13,0)+IF(P26&gt;0,'CẤU HÌNH'!$C$14,0)+IF(U26&gt;0,'CẤU HÌNH'!$C$15,0))))</f>
        <v/>
      </c>
      <c r="BD26" s="89" t="str">
        <f>IF($A26="","",IF((IF(L26&gt;0,'CẤU HÌNH'!$C$13,0)+IF(Q26&gt;0,'CẤU HÌNH'!$C$14,0)+IF(V26&gt;0,'CẤU HÌNH'!$C$15,0))=0,"",('CẤU HÌNH'!$C$13*AF26+'CẤU HÌNH'!$C$14*AK26+'CẤU HÌNH'!$C$15*AP26)/(IF(L26&gt;0,'CẤU HÌNH'!$C$13,0)+IF(Q26&gt;0,'CẤU HÌNH'!$C$14,0)+IF(V26&gt;0,'CẤU HÌNH'!$C$15,0))))</f>
        <v/>
      </c>
      <c r="BE26" s="89" t="str">
        <f>IF($A26="","",IF((IF(ISNUMBER(AQ26),'CẤU HÌNH'!$C$12,0)+IF(ISNUMBER(AR26),'CẤU HÌNH'!$C$13,0)+IF(ISNUMBER(AS26),'CẤU HÌNH'!$C$14,0)+IF(ISNUMBER(AT26),'CẤU HÌNH'!$C$15,0))=0,"",(IF(ISNUMBER(AQ26),'CẤU HÌNH'!$C$12*AQ26,0)+IF(ISNUMBER(AR26),'CẤU HÌNH'!$C$13*AR26,0)+IF(ISNUMBER(AS26),'CẤU HÌNH'!$C$14*AS26,0)+IF(ISNUMBER(AT26),'CẤU HÌNH'!$C$15*AT26,0))/(IF(ISNUMBER(AQ26),'CẤU HÌNH'!$C$12,0)+IF(ISNUMBER(AR26),'CẤU HÌNH'!$C$13,0)+IF(ISNUMBER(AS26),'CẤU HÌNH'!$C$14,0)+IF(ISNUMBER(AT26),'CẤU HÌNH'!$C$15,0))))</f>
        <v/>
      </c>
      <c r="BF26" s="89" t="str">
        <f>IF($A26="","",IF((IF(ISNUMBER(AR26),'CẤU HÌNH'!$C$13,0)+IF(ISNUMBER(AS26),'CẤU HÌNH'!$C$14,0)+IF(ISNUMBER(AT26),'CẤU HÌNH'!$C$15,0))=0,"",(IF(ISNUMBER(AR26),'CẤU HÌNH'!$C$13*AR26,0)+IF(ISNUMBER(AS26),'CẤU HÌNH'!$C$14*AS26,0)+IF(ISNUMBER(AT26),'CẤU HÌNH'!$C$15*AT26,0))/(IF(ISNUMBER(AR26),'CẤU HÌNH'!$C$13,0)+IF(ISNUMBER(AS26),'CẤU HÌNH'!$C$14,0)+IF(ISNUMBER(AT26),'CẤU HÌNH'!$C$15,0))))</f>
        <v/>
      </c>
    </row>
    <row r="27" ht="15.75" customHeight="1">
      <c r="A27" s="87" t="str">
        <f>IF('NGƯỜI ĐƯỢC ĐÁNH GIÁ'!B27="","",'NGƯỜI ĐƯỢC ĐÁNH GIÁ'!B27)</f>
        <v/>
      </c>
      <c r="B27" s="87" t="str">
        <f>IF(A27="","",'NGƯỜI ĐƯỢC ĐÁNH GIÁ'!C27)</f>
        <v/>
      </c>
      <c r="C27" s="88" t="str">
        <f>IF($A27="","",SUMPRODUCT(('DỮ LIỆU ĐÁNH GIÁ'!$B$5:$B$504=$A27)*('DỮ LIỆU ĐÁNH GIÁ'!$D$5:$D$504='CẤU HÌNH'!$B$12)*('DỮ LIỆU ĐÁNH GIÁ'!$G$3:$Z$3='CẤU HÌNH'!$B$20)*ISNUMBER('DỮ LIỆU ĐÁNH GIÁ'!$G$5:$Z$504)))</f>
        <v/>
      </c>
      <c r="D27" s="88" t="str">
        <f>IF($A27="","",SUMPRODUCT(('DỮ LIỆU ĐÁNH GIÁ'!$B$5:$B$504=$A27)*('DỮ LIỆU ĐÁNH GIÁ'!$D$5:$D$504='CẤU HÌNH'!$B$12)*('DỮ LIỆU ĐÁNH GIÁ'!$G$3:$Z$3='CẤU HÌNH'!$B$21)*ISNUMBER('DỮ LIỆU ĐÁNH GIÁ'!$G$5:$Z$504)))</f>
        <v/>
      </c>
      <c r="E27" s="88" t="str">
        <f>IF($A27="","",SUMPRODUCT(('DỮ LIỆU ĐÁNH GIÁ'!$B$5:$B$504=$A27)*('DỮ LIỆU ĐÁNH GIÁ'!$D$5:$D$504='CẤU HÌNH'!$B$12)*('DỮ LIỆU ĐÁNH GIÁ'!$G$3:$Z$3='CẤU HÌNH'!$B$22)*ISNUMBER('DỮ LIỆU ĐÁNH GIÁ'!$G$5:$Z$504)))</f>
        <v/>
      </c>
      <c r="F27" s="88" t="str">
        <f>IF($A27="","",SUMPRODUCT(('DỮ LIỆU ĐÁNH GIÁ'!$B$5:$B$504=$A27)*('DỮ LIỆU ĐÁNH GIÁ'!$D$5:$D$504='CẤU HÌNH'!$B$12)*('DỮ LIỆU ĐÁNH GIÁ'!$G$3:$Z$3='CẤU HÌNH'!$B$23)*ISNUMBER('DỮ LIỆU ĐÁNH GIÁ'!$G$5:$Z$504)))</f>
        <v/>
      </c>
      <c r="G27" s="88" t="str">
        <f>IF($A27="","",SUMPRODUCT(('DỮ LIỆU ĐÁNH GIÁ'!$B$5:$B$504=$A27)*('DỮ LIỆU ĐÁNH GIÁ'!$D$5:$D$504='CẤU HÌNH'!$B$12)*('DỮ LIỆU ĐÁNH GIÁ'!$G$3:$Z$3='CẤU HÌNH'!$B$24)*ISNUMBER('DỮ LIỆU ĐÁNH GIÁ'!$G$5:$Z$504)))</f>
        <v/>
      </c>
      <c r="H27" s="88" t="str">
        <f>IF($A27="","",SUMPRODUCT(('DỮ LIỆU ĐÁNH GIÁ'!$B$5:$B$504=$A27)*('DỮ LIỆU ĐÁNH GIÁ'!$D$5:$D$504='CẤU HÌNH'!$B$13)*('DỮ LIỆU ĐÁNH GIÁ'!$G$3:$Z$3='CẤU HÌNH'!$B$20)*ISNUMBER('DỮ LIỆU ĐÁNH GIÁ'!$G$5:$Z$504)))</f>
        <v/>
      </c>
      <c r="I27" s="88" t="str">
        <f>IF($A27="","",SUMPRODUCT(('DỮ LIỆU ĐÁNH GIÁ'!$B$5:$B$504=$A27)*('DỮ LIỆU ĐÁNH GIÁ'!$D$5:$D$504='CẤU HÌNH'!$B$13)*('DỮ LIỆU ĐÁNH GIÁ'!$G$3:$Z$3='CẤU HÌNH'!$B$21)*ISNUMBER('DỮ LIỆU ĐÁNH GIÁ'!$G$5:$Z$504)))</f>
        <v/>
      </c>
      <c r="J27" s="88" t="str">
        <f>IF($A27="","",SUMPRODUCT(('DỮ LIỆU ĐÁNH GIÁ'!$B$5:$B$504=$A27)*('DỮ LIỆU ĐÁNH GIÁ'!$D$5:$D$504='CẤU HÌNH'!$B$13)*('DỮ LIỆU ĐÁNH GIÁ'!$G$3:$Z$3='CẤU HÌNH'!$B$22)*ISNUMBER('DỮ LIỆU ĐÁNH GIÁ'!$G$5:$Z$504)))</f>
        <v/>
      </c>
      <c r="K27" s="88" t="str">
        <f>IF($A27="","",SUMPRODUCT(('DỮ LIỆU ĐÁNH GIÁ'!$B$5:$B$504=$A27)*('DỮ LIỆU ĐÁNH GIÁ'!$D$5:$D$504='CẤU HÌNH'!$B$13)*('DỮ LIỆU ĐÁNH GIÁ'!$G$3:$Z$3='CẤU HÌNH'!$B$23)*ISNUMBER('DỮ LIỆU ĐÁNH GIÁ'!$G$5:$Z$504)))</f>
        <v/>
      </c>
      <c r="L27" s="88" t="str">
        <f>IF($A27="","",SUMPRODUCT(('DỮ LIỆU ĐÁNH GIÁ'!$B$5:$B$504=$A27)*('DỮ LIỆU ĐÁNH GIÁ'!$D$5:$D$504='CẤU HÌNH'!$B$13)*('DỮ LIỆU ĐÁNH GIÁ'!$G$3:$Z$3='CẤU HÌNH'!$B$24)*ISNUMBER('DỮ LIỆU ĐÁNH GIÁ'!$G$5:$Z$504)))</f>
        <v/>
      </c>
      <c r="M27" s="88" t="str">
        <f>IF($A27="","",SUMPRODUCT(('DỮ LIỆU ĐÁNH GIÁ'!$B$5:$B$504=$A27)*('DỮ LIỆU ĐÁNH GIÁ'!$D$5:$D$504='CẤU HÌNH'!$B$14)*('DỮ LIỆU ĐÁNH GIÁ'!$G$3:$Z$3='CẤU HÌNH'!$B$20)*ISNUMBER('DỮ LIỆU ĐÁNH GIÁ'!$G$5:$Z$504)))</f>
        <v/>
      </c>
      <c r="N27" s="88" t="str">
        <f>IF($A27="","",SUMPRODUCT(('DỮ LIỆU ĐÁNH GIÁ'!$B$5:$B$504=$A27)*('DỮ LIỆU ĐÁNH GIÁ'!$D$5:$D$504='CẤU HÌNH'!$B$14)*('DỮ LIỆU ĐÁNH GIÁ'!$G$3:$Z$3='CẤU HÌNH'!$B$21)*ISNUMBER('DỮ LIỆU ĐÁNH GIÁ'!$G$5:$Z$504)))</f>
        <v/>
      </c>
      <c r="O27" s="88" t="str">
        <f>IF($A27="","",SUMPRODUCT(('DỮ LIỆU ĐÁNH GIÁ'!$B$5:$B$504=$A27)*('DỮ LIỆU ĐÁNH GIÁ'!$D$5:$D$504='CẤU HÌNH'!$B$14)*('DỮ LIỆU ĐÁNH GIÁ'!$G$3:$Z$3='CẤU HÌNH'!$B$22)*ISNUMBER('DỮ LIỆU ĐÁNH GIÁ'!$G$5:$Z$504)))</f>
        <v/>
      </c>
      <c r="P27" s="88" t="str">
        <f>IF($A27="","",SUMPRODUCT(('DỮ LIỆU ĐÁNH GIÁ'!$B$5:$B$504=$A27)*('DỮ LIỆU ĐÁNH GIÁ'!$D$5:$D$504='CẤU HÌNH'!$B$14)*('DỮ LIỆU ĐÁNH GIÁ'!$G$3:$Z$3='CẤU HÌNH'!$B$23)*ISNUMBER('DỮ LIỆU ĐÁNH GIÁ'!$G$5:$Z$504)))</f>
        <v/>
      </c>
      <c r="Q27" s="88" t="str">
        <f>IF($A27="","",SUMPRODUCT(('DỮ LIỆU ĐÁNH GIÁ'!$B$5:$B$504=$A27)*('DỮ LIỆU ĐÁNH GIÁ'!$D$5:$D$504='CẤU HÌNH'!$B$14)*('DỮ LIỆU ĐÁNH GIÁ'!$G$3:$Z$3='CẤU HÌNH'!$B$24)*ISNUMBER('DỮ LIỆU ĐÁNH GIÁ'!$G$5:$Z$504)))</f>
        <v/>
      </c>
      <c r="R27" s="88" t="str">
        <f>IF($A27="","",SUMPRODUCT(('DỮ LIỆU ĐÁNH GIÁ'!$B$5:$B$504=$A27)*('DỮ LIỆU ĐÁNH GIÁ'!$D$5:$D$504='CẤU HÌNH'!$B$15)*('DỮ LIỆU ĐÁNH GIÁ'!$G$3:$Z$3='CẤU HÌNH'!$B$20)*ISNUMBER('DỮ LIỆU ĐÁNH GIÁ'!$G$5:$Z$504)))</f>
        <v/>
      </c>
      <c r="S27" s="88" t="str">
        <f>IF($A27="","",SUMPRODUCT(('DỮ LIỆU ĐÁNH GIÁ'!$B$5:$B$504=$A27)*('DỮ LIỆU ĐÁNH GIÁ'!$D$5:$D$504='CẤU HÌNH'!$B$15)*('DỮ LIỆU ĐÁNH GIÁ'!$G$3:$Z$3='CẤU HÌNH'!$B$21)*ISNUMBER('DỮ LIỆU ĐÁNH GIÁ'!$G$5:$Z$504)))</f>
        <v/>
      </c>
      <c r="T27" s="88" t="str">
        <f>IF($A27="","",SUMPRODUCT(('DỮ LIỆU ĐÁNH GIÁ'!$B$5:$B$504=$A27)*('DỮ LIỆU ĐÁNH GIÁ'!$D$5:$D$504='CẤU HÌNH'!$B$15)*('DỮ LIỆU ĐÁNH GIÁ'!$G$3:$Z$3='CẤU HÌNH'!$B$22)*ISNUMBER('DỮ LIỆU ĐÁNH GIÁ'!$G$5:$Z$504)))</f>
        <v/>
      </c>
      <c r="U27" s="88" t="str">
        <f>IF($A27="","",SUMPRODUCT(('DỮ LIỆU ĐÁNH GIÁ'!$B$5:$B$504=$A27)*('DỮ LIỆU ĐÁNH GIÁ'!$D$5:$D$504='CẤU HÌNH'!$B$15)*('DỮ LIỆU ĐÁNH GIÁ'!$G$3:$Z$3='CẤU HÌNH'!$B$23)*ISNUMBER('DỮ LIỆU ĐÁNH GIÁ'!$G$5:$Z$504)))</f>
        <v/>
      </c>
      <c r="V27" s="88" t="str">
        <f>IF($A27="","",SUMPRODUCT(('DỮ LIỆU ĐÁNH GIÁ'!$B$5:$B$504=$A27)*('DỮ LIỆU ĐÁNH GIÁ'!$D$5:$D$504='CẤU HÌNH'!$B$15)*('DỮ LIỆU ĐÁNH GIÁ'!$G$3:$Z$3='CẤU HÌNH'!$B$24)*ISNUMBER('DỮ LIỆU ĐÁNH GIÁ'!$G$5:$Z$504)))</f>
        <v/>
      </c>
      <c r="W27" s="89" t="str">
        <f>IF($A27="","",IF(C27=0,0,SUMPRODUCT(('DỮ LIỆU ĐÁNH GIÁ'!$B$5:$B$504=$A27)*('DỮ LIỆU ĐÁNH GIÁ'!$D$5:$D$504='CẤU HÌNH'!$B$12)*('DỮ LIỆU ĐÁNH GIÁ'!$G$3:$Z$3='CẤU HÌNH'!$B$20)*'DỮ LIỆU ĐÁNH GIÁ'!$G$5:$Z$504)/C27))</f>
        <v/>
      </c>
      <c r="X27" s="89" t="str">
        <f>IF($A27="","",IF(D27=0,0,SUMPRODUCT(('DỮ LIỆU ĐÁNH GIÁ'!$B$5:$B$504=$A27)*('DỮ LIỆU ĐÁNH GIÁ'!$D$5:$D$504='CẤU HÌNH'!$B$12)*('DỮ LIỆU ĐÁNH GIÁ'!$G$3:$Z$3='CẤU HÌNH'!$B$21)*'DỮ LIỆU ĐÁNH GIÁ'!$G$5:$Z$504)/D27))</f>
        <v/>
      </c>
      <c r="Y27" s="89" t="str">
        <f>IF($A27="","",IF(E27=0,0,SUMPRODUCT(('DỮ LIỆU ĐÁNH GIÁ'!$B$5:$B$504=$A27)*('DỮ LIỆU ĐÁNH GIÁ'!$D$5:$D$504='CẤU HÌNH'!$B$12)*('DỮ LIỆU ĐÁNH GIÁ'!$G$3:$Z$3='CẤU HÌNH'!$B$22)*'DỮ LIỆU ĐÁNH GIÁ'!$G$5:$Z$504)/E27))</f>
        <v/>
      </c>
      <c r="Z27" s="89" t="str">
        <f>IF($A27="","",IF(F27=0,0,SUMPRODUCT(('DỮ LIỆU ĐÁNH GIÁ'!$B$5:$B$504=$A27)*('DỮ LIỆU ĐÁNH GIÁ'!$D$5:$D$504='CẤU HÌNH'!$B$12)*('DỮ LIỆU ĐÁNH GIÁ'!$G$3:$Z$3='CẤU HÌNH'!$B$23)*'DỮ LIỆU ĐÁNH GIÁ'!$G$5:$Z$504)/F27))</f>
        <v/>
      </c>
      <c r="AA27" s="89" t="str">
        <f>IF($A27="","",IF(G27=0,0,SUMPRODUCT(('DỮ LIỆU ĐÁNH GIÁ'!$B$5:$B$504=$A27)*('DỮ LIỆU ĐÁNH GIÁ'!$D$5:$D$504='CẤU HÌNH'!$B$12)*('DỮ LIỆU ĐÁNH GIÁ'!$G$3:$Z$3='CẤU HÌNH'!$B$24)*'DỮ LIỆU ĐÁNH GIÁ'!$G$5:$Z$504)/G27))</f>
        <v/>
      </c>
      <c r="AB27" s="89" t="str">
        <f>IF($A27="","",IF(H27=0,0,SUMPRODUCT(('DỮ LIỆU ĐÁNH GIÁ'!$B$5:$B$504=$A27)*('DỮ LIỆU ĐÁNH GIÁ'!$D$5:$D$504='CẤU HÌNH'!$B$13)*('DỮ LIỆU ĐÁNH GIÁ'!$G$3:$Z$3='CẤU HÌNH'!$B$20)*'DỮ LIỆU ĐÁNH GIÁ'!$G$5:$Z$504)/H27))</f>
        <v/>
      </c>
      <c r="AC27" s="89" t="str">
        <f>IF($A27="","",IF(I27=0,0,SUMPRODUCT(('DỮ LIỆU ĐÁNH GIÁ'!$B$5:$B$504=$A27)*('DỮ LIỆU ĐÁNH GIÁ'!$D$5:$D$504='CẤU HÌNH'!$B$13)*('DỮ LIỆU ĐÁNH GIÁ'!$G$3:$Z$3='CẤU HÌNH'!$B$21)*'DỮ LIỆU ĐÁNH GIÁ'!$G$5:$Z$504)/I27))</f>
        <v/>
      </c>
      <c r="AD27" s="89" t="str">
        <f>IF($A27="","",IF(J27=0,0,SUMPRODUCT(('DỮ LIỆU ĐÁNH GIÁ'!$B$5:$B$504=$A27)*('DỮ LIỆU ĐÁNH GIÁ'!$D$5:$D$504='CẤU HÌNH'!$B$13)*('DỮ LIỆU ĐÁNH GIÁ'!$G$3:$Z$3='CẤU HÌNH'!$B$22)*'DỮ LIỆU ĐÁNH GIÁ'!$G$5:$Z$504)/J27))</f>
        <v/>
      </c>
      <c r="AE27" s="89" t="str">
        <f>IF($A27="","",IF(K27=0,0,SUMPRODUCT(('DỮ LIỆU ĐÁNH GIÁ'!$B$5:$B$504=$A27)*('DỮ LIỆU ĐÁNH GIÁ'!$D$5:$D$504='CẤU HÌNH'!$B$13)*('DỮ LIỆU ĐÁNH GIÁ'!$G$3:$Z$3='CẤU HÌNH'!$B$23)*'DỮ LIỆU ĐÁNH GIÁ'!$G$5:$Z$504)/K27))</f>
        <v/>
      </c>
      <c r="AF27" s="89" t="str">
        <f>IF($A27="","",IF(L27=0,0,SUMPRODUCT(('DỮ LIỆU ĐÁNH GIÁ'!$B$5:$B$504=$A27)*('DỮ LIỆU ĐÁNH GIÁ'!$D$5:$D$504='CẤU HÌNH'!$B$13)*('DỮ LIỆU ĐÁNH GIÁ'!$G$3:$Z$3='CẤU HÌNH'!$B$24)*'DỮ LIỆU ĐÁNH GIÁ'!$G$5:$Z$504)/L27))</f>
        <v/>
      </c>
      <c r="AG27" s="89" t="str">
        <f>IF($A27="","",IF(M27=0,0,SUMPRODUCT(('DỮ LIỆU ĐÁNH GIÁ'!$B$5:$B$504=$A27)*('DỮ LIỆU ĐÁNH GIÁ'!$D$5:$D$504='CẤU HÌNH'!$B$14)*('DỮ LIỆU ĐÁNH GIÁ'!$G$3:$Z$3='CẤU HÌNH'!$B$20)*'DỮ LIỆU ĐÁNH GIÁ'!$G$5:$Z$504)/M27))</f>
        <v/>
      </c>
      <c r="AH27" s="89" t="str">
        <f>IF($A27="","",IF(N27=0,0,SUMPRODUCT(('DỮ LIỆU ĐÁNH GIÁ'!$B$5:$B$504=$A27)*('DỮ LIỆU ĐÁNH GIÁ'!$D$5:$D$504='CẤU HÌNH'!$B$14)*('DỮ LIỆU ĐÁNH GIÁ'!$G$3:$Z$3='CẤU HÌNH'!$B$21)*'DỮ LIỆU ĐÁNH GIÁ'!$G$5:$Z$504)/N27))</f>
        <v/>
      </c>
      <c r="AI27" s="89" t="str">
        <f>IF($A27="","",IF(O27=0,0,SUMPRODUCT(('DỮ LIỆU ĐÁNH GIÁ'!$B$5:$B$504=$A27)*('DỮ LIỆU ĐÁNH GIÁ'!$D$5:$D$504='CẤU HÌNH'!$B$14)*('DỮ LIỆU ĐÁNH GIÁ'!$G$3:$Z$3='CẤU HÌNH'!$B$22)*'DỮ LIỆU ĐÁNH GIÁ'!$G$5:$Z$504)/O27))</f>
        <v/>
      </c>
      <c r="AJ27" s="89" t="str">
        <f>IF($A27="","",IF(P27=0,0,SUMPRODUCT(('DỮ LIỆU ĐÁNH GIÁ'!$B$5:$B$504=$A27)*('DỮ LIỆU ĐÁNH GIÁ'!$D$5:$D$504='CẤU HÌNH'!$B$14)*('DỮ LIỆU ĐÁNH GIÁ'!$G$3:$Z$3='CẤU HÌNH'!$B$23)*'DỮ LIỆU ĐÁNH GIÁ'!$G$5:$Z$504)/P27))</f>
        <v/>
      </c>
      <c r="AK27" s="89" t="str">
        <f>IF($A27="","",IF(Q27=0,0,SUMPRODUCT(('DỮ LIỆU ĐÁNH GIÁ'!$B$5:$B$504=$A27)*('DỮ LIỆU ĐÁNH GIÁ'!$D$5:$D$504='CẤU HÌNH'!$B$14)*('DỮ LIỆU ĐÁNH GIÁ'!$G$3:$Z$3='CẤU HÌNH'!$B$24)*'DỮ LIỆU ĐÁNH GIÁ'!$G$5:$Z$504)/Q27))</f>
        <v/>
      </c>
      <c r="AL27" s="89" t="str">
        <f>IF($A27="","",IF(R27=0,0,SUMPRODUCT(('DỮ LIỆU ĐÁNH GIÁ'!$B$5:$B$504=$A27)*('DỮ LIỆU ĐÁNH GIÁ'!$D$5:$D$504='CẤU HÌNH'!$B$15)*('DỮ LIỆU ĐÁNH GIÁ'!$G$3:$Z$3='CẤU HÌNH'!$B$20)*'DỮ LIỆU ĐÁNH GIÁ'!$G$5:$Z$504)/R27))</f>
        <v/>
      </c>
      <c r="AM27" s="89" t="str">
        <f>IF($A27="","",IF(S27=0,0,SUMPRODUCT(('DỮ LIỆU ĐÁNH GIÁ'!$B$5:$B$504=$A27)*('DỮ LIỆU ĐÁNH GIÁ'!$D$5:$D$504='CẤU HÌNH'!$B$15)*('DỮ LIỆU ĐÁNH GIÁ'!$G$3:$Z$3='CẤU HÌNH'!$B$21)*'DỮ LIỆU ĐÁNH GIÁ'!$G$5:$Z$504)/S27))</f>
        <v/>
      </c>
      <c r="AN27" s="89" t="str">
        <f>IF($A27="","",IF(T27=0,0,SUMPRODUCT(('DỮ LIỆU ĐÁNH GIÁ'!$B$5:$B$504=$A27)*('DỮ LIỆU ĐÁNH GIÁ'!$D$5:$D$504='CẤU HÌNH'!$B$15)*('DỮ LIỆU ĐÁNH GIÁ'!$G$3:$Z$3='CẤU HÌNH'!$B$22)*'DỮ LIỆU ĐÁNH GIÁ'!$G$5:$Z$504)/T27))</f>
        <v/>
      </c>
      <c r="AO27" s="89" t="str">
        <f>IF($A27="","",IF(U27=0,0,SUMPRODUCT(('DỮ LIỆU ĐÁNH GIÁ'!$B$5:$B$504=$A27)*('DỮ LIỆU ĐÁNH GIÁ'!$D$5:$D$504='CẤU HÌNH'!$B$15)*('DỮ LIỆU ĐÁNH GIÁ'!$G$3:$Z$3='CẤU HÌNH'!$B$23)*'DỮ LIỆU ĐÁNH GIÁ'!$G$5:$Z$504)/U27))</f>
        <v/>
      </c>
      <c r="AP27" s="89" t="str">
        <f>IF($A27="","",IF(V27=0,0,SUMPRODUCT(('DỮ LIỆU ĐÁNH GIÁ'!$B$5:$B$504=$A27)*('DỮ LIỆU ĐÁNH GIÁ'!$D$5:$D$504='CẤU HÌNH'!$B$15)*('DỮ LIỆU ĐÁNH GIÁ'!$G$3:$Z$3='CẤU HÌNH'!$B$24)*'DỮ LIỆU ĐÁNH GIÁ'!$G$5:$Z$504)/V27))</f>
        <v/>
      </c>
      <c r="AQ27" s="89" t="str">
        <f>IF($A27="","",IF((IF(C27&gt;0,'CẤU HÌNH'!$C$20,0)+IF(D27&gt;0,'CẤU HÌNH'!$C$21,0)+IF(E27&gt;0,'CẤU HÌNH'!$C$22,0)+IF(F27&gt;0,'CẤU HÌNH'!$C$23,0)+IF(G27&gt;0,'CẤU HÌNH'!$C$24,0))=0,"",('CẤU HÌNH'!$C$20*W27+'CẤU HÌNH'!$C$21*X27+'CẤU HÌNH'!$C$22*Y27+'CẤU HÌNH'!$C$23*Z27+'CẤU HÌNH'!$C$24*AA27)/(IF(C27&gt;0,'CẤU HÌNH'!$C$20,0)+IF(D27&gt;0,'CẤU HÌNH'!$C$21,0)+IF(E27&gt;0,'CẤU HÌNH'!$C$22,0)+IF(F27&gt;0,'CẤU HÌNH'!$C$23,0)+IF(G27&gt;0,'CẤU HÌNH'!$C$24,0))))</f>
        <v/>
      </c>
      <c r="AR27" s="89" t="str">
        <f>IF($A27="","",IF((IF(H27&gt;0,'CẤU HÌNH'!$C$20,0)+IF(I27&gt;0,'CẤU HÌNH'!$C$21,0)+IF(J27&gt;0,'CẤU HÌNH'!$C$22,0)+IF(K27&gt;0,'CẤU HÌNH'!$C$23,0)+IF(L27&gt;0,'CẤU HÌNH'!$C$24,0))=0,"",('CẤU HÌNH'!$C$20*AB27+'CẤU HÌNH'!$C$21*AC27+'CẤU HÌNH'!$C$22*AD27+'CẤU HÌNH'!$C$23*AE27+'CẤU HÌNH'!$C$24*AF27)/(IF(H27&gt;0,'CẤU HÌNH'!$C$20,0)+IF(I27&gt;0,'CẤU HÌNH'!$C$21,0)+IF(J27&gt;0,'CẤU HÌNH'!$C$22,0)+IF(K27&gt;0,'CẤU HÌNH'!$C$23,0)+IF(L27&gt;0,'CẤU HÌNH'!$C$24,0))))</f>
        <v/>
      </c>
      <c r="AS27" s="89" t="str">
        <f>IF($A27="","",IF((IF(M27&gt;0,'CẤU HÌNH'!$C$20,0)+IF(N27&gt;0,'CẤU HÌNH'!$C$21,0)+IF(O27&gt;0,'CẤU HÌNH'!$C$22,0)+IF(P27&gt;0,'CẤU HÌNH'!$C$23,0)+IF(Q27&gt;0,'CẤU HÌNH'!$C$24,0))=0,"",('CẤU HÌNH'!$C$20*AG27+'CẤU HÌNH'!$C$21*AH27+'CẤU HÌNH'!$C$22*AI27+'CẤU HÌNH'!$C$23*AJ27+'CẤU HÌNH'!$C$24*AK27)/(IF(M27&gt;0,'CẤU HÌNH'!$C$20,0)+IF(N27&gt;0,'CẤU HÌNH'!$C$21,0)+IF(O27&gt;0,'CẤU HÌNH'!$C$22,0)+IF(P27&gt;0,'CẤU HÌNH'!$C$23,0)+IF(Q27&gt;0,'CẤU HÌNH'!$C$24,0))))</f>
        <v/>
      </c>
      <c r="AT27" s="89" t="str">
        <f>IF($A27="","",IF((IF(R27&gt;0,'CẤU HÌNH'!$C$20,0)+IF(S27&gt;0,'CẤU HÌNH'!$C$21,0)+IF(T27&gt;0,'CẤU HÌNH'!$C$22,0)+IF(U27&gt;0,'CẤU HÌNH'!$C$23,0)+IF(V27&gt;0,'CẤU HÌNH'!$C$24,0))=0,"",('CẤU HÌNH'!$C$20*AL27+'CẤU HÌNH'!$C$21*AM27+'CẤU HÌNH'!$C$22*AN27+'CẤU HÌNH'!$C$23*AO27+'CẤU HÌNH'!$C$24*AP27)/(IF(R27&gt;0,'CẤU HÌNH'!$C$20,0)+IF(S27&gt;0,'CẤU HÌNH'!$C$21,0)+IF(T27&gt;0,'CẤU HÌNH'!$C$22,0)+IF(U27&gt;0,'CẤU HÌNH'!$C$23,0)+IF(V27&gt;0,'CẤU HÌNH'!$C$24,0))))</f>
        <v/>
      </c>
      <c r="AU27" s="89" t="str">
        <f>IF($A27="","",IF((IF(C27&gt;0,'CẤU HÌNH'!$C$12,0)+IF(H27&gt;0,'CẤU HÌNH'!$C$13,0)+IF(M27&gt;0,'CẤU HÌNH'!$C$14,0)+IF(R27&gt;0,'CẤU HÌNH'!$C$15,0))=0,"",('CẤU HÌNH'!$C$12*W27+'CẤU HÌNH'!$C$13*AB27+'CẤU HÌNH'!$C$14*AG27+'CẤU HÌNH'!$C$15*AL27)/(IF(C27&gt;0,'CẤU HÌNH'!$C$12,0)+IF(H27&gt;0,'CẤU HÌNH'!$C$13,0)+IF(M27&gt;0,'CẤU HÌNH'!$C$14,0)+IF(R27&gt;0,'CẤU HÌNH'!$C$15,0))))</f>
        <v/>
      </c>
      <c r="AV27" s="89" t="str">
        <f>IF($A27="","",IF((IF(D27&gt;0,'CẤU HÌNH'!$C$12,0)+IF(I27&gt;0,'CẤU HÌNH'!$C$13,0)+IF(N27&gt;0,'CẤU HÌNH'!$C$14,0)+IF(S27&gt;0,'CẤU HÌNH'!$C$15,0))=0,"",('CẤU HÌNH'!$C$12*X27+'CẤU HÌNH'!$C$13*AC27+'CẤU HÌNH'!$C$14*AH27+'CẤU HÌNH'!$C$15*AM27)/(IF(D27&gt;0,'CẤU HÌNH'!$C$12,0)+IF(I27&gt;0,'CẤU HÌNH'!$C$13,0)+IF(N27&gt;0,'CẤU HÌNH'!$C$14,0)+IF(S27&gt;0,'CẤU HÌNH'!$C$15,0))))</f>
        <v/>
      </c>
      <c r="AW27" s="89" t="str">
        <f>IF($A27="","",IF((IF(E27&gt;0,'CẤU HÌNH'!$C$12,0)+IF(J27&gt;0,'CẤU HÌNH'!$C$13,0)+IF(O27&gt;0,'CẤU HÌNH'!$C$14,0)+IF(T27&gt;0,'CẤU HÌNH'!$C$15,0))=0,"",('CẤU HÌNH'!$C$12*Y27+'CẤU HÌNH'!$C$13*AD27+'CẤU HÌNH'!$C$14*AI27+'CẤU HÌNH'!$C$15*AN27)/(IF(E27&gt;0,'CẤU HÌNH'!$C$12,0)+IF(J27&gt;0,'CẤU HÌNH'!$C$13,0)+IF(O27&gt;0,'CẤU HÌNH'!$C$14,0)+IF(T27&gt;0,'CẤU HÌNH'!$C$15,0))))</f>
        <v/>
      </c>
      <c r="AX27" s="89" t="str">
        <f>IF($A27="","",IF((IF(F27&gt;0,'CẤU HÌNH'!$C$12,0)+IF(K27&gt;0,'CẤU HÌNH'!$C$13,0)+IF(P27&gt;0,'CẤU HÌNH'!$C$14,0)+IF(U27&gt;0,'CẤU HÌNH'!$C$15,0))=0,"",('CẤU HÌNH'!$C$12*Z27+'CẤU HÌNH'!$C$13*AE27+'CẤU HÌNH'!$C$14*AJ27+'CẤU HÌNH'!$C$15*AO27)/(IF(F27&gt;0,'CẤU HÌNH'!$C$12,0)+IF(K27&gt;0,'CẤU HÌNH'!$C$13,0)+IF(P27&gt;0,'CẤU HÌNH'!$C$14,0)+IF(U27&gt;0,'CẤU HÌNH'!$C$15,0))))</f>
        <v/>
      </c>
      <c r="AY27" s="89" t="str">
        <f>IF($A27="","",IF((IF(G27&gt;0,'CẤU HÌNH'!$C$12,0)+IF(L27&gt;0,'CẤU HÌNH'!$C$13,0)+IF(Q27&gt;0,'CẤU HÌNH'!$C$14,0)+IF(V27&gt;0,'CẤU HÌNH'!$C$15,0))=0,"",('CẤU HÌNH'!$C$12*AA27+'CẤU HÌNH'!$C$13*AF27+'CẤU HÌNH'!$C$14*AK27+'CẤU HÌNH'!$C$15*AP27)/(IF(G27&gt;0,'CẤU HÌNH'!$C$12,0)+IF(L27&gt;0,'CẤU HÌNH'!$C$13,0)+IF(Q27&gt;0,'CẤU HÌNH'!$C$14,0)+IF(V27&gt;0,'CẤU HÌNH'!$C$15,0))))</f>
        <v/>
      </c>
      <c r="AZ27" s="89" t="str">
        <f>IF($A27="","",IF((IF(H27&gt;0,'CẤU HÌNH'!$C$13,0)+IF(M27&gt;0,'CẤU HÌNH'!$C$14,0)+IF(R27&gt;0,'CẤU HÌNH'!$C$15,0))=0,"",('CẤU HÌNH'!$C$13*AB27+'CẤU HÌNH'!$C$14*AG27+'CẤU HÌNH'!$C$15*AL27)/(IF(H27&gt;0,'CẤU HÌNH'!$C$13,0)+IF(M27&gt;0,'CẤU HÌNH'!$C$14,0)+IF(R27&gt;0,'CẤU HÌNH'!$C$15,0))))</f>
        <v/>
      </c>
      <c r="BA27" s="89" t="str">
        <f>IF($A27="","",IF((IF(I27&gt;0,'CẤU HÌNH'!$C$13,0)+IF(N27&gt;0,'CẤU HÌNH'!$C$14,0)+IF(S27&gt;0,'CẤU HÌNH'!$C$15,0))=0,"",('CẤU HÌNH'!$C$13*AC27+'CẤU HÌNH'!$C$14*AH27+'CẤU HÌNH'!$C$15*AM27)/(IF(I27&gt;0,'CẤU HÌNH'!$C$13,0)+IF(N27&gt;0,'CẤU HÌNH'!$C$14,0)+IF(S27&gt;0,'CẤU HÌNH'!$C$15,0))))</f>
        <v/>
      </c>
      <c r="BB27" s="89" t="str">
        <f>IF($A27="","",IF((IF(J27&gt;0,'CẤU HÌNH'!$C$13,0)+IF(O27&gt;0,'CẤU HÌNH'!$C$14,0)+IF(T27&gt;0,'CẤU HÌNH'!$C$15,0))=0,"",('CẤU HÌNH'!$C$13*AD27+'CẤU HÌNH'!$C$14*AI27+'CẤU HÌNH'!$C$15*AN27)/(IF(J27&gt;0,'CẤU HÌNH'!$C$13,0)+IF(O27&gt;0,'CẤU HÌNH'!$C$14,0)+IF(T27&gt;0,'CẤU HÌNH'!$C$15,0))))</f>
        <v/>
      </c>
      <c r="BC27" s="89" t="str">
        <f>IF($A27="","",IF((IF(K27&gt;0,'CẤU HÌNH'!$C$13,0)+IF(P27&gt;0,'CẤU HÌNH'!$C$14,0)+IF(U27&gt;0,'CẤU HÌNH'!$C$15,0))=0,"",('CẤU HÌNH'!$C$13*AE27+'CẤU HÌNH'!$C$14*AJ27+'CẤU HÌNH'!$C$15*AO27)/(IF(K27&gt;0,'CẤU HÌNH'!$C$13,0)+IF(P27&gt;0,'CẤU HÌNH'!$C$14,0)+IF(U27&gt;0,'CẤU HÌNH'!$C$15,0))))</f>
        <v/>
      </c>
      <c r="BD27" s="89" t="str">
        <f>IF($A27="","",IF((IF(L27&gt;0,'CẤU HÌNH'!$C$13,0)+IF(Q27&gt;0,'CẤU HÌNH'!$C$14,0)+IF(V27&gt;0,'CẤU HÌNH'!$C$15,0))=0,"",('CẤU HÌNH'!$C$13*AF27+'CẤU HÌNH'!$C$14*AK27+'CẤU HÌNH'!$C$15*AP27)/(IF(L27&gt;0,'CẤU HÌNH'!$C$13,0)+IF(Q27&gt;0,'CẤU HÌNH'!$C$14,0)+IF(V27&gt;0,'CẤU HÌNH'!$C$15,0))))</f>
        <v/>
      </c>
      <c r="BE27" s="89" t="str">
        <f>IF($A27="","",IF((IF(ISNUMBER(AQ27),'CẤU HÌNH'!$C$12,0)+IF(ISNUMBER(AR27),'CẤU HÌNH'!$C$13,0)+IF(ISNUMBER(AS27),'CẤU HÌNH'!$C$14,0)+IF(ISNUMBER(AT27),'CẤU HÌNH'!$C$15,0))=0,"",(IF(ISNUMBER(AQ27),'CẤU HÌNH'!$C$12*AQ27,0)+IF(ISNUMBER(AR27),'CẤU HÌNH'!$C$13*AR27,0)+IF(ISNUMBER(AS27),'CẤU HÌNH'!$C$14*AS27,0)+IF(ISNUMBER(AT27),'CẤU HÌNH'!$C$15*AT27,0))/(IF(ISNUMBER(AQ27),'CẤU HÌNH'!$C$12,0)+IF(ISNUMBER(AR27),'CẤU HÌNH'!$C$13,0)+IF(ISNUMBER(AS27),'CẤU HÌNH'!$C$14,0)+IF(ISNUMBER(AT27),'CẤU HÌNH'!$C$15,0))))</f>
        <v/>
      </c>
      <c r="BF27" s="89" t="str">
        <f>IF($A27="","",IF((IF(ISNUMBER(AR27),'CẤU HÌNH'!$C$13,0)+IF(ISNUMBER(AS27),'CẤU HÌNH'!$C$14,0)+IF(ISNUMBER(AT27),'CẤU HÌNH'!$C$15,0))=0,"",(IF(ISNUMBER(AR27),'CẤU HÌNH'!$C$13*AR27,0)+IF(ISNUMBER(AS27),'CẤU HÌNH'!$C$14*AS27,0)+IF(ISNUMBER(AT27),'CẤU HÌNH'!$C$15*AT27,0))/(IF(ISNUMBER(AR27),'CẤU HÌNH'!$C$13,0)+IF(ISNUMBER(AS27),'CẤU HÌNH'!$C$14,0)+IF(ISNUMBER(AT27),'CẤU HÌNH'!$C$15,0))))</f>
        <v/>
      </c>
    </row>
    <row r="28" ht="15.75" customHeight="1">
      <c r="A28" s="87" t="str">
        <f>IF('NGƯỜI ĐƯỢC ĐÁNH GIÁ'!B28="","",'NGƯỜI ĐƯỢC ĐÁNH GIÁ'!B28)</f>
        <v/>
      </c>
      <c r="B28" s="87" t="str">
        <f>IF(A28="","",'NGƯỜI ĐƯỢC ĐÁNH GIÁ'!C28)</f>
        <v/>
      </c>
      <c r="C28" s="88" t="str">
        <f>IF($A28="","",SUMPRODUCT(('DỮ LIỆU ĐÁNH GIÁ'!$B$5:$B$504=$A28)*('DỮ LIỆU ĐÁNH GIÁ'!$D$5:$D$504='CẤU HÌNH'!$B$12)*('DỮ LIỆU ĐÁNH GIÁ'!$G$3:$Z$3='CẤU HÌNH'!$B$20)*ISNUMBER('DỮ LIỆU ĐÁNH GIÁ'!$G$5:$Z$504)))</f>
        <v/>
      </c>
      <c r="D28" s="88" t="str">
        <f>IF($A28="","",SUMPRODUCT(('DỮ LIỆU ĐÁNH GIÁ'!$B$5:$B$504=$A28)*('DỮ LIỆU ĐÁNH GIÁ'!$D$5:$D$504='CẤU HÌNH'!$B$12)*('DỮ LIỆU ĐÁNH GIÁ'!$G$3:$Z$3='CẤU HÌNH'!$B$21)*ISNUMBER('DỮ LIỆU ĐÁNH GIÁ'!$G$5:$Z$504)))</f>
        <v/>
      </c>
      <c r="E28" s="88" t="str">
        <f>IF($A28="","",SUMPRODUCT(('DỮ LIỆU ĐÁNH GIÁ'!$B$5:$B$504=$A28)*('DỮ LIỆU ĐÁNH GIÁ'!$D$5:$D$504='CẤU HÌNH'!$B$12)*('DỮ LIỆU ĐÁNH GIÁ'!$G$3:$Z$3='CẤU HÌNH'!$B$22)*ISNUMBER('DỮ LIỆU ĐÁNH GIÁ'!$G$5:$Z$504)))</f>
        <v/>
      </c>
      <c r="F28" s="88" t="str">
        <f>IF($A28="","",SUMPRODUCT(('DỮ LIỆU ĐÁNH GIÁ'!$B$5:$B$504=$A28)*('DỮ LIỆU ĐÁNH GIÁ'!$D$5:$D$504='CẤU HÌNH'!$B$12)*('DỮ LIỆU ĐÁNH GIÁ'!$G$3:$Z$3='CẤU HÌNH'!$B$23)*ISNUMBER('DỮ LIỆU ĐÁNH GIÁ'!$G$5:$Z$504)))</f>
        <v/>
      </c>
      <c r="G28" s="88" t="str">
        <f>IF($A28="","",SUMPRODUCT(('DỮ LIỆU ĐÁNH GIÁ'!$B$5:$B$504=$A28)*('DỮ LIỆU ĐÁNH GIÁ'!$D$5:$D$504='CẤU HÌNH'!$B$12)*('DỮ LIỆU ĐÁNH GIÁ'!$G$3:$Z$3='CẤU HÌNH'!$B$24)*ISNUMBER('DỮ LIỆU ĐÁNH GIÁ'!$G$5:$Z$504)))</f>
        <v/>
      </c>
      <c r="H28" s="88" t="str">
        <f>IF($A28="","",SUMPRODUCT(('DỮ LIỆU ĐÁNH GIÁ'!$B$5:$B$504=$A28)*('DỮ LIỆU ĐÁNH GIÁ'!$D$5:$D$504='CẤU HÌNH'!$B$13)*('DỮ LIỆU ĐÁNH GIÁ'!$G$3:$Z$3='CẤU HÌNH'!$B$20)*ISNUMBER('DỮ LIỆU ĐÁNH GIÁ'!$G$5:$Z$504)))</f>
        <v/>
      </c>
      <c r="I28" s="88" t="str">
        <f>IF($A28="","",SUMPRODUCT(('DỮ LIỆU ĐÁNH GIÁ'!$B$5:$B$504=$A28)*('DỮ LIỆU ĐÁNH GIÁ'!$D$5:$D$504='CẤU HÌNH'!$B$13)*('DỮ LIỆU ĐÁNH GIÁ'!$G$3:$Z$3='CẤU HÌNH'!$B$21)*ISNUMBER('DỮ LIỆU ĐÁNH GIÁ'!$G$5:$Z$504)))</f>
        <v/>
      </c>
      <c r="J28" s="88" t="str">
        <f>IF($A28="","",SUMPRODUCT(('DỮ LIỆU ĐÁNH GIÁ'!$B$5:$B$504=$A28)*('DỮ LIỆU ĐÁNH GIÁ'!$D$5:$D$504='CẤU HÌNH'!$B$13)*('DỮ LIỆU ĐÁNH GIÁ'!$G$3:$Z$3='CẤU HÌNH'!$B$22)*ISNUMBER('DỮ LIỆU ĐÁNH GIÁ'!$G$5:$Z$504)))</f>
        <v/>
      </c>
      <c r="K28" s="88" t="str">
        <f>IF($A28="","",SUMPRODUCT(('DỮ LIỆU ĐÁNH GIÁ'!$B$5:$B$504=$A28)*('DỮ LIỆU ĐÁNH GIÁ'!$D$5:$D$504='CẤU HÌNH'!$B$13)*('DỮ LIỆU ĐÁNH GIÁ'!$G$3:$Z$3='CẤU HÌNH'!$B$23)*ISNUMBER('DỮ LIỆU ĐÁNH GIÁ'!$G$5:$Z$504)))</f>
        <v/>
      </c>
      <c r="L28" s="88" t="str">
        <f>IF($A28="","",SUMPRODUCT(('DỮ LIỆU ĐÁNH GIÁ'!$B$5:$B$504=$A28)*('DỮ LIỆU ĐÁNH GIÁ'!$D$5:$D$504='CẤU HÌNH'!$B$13)*('DỮ LIỆU ĐÁNH GIÁ'!$G$3:$Z$3='CẤU HÌNH'!$B$24)*ISNUMBER('DỮ LIỆU ĐÁNH GIÁ'!$G$5:$Z$504)))</f>
        <v/>
      </c>
      <c r="M28" s="88" t="str">
        <f>IF($A28="","",SUMPRODUCT(('DỮ LIỆU ĐÁNH GIÁ'!$B$5:$B$504=$A28)*('DỮ LIỆU ĐÁNH GIÁ'!$D$5:$D$504='CẤU HÌNH'!$B$14)*('DỮ LIỆU ĐÁNH GIÁ'!$G$3:$Z$3='CẤU HÌNH'!$B$20)*ISNUMBER('DỮ LIỆU ĐÁNH GIÁ'!$G$5:$Z$504)))</f>
        <v/>
      </c>
      <c r="N28" s="88" t="str">
        <f>IF($A28="","",SUMPRODUCT(('DỮ LIỆU ĐÁNH GIÁ'!$B$5:$B$504=$A28)*('DỮ LIỆU ĐÁNH GIÁ'!$D$5:$D$504='CẤU HÌNH'!$B$14)*('DỮ LIỆU ĐÁNH GIÁ'!$G$3:$Z$3='CẤU HÌNH'!$B$21)*ISNUMBER('DỮ LIỆU ĐÁNH GIÁ'!$G$5:$Z$504)))</f>
        <v/>
      </c>
      <c r="O28" s="88" t="str">
        <f>IF($A28="","",SUMPRODUCT(('DỮ LIỆU ĐÁNH GIÁ'!$B$5:$B$504=$A28)*('DỮ LIỆU ĐÁNH GIÁ'!$D$5:$D$504='CẤU HÌNH'!$B$14)*('DỮ LIỆU ĐÁNH GIÁ'!$G$3:$Z$3='CẤU HÌNH'!$B$22)*ISNUMBER('DỮ LIỆU ĐÁNH GIÁ'!$G$5:$Z$504)))</f>
        <v/>
      </c>
      <c r="P28" s="88" t="str">
        <f>IF($A28="","",SUMPRODUCT(('DỮ LIỆU ĐÁNH GIÁ'!$B$5:$B$504=$A28)*('DỮ LIỆU ĐÁNH GIÁ'!$D$5:$D$504='CẤU HÌNH'!$B$14)*('DỮ LIỆU ĐÁNH GIÁ'!$G$3:$Z$3='CẤU HÌNH'!$B$23)*ISNUMBER('DỮ LIỆU ĐÁNH GIÁ'!$G$5:$Z$504)))</f>
        <v/>
      </c>
      <c r="Q28" s="88" t="str">
        <f>IF($A28="","",SUMPRODUCT(('DỮ LIỆU ĐÁNH GIÁ'!$B$5:$B$504=$A28)*('DỮ LIỆU ĐÁNH GIÁ'!$D$5:$D$504='CẤU HÌNH'!$B$14)*('DỮ LIỆU ĐÁNH GIÁ'!$G$3:$Z$3='CẤU HÌNH'!$B$24)*ISNUMBER('DỮ LIỆU ĐÁNH GIÁ'!$G$5:$Z$504)))</f>
        <v/>
      </c>
      <c r="R28" s="88" t="str">
        <f>IF($A28="","",SUMPRODUCT(('DỮ LIỆU ĐÁNH GIÁ'!$B$5:$B$504=$A28)*('DỮ LIỆU ĐÁNH GIÁ'!$D$5:$D$504='CẤU HÌNH'!$B$15)*('DỮ LIỆU ĐÁNH GIÁ'!$G$3:$Z$3='CẤU HÌNH'!$B$20)*ISNUMBER('DỮ LIỆU ĐÁNH GIÁ'!$G$5:$Z$504)))</f>
        <v/>
      </c>
      <c r="S28" s="88" t="str">
        <f>IF($A28="","",SUMPRODUCT(('DỮ LIỆU ĐÁNH GIÁ'!$B$5:$B$504=$A28)*('DỮ LIỆU ĐÁNH GIÁ'!$D$5:$D$504='CẤU HÌNH'!$B$15)*('DỮ LIỆU ĐÁNH GIÁ'!$G$3:$Z$3='CẤU HÌNH'!$B$21)*ISNUMBER('DỮ LIỆU ĐÁNH GIÁ'!$G$5:$Z$504)))</f>
        <v/>
      </c>
      <c r="T28" s="88" t="str">
        <f>IF($A28="","",SUMPRODUCT(('DỮ LIỆU ĐÁNH GIÁ'!$B$5:$B$504=$A28)*('DỮ LIỆU ĐÁNH GIÁ'!$D$5:$D$504='CẤU HÌNH'!$B$15)*('DỮ LIỆU ĐÁNH GIÁ'!$G$3:$Z$3='CẤU HÌNH'!$B$22)*ISNUMBER('DỮ LIỆU ĐÁNH GIÁ'!$G$5:$Z$504)))</f>
        <v/>
      </c>
      <c r="U28" s="88" t="str">
        <f>IF($A28="","",SUMPRODUCT(('DỮ LIỆU ĐÁNH GIÁ'!$B$5:$B$504=$A28)*('DỮ LIỆU ĐÁNH GIÁ'!$D$5:$D$504='CẤU HÌNH'!$B$15)*('DỮ LIỆU ĐÁNH GIÁ'!$G$3:$Z$3='CẤU HÌNH'!$B$23)*ISNUMBER('DỮ LIỆU ĐÁNH GIÁ'!$G$5:$Z$504)))</f>
        <v/>
      </c>
      <c r="V28" s="88" t="str">
        <f>IF($A28="","",SUMPRODUCT(('DỮ LIỆU ĐÁNH GIÁ'!$B$5:$B$504=$A28)*('DỮ LIỆU ĐÁNH GIÁ'!$D$5:$D$504='CẤU HÌNH'!$B$15)*('DỮ LIỆU ĐÁNH GIÁ'!$G$3:$Z$3='CẤU HÌNH'!$B$24)*ISNUMBER('DỮ LIỆU ĐÁNH GIÁ'!$G$5:$Z$504)))</f>
        <v/>
      </c>
      <c r="W28" s="89" t="str">
        <f>IF($A28="","",IF(C28=0,0,SUMPRODUCT(('DỮ LIỆU ĐÁNH GIÁ'!$B$5:$B$504=$A28)*('DỮ LIỆU ĐÁNH GIÁ'!$D$5:$D$504='CẤU HÌNH'!$B$12)*('DỮ LIỆU ĐÁNH GIÁ'!$G$3:$Z$3='CẤU HÌNH'!$B$20)*'DỮ LIỆU ĐÁNH GIÁ'!$G$5:$Z$504)/C28))</f>
        <v/>
      </c>
      <c r="X28" s="89" t="str">
        <f>IF($A28="","",IF(D28=0,0,SUMPRODUCT(('DỮ LIỆU ĐÁNH GIÁ'!$B$5:$B$504=$A28)*('DỮ LIỆU ĐÁNH GIÁ'!$D$5:$D$504='CẤU HÌNH'!$B$12)*('DỮ LIỆU ĐÁNH GIÁ'!$G$3:$Z$3='CẤU HÌNH'!$B$21)*'DỮ LIỆU ĐÁNH GIÁ'!$G$5:$Z$504)/D28))</f>
        <v/>
      </c>
      <c r="Y28" s="89" t="str">
        <f>IF($A28="","",IF(E28=0,0,SUMPRODUCT(('DỮ LIỆU ĐÁNH GIÁ'!$B$5:$B$504=$A28)*('DỮ LIỆU ĐÁNH GIÁ'!$D$5:$D$504='CẤU HÌNH'!$B$12)*('DỮ LIỆU ĐÁNH GIÁ'!$G$3:$Z$3='CẤU HÌNH'!$B$22)*'DỮ LIỆU ĐÁNH GIÁ'!$G$5:$Z$504)/E28))</f>
        <v/>
      </c>
      <c r="Z28" s="89" t="str">
        <f>IF($A28="","",IF(F28=0,0,SUMPRODUCT(('DỮ LIỆU ĐÁNH GIÁ'!$B$5:$B$504=$A28)*('DỮ LIỆU ĐÁNH GIÁ'!$D$5:$D$504='CẤU HÌNH'!$B$12)*('DỮ LIỆU ĐÁNH GIÁ'!$G$3:$Z$3='CẤU HÌNH'!$B$23)*'DỮ LIỆU ĐÁNH GIÁ'!$G$5:$Z$504)/F28))</f>
        <v/>
      </c>
      <c r="AA28" s="89" t="str">
        <f>IF($A28="","",IF(G28=0,0,SUMPRODUCT(('DỮ LIỆU ĐÁNH GIÁ'!$B$5:$B$504=$A28)*('DỮ LIỆU ĐÁNH GIÁ'!$D$5:$D$504='CẤU HÌNH'!$B$12)*('DỮ LIỆU ĐÁNH GIÁ'!$G$3:$Z$3='CẤU HÌNH'!$B$24)*'DỮ LIỆU ĐÁNH GIÁ'!$G$5:$Z$504)/G28))</f>
        <v/>
      </c>
      <c r="AB28" s="89" t="str">
        <f>IF($A28="","",IF(H28=0,0,SUMPRODUCT(('DỮ LIỆU ĐÁNH GIÁ'!$B$5:$B$504=$A28)*('DỮ LIỆU ĐÁNH GIÁ'!$D$5:$D$504='CẤU HÌNH'!$B$13)*('DỮ LIỆU ĐÁNH GIÁ'!$G$3:$Z$3='CẤU HÌNH'!$B$20)*'DỮ LIỆU ĐÁNH GIÁ'!$G$5:$Z$504)/H28))</f>
        <v/>
      </c>
      <c r="AC28" s="89" t="str">
        <f>IF($A28="","",IF(I28=0,0,SUMPRODUCT(('DỮ LIỆU ĐÁNH GIÁ'!$B$5:$B$504=$A28)*('DỮ LIỆU ĐÁNH GIÁ'!$D$5:$D$504='CẤU HÌNH'!$B$13)*('DỮ LIỆU ĐÁNH GIÁ'!$G$3:$Z$3='CẤU HÌNH'!$B$21)*'DỮ LIỆU ĐÁNH GIÁ'!$G$5:$Z$504)/I28))</f>
        <v/>
      </c>
      <c r="AD28" s="89" t="str">
        <f>IF($A28="","",IF(J28=0,0,SUMPRODUCT(('DỮ LIỆU ĐÁNH GIÁ'!$B$5:$B$504=$A28)*('DỮ LIỆU ĐÁNH GIÁ'!$D$5:$D$504='CẤU HÌNH'!$B$13)*('DỮ LIỆU ĐÁNH GIÁ'!$G$3:$Z$3='CẤU HÌNH'!$B$22)*'DỮ LIỆU ĐÁNH GIÁ'!$G$5:$Z$504)/J28))</f>
        <v/>
      </c>
      <c r="AE28" s="89" t="str">
        <f>IF($A28="","",IF(K28=0,0,SUMPRODUCT(('DỮ LIỆU ĐÁNH GIÁ'!$B$5:$B$504=$A28)*('DỮ LIỆU ĐÁNH GIÁ'!$D$5:$D$504='CẤU HÌNH'!$B$13)*('DỮ LIỆU ĐÁNH GIÁ'!$G$3:$Z$3='CẤU HÌNH'!$B$23)*'DỮ LIỆU ĐÁNH GIÁ'!$G$5:$Z$504)/K28))</f>
        <v/>
      </c>
      <c r="AF28" s="89" t="str">
        <f>IF($A28="","",IF(L28=0,0,SUMPRODUCT(('DỮ LIỆU ĐÁNH GIÁ'!$B$5:$B$504=$A28)*('DỮ LIỆU ĐÁNH GIÁ'!$D$5:$D$504='CẤU HÌNH'!$B$13)*('DỮ LIỆU ĐÁNH GIÁ'!$G$3:$Z$3='CẤU HÌNH'!$B$24)*'DỮ LIỆU ĐÁNH GIÁ'!$G$5:$Z$504)/L28))</f>
        <v/>
      </c>
      <c r="AG28" s="89" t="str">
        <f>IF($A28="","",IF(M28=0,0,SUMPRODUCT(('DỮ LIỆU ĐÁNH GIÁ'!$B$5:$B$504=$A28)*('DỮ LIỆU ĐÁNH GIÁ'!$D$5:$D$504='CẤU HÌNH'!$B$14)*('DỮ LIỆU ĐÁNH GIÁ'!$G$3:$Z$3='CẤU HÌNH'!$B$20)*'DỮ LIỆU ĐÁNH GIÁ'!$G$5:$Z$504)/M28))</f>
        <v/>
      </c>
      <c r="AH28" s="89" t="str">
        <f>IF($A28="","",IF(N28=0,0,SUMPRODUCT(('DỮ LIỆU ĐÁNH GIÁ'!$B$5:$B$504=$A28)*('DỮ LIỆU ĐÁNH GIÁ'!$D$5:$D$504='CẤU HÌNH'!$B$14)*('DỮ LIỆU ĐÁNH GIÁ'!$G$3:$Z$3='CẤU HÌNH'!$B$21)*'DỮ LIỆU ĐÁNH GIÁ'!$G$5:$Z$504)/N28))</f>
        <v/>
      </c>
      <c r="AI28" s="89" t="str">
        <f>IF($A28="","",IF(O28=0,0,SUMPRODUCT(('DỮ LIỆU ĐÁNH GIÁ'!$B$5:$B$504=$A28)*('DỮ LIỆU ĐÁNH GIÁ'!$D$5:$D$504='CẤU HÌNH'!$B$14)*('DỮ LIỆU ĐÁNH GIÁ'!$G$3:$Z$3='CẤU HÌNH'!$B$22)*'DỮ LIỆU ĐÁNH GIÁ'!$G$5:$Z$504)/O28))</f>
        <v/>
      </c>
      <c r="AJ28" s="89" t="str">
        <f>IF($A28="","",IF(P28=0,0,SUMPRODUCT(('DỮ LIỆU ĐÁNH GIÁ'!$B$5:$B$504=$A28)*('DỮ LIỆU ĐÁNH GIÁ'!$D$5:$D$504='CẤU HÌNH'!$B$14)*('DỮ LIỆU ĐÁNH GIÁ'!$G$3:$Z$3='CẤU HÌNH'!$B$23)*'DỮ LIỆU ĐÁNH GIÁ'!$G$5:$Z$504)/P28))</f>
        <v/>
      </c>
      <c r="AK28" s="89" t="str">
        <f>IF($A28="","",IF(Q28=0,0,SUMPRODUCT(('DỮ LIỆU ĐÁNH GIÁ'!$B$5:$B$504=$A28)*('DỮ LIỆU ĐÁNH GIÁ'!$D$5:$D$504='CẤU HÌNH'!$B$14)*('DỮ LIỆU ĐÁNH GIÁ'!$G$3:$Z$3='CẤU HÌNH'!$B$24)*'DỮ LIỆU ĐÁNH GIÁ'!$G$5:$Z$504)/Q28))</f>
        <v/>
      </c>
      <c r="AL28" s="89" t="str">
        <f>IF($A28="","",IF(R28=0,0,SUMPRODUCT(('DỮ LIỆU ĐÁNH GIÁ'!$B$5:$B$504=$A28)*('DỮ LIỆU ĐÁNH GIÁ'!$D$5:$D$504='CẤU HÌNH'!$B$15)*('DỮ LIỆU ĐÁNH GIÁ'!$G$3:$Z$3='CẤU HÌNH'!$B$20)*'DỮ LIỆU ĐÁNH GIÁ'!$G$5:$Z$504)/R28))</f>
        <v/>
      </c>
      <c r="AM28" s="89" t="str">
        <f>IF($A28="","",IF(S28=0,0,SUMPRODUCT(('DỮ LIỆU ĐÁNH GIÁ'!$B$5:$B$504=$A28)*('DỮ LIỆU ĐÁNH GIÁ'!$D$5:$D$504='CẤU HÌNH'!$B$15)*('DỮ LIỆU ĐÁNH GIÁ'!$G$3:$Z$3='CẤU HÌNH'!$B$21)*'DỮ LIỆU ĐÁNH GIÁ'!$G$5:$Z$504)/S28))</f>
        <v/>
      </c>
      <c r="AN28" s="89" t="str">
        <f>IF($A28="","",IF(T28=0,0,SUMPRODUCT(('DỮ LIỆU ĐÁNH GIÁ'!$B$5:$B$504=$A28)*('DỮ LIỆU ĐÁNH GIÁ'!$D$5:$D$504='CẤU HÌNH'!$B$15)*('DỮ LIỆU ĐÁNH GIÁ'!$G$3:$Z$3='CẤU HÌNH'!$B$22)*'DỮ LIỆU ĐÁNH GIÁ'!$G$5:$Z$504)/T28))</f>
        <v/>
      </c>
      <c r="AO28" s="89" t="str">
        <f>IF($A28="","",IF(U28=0,0,SUMPRODUCT(('DỮ LIỆU ĐÁNH GIÁ'!$B$5:$B$504=$A28)*('DỮ LIỆU ĐÁNH GIÁ'!$D$5:$D$504='CẤU HÌNH'!$B$15)*('DỮ LIỆU ĐÁNH GIÁ'!$G$3:$Z$3='CẤU HÌNH'!$B$23)*'DỮ LIỆU ĐÁNH GIÁ'!$G$5:$Z$504)/U28))</f>
        <v/>
      </c>
      <c r="AP28" s="89" t="str">
        <f>IF($A28="","",IF(V28=0,0,SUMPRODUCT(('DỮ LIỆU ĐÁNH GIÁ'!$B$5:$B$504=$A28)*('DỮ LIỆU ĐÁNH GIÁ'!$D$5:$D$504='CẤU HÌNH'!$B$15)*('DỮ LIỆU ĐÁNH GIÁ'!$G$3:$Z$3='CẤU HÌNH'!$B$24)*'DỮ LIỆU ĐÁNH GIÁ'!$G$5:$Z$504)/V28))</f>
        <v/>
      </c>
      <c r="AQ28" s="89" t="str">
        <f>IF($A28="","",IF((IF(C28&gt;0,'CẤU HÌNH'!$C$20,0)+IF(D28&gt;0,'CẤU HÌNH'!$C$21,0)+IF(E28&gt;0,'CẤU HÌNH'!$C$22,0)+IF(F28&gt;0,'CẤU HÌNH'!$C$23,0)+IF(G28&gt;0,'CẤU HÌNH'!$C$24,0))=0,"",('CẤU HÌNH'!$C$20*W28+'CẤU HÌNH'!$C$21*X28+'CẤU HÌNH'!$C$22*Y28+'CẤU HÌNH'!$C$23*Z28+'CẤU HÌNH'!$C$24*AA28)/(IF(C28&gt;0,'CẤU HÌNH'!$C$20,0)+IF(D28&gt;0,'CẤU HÌNH'!$C$21,0)+IF(E28&gt;0,'CẤU HÌNH'!$C$22,0)+IF(F28&gt;0,'CẤU HÌNH'!$C$23,0)+IF(G28&gt;0,'CẤU HÌNH'!$C$24,0))))</f>
        <v/>
      </c>
      <c r="AR28" s="89" t="str">
        <f>IF($A28="","",IF((IF(H28&gt;0,'CẤU HÌNH'!$C$20,0)+IF(I28&gt;0,'CẤU HÌNH'!$C$21,0)+IF(J28&gt;0,'CẤU HÌNH'!$C$22,0)+IF(K28&gt;0,'CẤU HÌNH'!$C$23,0)+IF(L28&gt;0,'CẤU HÌNH'!$C$24,0))=0,"",('CẤU HÌNH'!$C$20*AB28+'CẤU HÌNH'!$C$21*AC28+'CẤU HÌNH'!$C$22*AD28+'CẤU HÌNH'!$C$23*AE28+'CẤU HÌNH'!$C$24*AF28)/(IF(H28&gt;0,'CẤU HÌNH'!$C$20,0)+IF(I28&gt;0,'CẤU HÌNH'!$C$21,0)+IF(J28&gt;0,'CẤU HÌNH'!$C$22,0)+IF(K28&gt;0,'CẤU HÌNH'!$C$23,0)+IF(L28&gt;0,'CẤU HÌNH'!$C$24,0))))</f>
        <v/>
      </c>
      <c r="AS28" s="89" t="str">
        <f>IF($A28="","",IF((IF(M28&gt;0,'CẤU HÌNH'!$C$20,0)+IF(N28&gt;0,'CẤU HÌNH'!$C$21,0)+IF(O28&gt;0,'CẤU HÌNH'!$C$22,0)+IF(P28&gt;0,'CẤU HÌNH'!$C$23,0)+IF(Q28&gt;0,'CẤU HÌNH'!$C$24,0))=0,"",('CẤU HÌNH'!$C$20*AG28+'CẤU HÌNH'!$C$21*AH28+'CẤU HÌNH'!$C$22*AI28+'CẤU HÌNH'!$C$23*AJ28+'CẤU HÌNH'!$C$24*AK28)/(IF(M28&gt;0,'CẤU HÌNH'!$C$20,0)+IF(N28&gt;0,'CẤU HÌNH'!$C$21,0)+IF(O28&gt;0,'CẤU HÌNH'!$C$22,0)+IF(P28&gt;0,'CẤU HÌNH'!$C$23,0)+IF(Q28&gt;0,'CẤU HÌNH'!$C$24,0))))</f>
        <v/>
      </c>
      <c r="AT28" s="89" t="str">
        <f>IF($A28="","",IF((IF(R28&gt;0,'CẤU HÌNH'!$C$20,0)+IF(S28&gt;0,'CẤU HÌNH'!$C$21,0)+IF(T28&gt;0,'CẤU HÌNH'!$C$22,0)+IF(U28&gt;0,'CẤU HÌNH'!$C$23,0)+IF(V28&gt;0,'CẤU HÌNH'!$C$24,0))=0,"",('CẤU HÌNH'!$C$20*AL28+'CẤU HÌNH'!$C$21*AM28+'CẤU HÌNH'!$C$22*AN28+'CẤU HÌNH'!$C$23*AO28+'CẤU HÌNH'!$C$24*AP28)/(IF(R28&gt;0,'CẤU HÌNH'!$C$20,0)+IF(S28&gt;0,'CẤU HÌNH'!$C$21,0)+IF(T28&gt;0,'CẤU HÌNH'!$C$22,0)+IF(U28&gt;0,'CẤU HÌNH'!$C$23,0)+IF(V28&gt;0,'CẤU HÌNH'!$C$24,0))))</f>
        <v/>
      </c>
      <c r="AU28" s="89" t="str">
        <f>IF($A28="","",IF((IF(C28&gt;0,'CẤU HÌNH'!$C$12,0)+IF(H28&gt;0,'CẤU HÌNH'!$C$13,0)+IF(M28&gt;0,'CẤU HÌNH'!$C$14,0)+IF(R28&gt;0,'CẤU HÌNH'!$C$15,0))=0,"",('CẤU HÌNH'!$C$12*W28+'CẤU HÌNH'!$C$13*AB28+'CẤU HÌNH'!$C$14*AG28+'CẤU HÌNH'!$C$15*AL28)/(IF(C28&gt;0,'CẤU HÌNH'!$C$12,0)+IF(H28&gt;0,'CẤU HÌNH'!$C$13,0)+IF(M28&gt;0,'CẤU HÌNH'!$C$14,0)+IF(R28&gt;0,'CẤU HÌNH'!$C$15,0))))</f>
        <v/>
      </c>
      <c r="AV28" s="89" t="str">
        <f>IF($A28="","",IF((IF(D28&gt;0,'CẤU HÌNH'!$C$12,0)+IF(I28&gt;0,'CẤU HÌNH'!$C$13,0)+IF(N28&gt;0,'CẤU HÌNH'!$C$14,0)+IF(S28&gt;0,'CẤU HÌNH'!$C$15,0))=0,"",('CẤU HÌNH'!$C$12*X28+'CẤU HÌNH'!$C$13*AC28+'CẤU HÌNH'!$C$14*AH28+'CẤU HÌNH'!$C$15*AM28)/(IF(D28&gt;0,'CẤU HÌNH'!$C$12,0)+IF(I28&gt;0,'CẤU HÌNH'!$C$13,0)+IF(N28&gt;0,'CẤU HÌNH'!$C$14,0)+IF(S28&gt;0,'CẤU HÌNH'!$C$15,0))))</f>
        <v/>
      </c>
      <c r="AW28" s="89" t="str">
        <f>IF($A28="","",IF((IF(E28&gt;0,'CẤU HÌNH'!$C$12,0)+IF(J28&gt;0,'CẤU HÌNH'!$C$13,0)+IF(O28&gt;0,'CẤU HÌNH'!$C$14,0)+IF(T28&gt;0,'CẤU HÌNH'!$C$15,0))=0,"",('CẤU HÌNH'!$C$12*Y28+'CẤU HÌNH'!$C$13*AD28+'CẤU HÌNH'!$C$14*AI28+'CẤU HÌNH'!$C$15*AN28)/(IF(E28&gt;0,'CẤU HÌNH'!$C$12,0)+IF(J28&gt;0,'CẤU HÌNH'!$C$13,0)+IF(O28&gt;0,'CẤU HÌNH'!$C$14,0)+IF(T28&gt;0,'CẤU HÌNH'!$C$15,0))))</f>
        <v/>
      </c>
      <c r="AX28" s="89" t="str">
        <f>IF($A28="","",IF((IF(F28&gt;0,'CẤU HÌNH'!$C$12,0)+IF(K28&gt;0,'CẤU HÌNH'!$C$13,0)+IF(P28&gt;0,'CẤU HÌNH'!$C$14,0)+IF(U28&gt;0,'CẤU HÌNH'!$C$15,0))=0,"",('CẤU HÌNH'!$C$12*Z28+'CẤU HÌNH'!$C$13*AE28+'CẤU HÌNH'!$C$14*AJ28+'CẤU HÌNH'!$C$15*AO28)/(IF(F28&gt;0,'CẤU HÌNH'!$C$12,0)+IF(K28&gt;0,'CẤU HÌNH'!$C$13,0)+IF(P28&gt;0,'CẤU HÌNH'!$C$14,0)+IF(U28&gt;0,'CẤU HÌNH'!$C$15,0))))</f>
        <v/>
      </c>
      <c r="AY28" s="89" t="str">
        <f>IF($A28="","",IF((IF(G28&gt;0,'CẤU HÌNH'!$C$12,0)+IF(L28&gt;0,'CẤU HÌNH'!$C$13,0)+IF(Q28&gt;0,'CẤU HÌNH'!$C$14,0)+IF(V28&gt;0,'CẤU HÌNH'!$C$15,0))=0,"",('CẤU HÌNH'!$C$12*AA28+'CẤU HÌNH'!$C$13*AF28+'CẤU HÌNH'!$C$14*AK28+'CẤU HÌNH'!$C$15*AP28)/(IF(G28&gt;0,'CẤU HÌNH'!$C$12,0)+IF(L28&gt;0,'CẤU HÌNH'!$C$13,0)+IF(Q28&gt;0,'CẤU HÌNH'!$C$14,0)+IF(V28&gt;0,'CẤU HÌNH'!$C$15,0))))</f>
        <v/>
      </c>
      <c r="AZ28" s="89" t="str">
        <f>IF($A28="","",IF((IF(H28&gt;0,'CẤU HÌNH'!$C$13,0)+IF(M28&gt;0,'CẤU HÌNH'!$C$14,0)+IF(R28&gt;0,'CẤU HÌNH'!$C$15,0))=0,"",('CẤU HÌNH'!$C$13*AB28+'CẤU HÌNH'!$C$14*AG28+'CẤU HÌNH'!$C$15*AL28)/(IF(H28&gt;0,'CẤU HÌNH'!$C$13,0)+IF(M28&gt;0,'CẤU HÌNH'!$C$14,0)+IF(R28&gt;0,'CẤU HÌNH'!$C$15,0))))</f>
        <v/>
      </c>
      <c r="BA28" s="89" t="str">
        <f>IF($A28="","",IF((IF(I28&gt;0,'CẤU HÌNH'!$C$13,0)+IF(N28&gt;0,'CẤU HÌNH'!$C$14,0)+IF(S28&gt;0,'CẤU HÌNH'!$C$15,0))=0,"",('CẤU HÌNH'!$C$13*AC28+'CẤU HÌNH'!$C$14*AH28+'CẤU HÌNH'!$C$15*AM28)/(IF(I28&gt;0,'CẤU HÌNH'!$C$13,0)+IF(N28&gt;0,'CẤU HÌNH'!$C$14,0)+IF(S28&gt;0,'CẤU HÌNH'!$C$15,0))))</f>
        <v/>
      </c>
      <c r="BB28" s="89" t="str">
        <f>IF($A28="","",IF((IF(J28&gt;0,'CẤU HÌNH'!$C$13,0)+IF(O28&gt;0,'CẤU HÌNH'!$C$14,0)+IF(T28&gt;0,'CẤU HÌNH'!$C$15,0))=0,"",('CẤU HÌNH'!$C$13*AD28+'CẤU HÌNH'!$C$14*AI28+'CẤU HÌNH'!$C$15*AN28)/(IF(J28&gt;0,'CẤU HÌNH'!$C$13,0)+IF(O28&gt;0,'CẤU HÌNH'!$C$14,0)+IF(T28&gt;0,'CẤU HÌNH'!$C$15,0))))</f>
        <v/>
      </c>
      <c r="BC28" s="89" t="str">
        <f>IF($A28="","",IF((IF(K28&gt;0,'CẤU HÌNH'!$C$13,0)+IF(P28&gt;0,'CẤU HÌNH'!$C$14,0)+IF(U28&gt;0,'CẤU HÌNH'!$C$15,0))=0,"",('CẤU HÌNH'!$C$13*AE28+'CẤU HÌNH'!$C$14*AJ28+'CẤU HÌNH'!$C$15*AO28)/(IF(K28&gt;0,'CẤU HÌNH'!$C$13,0)+IF(P28&gt;0,'CẤU HÌNH'!$C$14,0)+IF(U28&gt;0,'CẤU HÌNH'!$C$15,0))))</f>
        <v/>
      </c>
      <c r="BD28" s="89" t="str">
        <f>IF($A28="","",IF((IF(L28&gt;0,'CẤU HÌNH'!$C$13,0)+IF(Q28&gt;0,'CẤU HÌNH'!$C$14,0)+IF(V28&gt;0,'CẤU HÌNH'!$C$15,0))=0,"",('CẤU HÌNH'!$C$13*AF28+'CẤU HÌNH'!$C$14*AK28+'CẤU HÌNH'!$C$15*AP28)/(IF(L28&gt;0,'CẤU HÌNH'!$C$13,0)+IF(Q28&gt;0,'CẤU HÌNH'!$C$14,0)+IF(V28&gt;0,'CẤU HÌNH'!$C$15,0))))</f>
        <v/>
      </c>
      <c r="BE28" s="89" t="str">
        <f>IF($A28="","",IF((IF(ISNUMBER(AQ28),'CẤU HÌNH'!$C$12,0)+IF(ISNUMBER(AR28),'CẤU HÌNH'!$C$13,0)+IF(ISNUMBER(AS28),'CẤU HÌNH'!$C$14,0)+IF(ISNUMBER(AT28),'CẤU HÌNH'!$C$15,0))=0,"",(IF(ISNUMBER(AQ28),'CẤU HÌNH'!$C$12*AQ28,0)+IF(ISNUMBER(AR28),'CẤU HÌNH'!$C$13*AR28,0)+IF(ISNUMBER(AS28),'CẤU HÌNH'!$C$14*AS28,0)+IF(ISNUMBER(AT28),'CẤU HÌNH'!$C$15*AT28,0))/(IF(ISNUMBER(AQ28),'CẤU HÌNH'!$C$12,0)+IF(ISNUMBER(AR28),'CẤU HÌNH'!$C$13,0)+IF(ISNUMBER(AS28),'CẤU HÌNH'!$C$14,0)+IF(ISNUMBER(AT28),'CẤU HÌNH'!$C$15,0))))</f>
        <v/>
      </c>
      <c r="BF28" s="89" t="str">
        <f>IF($A28="","",IF((IF(ISNUMBER(AR28),'CẤU HÌNH'!$C$13,0)+IF(ISNUMBER(AS28),'CẤU HÌNH'!$C$14,0)+IF(ISNUMBER(AT28),'CẤU HÌNH'!$C$15,0))=0,"",(IF(ISNUMBER(AR28),'CẤU HÌNH'!$C$13*AR28,0)+IF(ISNUMBER(AS28),'CẤU HÌNH'!$C$14*AS28,0)+IF(ISNUMBER(AT28),'CẤU HÌNH'!$C$15*AT28,0))/(IF(ISNUMBER(AR28),'CẤU HÌNH'!$C$13,0)+IF(ISNUMBER(AS28),'CẤU HÌNH'!$C$14,0)+IF(ISNUMBER(AT28),'CẤU HÌNH'!$C$15,0))))</f>
        <v/>
      </c>
    </row>
    <row r="29" ht="15.75" customHeight="1">
      <c r="A29" s="87" t="str">
        <f>IF('NGƯỜI ĐƯỢC ĐÁNH GIÁ'!B29="","",'NGƯỜI ĐƯỢC ĐÁNH GIÁ'!B29)</f>
        <v/>
      </c>
      <c r="B29" s="87" t="str">
        <f>IF(A29="","",'NGƯỜI ĐƯỢC ĐÁNH GIÁ'!C29)</f>
        <v/>
      </c>
      <c r="C29" s="88" t="str">
        <f>IF($A29="","",SUMPRODUCT(('DỮ LIỆU ĐÁNH GIÁ'!$B$5:$B$504=$A29)*('DỮ LIỆU ĐÁNH GIÁ'!$D$5:$D$504='CẤU HÌNH'!$B$12)*('DỮ LIỆU ĐÁNH GIÁ'!$G$3:$Z$3='CẤU HÌNH'!$B$20)*ISNUMBER('DỮ LIỆU ĐÁNH GIÁ'!$G$5:$Z$504)))</f>
        <v/>
      </c>
      <c r="D29" s="88" t="str">
        <f>IF($A29="","",SUMPRODUCT(('DỮ LIỆU ĐÁNH GIÁ'!$B$5:$B$504=$A29)*('DỮ LIỆU ĐÁNH GIÁ'!$D$5:$D$504='CẤU HÌNH'!$B$12)*('DỮ LIỆU ĐÁNH GIÁ'!$G$3:$Z$3='CẤU HÌNH'!$B$21)*ISNUMBER('DỮ LIỆU ĐÁNH GIÁ'!$G$5:$Z$504)))</f>
        <v/>
      </c>
      <c r="E29" s="88" t="str">
        <f>IF($A29="","",SUMPRODUCT(('DỮ LIỆU ĐÁNH GIÁ'!$B$5:$B$504=$A29)*('DỮ LIỆU ĐÁNH GIÁ'!$D$5:$D$504='CẤU HÌNH'!$B$12)*('DỮ LIỆU ĐÁNH GIÁ'!$G$3:$Z$3='CẤU HÌNH'!$B$22)*ISNUMBER('DỮ LIỆU ĐÁNH GIÁ'!$G$5:$Z$504)))</f>
        <v/>
      </c>
      <c r="F29" s="88" t="str">
        <f>IF($A29="","",SUMPRODUCT(('DỮ LIỆU ĐÁNH GIÁ'!$B$5:$B$504=$A29)*('DỮ LIỆU ĐÁNH GIÁ'!$D$5:$D$504='CẤU HÌNH'!$B$12)*('DỮ LIỆU ĐÁNH GIÁ'!$G$3:$Z$3='CẤU HÌNH'!$B$23)*ISNUMBER('DỮ LIỆU ĐÁNH GIÁ'!$G$5:$Z$504)))</f>
        <v/>
      </c>
      <c r="G29" s="88" t="str">
        <f>IF($A29="","",SUMPRODUCT(('DỮ LIỆU ĐÁNH GIÁ'!$B$5:$B$504=$A29)*('DỮ LIỆU ĐÁNH GIÁ'!$D$5:$D$504='CẤU HÌNH'!$B$12)*('DỮ LIỆU ĐÁNH GIÁ'!$G$3:$Z$3='CẤU HÌNH'!$B$24)*ISNUMBER('DỮ LIỆU ĐÁNH GIÁ'!$G$5:$Z$504)))</f>
        <v/>
      </c>
      <c r="H29" s="88" t="str">
        <f>IF($A29="","",SUMPRODUCT(('DỮ LIỆU ĐÁNH GIÁ'!$B$5:$B$504=$A29)*('DỮ LIỆU ĐÁNH GIÁ'!$D$5:$D$504='CẤU HÌNH'!$B$13)*('DỮ LIỆU ĐÁNH GIÁ'!$G$3:$Z$3='CẤU HÌNH'!$B$20)*ISNUMBER('DỮ LIỆU ĐÁNH GIÁ'!$G$5:$Z$504)))</f>
        <v/>
      </c>
      <c r="I29" s="88" t="str">
        <f>IF($A29="","",SUMPRODUCT(('DỮ LIỆU ĐÁNH GIÁ'!$B$5:$B$504=$A29)*('DỮ LIỆU ĐÁNH GIÁ'!$D$5:$D$504='CẤU HÌNH'!$B$13)*('DỮ LIỆU ĐÁNH GIÁ'!$G$3:$Z$3='CẤU HÌNH'!$B$21)*ISNUMBER('DỮ LIỆU ĐÁNH GIÁ'!$G$5:$Z$504)))</f>
        <v/>
      </c>
      <c r="J29" s="88" t="str">
        <f>IF($A29="","",SUMPRODUCT(('DỮ LIỆU ĐÁNH GIÁ'!$B$5:$B$504=$A29)*('DỮ LIỆU ĐÁNH GIÁ'!$D$5:$D$504='CẤU HÌNH'!$B$13)*('DỮ LIỆU ĐÁNH GIÁ'!$G$3:$Z$3='CẤU HÌNH'!$B$22)*ISNUMBER('DỮ LIỆU ĐÁNH GIÁ'!$G$5:$Z$504)))</f>
        <v/>
      </c>
      <c r="K29" s="88" t="str">
        <f>IF($A29="","",SUMPRODUCT(('DỮ LIỆU ĐÁNH GIÁ'!$B$5:$B$504=$A29)*('DỮ LIỆU ĐÁNH GIÁ'!$D$5:$D$504='CẤU HÌNH'!$B$13)*('DỮ LIỆU ĐÁNH GIÁ'!$G$3:$Z$3='CẤU HÌNH'!$B$23)*ISNUMBER('DỮ LIỆU ĐÁNH GIÁ'!$G$5:$Z$504)))</f>
        <v/>
      </c>
      <c r="L29" s="88" t="str">
        <f>IF($A29="","",SUMPRODUCT(('DỮ LIỆU ĐÁNH GIÁ'!$B$5:$B$504=$A29)*('DỮ LIỆU ĐÁNH GIÁ'!$D$5:$D$504='CẤU HÌNH'!$B$13)*('DỮ LIỆU ĐÁNH GIÁ'!$G$3:$Z$3='CẤU HÌNH'!$B$24)*ISNUMBER('DỮ LIỆU ĐÁNH GIÁ'!$G$5:$Z$504)))</f>
        <v/>
      </c>
      <c r="M29" s="88" t="str">
        <f>IF($A29="","",SUMPRODUCT(('DỮ LIỆU ĐÁNH GIÁ'!$B$5:$B$504=$A29)*('DỮ LIỆU ĐÁNH GIÁ'!$D$5:$D$504='CẤU HÌNH'!$B$14)*('DỮ LIỆU ĐÁNH GIÁ'!$G$3:$Z$3='CẤU HÌNH'!$B$20)*ISNUMBER('DỮ LIỆU ĐÁNH GIÁ'!$G$5:$Z$504)))</f>
        <v/>
      </c>
      <c r="N29" s="88" t="str">
        <f>IF($A29="","",SUMPRODUCT(('DỮ LIỆU ĐÁNH GIÁ'!$B$5:$B$504=$A29)*('DỮ LIỆU ĐÁNH GIÁ'!$D$5:$D$504='CẤU HÌNH'!$B$14)*('DỮ LIỆU ĐÁNH GIÁ'!$G$3:$Z$3='CẤU HÌNH'!$B$21)*ISNUMBER('DỮ LIỆU ĐÁNH GIÁ'!$G$5:$Z$504)))</f>
        <v/>
      </c>
      <c r="O29" s="88" t="str">
        <f>IF($A29="","",SUMPRODUCT(('DỮ LIỆU ĐÁNH GIÁ'!$B$5:$B$504=$A29)*('DỮ LIỆU ĐÁNH GIÁ'!$D$5:$D$504='CẤU HÌNH'!$B$14)*('DỮ LIỆU ĐÁNH GIÁ'!$G$3:$Z$3='CẤU HÌNH'!$B$22)*ISNUMBER('DỮ LIỆU ĐÁNH GIÁ'!$G$5:$Z$504)))</f>
        <v/>
      </c>
      <c r="P29" s="88" t="str">
        <f>IF($A29="","",SUMPRODUCT(('DỮ LIỆU ĐÁNH GIÁ'!$B$5:$B$504=$A29)*('DỮ LIỆU ĐÁNH GIÁ'!$D$5:$D$504='CẤU HÌNH'!$B$14)*('DỮ LIỆU ĐÁNH GIÁ'!$G$3:$Z$3='CẤU HÌNH'!$B$23)*ISNUMBER('DỮ LIỆU ĐÁNH GIÁ'!$G$5:$Z$504)))</f>
        <v/>
      </c>
      <c r="Q29" s="88" t="str">
        <f>IF($A29="","",SUMPRODUCT(('DỮ LIỆU ĐÁNH GIÁ'!$B$5:$B$504=$A29)*('DỮ LIỆU ĐÁNH GIÁ'!$D$5:$D$504='CẤU HÌNH'!$B$14)*('DỮ LIỆU ĐÁNH GIÁ'!$G$3:$Z$3='CẤU HÌNH'!$B$24)*ISNUMBER('DỮ LIỆU ĐÁNH GIÁ'!$G$5:$Z$504)))</f>
        <v/>
      </c>
      <c r="R29" s="88" t="str">
        <f>IF($A29="","",SUMPRODUCT(('DỮ LIỆU ĐÁNH GIÁ'!$B$5:$B$504=$A29)*('DỮ LIỆU ĐÁNH GIÁ'!$D$5:$D$504='CẤU HÌNH'!$B$15)*('DỮ LIỆU ĐÁNH GIÁ'!$G$3:$Z$3='CẤU HÌNH'!$B$20)*ISNUMBER('DỮ LIỆU ĐÁNH GIÁ'!$G$5:$Z$504)))</f>
        <v/>
      </c>
      <c r="S29" s="88" t="str">
        <f>IF($A29="","",SUMPRODUCT(('DỮ LIỆU ĐÁNH GIÁ'!$B$5:$B$504=$A29)*('DỮ LIỆU ĐÁNH GIÁ'!$D$5:$D$504='CẤU HÌNH'!$B$15)*('DỮ LIỆU ĐÁNH GIÁ'!$G$3:$Z$3='CẤU HÌNH'!$B$21)*ISNUMBER('DỮ LIỆU ĐÁNH GIÁ'!$G$5:$Z$504)))</f>
        <v/>
      </c>
      <c r="T29" s="88" t="str">
        <f>IF($A29="","",SUMPRODUCT(('DỮ LIỆU ĐÁNH GIÁ'!$B$5:$B$504=$A29)*('DỮ LIỆU ĐÁNH GIÁ'!$D$5:$D$504='CẤU HÌNH'!$B$15)*('DỮ LIỆU ĐÁNH GIÁ'!$G$3:$Z$3='CẤU HÌNH'!$B$22)*ISNUMBER('DỮ LIỆU ĐÁNH GIÁ'!$G$5:$Z$504)))</f>
        <v/>
      </c>
      <c r="U29" s="88" t="str">
        <f>IF($A29="","",SUMPRODUCT(('DỮ LIỆU ĐÁNH GIÁ'!$B$5:$B$504=$A29)*('DỮ LIỆU ĐÁNH GIÁ'!$D$5:$D$504='CẤU HÌNH'!$B$15)*('DỮ LIỆU ĐÁNH GIÁ'!$G$3:$Z$3='CẤU HÌNH'!$B$23)*ISNUMBER('DỮ LIỆU ĐÁNH GIÁ'!$G$5:$Z$504)))</f>
        <v/>
      </c>
      <c r="V29" s="88" t="str">
        <f>IF($A29="","",SUMPRODUCT(('DỮ LIỆU ĐÁNH GIÁ'!$B$5:$B$504=$A29)*('DỮ LIỆU ĐÁNH GIÁ'!$D$5:$D$504='CẤU HÌNH'!$B$15)*('DỮ LIỆU ĐÁNH GIÁ'!$G$3:$Z$3='CẤU HÌNH'!$B$24)*ISNUMBER('DỮ LIỆU ĐÁNH GIÁ'!$G$5:$Z$504)))</f>
        <v/>
      </c>
      <c r="W29" s="89" t="str">
        <f>IF($A29="","",IF(C29=0,0,SUMPRODUCT(('DỮ LIỆU ĐÁNH GIÁ'!$B$5:$B$504=$A29)*('DỮ LIỆU ĐÁNH GIÁ'!$D$5:$D$504='CẤU HÌNH'!$B$12)*('DỮ LIỆU ĐÁNH GIÁ'!$G$3:$Z$3='CẤU HÌNH'!$B$20)*'DỮ LIỆU ĐÁNH GIÁ'!$G$5:$Z$504)/C29))</f>
        <v/>
      </c>
      <c r="X29" s="89" t="str">
        <f>IF($A29="","",IF(D29=0,0,SUMPRODUCT(('DỮ LIỆU ĐÁNH GIÁ'!$B$5:$B$504=$A29)*('DỮ LIỆU ĐÁNH GIÁ'!$D$5:$D$504='CẤU HÌNH'!$B$12)*('DỮ LIỆU ĐÁNH GIÁ'!$G$3:$Z$3='CẤU HÌNH'!$B$21)*'DỮ LIỆU ĐÁNH GIÁ'!$G$5:$Z$504)/D29))</f>
        <v/>
      </c>
      <c r="Y29" s="89" t="str">
        <f>IF($A29="","",IF(E29=0,0,SUMPRODUCT(('DỮ LIỆU ĐÁNH GIÁ'!$B$5:$B$504=$A29)*('DỮ LIỆU ĐÁNH GIÁ'!$D$5:$D$504='CẤU HÌNH'!$B$12)*('DỮ LIỆU ĐÁNH GIÁ'!$G$3:$Z$3='CẤU HÌNH'!$B$22)*'DỮ LIỆU ĐÁNH GIÁ'!$G$5:$Z$504)/E29))</f>
        <v/>
      </c>
      <c r="Z29" s="89" t="str">
        <f>IF($A29="","",IF(F29=0,0,SUMPRODUCT(('DỮ LIỆU ĐÁNH GIÁ'!$B$5:$B$504=$A29)*('DỮ LIỆU ĐÁNH GIÁ'!$D$5:$D$504='CẤU HÌNH'!$B$12)*('DỮ LIỆU ĐÁNH GIÁ'!$G$3:$Z$3='CẤU HÌNH'!$B$23)*'DỮ LIỆU ĐÁNH GIÁ'!$G$5:$Z$504)/F29))</f>
        <v/>
      </c>
      <c r="AA29" s="89" t="str">
        <f>IF($A29="","",IF(G29=0,0,SUMPRODUCT(('DỮ LIỆU ĐÁNH GIÁ'!$B$5:$B$504=$A29)*('DỮ LIỆU ĐÁNH GIÁ'!$D$5:$D$504='CẤU HÌNH'!$B$12)*('DỮ LIỆU ĐÁNH GIÁ'!$G$3:$Z$3='CẤU HÌNH'!$B$24)*'DỮ LIỆU ĐÁNH GIÁ'!$G$5:$Z$504)/G29))</f>
        <v/>
      </c>
      <c r="AB29" s="89" t="str">
        <f>IF($A29="","",IF(H29=0,0,SUMPRODUCT(('DỮ LIỆU ĐÁNH GIÁ'!$B$5:$B$504=$A29)*('DỮ LIỆU ĐÁNH GIÁ'!$D$5:$D$504='CẤU HÌNH'!$B$13)*('DỮ LIỆU ĐÁNH GIÁ'!$G$3:$Z$3='CẤU HÌNH'!$B$20)*'DỮ LIỆU ĐÁNH GIÁ'!$G$5:$Z$504)/H29))</f>
        <v/>
      </c>
      <c r="AC29" s="89" t="str">
        <f>IF($A29="","",IF(I29=0,0,SUMPRODUCT(('DỮ LIỆU ĐÁNH GIÁ'!$B$5:$B$504=$A29)*('DỮ LIỆU ĐÁNH GIÁ'!$D$5:$D$504='CẤU HÌNH'!$B$13)*('DỮ LIỆU ĐÁNH GIÁ'!$G$3:$Z$3='CẤU HÌNH'!$B$21)*'DỮ LIỆU ĐÁNH GIÁ'!$G$5:$Z$504)/I29))</f>
        <v/>
      </c>
      <c r="AD29" s="89" t="str">
        <f>IF($A29="","",IF(J29=0,0,SUMPRODUCT(('DỮ LIỆU ĐÁNH GIÁ'!$B$5:$B$504=$A29)*('DỮ LIỆU ĐÁNH GIÁ'!$D$5:$D$504='CẤU HÌNH'!$B$13)*('DỮ LIỆU ĐÁNH GIÁ'!$G$3:$Z$3='CẤU HÌNH'!$B$22)*'DỮ LIỆU ĐÁNH GIÁ'!$G$5:$Z$504)/J29))</f>
        <v/>
      </c>
      <c r="AE29" s="89" t="str">
        <f>IF($A29="","",IF(K29=0,0,SUMPRODUCT(('DỮ LIỆU ĐÁNH GIÁ'!$B$5:$B$504=$A29)*('DỮ LIỆU ĐÁNH GIÁ'!$D$5:$D$504='CẤU HÌNH'!$B$13)*('DỮ LIỆU ĐÁNH GIÁ'!$G$3:$Z$3='CẤU HÌNH'!$B$23)*'DỮ LIỆU ĐÁNH GIÁ'!$G$5:$Z$504)/K29))</f>
        <v/>
      </c>
      <c r="AF29" s="89" t="str">
        <f>IF($A29="","",IF(L29=0,0,SUMPRODUCT(('DỮ LIỆU ĐÁNH GIÁ'!$B$5:$B$504=$A29)*('DỮ LIỆU ĐÁNH GIÁ'!$D$5:$D$504='CẤU HÌNH'!$B$13)*('DỮ LIỆU ĐÁNH GIÁ'!$G$3:$Z$3='CẤU HÌNH'!$B$24)*'DỮ LIỆU ĐÁNH GIÁ'!$G$5:$Z$504)/L29))</f>
        <v/>
      </c>
      <c r="AG29" s="89" t="str">
        <f>IF($A29="","",IF(M29=0,0,SUMPRODUCT(('DỮ LIỆU ĐÁNH GIÁ'!$B$5:$B$504=$A29)*('DỮ LIỆU ĐÁNH GIÁ'!$D$5:$D$504='CẤU HÌNH'!$B$14)*('DỮ LIỆU ĐÁNH GIÁ'!$G$3:$Z$3='CẤU HÌNH'!$B$20)*'DỮ LIỆU ĐÁNH GIÁ'!$G$5:$Z$504)/M29))</f>
        <v/>
      </c>
      <c r="AH29" s="89" t="str">
        <f>IF($A29="","",IF(N29=0,0,SUMPRODUCT(('DỮ LIỆU ĐÁNH GIÁ'!$B$5:$B$504=$A29)*('DỮ LIỆU ĐÁNH GIÁ'!$D$5:$D$504='CẤU HÌNH'!$B$14)*('DỮ LIỆU ĐÁNH GIÁ'!$G$3:$Z$3='CẤU HÌNH'!$B$21)*'DỮ LIỆU ĐÁNH GIÁ'!$G$5:$Z$504)/N29))</f>
        <v/>
      </c>
      <c r="AI29" s="89" t="str">
        <f>IF($A29="","",IF(O29=0,0,SUMPRODUCT(('DỮ LIỆU ĐÁNH GIÁ'!$B$5:$B$504=$A29)*('DỮ LIỆU ĐÁNH GIÁ'!$D$5:$D$504='CẤU HÌNH'!$B$14)*('DỮ LIỆU ĐÁNH GIÁ'!$G$3:$Z$3='CẤU HÌNH'!$B$22)*'DỮ LIỆU ĐÁNH GIÁ'!$G$5:$Z$504)/O29))</f>
        <v/>
      </c>
      <c r="AJ29" s="89" t="str">
        <f>IF($A29="","",IF(P29=0,0,SUMPRODUCT(('DỮ LIỆU ĐÁNH GIÁ'!$B$5:$B$504=$A29)*('DỮ LIỆU ĐÁNH GIÁ'!$D$5:$D$504='CẤU HÌNH'!$B$14)*('DỮ LIỆU ĐÁNH GIÁ'!$G$3:$Z$3='CẤU HÌNH'!$B$23)*'DỮ LIỆU ĐÁNH GIÁ'!$G$5:$Z$504)/P29))</f>
        <v/>
      </c>
      <c r="AK29" s="89" t="str">
        <f>IF($A29="","",IF(Q29=0,0,SUMPRODUCT(('DỮ LIỆU ĐÁNH GIÁ'!$B$5:$B$504=$A29)*('DỮ LIỆU ĐÁNH GIÁ'!$D$5:$D$504='CẤU HÌNH'!$B$14)*('DỮ LIỆU ĐÁNH GIÁ'!$G$3:$Z$3='CẤU HÌNH'!$B$24)*'DỮ LIỆU ĐÁNH GIÁ'!$G$5:$Z$504)/Q29))</f>
        <v/>
      </c>
      <c r="AL29" s="89" t="str">
        <f>IF($A29="","",IF(R29=0,0,SUMPRODUCT(('DỮ LIỆU ĐÁNH GIÁ'!$B$5:$B$504=$A29)*('DỮ LIỆU ĐÁNH GIÁ'!$D$5:$D$504='CẤU HÌNH'!$B$15)*('DỮ LIỆU ĐÁNH GIÁ'!$G$3:$Z$3='CẤU HÌNH'!$B$20)*'DỮ LIỆU ĐÁNH GIÁ'!$G$5:$Z$504)/R29))</f>
        <v/>
      </c>
      <c r="AM29" s="89" t="str">
        <f>IF($A29="","",IF(S29=0,0,SUMPRODUCT(('DỮ LIỆU ĐÁNH GIÁ'!$B$5:$B$504=$A29)*('DỮ LIỆU ĐÁNH GIÁ'!$D$5:$D$504='CẤU HÌNH'!$B$15)*('DỮ LIỆU ĐÁNH GIÁ'!$G$3:$Z$3='CẤU HÌNH'!$B$21)*'DỮ LIỆU ĐÁNH GIÁ'!$G$5:$Z$504)/S29))</f>
        <v/>
      </c>
      <c r="AN29" s="89" t="str">
        <f>IF($A29="","",IF(T29=0,0,SUMPRODUCT(('DỮ LIỆU ĐÁNH GIÁ'!$B$5:$B$504=$A29)*('DỮ LIỆU ĐÁNH GIÁ'!$D$5:$D$504='CẤU HÌNH'!$B$15)*('DỮ LIỆU ĐÁNH GIÁ'!$G$3:$Z$3='CẤU HÌNH'!$B$22)*'DỮ LIỆU ĐÁNH GIÁ'!$G$5:$Z$504)/T29))</f>
        <v/>
      </c>
      <c r="AO29" s="89" t="str">
        <f>IF($A29="","",IF(U29=0,0,SUMPRODUCT(('DỮ LIỆU ĐÁNH GIÁ'!$B$5:$B$504=$A29)*('DỮ LIỆU ĐÁNH GIÁ'!$D$5:$D$504='CẤU HÌNH'!$B$15)*('DỮ LIỆU ĐÁNH GIÁ'!$G$3:$Z$3='CẤU HÌNH'!$B$23)*'DỮ LIỆU ĐÁNH GIÁ'!$G$5:$Z$504)/U29))</f>
        <v/>
      </c>
      <c r="AP29" s="89" t="str">
        <f>IF($A29="","",IF(V29=0,0,SUMPRODUCT(('DỮ LIỆU ĐÁNH GIÁ'!$B$5:$B$504=$A29)*('DỮ LIỆU ĐÁNH GIÁ'!$D$5:$D$504='CẤU HÌNH'!$B$15)*('DỮ LIỆU ĐÁNH GIÁ'!$G$3:$Z$3='CẤU HÌNH'!$B$24)*'DỮ LIỆU ĐÁNH GIÁ'!$G$5:$Z$504)/V29))</f>
        <v/>
      </c>
      <c r="AQ29" s="89" t="str">
        <f>IF($A29="","",IF((IF(C29&gt;0,'CẤU HÌNH'!$C$20,0)+IF(D29&gt;0,'CẤU HÌNH'!$C$21,0)+IF(E29&gt;0,'CẤU HÌNH'!$C$22,0)+IF(F29&gt;0,'CẤU HÌNH'!$C$23,0)+IF(G29&gt;0,'CẤU HÌNH'!$C$24,0))=0,"",('CẤU HÌNH'!$C$20*W29+'CẤU HÌNH'!$C$21*X29+'CẤU HÌNH'!$C$22*Y29+'CẤU HÌNH'!$C$23*Z29+'CẤU HÌNH'!$C$24*AA29)/(IF(C29&gt;0,'CẤU HÌNH'!$C$20,0)+IF(D29&gt;0,'CẤU HÌNH'!$C$21,0)+IF(E29&gt;0,'CẤU HÌNH'!$C$22,0)+IF(F29&gt;0,'CẤU HÌNH'!$C$23,0)+IF(G29&gt;0,'CẤU HÌNH'!$C$24,0))))</f>
        <v/>
      </c>
      <c r="AR29" s="89" t="str">
        <f>IF($A29="","",IF((IF(H29&gt;0,'CẤU HÌNH'!$C$20,0)+IF(I29&gt;0,'CẤU HÌNH'!$C$21,0)+IF(J29&gt;0,'CẤU HÌNH'!$C$22,0)+IF(K29&gt;0,'CẤU HÌNH'!$C$23,0)+IF(L29&gt;0,'CẤU HÌNH'!$C$24,0))=0,"",('CẤU HÌNH'!$C$20*AB29+'CẤU HÌNH'!$C$21*AC29+'CẤU HÌNH'!$C$22*AD29+'CẤU HÌNH'!$C$23*AE29+'CẤU HÌNH'!$C$24*AF29)/(IF(H29&gt;0,'CẤU HÌNH'!$C$20,0)+IF(I29&gt;0,'CẤU HÌNH'!$C$21,0)+IF(J29&gt;0,'CẤU HÌNH'!$C$22,0)+IF(K29&gt;0,'CẤU HÌNH'!$C$23,0)+IF(L29&gt;0,'CẤU HÌNH'!$C$24,0))))</f>
        <v/>
      </c>
      <c r="AS29" s="89" t="str">
        <f>IF($A29="","",IF((IF(M29&gt;0,'CẤU HÌNH'!$C$20,0)+IF(N29&gt;0,'CẤU HÌNH'!$C$21,0)+IF(O29&gt;0,'CẤU HÌNH'!$C$22,0)+IF(P29&gt;0,'CẤU HÌNH'!$C$23,0)+IF(Q29&gt;0,'CẤU HÌNH'!$C$24,0))=0,"",('CẤU HÌNH'!$C$20*AG29+'CẤU HÌNH'!$C$21*AH29+'CẤU HÌNH'!$C$22*AI29+'CẤU HÌNH'!$C$23*AJ29+'CẤU HÌNH'!$C$24*AK29)/(IF(M29&gt;0,'CẤU HÌNH'!$C$20,0)+IF(N29&gt;0,'CẤU HÌNH'!$C$21,0)+IF(O29&gt;0,'CẤU HÌNH'!$C$22,0)+IF(P29&gt;0,'CẤU HÌNH'!$C$23,0)+IF(Q29&gt;0,'CẤU HÌNH'!$C$24,0))))</f>
        <v/>
      </c>
      <c r="AT29" s="89" t="str">
        <f>IF($A29="","",IF((IF(R29&gt;0,'CẤU HÌNH'!$C$20,0)+IF(S29&gt;0,'CẤU HÌNH'!$C$21,0)+IF(T29&gt;0,'CẤU HÌNH'!$C$22,0)+IF(U29&gt;0,'CẤU HÌNH'!$C$23,0)+IF(V29&gt;0,'CẤU HÌNH'!$C$24,0))=0,"",('CẤU HÌNH'!$C$20*AL29+'CẤU HÌNH'!$C$21*AM29+'CẤU HÌNH'!$C$22*AN29+'CẤU HÌNH'!$C$23*AO29+'CẤU HÌNH'!$C$24*AP29)/(IF(R29&gt;0,'CẤU HÌNH'!$C$20,0)+IF(S29&gt;0,'CẤU HÌNH'!$C$21,0)+IF(T29&gt;0,'CẤU HÌNH'!$C$22,0)+IF(U29&gt;0,'CẤU HÌNH'!$C$23,0)+IF(V29&gt;0,'CẤU HÌNH'!$C$24,0))))</f>
        <v/>
      </c>
      <c r="AU29" s="89" t="str">
        <f>IF($A29="","",IF((IF(C29&gt;0,'CẤU HÌNH'!$C$12,0)+IF(H29&gt;0,'CẤU HÌNH'!$C$13,0)+IF(M29&gt;0,'CẤU HÌNH'!$C$14,0)+IF(R29&gt;0,'CẤU HÌNH'!$C$15,0))=0,"",('CẤU HÌNH'!$C$12*W29+'CẤU HÌNH'!$C$13*AB29+'CẤU HÌNH'!$C$14*AG29+'CẤU HÌNH'!$C$15*AL29)/(IF(C29&gt;0,'CẤU HÌNH'!$C$12,0)+IF(H29&gt;0,'CẤU HÌNH'!$C$13,0)+IF(M29&gt;0,'CẤU HÌNH'!$C$14,0)+IF(R29&gt;0,'CẤU HÌNH'!$C$15,0))))</f>
        <v/>
      </c>
      <c r="AV29" s="89" t="str">
        <f>IF($A29="","",IF((IF(D29&gt;0,'CẤU HÌNH'!$C$12,0)+IF(I29&gt;0,'CẤU HÌNH'!$C$13,0)+IF(N29&gt;0,'CẤU HÌNH'!$C$14,0)+IF(S29&gt;0,'CẤU HÌNH'!$C$15,0))=0,"",('CẤU HÌNH'!$C$12*X29+'CẤU HÌNH'!$C$13*AC29+'CẤU HÌNH'!$C$14*AH29+'CẤU HÌNH'!$C$15*AM29)/(IF(D29&gt;0,'CẤU HÌNH'!$C$12,0)+IF(I29&gt;0,'CẤU HÌNH'!$C$13,0)+IF(N29&gt;0,'CẤU HÌNH'!$C$14,0)+IF(S29&gt;0,'CẤU HÌNH'!$C$15,0))))</f>
        <v/>
      </c>
      <c r="AW29" s="89" t="str">
        <f>IF($A29="","",IF((IF(E29&gt;0,'CẤU HÌNH'!$C$12,0)+IF(J29&gt;0,'CẤU HÌNH'!$C$13,0)+IF(O29&gt;0,'CẤU HÌNH'!$C$14,0)+IF(T29&gt;0,'CẤU HÌNH'!$C$15,0))=0,"",('CẤU HÌNH'!$C$12*Y29+'CẤU HÌNH'!$C$13*AD29+'CẤU HÌNH'!$C$14*AI29+'CẤU HÌNH'!$C$15*AN29)/(IF(E29&gt;0,'CẤU HÌNH'!$C$12,0)+IF(J29&gt;0,'CẤU HÌNH'!$C$13,0)+IF(O29&gt;0,'CẤU HÌNH'!$C$14,0)+IF(T29&gt;0,'CẤU HÌNH'!$C$15,0))))</f>
        <v/>
      </c>
      <c r="AX29" s="89" t="str">
        <f>IF($A29="","",IF((IF(F29&gt;0,'CẤU HÌNH'!$C$12,0)+IF(K29&gt;0,'CẤU HÌNH'!$C$13,0)+IF(P29&gt;0,'CẤU HÌNH'!$C$14,0)+IF(U29&gt;0,'CẤU HÌNH'!$C$15,0))=0,"",('CẤU HÌNH'!$C$12*Z29+'CẤU HÌNH'!$C$13*AE29+'CẤU HÌNH'!$C$14*AJ29+'CẤU HÌNH'!$C$15*AO29)/(IF(F29&gt;0,'CẤU HÌNH'!$C$12,0)+IF(K29&gt;0,'CẤU HÌNH'!$C$13,0)+IF(P29&gt;0,'CẤU HÌNH'!$C$14,0)+IF(U29&gt;0,'CẤU HÌNH'!$C$15,0))))</f>
        <v/>
      </c>
      <c r="AY29" s="89" t="str">
        <f>IF($A29="","",IF((IF(G29&gt;0,'CẤU HÌNH'!$C$12,0)+IF(L29&gt;0,'CẤU HÌNH'!$C$13,0)+IF(Q29&gt;0,'CẤU HÌNH'!$C$14,0)+IF(V29&gt;0,'CẤU HÌNH'!$C$15,0))=0,"",('CẤU HÌNH'!$C$12*AA29+'CẤU HÌNH'!$C$13*AF29+'CẤU HÌNH'!$C$14*AK29+'CẤU HÌNH'!$C$15*AP29)/(IF(G29&gt;0,'CẤU HÌNH'!$C$12,0)+IF(L29&gt;0,'CẤU HÌNH'!$C$13,0)+IF(Q29&gt;0,'CẤU HÌNH'!$C$14,0)+IF(V29&gt;0,'CẤU HÌNH'!$C$15,0))))</f>
        <v/>
      </c>
      <c r="AZ29" s="89" t="str">
        <f>IF($A29="","",IF((IF(H29&gt;0,'CẤU HÌNH'!$C$13,0)+IF(M29&gt;0,'CẤU HÌNH'!$C$14,0)+IF(R29&gt;0,'CẤU HÌNH'!$C$15,0))=0,"",('CẤU HÌNH'!$C$13*AB29+'CẤU HÌNH'!$C$14*AG29+'CẤU HÌNH'!$C$15*AL29)/(IF(H29&gt;0,'CẤU HÌNH'!$C$13,0)+IF(M29&gt;0,'CẤU HÌNH'!$C$14,0)+IF(R29&gt;0,'CẤU HÌNH'!$C$15,0))))</f>
        <v/>
      </c>
      <c r="BA29" s="89" t="str">
        <f>IF($A29="","",IF((IF(I29&gt;0,'CẤU HÌNH'!$C$13,0)+IF(N29&gt;0,'CẤU HÌNH'!$C$14,0)+IF(S29&gt;0,'CẤU HÌNH'!$C$15,0))=0,"",('CẤU HÌNH'!$C$13*AC29+'CẤU HÌNH'!$C$14*AH29+'CẤU HÌNH'!$C$15*AM29)/(IF(I29&gt;0,'CẤU HÌNH'!$C$13,0)+IF(N29&gt;0,'CẤU HÌNH'!$C$14,0)+IF(S29&gt;0,'CẤU HÌNH'!$C$15,0))))</f>
        <v/>
      </c>
      <c r="BB29" s="89" t="str">
        <f>IF($A29="","",IF((IF(J29&gt;0,'CẤU HÌNH'!$C$13,0)+IF(O29&gt;0,'CẤU HÌNH'!$C$14,0)+IF(T29&gt;0,'CẤU HÌNH'!$C$15,0))=0,"",('CẤU HÌNH'!$C$13*AD29+'CẤU HÌNH'!$C$14*AI29+'CẤU HÌNH'!$C$15*AN29)/(IF(J29&gt;0,'CẤU HÌNH'!$C$13,0)+IF(O29&gt;0,'CẤU HÌNH'!$C$14,0)+IF(T29&gt;0,'CẤU HÌNH'!$C$15,0))))</f>
        <v/>
      </c>
      <c r="BC29" s="89" t="str">
        <f>IF($A29="","",IF((IF(K29&gt;0,'CẤU HÌNH'!$C$13,0)+IF(P29&gt;0,'CẤU HÌNH'!$C$14,0)+IF(U29&gt;0,'CẤU HÌNH'!$C$15,0))=0,"",('CẤU HÌNH'!$C$13*AE29+'CẤU HÌNH'!$C$14*AJ29+'CẤU HÌNH'!$C$15*AO29)/(IF(K29&gt;0,'CẤU HÌNH'!$C$13,0)+IF(P29&gt;0,'CẤU HÌNH'!$C$14,0)+IF(U29&gt;0,'CẤU HÌNH'!$C$15,0))))</f>
        <v/>
      </c>
      <c r="BD29" s="89" t="str">
        <f>IF($A29="","",IF((IF(L29&gt;0,'CẤU HÌNH'!$C$13,0)+IF(Q29&gt;0,'CẤU HÌNH'!$C$14,0)+IF(V29&gt;0,'CẤU HÌNH'!$C$15,0))=0,"",('CẤU HÌNH'!$C$13*AF29+'CẤU HÌNH'!$C$14*AK29+'CẤU HÌNH'!$C$15*AP29)/(IF(L29&gt;0,'CẤU HÌNH'!$C$13,0)+IF(Q29&gt;0,'CẤU HÌNH'!$C$14,0)+IF(V29&gt;0,'CẤU HÌNH'!$C$15,0))))</f>
        <v/>
      </c>
      <c r="BE29" s="89" t="str">
        <f>IF($A29="","",IF((IF(ISNUMBER(AQ29),'CẤU HÌNH'!$C$12,0)+IF(ISNUMBER(AR29),'CẤU HÌNH'!$C$13,0)+IF(ISNUMBER(AS29),'CẤU HÌNH'!$C$14,0)+IF(ISNUMBER(AT29),'CẤU HÌNH'!$C$15,0))=0,"",(IF(ISNUMBER(AQ29),'CẤU HÌNH'!$C$12*AQ29,0)+IF(ISNUMBER(AR29),'CẤU HÌNH'!$C$13*AR29,0)+IF(ISNUMBER(AS29),'CẤU HÌNH'!$C$14*AS29,0)+IF(ISNUMBER(AT29),'CẤU HÌNH'!$C$15*AT29,0))/(IF(ISNUMBER(AQ29),'CẤU HÌNH'!$C$12,0)+IF(ISNUMBER(AR29),'CẤU HÌNH'!$C$13,0)+IF(ISNUMBER(AS29),'CẤU HÌNH'!$C$14,0)+IF(ISNUMBER(AT29),'CẤU HÌNH'!$C$15,0))))</f>
        <v/>
      </c>
      <c r="BF29" s="89" t="str">
        <f>IF($A29="","",IF((IF(ISNUMBER(AR29),'CẤU HÌNH'!$C$13,0)+IF(ISNUMBER(AS29),'CẤU HÌNH'!$C$14,0)+IF(ISNUMBER(AT29),'CẤU HÌNH'!$C$15,0))=0,"",(IF(ISNUMBER(AR29),'CẤU HÌNH'!$C$13*AR29,0)+IF(ISNUMBER(AS29),'CẤU HÌNH'!$C$14*AS29,0)+IF(ISNUMBER(AT29),'CẤU HÌNH'!$C$15*AT29,0))/(IF(ISNUMBER(AR29),'CẤU HÌNH'!$C$13,0)+IF(ISNUMBER(AS29),'CẤU HÌNH'!$C$14,0)+IF(ISNUMBER(AT29),'CẤU HÌNH'!$C$15,0))))</f>
        <v/>
      </c>
    </row>
    <row r="30" ht="15.75" customHeight="1">
      <c r="A30" s="87" t="str">
        <f>IF('NGƯỜI ĐƯỢC ĐÁNH GIÁ'!B30="","",'NGƯỜI ĐƯỢC ĐÁNH GIÁ'!B30)</f>
        <v/>
      </c>
      <c r="B30" s="87" t="str">
        <f>IF(A30="","",'NGƯỜI ĐƯỢC ĐÁNH GIÁ'!C30)</f>
        <v/>
      </c>
      <c r="C30" s="88" t="str">
        <f>IF($A30="","",SUMPRODUCT(('DỮ LIỆU ĐÁNH GIÁ'!$B$5:$B$504=$A30)*('DỮ LIỆU ĐÁNH GIÁ'!$D$5:$D$504='CẤU HÌNH'!$B$12)*('DỮ LIỆU ĐÁNH GIÁ'!$G$3:$Z$3='CẤU HÌNH'!$B$20)*ISNUMBER('DỮ LIỆU ĐÁNH GIÁ'!$G$5:$Z$504)))</f>
        <v/>
      </c>
      <c r="D30" s="88" t="str">
        <f>IF($A30="","",SUMPRODUCT(('DỮ LIỆU ĐÁNH GIÁ'!$B$5:$B$504=$A30)*('DỮ LIỆU ĐÁNH GIÁ'!$D$5:$D$504='CẤU HÌNH'!$B$12)*('DỮ LIỆU ĐÁNH GIÁ'!$G$3:$Z$3='CẤU HÌNH'!$B$21)*ISNUMBER('DỮ LIỆU ĐÁNH GIÁ'!$G$5:$Z$504)))</f>
        <v/>
      </c>
      <c r="E30" s="88" t="str">
        <f>IF($A30="","",SUMPRODUCT(('DỮ LIỆU ĐÁNH GIÁ'!$B$5:$B$504=$A30)*('DỮ LIỆU ĐÁNH GIÁ'!$D$5:$D$504='CẤU HÌNH'!$B$12)*('DỮ LIỆU ĐÁNH GIÁ'!$G$3:$Z$3='CẤU HÌNH'!$B$22)*ISNUMBER('DỮ LIỆU ĐÁNH GIÁ'!$G$5:$Z$504)))</f>
        <v/>
      </c>
      <c r="F30" s="88" t="str">
        <f>IF($A30="","",SUMPRODUCT(('DỮ LIỆU ĐÁNH GIÁ'!$B$5:$B$504=$A30)*('DỮ LIỆU ĐÁNH GIÁ'!$D$5:$D$504='CẤU HÌNH'!$B$12)*('DỮ LIỆU ĐÁNH GIÁ'!$G$3:$Z$3='CẤU HÌNH'!$B$23)*ISNUMBER('DỮ LIỆU ĐÁNH GIÁ'!$G$5:$Z$504)))</f>
        <v/>
      </c>
      <c r="G30" s="88" t="str">
        <f>IF($A30="","",SUMPRODUCT(('DỮ LIỆU ĐÁNH GIÁ'!$B$5:$B$504=$A30)*('DỮ LIỆU ĐÁNH GIÁ'!$D$5:$D$504='CẤU HÌNH'!$B$12)*('DỮ LIỆU ĐÁNH GIÁ'!$G$3:$Z$3='CẤU HÌNH'!$B$24)*ISNUMBER('DỮ LIỆU ĐÁNH GIÁ'!$G$5:$Z$504)))</f>
        <v/>
      </c>
      <c r="H30" s="88" t="str">
        <f>IF($A30="","",SUMPRODUCT(('DỮ LIỆU ĐÁNH GIÁ'!$B$5:$B$504=$A30)*('DỮ LIỆU ĐÁNH GIÁ'!$D$5:$D$504='CẤU HÌNH'!$B$13)*('DỮ LIỆU ĐÁNH GIÁ'!$G$3:$Z$3='CẤU HÌNH'!$B$20)*ISNUMBER('DỮ LIỆU ĐÁNH GIÁ'!$G$5:$Z$504)))</f>
        <v/>
      </c>
      <c r="I30" s="88" t="str">
        <f>IF($A30="","",SUMPRODUCT(('DỮ LIỆU ĐÁNH GIÁ'!$B$5:$B$504=$A30)*('DỮ LIỆU ĐÁNH GIÁ'!$D$5:$D$504='CẤU HÌNH'!$B$13)*('DỮ LIỆU ĐÁNH GIÁ'!$G$3:$Z$3='CẤU HÌNH'!$B$21)*ISNUMBER('DỮ LIỆU ĐÁNH GIÁ'!$G$5:$Z$504)))</f>
        <v/>
      </c>
      <c r="J30" s="88" t="str">
        <f>IF($A30="","",SUMPRODUCT(('DỮ LIỆU ĐÁNH GIÁ'!$B$5:$B$504=$A30)*('DỮ LIỆU ĐÁNH GIÁ'!$D$5:$D$504='CẤU HÌNH'!$B$13)*('DỮ LIỆU ĐÁNH GIÁ'!$G$3:$Z$3='CẤU HÌNH'!$B$22)*ISNUMBER('DỮ LIỆU ĐÁNH GIÁ'!$G$5:$Z$504)))</f>
        <v/>
      </c>
      <c r="K30" s="88" t="str">
        <f>IF($A30="","",SUMPRODUCT(('DỮ LIỆU ĐÁNH GIÁ'!$B$5:$B$504=$A30)*('DỮ LIỆU ĐÁNH GIÁ'!$D$5:$D$504='CẤU HÌNH'!$B$13)*('DỮ LIỆU ĐÁNH GIÁ'!$G$3:$Z$3='CẤU HÌNH'!$B$23)*ISNUMBER('DỮ LIỆU ĐÁNH GIÁ'!$G$5:$Z$504)))</f>
        <v/>
      </c>
      <c r="L30" s="88" t="str">
        <f>IF($A30="","",SUMPRODUCT(('DỮ LIỆU ĐÁNH GIÁ'!$B$5:$B$504=$A30)*('DỮ LIỆU ĐÁNH GIÁ'!$D$5:$D$504='CẤU HÌNH'!$B$13)*('DỮ LIỆU ĐÁNH GIÁ'!$G$3:$Z$3='CẤU HÌNH'!$B$24)*ISNUMBER('DỮ LIỆU ĐÁNH GIÁ'!$G$5:$Z$504)))</f>
        <v/>
      </c>
      <c r="M30" s="88" t="str">
        <f>IF($A30="","",SUMPRODUCT(('DỮ LIỆU ĐÁNH GIÁ'!$B$5:$B$504=$A30)*('DỮ LIỆU ĐÁNH GIÁ'!$D$5:$D$504='CẤU HÌNH'!$B$14)*('DỮ LIỆU ĐÁNH GIÁ'!$G$3:$Z$3='CẤU HÌNH'!$B$20)*ISNUMBER('DỮ LIỆU ĐÁNH GIÁ'!$G$5:$Z$504)))</f>
        <v/>
      </c>
      <c r="N30" s="88" t="str">
        <f>IF($A30="","",SUMPRODUCT(('DỮ LIỆU ĐÁNH GIÁ'!$B$5:$B$504=$A30)*('DỮ LIỆU ĐÁNH GIÁ'!$D$5:$D$504='CẤU HÌNH'!$B$14)*('DỮ LIỆU ĐÁNH GIÁ'!$G$3:$Z$3='CẤU HÌNH'!$B$21)*ISNUMBER('DỮ LIỆU ĐÁNH GIÁ'!$G$5:$Z$504)))</f>
        <v/>
      </c>
      <c r="O30" s="88" t="str">
        <f>IF($A30="","",SUMPRODUCT(('DỮ LIỆU ĐÁNH GIÁ'!$B$5:$B$504=$A30)*('DỮ LIỆU ĐÁNH GIÁ'!$D$5:$D$504='CẤU HÌNH'!$B$14)*('DỮ LIỆU ĐÁNH GIÁ'!$G$3:$Z$3='CẤU HÌNH'!$B$22)*ISNUMBER('DỮ LIỆU ĐÁNH GIÁ'!$G$5:$Z$504)))</f>
        <v/>
      </c>
      <c r="P30" s="88" t="str">
        <f>IF($A30="","",SUMPRODUCT(('DỮ LIỆU ĐÁNH GIÁ'!$B$5:$B$504=$A30)*('DỮ LIỆU ĐÁNH GIÁ'!$D$5:$D$504='CẤU HÌNH'!$B$14)*('DỮ LIỆU ĐÁNH GIÁ'!$G$3:$Z$3='CẤU HÌNH'!$B$23)*ISNUMBER('DỮ LIỆU ĐÁNH GIÁ'!$G$5:$Z$504)))</f>
        <v/>
      </c>
      <c r="Q30" s="88" t="str">
        <f>IF($A30="","",SUMPRODUCT(('DỮ LIỆU ĐÁNH GIÁ'!$B$5:$B$504=$A30)*('DỮ LIỆU ĐÁNH GIÁ'!$D$5:$D$504='CẤU HÌNH'!$B$14)*('DỮ LIỆU ĐÁNH GIÁ'!$G$3:$Z$3='CẤU HÌNH'!$B$24)*ISNUMBER('DỮ LIỆU ĐÁNH GIÁ'!$G$5:$Z$504)))</f>
        <v/>
      </c>
      <c r="R30" s="88" t="str">
        <f>IF($A30="","",SUMPRODUCT(('DỮ LIỆU ĐÁNH GIÁ'!$B$5:$B$504=$A30)*('DỮ LIỆU ĐÁNH GIÁ'!$D$5:$D$504='CẤU HÌNH'!$B$15)*('DỮ LIỆU ĐÁNH GIÁ'!$G$3:$Z$3='CẤU HÌNH'!$B$20)*ISNUMBER('DỮ LIỆU ĐÁNH GIÁ'!$G$5:$Z$504)))</f>
        <v/>
      </c>
      <c r="S30" s="88" t="str">
        <f>IF($A30="","",SUMPRODUCT(('DỮ LIỆU ĐÁNH GIÁ'!$B$5:$B$504=$A30)*('DỮ LIỆU ĐÁNH GIÁ'!$D$5:$D$504='CẤU HÌNH'!$B$15)*('DỮ LIỆU ĐÁNH GIÁ'!$G$3:$Z$3='CẤU HÌNH'!$B$21)*ISNUMBER('DỮ LIỆU ĐÁNH GIÁ'!$G$5:$Z$504)))</f>
        <v/>
      </c>
      <c r="T30" s="88" t="str">
        <f>IF($A30="","",SUMPRODUCT(('DỮ LIỆU ĐÁNH GIÁ'!$B$5:$B$504=$A30)*('DỮ LIỆU ĐÁNH GIÁ'!$D$5:$D$504='CẤU HÌNH'!$B$15)*('DỮ LIỆU ĐÁNH GIÁ'!$G$3:$Z$3='CẤU HÌNH'!$B$22)*ISNUMBER('DỮ LIỆU ĐÁNH GIÁ'!$G$5:$Z$504)))</f>
        <v/>
      </c>
      <c r="U30" s="88" t="str">
        <f>IF($A30="","",SUMPRODUCT(('DỮ LIỆU ĐÁNH GIÁ'!$B$5:$B$504=$A30)*('DỮ LIỆU ĐÁNH GIÁ'!$D$5:$D$504='CẤU HÌNH'!$B$15)*('DỮ LIỆU ĐÁNH GIÁ'!$G$3:$Z$3='CẤU HÌNH'!$B$23)*ISNUMBER('DỮ LIỆU ĐÁNH GIÁ'!$G$5:$Z$504)))</f>
        <v/>
      </c>
      <c r="V30" s="88" t="str">
        <f>IF($A30="","",SUMPRODUCT(('DỮ LIỆU ĐÁNH GIÁ'!$B$5:$B$504=$A30)*('DỮ LIỆU ĐÁNH GIÁ'!$D$5:$D$504='CẤU HÌNH'!$B$15)*('DỮ LIỆU ĐÁNH GIÁ'!$G$3:$Z$3='CẤU HÌNH'!$B$24)*ISNUMBER('DỮ LIỆU ĐÁNH GIÁ'!$G$5:$Z$504)))</f>
        <v/>
      </c>
      <c r="W30" s="89" t="str">
        <f>IF($A30="","",IF(C30=0,0,SUMPRODUCT(('DỮ LIỆU ĐÁNH GIÁ'!$B$5:$B$504=$A30)*('DỮ LIỆU ĐÁNH GIÁ'!$D$5:$D$504='CẤU HÌNH'!$B$12)*('DỮ LIỆU ĐÁNH GIÁ'!$G$3:$Z$3='CẤU HÌNH'!$B$20)*'DỮ LIỆU ĐÁNH GIÁ'!$G$5:$Z$504)/C30))</f>
        <v/>
      </c>
      <c r="X30" s="89" t="str">
        <f>IF($A30="","",IF(D30=0,0,SUMPRODUCT(('DỮ LIỆU ĐÁNH GIÁ'!$B$5:$B$504=$A30)*('DỮ LIỆU ĐÁNH GIÁ'!$D$5:$D$504='CẤU HÌNH'!$B$12)*('DỮ LIỆU ĐÁNH GIÁ'!$G$3:$Z$3='CẤU HÌNH'!$B$21)*'DỮ LIỆU ĐÁNH GIÁ'!$G$5:$Z$504)/D30))</f>
        <v/>
      </c>
      <c r="Y30" s="89" t="str">
        <f>IF($A30="","",IF(E30=0,0,SUMPRODUCT(('DỮ LIỆU ĐÁNH GIÁ'!$B$5:$B$504=$A30)*('DỮ LIỆU ĐÁNH GIÁ'!$D$5:$D$504='CẤU HÌNH'!$B$12)*('DỮ LIỆU ĐÁNH GIÁ'!$G$3:$Z$3='CẤU HÌNH'!$B$22)*'DỮ LIỆU ĐÁNH GIÁ'!$G$5:$Z$504)/E30))</f>
        <v/>
      </c>
      <c r="Z30" s="89" t="str">
        <f>IF($A30="","",IF(F30=0,0,SUMPRODUCT(('DỮ LIỆU ĐÁNH GIÁ'!$B$5:$B$504=$A30)*('DỮ LIỆU ĐÁNH GIÁ'!$D$5:$D$504='CẤU HÌNH'!$B$12)*('DỮ LIỆU ĐÁNH GIÁ'!$G$3:$Z$3='CẤU HÌNH'!$B$23)*'DỮ LIỆU ĐÁNH GIÁ'!$G$5:$Z$504)/F30))</f>
        <v/>
      </c>
      <c r="AA30" s="89" t="str">
        <f>IF($A30="","",IF(G30=0,0,SUMPRODUCT(('DỮ LIỆU ĐÁNH GIÁ'!$B$5:$B$504=$A30)*('DỮ LIỆU ĐÁNH GIÁ'!$D$5:$D$504='CẤU HÌNH'!$B$12)*('DỮ LIỆU ĐÁNH GIÁ'!$G$3:$Z$3='CẤU HÌNH'!$B$24)*'DỮ LIỆU ĐÁNH GIÁ'!$G$5:$Z$504)/G30))</f>
        <v/>
      </c>
      <c r="AB30" s="89" t="str">
        <f>IF($A30="","",IF(H30=0,0,SUMPRODUCT(('DỮ LIỆU ĐÁNH GIÁ'!$B$5:$B$504=$A30)*('DỮ LIỆU ĐÁNH GIÁ'!$D$5:$D$504='CẤU HÌNH'!$B$13)*('DỮ LIỆU ĐÁNH GIÁ'!$G$3:$Z$3='CẤU HÌNH'!$B$20)*'DỮ LIỆU ĐÁNH GIÁ'!$G$5:$Z$504)/H30))</f>
        <v/>
      </c>
      <c r="AC30" s="89" t="str">
        <f>IF($A30="","",IF(I30=0,0,SUMPRODUCT(('DỮ LIỆU ĐÁNH GIÁ'!$B$5:$B$504=$A30)*('DỮ LIỆU ĐÁNH GIÁ'!$D$5:$D$504='CẤU HÌNH'!$B$13)*('DỮ LIỆU ĐÁNH GIÁ'!$G$3:$Z$3='CẤU HÌNH'!$B$21)*'DỮ LIỆU ĐÁNH GIÁ'!$G$5:$Z$504)/I30))</f>
        <v/>
      </c>
      <c r="AD30" s="89" t="str">
        <f>IF($A30="","",IF(J30=0,0,SUMPRODUCT(('DỮ LIỆU ĐÁNH GIÁ'!$B$5:$B$504=$A30)*('DỮ LIỆU ĐÁNH GIÁ'!$D$5:$D$504='CẤU HÌNH'!$B$13)*('DỮ LIỆU ĐÁNH GIÁ'!$G$3:$Z$3='CẤU HÌNH'!$B$22)*'DỮ LIỆU ĐÁNH GIÁ'!$G$5:$Z$504)/J30))</f>
        <v/>
      </c>
      <c r="AE30" s="89" t="str">
        <f>IF($A30="","",IF(K30=0,0,SUMPRODUCT(('DỮ LIỆU ĐÁNH GIÁ'!$B$5:$B$504=$A30)*('DỮ LIỆU ĐÁNH GIÁ'!$D$5:$D$504='CẤU HÌNH'!$B$13)*('DỮ LIỆU ĐÁNH GIÁ'!$G$3:$Z$3='CẤU HÌNH'!$B$23)*'DỮ LIỆU ĐÁNH GIÁ'!$G$5:$Z$504)/K30))</f>
        <v/>
      </c>
      <c r="AF30" s="89" t="str">
        <f>IF($A30="","",IF(L30=0,0,SUMPRODUCT(('DỮ LIỆU ĐÁNH GIÁ'!$B$5:$B$504=$A30)*('DỮ LIỆU ĐÁNH GIÁ'!$D$5:$D$504='CẤU HÌNH'!$B$13)*('DỮ LIỆU ĐÁNH GIÁ'!$G$3:$Z$3='CẤU HÌNH'!$B$24)*'DỮ LIỆU ĐÁNH GIÁ'!$G$5:$Z$504)/L30))</f>
        <v/>
      </c>
      <c r="AG30" s="89" t="str">
        <f>IF($A30="","",IF(M30=0,0,SUMPRODUCT(('DỮ LIỆU ĐÁNH GIÁ'!$B$5:$B$504=$A30)*('DỮ LIỆU ĐÁNH GIÁ'!$D$5:$D$504='CẤU HÌNH'!$B$14)*('DỮ LIỆU ĐÁNH GIÁ'!$G$3:$Z$3='CẤU HÌNH'!$B$20)*'DỮ LIỆU ĐÁNH GIÁ'!$G$5:$Z$504)/M30))</f>
        <v/>
      </c>
      <c r="AH30" s="89" t="str">
        <f>IF($A30="","",IF(N30=0,0,SUMPRODUCT(('DỮ LIỆU ĐÁNH GIÁ'!$B$5:$B$504=$A30)*('DỮ LIỆU ĐÁNH GIÁ'!$D$5:$D$504='CẤU HÌNH'!$B$14)*('DỮ LIỆU ĐÁNH GIÁ'!$G$3:$Z$3='CẤU HÌNH'!$B$21)*'DỮ LIỆU ĐÁNH GIÁ'!$G$5:$Z$504)/N30))</f>
        <v/>
      </c>
      <c r="AI30" s="89" t="str">
        <f>IF($A30="","",IF(O30=0,0,SUMPRODUCT(('DỮ LIỆU ĐÁNH GIÁ'!$B$5:$B$504=$A30)*('DỮ LIỆU ĐÁNH GIÁ'!$D$5:$D$504='CẤU HÌNH'!$B$14)*('DỮ LIỆU ĐÁNH GIÁ'!$G$3:$Z$3='CẤU HÌNH'!$B$22)*'DỮ LIỆU ĐÁNH GIÁ'!$G$5:$Z$504)/O30))</f>
        <v/>
      </c>
      <c r="AJ30" s="89" t="str">
        <f>IF($A30="","",IF(P30=0,0,SUMPRODUCT(('DỮ LIỆU ĐÁNH GIÁ'!$B$5:$B$504=$A30)*('DỮ LIỆU ĐÁNH GIÁ'!$D$5:$D$504='CẤU HÌNH'!$B$14)*('DỮ LIỆU ĐÁNH GIÁ'!$G$3:$Z$3='CẤU HÌNH'!$B$23)*'DỮ LIỆU ĐÁNH GIÁ'!$G$5:$Z$504)/P30))</f>
        <v/>
      </c>
      <c r="AK30" s="89" t="str">
        <f>IF($A30="","",IF(Q30=0,0,SUMPRODUCT(('DỮ LIỆU ĐÁNH GIÁ'!$B$5:$B$504=$A30)*('DỮ LIỆU ĐÁNH GIÁ'!$D$5:$D$504='CẤU HÌNH'!$B$14)*('DỮ LIỆU ĐÁNH GIÁ'!$G$3:$Z$3='CẤU HÌNH'!$B$24)*'DỮ LIỆU ĐÁNH GIÁ'!$G$5:$Z$504)/Q30))</f>
        <v/>
      </c>
      <c r="AL30" s="89" t="str">
        <f>IF($A30="","",IF(R30=0,0,SUMPRODUCT(('DỮ LIỆU ĐÁNH GIÁ'!$B$5:$B$504=$A30)*('DỮ LIỆU ĐÁNH GIÁ'!$D$5:$D$504='CẤU HÌNH'!$B$15)*('DỮ LIỆU ĐÁNH GIÁ'!$G$3:$Z$3='CẤU HÌNH'!$B$20)*'DỮ LIỆU ĐÁNH GIÁ'!$G$5:$Z$504)/R30))</f>
        <v/>
      </c>
      <c r="AM30" s="89" t="str">
        <f>IF($A30="","",IF(S30=0,0,SUMPRODUCT(('DỮ LIỆU ĐÁNH GIÁ'!$B$5:$B$504=$A30)*('DỮ LIỆU ĐÁNH GIÁ'!$D$5:$D$504='CẤU HÌNH'!$B$15)*('DỮ LIỆU ĐÁNH GIÁ'!$G$3:$Z$3='CẤU HÌNH'!$B$21)*'DỮ LIỆU ĐÁNH GIÁ'!$G$5:$Z$504)/S30))</f>
        <v/>
      </c>
      <c r="AN30" s="89" t="str">
        <f>IF($A30="","",IF(T30=0,0,SUMPRODUCT(('DỮ LIỆU ĐÁNH GIÁ'!$B$5:$B$504=$A30)*('DỮ LIỆU ĐÁNH GIÁ'!$D$5:$D$504='CẤU HÌNH'!$B$15)*('DỮ LIỆU ĐÁNH GIÁ'!$G$3:$Z$3='CẤU HÌNH'!$B$22)*'DỮ LIỆU ĐÁNH GIÁ'!$G$5:$Z$504)/T30))</f>
        <v/>
      </c>
      <c r="AO30" s="89" t="str">
        <f>IF($A30="","",IF(U30=0,0,SUMPRODUCT(('DỮ LIỆU ĐÁNH GIÁ'!$B$5:$B$504=$A30)*('DỮ LIỆU ĐÁNH GIÁ'!$D$5:$D$504='CẤU HÌNH'!$B$15)*('DỮ LIỆU ĐÁNH GIÁ'!$G$3:$Z$3='CẤU HÌNH'!$B$23)*'DỮ LIỆU ĐÁNH GIÁ'!$G$5:$Z$504)/U30))</f>
        <v/>
      </c>
      <c r="AP30" s="89" t="str">
        <f>IF($A30="","",IF(V30=0,0,SUMPRODUCT(('DỮ LIỆU ĐÁNH GIÁ'!$B$5:$B$504=$A30)*('DỮ LIỆU ĐÁNH GIÁ'!$D$5:$D$504='CẤU HÌNH'!$B$15)*('DỮ LIỆU ĐÁNH GIÁ'!$G$3:$Z$3='CẤU HÌNH'!$B$24)*'DỮ LIỆU ĐÁNH GIÁ'!$G$5:$Z$504)/V30))</f>
        <v/>
      </c>
      <c r="AQ30" s="89" t="str">
        <f>IF($A30="","",IF((IF(C30&gt;0,'CẤU HÌNH'!$C$20,0)+IF(D30&gt;0,'CẤU HÌNH'!$C$21,0)+IF(E30&gt;0,'CẤU HÌNH'!$C$22,0)+IF(F30&gt;0,'CẤU HÌNH'!$C$23,0)+IF(G30&gt;0,'CẤU HÌNH'!$C$24,0))=0,"",('CẤU HÌNH'!$C$20*W30+'CẤU HÌNH'!$C$21*X30+'CẤU HÌNH'!$C$22*Y30+'CẤU HÌNH'!$C$23*Z30+'CẤU HÌNH'!$C$24*AA30)/(IF(C30&gt;0,'CẤU HÌNH'!$C$20,0)+IF(D30&gt;0,'CẤU HÌNH'!$C$21,0)+IF(E30&gt;0,'CẤU HÌNH'!$C$22,0)+IF(F30&gt;0,'CẤU HÌNH'!$C$23,0)+IF(G30&gt;0,'CẤU HÌNH'!$C$24,0))))</f>
        <v/>
      </c>
      <c r="AR30" s="89" t="str">
        <f>IF($A30="","",IF((IF(H30&gt;0,'CẤU HÌNH'!$C$20,0)+IF(I30&gt;0,'CẤU HÌNH'!$C$21,0)+IF(J30&gt;0,'CẤU HÌNH'!$C$22,0)+IF(K30&gt;0,'CẤU HÌNH'!$C$23,0)+IF(L30&gt;0,'CẤU HÌNH'!$C$24,0))=0,"",('CẤU HÌNH'!$C$20*AB30+'CẤU HÌNH'!$C$21*AC30+'CẤU HÌNH'!$C$22*AD30+'CẤU HÌNH'!$C$23*AE30+'CẤU HÌNH'!$C$24*AF30)/(IF(H30&gt;0,'CẤU HÌNH'!$C$20,0)+IF(I30&gt;0,'CẤU HÌNH'!$C$21,0)+IF(J30&gt;0,'CẤU HÌNH'!$C$22,0)+IF(K30&gt;0,'CẤU HÌNH'!$C$23,0)+IF(L30&gt;0,'CẤU HÌNH'!$C$24,0))))</f>
        <v/>
      </c>
      <c r="AS30" s="89" t="str">
        <f>IF($A30="","",IF((IF(M30&gt;0,'CẤU HÌNH'!$C$20,0)+IF(N30&gt;0,'CẤU HÌNH'!$C$21,0)+IF(O30&gt;0,'CẤU HÌNH'!$C$22,0)+IF(P30&gt;0,'CẤU HÌNH'!$C$23,0)+IF(Q30&gt;0,'CẤU HÌNH'!$C$24,0))=0,"",('CẤU HÌNH'!$C$20*AG30+'CẤU HÌNH'!$C$21*AH30+'CẤU HÌNH'!$C$22*AI30+'CẤU HÌNH'!$C$23*AJ30+'CẤU HÌNH'!$C$24*AK30)/(IF(M30&gt;0,'CẤU HÌNH'!$C$20,0)+IF(N30&gt;0,'CẤU HÌNH'!$C$21,0)+IF(O30&gt;0,'CẤU HÌNH'!$C$22,0)+IF(P30&gt;0,'CẤU HÌNH'!$C$23,0)+IF(Q30&gt;0,'CẤU HÌNH'!$C$24,0))))</f>
        <v/>
      </c>
      <c r="AT30" s="89" t="str">
        <f>IF($A30="","",IF((IF(R30&gt;0,'CẤU HÌNH'!$C$20,0)+IF(S30&gt;0,'CẤU HÌNH'!$C$21,0)+IF(T30&gt;0,'CẤU HÌNH'!$C$22,0)+IF(U30&gt;0,'CẤU HÌNH'!$C$23,0)+IF(V30&gt;0,'CẤU HÌNH'!$C$24,0))=0,"",('CẤU HÌNH'!$C$20*AL30+'CẤU HÌNH'!$C$21*AM30+'CẤU HÌNH'!$C$22*AN30+'CẤU HÌNH'!$C$23*AO30+'CẤU HÌNH'!$C$24*AP30)/(IF(R30&gt;0,'CẤU HÌNH'!$C$20,0)+IF(S30&gt;0,'CẤU HÌNH'!$C$21,0)+IF(T30&gt;0,'CẤU HÌNH'!$C$22,0)+IF(U30&gt;0,'CẤU HÌNH'!$C$23,0)+IF(V30&gt;0,'CẤU HÌNH'!$C$24,0))))</f>
        <v/>
      </c>
      <c r="AU30" s="89" t="str">
        <f>IF($A30="","",IF((IF(C30&gt;0,'CẤU HÌNH'!$C$12,0)+IF(H30&gt;0,'CẤU HÌNH'!$C$13,0)+IF(M30&gt;0,'CẤU HÌNH'!$C$14,0)+IF(R30&gt;0,'CẤU HÌNH'!$C$15,0))=0,"",('CẤU HÌNH'!$C$12*W30+'CẤU HÌNH'!$C$13*AB30+'CẤU HÌNH'!$C$14*AG30+'CẤU HÌNH'!$C$15*AL30)/(IF(C30&gt;0,'CẤU HÌNH'!$C$12,0)+IF(H30&gt;0,'CẤU HÌNH'!$C$13,0)+IF(M30&gt;0,'CẤU HÌNH'!$C$14,0)+IF(R30&gt;0,'CẤU HÌNH'!$C$15,0))))</f>
        <v/>
      </c>
      <c r="AV30" s="89" t="str">
        <f>IF($A30="","",IF((IF(D30&gt;0,'CẤU HÌNH'!$C$12,0)+IF(I30&gt;0,'CẤU HÌNH'!$C$13,0)+IF(N30&gt;0,'CẤU HÌNH'!$C$14,0)+IF(S30&gt;0,'CẤU HÌNH'!$C$15,0))=0,"",('CẤU HÌNH'!$C$12*X30+'CẤU HÌNH'!$C$13*AC30+'CẤU HÌNH'!$C$14*AH30+'CẤU HÌNH'!$C$15*AM30)/(IF(D30&gt;0,'CẤU HÌNH'!$C$12,0)+IF(I30&gt;0,'CẤU HÌNH'!$C$13,0)+IF(N30&gt;0,'CẤU HÌNH'!$C$14,0)+IF(S30&gt;0,'CẤU HÌNH'!$C$15,0))))</f>
        <v/>
      </c>
      <c r="AW30" s="89" t="str">
        <f>IF($A30="","",IF((IF(E30&gt;0,'CẤU HÌNH'!$C$12,0)+IF(J30&gt;0,'CẤU HÌNH'!$C$13,0)+IF(O30&gt;0,'CẤU HÌNH'!$C$14,0)+IF(T30&gt;0,'CẤU HÌNH'!$C$15,0))=0,"",('CẤU HÌNH'!$C$12*Y30+'CẤU HÌNH'!$C$13*AD30+'CẤU HÌNH'!$C$14*AI30+'CẤU HÌNH'!$C$15*AN30)/(IF(E30&gt;0,'CẤU HÌNH'!$C$12,0)+IF(J30&gt;0,'CẤU HÌNH'!$C$13,0)+IF(O30&gt;0,'CẤU HÌNH'!$C$14,0)+IF(T30&gt;0,'CẤU HÌNH'!$C$15,0))))</f>
        <v/>
      </c>
      <c r="AX30" s="89" t="str">
        <f>IF($A30="","",IF((IF(F30&gt;0,'CẤU HÌNH'!$C$12,0)+IF(K30&gt;0,'CẤU HÌNH'!$C$13,0)+IF(P30&gt;0,'CẤU HÌNH'!$C$14,0)+IF(U30&gt;0,'CẤU HÌNH'!$C$15,0))=0,"",('CẤU HÌNH'!$C$12*Z30+'CẤU HÌNH'!$C$13*AE30+'CẤU HÌNH'!$C$14*AJ30+'CẤU HÌNH'!$C$15*AO30)/(IF(F30&gt;0,'CẤU HÌNH'!$C$12,0)+IF(K30&gt;0,'CẤU HÌNH'!$C$13,0)+IF(P30&gt;0,'CẤU HÌNH'!$C$14,0)+IF(U30&gt;0,'CẤU HÌNH'!$C$15,0))))</f>
        <v/>
      </c>
      <c r="AY30" s="89" t="str">
        <f>IF($A30="","",IF((IF(G30&gt;0,'CẤU HÌNH'!$C$12,0)+IF(L30&gt;0,'CẤU HÌNH'!$C$13,0)+IF(Q30&gt;0,'CẤU HÌNH'!$C$14,0)+IF(V30&gt;0,'CẤU HÌNH'!$C$15,0))=0,"",('CẤU HÌNH'!$C$12*AA30+'CẤU HÌNH'!$C$13*AF30+'CẤU HÌNH'!$C$14*AK30+'CẤU HÌNH'!$C$15*AP30)/(IF(G30&gt;0,'CẤU HÌNH'!$C$12,0)+IF(L30&gt;0,'CẤU HÌNH'!$C$13,0)+IF(Q30&gt;0,'CẤU HÌNH'!$C$14,0)+IF(V30&gt;0,'CẤU HÌNH'!$C$15,0))))</f>
        <v/>
      </c>
      <c r="AZ30" s="89" t="str">
        <f>IF($A30="","",IF((IF(H30&gt;0,'CẤU HÌNH'!$C$13,0)+IF(M30&gt;0,'CẤU HÌNH'!$C$14,0)+IF(R30&gt;0,'CẤU HÌNH'!$C$15,0))=0,"",('CẤU HÌNH'!$C$13*AB30+'CẤU HÌNH'!$C$14*AG30+'CẤU HÌNH'!$C$15*AL30)/(IF(H30&gt;0,'CẤU HÌNH'!$C$13,0)+IF(M30&gt;0,'CẤU HÌNH'!$C$14,0)+IF(R30&gt;0,'CẤU HÌNH'!$C$15,0))))</f>
        <v/>
      </c>
      <c r="BA30" s="89" t="str">
        <f>IF($A30="","",IF((IF(I30&gt;0,'CẤU HÌNH'!$C$13,0)+IF(N30&gt;0,'CẤU HÌNH'!$C$14,0)+IF(S30&gt;0,'CẤU HÌNH'!$C$15,0))=0,"",('CẤU HÌNH'!$C$13*AC30+'CẤU HÌNH'!$C$14*AH30+'CẤU HÌNH'!$C$15*AM30)/(IF(I30&gt;0,'CẤU HÌNH'!$C$13,0)+IF(N30&gt;0,'CẤU HÌNH'!$C$14,0)+IF(S30&gt;0,'CẤU HÌNH'!$C$15,0))))</f>
        <v/>
      </c>
      <c r="BB30" s="89" t="str">
        <f>IF($A30="","",IF((IF(J30&gt;0,'CẤU HÌNH'!$C$13,0)+IF(O30&gt;0,'CẤU HÌNH'!$C$14,0)+IF(T30&gt;0,'CẤU HÌNH'!$C$15,0))=0,"",('CẤU HÌNH'!$C$13*AD30+'CẤU HÌNH'!$C$14*AI30+'CẤU HÌNH'!$C$15*AN30)/(IF(J30&gt;0,'CẤU HÌNH'!$C$13,0)+IF(O30&gt;0,'CẤU HÌNH'!$C$14,0)+IF(T30&gt;0,'CẤU HÌNH'!$C$15,0))))</f>
        <v/>
      </c>
      <c r="BC30" s="89" t="str">
        <f>IF($A30="","",IF((IF(K30&gt;0,'CẤU HÌNH'!$C$13,0)+IF(P30&gt;0,'CẤU HÌNH'!$C$14,0)+IF(U30&gt;0,'CẤU HÌNH'!$C$15,0))=0,"",('CẤU HÌNH'!$C$13*AE30+'CẤU HÌNH'!$C$14*AJ30+'CẤU HÌNH'!$C$15*AO30)/(IF(K30&gt;0,'CẤU HÌNH'!$C$13,0)+IF(P30&gt;0,'CẤU HÌNH'!$C$14,0)+IF(U30&gt;0,'CẤU HÌNH'!$C$15,0))))</f>
        <v/>
      </c>
      <c r="BD30" s="89" t="str">
        <f>IF($A30="","",IF((IF(L30&gt;0,'CẤU HÌNH'!$C$13,0)+IF(Q30&gt;0,'CẤU HÌNH'!$C$14,0)+IF(V30&gt;0,'CẤU HÌNH'!$C$15,0))=0,"",('CẤU HÌNH'!$C$13*AF30+'CẤU HÌNH'!$C$14*AK30+'CẤU HÌNH'!$C$15*AP30)/(IF(L30&gt;0,'CẤU HÌNH'!$C$13,0)+IF(Q30&gt;0,'CẤU HÌNH'!$C$14,0)+IF(V30&gt;0,'CẤU HÌNH'!$C$15,0))))</f>
        <v/>
      </c>
      <c r="BE30" s="89" t="str">
        <f>IF($A30="","",IF((IF(ISNUMBER(AQ30),'CẤU HÌNH'!$C$12,0)+IF(ISNUMBER(AR30),'CẤU HÌNH'!$C$13,0)+IF(ISNUMBER(AS30),'CẤU HÌNH'!$C$14,0)+IF(ISNUMBER(AT30),'CẤU HÌNH'!$C$15,0))=0,"",(IF(ISNUMBER(AQ30),'CẤU HÌNH'!$C$12*AQ30,0)+IF(ISNUMBER(AR30),'CẤU HÌNH'!$C$13*AR30,0)+IF(ISNUMBER(AS30),'CẤU HÌNH'!$C$14*AS30,0)+IF(ISNUMBER(AT30),'CẤU HÌNH'!$C$15*AT30,0))/(IF(ISNUMBER(AQ30),'CẤU HÌNH'!$C$12,0)+IF(ISNUMBER(AR30),'CẤU HÌNH'!$C$13,0)+IF(ISNUMBER(AS30),'CẤU HÌNH'!$C$14,0)+IF(ISNUMBER(AT30),'CẤU HÌNH'!$C$15,0))))</f>
        <v/>
      </c>
      <c r="BF30" s="89" t="str">
        <f>IF($A30="","",IF((IF(ISNUMBER(AR30),'CẤU HÌNH'!$C$13,0)+IF(ISNUMBER(AS30),'CẤU HÌNH'!$C$14,0)+IF(ISNUMBER(AT30),'CẤU HÌNH'!$C$15,0))=0,"",(IF(ISNUMBER(AR30),'CẤU HÌNH'!$C$13*AR30,0)+IF(ISNUMBER(AS30),'CẤU HÌNH'!$C$14*AS30,0)+IF(ISNUMBER(AT30),'CẤU HÌNH'!$C$15*AT30,0))/(IF(ISNUMBER(AR30),'CẤU HÌNH'!$C$13,0)+IF(ISNUMBER(AS30),'CẤU HÌNH'!$C$14,0)+IF(ISNUMBER(AT30),'CẤU HÌNH'!$C$15,0))))</f>
        <v/>
      </c>
    </row>
    <row r="31" ht="15.75" customHeight="1">
      <c r="A31" s="87" t="str">
        <f>IF('NGƯỜI ĐƯỢC ĐÁNH GIÁ'!B31="","",'NGƯỜI ĐƯỢC ĐÁNH GIÁ'!B31)</f>
        <v/>
      </c>
      <c r="B31" s="87" t="str">
        <f>IF(A31="","",'NGƯỜI ĐƯỢC ĐÁNH GIÁ'!C31)</f>
        <v/>
      </c>
      <c r="C31" s="88" t="str">
        <f>IF($A31="","",SUMPRODUCT(('DỮ LIỆU ĐÁNH GIÁ'!$B$5:$B$504=$A31)*('DỮ LIỆU ĐÁNH GIÁ'!$D$5:$D$504='CẤU HÌNH'!$B$12)*('DỮ LIỆU ĐÁNH GIÁ'!$G$3:$Z$3='CẤU HÌNH'!$B$20)*ISNUMBER('DỮ LIỆU ĐÁNH GIÁ'!$G$5:$Z$504)))</f>
        <v/>
      </c>
      <c r="D31" s="88" t="str">
        <f>IF($A31="","",SUMPRODUCT(('DỮ LIỆU ĐÁNH GIÁ'!$B$5:$B$504=$A31)*('DỮ LIỆU ĐÁNH GIÁ'!$D$5:$D$504='CẤU HÌNH'!$B$12)*('DỮ LIỆU ĐÁNH GIÁ'!$G$3:$Z$3='CẤU HÌNH'!$B$21)*ISNUMBER('DỮ LIỆU ĐÁNH GIÁ'!$G$5:$Z$504)))</f>
        <v/>
      </c>
      <c r="E31" s="88" t="str">
        <f>IF($A31="","",SUMPRODUCT(('DỮ LIỆU ĐÁNH GIÁ'!$B$5:$B$504=$A31)*('DỮ LIỆU ĐÁNH GIÁ'!$D$5:$D$504='CẤU HÌNH'!$B$12)*('DỮ LIỆU ĐÁNH GIÁ'!$G$3:$Z$3='CẤU HÌNH'!$B$22)*ISNUMBER('DỮ LIỆU ĐÁNH GIÁ'!$G$5:$Z$504)))</f>
        <v/>
      </c>
      <c r="F31" s="88" t="str">
        <f>IF($A31="","",SUMPRODUCT(('DỮ LIỆU ĐÁNH GIÁ'!$B$5:$B$504=$A31)*('DỮ LIỆU ĐÁNH GIÁ'!$D$5:$D$504='CẤU HÌNH'!$B$12)*('DỮ LIỆU ĐÁNH GIÁ'!$G$3:$Z$3='CẤU HÌNH'!$B$23)*ISNUMBER('DỮ LIỆU ĐÁNH GIÁ'!$G$5:$Z$504)))</f>
        <v/>
      </c>
      <c r="G31" s="88" t="str">
        <f>IF($A31="","",SUMPRODUCT(('DỮ LIỆU ĐÁNH GIÁ'!$B$5:$B$504=$A31)*('DỮ LIỆU ĐÁNH GIÁ'!$D$5:$D$504='CẤU HÌNH'!$B$12)*('DỮ LIỆU ĐÁNH GIÁ'!$G$3:$Z$3='CẤU HÌNH'!$B$24)*ISNUMBER('DỮ LIỆU ĐÁNH GIÁ'!$G$5:$Z$504)))</f>
        <v/>
      </c>
      <c r="H31" s="88" t="str">
        <f>IF($A31="","",SUMPRODUCT(('DỮ LIỆU ĐÁNH GIÁ'!$B$5:$B$504=$A31)*('DỮ LIỆU ĐÁNH GIÁ'!$D$5:$D$504='CẤU HÌNH'!$B$13)*('DỮ LIỆU ĐÁNH GIÁ'!$G$3:$Z$3='CẤU HÌNH'!$B$20)*ISNUMBER('DỮ LIỆU ĐÁNH GIÁ'!$G$5:$Z$504)))</f>
        <v/>
      </c>
      <c r="I31" s="88" t="str">
        <f>IF($A31="","",SUMPRODUCT(('DỮ LIỆU ĐÁNH GIÁ'!$B$5:$B$504=$A31)*('DỮ LIỆU ĐÁNH GIÁ'!$D$5:$D$504='CẤU HÌNH'!$B$13)*('DỮ LIỆU ĐÁNH GIÁ'!$G$3:$Z$3='CẤU HÌNH'!$B$21)*ISNUMBER('DỮ LIỆU ĐÁNH GIÁ'!$G$5:$Z$504)))</f>
        <v/>
      </c>
      <c r="J31" s="88" t="str">
        <f>IF($A31="","",SUMPRODUCT(('DỮ LIỆU ĐÁNH GIÁ'!$B$5:$B$504=$A31)*('DỮ LIỆU ĐÁNH GIÁ'!$D$5:$D$504='CẤU HÌNH'!$B$13)*('DỮ LIỆU ĐÁNH GIÁ'!$G$3:$Z$3='CẤU HÌNH'!$B$22)*ISNUMBER('DỮ LIỆU ĐÁNH GIÁ'!$G$5:$Z$504)))</f>
        <v/>
      </c>
      <c r="K31" s="88" t="str">
        <f>IF($A31="","",SUMPRODUCT(('DỮ LIỆU ĐÁNH GIÁ'!$B$5:$B$504=$A31)*('DỮ LIỆU ĐÁNH GIÁ'!$D$5:$D$504='CẤU HÌNH'!$B$13)*('DỮ LIỆU ĐÁNH GIÁ'!$G$3:$Z$3='CẤU HÌNH'!$B$23)*ISNUMBER('DỮ LIỆU ĐÁNH GIÁ'!$G$5:$Z$504)))</f>
        <v/>
      </c>
      <c r="L31" s="88" t="str">
        <f>IF($A31="","",SUMPRODUCT(('DỮ LIỆU ĐÁNH GIÁ'!$B$5:$B$504=$A31)*('DỮ LIỆU ĐÁNH GIÁ'!$D$5:$D$504='CẤU HÌNH'!$B$13)*('DỮ LIỆU ĐÁNH GIÁ'!$G$3:$Z$3='CẤU HÌNH'!$B$24)*ISNUMBER('DỮ LIỆU ĐÁNH GIÁ'!$G$5:$Z$504)))</f>
        <v/>
      </c>
      <c r="M31" s="88" t="str">
        <f>IF($A31="","",SUMPRODUCT(('DỮ LIỆU ĐÁNH GIÁ'!$B$5:$B$504=$A31)*('DỮ LIỆU ĐÁNH GIÁ'!$D$5:$D$504='CẤU HÌNH'!$B$14)*('DỮ LIỆU ĐÁNH GIÁ'!$G$3:$Z$3='CẤU HÌNH'!$B$20)*ISNUMBER('DỮ LIỆU ĐÁNH GIÁ'!$G$5:$Z$504)))</f>
        <v/>
      </c>
      <c r="N31" s="88" t="str">
        <f>IF($A31="","",SUMPRODUCT(('DỮ LIỆU ĐÁNH GIÁ'!$B$5:$B$504=$A31)*('DỮ LIỆU ĐÁNH GIÁ'!$D$5:$D$504='CẤU HÌNH'!$B$14)*('DỮ LIỆU ĐÁNH GIÁ'!$G$3:$Z$3='CẤU HÌNH'!$B$21)*ISNUMBER('DỮ LIỆU ĐÁNH GIÁ'!$G$5:$Z$504)))</f>
        <v/>
      </c>
      <c r="O31" s="88" t="str">
        <f>IF($A31="","",SUMPRODUCT(('DỮ LIỆU ĐÁNH GIÁ'!$B$5:$B$504=$A31)*('DỮ LIỆU ĐÁNH GIÁ'!$D$5:$D$504='CẤU HÌNH'!$B$14)*('DỮ LIỆU ĐÁNH GIÁ'!$G$3:$Z$3='CẤU HÌNH'!$B$22)*ISNUMBER('DỮ LIỆU ĐÁNH GIÁ'!$G$5:$Z$504)))</f>
        <v/>
      </c>
      <c r="P31" s="88" t="str">
        <f>IF($A31="","",SUMPRODUCT(('DỮ LIỆU ĐÁNH GIÁ'!$B$5:$B$504=$A31)*('DỮ LIỆU ĐÁNH GIÁ'!$D$5:$D$504='CẤU HÌNH'!$B$14)*('DỮ LIỆU ĐÁNH GIÁ'!$G$3:$Z$3='CẤU HÌNH'!$B$23)*ISNUMBER('DỮ LIỆU ĐÁNH GIÁ'!$G$5:$Z$504)))</f>
        <v/>
      </c>
      <c r="Q31" s="88" t="str">
        <f>IF($A31="","",SUMPRODUCT(('DỮ LIỆU ĐÁNH GIÁ'!$B$5:$B$504=$A31)*('DỮ LIỆU ĐÁNH GIÁ'!$D$5:$D$504='CẤU HÌNH'!$B$14)*('DỮ LIỆU ĐÁNH GIÁ'!$G$3:$Z$3='CẤU HÌNH'!$B$24)*ISNUMBER('DỮ LIỆU ĐÁNH GIÁ'!$G$5:$Z$504)))</f>
        <v/>
      </c>
      <c r="R31" s="88" t="str">
        <f>IF($A31="","",SUMPRODUCT(('DỮ LIỆU ĐÁNH GIÁ'!$B$5:$B$504=$A31)*('DỮ LIỆU ĐÁNH GIÁ'!$D$5:$D$504='CẤU HÌNH'!$B$15)*('DỮ LIỆU ĐÁNH GIÁ'!$G$3:$Z$3='CẤU HÌNH'!$B$20)*ISNUMBER('DỮ LIỆU ĐÁNH GIÁ'!$G$5:$Z$504)))</f>
        <v/>
      </c>
      <c r="S31" s="88" t="str">
        <f>IF($A31="","",SUMPRODUCT(('DỮ LIỆU ĐÁNH GIÁ'!$B$5:$B$504=$A31)*('DỮ LIỆU ĐÁNH GIÁ'!$D$5:$D$504='CẤU HÌNH'!$B$15)*('DỮ LIỆU ĐÁNH GIÁ'!$G$3:$Z$3='CẤU HÌNH'!$B$21)*ISNUMBER('DỮ LIỆU ĐÁNH GIÁ'!$G$5:$Z$504)))</f>
        <v/>
      </c>
      <c r="T31" s="88" t="str">
        <f>IF($A31="","",SUMPRODUCT(('DỮ LIỆU ĐÁNH GIÁ'!$B$5:$B$504=$A31)*('DỮ LIỆU ĐÁNH GIÁ'!$D$5:$D$504='CẤU HÌNH'!$B$15)*('DỮ LIỆU ĐÁNH GIÁ'!$G$3:$Z$3='CẤU HÌNH'!$B$22)*ISNUMBER('DỮ LIỆU ĐÁNH GIÁ'!$G$5:$Z$504)))</f>
        <v/>
      </c>
      <c r="U31" s="88" t="str">
        <f>IF($A31="","",SUMPRODUCT(('DỮ LIỆU ĐÁNH GIÁ'!$B$5:$B$504=$A31)*('DỮ LIỆU ĐÁNH GIÁ'!$D$5:$D$504='CẤU HÌNH'!$B$15)*('DỮ LIỆU ĐÁNH GIÁ'!$G$3:$Z$3='CẤU HÌNH'!$B$23)*ISNUMBER('DỮ LIỆU ĐÁNH GIÁ'!$G$5:$Z$504)))</f>
        <v/>
      </c>
      <c r="V31" s="88" t="str">
        <f>IF($A31="","",SUMPRODUCT(('DỮ LIỆU ĐÁNH GIÁ'!$B$5:$B$504=$A31)*('DỮ LIỆU ĐÁNH GIÁ'!$D$5:$D$504='CẤU HÌNH'!$B$15)*('DỮ LIỆU ĐÁNH GIÁ'!$G$3:$Z$3='CẤU HÌNH'!$B$24)*ISNUMBER('DỮ LIỆU ĐÁNH GIÁ'!$G$5:$Z$504)))</f>
        <v/>
      </c>
      <c r="W31" s="89" t="str">
        <f>IF($A31="","",IF(C31=0,0,SUMPRODUCT(('DỮ LIỆU ĐÁNH GIÁ'!$B$5:$B$504=$A31)*('DỮ LIỆU ĐÁNH GIÁ'!$D$5:$D$504='CẤU HÌNH'!$B$12)*('DỮ LIỆU ĐÁNH GIÁ'!$G$3:$Z$3='CẤU HÌNH'!$B$20)*'DỮ LIỆU ĐÁNH GIÁ'!$G$5:$Z$504)/C31))</f>
        <v/>
      </c>
      <c r="X31" s="89" t="str">
        <f>IF($A31="","",IF(D31=0,0,SUMPRODUCT(('DỮ LIỆU ĐÁNH GIÁ'!$B$5:$B$504=$A31)*('DỮ LIỆU ĐÁNH GIÁ'!$D$5:$D$504='CẤU HÌNH'!$B$12)*('DỮ LIỆU ĐÁNH GIÁ'!$G$3:$Z$3='CẤU HÌNH'!$B$21)*'DỮ LIỆU ĐÁNH GIÁ'!$G$5:$Z$504)/D31))</f>
        <v/>
      </c>
      <c r="Y31" s="89" t="str">
        <f>IF($A31="","",IF(E31=0,0,SUMPRODUCT(('DỮ LIỆU ĐÁNH GIÁ'!$B$5:$B$504=$A31)*('DỮ LIỆU ĐÁNH GIÁ'!$D$5:$D$504='CẤU HÌNH'!$B$12)*('DỮ LIỆU ĐÁNH GIÁ'!$G$3:$Z$3='CẤU HÌNH'!$B$22)*'DỮ LIỆU ĐÁNH GIÁ'!$G$5:$Z$504)/E31))</f>
        <v/>
      </c>
      <c r="Z31" s="89" t="str">
        <f>IF($A31="","",IF(F31=0,0,SUMPRODUCT(('DỮ LIỆU ĐÁNH GIÁ'!$B$5:$B$504=$A31)*('DỮ LIỆU ĐÁNH GIÁ'!$D$5:$D$504='CẤU HÌNH'!$B$12)*('DỮ LIỆU ĐÁNH GIÁ'!$G$3:$Z$3='CẤU HÌNH'!$B$23)*'DỮ LIỆU ĐÁNH GIÁ'!$G$5:$Z$504)/F31))</f>
        <v/>
      </c>
      <c r="AA31" s="89" t="str">
        <f>IF($A31="","",IF(G31=0,0,SUMPRODUCT(('DỮ LIỆU ĐÁNH GIÁ'!$B$5:$B$504=$A31)*('DỮ LIỆU ĐÁNH GIÁ'!$D$5:$D$504='CẤU HÌNH'!$B$12)*('DỮ LIỆU ĐÁNH GIÁ'!$G$3:$Z$3='CẤU HÌNH'!$B$24)*'DỮ LIỆU ĐÁNH GIÁ'!$G$5:$Z$504)/G31))</f>
        <v/>
      </c>
      <c r="AB31" s="89" t="str">
        <f>IF($A31="","",IF(H31=0,0,SUMPRODUCT(('DỮ LIỆU ĐÁNH GIÁ'!$B$5:$B$504=$A31)*('DỮ LIỆU ĐÁNH GIÁ'!$D$5:$D$504='CẤU HÌNH'!$B$13)*('DỮ LIỆU ĐÁNH GIÁ'!$G$3:$Z$3='CẤU HÌNH'!$B$20)*'DỮ LIỆU ĐÁNH GIÁ'!$G$5:$Z$504)/H31))</f>
        <v/>
      </c>
      <c r="AC31" s="89" t="str">
        <f>IF($A31="","",IF(I31=0,0,SUMPRODUCT(('DỮ LIỆU ĐÁNH GIÁ'!$B$5:$B$504=$A31)*('DỮ LIỆU ĐÁNH GIÁ'!$D$5:$D$504='CẤU HÌNH'!$B$13)*('DỮ LIỆU ĐÁNH GIÁ'!$G$3:$Z$3='CẤU HÌNH'!$B$21)*'DỮ LIỆU ĐÁNH GIÁ'!$G$5:$Z$504)/I31))</f>
        <v/>
      </c>
      <c r="AD31" s="89" t="str">
        <f>IF($A31="","",IF(J31=0,0,SUMPRODUCT(('DỮ LIỆU ĐÁNH GIÁ'!$B$5:$B$504=$A31)*('DỮ LIỆU ĐÁNH GIÁ'!$D$5:$D$504='CẤU HÌNH'!$B$13)*('DỮ LIỆU ĐÁNH GIÁ'!$G$3:$Z$3='CẤU HÌNH'!$B$22)*'DỮ LIỆU ĐÁNH GIÁ'!$G$5:$Z$504)/J31))</f>
        <v/>
      </c>
      <c r="AE31" s="89" t="str">
        <f>IF($A31="","",IF(K31=0,0,SUMPRODUCT(('DỮ LIỆU ĐÁNH GIÁ'!$B$5:$B$504=$A31)*('DỮ LIỆU ĐÁNH GIÁ'!$D$5:$D$504='CẤU HÌNH'!$B$13)*('DỮ LIỆU ĐÁNH GIÁ'!$G$3:$Z$3='CẤU HÌNH'!$B$23)*'DỮ LIỆU ĐÁNH GIÁ'!$G$5:$Z$504)/K31))</f>
        <v/>
      </c>
      <c r="AF31" s="89" t="str">
        <f>IF($A31="","",IF(L31=0,0,SUMPRODUCT(('DỮ LIỆU ĐÁNH GIÁ'!$B$5:$B$504=$A31)*('DỮ LIỆU ĐÁNH GIÁ'!$D$5:$D$504='CẤU HÌNH'!$B$13)*('DỮ LIỆU ĐÁNH GIÁ'!$G$3:$Z$3='CẤU HÌNH'!$B$24)*'DỮ LIỆU ĐÁNH GIÁ'!$G$5:$Z$504)/L31))</f>
        <v/>
      </c>
      <c r="AG31" s="89" t="str">
        <f>IF($A31="","",IF(M31=0,0,SUMPRODUCT(('DỮ LIỆU ĐÁNH GIÁ'!$B$5:$B$504=$A31)*('DỮ LIỆU ĐÁNH GIÁ'!$D$5:$D$504='CẤU HÌNH'!$B$14)*('DỮ LIỆU ĐÁNH GIÁ'!$G$3:$Z$3='CẤU HÌNH'!$B$20)*'DỮ LIỆU ĐÁNH GIÁ'!$G$5:$Z$504)/M31))</f>
        <v/>
      </c>
      <c r="AH31" s="89" t="str">
        <f>IF($A31="","",IF(N31=0,0,SUMPRODUCT(('DỮ LIỆU ĐÁNH GIÁ'!$B$5:$B$504=$A31)*('DỮ LIỆU ĐÁNH GIÁ'!$D$5:$D$504='CẤU HÌNH'!$B$14)*('DỮ LIỆU ĐÁNH GIÁ'!$G$3:$Z$3='CẤU HÌNH'!$B$21)*'DỮ LIỆU ĐÁNH GIÁ'!$G$5:$Z$504)/N31))</f>
        <v/>
      </c>
      <c r="AI31" s="89" t="str">
        <f>IF($A31="","",IF(O31=0,0,SUMPRODUCT(('DỮ LIỆU ĐÁNH GIÁ'!$B$5:$B$504=$A31)*('DỮ LIỆU ĐÁNH GIÁ'!$D$5:$D$504='CẤU HÌNH'!$B$14)*('DỮ LIỆU ĐÁNH GIÁ'!$G$3:$Z$3='CẤU HÌNH'!$B$22)*'DỮ LIỆU ĐÁNH GIÁ'!$G$5:$Z$504)/O31))</f>
        <v/>
      </c>
      <c r="AJ31" s="89" t="str">
        <f>IF($A31="","",IF(P31=0,0,SUMPRODUCT(('DỮ LIỆU ĐÁNH GIÁ'!$B$5:$B$504=$A31)*('DỮ LIỆU ĐÁNH GIÁ'!$D$5:$D$504='CẤU HÌNH'!$B$14)*('DỮ LIỆU ĐÁNH GIÁ'!$G$3:$Z$3='CẤU HÌNH'!$B$23)*'DỮ LIỆU ĐÁNH GIÁ'!$G$5:$Z$504)/P31))</f>
        <v/>
      </c>
      <c r="AK31" s="89" t="str">
        <f>IF($A31="","",IF(Q31=0,0,SUMPRODUCT(('DỮ LIỆU ĐÁNH GIÁ'!$B$5:$B$504=$A31)*('DỮ LIỆU ĐÁNH GIÁ'!$D$5:$D$504='CẤU HÌNH'!$B$14)*('DỮ LIỆU ĐÁNH GIÁ'!$G$3:$Z$3='CẤU HÌNH'!$B$24)*'DỮ LIỆU ĐÁNH GIÁ'!$G$5:$Z$504)/Q31))</f>
        <v/>
      </c>
      <c r="AL31" s="89" t="str">
        <f>IF($A31="","",IF(R31=0,0,SUMPRODUCT(('DỮ LIỆU ĐÁNH GIÁ'!$B$5:$B$504=$A31)*('DỮ LIỆU ĐÁNH GIÁ'!$D$5:$D$504='CẤU HÌNH'!$B$15)*('DỮ LIỆU ĐÁNH GIÁ'!$G$3:$Z$3='CẤU HÌNH'!$B$20)*'DỮ LIỆU ĐÁNH GIÁ'!$G$5:$Z$504)/R31))</f>
        <v/>
      </c>
      <c r="AM31" s="89" t="str">
        <f>IF($A31="","",IF(S31=0,0,SUMPRODUCT(('DỮ LIỆU ĐÁNH GIÁ'!$B$5:$B$504=$A31)*('DỮ LIỆU ĐÁNH GIÁ'!$D$5:$D$504='CẤU HÌNH'!$B$15)*('DỮ LIỆU ĐÁNH GIÁ'!$G$3:$Z$3='CẤU HÌNH'!$B$21)*'DỮ LIỆU ĐÁNH GIÁ'!$G$5:$Z$504)/S31))</f>
        <v/>
      </c>
      <c r="AN31" s="89" t="str">
        <f>IF($A31="","",IF(T31=0,0,SUMPRODUCT(('DỮ LIỆU ĐÁNH GIÁ'!$B$5:$B$504=$A31)*('DỮ LIỆU ĐÁNH GIÁ'!$D$5:$D$504='CẤU HÌNH'!$B$15)*('DỮ LIỆU ĐÁNH GIÁ'!$G$3:$Z$3='CẤU HÌNH'!$B$22)*'DỮ LIỆU ĐÁNH GIÁ'!$G$5:$Z$504)/T31))</f>
        <v/>
      </c>
      <c r="AO31" s="89" t="str">
        <f>IF($A31="","",IF(U31=0,0,SUMPRODUCT(('DỮ LIỆU ĐÁNH GIÁ'!$B$5:$B$504=$A31)*('DỮ LIỆU ĐÁNH GIÁ'!$D$5:$D$504='CẤU HÌNH'!$B$15)*('DỮ LIỆU ĐÁNH GIÁ'!$G$3:$Z$3='CẤU HÌNH'!$B$23)*'DỮ LIỆU ĐÁNH GIÁ'!$G$5:$Z$504)/U31))</f>
        <v/>
      </c>
      <c r="AP31" s="89" t="str">
        <f>IF($A31="","",IF(V31=0,0,SUMPRODUCT(('DỮ LIỆU ĐÁNH GIÁ'!$B$5:$B$504=$A31)*('DỮ LIỆU ĐÁNH GIÁ'!$D$5:$D$504='CẤU HÌNH'!$B$15)*('DỮ LIỆU ĐÁNH GIÁ'!$G$3:$Z$3='CẤU HÌNH'!$B$24)*'DỮ LIỆU ĐÁNH GIÁ'!$G$5:$Z$504)/V31))</f>
        <v/>
      </c>
      <c r="AQ31" s="89" t="str">
        <f>IF($A31="","",IF((IF(C31&gt;0,'CẤU HÌNH'!$C$20,0)+IF(D31&gt;0,'CẤU HÌNH'!$C$21,0)+IF(E31&gt;0,'CẤU HÌNH'!$C$22,0)+IF(F31&gt;0,'CẤU HÌNH'!$C$23,0)+IF(G31&gt;0,'CẤU HÌNH'!$C$24,0))=0,"",('CẤU HÌNH'!$C$20*W31+'CẤU HÌNH'!$C$21*X31+'CẤU HÌNH'!$C$22*Y31+'CẤU HÌNH'!$C$23*Z31+'CẤU HÌNH'!$C$24*AA31)/(IF(C31&gt;0,'CẤU HÌNH'!$C$20,0)+IF(D31&gt;0,'CẤU HÌNH'!$C$21,0)+IF(E31&gt;0,'CẤU HÌNH'!$C$22,0)+IF(F31&gt;0,'CẤU HÌNH'!$C$23,0)+IF(G31&gt;0,'CẤU HÌNH'!$C$24,0))))</f>
        <v/>
      </c>
      <c r="AR31" s="89" t="str">
        <f>IF($A31="","",IF((IF(H31&gt;0,'CẤU HÌNH'!$C$20,0)+IF(I31&gt;0,'CẤU HÌNH'!$C$21,0)+IF(J31&gt;0,'CẤU HÌNH'!$C$22,0)+IF(K31&gt;0,'CẤU HÌNH'!$C$23,0)+IF(L31&gt;0,'CẤU HÌNH'!$C$24,0))=0,"",('CẤU HÌNH'!$C$20*AB31+'CẤU HÌNH'!$C$21*AC31+'CẤU HÌNH'!$C$22*AD31+'CẤU HÌNH'!$C$23*AE31+'CẤU HÌNH'!$C$24*AF31)/(IF(H31&gt;0,'CẤU HÌNH'!$C$20,0)+IF(I31&gt;0,'CẤU HÌNH'!$C$21,0)+IF(J31&gt;0,'CẤU HÌNH'!$C$22,0)+IF(K31&gt;0,'CẤU HÌNH'!$C$23,0)+IF(L31&gt;0,'CẤU HÌNH'!$C$24,0))))</f>
        <v/>
      </c>
      <c r="AS31" s="89" t="str">
        <f>IF($A31="","",IF((IF(M31&gt;0,'CẤU HÌNH'!$C$20,0)+IF(N31&gt;0,'CẤU HÌNH'!$C$21,0)+IF(O31&gt;0,'CẤU HÌNH'!$C$22,0)+IF(P31&gt;0,'CẤU HÌNH'!$C$23,0)+IF(Q31&gt;0,'CẤU HÌNH'!$C$24,0))=0,"",('CẤU HÌNH'!$C$20*AG31+'CẤU HÌNH'!$C$21*AH31+'CẤU HÌNH'!$C$22*AI31+'CẤU HÌNH'!$C$23*AJ31+'CẤU HÌNH'!$C$24*AK31)/(IF(M31&gt;0,'CẤU HÌNH'!$C$20,0)+IF(N31&gt;0,'CẤU HÌNH'!$C$21,0)+IF(O31&gt;0,'CẤU HÌNH'!$C$22,0)+IF(P31&gt;0,'CẤU HÌNH'!$C$23,0)+IF(Q31&gt;0,'CẤU HÌNH'!$C$24,0))))</f>
        <v/>
      </c>
      <c r="AT31" s="89" t="str">
        <f>IF($A31="","",IF((IF(R31&gt;0,'CẤU HÌNH'!$C$20,0)+IF(S31&gt;0,'CẤU HÌNH'!$C$21,0)+IF(T31&gt;0,'CẤU HÌNH'!$C$22,0)+IF(U31&gt;0,'CẤU HÌNH'!$C$23,0)+IF(V31&gt;0,'CẤU HÌNH'!$C$24,0))=0,"",('CẤU HÌNH'!$C$20*AL31+'CẤU HÌNH'!$C$21*AM31+'CẤU HÌNH'!$C$22*AN31+'CẤU HÌNH'!$C$23*AO31+'CẤU HÌNH'!$C$24*AP31)/(IF(R31&gt;0,'CẤU HÌNH'!$C$20,0)+IF(S31&gt;0,'CẤU HÌNH'!$C$21,0)+IF(T31&gt;0,'CẤU HÌNH'!$C$22,0)+IF(U31&gt;0,'CẤU HÌNH'!$C$23,0)+IF(V31&gt;0,'CẤU HÌNH'!$C$24,0))))</f>
        <v/>
      </c>
      <c r="AU31" s="89" t="str">
        <f>IF($A31="","",IF((IF(C31&gt;0,'CẤU HÌNH'!$C$12,0)+IF(H31&gt;0,'CẤU HÌNH'!$C$13,0)+IF(M31&gt;0,'CẤU HÌNH'!$C$14,0)+IF(R31&gt;0,'CẤU HÌNH'!$C$15,0))=0,"",('CẤU HÌNH'!$C$12*W31+'CẤU HÌNH'!$C$13*AB31+'CẤU HÌNH'!$C$14*AG31+'CẤU HÌNH'!$C$15*AL31)/(IF(C31&gt;0,'CẤU HÌNH'!$C$12,0)+IF(H31&gt;0,'CẤU HÌNH'!$C$13,0)+IF(M31&gt;0,'CẤU HÌNH'!$C$14,0)+IF(R31&gt;0,'CẤU HÌNH'!$C$15,0))))</f>
        <v/>
      </c>
      <c r="AV31" s="89" t="str">
        <f>IF($A31="","",IF((IF(D31&gt;0,'CẤU HÌNH'!$C$12,0)+IF(I31&gt;0,'CẤU HÌNH'!$C$13,0)+IF(N31&gt;0,'CẤU HÌNH'!$C$14,0)+IF(S31&gt;0,'CẤU HÌNH'!$C$15,0))=0,"",('CẤU HÌNH'!$C$12*X31+'CẤU HÌNH'!$C$13*AC31+'CẤU HÌNH'!$C$14*AH31+'CẤU HÌNH'!$C$15*AM31)/(IF(D31&gt;0,'CẤU HÌNH'!$C$12,0)+IF(I31&gt;0,'CẤU HÌNH'!$C$13,0)+IF(N31&gt;0,'CẤU HÌNH'!$C$14,0)+IF(S31&gt;0,'CẤU HÌNH'!$C$15,0))))</f>
        <v/>
      </c>
      <c r="AW31" s="89" t="str">
        <f>IF($A31="","",IF((IF(E31&gt;0,'CẤU HÌNH'!$C$12,0)+IF(J31&gt;0,'CẤU HÌNH'!$C$13,0)+IF(O31&gt;0,'CẤU HÌNH'!$C$14,0)+IF(T31&gt;0,'CẤU HÌNH'!$C$15,0))=0,"",('CẤU HÌNH'!$C$12*Y31+'CẤU HÌNH'!$C$13*AD31+'CẤU HÌNH'!$C$14*AI31+'CẤU HÌNH'!$C$15*AN31)/(IF(E31&gt;0,'CẤU HÌNH'!$C$12,0)+IF(J31&gt;0,'CẤU HÌNH'!$C$13,0)+IF(O31&gt;0,'CẤU HÌNH'!$C$14,0)+IF(T31&gt;0,'CẤU HÌNH'!$C$15,0))))</f>
        <v/>
      </c>
      <c r="AX31" s="89" t="str">
        <f>IF($A31="","",IF((IF(F31&gt;0,'CẤU HÌNH'!$C$12,0)+IF(K31&gt;0,'CẤU HÌNH'!$C$13,0)+IF(P31&gt;0,'CẤU HÌNH'!$C$14,0)+IF(U31&gt;0,'CẤU HÌNH'!$C$15,0))=0,"",('CẤU HÌNH'!$C$12*Z31+'CẤU HÌNH'!$C$13*AE31+'CẤU HÌNH'!$C$14*AJ31+'CẤU HÌNH'!$C$15*AO31)/(IF(F31&gt;0,'CẤU HÌNH'!$C$12,0)+IF(K31&gt;0,'CẤU HÌNH'!$C$13,0)+IF(P31&gt;0,'CẤU HÌNH'!$C$14,0)+IF(U31&gt;0,'CẤU HÌNH'!$C$15,0))))</f>
        <v/>
      </c>
      <c r="AY31" s="89" t="str">
        <f>IF($A31="","",IF((IF(G31&gt;0,'CẤU HÌNH'!$C$12,0)+IF(L31&gt;0,'CẤU HÌNH'!$C$13,0)+IF(Q31&gt;0,'CẤU HÌNH'!$C$14,0)+IF(V31&gt;0,'CẤU HÌNH'!$C$15,0))=0,"",('CẤU HÌNH'!$C$12*AA31+'CẤU HÌNH'!$C$13*AF31+'CẤU HÌNH'!$C$14*AK31+'CẤU HÌNH'!$C$15*AP31)/(IF(G31&gt;0,'CẤU HÌNH'!$C$12,0)+IF(L31&gt;0,'CẤU HÌNH'!$C$13,0)+IF(Q31&gt;0,'CẤU HÌNH'!$C$14,0)+IF(V31&gt;0,'CẤU HÌNH'!$C$15,0))))</f>
        <v/>
      </c>
      <c r="AZ31" s="89" t="str">
        <f>IF($A31="","",IF((IF(H31&gt;0,'CẤU HÌNH'!$C$13,0)+IF(M31&gt;0,'CẤU HÌNH'!$C$14,0)+IF(R31&gt;0,'CẤU HÌNH'!$C$15,0))=0,"",('CẤU HÌNH'!$C$13*AB31+'CẤU HÌNH'!$C$14*AG31+'CẤU HÌNH'!$C$15*AL31)/(IF(H31&gt;0,'CẤU HÌNH'!$C$13,0)+IF(M31&gt;0,'CẤU HÌNH'!$C$14,0)+IF(R31&gt;0,'CẤU HÌNH'!$C$15,0))))</f>
        <v/>
      </c>
      <c r="BA31" s="89" t="str">
        <f>IF($A31="","",IF((IF(I31&gt;0,'CẤU HÌNH'!$C$13,0)+IF(N31&gt;0,'CẤU HÌNH'!$C$14,0)+IF(S31&gt;0,'CẤU HÌNH'!$C$15,0))=0,"",('CẤU HÌNH'!$C$13*AC31+'CẤU HÌNH'!$C$14*AH31+'CẤU HÌNH'!$C$15*AM31)/(IF(I31&gt;0,'CẤU HÌNH'!$C$13,0)+IF(N31&gt;0,'CẤU HÌNH'!$C$14,0)+IF(S31&gt;0,'CẤU HÌNH'!$C$15,0))))</f>
        <v/>
      </c>
      <c r="BB31" s="89" t="str">
        <f>IF($A31="","",IF((IF(J31&gt;0,'CẤU HÌNH'!$C$13,0)+IF(O31&gt;0,'CẤU HÌNH'!$C$14,0)+IF(T31&gt;0,'CẤU HÌNH'!$C$15,0))=0,"",('CẤU HÌNH'!$C$13*AD31+'CẤU HÌNH'!$C$14*AI31+'CẤU HÌNH'!$C$15*AN31)/(IF(J31&gt;0,'CẤU HÌNH'!$C$13,0)+IF(O31&gt;0,'CẤU HÌNH'!$C$14,0)+IF(T31&gt;0,'CẤU HÌNH'!$C$15,0))))</f>
        <v/>
      </c>
      <c r="BC31" s="89" t="str">
        <f>IF($A31="","",IF((IF(K31&gt;0,'CẤU HÌNH'!$C$13,0)+IF(P31&gt;0,'CẤU HÌNH'!$C$14,0)+IF(U31&gt;0,'CẤU HÌNH'!$C$15,0))=0,"",('CẤU HÌNH'!$C$13*AE31+'CẤU HÌNH'!$C$14*AJ31+'CẤU HÌNH'!$C$15*AO31)/(IF(K31&gt;0,'CẤU HÌNH'!$C$13,0)+IF(P31&gt;0,'CẤU HÌNH'!$C$14,0)+IF(U31&gt;0,'CẤU HÌNH'!$C$15,0))))</f>
        <v/>
      </c>
      <c r="BD31" s="89" t="str">
        <f>IF($A31="","",IF((IF(L31&gt;0,'CẤU HÌNH'!$C$13,0)+IF(Q31&gt;0,'CẤU HÌNH'!$C$14,0)+IF(V31&gt;0,'CẤU HÌNH'!$C$15,0))=0,"",('CẤU HÌNH'!$C$13*AF31+'CẤU HÌNH'!$C$14*AK31+'CẤU HÌNH'!$C$15*AP31)/(IF(L31&gt;0,'CẤU HÌNH'!$C$13,0)+IF(Q31&gt;0,'CẤU HÌNH'!$C$14,0)+IF(V31&gt;0,'CẤU HÌNH'!$C$15,0))))</f>
        <v/>
      </c>
      <c r="BE31" s="89" t="str">
        <f>IF($A31="","",IF((IF(ISNUMBER(AQ31),'CẤU HÌNH'!$C$12,0)+IF(ISNUMBER(AR31),'CẤU HÌNH'!$C$13,0)+IF(ISNUMBER(AS31),'CẤU HÌNH'!$C$14,0)+IF(ISNUMBER(AT31),'CẤU HÌNH'!$C$15,0))=0,"",(IF(ISNUMBER(AQ31),'CẤU HÌNH'!$C$12*AQ31,0)+IF(ISNUMBER(AR31),'CẤU HÌNH'!$C$13*AR31,0)+IF(ISNUMBER(AS31),'CẤU HÌNH'!$C$14*AS31,0)+IF(ISNUMBER(AT31),'CẤU HÌNH'!$C$15*AT31,0))/(IF(ISNUMBER(AQ31),'CẤU HÌNH'!$C$12,0)+IF(ISNUMBER(AR31),'CẤU HÌNH'!$C$13,0)+IF(ISNUMBER(AS31),'CẤU HÌNH'!$C$14,0)+IF(ISNUMBER(AT31),'CẤU HÌNH'!$C$15,0))))</f>
        <v/>
      </c>
      <c r="BF31" s="89" t="str">
        <f>IF($A31="","",IF((IF(ISNUMBER(AR31),'CẤU HÌNH'!$C$13,0)+IF(ISNUMBER(AS31),'CẤU HÌNH'!$C$14,0)+IF(ISNUMBER(AT31),'CẤU HÌNH'!$C$15,0))=0,"",(IF(ISNUMBER(AR31),'CẤU HÌNH'!$C$13*AR31,0)+IF(ISNUMBER(AS31),'CẤU HÌNH'!$C$14*AS31,0)+IF(ISNUMBER(AT31),'CẤU HÌNH'!$C$15*AT31,0))/(IF(ISNUMBER(AR31),'CẤU HÌNH'!$C$13,0)+IF(ISNUMBER(AS31),'CẤU HÌNH'!$C$14,0)+IF(ISNUMBER(AT31),'CẤU HÌNH'!$C$15,0))))</f>
        <v/>
      </c>
    </row>
    <row r="32" ht="15.75" customHeight="1">
      <c r="A32" s="87" t="str">
        <f>IF('NGƯỜI ĐƯỢC ĐÁNH GIÁ'!B32="","",'NGƯỜI ĐƯỢC ĐÁNH GIÁ'!B32)</f>
        <v/>
      </c>
      <c r="B32" s="87" t="str">
        <f>IF(A32="","",'NGƯỜI ĐƯỢC ĐÁNH GIÁ'!C32)</f>
        <v/>
      </c>
      <c r="C32" s="88" t="str">
        <f>IF($A32="","",SUMPRODUCT(('DỮ LIỆU ĐÁNH GIÁ'!$B$5:$B$504=$A32)*('DỮ LIỆU ĐÁNH GIÁ'!$D$5:$D$504='CẤU HÌNH'!$B$12)*('DỮ LIỆU ĐÁNH GIÁ'!$G$3:$Z$3='CẤU HÌNH'!$B$20)*ISNUMBER('DỮ LIỆU ĐÁNH GIÁ'!$G$5:$Z$504)))</f>
        <v/>
      </c>
      <c r="D32" s="88" t="str">
        <f>IF($A32="","",SUMPRODUCT(('DỮ LIỆU ĐÁNH GIÁ'!$B$5:$B$504=$A32)*('DỮ LIỆU ĐÁNH GIÁ'!$D$5:$D$504='CẤU HÌNH'!$B$12)*('DỮ LIỆU ĐÁNH GIÁ'!$G$3:$Z$3='CẤU HÌNH'!$B$21)*ISNUMBER('DỮ LIỆU ĐÁNH GIÁ'!$G$5:$Z$504)))</f>
        <v/>
      </c>
      <c r="E32" s="88" t="str">
        <f>IF($A32="","",SUMPRODUCT(('DỮ LIỆU ĐÁNH GIÁ'!$B$5:$B$504=$A32)*('DỮ LIỆU ĐÁNH GIÁ'!$D$5:$D$504='CẤU HÌNH'!$B$12)*('DỮ LIỆU ĐÁNH GIÁ'!$G$3:$Z$3='CẤU HÌNH'!$B$22)*ISNUMBER('DỮ LIỆU ĐÁNH GIÁ'!$G$5:$Z$504)))</f>
        <v/>
      </c>
      <c r="F32" s="88" t="str">
        <f>IF($A32="","",SUMPRODUCT(('DỮ LIỆU ĐÁNH GIÁ'!$B$5:$B$504=$A32)*('DỮ LIỆU ĐÁNH GIÁ'!$D$5:$D$504='CẤU HÌNH'!$B$12)*('DỮ LIỆU ĐÁNH GIÁ'!$G$3:$Z$3='CẤU HÌNH'!$B$23)*ISNUMBER('DỮ LIỆU ĐÁNH GIÁ'!$G$5:$Z$504)))</f>
        <v/>
      </c>
      <c r="G32" s="88" t="str">
        <f>IF($A32="","",SUMPRODUCT(('DỮ LIỆU ĐÁNH GIÁ'!$B$5:$B$504=$A32)*('DỮ LIỆU ĐÁNH GIÁ'!$D$5:$D$504='CẤU HÌNH'!$B$12)*('DỮ LIỆU ĐÁNH GIÁ'!$G$3:$Z$3='CẤU HÌNH'!$B$24)*ISNUMBER('DỮ LIỆU ĐÁNH GIÁ'!$G$5:$Z$504)))</f>
        <v/>
      </c>
      <c r="H32" s="88" t="str">
        <f>IF($A32="","",SUMPRODUCT(('DỮ LIỆU ĐÁNH GIÁ'!$B$5:$B$504=$A32)*('DỮ LIỆU ĐÁNH GIÁ'!$D$5:$D$504='CẤU HÌNH'!$B$13)*('DỮ LIỆU ĐÁNH GIÁ'!$G$3:$Z$3='CẤU HÌNH'!$B$20)*ISNUMBER('DỮ LIỆU ĐÁNH GIÁ'!$G$5:$Z$504)))</f>
        <v/>
      </c>
      <c r="I32" s="88" t="str">
        <f>IF($A32="","",SUMPRODUCT(('DỮ LIỆU ĐÁNH GIÁ'!$B$5:$B$504=$A32)*('DỮ LIỆU ĐÁNH GIÁ'!$D$5:$D$504='CẤU HÌNH'!$B$13)*('DỮ LIỆU ĐÁNH GIÁ'!$G$3:$Z$3='CẤU HÌNH'!$B$21)*ISNUMBER('DỮ LIỆU ĐÁNH GIÁ'!$G$5:$Z$504)))</f>
        <v/>
      </c>
      <c r="J32" s="88" t="str">
        <f>IF($A32="","",SUMPRODUCT(('DỮ LIỆU ĐÁNH GIÁ'!$B$5:$B$504=$A32)*('DỮ LIỆU ĐÁNH GIÁ'!$D$5:$D$504='CẤU HÌNH'!$B$13)*('DỮ LIỆU ĐÁNH GIÁ'!$G$3:$Z$3='CẤU HÌNH'!$B$22)*ISNUMBER('DỮ LIỆU ĐÁNH GIÁ'!$G$5:$Z$504)))</f>
        <v/>
      </c>
      <c r="K32" s="88" t="str">
        <f>IF($A32="","",SUMPRODUCT(('DỮ LIỆU ĐÁNH GIÁ'!$B$5:$B$504=$A32)*('DỮ LIỆU ĐÁNH GIÁ'!$D$5:$D$504='CẤU HÌNH'!$B$13)*('DỮ LIỆU ĐÁNH GIÁ'!$G$3:$Z$3='CẤU HÌNH'!$B$23)*ISNUMBER('DỮ LIỆU ĐÁNH GIÁ'!$G$5:$Z$504)))</f>
        <v/>
      </c>
      <c r="L32" s="88" t="str">
        <f>IF($A32="","",SUMPRODUCT(('DỮ LIỆU ĐÁNH GIÁ'!$B$5:$B$504=$A32)*('DỮ LIỆU ĐÁNH GIÁ'!$D$5:$D$504='CẤU HÌNH'!$B$13)*('DỮ LIỆU ĐÁNH GIÁ'!$G$3:$Z$3='CẤU HÌNH'!$B$24)*ISNUMBER('DỮ LIỆU ĐÁNH GIÁ'!$G$5:$Z$504)))</f>
        <v/>
      </c>
      <c r="M32" s="88" t="str">
        <f>IF($A32="","",SUMPRODUCT(('DỮ LIỆU ĐÁNH GIÁ'!$B$5:$B$504=$A32)*('DỮ LIỆU ĐÁNH GIÁ'!$D$5:$D$504='CẤU HÌNH'!$B$14)*('DỮ LIỆU ĐÁNH GIÁ'!$G$3:$Z$3='CẤU HÌNH'!$B$20)*ISNUMBER('DỮ LIỆU ĐÁNH GIÁ'!$G$5:$Z$504)))</f>
        <v/>
      </c>
      <c r="N32" s="88" t="str">
        <f>IF($A32="","",SUMPRODUCT(('DỮ LIỆU ĐÁNH GIÁ'!$B$5:$B$504=$A32)*('DỮ LIỆU ĐÁNH GIÁ'!$D$5:$D$504='CẤU HÌNH'!$B$14)*('DỮ LIỆU ĐÁNH GIÁ'!$G$3:$Z$3='CẤU HÌNH'!$B$21)*ISNUMBER('DỮ LIỆU ĐÁNH GIÁ'!$G$5:$Z$504)))</f>
        <v/>
      </c>
      <c r="O32" s="88" t="str">
        <f>IF($A32="","",SUMPRODUCT(('DỮ LIỆU ĐÁNH GIÁ'!$B$5:$B$504=$A32)*('DỮ LIỆU ĐÁNH GIÁ'!$D$5:$D$504='CẤU HÌNH'!$B$14)*('DỮ LIỆU ĐÁNH GIÁ'!$G$3:$Z$3='CẤU HÌNH'!$B$22)*ISNUMBER('DỮ LIỆU ĐÁNH GIÁ'!$G$5:$Z$504)))</f>
        <v/>
      </c>
      <c r="P32" s="88" t="str">
        <f>IF($A32="","",SUMPRODUCT(('DỮ LIỆU ĐÁNH GIÁ'!$B$5:$B$504=$A32)*('DỮ LIỆU ĐÁNH GIÁ'!$D$5:$D$504='CẤU HÌNH'!$B$14)*('DỮ LIỆU ĐÁNH GIÁ'!$G$3:$Z$3='CẤU HÌNH'!$B$23)*ISNUMBER('DỮ LIỆU ĐÁNH GIÁ'!$G$5:$Z$504)))</f>
        <v/>
      </c>
      <c r="Q32" s="88" t="str">
        <f>IF($A32="","",SUMPRODUCT(('DỮ LIỆU ĐÁNH GIÁ'!$B$5:$B$504=$A32)*('DỮ LIỆU ĐÁNH GIÁ'!$D$5:$D$504='CẤU HÌNH'!$B$14)*('DỮ LIỆU ĐÁNH GIÁ'!$G$3:$Z$3='CẤU HÌNH'!$B$24)*ISNUMBER('DỮ LIỆU ĐÁNH GIÁ'!$G$5:$Z$504)))</f>
        <v/>
      </c>
      <c r="R32" s="88" t="str">
        <f>IF($A32="","",SUMPRODUCT(('DỮ LIỆU ĐÁNH GIÁ'!$B$5:$B$504=$A32)*('DỮ LIỆU ĐÁNH GIÁ'!$D$5:$D$504='CẤU HÌNH'!$B$15)*('DỮ LIỆU ĐÁNH GIÁ'!$G$3:$Z$3='CẤU HÌNH'!$B$20)*ISNUMBER('DỮ LIỆU ĐÁNH GIÁ'!$G$5:$Z$504)))</f>
        <v/>
      </c>
      <c r="S32" s="88" t="str">
        <f>IF($A32="","",SUMPRODUCT(('DỮ LIỆU ĐÁNH GIÁ'!$B$5:$B$504=$A32)*('DỮ LIỆU ĐÁNH GIÁ'!$D$5:$D$504='CẤU HÌNH'!$B$15)*('DỮ LIỆU ĐÁNH GIÁ'!$G$3:$Z$3='CẤU HÌNH'!$B$21)*ISNUMBER('DỮ LIỆU ĐÁNH GIÁ'!$G$5:$Z$504)))</f>
        <v/>
      </c>
      <c r="T32" s="88" t="str">
        <f>IF($A32="","",SUMPRODUCT(('DỮ LIỆU ĐÁNH GIÁ'!$B$5:$B$504=$A32)*('DỮ LIỆU ĐÁNH GIÁ'!$D$5:$D$504='CẤU HÌNH'!$B$15)*('DỮ LIỆU ĐÁNH GIÁ'!$G$3:$Z$3='CẤU HÌNH'!$B$22)*ISNUMBER('DỮ LIỆU ĐÁNH GIÁ'!$G$5:$Z$504)))</f>
        <v/>
      </c>
      <c r="U32" s="88" t="str">
        <f>IF($A32="","",SUMPRODUCT(('DỮ LIỆU ĐÁNH GIÁ'!$B$5:$B$504=$A32)*('DỮ LIỆU ĐÁNH GIÁ'!$D$5:$D$504='CẤU HÌNH'!$B$15)*('DỮ LIỆU ĐÁNH GIÁ'!$G$3:$Z$3='CẤU HÌNH'!$B$23)*ISNUMBER('DỮ LIỆU ĐÁNH GIÁ'!$G$5:$Z$504)))</f>
        <v/>
      </c>
      <c r="V32" s="88" t="str">
        <f>IF($A32="","",SUMPRODUCT(('DỮ LIỆU ĐÁNH GIÁ'!$B$5:$B$504=$A32)*('DỮ LIỆU ĐÁNH GIÁ'!$D$5:$D$504='CẤU HÌNH'!$B$15)*('DỮ LIỆU ĐÁNH GIÁ'!$G$3:$Z$3='CẤU HÌNH'!$B$24)*ISNUMBER('DỮ LIỆU ĐÁNH GIÁ'!$G$5:$Z$504)))</f>
        <v/>
      </c>
      <c r="W32" s="89" t="str">
        <f>IF($A32="","",IF(C32=0,0,SUMPRODUCT(('DỮ LIỆU ĐÁNH GIÁ'!$B$5:$B$504=$A32)*('DỮ LIỆU ĐÁNH GIÁ'!$D$5:$D$504='CẤU HÌNH'!$B$12)*('DỮ LIỆU ĐÁNH GIÁ'!$G$3:$Z$3='CẤU HÌNH'!$B$20)*'DỮ LIỆU ĐÁNH GIÁ'!$G$5:$Z$504)/C32))</f>
        <v/>
      </c>
      <c r="X32" s="89" t="str">
        <f>IF($A32="","",IF(D32=0,0,SUMPRODUCT(('DỮ LIỆU ĐÁNH GIÁ'!$B$5:$B$504=$A32)*('DỮ LIỆU ĐÁNH GIÁ'!$D$5:$D$504='CẤU HÌNH'!$B$12)*('DỮ LIỆU ĐÁNH GIÁ'!$G$3:$Z$3='CẤU HÌNH'!$B$21)*'DỮ LIỆU ĐÁNH GIÁ'!$G$5:$Z$504)/D32))</f>
        <v/>
      </c>
      <c r="Y32" s="89" t="str">
        <f>IF($A32="","",IF(E32=0,0,SUMPRODUCT(('DỮ LIỆU ĐÁNH GIÁ'!$B$5:$B$504=$A32)*('DỮ LIỆU ĐÁNH GIÁ'!$D$5:$D$504='CẤU HÌNH'!$B$12)*('DỮ LIỆU ĐÁNH GIÁ'!$G$3:$Z$3='CẤU HÌNH'!$B$22)*'DỮ LIỆU ĐÁNH GIÁ'!$G$5:$Z$504)/E32))</f>
        <v/>
      </c>
      <c r="Z32" s="89" t="str">
        <f>IF($A32="","",IF(F32=0,0,SUMPRODUCT(('DỮ LIỆU ĐÁNH GIÁ'!$B$5:$B$504=$A32)*('DỮ LIỆU ĐÁNH GIÁ'!$D$5:$D$504='CẤU HÌNH'!$B$12)*('DỮ LIỆU ĐÁNH GIÁ'!$G$3:$Z$3='CẤU HÌNH'!$B$23)*'DỮ LIỆU ĐÁNH GIÁ'!$G$5:$Z$504)/F32))</f>
        <v/>
      </c>
      <c r="AA32" s="89" t="str">
        <f>IF($A32="","",IF(G32=0,0,SUMPRODUCT(('DỮ LIỆU ĐÁNH GIÁ'!$B$5:$B$504=$A32)*('DỮ LIỆU ĐÁNH GIÁ'!$D$5:$D$504='CẤU HÌNH'!$B$12)*('DỮ LIỆU ĐÁNH GIÁ'!$G$3:$Z$3='CẤU HÌNH'!$B$24)*'DỮ LIỆU ĐÁNH GIÁ'!$G$5:$Z$504)/G32))</f>
        <v/>
      </c>
      <c r="AB32" s="89" t="str">
        <f>IF($A32="","",IF(H32=0,0,SUMPRODUCT(('DỮ LIỆU ĐÁNH GIÁ'!$B$5:$B$504=$A32)*('DỮ LIỆU ĐÁNH GIÁ'!$D$5:$D$504='CẤU HÌNH'!$B$13)*('DỮ LIỆU ĐÁNH GIÁ'!$G$3:$Z$3='CẤU HÌNH'!$B$20)*'DỮ LIỆU ĐÁNH GIÁ'!$G$5:$Z$504)/H32))</f>
        <v/>
      </c>
      <c r="AC32" s="89" t="str">
        <f>IF($A32="","",IF(I32=0,0,SUMPRODUCT(('DỮ LIỆU ĐÁNH GIÁ'!$B$5:$B$504=$A32)*('DỮ LIỆU ĐÁNH GIÁ'!$D$5:$D$504='CẤU HÌNH'!$B$13)*('DỮ LIỆU ĐÁNH GIÁ'!$G$3:$Z$3='CẤU HÌNH'!$B$21)*'DỮ LIỆU ĐÁNH GIÁ'!$G$5:$Z$504)/I32))</f>
        <v/>
      </c>
      <c r="AD32" s="89" t="str">
        <f>IF($A32="","",IF(J32=0,0,SUMPRODUCT(('DỮ LIỆU ĐÁNH GIÁ'!$B$5:$B$504=$A32)*('DỮ LIỆU ĐÁNH GIÁ'!$D$5:$D$504='CẤU HÌNH'!$B$13)*('DỮ LIỆU ĐÁNH GIÁ'!$G$3:$Z$3='CẤU HÌNH'!$B$22)*'DỮ LIỆU ĐÁNH GIÁ'!$G$5:$Z$504)/J32))</f>
        <v/>
      </c>
      <c r="AE32" s="89" t="str">
        <f>IF($A32="","",IF(K32=0,0,SUMPRODUCT(('DỮ LIỆU ĐÁNH GIÁ'!$B$5:$B$504=$A32)*('DỮ LIỆU ĐÁNH GIÁ'!$D$5:$D$504='CẤU HÌNH'!$B$13)*('DỮ LIỆU ĐÁNH GIÁ'!$G$3:$Z$3='CẤU HÌNH'!$B$23)*'DỮ LIỆU ĐÁNH GIÁ'!$G$5:$Z$504)/K32))</f>
        <v/>
      </c>
      <c r="AF32" s="89" t="str">
        <f>IF($A32="","",IF(L32=0,0,SUMPRODUCT(('DỮ LIỆU ĐÁNH GIÁ'!$B$5:$B$504=$A32)*('DỮ LIỆU ĐÁNH GIÁ'!$D$5:$D$504='CẤU HÌNH'!$B$13)*('DỮ LIỆU ĐÁNH GIÁ'!$G$3:$Z$3='CẤU HÌNH'!$B$24)*'DỮ LIỆU ĐÁNH GIÁ'!$G$5:$Z$504)/L32))</f>
        <v/>
      </c>
      <c r="AG32" s="89" t="str">
        <f>IF($A32="","",IF(M32=0,0,SUMPRODUCT(('DỮ LIỆU ĐÁNH GIÁ'!$B$5:$B$504=$A32)*('DỮ LIỆU ĐÁNH GIÁ'!$D$5:$D$504='CẤU HÌNH'!$B$14)*('DỮ LIỆU ĐÁNH GIÁ'!$G$3:$Z$3='CẤU HÌNH'!$B$20)*'DỮ LIỆU ĐÁNH GIÁ'!$G$5:$Z$504)/M32))</f>
        <v/>
      </c>
      <c r="AH32" s="89" t="str">
        <f>IF($A32="","",IF(N32=0,0,SUMPRODUCT(('DỮ LIỆU ĐÁNH GIÁ'!$B$5:$B$504=$A32)*('DỮ LIỆU ĐÁNH GIÁ'!$D$5:$D$504='CẤU HÌNH'!$B$14)*('DỮ LIỆU ĐÁNH GIÁ'!$G$3:$Z$3='CẤU HÌNH'!$B$21)*'DỮ LIỆU ĐÁNH GIÁ'!$G$5:$Z$504)/N32))</f>
        <v/>
      </c>
      <c r="AI32" s="89" t="str">
        <f>IF($A32="","",IF(O32=0,0,SUMPRODUCT(('DỮ LIỆU ĐÁNH GIÁ'!$B$5:$B$504=$A32)*('DỮ LIỆU ĐÁNH GIÁ'!$D$5:$D$504='CẤU HÌNH'!$B$14)*('DỮ LIỆU ĐÁNH GIÁ'!$G$3:$Z$3='CẤU HÌNH'!$B$22)*'DỮ LIỆU ĐÁNH GIÁ'!$G$5:$Z$504)/O32))</f>
        <v/>
      </c>
      <c r="AJ32" s="89" t="str">
        <f>IF($A32="","",IF(P32=0,0,SUMPRODUCT(('DỮ LIỆU ĐÁNH GIÁ'!$B$5:$B$504=$A32)*('DỮ LIỆU ĐÁNH GIÁ'!$D$5:$D$504='CẤU HÌNH'!$B$14)*('DỮ LIỆU ĐÁNH GIÁ'!$G$3:$Z$3='CẤU HÌNH'!$B$23)*'DỮ LIỆU ĐÁNH GIÁ'!$G$5:$Z$504)/P32))</f>
        <v/>
      </c>
      <c r="AK32" s="89" t="str">
        <f>IF($A32="","",IF(Q32=0,0,SUMPRODUCT(('DỮ LIỆU ĐÁNH GIÁ'!$B$5:$B$504=$A32)*('DỮ LIỆU ĐÁNH GIÁ'!$D$5:$D$504='CẤU HÌNH'!$B$14)*('DỮ LIỆU ĐÁNH GIÁ'!$G$3:$Z$3='CẤU HÌNH'!$B$24)*'DỮ LIỆU ĐÁNH GIÁ'!$G$5:$Z$504)/Q32))</f>
        <v/>
      </c>
      <c r="AL32" s="89" t="str">
        <f>IF($A32="","",IF(R32=0,0,SUMPRODUCT(('DỮ LIỆU ĐÁNH GIÁ'!$B$5:$B$504=$A32)*('DỮ LIỆU ĐÁNH GIÁ'!$D$5:$D$504='CẤU HÌNH'!$B$15)*('DỮ LIỆU ĐÁNH GIÁ'!$G$3:$Z$3='CẤU HÌNH'!$B$20)*'DỮ LIỆU ĐÁNH GIÁ'!$G$5:$Z$504)/R32))</f>
        <v/>
      </c>
      <c r="AM32" s="89" t="str">
        <f>IF($A32="","",IF(S32=0,0,SUMPRODUCT(('DỮ LIỆU ĐÁNH GIÁ'!$B$5:$B$504=$A32)*('DỮ LIỆU ĐÁNH GIÁ'!$D$5:$D$504='CẤU HÌNH'!$B$15)*('DỮ LIỆU ĐÁNH GIÁ'!$G$3:$Z$3='CẤU HÌNH'!$B$21)*'DỮ LIỆU ĐÁNH GIÁ'!$G$5:$Z$504)/S32))</f>
        <v/>
      </c>
      <c r="AN32" s="89" t="str">
        <f>IF($A32="","",IF(T32=0,0,SUMPRODUCT(('DỮ LIỆU ĐÁNH GIÁ'!$B$5:$B$504=$A32)*('DỮ LIỆU ĐÁNH GIÁ'!$D$5:$D$504='CẤU HÌNH'!$B$15)*('DỮ LIỆU ĐÁNH GIÁ'!$G$3:$Z$3='CẤU HÌNH'!$B$22)*'DỮ LIỆU ĐÁNH GIÁ'!$G$5:$Z$504)/T32))</f>
        <v/>
      </c>
      <c r="AO32" s="89" t="str">
        <f>IF($A32="","",IF(U32=0,0,SUMPRODUCT(('DỮ LIỆU ĐÁNH GIÁ'!$B$5:$B$504=$A32)*('DỮ LIỆU ĐÁNH GIÁ'!$D$5:$D$504='CẤU HÌNH'!$B$15)*('DỮ LIỆU ĐÁNH GIÁ'!$G$3:$Z$3='CẤU HÌNH'!$B$23)*'DỮ LIỆU ĐÁNH GIÁ'!$G$5:$Z$504)/U32))</f>
        <v/>
      </c>
      <c r="AP32" s="89" t="str">
        <f>IF($A32="","",IF(V32=0,0,SUMPRODUCT(('DỮ LIỆU ĐÁNH GIÁ'!$B$5:$B$504=$A32)*('DỮ LIỆU ĐÁNH GIÁ'!$D$5:$D$504='CẤU HÌNH'!$B$15)*('DỮ LIỆU ĐÁNH GIÁ'!$G$3:$Z$3='CẤU HÌNH'!$B$24)*'DỮ LIỆU ĐÁNH GIÁ'!$G$5:$Z$504)/V32))</f>
        <v/>
      </c>
      <c r="AQ32" s="89" t="str">
        <f>IF($A32="","",IF((IF(C32&gt;0,'CẤU HÌNH'!$C$20,0)+IF(D32&gt;0,'CẤU HÌNH'!$C$21,0)+IF(E32&gt;0,'CẤU HÌNH'!$C$22,0)+IF(F32&gt;0,'CẤU HÌNH'!$C$23,0)+IF(G32&gt;0,'CẤU HÌNH'!$C$24,0))=0,"",('CẤU HÌNH'!$C$20*W32+'CẤU HÌNH'!$C$21*X32+'CẤU HÌNH'!$C$22*Y32+'CẤU HÌNH'!$C$23*Z32+'CẤU HÌNH'!$C$24*AA32)/(IF(C32&gt;0,'CẤU HÌNH'!$C$20,0)+IF(D32&gt;0,'CẤU HÌNH'!$C$21,0)+IF(E32&gt;0,'CẤU HÌNH'!$C$22,0)+IF(F32&gt;0,'CẤU HÌNH'!$C$23,0)+IF(G32&gt;0,'CẤU HÌNH'!$C$24,0))))</f>
        <v/>
      </c>
      <c r="AR32" s="89" t="str">
        <f>IF($A32="","",IF((IF(H32&gt;0,'CẤU HÌNH'!$C$20,0)+IF(I32&gt;0,'CẤU HÌNH'!$C$21,0)+IF(J32&gt;0,'CẤU HÌNH'!$C$22,0)+IF(K32&gt;0,'CẤU HÌNH'!$C$23,0)+IF(L32&gt;0,'CẤU HÌNH'!$C$24,0))=0,"",('CẤU HÌNH'!$C$20*AB32+'CẤU HÌNH'!$C$21*AC32+'CẤU HÌNH'!$C$22*AD32+'CẤU HÌNH'!$C$23*AE32+'CẤU HÌNH'!$C$24*AF32)/(IF(H32&gt;0,'CẤU HÌNH'!$C$20,0)+IF(I32&gt;0,'CẤU HÌNH'!$C$21,0)+IF(J32&gt;0,'CẤU HÌNH'!$C$22,0)+IF(K32&gt;0,'CẤU HÌNH'!$C$23,0)+IF(L32&gt;0,'CẤU HÌNH'!$C$24,0))))</f>
        <v/>
      </c>
      <c r="AS32" s="89" t="str">
        <f>IF($A32="","",IF((IF(M32&gt;0,'CẤU HÌNH'!$C$20,0)+IF(N32&gt;0,'CẤU HÌNH'!$C$21,0)+IF(O32&gt;0,'CẤU HÌNH'!$C$22,0)+IF(P32&gt;0,'CẤU HÌNH'!$C$23,0)+IF(Q32&gt;0,'CẤU HÌNH'!$C$24,0))=0,"",('CẤU HÌNH'!$C$20*AG32+'CẤU HÌNH'!$C$21*AH32+'CẤU HÌNH'!$C$22*AI32+'CẤU HÌNH'!$C$23*AJ32+'CẤU HÌNH'!$C$24*AK32)/(IF(M32&gt;0,'CẤU HÌNH'!$C$20,0)+IF(N32&gt;0,'CẤU HÌNH'!$C$21,0)+IF(O32&gt;0,'CẤU HÌNH'!$C$22,0)+IF(P32&gt;0,'CẤU HÌNH'!$C$23,0)+IF(Q32&gt;0,'CẤU HÌNH'!$C$24,0))))</f>
        <v/>
      </c>
      <c r="AT32" s="89" t="str">
        <f>IF($A32="","",IF((IF(R32&gt;0,'CẤU HÌNH'!$C$20,0)+IF(S32&gt;0,'CẤU HÌNH'!$C$21,0)+IF(T32&gt;0,'CẤU HÌNH'!$C$22,0)+IF(U32&gt;0,'CẤU HÌNH'!$C$23,0)+IF(V32&gt;0,'CẤU HÌNH'!$C$24,0))=0,"",('CẤU HÌNH'!$C$20*AL32+'CẤU HÌNH'!$C$21*AM32+'CẤU HÌNH'!$C$22*AN32+'CẤU HÌNH'!$C$23*AO32+'CẤU HÌNH'!$C$24*AP32)/(IF(R32&gt;0,'CẤU HÌNH'!$C$20,0)+IF(S32&gt;0,'CẤU HÌNH'!$C$21,0)+IF(T32&gt;0,'CẤU HÌNH'!$C$22,0)+IF(U32&gt;0,'CẤU HÌNH'!$C$23,0)+IF(V32&gt;0,'CẤU HÌNH'!$C$24,0))))</f>
        <v/>
      </c>
      <c r="AU32" s="89" t="str">
        <f>IF($A32="","",IF((IF(C32&gt;0,'CẤU HÌNH'!$C$12,0)+IF(H32&gt;0,'CẤU HÌNH'!$C$13,0)+IF(M32&gt;0,'CẤU HÌNH'!$C$14,0)+IF(R32&gt;0,'CẤU HÌNH'!$C$15,0))=0,"",('CẤU HÌNH'!$C$12*W32+'CẤU HÌNH'!$C$13*AB32+'CẤU HÌNH'!$C$14*AG32+'CẤU HÌNH'!$C$15*AL32)/(IF(C32&gt;0,'CẤU HÌNH'!$C$12,0)+IF(H32&gt;0,'CẤU HÌNH'!$C$13,0)+IF(M32&gt;0,'CẤU HÌNH'!$C$14,0)+IF(R32&gt;0,'CẤU HÌNH'!$C$15,0))))</f>
        <v/>
      </c>
      <c r="AV32" s="89" t="str">
        <f>IF($A32="","",IF((IF(D32&gt;0,'CẤU HÌNH'!$C$12,0)+IF(I32&gt;0,'CẤU HÌNH'!$C$13,0)+IF(N32&gt;0,'CẤU HÌNH'!$C$14,0)+IF(S32&gt;0,'CẤU HÌNH'!$C$15,0))=0,"",('CẤU HÌNH'!$C$12*X32+'CẤU HÌNH'!$C$13*AC32+'CẤU HÌNH'!$C$14*AH32+'CẤU HÌNH'!$C$15*AM32)/(IF(D32&gt;0,'CẤU HÌNH'!$C$12,0)+IF(I32&gt;0,'CẤU HÌNH'!$C$13,0)+IF(N32&gt;0,'CẤU HÌNH'!$C$14,0)+IF(S32&gt;0,'CẤU HÌNH'!$C$15,0))))</f>
        <v/>
      </c>
      <c r="AW32" s="89" t="str">
        <f>IF($A32="","",IF((IF(E32&gt;0,'CẤU HÌNH'!$C$12,0)+IF(J32&gt;0,'CẤU HÌNH'!$C$13,0)+IF(O32&gt;0,'CẤU HÌNH'!$C$14,0)+IF(T32&gt;0,'CẤU HÌNH'!$C$15,0))=0,"",('CẤU HÌNH'!$C$12*Y32+'CẤU HÌNH'!$C$13*AD32+'CẤU HÌNH'!$C$14*AI32+'CẤU HÌNH'!$C$15*AN32)/(IF(E32&gt;0,'CẤU HÌNH'!$C$12,0)+IF(J32&gt;0,'CẤU HÌNH'!$C$13,0)+IF(O32&gt;0,'CẤU HÌNH'!$C$14,0)+IF(T32&gt;0,'CẤU HÌNH'!$C$15,0))))</f>
        <v/>
      </c>
      <c r="AX32" s="89" t="str">
        <f>IF($A32="","",IF((IF(F32&gt;0,'CẤU HÌNH'!$C$12,0)+IF(K32&gt;0,'CẤU HÌNH'!$C$13,0)+IF(P32&gt;0,'CẤU HÌNH'!$C$14,0)+IF(U32&gt;0,'CẤU HÌNH'!$C$15,0))=0,"",('CẤU HÌNH'!$C$12*Z32+'CẤU HÌNH'!$C$13*AE32+'CẤU HÌNH'!$C$14*AJ32+'CẤU HÌNH'!$C$15*AO32)/(IF(F32&gt;0,'CẤU HÌNH'!$C$12,0)+IF(K32&gt;0,'CẤU HÌNH'!$C$13,0)+IF(P32&gt;0,'CẤU HÌNH'!$C$14,0)+IF(U32&gt;0,'CẤU HÌNH'!$C$15,0))))</f>
        <v/>
      </c>
      <c r="AY32" s="89" t="str">
        <f>IF($A32="","",IF((IF(G32&gt;0,'CẤU HÌNH'!$C$12,0)+IF(L32&gt;0,'CẤU HÌNH'!$C$13,0)+IF(Q32&gt;0,'CẤU HÌNH'!$C$14,0)+IF(V32&gt;0,'CẤU HÌNH'!$C$15,0))=0,"",('CẤU HÌNH'!$C$12*AA32+'CẤU HÌNH'!$C$13*AF32+'CẤU HÌNH'!$C$14*AK32+'CẤU HÌNH'!$C$15*AP32)/(IF(G32&gt;0,'CẤU HÌNH'!$C$12,0)+IF(L32&gt;0,'CẤU HÌNH'!$C$13,0)+IF(Q32&gt;0,'CẤU HÌNH'!$C$14,0)+IF(V32&gt;0,'CẤU HÌNH'!$C$15,0))))</f>
        <v/>
      </c>
      <c r="AZ32" s="89" t="str">
        <f>IF($A32="","",IF((IF(H32&gt;0,'CẤU HÌNH'!$C$13,0)+IF(M32&gt;0,'CẤU HÌNH'!$C$14,0)+IF(R32&gt;0,'CẤU HÌNH'!$C$15,0))=0,"",('CẤU HÌNH'!$C$13*AB32+'CẤU HÌNH'!$C$14*AG32+'CẤU HÌNH'!$C$15*AL32)/(IF(H32&gt;0,'CẤU HÌNH'!$C$13,0)+IF(M32&gt;0,'CẤU HÌNH'!$C$14,0)+IF(R32&gt;0,'CẤU HÌNH'!$C$15,0))))</f>
        <v/>
      </c>
      <c r="BA32" s="89" t="str">
        <f>IF($A32="","",IF((IF(I32&gt;0,'CẤU HÌNH'!$C$13,0)+IF(N32&gt;0,'CẤU HÌNH'!$C$14,0)+IF(S32&gt;0,'CẤU HÌNH'!$C$15,0))=0,"",('CẤU HÌNH'!$C$13*AC32+'CẤU HÌNH'!$C$14*AH32+'CẤU HÌNH'!$C$15*AM32)/(IF(I32&gt;0,'CẤU HÌNH'!$C$13,0)+IF(N32&gt;0,'CẤU HÌNH'!$C$14,0)+IF(S32&gt;0,'CẤU HÌNH'!$C$15,0))))</f>
        <v/>
      </c>
      <c r="BB32" s="89" t="str">
        <f>IF($A32="","",IF((IF(J32&gt;0,'CẤU HÌNH'!$C$13,0)+IF(O32&gt;0,'CẤU HÌNH'!$C$14,0)+IF(T32&gt;0,'CẤU HÌNH'!$C$15,0))=0,"",('CẤU HÌNH'!$C$13*AD32+'CẤU HÌNH'!$C$14*AI32+'CẤU HÌNH'!$C$15*AN32)/(IF(J32&gt;0,'CẤU HÌNH'!$C$13,0)+IF(O32&gt;0,'CẤU HÌNH'!$C$14,0)+IF(T32&gt;0,'CẤU HÌNH'!$C$15,0))))</f>
        <v/>
      </c>
      <c r="BC32" s="89" t="str">
        <f>IF($A32="","",IF((IF(K32&gt;0,'CẤU HÌNH'!$C$13,0)+IF(P32&gt;0,'CẤU HÌNH'!$C$14,0)+IF(U32&gt;0,'CẤU HÌNH'!$C$15,0))=0,"",('CẤU HÌNH'!$C$13*AE32+'CẤU HÌNH'!$C$14*AJ32+'CẤU HÌNH'!$C$15*AO32)/(IF(K32&gt;0,'CẤU HÌNH'!$C$13,0)+IF(P32&gt;0,'CẤU HÌNH'!$C$14,0)+IF(U32&gt;0,'CẤU HÌNH'!$C$15,0))))</f>
        <v/>
      </c>
      <c r="BD32" s="89" t="str">
        <f>IF($A32="","",IF((IF(L32&gt;0,'CẤU HÌNH'!$C$13,0)+IF(Q32&gt;0,'CẤU HÌNH'!$C$14,0)+IF(V32&gt;0,'CẤU HÌNH'!$C$15,0))=0,"",('CẤU HÌNH'!$C$13*AF32+'CẤU HÌNH'!$C$14*AK32+'CẤU HÌNH'!$C$15*AP32)/(IF(L32&gt;0,'CẤU HÌNH'!$C$13,0)+IF(Q32&gt;0,'CẤU HÌNH'!$C$14,0)+IF(V32&gt;0,'CẤU HÌNH'!$C$15,0))))</f>
        <v/>
      </c>
      <c r="BE32" s="89" t="str">
        <f>IF($A32="","",IF((IF(ISNUMBER(AQ32),'CẤU HÌNH'!$C$12,0)+IF(ISNUMBER(AR32),'CẤU HÌNH'!$C$13,0)+IF(ISNUMBER(AS32),'CẤU HÌNH'!$C$14,0)+IF(ISNUMBER(AT32),'CẤU HÌNH'!$C$15,0))=0,"",(IF(ISNUMBER(AQ32),'CẤU HÌNH'!$C$12*AQ32,0)+IF(ISNUMBER(AR32),'CẤU HÌNH'!$C$13*AR32,0)+IF(ISNUMBER(AS32),'CẤU HÌNH'!$C$14*AS32,0)+IF(ISNUMBER(AT32),'CẤU HÌNH'!$C$15*AT32,0))/(IF(ISNUMBER(AQ32),'CẤU HÌNH'!$C$12,0)+IF(ISNUMBER(AR32),'CẤU HÌNH'!$C$13,0)+IF(ISNUMBER(AS32),'CẤU HÌNH'!$C$14,0)+IF(ISNUMBER(AT32),'CẤU HÌNH'!$C$15,0))))</f>
        <v/>
      </c>
      <c r="BF32" s="89" t="str">
        <f>IF($A32="","",IF((IF(ISNUMBER(AR32),'CẤU HÌNH'!$C$13,0)+IF(ISNUMBER(AS32),'CẤU HÌNH'!$C$14,0)+IF(ISNUMBER(AT32),'CẤU HÌNH'!$C$15,0))=0,"",(IF(ISNUMBER(AR32),'CẤU HÌNH'!$C$13*AR32,0)+IF(ISNUMBER(AS32),'CẤU HÌNH'!$C$14*AS32,0)+IF(ISNUMBER(AT32),'CẤU HÌNH'!$C$15*AT32,0))/(IF(ISNUMBER(AR32),'CẤU HÌNH'!$C$13,0)+IF(ISNUMBER(AS32),'CẤU HÌNH'!$C$14,0)+IF(ISNUMBER(AT32),'CẤU HÌNH'!$C$15,0))))</f>
        <v/>
      </c>
    </row>
    <row r="33" ht="15.75" customHeight="1">
      <c r="A33" s="87" t="str">
        <f>IF('NGƯỜI ĐƯỢC ĐÁNH GIÁ'!B33="","",'NGƯỜI ĐƯỢC ĐÁNH GIÁ'!B33)</f>
        <v/>
      </c>
      <c r="B33" s="87" t="str">
        <f>IF(A33="","",'NGƯỜI ĐƯỢC ĐÁNH GIÁ'!C33)</f>
        <v/>
      </c>
      <c r="C33" s="88" t="str">
        <f>IF($A33="","",SUMPRODUCT(('DỮ LIỆU ĐÁNH GIÁ'!$B$5:$B$504=$A33)*('DỮ LIỆU ĐÁNH GIÁ'!$D$5:$D$504='CẤU HÌNH'!$B$12)*('DỮ LIỆU ĐÁNH GIÁ'!$G$3:$Z$3='CẤU HÌNH'!$B$20)*ISNUMBER('DỮ LIỆU ĐÁNH GIÁ'!$G$5:$Z$504)))</f>
        <v/>
      </c>
      <c r="D33" s="88" t="str">
        <f>IF($A33="","",SUMPRODUCT(('DỮ LIỆU ĐÁNH GIÁ'!$B$5:$B$504=$A33)*('DỮ LIỆU ĐÁNH GIÁ'!$D$5:$D$504='CẤU HÌNH'!$B$12)*('DỮ LIỆU ĐÁNH GIÁ'!$G$3:$Z$3='CẤU HÌNH'!$B$21)*ISNUMBER('DỮ LIỆU ĐÁNH GIÁ'!$G$5:$Z$504)))</f>
        <v/>
      </c>
      <c r="E33" s="88" t="str">
        <f>IF($A33="","",SUMPRODUCT(('DỮ LIỆU ĐÁNH GIÁ'!$B$5:$B$504=$A33)*('DỮ LIỆU ĐÁNH GIÁ'!$D$5:$D$504='CẤU HÌNH'!$B$12)*('DỮ LIỆU ĐÁNH GIÁ'!$G$3:$Z$3='CẤU HÌNH'!$B$22)*ISNUMBER('DỮ LIỆU ĐÁNH GIÁ'!$G$5:$Z$504)))</f>
        <v/>
      </c>
      <c r="F33" s="88" t="str">
        <f>IF($A33="","",SUMPRODUCT(('DỮ LIỆU ĐÁNH GIÁ'!$B$5:$B$504=$A33)*('DỮ LIỆU ĐÁNH GIÁ'!$D$5:$D$504='CẤU HÌNH'!$B$12)*('DỮ LIỆU ĐÁNH GIÁ'!$G$3:$Z$3='CẤU HÌNH'!$B$23)*ISNUMBER('DỮ LIỆU ĐÁNH GIÁ'!$G$5:$Z$504)))</f>
        <v/>
      </c>
      <c r="G33" s="88" t="str">
        <f>IF($A33="","",SUMPRODUCT(('DỮ LIỆU ĐÁNH GIÁ'!$B$5:$B$504=$A33)*('DỮ LIỆU ĐÁNH GIÁ'!$D$5:$D$504='CẤU HÌNH'!$B$12)*('DỮ LIỆU ĐÁNH GIÁ'!$G$3:$Z$3='CẤU HÌNH'!$B$24)*ISNUMBER('DỮ LIỆU ĐÁNH GIÁ'!$G$5:$Z$504)))</f>
        <v/>
      </c>
      <c r="H33" s="88" t="str">
        <f>IF($A33="","",SUMPRODUCT(('DỮ LIỆU ĐÁNH GIÁ'!$B$5:$B$504=$A33)*('DỮ LIỆU ĐÁNH GIÁ'!$D$5:$D$504='CẤU HÌNH'!$B$13)*('DỮ LIỆU ĐÁNH GIÁ'!$G$3:$Z$3='CẤU HÌNH'!$B$20)*ISNUMBER('DỮ LIỆU ĐÁNH GIÁ'!$G$5:$Z$504)))</f>
        <v/>
      </c>
      <c r="I33" s="88" t="str">
        <f>IF($A33="","",SUMPRODUCT(('DỮ LIỆU ĐÁNH GIÁ'!$B$5:$B$504=$A33)*('DỮ LIỆU ĐÁNH GIÁ'!$D$5:$D$504='CẤU HÌNH'!$B$13)*('DỮ LIỆU ĐÁNH GIÁ'!$G$3:$Z$3='CẤU HÌNH'!$B$21)*ISNUMBER('DỮ LIỆU ĐÁNH GIÁ'!$G$5:$Z$504)))</f>
        <v/>
      </c>
      <c r="J33" s="88" t="str">
        <f>IF($A33="","",SUMPRODUCT(('DỮ LIỆU ĐÁNH GIÁ'!$B$5:$B$504=$A33)*('DỮ LIỆU ĐÁNH GIÁ'!$D$5:$D$504='CẤU HÌNH'!$B$13)*('DỮ LIỆU ĐÁNH GIÁ'!$G$3:$Z$3='CẤU HÌNH'!$B$22)*ISNUMBER('DỮ LIỆU ĐÁNH GIÁ'!$G$5:$Z$504)))</f>
        <v/>
      </c>
      <c r="K33" s="88" t="str">
        <f>IF($A33="","",SUMPRODUCT(('DỮ LIỆU ĐÁNH GIÁ'!$B$5:$B$504=$A33)*('DỮ LIỆU ĐÁNH GIÁ'!$D$5:$D$504='CẤU HÌNH'!$B$13)*('DỮ LIỆU ĐÁNH GIÁ'!$G$3:$Z$3='CẤU HÌNH'!$B$23)*ISNUMBER('DỮ LIỆU ĐÁNH GIÁ'!$G$5:$Z$504)))</f>
        <v/>
      </c>
      <c r="L33" s="88" t="str">
        <f>IF($A33="","",SUMPRODUCT(('DỮ LIỆU ĐÁNH GIÁ'!$B$5:$B$504=$A33)*('DỮ LIỆU ĐÁNH GIÁ'!$D$5:$D$504='CẤU HÌNH'!$B$13)*('DỮ LIỆU ĐÁNH GIÁ'!$G$3:$Z$3='CẤU HÌNH'!$B$24)*ISNUMBER('DỮ LIỆU ĐÁNH GIÁ'!$G$5:$Z$504)))</f>
        <v/>
      </c>
      <c r="M33" s="88" t="str">
        <f>IF($A33="","",SUMPRODUCT(('DỮ LIỆU ĐÁNH GIÁ'!$B$5:$B$504=$A33)*('DỮ LIỆU ĐÁNH GIÁ'!$D$5:$D$504='CẤU HÌNH'!$B$14)*('DỮ LIỆU ĐÁNH GIÁ'!$G$3:$Z$3='CẤU HÌNH'!$B$20)*ISNUMBER('DỮ LIỆU ĐÁNH GIÁ'!$G$5:$Z$504)))</f>
        <v/>
      </c>
      <c r="N33" s="88" t="str">
        <f>IF($A33="","",SUMPRODUCT(('DỮ LIỆU ĐÁNH GIÁ'!$B$5:$B$504=$A33)*('DỮ LIỆU ĐÁNH GIÁ'!$D$5:$D$504='CẤU HÌNH'!$B$14)*('DỮ LIỆU ĐÁNH GIÁ'!$G$3:$Z$3='CẤU HÌNH'!$B$21)*ISNUMBER('DỮ LIỆU ĐÁNH GIÁ'!$G$5:$Z$504)))</f>
        <v/>
      </c>
      <c r="O33" s="88" t="str">
        <f>IF($A33="","",SUMPRODUCT(('DỮ LIỆU ĐÁNH GIÁ'!$B$5:$B$504=$A33)*('DỮ LIỆU ĐÁNH GIÁ'!$D$5:$D$504='CẤU HÌNH'!$B$14)*('DỮ LIỆU ĐÁNH GIÁ'!$G$3:$Z$3='CẤU HÌNH'!$B$22)*ISNUMBER('DỮ LIỆU ĐÁNH GIÁ'!$G$5:$Z$504)))</f>
        <v/>
      </c>
      <c r="P33" s="88" t="str">
        <f>IF($A33="","",SUMPRODUCT(('DỮ LIỆU ĐÁNH GIÁ'!$B$5:$B$504=$A33)*('DỮ LIỆU ĐÁNH GIÁ'!$D$5:$D$504='CẤU HÌNH'!$B$14)*('DỮ LIỆU ĐÁNH GIÁ'!$G$3:$Z$3='CẤU HÌNH'!$B$23)*ISNUMBER('DỮ LIỆU ĐÁNH GIÁ'!$G$5:$Z$504)))</f>
        <v/>
      </c>
      <c r="Q33" s="88" t="str">
        <f>IF($A33="","",SUMPRODUCT(('DỮ LIỆU ĐÁNH GIÁ'!$B$5:$B$504=$A33)*('DỮ LIỆU ĐÁNH GIÁ'!$D$5:$D$504='CẤU HÌNH'!$B$14)*('DỮ LIỆU ĐÁNH GIÁ'!$G$3:$Z$3='CẤU HÌNH'!$B$24)*ISNUMBER('DỮ LIỆU ĐÁNH GIÁ'!$G$5:$Z$504)))</f>
        <v/>
      </c>
      <c r="R33" s="88" t="str">
        <f>IF($A33="","",SUMPRODUCT(('DỮ LIỆU ĐÁNH GIÁ'!$B$5:$B$504=$A33)*('DỮ LIỆU ĐÁNH GIÁ'!$D$5:$D$504='CẤU HÌNH'!$B$15)*('DỮ LIỆU ĐÁNH GIÁ'!$G$3:$Z$3='CẤU HÌNH'!$B$20)*ISNUMBER('DỮ LIỆU ĐÁNH GIÁ'!$G$5:$Z$504)))</f>
        <v/>
      </c>
      <c r="S33" s="88" t="str">
        <f>IF($A33="","",SUMPRODUCT(('DỮ LIỆU ĐÁNH GIÁ'!$B$5:$B$504=$A33)*('DỮ LIỆU ĐÁNH GIÁ'!$D$5:$D$504='CẤU HÌNH'!$B$15)*('DỮ LIỆU ĐÁNH GIÁ'!$G$3:$Z$3='CẤU HÌNH'!$B$21)*ISNUMBER('DỮ LIỆU ĐÁNH GIÁ'!$G$5:$Z$504)))</f>
        <v/>
      </c>
      <c r="T33" s="88" t="str">
        <f>IF($A33="","",SUMPRODUCT(('DỮ LIỆU ĐÁNH GIÁ'!$B$5:$B$504=$A33)*('DỮ LIỆU ĐÁNH GIÁ'!$D$5:$D$504='CẤU HÌNH'!$B$15)*('DỮ LIỆU ĐÁNH GIÁ'!$G$3:$Z$3='CẤU HÌNH'!$B$22)*ISNUMBER('DỮ LIỆU ĐÁNH GIÁ'!$G$5:$Z$504)))</f>
        <v/>
      </c>
      <c r="U33" s="88" t="str">
        <f>IF($A33="","",SUMPRODUCT(('DỮ LIỆU ĐÁNH GIÁ'!$B$5:$B$504=$A33)*('DỮ LIỆU ĐÁNH GIÁ'!$D$5:$D$504='CẤU HÌNH'!$B$15)*('DỮ LIỆU ĐÁNH GIÁ'!$G$3:$Z$3='CẤU HÌNH'!$B$23)*ISNUMBER('DỮ LIỆU ĐÁNH GIÁ'!$G$5:$Z$504)))</f>
        <v/>
      </c>
      <c r="V33" s="88" t="str">
        <f>IF($A33="","",SUMPRODUCT(('DỮ LIỆU ĐÁNH GIÁ'!$B$5:$B$504=$A33)*('DỮ LIỆU ĐÁNH GIÁ'!$D$5:$D$504='CẤU HÌNH'!$B$15)*('DỮ LIỆU ĐÁNH GIÁ'!$G$3:$Z$3='CẤU HÌNH'!$B$24)*ISNUMBER('DỮ LIỆU ĐÁNH GIÁ'!$G$5:$Z$504)))</f>
        <v/>
      </c>
      <c r="W33" s="89" t="str">
        <f>IF($A33="","",IF(C33=0,0,SUMPRODUCT(('DỮ LIỆU ĐÁNH GIÁ'!$B$5:$B$504=$A33)*('DỮ LIỆU ĐÁNH GIÁ'!$D$5:$D$504='CẤU HÌNH'!$B$12)*('DỮ LIỆU ĐÁNH GIÁ'!$G$3:$Z$3='CẤU HÌNH'!$B$20)*'DỮ LIỆU ĐÁNH GIÁ'!$G$5:$Z$504)/C33))</f>
        <v/>
      </c>
      <c r="X33" s="89" t="str">
        <f>IF($A33="","",IF(D33=0,0,SUMPRODUCT(('DỮ LIỆU ĐÁNH GIÁ'!$B$5:$B$504=$A33)*('DỮ LIỆU ĐÁNH GIÁ'!$D$5:$D$504='CẤU HÌNH'!$B$12)*('DỮ LIỆU ĐÁNH GIÁ'!$G$3:$Z$3='CẤU HÌNH'!$B$21)*'DỮ LIỆU ĐÁNH GIÁ'!$G$5:$Z$504)/D33))</f>
        <v/>
      </c>
      <c r="Y33" s="89" t="str">
        <f>IF($A33="","",IF(E33=0,0,SUMPRODUCT(('DỮ LIỆU ĐÁNH GIÁ'!$B$5:$B$504=$A33)*('DỮ LIỆU ĐÁNH GIÁ'!$D$5:$D$504='CẤU HÌNH'!$B$12)*('DỮ LIỆU ĐÁNH GIÁ'!$G$3:$Z$3='CẤU HÌNH'!$B$22)*'DỮ LIỆU ĐÁNH GIÁ'!$G$5:$Z$504)/E33))</f>
        <v/>
      </c>
      <c r="Z33" s="89" t="str">
        <f>IF($A33="","",IF(F33=0,0,SUMPRODUCT(('DỮ LIỆU ĐÁNH GIÁ'!$B$5:$B$504=$A33)*('DỮ LIỆU ĐÁNH GIÁ'!$D$5:$D$504='CẤU HÌNH'!$B$12)*('DỮ LIỆU ĐÁNH GIÁ'!$G$3:$Z$3='CẤU HÌNH'!$B$23)*'DỮ LIỆU ĐÁNH GIÁ'!$G$5:$Z$504)/F33))</f>
        <v/>
      </c>
      <c r="AA33" s="89" t="str">
        <f>IF($A33="","",IF(G33=0,0,SUMPRODUCT(('DỮ LIỆU ĐÁNH GIÁ'!$B$5:$B$504=$A33)*('DỮ LIỆU ĐÁNH GIÁ'!$D$5:$D$504='CẤU HÌNH'!$B$12)*('DỮ LIỆU ĐÁNH GIÁ'!$G$3:$Z$3='CẤU HÌNH'!$B$24)*'DỮ LIỆU ĐÁNH GIÁ'!$G$5:$Z$504)/G33))</f>
        <v/>
      </c>
      <c r="AB33" s="89" t="str">
        <f>IF($A33="","",IF(H33=0,0,SUMPRODUCT(('DỮ LIỆU ĐÁNH GIÁ'!$B$5:$B$504=$A33)*('DỮ LIỆU ĐÁNH GIÁ'!$D$5:$D$504='CẤU HÌNH'!$B$13)*('DỮ LIỆU ĐÁNH GIÁ'!$G$3:$Z$3='CẤU HÌNH'!$B$20)*'DỮ LIỆU ĐÁNH GIÁ'!$G$5:$Z$504)/H33))</f>
        <v/>
      </c>
      <c r="AC33" s="89" t="str">
        <f>IF($A33="","",IF(I33=0,0,SUMPRODUCT(('DỮ LIỆU ĐÁNH GIÁ'!$B$5:$B$504=$A33)*('DỮ LIỆU ĐÁNH GIÁ'!$D$5:$D$504='CẤU HÌNH'!$B$13)*('DỮ LIỆU ĐÁNH GIÁ'!$G$3:$Z$3='CẤU HÌNH'!$B$21)*'DỮ LIỆU ĐÁNH GIÁ'!$G$5:$Z$504)/I33))</f>
        <v/>
      </c>
      <c r="AD33" s="89" t="str">
        <f>IF($A33="","",IF(J33=0,0,SUMPRODUCT(('DỮ LIỆU ĐÁNH GIÁ'!$B$5:$B$504=$A33)*('DỮ LIỆU ĐÁNH GIÁ'!$D$5:$D$504='CẤU HÌNH'!$B$13)*('DỮ LIỆU ĐÁNH GIÁ'!$G$3:$Z$3='CẤU HÌNH'!$B$22)*'DỮ LIỆU ĐÁNH GIÁ'!$G$5:$Z$504)/J33))</f>
        <v/>
      </c>
      <c r="AE33" s="89" t="str">
        <f>IF($A33="","",IF(K33=0,0,SUMPRODUCT(('DỮ LIỆU ĐÁNH GIÁ'!$B$5:$B$504=$A33)*('DỮ LIỆU ĐÁNH GIÁ'!$D$5:$D$504='CẤU HÌNH'!$B$13)*('DỮ LIỆU ĐÁNH GIÁ'!$G$3:$Z$3='CẤU HÌNH'!$B$23)*'DỮ LIỆU ĐÁNH GIÁ'!$G$5:$Z$504)/K33))</f>
        <v/>
      </c>
      <c r="AF33" s="89" t="str">
        <f>IF($A33="","",IF(L33=0,0,SUMPRODUCT(('DỮ LIỆU ĐÁNH GIÁ'!$B$5:$B$504=$A33)*('DỮ LIỆU ĐÁNH GIÁ'!$D$5:$D$504='CẤU HÌNH'!$B$13)*('DỮ LIỆU ĐÁNH GIÁ'!$G$3:$Z$3='CẤU HÌNH'!$B$24)*'DỮ LIỆU ĐÁNH GIÁ'!$G$5:$Z$504)/L33))</f>
        <v/>
      </c>
      <c r="AG33" s="89" t="str">
        <f>IF($A33="","",IF(M33=0,0,SUMPRODUCT(('DỮ LIỆU ĐÁNH GIÁ'!$B$5:$B$504=$A33)*('DỮ LIỆU ĐÁNH GIÁ'!$D$5:$D$504='CẤU HÌNH'!$B$14)*('DỮ LIỆU ĐÁNH GIÁ'!$G$3:$Z$3='CẤU HÌNH'!$B$20)*'DỮ LIỆU ĐÁNH GIÁ'!$G$5:$Z$504)/M33))</f>
        <v/>
      </c>
      <c r="AH33" s="89" t="str">
        <f>IF($A33="","",IF(N33=0,0,SUMPRODUCT(('DỮ LIỆU ĐÁNH GIÁ'!$B$5:$B$504=$A33)*('DỮ LIỆU ĐÁNH GIÁ'!$D$5:$D$504='CẤU HÌNH'!$B$14)*('DỮ LIỆU ĐÁNH GIÁ'!$G$3:$Z$3='CẤU HÌNH'!$B$21)*'DỮ LIỆU ĐÁNH GIÁ'!$G$5:$Z$504)/N33))</f>
        <v/>
      </c>
      <c r="AI33" s="89" t="str">
        <f>IF($A33="","",IF(O33=0,0,SUMPRODUCT(('DỮ LIỆU ĐÁNH GIÁ'!$B$5:$B$504=$A33)*('DỮ LIỆU ĐÁNH GIÁ'!$D$5:$D$504='CẤU HÌNH'!$B$14)*('DỮ LIỆU ĐÁNH GIÁ'!$G$3:$Z$3='CẤU HÌNH'!$B$22)*'DỮ LIỆU ĐÁNH GIÁ'!$G$5:$Z$504)/O33))</f>
        <v/>
      </c>
      <c r="AJ33" s="89" t="str">
        <f>IF($A33="","",IF(P33=0,0,SUMPRODUCT(('DỮ LIỆU ĐÁNH GIÁ'!$B$5:$B$504=$A33)*('DỮ LIỆU ĐÁNH GIÁ'!$D$5:$D$504='CẤU HÌNH'!$B$14)*('DỮ LIỆU ĐÁNH GIÁ'!$G$3:$Z$3='CẤU HÌNH'!$B$23)*'DỮ LIỆU ĐÁNH GIÁ'!$G$5:$Z$504)/P33))</f>
        <v/>
      </c>
      <c r="AK33" s="89" t="str">
        <f>IF($A33="","",IF(Q33=0,0,SUMPRODUCT(('DỮ LIỆU ĐÁNH GIÁ'!$B$5:$B$504=$A33)*('DỮ LIỆU ĐÁNH GIÁ'!$D$5:$D$504='CẤU HÌNH'!$B$14)*('DỮ LIỆU ĐÁNH GIÁ'!$G$3:$Z$3='CẤU HÌNH'!$B$24)*'DỮ LIỆU ĐÁNH GIÁ'!$G$5:$Z$504)/Q33))</f>
        <v/>
      </c>
      <c r="AL33" s="89" t="str">
        <f>IF($A33="","",IF(R33=0,0,SUMPRODUCT(('DỮ LIỆU ĐÁNH GIÁ'!$B$5:$B$504=$A33)*('DỮ LIỆU ĐÁNH GIÁ'!$D$5:$D$504='CẤU HÌNH'!$B$15)*('DỮ LIỆU ĐÁNH GIÁ'!$G$3:$Z$3='CẤU HÌNH'!$B$20)*'DỮ LIỆU ĐÁNH GIÁ'!$G$5:$Z$504)/R33))</f>
        <v/>
      </c>
      <c r="AM33" s="89" t="str">
        <f>IF($A33="","",IF(S33=0,0,SUMPRODUCT(('DỮ LIỆU ĐÁNH GIÁ'!$B$5:$B$504=$A33)*('DỮ LIỆU ĐÁNH GIÁ'!$D$5:$D$504='CẤU HÌNH'!$B$15)*('DỮ LIỆU ĐÁNH GIÁ'!$G$3:$Z$3='CẤU HÌNH'!$B$21)*'DỮ LIỆU ĐÁNH GIÁ'!$G$5:$Z$504)/S33))</f>
        <v/>
      </c>
      <c r="AN33" s="89" t="str">
        <f>IF($A33="","",IF(T33=0,0,SUMPRODUCT(('DỮ LIỆU ĐÁNH GIÁ'!$B$5:$B$504=$A33)*('DỮ LIỆU ĐÁNH GIÁ'!$D$5:$D$504='CẤU HÌNH'!$B$15)*('DỮ LIỆU ĐÁNH GIÁ'!$G$3:$Z$3='CẤU HÌNH'!$B$22)*'DỮ LIỆU ĐÁNH GIÁ'!$G$5:$Z$504)/T33))</f>
        <v/>
      </c>
      <c r="AO33" s="89" t="str">
        <f>IF($A33="","",IF(U33=0,0,SUMPRODUCT(('DỮ LIỆU ĐÁNH GIÁ'!$B$5:$B$504=$A33)*('DỮ LIỆU ĐÁNH GIÁ'!$D$5:$D$504='CẤU HÌNH'!$B$15)*('DỮ LIỆU ĐÁNH GIÁ'!$G$3:$Z$3='CẤU HÌNH'!$B$23)*'DỮ LIỆU ĐÁNH GIÁ'!$G$5:$Z$504)/U33))</f>
        <v/>
      </c>
      <c r="AP33" s="89" t="str">
        <f>IF($A33="","",IF(V33=0,0,SUMPRODUCT(('DỮ LIỆU ĐÁNH GIÁ'!$B$5:$B$504=$A33)*('DỮ LIỆU ĐÁNH GIÁ'!$D$5:$D$504='CẤU HÌNH'!$B$15)*('DỮ LIỆU ĐÁNH GIÁ'!$G$3:$Z$3='CẤU HÌNH'!$B$24)*'DỮ LIỆU ĐÁNH GIÁ'!$G$5:$Z$504)/V33))</f>
        <v/>
      </c>
      <c r="AQ33" s="89" t="str">
        <f>IF($A33="","",IF((IF(C33&gt;0,'CẤU HÌNH'!$C$20,0)+IF(D33&gt;0,'CẤU HÌNH'!$C$21,0)+IF(E33&gt;0,'CẤU HÌNH'!$C$22,0)+IF(F33&gt;0,'CẤU HÌNH'!$C$23,0)+IF(G33&gt;0,'CẤU HÌNH'!$C$24,0))=0,"",('CẤU HÌNH'!$C$20*W33+'CẤU HÌNH'!$C$21*X33+'CẤU HÌNH'!$C$22*Y33+'CẤU HÌNH'!$C$23*Z33+'CẤU HÌNH'!$C$24*AA33)/(IF(C33&gt;0,'CẤU HÌNH'!$C$20,0)+IF(D33&gt;0,'CẤU HÌNH'!$C$21,0)+IF(E33&gt;0,'CẤU HÌNH'!$C$22,0)+IF(F33&gt;0,'CẤU HÌNH'!$C$23,0)+IF(G33&gt;0,'CẤU HÌNH'!$C$24,0))))</f>
        <v/>
      </c>
      <c r="AR33" s="89" t="str">
        <f>IF($A33="","",IF((IF(H33&gt;0,'CẤU HÌNH'!$C$20,0)+IF(I33&gt;0,'CẤU HÌNH'!$C$21,0)+IF(J33&gt;0,'CẤU HÌNH'!$C$22,0)+IF(K33&gt;0,'CẤU HÌNH'!$C$23,0)+IF(L33&gt;0,'CẤU HÌNH'!$C$24,0))=0,"",('CẤU HÌNH'!$C$20*AB33+'CẤU HÌNH'!$C$21*AC33+'CẤU HÌNH'!$C$22*AD33+'CẤU HÌNH'!$C$23*AE33+'CẤU HÌNH'!$C$24*AF33)/(IF(H33&gt;0,'CẤU HÌNH'!$C$20,0)+IF(I33&gt;0,'CẤU HÌNH'!$C$21,0)+IF(J33&gt;0,'CẤU HÌNH'!$C$22,0)+IF(K33&gt;0,'CẤU HÌNH'!$C$23,0)+IF(L33&gt;0,'CẤU HÌNH'!$C$24,0))))</f>
        <v/>
      </c>
      <c r="AS33" s="89" t="str">
        <f>IF($A33="","",IF((IF(M33&gt;0,'CẤU HÌNH'!$C$20,0)+IF(N33&gt;0,'CẤU HÌNH'!$C$21,0)+IF(O33&gt;0,'CẤU HÌNH'!$C$22,0)+IF(P33&gt;0,'CẤU HÌNH'!$C$23,0)+IF(Q33&gt;0,'CẤU HÌNH'!$C$24,0))=0,"",('CẤU HÌNH'!$C$20*AG33+'CẤU HÌNH'!$C$21*AH33+'CẤU HÌNH'!$C$22*AI33+'CẤU HÌNH'!$C$23*AJ33+'CẤU HÌNH'!$C$24*AK33)/(IF(M33&gt;0,'CẤU HÌNH'!$C$20,0)+IF(N33&gt;0,'CẤU HÌNH'!$C$21,0)+IF(O33&gt;0,'CẤU HÌNH'!$C$22,0)+IF(P33&gt;0,'CẤU HÌNH'!$C$23,0)+IF(Q33&gt;0,'CẤU HÌNH'!$C$24,0))))</f>
        <v/>
      </c>
      <c r="AT33" s="89" t="str">
        <f>IF($A33="","",IF((IF(R33&gt;0,'CẤU HÌNH'!$C$20,0)+IF(S33&gt;0,'CẤU HÌNH'!$C$21,0)+IF(T33&gt;0,'CẤU HÌNH'!$C$22,0)+IF(U33&gt;0,'CẤU HÌNH'!$C$23,0)+IF(V33&gt;0,'CẤU HÌNH'!$C$24,0))=0,"",('CẤU HÌNH'!$C$20*AL33+'CẤU HÌNH'!$C$21*AM33+'CẤU HÌNH'!$C$22*AN33+'CẤU HÌNH'!$C$23*AO33+'CẤU HÌNH'!$C$24*AP33)/(IF(R33&gt;0,'CẤU HÌNH'!$C$20,0)+IF(S33&gt;0,'CẤU HÌNH'!$C$21,0)+IF(T33&gt;0,'CẤU HÌNH'!$C$22,0)+IF(U33&gt;0,'CẤU HÌNH'!$C$23,0)+IF(V33&gt;0,'CẤU HÌNH'!$C$24,0))))</f>
        <v/>
      </c>
      <c r="AU33" s="89" t="str">
        <f>IF($A33="","",IF((IF(C33&gt;0,'CẤU HÌNH'!$C$12,0)+IF(H33&gt;0,'CẤU HÌNH'!$C$13,0)+IF(M33&gt;0,'CẤU HÌNH'!$C$14,0)+IF(R33&gt;0,'CẤU HÌNH'!$C$15,0))=0,"",('CẤU HÌNH'!$C$12*W33+'CẤU HÌNH'!$C$13*AB33+'CẤU HÌNH'!$C$14*AG33+'CẤU HÌNH'!$C$15*AL33)/(IF(C33&gt;0,'CẤU HÌNH'!$C$12,0)+IF(H33&gt;0,'CẤU HÌNH'!$C$13,0)+IF(M33&gt;0,'CẤU HÌNH'!$C$14,0)+IF(R33&gt;0,'CẤU HÌNH'!$C$15,0))))</f>
        <v/>
      </c>
      <c r="AV33" s="89" t="str">
        <f>IF($A33="","",IF((IF(D33&gt;0,'CẤU HÌNH'!$C$12,0)+IF(I33&gt;0,'CẤU HÌNH'!$C$13,0)+IF(N33&gt;0,'CẤU HÌNH'!$C$14,0)+IF(S33&gt;0,'CẤU HÌNH'!$C$15,0))=0,"",('CẤU HÌNH'!$C$12*X33+'CẤU HÌNH'!$C$13*AC33+'CẤU HÌNH'!$C$14*AH33+'CẤU HÌNH'!$C$15*AM33)/(IF(D33&gt;0,'CẤU HÌNH'!$C$12,0)+IF(I33&gt;0,'CẤU HÌNH'!$C$13,0)+IF(N33&gt;0,'CẤU HÌNH'!$C$14,0)+IF(S33&gt;0,'CẤU HÌNH'!$C$15,0))))</f>
        <v/>
      </c>
      <c r="AW33" s="89" t="str">
        <f>IF($A33="","",IF((IF(E33&gt;0,'CẤU HÌNH'!$C$12,0)+IF(J33&gt;0,'CẤU HÌNH'!$C$13,0)+IF(O33&gt;0,'CẤU HÌNH'!$C$14,0)+IF(T33&gt;0,'CẤU HÌNH'!$C$15,0))=0,"",('CẤU HÌNH'!$C$12*Y33+'CẤU HÌNH'!$C$13*AD33+'CẤU HÌNH'!$C$14*AI33+'CẤU HÌNH'!$C$15*AN33)/(IF(E33&gt;0,'CẤU HÌNH'!$C$12,0)+IF(J33&gt;0,'CẤU HÌNH'!$C$13,0)+IF(O33&gt;0,'CẤU HÌNH'!$C$14,0)+IF(T33&gt;0,'CẤU HÌNH'!$C$15,0))))</f>
        <v/>
      </c>
      <c r="AX33" s="89" t="str">
        <f>IF($A33="","",IF((IF(F33&gt;0,'CẤU HÌNH'!$C$12,0)+IF(K33&gt;0,'CẤU HÌNH'!$C$13,0)+IF(P33&gt;0,'CẤU HÌNH'!$C$14,0)+IF(U33&gt;0,'CẤU HÌNH'!$C$15,0))=0,"",('CẤU HÌNH'!$C$12*Z33+'CẤU HÌNH'!$C$13*AE33+'CẤU HÌNH'!$C$14*AJ33+'CẤU HÌNH'!$C$15*AO33)/(IF(F33&gt;0,'CẤU HÌNH'!$C$12,0)+IF(K33&gt;0,'CẤU HÌNH'!$C$13,0)+IF(P33&gt;0,'CẤU HÌNH'!$C$14,0)+IF(U33&gt;0,'CẤU HÌNH'!$C$15,0))))</f>
        <v/>
      </c>
      <c r="AY33" s="89" t="str">
        <f>IF($A33="","",IF((IF(G33&gt;0,'CẤU HÌNH'!$C$12,0)+IF(L33&gt;0,'CẤU HÌNH'!$C$13,0)+IF(Q33&gt;0,'CẤU HÌNH'!$C$14,0)+IF(V33&gt;0,'CẤU HÌNH'!$C$15,0))=0,"",('CẤU HÌNH'!$C$12*AA33+'CẤU HÌNH'!$C$13*AF33+'CẤU HÌNH'!$C$14*AK33+'CẤU HÌNH'!$C$15*AP33)/(IF(G33&gt;0,'CẤU HÌNH'!$C$12,0)+IF(L33&gt;0,'CẤU HÌNH'!$C$13,0)+IF(Q33&gt;0,'CẤU HÌNH'!$C$14,0)+IF(V33&gt;0,'CẤU HÌNH'!$C$15,0))))</f>
        <v/>
      </c>
      <c r="AZ33" s="89" t="str">
        <f>IF($A33="","",IF((IF(H33&gt;0,'CẤU HÌNH'!$C$13,0)+IF(M33&gt;0,'CẤU HÌNH'!$C$14,0)+IF(R33&gt;0,'CẤU HÌNH'!$C$15,0))=0,"",('CẤU HÌNH'!$C$13*AB33+'CẤU HÌNH'!$C$14*AG33+'CẤU HÌNH'!$C$15*AL33)/(IF(H33&gt;0,'CẤU HÌNH'!$C$13,0)+IF(M33&gt;0,'CẤU HÌNH'!$C$14,0)+IF(R33&gt;0,'CẤU HÌNH'!$C$15,0))))</f>
        <v/>
      </c>
      <c r="BA33" s="89" t="str">
        <f>IF($A33="","",IF((IF(I33&gt;0,'CẤU HÌNH'!$C$13,0)+IF(N33&gt;0,'CẤU HÌNH'!$C$14,0)+IF(S33&gt;0,'CẤU HÌNH'!$C$15,0))=0,"",('CẤU HÌNH'!$C$13*AC33+'CẤU HÌNH'!$C$14*AH33+'CẤU HÌNH'!$C$15*AM33)/(IF(I33&gt;0,'CẤU HÌNH'!$C$13,0)+IF(N33&gt;0,'CẤU HÌNH'!$C$14,0)+IF(S33&gt;0,'CẤU HÌNH'!$C$15,0))))</f>
        <v/>
      </c>
      <c r="BB33" s="89" t="str">
        <f>IF($A33="","",IF((IF(J33&gt;0,'CẤU HÌNH'!$C$13,0)+IF(O33&gt;0,'CẤU HÌNH'!$C$14,0)+IF(T33&gt;0,'CẤU HÌNH'!$C$15,0))=0,"",('CẤU HÌNH'!$C$13*AD33+'CẤU HÌNH'!$C$14*AI33+'CẤU HÌNH'!$C$15*AN33)/(IF(J33&gt;0,'CẤU HÌNH'!$C$13,0)+IF(O33&gt;0,'CẤU HÌNH'!$C$14,0)+IF(T33&gt;0,'CẤU HÌNH'!$C$15,0))))</f>
        <v/>
      </c>
      <c r="BC33" s="89" t="str">
        <f>IF($A33="","",IF((IF(K33&gt;0,'CẤU HÌNH'!$C$13,0)+IF(P33&gt;0,'CẤU HÌNH'!$C$14,0)+IF(U33&gt;0,'CẤU HÌNH'!$C$15,0))=0,"",('CẤU HÌNH'!$C$13*AE33+'CẤU HÌNH'!$C$14*AJ33+'CẤU HÌNH'!$C$15*AO33)/(IF(K33&gt;0,'CẤU HÌNH'!$C$13,0)+IF(P33&gt;0,'CẤU HÌNH'!$C$14,0)+IF(U33&gt;0,'CẤU HÌNH'!$C$15,0))))</f>
        <v/>
      </c>
      <c r="BD33" s="89" t="str">
        <f>IF($A33="","",IF((IF(L33&gt;0,'CẤU HÌNH'!$C$13,0)+IF(Q33&gt;0,'CẤU HÌNH'!$C$14,0)+IF(V33&gt;0,'CẤU HÌNH'!$C$15,0))=0,"",('CẤU HÌNH'!$C$13*AF33+'CẤU HÌNH'!$C$14*AK33+'CẤU HÌNH'!$C$15*AP33)/(IF(L33&gt;0,'CẤU HÌNH'!$C$13,0)+IF(Q33&gt;0,'CẤU HÌNH'!$C$14,0)+IF(V33&gt;0,'CẤU HÌNH'!$C$15,0))))</f>
        <v/>
      </c>
      <c r="BE33" s="89" t="str">
        <f>IF($A33="","",IF((IF(ISNUMBER(AQ33),'CẤU HÌNH'!$C$12,0)+IF(ISNUMBER(AR33),'CẤU HÌNH'!$C$13,0)+IF(ISNUMBER(AS33),'CẤU HÌNH'!$C$14,0)+IF(ISNUMBER(AT33),'CẤU HÌNH'!$C$15,0))=0,"",(IF(ISNUMBER(AQ33),'CẤU HÌNH'!$C$12*AQ33,0)+IF(ISNUMBER(AR33),'CẤU HÌNH'!$C$13*AR33,0)+IF(ISNUMBER(AS33),'CẤU HÌNH'!$C$14*AS33,0)+IF(ISNUMBER(AT33),'CẤU HÌNH'!$C$15*AT33,0))/(IF(ISNUMBER(AQ33),'CẤU HÌNH'!$C$12,0)+IF(ISNUMBER(AR33),'CẤU HÌNH'!$C$13,0)+IF(ISNUMBER(AS33),'CẤU HÌNH'!$C$14,0)+IF(ISNUMBER(AT33),'CẤU HÌNH'!$C$15,0))))</f>
        <v/>
      </c>
      <c r="BF33" s="89" t="str">
        <f>IF($A33="","",IF((IF(ISNUMBER(AR33),'CẤU HÌNH'!$C$13,0)+IF(ISNUMBER(AS33),'CẤU HÌNH'!$C$14,0)+IF(ISNUMBER(AT33),'CẤU HÌNH'!$C$15,0))=0,"",(IF(ISNUMBER(AR33),'CẤU HÌNH'!$C$13*AR33,0)+IF(ISNUMBER(AS33),'CẤU HÌNH'!$C$14*AS33,0)+IF(ISNUMBER(AT33),'CẤU HÌNH'!$C$15*AT33,0))/(IF(ISNUMBER(AR33),'CẤU HÌNH'!$C$13,0)+IF(ISNUMBER(AS33),'CẤU HÌNH'!$C$14,0)+IF(ISNUMBER(AT33),'CẤU HÌNH'!$C$15,0))))</f>
        <v/>
      </c>
    </row>
    <row r="34" ht="15.75" customHeight="1">
      <c r="A34" s="87" t="str">
        <f>IF('NGƯỜI ĐƯỢC ĐÁNH GIÁ'!B34="","",'NGƯỜI ĐƯỢC ĐÁNH GIÁ'!B34)</f>
        <v/>
      </c>
      <c r="B34" s="87" t="str">
        <f>IF(A34="","",'NGƯỜI ĐƯỢC ĐÁNH GIÁ'!C34)</f>
        <v/>
      </c>
      <c r="C34" s="88" t="str">
        <f>IF($A34="","",SUMPRODUCT(('DỮ LIỆU ĐÁNH GIÁ'!$B$5:$B$504=$A34)*('DỮ LIỆU ĐÁNH GIÁ'!$D$5:$D$504='CẤU HÌNH'!$B$12)*('DỮ LIỆU ĐÁNH GIÁ'!$G$3:$Z$3='CẤU HÌNH'!$B$20)*ISNUMBER('DỮ LIỆU ĐÁNH GIÁ'!$G$5:$Z$504)))</f>
        <v/>
      </c>
      <c r="D34" s="88" t="str">
        <f>IF($A34="","",SUMPRODUCT(('DỮ LIỆU ĐÁNH GIÁ'!$B$5:$B$504=$A34)*('DỮ LIỆU ĐÁNH GIÁ'!$D$5:$D$504='CẤU HÌNH'!$B$12)*('DỮ LIỆU ĐÁNH GIÁ'!$G$3:$Z$3='CẤU HÌNH'!$B$21)*ISNUMBER('DỮ LIỆU ĐÁNH GIÁ'!$G$5:$Z$504)))</f>
        <v/>
      </c>
      <c r="E34" s="88" t="str">
        <f>IF($A34="","",SUMPRODUCT(('DỮ LIỆU ĐÁNH GIÁ'!$B$5:$B$504=$A34)*('DỮ LIỆU ĐÁNH GIÁ'!$D$5:$D$504='CẤU HÌNH'!$B$12)*('DỮ LIỆU ĐÁNH GIÁ'!$G$3:$Z$3='CẤU HÌNH'!$B$22)*ISNUMBER('DỮ LIỆU ĐÁNH GIÁ'!$G$5:$Z$504)))</f>
        <v/>
      </c>
      <c r="F34" s="88" t="str">
        <f>IF($A34="","",SUMPRODUCT(('DỮ LIỆU ĐÁNH GIÁ'!$B$5:$B$504=$A34)*('DỮ LIỆU ĐÁNH GIÁ'!$D$5:$D$504='CẤU HÌNH'!$B$12)*('DỮ LIỆU ĐÁNH GIÁ'!$G$3:$Z$3='CẤU HÌNH'!$B$23)*ISNUMBER('DỮ LIỆU ĐÁNH GIÁ'!$G$5:$Z$504)))</f>
        <v/>
      </c>
      <c r="G34" s="88" t="str">
        <f>IF($A34="","",SUMPRODUCT(('DỮ LIỆU ĐÁNH GIÁ'!$B$5:$B$504=$A34)*('DỮ LIỆU ĐÁNH GIÁ'!$D$5:$D$504='CẤU HÌNH'!$B$12)*('DỮ LIỆU ĐÁNH GIÁ'!$G$3:$Z$3='CẤU HÌNH'!$B$24)*ISNUMBER('DỮ LIỆU ĐÁNH GIÁ'!$G$5:$Z$504)))</f>
        <v/>
      </c>
      <c r="H34" s="88" t="str">
        <f>IF($A34="","",SUMPRODUCT(('DỮ LIỆU ĐÁNH GIÁ'!$B$5:$B$504=$A34)*('DỮ LIỆU ĐÁNH GIÁ'!$D$5:$D$504='CẤU HÌNH'!$B$13)*('DỮ LIỆU ĐÁNH GIÁ'!$G$3:$Z$3='CẤU HÌNH'!$B$20)*ISNUMBER('DỮ LIỆU ĐÁNH GIÁ'!$G$5:$Z$504)))</f>
        <v/>
      </c>
      <c r="I34" s="88" t="str">
        <f>IF($A34="","",SUMPRODUCT(('DỮ LIỆU ĐÁNH GIÁ'!$B$5:$B$504=$A34)*('DỮ LIỆU ĐÁNH GIÁ'!$D$5:$D$504='CẤU HÌNH'!$B$13)*('DỮ LIỆU ĐÁNH GIÁ'!$G$3:$Z$3='CẤU HÌNH'!$B$21)*ISNUMBER('DỮ LIỆU ĐÁNH GIÁ'!$G$5:$Z$504)))</f>
        <v/>
      </c>
      <c r="J34" s="88" t="str">
        <f>IF($A34="","",SUMPRODUCT(('DỮ LIỆU ĐÁNH GIÁ'!$B$5:$B$504=$A34)*('DỮ LIỆU ĐÁNH GIÁ'!$D$5:$D$504='CẤU HÌNH'!$B$13)*('DỮ LIỆU ĐÁNH GIÁ'!$G$3:$Z$3='CẤU HÌNH'!$B$22)*ISNUMBER('DỮ LIỆU ĐÁNH GIÁ'!$G$5:$Z$504)))</f>
        <v/>
      </c>
      <c r="K34" s="88" t="str">
        <f>IF($A34="","",SUMPRODUCT(('DỮ LIỆU ĐÁNH GIÁ'!$B$5:$B$504=$A34)*('DỮ LIỆU ĐÁNH GIÁ'!$D$5:$D$504='CẤU HÌNH'!$B$13)*('DỮ LIỆU ĐÁNH GIÁ'!$G$3:$Z$3='CẤU HÌNH'!$B$23)*ISNUMBER('DỮ LIỆU ĐÁNH GIÁ'!$G$5:$Z$504)))</f>
        <v/>
      </c>
      <c r="L34" s="88" t="str">
        <f>IF($A34="","",SUMPRODUCT(('DỮ LIỆU ĐÁNH GIÁ'!$B$5:$B$504=$A34)*('DỮ LIỆU ĐÁNH GIÁ'!$D$5:$D$504='CẤU HÌNH'!$B$13)*('DỮ LIỆU ĐÁNH GIÁ'!$G$3:$Z$3='CẤU HÌNH'!$B$24)*ISNUMBER('DỮ LIỆU ĐÁNH GIÁ'!$G$5:$Z$504)))</f>
        <v/>
      </c>
      <c r="M34" s="88" t="str">
        <f>IF($A34="","",SUMPRODUCT(('DỮ LIỆU ĐÁNH GIÁ'!$B$5:$B$504=$A34)*('DỮ LIỆU ĐÁNH GIÁ'!$D$5:$D$504='CẤU HÌNH'!$B$14)*('DỮ LIỆU ĐÁNH GIÁ'!$G$3:$Z$3='CẤU HÌNH'!$B$20)*ISNUMBER('DỮ LIỆU ĐÁNH GIÁ'!$G$5:$Z$504)))</f>
        <v/>
      </c>
      <c r="N34" s="88" t="str">
        <f>IF($A34="","",SUMPRODUCT(('DỮ LIỆU ĐÁNH GIÁ'!$B$5:$B$504=$A34)*('DỮ LIỆU ĐÁNH GIÁ'!$D$5:$D$504='CẤU HÌNH'!$B$14)*('DỮ LIỆU ĐÁNH GIÁ'!$G$3:$Z$3='CẤU HÌNH'!$B$21)*ISNUMBER('DỮ LIỆU ĐÁNH GIÁ'!$G$5:$Z$504)))</f>
        <v/>
      </c>
      <c r="O34" s="88" t="str">
        <f>IF($A34="","",SUMPRODUCT(('DỮ LIỆU ĐÁNH GIÁ'!$B$5:$B$504=$A34)*('DỮ LIỆU ĐÁNH GIÁ'!$D$5:$D$504='CẤU HÌNH'!$B$14)*('DỮ LIỆU ĐÁNH GIÁ'!$G$3:$Z$3='CẤU HÌNH'!$B$22)*ISNUMBER('DỮ LIỆU ĐÁNH GIÁ'!$G$5:$Z$504)))</f>
        <v/>
      </c>
      <c r="P34" s="88" t="str">
        <f>IF($A34="","",SUMPRODUCT(('DỮ LIỆU ĐÁNH GIÁ'!$B$5:$B$504=$A34)*('DỮ LIỆU ĐÁNH GIÁ'!$D$5:$D$504='CẤU HÌNH'!$B$14)*('DỮ LIỆU ĐÁNH GIÁ'!$G$3:$Z$3='CẤU HÌNH'!$B$23)*ISNUMBER('DỮ LIỆU ĐÁNH GIÁ'!$G$5:$Z$504)))</f>
        <v/>
      </c>
      <c r="Q34" s="88" t="str">
        <f>IF($A34="","",SUMPRODUCT(('DỮ LIỆU ĐÁNH GIÁ'!$B$5:$B$504=$A34)*('DỮ LIỆU ĐÁNH GIÁ'!$D$5:$D$504='CẤU HÌNH'!$B$14)*('DỮ LIỆU ĐÁNH GIÁ'!$G$3:$Z$3='CẤU HÌNH'!$B$24)*ISNUMBER('DỮ LIỆU ĐÁNH GIÁ'!$G$5:$Z$504)))</f>
        <v/>
      </c>
      <c r="R34" s="88" t="str">
        <f>IF($A34="","",SUMPRODUCT(('DỮ LIỆU ĐÁNH GIÁ'!$B$5:$B$504=$A34)*('DỮ LIỆU ĐÁNH GIÁ'!$D$5:$D$504='CẤU HÌNH'!$B$15)*('DỮ LIỆU ĐÁNH GIÁ'!$G$3:$Z$3='CẤU HÌNH'!$B$20)*ISNUMBER('DỮ LIỆU ĐÁNH GIÁ'!$G$5:$Z$504)))</f>
        <v/>
      </c>
      <c r="S34" s="88" t="str">
        <f>IF($A34="","",SUMPRODUCT(('DỮ LIỆU ĐÁNH GIÁ'!$B$5:$B$504=$A34)*('DỮ LIỆU ĐÁNH GIÁ'!$D$5:$D$504='CẤU HÌNH'!$B$15)*('DỮ LIỆU ĐÁNH GIÁ'!$G$3:$Z$3='CẤU HÌNH'!$B$21)*ISNUMBER('DỮ LIỆU ĐÁNH GIÁ'!$G$5:$Z$504)))</f>
        <v/>
      </c>
      <c r="T34" s="88" t="str">
        <f>IF($A34="","",SUMPRODUCT(('DỮ LIỆU ĐÁNH GIÁ'!$B$5:$B$504=$A34)*('DỮ LIỆU ĐÁNH GIÁ'!$D$5:$D$504='CẤU HÌNH'!$B$15)*('DỮ LIỆU ĐÁNH GIÁ'!$G$3:$Z$3='CẤU HÌNH'!$B$22)*ISNUMBER('DỮ LIỆU ĐÁNH GIÁ'!$G$5:$Z$504)))</f>
        <v/>
      </c>
      <c r="U34" s="88" t="str">
        <f>IF($A34="","",SUMPRODUCT(('DỮ LIỆU ĐÁNH GIÁ'!$B$5:$B$504=$A34)*('DỮ LIỆU ĐÁNH GIÁ'!$D$5:$D$504='CẤU HÌNH'!$B$15)*('DỮ LIỆU ĐÁNH GIÁ'!$G$3:$Z$3='CẤU HÌNH'!$B$23)*ISNUMBER('DỮ LIỆU ĐÁNH GIÁ'!$G$5:$Z$504)))</f>
        <v/>
      </c>
      <c r="V34" s="88" t="str">
        <f>IF($A34="","",SUMPRODUCT(('DỮ LIỆU ĐÁNH GIÁ'!$B$5:$B$504=$A34)*('DỮ LIỆU ĐÁNH GIÁ'!$D$5:$D$504='CẤU HÌNH'!$B$15)*('DỮ LIỆU ĐÁNH GIÁ'!$G$3:$Z$3='CẤU HÌNH'!$B$24)*ISNUMBER('DỮ LIỆU ĐÁNH GIÁ'!$G$5:$Z$504)))</f>
        <v/>
      </c>
      <c r="W34" s="89" t="str">
        <f>IF($A34="","",IF(C34=0,0,SUMPRODUCT(('DỮ LIỆU ĐÁNH GIÁ'!$B$5:$B$504=$A34)*('DỮ LIỆU ĐÁNH GIÁ'!$D$5:$D$504='CẤU HÌNH'!$B$12)*('DỮ LIỆU ĐÁNH GIÁ'!$G$3:$Z$3='CẤU HÌNH'!$B$20)*'DỮ LIỆU ĐÁNH GIÁ'!$G$5:$Z$504)/C34))</f>
        <v/>
      </c>
      <c r="X34" s="89" t="str">
        <f>IF($A34="","",IF(D34=0,0,SUMPRODUCT(('DỮ LIỆU ĐÁNH GIÁ'!$B$5:$B$504=$A34)*('DỮ LIỆU ĐÁNH GIÁ'!$D$5:$D$504='CẤU HÌNH'!$B$12)*('DỮ LIỆU ĐÁNH GIÁ'!$G$3:$Z$3='CẤU HÌNH'!$B$21)*'DỮ LIỆU ĐÁNH GIÁ'!$G$5:$Z$504)/D34))</f>
        <v/>
      </c>
      <c r="Y34" s="89" t="str">
        <f>IF($A34="","",IF(E34=0,0,SUMPRODUCT(('DỮ LIỆU ĐÁNH GIÁ'!$B$5:$B$504=$A34)*('DỮ LIỆU ĐÁNH GIÁ'!$D$5:$D$504='CẤU HÌNH'!$B$12)*('DỮ LIỆU ĐÁNH GIÁ'!$G$3:$Z$3='CẤU HÌNH'!$B$22)*'DỮ LIỆU ĐÁNH GIÁ'!$G$5:$Z$504)/E34))</f>
        <v/>
      </c>
      <c r="Z34" s="89" t="str">
        <f>IF($A34="","",IF(F34=0,0,SUMPRODUCT(('DỮ LIỆU ĐÁNH GIÁ'!$B$5:$B$504=$A34)*('DỮ LIỆU ĐÁNH GIÁ'!$D$5:$D$504='CẤU HÌNH'!$B$12)*('DỮ LIỆU ĐÁNH GIÁ'!$G$3:$Z$3='CẤU HÌNH'!$B$23)*'DỮ LIỆU ĐÁNH GIÁ'!$G$5:$Z$504)/F34))</f>
        <v/>
      </c>
      <c r="AA34" s="89" t="str">
        <f>IF($A34="","",IF(G34=0,0,SUMPRODUCT(('DỮ LIỆU ĐÁNH GIÁ'!$B$5:$B$504=$A34)*('DỮ LIỆU ĐÁNH GIÁ'!$D$5:$D$504='CẤU HÌNH'!$B$12)*('DỮ LIỆU ĐÁNH GIÁ'!$G$3:$Z$3='CẤU HÌNH'!$B$24)*'DỮ LIỆU ĐÁNH GIÁ'!$G$5:$Z$504)/G34))</f>
        <v/>
      </c>
      <c r="AB34" s="89" t="str">
        <f>IF($A34="","",IF(H34=0,0,SUMPRODUCT(('DỮ LIỆU ĐÁNH GIÁ'!$B$5:$B$504=$A34)*('DỮ LIỆU ĐÁNH GIÁ'!$D$5:$D$504='CẤU HÌNH'!$B$13)*('DỮ LIỆU ĐÁNH GIÁ'!$G$3:$Z$3='CẤU HÌNH'!$B$20)*'DỮ LIỆU ĐÁNH GIÁ'!$G$5:$Z$504)/H34))</f>
        <v/>
      </c>
      <c r="AC34" s="89" t="str">
        <f>IF($A34="","",IF(I34=0,0,SUMPRODUCT(('DỮ LIỆU ĐÁNH GIÁ'!$B$5:$B$504=$A34)*('DỮ LIỆU ĐÁNH GIÁ'!$D$5:$D$504='CẤU HÌNH'!$B$13)*('DỮ LIỆU ĐÁNH GIÁ'!$G$3:$Z$3='CẤU HÌNH'!$B$21)*'DỮ LIỆU ĐÁNH GIÁ'!$G$5:$Z$504)/I34))</f>
        <v/>
      </c>
      <c r="AD34" s="89" t="str">
        <f>IF($A34="","",IF(J34=0,0,SUMPRODUCT(('DỮ LIỆU ĐÁNH GIÁ'!$B$5:$B$504=$A34)*('DỮ LIỆU ĐÁNH GIÁ'!$D$5:$D$504='CẤU HÌNH'!$B$13)*('DỮ LIỆU ĐÁNH GIÁ'!$G$3:$Z$3='CẤU HÌNH'!$B$22)*'DỮ LIỆU ĐÁNH GIÁ'!$G$5:$Z$504)/J34))</f>
        <v/>
      </c>
      <c r="AE34" s="89" t="str">
        <f>IF($A34="","",IF(K34=0,0,SUMPRODUCT(('DỮ LIỆU ĐÁNH GIÁ'!$B$5:$B$504=$A34)*('DỮ LIỆU ĐÁNH GIÁ'!$D$5:$D$504='CẤU HÌNH'!$B$13)*('DỮ LIỆU ĐÁNH GIÁ'!$G$3:$Z$3='CẤU HÌNH'!$B$23)*'DỮ LIỆU ĐÁNH GIÁ'!$G$5:$Z$504)/K34))</f>
        <v/>
      </c>
      <c r="AF34" s="89" t="str">
        <f>IF($A34="","",IF(L34=0,0,SUMPRODUCT(('DỮ LIỆU ĐÁNH GIÁ'!$B$5:$B$504=$A34)*('DỮ LIỆU ĐÁNH GIÁ'!$D$5:$D$504='CẤU HÌNH'!$B$13)*('DỮ LIỆU ĐÁNH GIÁ'!$G$3:$Z$3='CẤU HÌNH'!$B$24)*'DỮ LIỆU ĐÁNH GIÁ'!$G$5:$Z$504)/L34))</f>
        <v/>
      </c>
      <c r="AG34" s="89" t="str">
        <f>IF($A34="","",IF(M34=0,0,SUMPRODUCT(('DỮ LIỆU ĐÁNH GIÁ'!$B$5:$B$504=$A34)*('DỮ LIỆU ĐÁNH GIÁ'!$D$5:$D$504='CẤU HÌNH'!$B$14)*('DỮ LIỆU ĐÁNH GIÁ'!$G$3:$Z$3='CẤU HÌNH'!$B$20)*'DỮ LIỆU ĐÁNH GIÁ'!$G$5:$Z$504)/M34))</f>
        <v/>
      </c>
      <c r="AH34" s="89" t="str">
        <f>IF($A34="","",IF(N34=0,0,SUMPRODUCT(('DỮ LIỆU ĐÁNH GIÁ'!$B$5:$B$504=$A34)*('DỮ LIỆU ĐÁNH GIÁ'!$D$5:$D$504='CẤU HÌNH'!$B$14)*('DỮ LIỆU ĐÁNH GIÁ'!$G$3:$Z$3='CẤU HÌNH'!$B$21)*'DỮ LIỆU ĐÁNH GIÁ'!$G$5:$Z$504)/N34))</f>
        <v/>
      </c>
      <c r="AI34" s="89" t="str">
        <f>IF($A34="","",IF(O34=0,0,SUMPRODUCT(('DỮ LIỆU ĐÁNH GIÁ'!$B$5:$B$504=$A34)*('DỮ LIỆU ĐÁNH GIÁ'!$D$5:$D$504='CẤU HÌNH'!$B$14)*('DỮ LIỆU ĐÁNH GIÁ'!$G$3:$Z$3='CẤU HÌNH'!$B$22)*'DỮ LIỆU ĐÁNH GIÁ'!$G$5:$Z$504)/O34))</f>
        <v/>
      </c>
      <c r="AJ34" s="89" t="str">
        <f>IF($A34="","",IF(P34=0,0,SUMPRODUCT(('DỮ LIỆU ĐÁNH GIÁ'!$B$5:$B$504=$A34)*('DỮ LIỆU ĐÁNH GIÁ'!$D$5:$D$504='CẤU HÌNH'!$B$14)*('DỮ LIỆU ĐÁNH GIÁ'!$G$3:$Z$3='CẤU HÌNH'!$B$23)*'DỮ LIỆU ĐÁNH GIÁ'!$G$5:$Z$504)/P34))</f>
        <v/>
      </c>
      <c r="AK34" s="89" t="str">
        <f>IF($A34="","",IF(Q34=0,0,SUMPRODUCT(('DỮ LIỆU ĐÁNH GIÁ'!$B$5:$B$504=$A34)*('DỮ LIỆU ĐÁNH GIÁ'!$D$5:$D$504='CẤU HÌNH'!$B$14)*('DỮ LIỆU ĐÁNH GIÁ'!$G$3:$Z$3='CẤU HÌNH'!$B$24)*'DỮ LIỆU ĐÁNH GIÁ'!$G$5:$Z$504)/Q34))</f>
        <v/>
      </c>
      <c r="AL34" s="89" t="str">
        <f>IF($A34="","",IF(R34=0,0,SUMPRODUCT(('DỮ LIỆU ĐÁNH GIÁ'!$B$5:$B$504=$A34)*('DỮ LIỆU ĐÁNH GIÁ'!$D$5:$D$504='CẤU HÌNH'!$B$15)*('DỮ LIỆU ĐÁNH GIÁ'!$G$3:$Z$3='CẤU HÌNH'!$B$20)*'DỮ LIỆU ĐÁNH GIÁ'!$G$5:$Z$504)/R34))</f>
        <v/>
      </c>
      <c r="AM34" s="89" t="str">
        <f>IF($A34="","",IF(S34=0,0,SUMPRODUCT(('DỮ LIỆU ĐÁNH GIÁ'!$B$5:$B$504=$A34)*('DỮ LIỆU ĐÁNH GIÁ'!$D$5:$D$504='CẤU HÌNH'!$B$15)*('DỮ LIỆU ĐÁNH GIÁ'!$G$3:$Z$3='CẤU HÌNH'!$B$21)*'DỮ LIỆU ĐÁNH GIÁ'!$G$5:$Z$504)/S34))</f>
        <v/>
      </c>
      <c r="AN34" s="89" t="str">
        <f>IF($A34="","",IF(T34=0,0,SUMPRODUCT(('DỮ LIỆU ĐÁNH GIÁ'!$B$5:$B$504=$A34)*('DỮ LIỆU ĐÁNH GIÁ'!$D$5:$D$504='CẤU HÌNH'!$B$15)*('DỮ LIỆU ĐÁNH GIÁ'!$G$3:$Z$3='CẤU HÌNH'!$B$22)*'DỮ LIỆU ĐÁNH GIÁ'!$G$5:$Z$504)/T34))</f>
        <v/>
      </c>
      <c r="AO34" s="89" t="str">
        <f>IF($A34="","",IF(U34=0,0,SUMPRODUCT(('DỮ LIỆU ĐÁNH GIÁ'!$B$5:$B$504=$A34)*('DỮ LIỆU ĐÁNH GIÁ'!$D$5:$D$504='CẤU HÌNH'!$B$15)*('DỮ LIỆU ĐÁNH GIÁ'!$G$3:$Z$3='CẤU HÌNH'!$B$23)*'DỮ LIỆU ĐÁNH GIÁ'!$G$5:$Z$504)/U34))</f>
        <v/>
      </c>
      <c r="AP34" s="89" t="str">
        <f>IF($A34="","",IF(V34=0,0,SUMPRODUCT(('DỮ LIỆU ĐÁNH GIÁ'!$B$5:$B$504=$A34)*('DỮ LIỆU ĐÁNH GIÁ'!$D$5:$D$504='CẤU HÌNH'!$B$15)*('DỮ LIỆU ĐÁNH GIÁ'!$G$3:$Z$3='CẤU HÌNH'!$B$24)*'DỮ LIỆU ĐÁNH GIÁ'!$G$5:$Z$504)/V34))</f>
        <v/>
      </c>
      <c r="AQ34" s="89" t="str">
        <f>IF($A34="","",IF((IF(C34&gt;0,'CẤU HÌNH'!$C$20,0)+IF(D34&gt;0,'CẤU HÌNH'!$C$21,0)+IF(E34&gt;0,'CẤU HÌNH'!$C$22,0)+IF(F34&gt;0,'CẤU HÌNH'!$C$23,0)+IF(G34&gt;0,'CẤU HÌNH'!$C$24,0))=0,"",('CẤU HÌNH'!$C$20*W34+'CẤU HÌNH'!$C$21*X34+'CẤU HÌNH'!$C$22*Y34+'CẤU HÌNH'!$C$23*Z34+'CẤU HÌNH'!$C$24*AA34)/(IF(C34&gt;0,'CẤU HÌNH'!$C$20,0)+IF(D34&gt;0,'CẤU HÌNH'!$C$21,0)+IF(E34&gt;0,'CẤU HÌNH'!$C$22,0)+IF(F34&gt;0,'CẤU HÌNH'!$C$23,0)+IF(G34&gt;0,'CẤU HÌNH'!$C$24,0))))</f>
        <v/>
      </c>
      <c r="AR34" s="89" t="str">
        <f>IF($A34="","",IF((IF(H34&gt;0,'CẤU HÌNH'!$C$20,0)+IF(I34&gt;0,'CẤU HÌNH'!$C$21,0)+IF(J34&gt;0,'CẤU HÌNH'!$C$22,0)+IF(K34&gt;0,'CẤU HÌNH'!$C$23,0)+IF(L34&gt;0,'CẤU HÌNH'!$C$24,0))=0,"",('CẤU HÌNH'!$C$20*AB34+'CẤU HÌNH'!$C$21*AC34+'CẤU HÌNH'!$C$22*AD34+'CẤU HÌNH'!$C$23*AE34+'CẤU HÌNH'!$C$24*AF34)/(IF(H34&gt;0,'CẤU HÌNH'!$C$20,0)+IF(I34&gt;0,'CẤU HÌNH'!$C$21,0)+IF(J34&gt;0,'CẤU HÌNH'!$C$22,0)+IF(K34&gt;0,'CẤU HÌNH'!$C$23,0)+IF(L34&gt;0,'CẤU HÌNH'!$C$24,0))))</f>
        <v/>
      </c>
      <c r="AS34" s="89" t="str">
        <f>IF($A34="","",IF((IF(M34&gt;0,'CẤU HÌNH'!$C$20,0)+IF(N34&gt;0,'CẤU HÌNH'!$C$21,0)+IF(O34&gt;0,'CẤU HÌNH'!$C$22,0)+IF(P34&gt;0,'CẤU HÌNH'!$C$23,0)+IF(Q34&gt;0,'CẤU HÌNH'!$C$24,0))=0,"",('CẤU HÌNH'!$C$20*AG34+'CẤU HÌNH'!$C$21*AH34+'CẤU HÌNH'!$C$22*AI34+'CẤU HÌNH'!$C$23*AJ34+'CẤU HÌNH'!$C$24*AK34)/(IF(M34&gt;0,'CẤU HÌNH'!$C$20,0)+IF(N34&gt;0,'CẤU HÌNH'!$C$21,0)+IF(O34&gt;0,'CẤU HÌNH'!$C$22,0)+IF(P34&gt;0,'CẤU HÌNH'!$C$23,0)+IF(Q34&gt;0,'CẤU HÌNH'!$C$24,0))))</f>
        <v/>
      </c>
      <c r="AT34" s="89" t="str">
        <f>IF($A34="","",IF((IF(R34&gt;0,'CẤU HÌNH'!$C$20,0)+IF(S34&gt;0,'CẤU HÌNH'!$C$21,0)+IF(T34&gt;0,'CẤU HÌNH'!$C$22,0)+IF(U34&gt;0,'CẤU HÌNH'!$C$23,0)+IF(V34&gt;0,'CẤU HÌNH'!$C$24,0))=0,"",('CẤU HÌNH'!$C$20*AL34+'CẤU HÌNH'!$C$21*AM34+'CẤU HÌNH'!$C$22*AN34+'CẤU HÌNH'!$C$23*AO34+'CẤU HÌNH'!$C$24*AP34)/(IF(R34&gt;0,'CẤU HÌNH'!$C$20,0)+IF(S34&gt;0,'CẤU HÌNH'!$C$21,0)+IF(T34&gt;0,'CẤU HÌNH'!$C$22,0)+IF(U34&gt;0,'CẤU HÌNH'!$C$23,0)+IF(V34&gt;0,'CẤU HÌNH'!$C$24,0))))</f>
        <v/>
      </c>
      <c r="AU34" s="89" t="str">
        <f>IF($A34="","",IF((IF(C34&gt;0,'CẤU HÌNH'!$C$12,0)+IF(H34&gt;0,'CẤU HÌNH'!$C$13,0)+IF(M34&gt;0,'CẤU HÌNH'!$C$14,0)+IF(R34&gt;0,'CẤU HÌNH'!$C$15,0))=0,"",('CẤU HÌNH'!$C$12*W34+'CẤU HÌNH'!$C$13*AB34+'CẤU HÌNH'!$C$14*AG34+'CẤU HÌNH'!$C$15*AL34)/(IF(C34&gt;0,'CẤU HÌNH'!$C$12,0)+IF(H34&gt;0,'CẤU HÌNH'!$C$13,0)+IF(M34&gt;0,'CẤU HÌNH'!$C$14,0)+IF(R34&gt;0,'CẤU HÌNH'!$C$15,0))))</f>
        <v/>
      </c>
      <c r="AV34" s="89" t="str">
        <f>IF($A34="","",IF((IF(D34&gt;0,'CẤU HÌNH'!$C$12,0)+IF(I34&gt;0,'CẤU HÌNH'!$C$13,0)+IF(N34&gt;0,'CẤU HÌNH'!$C$14,0)+IF(S34&gt;0,'CẤU HÌNH'!$C$15,0))=0,"",('CẤU HÌNH'!$C$12*X34+'CẤU HÌNH'!$C$13*AC34+'CẤU HÌNH'!$C$14*AH34+'CẤU HÌNH'!$C$15*AM34)/(IF(D34&gt;0,'CẤU HÌNH'!$C$12,0)+IF(I34&gt;0,'CẤU HÌNH'!$C$13,0)+IF(N34&gt;0,'CẤU HÌNH'!$C$14,0)+IF(S34&gt;0,'CẤU HÌNH'!$C$15,0))))</f>
        <v/>
      </c>
      <c r="AW34" s="89" t="str">
        <f>IF($A34="","",IF((IF(E34&gt;0,'CẤU HÌNH'!$C$12,0)+IF(J34&gt;0,'CẤU HÌNH'!$C$13,0)+IF(O34&gt;0,'CẤU HÌNH'!$C$14,0)+IF(T34&gt;0,'CẤU HÌNH'!$C$15,0))=0,"",('CẤU HÌNH'!$C$12*Y34+'CẤU HÌNH'!$C$13*AD34+'CẤU HÌNH'!$C$14*AI34+'CẤU HÌNH'!$C$15*AN34)/(IF(E34&gt;0,'CẤU HÌNH'!$C$12,0)+IF(J34&gt;0,'CẤU HÌNH'!$C$13,0)+IF(O34&gt;0,'CẤU HÌNH'!$C$14,0)+IF(T34&gt;0,'CẤU HÌNH'!$C$15,0))))</f>
        <v/>
      </c>
      <c r="AX34" s="89" t="str">
        <f>IF($A34="","",IF((IF(F34&gt;0,'CẤU HÌNH'!$C$12,0)+IF(K34&gt;0,'CẤU HÌNH'!$C$13,0)+IF(P34&gt;0,'CẤU HÌNH'!$C$14,0)+IF(U34&gt;0,'CẤU HÌNH'!$C$15,0))=0,"",('CẤU HÌNH'!$C$12*Z34+'CẤU HÌNH'!$C$13*AE34+'CẤU HÌNH'!$C$14*AJ34+'CẤU HÌNH'!$C$15*AO34)/(IF(F34&gt;0,'CẤU HÌNH'!$C$12,0)+IF(K34&gt;0,'CẤU HÌNH'!$C$13,0)+IF(P34&gt;0,'CẤU HÌNH'!$C$14,0)+IF(U34&gt;0,'CẤU HÌNH'!$C$15,0))))</f>
        <v/>
      </c>
      <c r="AY34" s="89" t="str">
        <f>IF($A34="","",IF((IF(G34&gt;0,'CẤU HÌNH'!$C$12,0)+IF(L34&gt;0,'CẤU HÌNH'!$C$13,0)+IF(Q34&gt;0,'CẤU HÌNH'!$C$14,0)+IF(V34&gt;0,'CẤU HÌNH'!$C$15,0))=0,"",('CẤU HÌNH'!$C$12*AA34+'CẤU HÌNH'!$C$13*AF34+'CẤU HÌNH'!$C$14*AK34+'CẤU HÌNH'!$C$15*AP34)/(IF(G34&gt;0,'CẤU HÌNH'!$C$12,0)+IF(L34&gt;0,'CẤU HÌNH'!$C$13,0)+IF(Q34&gt;0,'CẤU HÌNH'!$C$14,0)+IF(V34&gt;0,'CẤU HÌNH'!$C$15,0))))</f>
        <v/>
      </c>
      <c r="AZ34" s="89" t="str">
        <f>IF($A34="","",IF((IF(H34&gt;0,'CẤU HÌNH'!$C$13,0)+IF(M34&gt;0,'CẤU HÌNH'!$C$14,0)+IF(R34&gt;0,'CẤU HÌNH'!$C$15,0))=0,"",('CẤU HÌNH'!$C$13*AB34+'CẤU HÌNH'!$C$14*AG34+'CẤU HÌNH'!$C$15*AL34)/(IF(H34&gt;0,'CẤU HÌNH'!$C$13,0)+IF(M34&gt;0,'CẤU HÌNH'!$C$14,0)+IF(R34&gt;0,'CẤU HÌNH'!$C$15,0))))</f>
        <v/>
      </c>
      <c r="BA34" s="89" t="str">
        <f>IF($A34="","",IF((IF(I34&gt;0,'CẤU HÌNH'!$C$13,0)+IF(N34&gt;0,'CẤU HÌNH'!$C$14,0)+IF(S34&gt;0,'CẤU HÌNH'!$C$15,0))=0,"",('CẤU HÌNH'!$C$13*AC34+'CẤU HÌNH'!$C$14*AH34+'CẤU HÌNH'!$C$15*AM34)/(IF(I34&gt;0,'CẤU HÌNH'!$C$13,0)+IF(N34&gt;0,'CẤU HÌNH'!$C$14,0)+IF(S34&gt;0,'CẤU HÌNH'!$C$15,0))))</f>
        <v/>
      </c>
      <c r="BB34" s="89" t="str">
        <f>IF($A34="","",IF((IF(J34&gt;0,'CẤU HÌNH'!$C$13,0)+IF(O34&gt;0,'CẤU HÌNH'!$C$14,0)+IF(T34&gt;0,'CẤU HÌNH'!$C$15,0))=0,"",('CẤU HÌNH'!$C$13*AD34+'CẤU HÌNH'!$C$14*AI34+'CẤU HÌNH'!$C$15*AN34)/(IF(J34&gt;0,'CẤU HÌNH'!$C$13,0)+IF(O34&gt;0,'CẤU HÌNH'!$C$14,0)+IF(T34&gt;0,'CẤU HÌNH'!$C$15,0))))</f>
        <v/>
      </c>
      <c r="BC34" s="89" t="str">
        <f>IF($A34="","",IF((IF(K34&gt;0,'CẤU HÌNH'!$C$13,0)+IF(P34&gt;0,'CẤU HÌNH'!$C$14,0)+IF(U34&gt;0,'CẤU HÌNH'!$C$15,0))=0,"",('CẤU HÌNH'!$C$13*AE34+'CẤU HÌNH'!$C$14*AJ34+'CẤU HÌNH'!$C$15*AO34)/(IF(K34&gt;0,'CẤU HÌNH'!$C$13,0)+IF(P34&gt;0,'CẤU HÌNH'!$C$14,0)+IF(U34&gt;0,'CẤU HÌNH'!$C$15,0))))</f>
        <v/>
      </c>
      <c r="BD34" s="89" t="str">
        <f>IF($A34="","",IF((IF(L34&gt;0,'CẤU HÌNH'!$C$13,0)+IF(Q34&gt;0,'CẤU HÌNH'!$C$14,0)+IF(V34&gt;0,'CẤU HÌNH'!$C$15,0))=0,"",('CẤU HÌNH'!$C$13*AF34+'CẤU HÌNH'!$C$14*AK34+'CẤU HÌNH'!$C$15*AP34)/(IF(L34&gt;0,'CẤU HÌNH'!$C$13,0)+IF(Q34&gt;0,'CẤU HÌNH'!$C$14,0)+IF(V34&gt;0,'CẤU HÌNH'!$C$15,0))))</f>
        <v/>
      </c>
      <c r="BE34" s="89" t="str">
        <f>IF($A34="","",IF((IF(ISNUMBER(AQ34),'CẤU HÌNH'!$C$12,0)+IF(ISNUMBER(AR34),'CẤU HÌNH'!$C$13,0)+IF(ISNUMBER(AS34),'CẤU HÌNH'!$C$14,0)+IF(ISNUMBER(AT34),'CẤU HÌNH'!$C$15,0))=0,"",(IF(ISNUMBER(AQ34),'CẤU HÌNH'!$C$12*AQ34,0)+IF(ISNUMBER(AR34),'CẤU HÌNH'!$C$13*AR34,0)+IF(ISNUMBER(AS34),'CẤU HÌNH'!$C$14*AS34,0)+IF(ISNUMBER(AT34),'CẤU HÌNH'!$C$15*AT34,0))/(IF(ISNUMBER(AQ34),'CẤU HÌNH'!$C$12,0)+IF(ISNUMBER(AR34),'CẤU HÌNH'!$C$13,0)+IF(ISNUMBER(AS34),'CẤU HÌNH'!$C$14,0)+IF(ISNUMBER(AT34),'CẤU HÌNH'!$C$15,0))))</f>
        <v/>
      </c>
      <c r="BF34" s="89" t="str">
        <f>IF($A34="","",IF((IF(ISNUMBER(AR34),'CẤU HÌNH'!$C$13,0)+IF(ISNUMBER(AS34),'CẤU HÌNH'!$C$14,0)+IF(ISNUMBER(AT34),'CẤU HÌNH'!$C$15,0))=0,"",(IF(ISNUMBER(AR34),'CẤU HÌNH'!$C$13*AR34,0)+IF(ISNUMBER(AS34),'CẤU HÌNH'!$C$14*AS34,0)+IF(ISNUMBER(AT34),'CẤU HÌNH'!$C$15*AT34,0))/(IF(ISNUMBER(AR34),'CẤU HÌNH'!$C$13,0)+IF(ISNUMBER(AS34),'CẤU HÌNH'!$C$14,0)+IF(ISNUMBER(AT34),'CẤU HÌNH'!$C$15,0))))</f>
        <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F1"/>
    <mergeCell ref="A2:BF2"/>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2026-10-27T08:57:43Z</dcterms:created>
  <dc:creator>openpyxl</dc:creator>
</cp:coreProperties>
</file>

<file path=docProps/custom.xml><?xml version="1.0" encoding="utf-8"?>
<Properties xmlns="http://schemas.openxmlformats.org/officeDocument/2006/custom-properties" xmlns:vt="http://schemas.openxmlformats.org/officeDocument/2006/docPropsVTypes"/>
</file>