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hấm công" sheetId="1" r:id="rId4"/>
    <sheet state="visible" name="Nhật ký trực ca" sheetId="2" r:id="rId5"/>
    <sheet state="visible" name="Cài đặt" sheetId="3" r:id="rId6"/>
  </sheets>
  <definedNames/>
  <calcPr/>
  <extLst>
    <ext uri="GoogleSheetsCustomDataVersion2">
      <go:sheetsCustomData xmlns:go="http://customooxmlschemas.google.com/" r:id="rId7" roundtripDataChecksum="wGTOgC3DsL0OYgrdVSPC7KAgILLghh43z90MRSX40Mw="/>
    </ext>
  </extLst>
</workbook>
</file>

<file path=xl/sharedStrings.xml><?xml version="1.0" encoding="utf-8"?>
<sst xmlns="http://schemas.openxmlformats.org/spreadsheetml/2006/main" count="374" uniqueCount="127">
  <si>
    <t>CÀI ĐẶT BẢNG CHẤM CÔNG BẢO VỆ</t>
  </si>
  <si>
    <t>HƯỚNG DẪN SỬ DỤNG</t>
  </si>
  <si>
    <t>1. THÔNG TIN CHUNG</t>
  </si>
  <si>
    <t>1) Nhập tên đơn vị, mục tiêu, tháng và năm ở mục 1.
2) Kiểm tra bảng ký hiệu ca (mục 2): sửa giờ bắt đầu/kết thúc nếu ca của bạn khác.
3) Nhập ngày lễ của năm vào mục 3 – cột ngày lễ sẽ tự tô màu.
4) Sang sheet 'Chấm công': nhập họ tên và chọn ký hiệu ở từng ngày (có danh sách thả xuống).
5) Các cột tổng hợp và dòng tổng tự tính, không cần nhập.
6) Sheet 'Nhật ký trực ca': ghi bàn giao, sự việc và xử lý của từng ca.
Ô nền cam nhạt = ô cần nhập. Ô nền xám = ô tự tính.</t>
  </si>
  <si>
    <t>NHẬT KÝ TRỰC CA BẢO VỆ</t>
  </si>
  <si>
    <t>Tên đơn vị / công ty</t>
  </si>
  <si>
    <t>CÔNG TY TNHH DỊCH VỤ BẢO VỆ MẪU</t>
  </si>
  <si>
    <t>Mục tiêu / vị trí bảo vệ</t>
  </si>
  <si>
    <t>BẢNG CHẤM CÔNG BẢO VỆ</t>
  </si>
  <si>
    <t>Tòa nhà văn phòng ABC – 123 Phố Huế, Hà Nội</t>
  </si>
  <si>
    <t>Tháng chấm công</t>
  </si>
  <si>
    <t>Tổng số ca ghi nhật ký</t>
  </si>
  <si>
    <t>Tổng giờ trực</t>
  </si>
  <si>
    <t>Số ca có sự việc</t>
  </si>
  <si>
    <t>Sự việc cần báo cáo cấp trên</t>
  </si>
  <si>
    <t>Năm chấm công</t>
  </si>
  <si>
    <t>STT</t>
  </si>
  <si>
    <t>Mã NV</t>
  </si>
  <si>
    <t>Số ngày trong tháng</t>
  </si>
  <si>
    <t>Họ và tên</t>
  </si>
  <si>
    <t>Vị trí / Chốt trực</t>
  </si>
  <si>
    <t>NGÀY TRONG THÁNG</t>
  </si>
  <si>
    <t>TỔNG HỢP SỐ CA / NGÀY</t>
  </si>
  <si>
    <t>Tự tính theo tháng/năm</t>
  </si>
  <si>
    <t>TỔNG HỢP GIỜ &amp; CÔNG</t>
  </si>
  <si>
    <t>Ngày</t>
  </si>
  <si>
    <t>Thứ</t>
  </si>
  <si>
    <t>Số ngày Chủ nhật</t>
  </si>
  <si>
    <t>Ca</t>
  </si>
  <si>
    <t>Ghi chú</t>
  </si>
  <si>
    <t>Thời gian ca</t>
  </si>
  <si>
    <t>Số giờ</t>
  </si>
  <si>
    <t>Người giao ca</t>
  </si>
  <si>
    <t>Người nhận ca</t>
  </si>
  <si>
    <t>Quân số</t>
  </si>
  <si>
    <t>Tình hình an ninh</t>
  </si>
  <si>
    <t>Nội dung diễn biến / sự việc</t>
  </si>
  <si>
    <t>Biện pháp xử lý</t>
  </si>
  <si>
    <t>Báo cáo cấp trên</t>
  </si>
  <si>
    <t>Bàn giao tài sản, thiết bị</t>
  </si>
  <si>
    <t>Trạng thái</t>
  </si>
  <si>
    <t>Tự đếm trên bảng chấm công</t>
  </si>
  <si>
    <t>Công chuẩn trong tháng (ngày)</t>
  </si>
  <si>
    <t>Bằng số ngày − Chủ nhật (có thể nhập đè số khác)</t>
  </si>
  <si>
    <t>Số giờ tính 1 công</t>
  </si>
  <si>
    <t>S</t>
  </si>
  <si>
    <t>Dùng để quy đổi giờ → công và tính tăng ca</t>
  </si>
  <si>
    <t>2. BẢNG KÝ HIỆU CHẤM CÔNG</t>
  </si>
  <si>
    <t>3. NGÀY LỄ TRONG NĂM</t>
  </si>
  <si>
    <t>Ký hiệu</t>
  </si>
  <si>
    <t>Tên ca / loại nghỉ</t>
  </si>
  <si>
    <t>Giờ bắt đầu</t>
  </si>
  <si>
    <t>Giờ kết thúc</t>
  </si>
  <si>
    <t>Giờ làm thực tế</t>
  </si>
  <si>
    <t>Giờ hưởng lương</t>
  </si>
  <si>
    <t>Tên ngày lễ</t>
  </si>
  <si>
    <t>Ca sáng</t>
  </si>
  <si>
    <t>Vũ Thanh Sơn</t>
  </si>
  <si>
    <t>Nguyễn Văn Hùng</t>
  </si>
  <si>
    <t>Bình thường</t>
  </si>
  <si>
    <t>Tuần tra 3 lượt, không có gì bất thường.</t>
  </si>
  <si>
    <t>Tết Dương lịch</t>
  </si>
  <si>
    <t>C</t>
  </si>
  <si>
    <t>Ca chiều</t>
  </si>
  <si>
    <t>Đủ</t>
  </si>
  <si>
    <t>Ngày Giải phóng miền Nam</t>
  </si>
  <si>
    <t>Đ</t>
  </si>
  <si>
    <t>Ca đêm</t>
  </si>
  <si>
    <t>Quốc tế Lao động</t>
  </si>
  <si>
    <t>N</t>
  </si>
  <si>
    <t>Ca ngày 12h</t>
  </si>
  <si>
    <t>Quốc khánh</t>
  </si>
  <si>
    <t>P</t>
  </si>
  <si>
    <t>Nghỉ phép năm</t>
  </si>
  <si>
    <t>L</t>
  </si>
  <si>
    <t>Nghỉ lễ</t>
  </si>
  <si>
    <t>Ô</t>
  </si>
  <si>
    <t>Nghỉ ốm (BHXH)</t>
  </si>
  <si>
    <t>K</t>
  </si>
  <si>
    <t>Nghỉ không lương</t>
  </si>
  <si>
    <t>OFF</t>
  </si>
  <si>
    <t>Nghỉ tuần</t>
  </si>
  <si>
    <t>Ghi chú: 'Giờ làm thực tế' dùng tính tổng giờ và tăng ca; 'Giờ hưởng lương' dùng quy đổi ra công (= giờ ÷ số giờ tính 1 công). Nghỉ phép/nghỉ lễ mặc định hưởng 1 công (8 giờ) – sửa ở cột G nếu chính sách khác. Muốn thêm ký hiệu mới: chèn dòng vào GIỮA bảng để công thức tự mở rộng.</t>
  </si>
  <si>
    <t>Lê Quốc Bảo</t>
  </si>
  <si>
    <t>Cần tự bổ sung: Tết Âm lịch, Giỗ Tổ Hùng Vương và các ngày nghỉ bù theo thông báo hằng năm của Chính phủ.</t>
  </si>
  <si>
    <t>Có sự việc</t>
  </si>
  <si>
    <t>Xe máy đỗ sai vị trí lối thoát hiểm tầng hầm B1.</t>
  </si>
  <si>
    <t>Nhắc nhở chủ xe, di chuyển xe lúc 15:40.</t>
  </si>
  <si>
    <t>Không</t>
  </si>
  <si>
    <t>Phạm Đức Anh</t>
  </si>
  <si>
    <t>Khóa cổng phụ lúc 22:30, tuần tra định kỳ đủ lượt.</t>
  </si>
  <si>
    <t>Hư hỏng</t>
  </si>
  <si>
    <t>Thiếu 1 đèn pin, đã báo đội trưởng.</t>
  </si>
  <si>
    <t>Hoàng Văn Long</t>
  </si>
  <si>
    <t>Camera cổng phụ mất tín hiệu khoảng 10 phút.</t>
  </si>
  <si>
    <t>Báo bộ phận kỹ thuật, đã khắc phục.</t>
  </si>
  <si>
    <t>Có</t>
  </si>
  <si>
    <t>Khách ra vào theo đăng ký, không phát sinh.</t>
  </si>
  <si>
    <t>Tổng giờ làm thực tế</t>
  </si>
  <si>
    <t>Giờ làm Chủ nhật</t>
  </si>
  <si>
    <t>Giờ làm ngày lễ</t>
  </si>
  <si>
    <t>Tổng công hưởng lương</t>
  </si>
  <si>
    <t>Giờ tăng ca</t>
  </si>
  <si>
    <t>BV001</t>
  </si>
  <si>
    <t>Cổng chính</t>
  </si>
  <si>
    <t>BV002</t>
  </si>
  <si>
    <t>Trần Minh Tuấn</t>
  </si>
  <si>
    <t>BV003</t>
  </si>
  <si>
    <t>Cổng phụ</t>
  </si>
  <si>
    <t>BV004</t>
  </si>
  <si>
    <t>BV005</t>
  </si>
  <si>
    <t>Sảnh tòa nhà</t>
  </si>
  <si>
    <t>BV006</t>
  </si>
  <si>
    <t>Tuần tra</t>
  </si>
  <si>
    <t>Lưu ý: 5 dòng đầu là DỮ LIỆU MẪU – xóa nội dung rồi nhập thật. Nhập ở ô nền trắng; ô nền xám (Thứ, Thời gian ca, Số giờ, Trạng thái) tự tính. 'Người giao ca' = người ca trước bàn giao; 'Người nhận ca' = người nhận trực ca này. Trạng thái 'Cần báo cáo' xuất hiện khi có sự việc mà chưa báo cấp trên.</t>
  </si>
  <si>
    <t>NGƯỜI LẬP NHẬT KÝ</t>
  </si>
  <si>
    <t>ĐỘI TRƯỞNG BẢO VỆ</t>
  </si>
  <si>
    <t>XÁC NHẬN CỦA ĐƠN VỊ</t>
  </si>
  <si>
    <t>(Ký, ghi rõ họ tên)</t>
  </si>
  <si>
    <t>BV007</t>
  </si>
  <si>
    <t>Đỗ Quang Huy</t>
  </si>
  <si>
    <t>Hầm xe</t>
  </si>
  <si>
    <t>TỔNG CỘNG</t>
  </si>
  <si>
    <t>Số người trực trong ngày</t>
  </si>
  <si>
    <t>Lưu ý: 7 dòng đầu là DỮ LIỆU MẪU – xóa họ tên và ký hiệu rồi nhập thông tin thật. Nhập liệu ở cột A–D, lưới ngày và Ghi chú (nền trắng); các ô nền xám tự tính. Tăng ca = Tổng giờ làm − Công chuẩn × 8 giờ (nếu &gt; 0).</t>
  </si>
  <si>
    <t>KÝ HIỆU CHẤM CÔNG</t>
  </si>
  <si>
    <t>NGƯỜI LẬP BẢNG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</si>
</sst>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0.0"/>
    <numFmt numFmtId="165" formatCode="dd/mm/yyyy"/>
    <numFmt numFmtId="166" formatCode="hh:mm"/>
    <numFmt numFmtId="167" formatCode="0;\-0;\-"/>
    <numFmt numFmtId="168" formatCode="0.0;\-0.0;\-"/>
  </numFmts>
  <fonts count="24">
    <font>
      <sz val="11.0"/>
      <color theme="1"/>
      <name val="Calibri"/>
      <scheme val="minor"/>
    </font>
    <font>
      <b/>
      <sz val="14.0"/>
      <color rgb="FFFFFFFF"/>
      <name val="Inter Tight"/>
    </font>
    <font/>
    <font>
      <b/>
      <sz val="10.0"/>
      <color rgb="FFFFFFFF"/>
      <name val="Inter Tight"/>
    </font>
    <font>
      <b/>
      <sz val="11.0"/>
      <color rgb="FFFFFFFF"/>
      <name val="Inter Tight"/>
    </font>
    <font>
      <sz val="9.0"/>
      <color rgb="FF27272A"/>
      <name val="Inter Tight"/>
    </font>
    <font>
      <b/>
      <sz val="24.0"/>
      <color rgb="FFF97316"/>
      <name val="Inter Tight"/>
    </font>
    <font>
      <b/>
      <sz val="10.0"/>
      <color rgb="FF3F3F46"/>
      <name val="Inter Tight"/>
    </font>
    <font>
      <b/>
      <sz val="10.0"/>
      <color rgb="FF9A3412"/>
      <name val="Inter Tight"/>
    </font>
    <font>
      <sz val="11.0"/>
      <color rgb="FF3F3F46"/>
      <name val="Inter Tight"/>
    </font>
    <font>
      <b/>
      <sz val="9.0"/>
      <color rgb="FFFFFFFF"/>
      <name val="Inter Tight"/>
    </font>
    <font>
      <b/>
      <sz val="16.0"/>
      <color rgb="FFF97316"/>
      <name val="Inter Tight"/>
    </font>
    <font>
      <sz val="10.0"/>
      <color rgb="FF27272A"/>
      <name val="Inter Tight"/>
    </font>
    <font>
      <i/>
      <sz val="8.0"/>
      <color rgb="FF71717A"/>
      <name val="Inter Tight"/>
    </font>
    <font>
      <sz val="10.0"/>
      <color rgb="FF71717A"/>
      <name val="Inter Tight"/>
    </font>
    <font>
      <b/>
      <sz val="8.0"/>
      <color rgb="FF71717A"/>
      <name val="Inter Tight"/>
    </font>
    <font>
      <b/>
      <sz val="10.0"/>
      <color rgb="FF27272A"/>
      <name val="Inter Tight"/>
    </font>
    <font>
      <b/>
      <sz val="9.0"/>
      <color rgb="FF27272A"/>
      <name val="Inter Tight"/>
    </font>
    <font>
      <b/>
      <sz val="9.0"/>
      <color rgb="FF3F3F46"/>
      <name val="Inter Tight"/>
    </font>
    <font>
      <i/>
      <sz val="9.0"/>
      <color rgb="FF71717A"/>
      <name val="Inter Tight"/>
    </font>
    <font>
      <b/>
      <sz val="9.0"/>
      <color rgb="FF9A3412"/>
      <name val="Inter Tight"/>
    </font>
    <font>
      <sz val="9.0"/>
      <color rgb="FF3F3F46"/>
      <name val="Inter Tight"/>
    </font>
    <font>
      <b/>
      <sz val="9.0"/>
      <color rgb="FF7C2D12"/>
      <name val="Inter Tight"/>
    </font>
    <font>
      <b/>
      <sz val="9.0"/>
      <color rgb="FFA1A1AA"/>
      <name val="Inter Tight"/>
    </font>
  </fonts>
  <fills count="13">
    <fill>
      <patternFill patternType="none"/>
    </fill>
    <fill>
      <patternFill patternType="lightGray"/>
    </fill>
    <fill>
      <patternFill patternType="solid">
        <fgColor rgb="FFF97316"/>
        <bgColor rgb="FFF97316"/>
      </patternFill>
    </fill>
    <fill>
      <patternFill patternType="solid">
        <fgColor rgb="FF3F3F46"/>
        <bgColor rgb="FF3F3F46"/>
      </patternFill>
    </fill>
    <fill>
      <patternFill patternType="solid">
        <fgColor rgb="FFF4F4F5"/>
        <bgColor rgb="FFF4F4F5"/>
      </patternFill>
    </fill>
    <fill>
      <patternFill patternType="solid">
        <fgColor rgb="FFFFF7ED"/>
        <bgColor rgb="FFFFF7ED"/>
      </patternFill>
    </fill>
    <fill>
      <patternFill patternType="solid">
        <fgColor rgb="FF71717A"/>
        <bgColor rgb="FF71717A"/>
      </patternFill>
    </fill>
    <fill>
      <patternFill patternType="solid">
        <fgColor rgb="FFFFFFFF"/>
        <bgColor rgb="FFFFFFFF"/>
      </patternFill>
    </fill>
    <fill>
      <patternFill patternType="solid">
        <fgColor rgb="FFE4E4E7"/>
        <bgColor rgb="FFE4E4E7"/>
      </patternFill>
    </fill>
    <fill>
      <patternFill patternType="solid">
        <fgColor rgb="FFFFEDD5"/>
        <bgColor rgb="FFFFEDD5"/>
      </patternFill>
    </fill>
    <fill>
      <patternFill patternType="solid">
        <fgColor rgb="FFFED7AA"/>
        <bgColor rgb="FFFED7AA"/>
      </patternFill>
    </fill>
    <fill>
      <patternFill patternType="solid">
        <fgColor rgb="FFFDBA74"/>
        <bgColor rgb="FFFDBA74"/>
      </patternFill>
    </fill>
    <fill>
      <patternFill patternType="solid">
        <fgColor rgb="FFD4D4D8"/>
        <bgColor rgb="FFD4D4D8"/>
      </patternFill>
    </fill>
  </fills>
  <borders count="21">
    <border/>
    <border>
      <left/>
      <top/>
      <bottom/>
    </border>
    <border>
      <top/>
      <bottom/>
    </border>
    <border>
      <right/>
      <top/>
      <bottom/>
    </border>
    <border>
      <left style="thin">
        <color rgb="FFD4D4D8"/>
      </left>
      <top style="thin">
        <color rgb="FFD4D4D8"/>
      </top>
    </border>
    <border>
      <right style="thin">
        <color rgb="FFD4D4D8"/>
      </right>
      <top style="thin">
        <color rgb="FFD4D4D8"/>
      </top>
    </border>
    <border>
      <left style="thin">
        <color rgb="FFD4D4D8"/>
      </left>
      <top style="thin">
        <color rgb="FFD4D4D8"/>
      </top>
      <bottom style="thin">
        <color rgb="FFD4D4D8"/>
      </bottom>
    </border>
    <border>
      <right style="thin">
        <color rgb="FFD4D4D8"/>
      </right>
      <top style="thin">
        <color rgb="FFD4D4D8"/>
      </top>
      <bottom style="thin">
        <color rgb="FFD4D4D8"/>
      </bottom>
    </border>
    <border>
      <left style="thin">
        <color rgb="FFF97316"/>
      </left>
      <top style="thin">
        <color rgb="FFF97316"/>
      </top>
      <bottom style="thin">
        <color rgb="FFF97316"/>
      </bottom>
    </border>
    <border>
      <top style="thin">
        <color rgb="FFF97316"/>
      </top>
      <bottom style="thin">
        <color rgb="FFF97316"/>
      </bottom>
    </border>
    <border>
      <right style="thin">
        <color rgb="FFF97316"/>
      </right>
      <top style="thin">
        <color rgb="FFF97316"/>
      </top>
      <bottom style="thin">
        <color rgb="FFF97316"/>
      </bottom>
    </border>
    <border>
      <left style="thin">
        <color rgb="FFD4D4D8"/>
      </left>
    </border>
    <border>
      <right style="thin">
        <color rgb="FFD4D4D8"/>
      </right>
    </border>
    <border>
      <left style="thin">
        <color rgb="FFD4D4D8"/>
      </left>
      <right style="thin">
        <color rgb="FFD4D4D8"/>
      </right>
      <top style="thin">
        <color rgb="FFD4D4D8"/>
      </top>
    </border>
    <border>
      <top style="thin">
        <color rgb="FFD4D4D8"/>
      </top>
      <bottom style="thin">
        <color rgb="FFD4D4D8"/>
      </bottom>
    </border>
    <border>
      <left style="thin">
        <color rgb="FFD4D4D8"/>
      </left>
      <right style="thin">
        <color rgb="FFD4D4D8"/>
      </right>
      <top style="thin">
        <color rgb="FFD4D4D8"/>
      </top>
      <bottom style="thin">
        <color rgb="FFD4D4D8"/>
      </bottom>
    </border>
    <border>
      <left style="thin">
        <color rgb="FFD4D4D8"/>
      </left>
      <right style="thin">
        <color rgb="FFD4D4D8"/>
      </right>
    </border>
    <border>
      <left style="thin">
        <color rgb="FFD4D4D8"/>
      </left>
      <bottom style="thin">
        <color rgb="FFD4D4D8"/>
      </bottom>
    </border>
    <border>
      <right style="thin">
        <color rgb="FFD4D4D8"/>
      </right>
      <bottom style="thin">
        <color rgb="FFD4D4D8"/>
      </bottom>
    </border>
    <border>
      <left style="thin">
        <color rgb="FFF97316"/>
      </left>
      <right style="thin">
        <color rgb="FFF97316"/>
      </right>
      <top style="thin">
        <color rgb="FFF97316"/>
      </top>
      <bottom style="thin">
        <color rgb="FFF97316"/>
      </bottom>
    </border>
    <border>
      <left style="thin">
        <color rgb="FFD4D4D8"/>
      </left>
      <right style="thin">
        <color rgb="FFD4D4D8"/>
      </right>
      <bottom style="thin">
        <color rgb="FFD4D4D8"/>
      </bottom>
    </border>
  </borders>
  <cellStyleXfs count="1">
    <xf borderId="0" fillId="0" fontId="0" numFmtId="0" applyAlignment="1" applyFont="1"/>
  </cellStyleXfs>
  <cellXfs count="8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3" fontId="3" numFmtId="0" xfId="0" applyAlignment="1" applyBorder="1" applyFill="1" applyFont="1">
      <alignment horizontal="left" shrinkToFit="0" vertical="center" wrapText="0"/>
    </xf>
    <xf borderId="1" fillId="2" fontId="4" numFmtId="0" xfId="0" applyAlignment="1" applyBorder="1" applyFill="1" applyFont="1">
      <alignment horizontal="left" shrinkToFit="0" vertical="center" wrapText="0"/>
    </xf>
    <xf borderId="4" fillId="4" fontId="5" numFmtId="0" xfId="0" applyAlignment="1" applyBorder="1" applyFill="1" applyFont="1">
      <alignment horizontal="left" shrinkToFit="0" vertical="top" wrapText="1"/>
    </xf>
    <xf borderId="0" fillId="0" fontId="6" numFmtId="0" xfId="0" applyAlignment="1" applyFont="1">
      <alignment horizontal="center" shrinkToFit="0" vertical="center" wrapText="0"/>
    </xf>
    <xf borderId="5" fillId="0" fontId="2" numFmtId="0" xfId="0" applyBorder="1" applyFont="1"/>
    <xf borderId="6" fillId="4" fontId="7" numFmtId="0" xfId="0" applyAlignment="1" applyBorder="1" applyFill="1" applyFont="1">
      <alignment horizontal="left" shrinkToFit="0" vertical="center" wrapText="0"/>
    </xf>
    <xf borderId="7" fillId="0" fontId="2" numFmtId="0" xfId="0" applyBorder="1" applyFont="1"/>
    <xf borderId="8" fillId="5" fontId="8" numFmtId="0" xfId="0" applyAlignment="1" applyBorder="1" applyFill="1" applyFont="1">
      <alignment horizontal="left" shrinkToFit="0" vertical="center" wrapText="0"/>
    </xf>
    <xf borderId="9" fillId="0" fontId="2" numFmtId="0" xfId="0" applyBorder="1" applyFont="1"/>
    <xf borderId="10" fillId="0" fontId="2" numFmtId="0" xfId="0" applyBorder="1" applyFont="1"/>
    <xf borderId="0" fillId="0" fontId="6" numFmtId="0" xfId="0" applyAlignment="1" applyFont="1">
      <alignment horizontal="left" shrinkToFit="0" vertical="center" wrapText="0"/>
    </xf>
    <xf borderId="11" fillId="0" fontId="2" numFmtId="0" xfId="0" applyBorder="1" applyFont="1"/>
    <xf borderId="12" fillId="0" fontId="2" numFmtId="0" xfId="0" applyBorder="1" applyFont="1"/>
    <xf borderId="0" fillId="0" fontId="6" numFmtId="0" xfId="0" applyAlignment="1" applyFont="1">
      <alignment horizontal="center" readingOrder="0" shrinkToFit="0" vertical="center" wrapText="0"/>
    </xf>
    <xf borderId="0" fillId="0" fontId="9" numFmtId="0" xfId="0" applyAlignment="1" applyFont="1">
      <alignment horizontal="left" shrinkToFit="0" vertical="center" wrapText="0"/>
    </xf>
    <xf borderId="1" fillId="3" fontId="10" numFmtId="0" xfId="0" applyAlignment="1" applyBorder="1" applyFill="1" applyFont="1">
      <alignment horizontal="center" shrinkToFit="0" vertical="center" wrapText="0"/>
    </xf>
    <xf borderId="8" fillId="5" fontId="8" numFmtId="1" xfId="0" applyAlignment="1" applyBorder="1" applyFill="1" applyFont="1" applyNumberFormat="1">
      <alignment horizontal="center" shrinkToFit="0" vertical="center" wrapText="0"/>
    </xf>
    <xf borderId="13" fillId="3" fontId="3" numFmtId="0" xfId="0" applyAlignment="1" applyBorder="1" applyFill="1" applyFont="1">
      <alignment horizontal="center" shrinkToFit="0" vertical="center" wrapText="1"/>
    </xf>
    <xf borderId="6" fillId="4" fontId="11" numFmtId="1" xfId="0" applyAlignment="1" applyBorder="1" applyFill="1" applyFont="1" applyNumberFormat="1">
      <alignment horizontal="center" shrinkToFit="0" vertical="center" wrapText="0"/>
    </xf>
    <xf borderId="14" fillId="0" fontId="2" numFmtId="0" xfId="0" applyBorder="1" applyFont="1"/>
    <xf borderId="6" fillId="4" fontId="11" numFmtId="164" xfId="0" applyAlignment="1" applyBorder="1" applyFill="1" applyFont="1" applyNumberFormat="1">
      <alignment horizontal="center" shrinkToFit="0" vertical="center" wrapText="0"/>
    </xf>
    <xf borderId="6" fillId="2" fontId="3" numFmtId="0" xfId="0" applyAlignment="1" applyBorder="1" applyFill="1" applyFont="1">
      <alignment horizontal="center" shrinkToFit="0" vertical="center" wrapText="0"/>
    </xf>
    <xf borderId="6" fillId="6" fontId="3" numFmtId="0" xfId="0" applyAlignment="1" applyBorder="1" applyFill="1" applyFont="1">
      <alignment horizontal="center" shrinkToFit="0" vertical="center" wrapText="0"/>
    </xf>
    <xf borderId="6" fillId="4" fontId="12" numFmtId="1" xfId="0" applyAlignment="1" applyBorder="1" applyFill="1" applyFont="1" applyNumberFormat="1">
      <alignment horizontal="center" shrinkToFit="0" vertical="center" wrapText="0"/>
    </xf>
    <xf borderId="15" fillId="2" fontId="10" numFmtId="0" xfId="0" applyAlignment="1" applyBorder="1" applyFill="1" applyFont="1">
      <alignment horizontal="center" shrinkToFit="0" vertical="center" wrapText="1"/>
    </xf>
    <xf borderId="0" fillId="0" fontId="13" numFmtId="0" xfId="0" applyAlignment="1" applyFont="1">
      <alignment horizontal="left" shrinkToFit="0" vertical="center" wrapText="1"/>
    </xf>
    <xf borderId="15" fillId="6" fontId="10" numFmtId="0" xfId="0" applyAlignment="1" applyBorder="1" applyFill="1" applyFont="1">
      <alignment horizontal="center" shrinkToFit="0" vertical="center" wrapText="1"/>
    </xf>
    <xf borderId="13" fillId="3" fontId="3" numFmtId="0" xfId="0" applyAlignment="1" applyBorder="1" applyFill="1" applyFont="1">
      <alignment horizontal="center" shrinkToFit="0" vertical="center" wrapText="0"/>
    </xf>
    <xf borderId="16" fillId="0" fontId="2" numFmtId="0" xfId="0" applyBorder="1" applyFont="1"/>
    <xf borderId="15" fillId="0" fontId="14" numFmtId="0" xfId="0" applyAlignment="1" applyBorder="1" applyFont="1">
      <alignment horizontal="center" shrinkToFit="0" vertical="center" wrapText="0"/>
    </xf>
    <xf borderId="15" fillId="7" fontId="12" numFmtId="165" xfId="0" applyAlignment="1" applyBorder="1" applyFill="1" applyFont="1" applyNumberFormat="1">
      <alignment horizontal="center" shrinkToFit="0" vertical="center" wrapText="0"/>
    </xf>
    <xf borderId="15" fillId="4" fontId="5" numFmtId="0" xfId="0" applyAlignment="1" applyBorder="1" applyFill="1" applyFont="1">
      <alignment horizontal="center" shrinkToFit="0" vertical="center" wrapText="0"/>
    </xf>
    <xf borderId="15" fillId="4" fontId="15" numFmtId="0" xfId="0" applyAlignment="1" applyBorder="1" applyFill="1" applyFont="1">
      <alignment horizontal="center" shrinkToFit="0" vertical="center" wrapText="0"/>
    </xf>
    <xf borderId="15" fillId="7" fontId="16" numFmtId="0" xfId="0" applyAlignment="1" applyBorder="1" applyFill="1" applyFont="1">
      <alignment horizontal="center" shrinkToFit="0" vertical="center" wrapText="0"/>
    </xf>
    <xf borderId="17" fillId="0" fontId="2" numFmtId="0" xfId="0" applyBorder="1" applyFont="1"/>
    <xf borderId="18" fillId="0" fontId="2" numFmtId="0" xfId="0" applyBorder="1" applyFont="1"/>
    <xf borderId="15" fillId="2" fontId="10" numFmtId="0" xfId="0" applyAlignment="1" applyBorder="1" applyFill="1" applyFont="1">
      <alignment horizontal="center" shrinkToFit="0" vertical="center" wrapText="0"/>
    </xf>
    <xf borderId="19" fillId="5" fontId="8" numFmtId="0" xfId="0" applyAlignment="1" applyBorder="1" applyFill="1" applyFont="1">
      <alignment horizontal="center" shrinkToFit="0" vertical="center" wrapText="0"/>
    </xf>
    <xf borderId="19" fillId="5" fontId="12" numFmtId="0" xfId="0" applyAlignment="1" applyBorder="1" applyFill="1" applyFont="1">
      <alignment horizontal="left" shrinkToFit="0" vertical="center" wrapText="0"/>
    </xf>
    <xf borderId="19" fillId="5" fontId="12" numFmtId="166" xfId="0" applyAlignment="1" applyBorder="1" applyFill="1" applyFont="1" applyNumberFormat="1">
      <alignment horizontal="center" shrinkToFit="0" vertical="center" wrapText="0"/>
    </xf>
    <xf borderId="15" fillId="4" fontId="12" numFmtId="164" xfId="0" applyAlignment="1" applyBorder="1" applyFill="1" applyFont="1" applyNumberFormat="1">
      <alignment horizontal="center" shrinkToFit="0" vertical="center" wrapText="0"/>
    </xf>
    <xf borderId="15" fillId="7" fontId="5" numFmtId="0" xfId="0" applyAlignment="1" applyBorder="1" applyFill="1" applyFont="1">
      <alignment horizontal="left" shrinkToFit="0" vertical="center" wrapText="0"/>
    </xf>
    <xf borderId="15" fillId="7" fontId="12" numFmtId="0" xfId="0" applyAlignment="1" applyBorder="1" applyFill="1" applyFont="1">
      <alignment horizontal="center" shrinkToFit="0" vertical="center" wrapText="0"/>
    </xf>
    <xf borderId="15" fillId="7" fontId="5" numFmtId="0" xfId="0" applyAlignment="1" applyBorder="1" applyFill="1" applyFont="1">
      <alignment horizontal="center" shrinkToFit="0" vertical="center" wrapText="0"/>
    </xf>
    <xf borderId="19" fillId="5" fontId="12" numFmtId="165" xfId="0" applyAlignment="1" applyBorder="1" applyFill="1" applyFont="1" applyNumberFormat="1">
      <alignment horizontal="center" shrinkToFit="0" vertical="center" wrapText="0"/>
    </xf>
    <xf borderId="15" fillId="7" fontId="5" numFmtId="0" xfId="0" applyAlignment="1" applyBorder="1" applyFill="1" applyFont="1">
      <alignment horizontal="left" shrinkToFit="0" vertical="center" wrapText="1"/>
    </xf>
    <xf borderId="15" fillId="4" fontId="17" numFmtId="0" xfId="0" applyAlignment="1" applyBorder="1" applyFill="1" applyFont="1">
      <alignment horizontal="center" shrinkToFit="0" vertical="center" wrapText="0"/>
    </xf>
    <xf borderId="15" fillId="4" fontId="12" numFmtId="166" xfId="0" applyAlignment="1" applyBorder="1" applyFill="1" applyFont="1" applyNumberFormat="1">
      <alignment horizontal="center" shrinkToFit="0" vertical="center" wrapText="0"/>
    </xf>
    <xf borderId="19" fillId="5" fontId="12" numFmtId="164" xfId="0" applyAlignment="1" applyBorder="1" applyFill="1" applyFont="1" applyNumberFormat="1">
      <alignment horizontal="center" shrinkToFit="0" vertical="center" wrapText="0"/>
    </xf>
    <xf borderId="0" fillId="0" fontId="13" numFmtId="0" xfId="0" applyAlignment="1" applyFont="1">
      <alignment horizontal="left" shrinkToFit="0" vertical="top" wrapText="1"/>
    </xf>
    <xf borderId="15" fillId="7" fontId="5" numFmtId="0" xfId="0" applyAlignment="1" applyBorder="1" applyFill="1" applyFont="1">
      <alignment horizontal="center" readingOrder="0" shrinkToFit="0" vertical="center" wrapText="0"/>
    </xf>
    <xf borderId="13" fillId="3" fontId="10" numFmtId="0" xfId="0" applyAlignment="1" applyBorder="1" applyFill="1" applyFont="1">
      <alignment horizontal="center" shrinkToFit="0" vertical="center" wrapText="1"/>
    </xf>
    <xf borderId="15" fillId="3" fontId="3" numFmtId="0" xfId="0" applyAlignment="1" applyBorder="1" applyFill="1" applyFont="1">
      <alignment horizontal="center" shrinkToFit="0" vertical="center" wrapText="0"/>
    </xf>
    <xf borderId="20" fillId="0" fontId="2" numFmtId="0" xfId="0" applyBorder="1" applyFont="1"/>
    <xf borderId="15" fillId="8" fontId="18" numFmtId="0" xfId="0" applyAlignment="1" applyBorder="1" applyFill="1" applyFont="1">
      <alignment horizontal="center" shrinkToFit="0" vertical="center" wrapText="0"/>
    </xf>
    <xf borderId="15" fillId="7" fontId="14" numFmtId="0" xfId="0" applyAlignment="1" applyBorder="1" applyFill="1" applyFont="1">
      <alignment horizontal="center" shrinkToFit="0" vertical="center" wrapText="0"/>
    </xf>
    <xf borderId="15" fillId="7" fontId="12" numFmtId="0" xfId="0" applyAlignment="1" applyBorder="1" applyFill="1" applyFont="1">
      <alignment horizontal="left" shrinkToFit="0" vertical="center" wrapText="0"/>
    </xf>
    <xf borderId="15" fillId="7" fontId="17" numFmtId="0" xfId="0" applyAlignment="1" applyBorder="1" applyFill="1" applyFont="1">
      <alignment horizontal="center" shrinkToFit="0" vertical="center" wrapText="0"/>
    </xf>
    <xf borderId="15" fillId="4" fontId="12" numFmtId="167" xfId="0" applyAlignment="1" applyBorder="1" applyFill="1" applyFont="1" applyNumberFormat="1">
      <alignment horizontal="center" shrinkToFit="0" vertical="center" wrapText="0"/>
    </xf>
    <xf borderId="15" fillId="4" fontId="16" numFmtId="168" xfId="0" applyAlignment="1" applyBorder="1" applyFill="1" applyFont="1" applyNumberFormat="1">
      <alignment horizontal="center" shrinkToFit="0" vertical="center" wrapText="0"/>
    </xf>
    <xf borderId="15" fillId="4" fontId="12" numFmtId="168" xfId="0" applyAlignment="1" applyBorder="1" applyFill="1" applyFont="1" applyNumberFormat="1">
      <alignment horizontal="center" shrinkToFit="0" vertical="center" wrapText="0"/>
    </xf>
    <xf borderId="15" fillId="4" fontId="8" numFmtId="168" xfId="0" applyAlignment="1" applyBorder="1" applyFill="1" applyFont="1" applyNumberFormat="1">
      <alignment horizontal="center" shrinkToFit="0" vertical="center" wrapText="0"/>
    </xf>
    <xf borderId="0" fillId="0" fontId="19" numFmtId="0" xfId="0" applyAlignment="1" applyFont="1">
      <alignment horizontal="left" shrinkToFit="0" vertical="center" wrapText="0"/>
    </xf>
    <xf borderId="0" fillId="0" fontId="7" numFmtId="0" xfId="0" applyAlignment="1" applyFont="1">
      <alignment horizontal="center" shrinkToFit="0" vertical="center" wrapText="0"/>
    </xf>
    <xf borderId="0" fillId="0" fontId="19" numFmtId="0" xfId="0" applyAlignment="1" applyFont="1">
      <alignment horizontal="center" shrinkToFit="0" vertical="center" wrapText="0"/>
    </xf>
    <xf borderId="6" fillId="3" fontId="3" numFmtId="0" xfId="0" applyAlignment="1" applyBorder="1" applyFill="1" applyFont="1">
      <alignment horizontal="left" shrinkToFit="0" vertical="center" wrapText="0"/>
    </xf>
    <xf borderId="6" fillId="4" fontId="12" numFmtId="0" xfId="0" applyAlignment="1" applyBorder="1" applyFill="1" applyFont="1">
      <alignment horizontal="center" shrinkToFit="0" vertical="center" wrapText="0"/>
    </xf>
    <xf borderId="15" fillId="9" fontId="8" numFmtId="167" xfId="0" applyAlignment="1" applyBorder="1" applyFill="1" applyFont="1" applyNumberFormat="1">
      <alignment horizontal="center" shrinkToFit="0" vertical="center" wrapText="0"/>
    </xf>
    <xf borderId="15" fillId="9" fontId="8" numFmtId="168" xfId="0" applyAlignment="1" applyBorder="1" applyFill="1" applyFont="1" applyNumberFormat="1">
      <alignment horizontal="center" shrinkToFit="0" vertical="center" wrapText="0"/>
    </xf>
    <xf borderId="15" fillId="4" fontId="12" numFmtId="0" xfId="0" applyAlignment="1" applyBorder="1" applyFill="1" applyFont="1">
      <alignment horizontal="center" shrinkToFit="0" vertical="center" wrapText="0"/>
    </xf>
    <xf borderId="15" fillId="9" fontId="20" numFmtId="167" xfId="0" applyAlignment="1" applyBorder="1" applyFill="1" applyFont="1" applyNumberFormat="1">
      <alignment horizontal="center" shrinkToFit="0" vertical="center" wrapText="0"/>
    </xf>
    <xf borderId="6" fillId="4" fontId="21" numFmtId="0" xfId="0" applyAlignment="1" applyBorder="1" applyFill="1" applyFont="1">
      <alignment horizontal="left" shrinkToFit="0" vertical="center" wrapText="0"/>
    </xf>
    <xf borderId="15" fillId="4" fontId="21" numFmtId="167" xfId="0" applyAlignment="1" applyBorder="1" applyFill="1" applyFont="1" applyNumberFormat="1">
      <alignment horizontal="center" shrinkToFit="0" vertical="center" wrapText="0"/>
    </xf>
    <xf borderId="6" fillId="3" fontId="3" numFmtId="0" xfId="0" applyAlignment="1" applyBorder="1" applyFill="1" applyFont="1">
      <alignment horizontal="center" shrinkToFit="0" vertical="center" wrapText="0"/>
    </xf>
    <xf borderId="15" fillId="9" fontId="20" numFmtId="0" xfId="0" applyAlignment="1" applyBorder="1" applyFill="1" applyFont="1">
      <alignment horizontal="center" shrinkToFit="0" vertical="center" wrapText="0"/>
    </xf>
    <xf borderId="6" fillId="0" fontId="5" numFmtId="0" xfId="0" applyAlignment="1" applyBorder="1" applyFont="1">
      <alignment horizontal="left" shrinkToFit="0" vertical="center" wrapText="0"/>
    </xf>
    <xf borderId="15" fillId="10" fontId="20" numFmtId="0" xfId="0" applyAlignment="1" applyBorder="1" applyFill="1" applyFont="1">
      <alignment horizontal="center" shrinkToFit="0" vertical="center" wrapText="0"/>
    </xf>
    <xf borderId="15" fillId="11" fontId="22" numFmtId="0" xfId="0" applyAlignment="1" applyBorder="1" applyFill="1" applyFont="1">
      <alignment horizontal="center" shrinkToFit="0" vertical="center" wrapText="0"/>
    </xf>
    <xf borderId="15" fillId="12" fontId="18" numFmtId="0" xfId="0" applyAlignment="1" applyBorder="1" applyFill="1" applyFont="1">
      <alignment horizontal="center" shrinkToFit="0" vertical="center" wrapText="0"/>
    </xf>
    <xf borderId="15" fillId="6" fontId="10" numFmtId="0" xfId="0" applyAlignment="1" applyBorder="1" applyFill="1" applyFont="1">
      <alignment horizontal="center" shrinkToFit="0" vertical="center" wrapText="0"/>
    </xf>
    <xf borderId="15" fillId="3" fontId="10" numFmtId="0" xfId="0" applyAlignment="1" applyBorder="1" applyFill="1" applyFont="1">
      <alignment horizontal="center" shrinkToFit="0" vertical="center" wrapText="0"/>
    </xf>
    <xf borderId="15" fillId="4" fontId="23" numFmtId="0" xfId="0" applyAlignment="1" applyBorder="1" applyFill="1" applyFont="1">
      <alignment horizontal="center" shrinkToFit="0" vertical="center" wrapText="0"/>
    </xf>
  </cellXfs>
  <cellStyles count="1">
    <cellStyle xfId="0" name="Normal" builtinId="0"/>
  </cellStyles>
  <dxfs count="8">
    <dxf>
      <font>
        <b/>
        <color rgb="FFFFFFFF"/>
      </font>
      <fill>
        <patternFill patternType="solid">
          <fgColor rgb="FFF97316"/>
          <bgColor rgb="FFF97316"/>
        </patternFill>
      </fill>
      <border/>
    </dxf>
    <dxf>
      <font>
        <b/>
        <color rgb="FF9A3412"/>
      </font>
      <fill>
        <patternFill patternType="solid">
          <fgColor rgb="FFFED7AA"/>
          <bgColor rgb="FFFED7AA"/>
        </patternFill>
      </fill>
      <border/>
    </dxf>
    <dxf>
      <font>
        <b/>
        <color rgb="FFFFFFFF"/>
      </font>
      <fill>
        <patternFill patternType="solid">
          <fgColor rgb="FF3F3F46"/>
          <bgColor rgb="FF3F3F46"/>
        </patternFill>
      </fill>
      <border/>
    </dxf>
    <dxf>
      <font>
        <b/>
        <color rgb="FF9A3412"/>
      </font>
      <fill>
        <patternFill patternType="solid">
          <fgColor rgb="FFFFEDD5"/>
          <bgColor rgb="FFFFEDD5"/>
        </patternFill>
      </fill>
      <border/>
    </dxf>
    <dxf>
      <font/>
      <fill>
        <patternFill patternType="solid">
          <fgColor rgb="FFD4D4D8"/>
          <bgColor rgb="FFD4D4D8"/>
        </patternFill>
      </fill>
      <border/>
    </dxf>
    <dxf>
      <font/>
      <fill>
        <patternFill patternType="solid">
          <fgColor rgb="FFFFEDD5"/>
          <bgColor rgb="FFFFEDD5"/>
        </patternFill>
      </fill>
      <border/>
    </dxf>
    <dxf>
      <font/>
      <fill>
        <patternFill patternType="solid">
          <fgColor rgb="FFFFF7ED"/>
          <bgColor rgb="FFFFF7ED"/>
        </patternFill>
      </fill>
      <border/>
    </dxf>
    <dxf>
      <font>
        <b/>
        <color rgb="FFFFFFFF"/>
      </font>
      <fill>
        <patternFill patternType="solid">
          <fgColor rgb="FF9A3412"/>
          <bgColor rgb="FF9A3412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97316"/>
    <pageSetUpPr fitToPage="1"/>
  </sheetPr>
  <sheetViews>
    <sheetView showGridLines="0" workbookViewId="0">
      <pane xSplit="4.0" ySplit="7.0" topLeftCell="E8" activePane="bottomRight" state="frozen"/>
      <selection activeCell="E1" sqref="E1" pane="topRight"/>
      <selection activeCell="A8" sqref="A8" pane="bottomLeft"/>
      <selection activeCell="E8" sqref="E8" pane="bottomRight"/>
    </sheetView>
  </sheetViews>
  <sheetFormatPr customHeight="1" defaultColWidth="14.43" defaultRowHeight="15.0"/>
  <cols>
    <col customWidth="1" min="1" max="1" width="5.0"/>
    <col customWidth="1" min="2" max="2" width="10.0"/>
    <col customWidth="1" min="3" max="3" width="24.0"/>
    <col customWidth="1" min="4" max="4" width="16.0"/>
    <col customWidth="1" min="5" max="35" width="4.86"/>
    <col customWidth="1" min="36" max="43" width="8.0"/>
    <col customWidth="1" min="44" max="48" width="10.57"/>
    <col customWidth="1" min="49" max="49" width="24.0"/>
  </cols>
  <sheetData>
    <row r="1" ht="24.0" customHeight="1">
      <c r="A1" s="5" t="str">
        <f>'Cài đặt'!D5</f>
        <v>CÔNG TY TNHH DỊCH VỤ BẢO VỆ MẪU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</row>
    <row r="2" ht="39.75" customHeight="1">
      <c r="A2" s="14"/>
      <c r="B2" s="14"/>
      <c r="C2" s="14"/>
      <c r="D2" s="14"/>
      <c r="E2" s="17" t="s">
        <v>8</v>
      </c>
      <c r="AI2" s="14"/>
    </row>
    <row r="3" ht="21.75" customHeight="1">
      <c r="A3" s="18" t="str">
        <f>"Tháng "&amp;'Cài đặt'!D7&amp;" năm "&amp;'Cài đặt'!D8&amp;"   |   Mục tiêu: "&amp;'Cài đặt'!D6&amp;"   |   Công chuẩn: "&amp;'Cài đặt'!D11&amp;" ngày"</f>
        <v>Tháng 11 năm 2026   |   Mục tiêu: Tòa nhà văn phòng ABC – 123 Phố Huế, Hà Nội   |   Công chuẩn: 25 ngày</v>
      </c>
    </row>
    <row r="4" ht="19.5" customHeight="1">
      <c r="A4" s="21" t="s">
        <v>16</v>
      </c>
      <c r="B4" s="21" t="s">
        <v>17</v>
      </c>
      <c r="C4" s="21" t="s">
        <v>19</v>
      </c>
      <c r="D4" s="21" t="s">
        <v>20</v>
      </c>
      <c r="E4" s="25" t="s">
        <v>21</v>
      </c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10"/>
      <c r="AJ4" s="26" t="s">
        <v>22</v>
      </c>
      <c r="AK4" s="23"/>
      <c r="AL4" s="23"/>
      <c r="AM4" s="23"/>
      <c r="AN4" s="23"/>
      <c r="AO4" s="23"/>
      <c r="AP4" s="23"/>
      <c r="AQ4" s="10"/>
      <c r="AR4" s="25" t="s">
        <v>24</v>
      </c>
      <c r="AS4" s="23"/>
      <c r="AT4" s="23"/>
      <c r="AU4" s="23"/>
      <c r="AV4" s="10"/>
      <c r="AW4" s="31" t="s">
        <v>29</v>
      </c>
    </row>
    <row r="5" ht="15.75" customHeight="1">
      <c r="A5" s="32"/>
      <c r="B5" s="32"/>
      <c r="C5" s="32"/>
      <c r="D5" s="32"/>
      <c r="E5" s="36" t="str">
        <f>IF(E$6="","",IF(COUNTIF('Cài đặt'!$I$16:$I$30,DATE('Cài đặt'!$D$8,'Cài đặt'!$D$7,E$6))&gt;0,"Lễ",""))</f>
        <v/>
      </c>
      <c r="F5" s="36" t="str">
        <f>IF(F$6="","",IF(COUNTIF('Cài đặt'!$I$16:$I$30,DATE('Cài đặt'!$D$8,'Cài đặt'!$D$7,F$6))&gt;0,"Lễ",""))</f>
        <v/>
      </c>
      <c r="G5" s="36" t="str">
        <f>IF(G$6="","",IF(COUNTIF('Cài đặt'!$I$16:$I$30,DATE('Cài đặt'!$D$8,'Cài đặt'!$D$7,G$6))&gt;0,"Lễ",""))</f>
        <v/>
      </c>
      <c r="H5" s="36" t="str">
        <f>IF(H$6="","",IF(COUNTIF('Cài đặt'!$I$16:$I$30,DATE('Cài đặt'!$D$8,'Cài đặt'!$D$7,H$6))&gt;0,"Lễ",""))</f>
        <v/>
      </c>
      <c r="I5" s="36" t="str">
        <f>IF(I$6="","",IF(COUNTIF('Cài đặt'!$I$16:$I$30,DATE('Cài đặt'!$D$8,'Cài đặt'!$D$7,I$6))&gt;0,"Lễ",""))</f>
        <v/>
      </c>
      <c r="J5" s="36" t="str">
        <f>IF(J$6="","",IF(COUNTIF('Cài đặt'!$I$16:$I$30,DATE('Cài đặt'!$D$8,'Cài đặt'!$D$7,J$6))&gt;0,"Lễ",""))</f>
        <v/>
      </c>
      <c r="K5" s="36" t="str">
        <f>IF(K$6="","",IF(COUNTIF('Cài đặt'!$I$16:$I$30,DATE('Cài đặt'!$D$8,'Cài đặt'!$D$7,K$6))&gt;0,"Lễ",""))</f>
        <v/>
      </c>
      <c r="L5" s="36" t="str">
        <f>IF(L$6="","",IF(COUNTIF('Cài đặt'!$I$16:$I$30,DATE('Cài đặt'!$D$8,'Cài đặt'!$D$7,L$6))&gt;0,"Lễ",""))</f>
        <v/>
      </c>
      <c r="M5" s="36" t="str">
        <f>IF(M$6="","",IF(COUNTIF('Cài đặt'!$I$16:$I$30,DATE('Cài đặt'!$D$8,'Cài đặt'!$D$7,M$6))&gt;0,"Lễ",""))</f>
        <v/>
      </c>
      <c r="N5" s="36" t="str">
        <f>IF(N$6="","",IF(COUNTIF('Cài đặt'!$I$16:$I$30,DATE('Cài đặt'!$D$8,'Cài đặt'!$D$7,N$6))&gt;0,"Lễ",""))</f>
        <v/>
      </c>
      <c r="O5" s="36" t="str">
        <f>IF(O$6="","",IF(COUNTIF('Cài đặt'!$I$16:$I$30,DATE('Cài đặt'!$D$8,'Cài đặt'!$D$7,O$6))&gt;0,"Lễ",""))</f>
        <v/>
      </c>
      <c r="P5" s="36" t="str">
        <f>IF(P$6="","",IF(COUNTIF('Cài đặt'!$I$16:$I$30,DATE('Cài đặt'!$D$8,'Cài đặt'!$D$7,P$6))&gt;0,"Lễ",""))</f>
        <v/>
      </c>
      <c r="Q5" s="36" t="str">
        <f>IF(Q$6="","",IF(COUNTIF('Cài đặt'!$I$16:$I$30,DATE('Cài đặt'!$D$8,'Cài đặt'!$D$7,Q$6))&gt;0,"Lễ",""))</f>
        <v/>
      </c>
      <c r="R5" s="36" t="str">
        <f>IF(R$6="","",IF(COUNTIF('Cài đặt'!$I$16:$I$30,DATE('Cài đặt'!$D$8,'Cài đặt'!$D$7,R$6))&gt;0,"Lễ",""))</f>
        <v/>
      </c>
      <c r="S5" s="36" t="str">
        <f>IF(S$6="","",IF(COUNTIF('Cài đặt'!$I$16:$I$30,DATE('Cài đặt'!$D$8,'Cài đặt'!$D$7,S$6))&gt;0,"Lễ",""))</f>
        <v/>
      </c>
      <c r="T5" s="36" t="str">
        <f>IF(T$6="","",IF(COUNTIF('Cài đặt'!$I$16:$I$30,DATE('Cài đặt'!$D$8,'Cài đặt'!$D$7,T$6))&gt;0,"Lễ",""))</f>
        <v/>
      </c>
      <c r="U5" s="36" t="str">
        <f>IF(U$6="","",IF(COUNTIF('Cài đặt'!$I$16:$I$30,DATE('Cài đặt'!$D$8,'Cài đặt'!$D$7,U$6))&gt;0,"Lễ",""))</f>
        <v/>
      </c>
      <c r="V5" s="36" t="str">
        <f>IF(V$6="","",IF(COUNTIF('Cài đặt'!$I$16:$I$30,DATE('Cài đặt'!$D$8,'Cài đặt'!$D$7,V$6))&gt;0,"Lễ",""))</f>
        <v/>
      </c>
      <c r="W5" s="36" t="str">
        <f>IF(W$6="","",IF(COUNTIF('Cài đặt'!$I$16:$I$30,DATE('Cài đặt'!$D$8,'Cài đặt'!$D$7,W$6))&gt;0,"Lễ",""))</f>
        <v/>
      </c>
      <c r="X5" s="36" t="str">
        <f>IF(X$6="","",IF(COUNTIF('Cài đặt'!$I$16:$I$30,DATE('Cài đặt'!$D$8,'Cài đặt'!$D$7,X$6))&gt;0,"Lễ",""))</f>
        <v/>
      </c>
      <c r="Y5" s="36" t="str">
        <f>IF(Y$6="","",IF(COUNTIF('Cài đặt'!$I$16:$I$30,DATE('Cài đặt'!$D$8,'Cài đặt'!$D$7,Y$6))&gt;0,"Lễ",""))</f>
        <v/>
      </c>
      <c r="Z5" s="36" t="str">
        <f>IF(Z$6="","",IF(COUNTIF('Cài đặt'!$I$16:$I$30,DATE('Cài đặt'!$D$8,'Cài đặt'!$D$7,Z$6))&gt;0,"Lễ",""))</f>
        <v/>
      </c>
      <c r="AA5" s="36" t="str">
        <f>IF(AA$6="","",IF(COUNTIF('Cài đặt'!$I$16:$I$30,DATE('Cài đặt'!$D$8,'Cài đặt'!$D$7,AA$6))&gt;0,"Lễ",""))</f>
        <v/>
      </c>
      <c r="AB5" s="36" t="str">
        <f>IF(AB$6="","",IF(COUNTIF('Cài đặt'!$I$16:$I$30,DATE('Cài đặt'!$D$8,'Cài đặt'!$D$7,AB$6))&gt;0,"Lễ",""))</f>
        <v/>
      </c>
      <c r="AC5" s="36" t="str">
        <f>IF(AC$6="","",IF(COUNTIF('Cài đặt'!$I$16:$I$30,DATE('Cài đặt'!$D$8,'Cài đặt'!$D$7,AC$6))&gt;0,"Lễ",""))</f>
        <v/>
      </c>
      <c r="AD5" s="36" t="str">
        <f>IF(AD$6="","",IF(COUNTIF('Cài đặt'!$I$16:$I$30,DATE('Cài đặt'!$D$8,'Cài đặt'!$D$7,AD$6))&gt;0,"Lễ",""))</f>
        <v/>
      </c>
      <c r="AE5" s="36" t="str">
        <f>IF(AE$6="","",IF(COUNTIF('Cài đặt'!$I$16:$I$30,DATE('Cài đặt'!$D$8,'Cài đặt'!$D$7,AE$6))&gt;0,"Lễ",""))</f>
        <v/>
      </c>
      <c r="AF5" s="36" t="str">
        <f>IF(AF$6="","",IF(COUNTIF('Cài đặt'!$I$16:$I$30,DATE('Cài đặt'!$D$8,'Cài đặt'!$D$7,AF$6))&gt;0,"Lễ",""))</f>
        <v/>
      </c>
      <c r="AG5" s="36" t="str">
        <f>IF(AG$6="","",IF(COUNTIF('Cài đặt'!$I$16:$I$30,DATE('Cài đặt'!$D$8,'Cài đặt'!$D$7,AG$6))&gt;0,"Lễ",""))</f>
        <v/>
      </c>
      <c r="AH5" s="36" t="str">
        <f>IF(AH$6="","",IF(COUNTIF('Cài đặt'!$I$16:$I$30,DATE('Cài đặt'!$D$8,'Cài đặt'!$D$7,AH$6))&gt;0,"Lễ",""))</f>
        <v/>
      </c>
      <c r="AI5" s="36" t="str">
        <f>IF(AI$6="","",IF(COUNTIF('Cài đặt'!$I$16:$I$30,DATE('Cài đặt'!$D$8,'Cài đặt'!$D$7,AI$6))&gt;0,"Lễ",""))</f>
        <v/>
      </c>
      <c r="AJ5" s="55" t="str">
        <f>'Cài đặt'!C16</f>
        <v>Ca sáng</v>
      </c>
      <c r="AK5" s="55" t="str">
        <f>'Cài đặt'!C17</f>
        <v>Ca chiều</v>
      </c>
      <c r="AL5" s="55" t="str">
        <f>'Cài đặt'!C18</f>
        <v>Ca đêm</v>
      </c>
      <c r="AM5" s="55" t="str">
        <f>'Cài đặt'!C19</f>
        <v>Ca ngày 12h</v>
      </c>
      <c r="AN5" s="55" t="str">
        <f>'Cài đặt'!C20</f>
        <v>Nghỉ phép năm</v>
      </c>
      <c r="AO5" s="55" t="str">
        <f>'Cài đặt'!C21</f>
        <v>Nghỉ lễ</v>
      </c>
      <c r="AP5" s="55" t="str">
        <f>'Cài đặt'!C22</f>
        <v>Nghỉ ốm (BHXH)</v>
      </c>
      <c r="AQ5" s="55" t="str">
        <f>'Cài đặt'!C23</f>
        <v>Nghỉ không lương</v>
      </c>
      <c r="AR5" s="55" t="s">
        <v>98</v>
      </c>
      <c r="AS5" s="55" t="s">
        <v>99</v>
      </c>
      <c r="AT5" s="55" t="s">
        <v>100</v>
      </c>
      <c r="AU5" s="55" t="s">
        <v>101</v>
      </c>
      <c r="AV5" s="55" t="s">
        <v>102</v>
      </c>
      <c r="AW5" s="32"/>
    </row>
    <row r="6" ht="19.5" customHeight="1">
      <c r="A6" s="32"/>
      <c r="B6" s="32"/>
      <c r="C6" s="32"/>
      <c r="D6" s="32"/>
      <c r="E6" s="56">
        <f>IF(COLUMN()-4&lt;='Cài đặt'!$D$9,COLUMN()-4,"")</f>
        <v>1</v>
      </c>
      <c r="F6" s="56">
        <f>IF(COLUMN()-4&lt;='Cài đặt'!$D$9,COLUMN()-4,"")</f>
        <v>2</v>
      </c>
      <c r="G6" s="56">
        <f>IF(COLUMN()-4&lt;='Cài đặt'!$D$9,COLUMN()-4,"")</f>
        <v>3</v>
      </c>
      <c r="H6" s="56">
        <f>IF(COLUMN()-4&lt;='Cài đặt'!$D$9,COLUMN()-4,"")</f>
        <v>4</v>
      </c>
      <c r="I6" s="56">
        <f>IF(COLUMN()-4&lt;='Cài đặt'!$D$9,COLUMN()-4,"")</f>
        <v>5</v>
      </c>
      <c r="J6" s="56">
        <f>IF(COLUMN()-4&lt;='Cài đặt'!$D$9,COLUMN()-4,"")</f>
        <v>6</v>
      </c>
      <c r="K6" s="56">
        <f>IF(COLUMN()-4&lt;='Cài đặt'!$D$9,COLUMN()-4,"")</f>
        <v>7</v>
      </c>
      <c r="L6" s="56">
        <f>IF(COLUMN()-4&lt;='Cài đặt'!$D$9,COLUMN()-4,"")</f>
        <v>8</v>
      </c>
      <c r="M6" s="56">
        <f>IF(COLUMN()-4&lt;='Cài đặt'!$D$9,COLUMN()-4,"")</f>
        <v>9</v>
      </c>
      <c r="N6" s="56">
        <f>IF(COLUMN()-4&lt;='Cài đặt'!$D$9,COLUMN()-4,"")</f>
        <v>10</v>
      </c>
      <c r="O6" s="56">
        <f>IF(COLUMN()-4&lt;='Cài đặt'!$D$9,COLUMN()-4,"")</f>
        <v>11</v>
      </c>
      <c r="P6" s="56">
        <f>IF(COLUMN()-4&lt;='Cài đặt'!$D$9,COLUMN()-4,"")</f>
        <v>12</v>
      </c>
      <c r="Q6" s="56">
        <f>IF(COLUMN()-4&lt;='Cài đặt'!$D$9,COLUMN()-4,"")</f>
        <v>13</v>
      </c>
      <c r="R6" s="56">
        <f>IF(COLUMN()-4&lt;='Cài đặt'!$D$9,COLUMN()-4,"")</f>
        <v>14</v>
      </c>
      <c r="S6" s="56">
        <f>IF(COLUMN()-4&lt;='Cài đặt'!$D$9,COLUMN()-4,"")</f>
        <v>15</v>
      </c>
      <c r="T6" s="56">
        <f>IF(COLUMN()-4&lt;='Cài đặt'!$D$9,COLUMN()-4,"")</f>
        <v>16</v>
      </c>
      <c r="U6" s="56">
        <f>IF(COLUMN()-4&lt;='Cài đặt'!$D$9,COLUMN()-4,"")</f>
        <v>17</v>
      </c>
      <c r="V6" s="56">
        <f>IF(COLUMN()-4&lt;='Cài đặt'!$D$9,COLUMN()-4,"")</f>
        <v>18</v>
      </c>
      <c r="W6" s="56">
        <f>IF(COLUMN()-4&lt;='Cài đặt'!$D$9,COLUMN()-4,"")</f>
        <v>19</v>
      </c>
      <c r="X6" s="56">
        <f>IF(COLUMN()-4&lt;='Cài đặt'!$D$9,COLUMN()-4,"")</f>
        <v>20</v>
      </c>
      <c r="Y6" s="56">
        <f>IF(COLUMN()-4&lt;='Cài đặt'!$D$9,COLUMN()-4,"")</f>
        <v>21</v>
      </c>
      <c r="Z6" s="56">
        <f>IF(COLUMN()-4&lt;='Cài đặt'!$D$9,COLUMN()-4,"")</f>
        <v>22</v>
      </c>
      <c r="AA6" s="56">
        <f>IF(COLUMN()-4&lt;='Cài đặt'!$D$9,COLUMN()-4,"")</f>
        <v>23</v>
      </c>
      <c r="AB6" s="56">
        <f>IF(COLUMN()-4&lt;='Cài đặt'!$D$9,COLUMN()-4,"")</f>
        <v>24</v>
      </c>
      <c r="AC6" s="56">
        <f>IF(COLUMN()-4&lt;='Cài đặt'!$D$9,COLUMN()-4,"")</f>
        <v>25</v>
      </c>
      <c r="AD6" s="56">
        <f>IF(COLUMN()-4&lt;='Cài đặt'!$D$9,COLUMN()-4,"")</f>
        <v>26</v>
      </c>
      <c r="AE6" s="56">
        <f>IF(COLUMN()-4&lt;='Cài đặt'!$D$9,COLUMN()-4,"")</f>
        <v>27</v>
      </c>
      <c r="AF6" s="56">
        <f>IF(COLUMN()-4&lt;='Cài đặt'!$D$9,COLUMN()-4,"")</f>
        <v>28</v>
      </c>
      <c r="AG6" s="56">
        <f>IF(COLUMN()-4&lt;='Cài đặt'!$D$9,COLUMN()-4,"")</f>
        <v>29</v>
      </c>
      <c r="AH6" s="56">
        <f>IF(COLUMN()-4&lt;='Cài đặt'!$D$9,COLUMN()-4,"")</f>
        <v>30</v>
      </c>
      <c r="AI6" s="56" t="str">
        <f>IF(COLUMN()-4&lt;='Cài đặt'!$D$9,COLUMN()-4,"")</f>
        <v/>
      </c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</row>
    <row r="7" ht="19.5" customHeight="1">
      <c r="A7" s="57"/>
      <c r="B7" s="57"/>
      <c r="C7" s="57"/>
      <c r="D7" s="57"/>
      <c r="E7" s="58" t="str">
        <f>IF(E$6="","",CHOOSE(WEEKDAY(DATE('Cài đặt'!$D$8,'Cài đặt'!$D$7,E$6),2),"T2","T3","T4","T5","T6","T7","CN"))</f>
        <v>CN</v>
      </c>
      <c r="F7" s="58" t="str">
        <f>IF(F$6="","",CHOOSE(WEEKDAY(DATE('Cài đặt'!$D$8,'Cài đặt'!$D$7,F$6),2),"T2","T3","T4","T5","T6","T7","CN"))</f>
        <v>T2</v>
      </c>
      <c r="G7" s="58" t="str">
        <f>IF(G$6="","",CHOOSE(WEEKDAY(DATE('Cài đặt'!$D$8,'Cài đặt'!$D$7,G$6),2),"T2","T3","T4","T5","T6","T7","CN"))</f>
        <v>T3</v>
      </c>
      <c r="H7" s="58" t="str">
        <f>IF(H$6="","",CHOOSE(WEEKDAY(DATE('Cài đặt'!$D$8,'Cài đặt'!$D$7,H$6),2),"T2","T3","T4","T5","T6","T7","CN"))</f>
        <v>T4</v>
      </c>
      <c r="I7" s="58" t="str">
        <f>IF(I$6="","",CHOOSE(WEEKDAY(DATE('Cài đặt'!$D$8,'Cài đặt'!$D$7,I$6),2),"T2","T3","T4","T5","T6","T7","CN"))</f>
        <v>T5</v>
      </c>
      <c r="J7" s="58" t="str">
        <f>IF(J$6="","",CHOOSE(WEEKDAY(DATE('Cài đặt'!$D$8,'Cài đặt'!$D$7,J$6),2),"T2","T3","T4","T5","T6","T7","CN"))</f>
        <v>T6</v>
      </c>
      <c r="K7" s="58" t="str">
        <f>IF(K$6="","",CHOOSE(WEEKDAY(DATE('Cài đặt'!$D$8,'Cài đặt'!$D$7,K$6),2),"T2","T3","T4","T5","T6","T7","CN"))</f>
        <v>T7</v>
      </c>
      <c r="L7" s="58" t="str">
        <f>IF(L$6="","",CHOOSE(WEEKDAY(DATE('Cài đặt'!$D$8,'Cài đặt'!$D$7,L$6),2),"T2","T3","T4","T5","T6","T7","CN"))</f>
        <v>CN</v>
      </c>
      <c r="M7" s="58" t="str">
        <f>IF(M$6="","",CHOOSE(WEEKDAY(DATE('Cài đặt'!$D$8,'Cài đặt'!$D$7,M$6),2),"T2","T3","T4","T5","T6","T7","CN"))</f>
        <v>T2</v>
      </c>
      <c r="N7" s="58" t="str">
        <f>IF(N$6="","",CHOOSE(WEEKDAY(DATE('Cài đặt'!$D$8,'Cài đặt'!$D$7,N$6),2),"T2","T3","T4","T5","T6","T7","CN"))</f>
        <v>T3</v>
      </c>
      <c r="O7" s="58" t="str">
        <f>IF(O$6="","",CHOOSE(WEEKDAY(DATE('Cài đặt'!$D$8,'Cài đặt'!$D$7,O$6),2),"T2","T3","T4","T5","T6","T7","CN"))</f>
        <v>T4</v>
      </c>
      <c r="P7" s="58" t="str">
        <f>IF(P$6="","",CHOOSE(WEEKDAY(DATE('Cài đặt'!$D$8,'Cài đặt'!$D$7,P$6),2),"T2","T3","T4","T5","T6","T7","CN"))</f>
        <v>T5</v>
      </c>
      <c r="Q7" s="58" t="str">
        <f>IF(Q$6="","",CHOOSE(WEEKDAY(DATE('Cài đặt'!$D$8,'Cài đặt'!$D$7,Q$6),2),"T2","T3","T4","T5","T6","T7","CN"))</f>
        <v>T6</v>
      </c>
      <c r="R7" s="58" t="str">
        <f>IF(R$6="","",CHOOSE(WEEKDAY(DATE('Cài đặt'!$D$8,'Cài đặt'!$D$7,R$6),2),"T2","T3","T4","T5","T6","T7","CN"))</f>
        <v>T7</v>
      </c>
      <c r="S7" s="58" t="str">
        <f>IF(S$6="","",CHOOSE(WEEKDAY(DATE('Cài đặt'!$D$8,'Cài đặt'!$D$7,S$6),2),"T2","T3","T4","T5","T6","T7","CN"))</f>
        <v>CN</v>
      </c>
      <c r="T7" s="58" t="str">
        <f>IF(T$6="","",CHOOSE(WEEKDAY(DATE('Cài đặt'!$D$8,'Cài đặt'!$D$7,T$6),2),"T2","T3","T4","T5","T6","T7","CN"))</f>
        <v>T2</v>
      </c>
      <c r="U7" s="58" t="str">
        <f>IF(U$6="","",CHOOSE(WEEKDAY(DATE('Cài đặt'!$D$8,'Cài đặt'!$D$7,U$6),2),"T2","T3","T4","T5","T6","T7","CN"))</f>
        <v>T3</v>
      </c>
      <c r="V7" s="58" t="str">
        <f>IF(V$6="","",CHOOSE(WEEKDAY(DATE('Cài đặt'!$D$8,'Cài đặt'!$D$7,V$6),2),"T2","T3","T4","T5","T6","T7","CN"))</f>
        <v>T4</v>
      </c>
      <c r="W7" s="58" t="str">
        <f>IF(W$6="","",CHOOSE(WEEKDAY(DATE('Cài đặt'!$D$8,'Cài đặt'!$D$7,W$6),2),"T2","T3","T4","T5","T6","T7","CN"))</f>
        <v>T5</v>
      </c>
      <c r="X7" s="58" t="str">
        <f>IF(X$6="","",CHOOSE(WEEKDAY(DATE('Cài đặt'!$D$8,'Cài đặt'!$D$7,X$6),2),"T2","T3","T4","T5","T6","T7","CN"))</f>
        <v>T6</v>
      </c>
      <c r="Y7" s="58" t="str">
        <f>IF(Y$6="","",CHOOSE(WEEKDAY(DATE('Cài đặt'!$D$8,'Cài đặt'!$D$7,Y$6),2),"T2","T3","T4","T5","T6","T7","CN"))</f>
        <v>T7</v>
      </c>
      <c r="Z7" s="58" t="str">
        <f>IF(Z$6="","",CHOOSE(WEEKDAY(DATE('Cài đặt'!$D$8,'Cài đặt'!$D$7,Z$6),2),"T2","T3","T4","T5","T6","T7","CN"))</f>
        <v>CN</v>
      </c>
      <c r="AA7" s="58" t="str">
        <f>IF(AA$6="","",CHOOSE(WEEKDAY(DATE('Cài đặt'!$D$8,'Cài đặt'!$D$7,AA$6),2),"T2","T3","T4","T5","T6","T7","CN"))</f>
        <v>T2</v>
      </c>
      <c r="AB7" s="58" t="str">
        <f>IF(AB$6="","",CHOOSE(WEEKDAY(DATE('Cài đặt'!$D$8,'Cài đặt'!$D$7,AB$6),2),"T2","T3","T4","T5","T6","T7","CN"))</f>
        <v>T3</v>
      </c>
      <c r="AC7" s="58" t="str">
        <f>IF(AC$6="","",CHOOSE(WEEKDAY(DATE('Cài đặt'!$D$8,'Cài đặt'!$D$7,AC$6),2),"T2","T3","T4","T5","T6","T7","CN"))</f>
        <v>T4</v>
      </c>
      <c r="AD7" s="58" t="str">
        <f>IF(AD$6="","",CHOOSE(WEEKDAY(DATE('Cài đặt'!$D$8,'Cài đặt'!$D$7,AD$6),2),"T2","T3","T4","T5","T6","T7","CN"))</f>
        <v>T5</v>
      </c>
      <c r="AE7" s="58" t="str">
        <f>IF(AE$6="","",CHOOSE(WEEKDAY(DATE('Cài đặt'!$D$8,'Cài đặt'!$D$7,AE$6),2),"T2","T3","T4","T5","T6","T7","CN"))</f>
        <v>T6</v>
      </c>
      <c r="AF7" s="58" t="str">
        <f>IF(AF$6="","",CHOOSE(WEEKDAY(DATE('Cài đặt'!$D$8,'Cài đặt'!$D$7,AF$6),2),"T2","T3","T4","T5","T6","T7","CN"))</f>
        <v>T7</v>
      </c>
      <c r="AG7" s="58" t="str">
        <f>IF(AG$6="","",CHOOSE(WEEKDAY(DATE('Cài đặt'!$D$8,'Cài đặt'!$D$7,AG$6),2),"T2","T3","T4","T5","T6","T7","CN"))</f>
        <v>CN</v>
      </c>
      <c r="AH7" s="58" t="str">
        <f>IF(AH$6="","",CHOOSE(WEEKDAY(DATE('Cài đặt'!$D$8,'Cài đặt'!$D$7,AH$6),2),"T2","T3","T4","T5","T6","T7","CN"))</f>
        <v>T2</v>
      </c>
      <c r="AI7" s="58" t="str">
        <f>IF(AI$6="","",CHOOSE(WEEKDAY(DATE('Cài đặt'!$D$8,'Cài đặt'!$D$7,AI$6),2),"T2","T3","T4","T5","T6","T7","CN"))</f>
        <v/>
      </c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</row>
    <row r="8" ht="21.0" customHeight="1">
      <c r="A8" s="59">
        <v>1.0</v>
      </c>
      <c r="B8" s="46" t="s">
        <v>103</v>
      </c>
      <c r="C8" s="60" t="s">
        <v>58</v>
      </c>
      <c r="D8" s="45" t="s">
        <v>104</v>
      </c>
      <c r="E8" s="61" t="s">
        <v>45</v>
      </c>
      <c r="F8" s="61" t="s">
        <v>45</v>
      </c>
      <c r="G8" s="61" t="s">
        <v>62</v>
      </c>
      <c r="H8" s="61" t="s">
        <v>62</v>
      </c>
      <c r="I8" s="61" t="s">
        <v>66</v>
      </c>
      <c r="J8" s="61" t="s">
        <v>66</v>
      </c>
      <c r="K8" s="61" t="s">
        <v>80</v>
      </c>
      <c r="L8" s="61" t="s">
        <v>45</v>
      </c>
      <c r="M8" s="61" t="s">
        <v>45</v>
      </c>
      <c r="N8" s="61" t="s">
        <v>62</v>
      </c>
      <c r="O8" s="61" t="s">
        <v>62</v>
      </c>
      <c r="P8" s="61" t="s">
        <v>66</v>
      </c>
      <c r="Q8" s="61" t="s">
        <v>66</v>
      </c>
      <c r="R8" s="61" t="s">
        <v>80</v>
      </c>
      <c r="S8" s="61" t="s">
        <v>45</v>
      </c>
      <c r="T8" s="61" t="s">
        <v>45</v>
      </c>
      <c r="U8" s="61" t="s">
        <v>62</v>
      </c>
      <c r="V8" s="61" t="s">
        <v>62</v>
      </c>
      <c r="W8" s="61" t="s">
        <v>66</v>
      </c>
      <c r="X8" s="61" t="s">
        <v>66</v>
      </c>
      <c r="Y8" s="61" t="s">
        <v>80</v>
      </c>
      <c r="Z8" s="61" t="s">
        <v>45</v>
      </c>
      <c r="AA8" s="61" t="s">
        <v>45</v>
      </c>
      <c r="AB8" s="61" t="s">
        <v>62</v>
      </c>
      <c r="AC8" s="61" t="s">
        <v>62</v>
      </c>
      <c r="AD8" s="61" t="s">
        <v>66</v>
      </c>
      <c r="AE8" s="61" t="s">
        <v>66</v>
      </c>
      <c r="AF8" s="61" t="s">
        <v>80</v>
      </c>
      <c r="AG8" s="61" t="s">
        <v>45</v>
      </c>
      <c r="AH8" s="61" t="s">
        <v>45</v>
      </c>
      <c r="AI8" s="61"/>
      <c r="AJ8" s="62">
        <f>IF($C8="","",COUNTIF($E8:$AI8,'Cài đặt'!$B$16))</f>
        <v>10</v>
      </c>
      <c r="AK8" s="62">
        <f>IF($C8="","",COUNTIF($E8:$AI8,'Cài đặt'!$B$17))</f>
        <v>8</v>
      </c>
      <c r="AL8" s="62">
        <f>IF($C8="","",COUNTIF($E8:$AI8,'Cài đặt'!$B$18))</f>
        <v>8</v>
      </c>
      <c r="AM8" s="62">
        <f>IF($C8="","",COUNTIF($E8:$AI8,'Cài đặt'!$B$19))</f>
        <v>0</v>
      </c>
      <c r="AN8" s="62">
        <f>IF($C8="","",COUNTIF($E8:$AI8,'Cài đặt'!$B$20))</f>
        <v>0</v>
      </c>
      <c r="AO8" s="62">
        <f>IF($C8="","",COUNTIF($E8:$AI8,'Cài đặt'!$B$21))</f>
        <v>0</v>
      </c>
      <c r="AP8" s="62">
        <f>IF($C8="","",COUNTIF($E8:$AI8,'Cài đặt'!$B$22))</f>
        <v>0</v>
      </c>
      <c r="AQ8" s="62">
        <f>IF($C8="","",COUNTIF($E8:$AI8,'Cài đặt'!$B$23))</f>
        <v>0</v>
      </c>
      <c r="AR8" s="63">
        <f t="array" ref="AR8">IF($C8="","",SUMPRODUCT(COUNTIF($E8:$AI8,'Cài đặt'!$B$16:$B$24)*'Cài đặt'!$F$16:$F$24))</f>
        <v>208</v>
      </c>
      <c r="AS8" s="64">
        <f>IF($C8="","",SUMPRODUCT(--($E$7:$AI$7="CN"),SUMIF('Cài đặt'!$B$16:$B$24,$E8:$AI8,'Cài đặt'!$F$16:$F$24)))</f>
        <v>40</v>
      </c>
      <c r="AT8" s="64">
        <f>IF($C8="","",SUMPRODUCT(--($E$5:$AI$5="Lễ"),SUMIF('Cài đặt'!$B$16:$B$24,$E8:$AI8,'Cài đặt'!$F$16:$F$24)))</f>
        <v>0</v>
      </c>
      <c r="AU8" s="65">
        <f t="array" ref="AU8">IF($C8="","",SUMPRODUCT(COUNTIF($E8:$AI8,'Cài đặt'!$B$16:$B$24)*'Cài đặt'!$G$16:$G$24)/'Cài đặt'!$D$12)</f>
        <v>26</v>
      </c>
      <c r="AV8" s="63">
        <f>IF($C8="","",MAX(0,AR8-'Cài đặt'!$D$11*'Cài đặt'!$D$12))</f>
        <v>8</v>
      </c>
      <c r="AW8" s="45"/>
    </row>
    <row r="9" ht="21.0" customHeight="1">
      <c r="A9" s="59">
        <v>2.0</v>
      </c>
      <c r="B9" s="46" t="s">
        <v>105</v>
      </c>
      <c r="C9" s="60" t="s">
        <v>106</v>
      </c>
      <c r="D9" s="45" t="s">
        <v>104</v>
      </c>
      <c r="E9" s="61" t="s">
        <v>45</v>
      </c>
      <c r="F9" s="61" t="s">
        <v>62</v>
      </c>
      <c r="G9" s="61" t="s">
        <v>62</v>
      </c>
      <c r="H9" s="61" t="s">
        <v>66</v>
      </c>
      <c r="I9" s="61" t="s">
        <v>66</v>
      </c>
      <c r="J9" s="61" t="s">
        <v>80</v>
      </c>
      <c r="K9" s="61" t="s">
        <v>45</v>
      </c>
      <c r="L9" s="61" t="s">
        <v>45</v>
      </c>
      <c r="M9" s="61" t="s">
        <v>62</v>
      </c>
      <c r="N9" s="61" t="s">
        <v>62</v>
      </c>
      <c r="O9" s="61" t="s">
        <v>66</v>
      </c>
      <c r="P9" s="61" t="s">
        <v>66</v>
      </c>
      <c r="Q9" s="61" t="s">
        <v>80</v>
      </c>
      <c r="R9" s="61" t="s">
        <v>45</v>
      </c>
      <c r="S9" s="61" t="s">
        <v>45</v>
      </c>
      <c r="T9" s="61" t="s">
        <v>62</v>
      </c>
      <c r="U9" s="61" t="s">
        <v>62</v>
      </c>
      <c r="V9" s="61" t="s">
        <v>66</v>
      </c>
      <c r="W9" s="61" t="s">
        <v>66</v>
      </c>
      <c r="X9" s="61" t="s">
        <v>80</v>
      </c>
      <c r="Y9" s="61" t="s">
        <v>45</v>
      </c>
      <c r="Z9" s="61" t="s">
        <v>45</v>
      </c>
      <c r="AA9" s="61" t="s">
        <v>62</v>
      </c>
      <c r="AB9" s="61" t="s">
        <v>62</v>
      </c>
      <c r="AC9" s="61" t="s">
        <v>78</v>
      </c>
      <c r="AD9" s="61" t="s">
        <v>66</v>
      </c>
      <c r="AE9" s="61" t="s">
        <v>80</v>
      </c>
      <c r="AF9" s="61" t="s">
        <v>45</v>
      </c>
      <c r="AG9" s="61" t="s">
        <v>45</v>
      </c>
      <c r="AH9" s="61" t="s">
        <v>62</v>
      </c>
      <c r="AI9" s="61"/>
      <c r="AJ9" s="62">
        <f>IF($C9="","",COUNTIF($E9:$AI9,'Cài đặt'!$B$16))</f>
        <v>9</v>
      </c>
      <c r="AK9" s="62">
        <f>IF($C9="","",COUNTIF($E9:$AI9,'Cài đặt'!$B$17))</f>
        <v>9</v>
      </c>
      <c r="AL9" s="62">
        <f>IF($C9="","",COUNTIF($E9:$AI9,'Cài đặt'!$B$18))</f>
        <v>7</v>
      </c>
      <c r="AM9" s="62">
        <f>IF($C9="","",COUNTIF($E9:$AI9,'Cài đặt'!$B$19))</f>
        <v>0</v>
      </c>
      <c r="AN9" s="62">
        <f>IF($C9="","",COUNTIF($E9:$AI9,'Cài đặt'!$B$20))</f>
        <v>0</v>
      </c>
      <c r="AO9" s="62">
        <f>IF($C9="","",COUNTIF($E9:$AI9,'Cài đặt'!$B$21))</f>
        <v>0</v>
      </c>
      <c r="AP9" s="62">
        <f>IF($C9="","",COUNTIF($E9:$AI9,'Cài đặt'!$B$22))</f>
        <v>0</v>
      </c>
      <c r="AQ9" s="62">
        <f>IF($C9="","",COUNTIF($E9:$AI9,'Cài đặt'!$B$23))</f>
        <v>1</v>
      </c>
      <c r="AR9" s="63">
        <f t="array" ref="AR9">IF($C9="","",SUMPRODUCT(COUNTIF($E9:$AI9,'Cài đặt'!$B$16:$B$24)*'Cài đặt'!$F$16:$F$24))</f>
        <v>200</v>
      </c>
      <c r="AS9" s="64">
        <f>IF($C9="","",SUMPRODUCT(--($E$7:$AI$7="CN"),SUMIF('Cài đặt'!$B$16:$B$24,$E9:$AI9,'Cài đặt'!$F$16:$F$24)))</f>
        <v>40</v>
      </c>
      <c r="AT9" s="64">
        <f>IF($C9="","",SUMPRODUCT(--($E$5:$AI$5="Lễ"),SUMIF('Cài đặt'!$B$16:$B$24,$E9:$AI9,'Cài đặt'!$F$16:$F$24)))</f>
        <v>0</v>
      </c>
      <c r="AU9" s="65">
        <f t="array" ref="AU9">IF($C9="","",SUMPRODUCT(COUNTIF($E9:$AI9,'Cài đặt'!$B$16:$B$24)*'Cài đặt'!$G$16:$G$24)/'Cài đặt'!$D$12)</f>
        <v>25</v>
      </c>
      <c r="AV9" s="63">
        <f>IF($C9="","",MAX(0,AR9-'Cài đặt'!$D$11*'Cài đặt'!$D$12))</f>
        <v>0</v>
      </c>
      <c r="AW9" s="45"/>
    </row>
    <row r="10" ht="21.0" customHeight="1">
      <c r="A10" s="59">
        <v>3.0</v>
      </c>
      <c r="B10" s="46" t="s">
        <v>107</v>
      </c>
      <c r="C10" s="60" t="s">
        <v>83</v>
      </c>
      <c r="D10" s="45" t="s">
        <v>108</v>
      </c>
      <c r="E10" s="61" t="s">
        <v>62</v>
      </c>
      <c r="F10" s="61" t="s">
        <v>62</v>
      </c>
      <c r="G10" s="61" t="s">
        <v>66</v>
      </c>
      <c r="H10" s="61" t="s">
        <v>66</v>
      </c>
      <c r="I10" s="61" t="s">
        <v>80</v>
      </c>
      <c r="J10" s="61" t="s">
        <v>45</v>
      </c>
      <c r="K10" s="61" t="s">
        <v>45</v>
      </c>
      <c r="L10" s="61" t="s">
        <v>62</v>
      </c>
      <c r="M10" s="61" t="s">
        <v>62</v>
      </c>
      <c r="N10" s="61" t="s">
        <v>72</v>
      </c>
      <c r="O10" s="61" t="s">
        <v>72</v>
      </c>
      <c r="P10" s="61" t="s">
        <v>80</v>
      </c>
      <c r="Q10" s="61" t="s">
        <v>45</v>
      </c>
      <c r="R10" s="61" t="s">
        <v>45</v>
      </c>
      <c r="S10" s="61" t="s">
        <v>62</v>
      </c>
      <c r="T10" s="61" t="s">
        <v>62</v>
      </c>
      <c r="U10" s="61" t="s">
        <v>66</v>
      </c>
      <c r="V10" s="61" t="s">
        <v>66</v>
      </c>
      <c r="W10" s="61" t="s">
        <v>80</v>
      </c>
      <c r="X10" s="61" t="s">
        <v>45</v>
      </c>
      <c r="Y10" s="61" t="s">
        <v>45</v>
      </c>
      <c r="Z10" s="61" t="s">
        <v>62</v>
      </c>
      <c r="AA10" s="61" t="s">
        <v>62</v>
      </c>
      <c r="AB10" s="61" t="s">
        <v>66</v>
      </c>
      <c r="AC10" s="61" t="s">
        <v>66</v>
      </c>
      <c r="AD10" s="61" t="s">
        <v>80</v>
      </c>
      <c r="AE10" s="61" t="s">
        <v>45</v>
      </c>
      <c r="AF10" s="61" t="s">
        <v>45</v>
      </c>
      <c r="AG10" s="61" t="s">
        <v>62</v>
      </c>
      <c r="AH10" s="61" t="s">
        <v>62</v>
      </c>
      <c r="AI10" s="61"/>
      <c r="AJ10" s="62">
        <f>IF($C10="","",COUNTIF($E10:$AI10,'Cài đặt'!$B$16))</f>
        <v>8</v>
      </c>
      <c r="AK10" s="62">
        <f>IF($C10="","",COUNTIF($E10:$AI10,'Cài đặt'!$B$17))</f>
        <v>10</v>
      </c>
      <c r="AL10" s="62">
        <f>IF($C10="","",COUNTIF($E10:$AI10,'Cài đặt'!$B$18))</f>
        <v>6</v>
      </c>
      <c r="AM10" s="62">
        <f>IF($C10="","",COUNTIF($E10:$AI10,'Cài đặt'!$B$19))</f>
        <v>0</v>
      </c>
      <c r="AN10" s="62">
        <f>IF($C10="","",COUNTIF($E10:$AI10,'Cài đặt'!$B$20))</f>
        <v>2</v>
      </c>
      <c r="AO10" s="62">
        <f>IF($C10="","",COUNTIF($E10:$AI10,'Cài đặt'!$B$21))</f>
        <v>0</v>
      </c>
      <c r="AP10" s="62">
        <f>IF($C10="","",COUNTIF($E10:$AI10,'Cài đặt'!$B$22))</f>
        <v>0</v>
      </c>
      <c r="AQ10" s="62">
        <f>IF($C10="","",COUNTIF($E10:$AI10,'Cài đặt'!$B$23))</f>
        <v>0</v>
      </c>
      <c r="AR10" s="63">
        <f t="array" ref="AR10">IF($C10="","",SUMPRODUCT(COUNTIF($E10:$AI10,'Cài đặt'!$B$16:$B$24)*'Cài đặt'!$F$16:$F$24))</f>
        <v>192</v>
      </c>
      <c r="AS10" s="64">
        <f>IF($C10="","",SUMPRODUCT(--($E$7:$AI$7="CN"),SUMIF('Cài đặt'!$B$16:$B$24,$E10:$AI10,'Cài đặt'!$F$16:$F$24)))</f>
        <v>40</v>
      </c>
      <c r="AT10" s="64">
        <f>IF($C10="","",SUMPRODUCT(--($E$5:$AI$5="Lễ"),SUMIF('Cài đặt'!$B$16:$B$24,$E10:$AI10,'Cài đặt'!$F$16:$F$24)))</f>
        <v>0</v>
      </c>
      <c r="AU10" s="65">
        <f t="array" ref="AU10">IF($C10="","",SUMPRODUCT(COUNTIF($E10:$AI10,'Cài đặt'!$B$16:$B$24)*'Cài đặt'!$G$16:$G$24)/'Cài đặt'!$D$12)</f>
        <v>26</v>
      </c>
      <c r="AV10" s="63">
        <f>IF($C10="","",MAX(0,AR10-'Cài đặt'!$D$11*'Cài đặt'!$D$12))</f>
        <v>0</v>
      </c>
      <c r="AW10" s="45"/>
    </row>
    <row r="11" ht="21.0" customHeight="1">
      <c r="A11" s="59">
        <v>4.0</v>
      </c>
      <c r="B11" s="46" t="s">
        <v>109</v>
      </c>
      <c r="C11" s="60" t="s">
        <v>89</v>
      </c>
      <c r="D11" s="45" t="s">
        <v>108</v>
      </c>
      <c r="E11" s="61" t="s">
        <v>62</v>
      </c>
      <c r="F11" s="61" t="s">
        <v>66</v>
      </c>
      <c r="G11" s="61" t="s">
        <v>66</v>
      </c>
      <c r="H11" s="61" t="s">
        <v>80</v>
      </c>
      <c r="I11" s="61" t="s">
        <v>45</v>
      </c>
      <c r="J11" s="61" t="s">
        <v>45</v>
      </c>
      <c r="K11" s="61" t="s">
        <v>62</v>
      </c>
      <c r="L11" s="61" t="s">
        <v>62</v>
      </c>
      <c r="M11" s="61" t="s">
        <v>66</v>
      </c>
      <c r="N11" s="61" t="s">
        <v>66</v>
      </c>
      <c r="O11" s="61" t="s">
        <v>80</v>
      </c>
      <c r="P11" s="61" t="s">
        <v>45</v>
      </c>
      <c r="Q11" s="61" t="s">
        <v>45</v>
      </c>
      <c r="R11" s="61" t="s">
        <v>62</v>
      </c>
      <c r="S11" s="61" t="s">
        <v>62</v>
      </c>
      <c r="T11" s="61" t="s">
        <v>66</v>
      </c>
      <c r="U11" s="61" t="s">
        <v>66</v>
      </c>
      <c r="V11" s="61" t="s">
        <v>80</v>
      </c>
      <c r="W11" s="61" t="s">
        <v>45</v>
      </c>
      <c r="X11" s="61" t="s">
        <v>45</v>
      </c>
      <c r="Y11" s="61" t="s">
        <v>62</v>
      </c>
      <c r="Z11" s="61" t="s">
        <v>62</v>
      </c>
      <c r="AA11" s="61" t="s">
        <v>66</v>
      </c>
      <c r="AB11" s="61" t="s">
        <v>66</v>
      </c>
      <c r="AC11" s="61" t="s">
        <v>80</v>
      </c>
      <c r="AD11" s="61" t="s">
        <v>45</v>
      </c>
      <c r="AE11" s="61" t="s">
        <v>45</v>
      </c>
      <c r="AF11" s="61" t="s">
        <v>62</v>
      </c>
      <c r="AG11" s="61" t="s">
        <v>62</v>
      </c>
      <c r="AH11" s="61" t="s">
        <v>66</v>
      </c>
      <c r="AI11" s="61"/>
      <c r="AJ11" s="62">
        <f>IF($C11="","",COUNTIF($E11:$AI11,'Cài đặt'!$B$16))</f>
        <v>8</v>
      </c>
      <c r="AK11" s="62">
        <f>IF($C11="","",COUNTIF($E11:$AI11,'Cài đặt'!$B$17))</f>
        <v>9</v>
      </c>
      <c r="AL11" s="62">
        <f>IF($C11="","",COUNTIF($E11:$AI11,'Cài đặt'!$B$18))</f>
        <v>9</v>
      </c>
      <c r="AM11" s="62">
        <f>IF($C11="","",COUNTIF($E11:$AI11,'Cài đặt'!$B$19))</f>
        <v>0</v>
      </c>
      <c r="AN11" s="62">
        <f>IF($C11="","",COUNTIF($E11:$AI11,'Cài đặt'!$B$20))</f>
        <v>0</v>
      </c>
      <c r="AO11" s="62">
        <f>IF($C11="","",COUNTIF($E11:$AI11,'Cài đặt'!$B$21))</f>
        <v>0</v>
      </c>
      <c r="AP11" s="62">
        <f>IF($C11="","",COUNTIF($E11:$AI11,'Cài đặt'!$B$22))</f>
        <v>0</v>
      </c>
      <c r="AQ11" s="62">
        <f>IF($C11="","",COUNTIF($E11:$AI11,'Cài đặt'!$B$23))</f>
        <v>0</v>
      </c>
      <c r="AR11" s="63">
        <f t="array" ref="AR11">IF($C11="","",SUMPRODUCT(COUNTIF($E11:$AI11,'Cài đặt'!$B$16:$B$24)*'Cài đặt'!$F$16:$F$24))</f>
        <v>208</v>
      </c>
      <c r="AS11" s="64">
        <f>IF($C11="","",SUMPRODUCT(--($E$7:$AI$7="CN"),SUMIF('Cài đặt'!$B$16:$B$24,$E11:$AI11,'Cài đặt'!$F$16:$F$24)))</f>
        <v>40</v>
      </c>
      <c r="AT11" s="64">
        <f>IF($C11="","",SUMPRODUCT(--($E$5:$AI$5="Lễ"),SUMIF('Cài đặt'!$B$16:$B$24,$E11:$AI11,'Cài đặt'!$F$16:$F$24)))</f>
        <v>0</v>
      </c>
      <c r="AU11" s="65">
        <f t="array" ref="AU11">IF($C11="","",SUMPRODUCT(COUNTIF($E11:$AI11,'Cài đặt'!$B$16:$B$24)*'Cài đặt'!$G$16:$G$24)/'Cài đặt'!$D$12)</f>
        <v>26</v>
      </c>
      <c r="AV11" s="63">
        <f>IF($C11="","",MAX(0,AR11-'Cài đặt'!$D$11*'Cài đặt'!$D$12))</f>
        <v>8</v>
      </c>
      <c r="AW11" s="45"/>
    </row>
    <row r="12" ht="21.0" customHeight="1">
      <c r="A12" s="59">
        <v>5.0</v>
      </c>
      <c r="B12" s="46" t="s">
        <v>110</v>
      </c>
      <c r="C12" s="60" t="s">
        <v>93</v>
      </c>
      <c r="D12" s="45" t="s">
        <v>111</v>
      </c>
      <c r="E12" s="61" t="s">
        <v>66</v>
      </c>
      <c r="F12" s="61" t="s">
        <v>66</v>
      </c>
      <c r="G12" s="61" t="s">
        <v>80</v>
      </c>
      <c r="H12" s="61" t="s">
        <v>45</v>
      </c>
      <c r="I12" s="61" t="s">
        <v>45</v>
      </c>
      <c r="J12" s="61" t="s">
        <v>62</v>
      </c>
      <c r="K12" s="61" t="s">
        <v>62</v>
      </c>
      <c r="L12" s="61" t="s">
        <v>66</v>
      </c>
      <c r="M12" s="61" t="s">
        <v>66</v>
      </c>
      <c r="N12" s="61" t="s">
        <v>80</v>
      </c>
      <c r="O12" s="61" t="s">
        <v>45</v>
      </c>
      <c r="P12" s="61" t="s">
        <v>45</v>
      </c>
      <c r="Q12" s="61" t="s">
        <v>62</v>
      </c>
      <c r="R12" s="61" t="s">
        <v>62</v>
      </c>
      <c r="S12" s="61" t="s">
        <v>66</v>
      </c>
      <c r="T12" s="61" t="s">
        <v>66</v>
      </c>
      <c r="U12" s="61" t="s">
        <v>80</v>
      </c>
      <c r="V12" s="61" t="s">
        <v>76</v>
      </c>
      <c r="W12" s="61" t="s">
        <v>45</v>
      </c>
      <c r="X12" s="61" t="s">
        <v>62</v>
      </c>
      <c r="Y12" s="61" t="s">
        <v>62</v>
      </c>
      <c r="Z12" s="61" t="s">
        <v>66</v>
      </c>
      <c r="AA12" s="61" t="s">
        <v>66</v>
      </c>
      <c r="AB12" s="61" t="s">
        <v>80</v>
      </c>
      <c r="AC12" s="61" t="s">
        <v>45</v>
      </c>
      <c r="AD12" s="61" t="s">
        <v>45</v>
      </c>
      <c r="AE12" s="61" t="s">
        <v>62</v>
      </c>
      <c r="AF12" s="61" t="s">
        <v>62</v>
      </c>
      <c r="AG12" s="61" t="s">
        <v>66</v>
      </c>
      <c r="AH12" s="61" t="s">
        <v>66</v>
      </c>
      <c r="AI12" s="61"/>
      <c r="AJ12" s="62">
        <f>IF($C12="","",COUNTIF($E12:$AI12,'Cài đặt'!$B$16))</f>
        <v>7</v>
      </c>
      <c r="AK12" s="62">
        <f>IF($C12="","",COUNTIF($E12:$AI12,'Cài đặt'!$B$17))</f>
        <v>8</v>
      </c>
      <c r="AL12" s="62">
        <f>IF($C12="","",COUNTIF($E12:$AI12,'Cài đặt'!$B$18))</f>
        <v>10</v>
      </c>
      <c r="AM12" s="62">
        <f>IF($C12="","",COUNTIF($E12:$AI12,'Cài đặt'!$B$19))</f>
        <v>0</v>
      </c>
      <c r="AN12" s="62">
        <f>IF($C12="","",COUNTIF($E12:$AI12,'Cài đặt'!$B$20))</f>
        <v>0</v>
      </c>
      <c r="AO12" s="62">
        <f>IF($C12="","",COUNTIF($E12:$AI12,'Cài đặt'!$B$21))</f>
        <v>0</v>
      </c>
      <c r="AP12" s="62">
        <f>IF($C12="","",COUNTIF($E12:$AI12,'Cài đặt'!$B$22))</f>
        <v>1</v>
      </c>
      <c r="AQ12" s="62">
        <f>IF($C12="","",COUNTIF($E12:$AI12,'Cài đặt'!$B$23))</f>
        <v>0</v>
      </c>
      <c r="AR12" s="63">
        <f t="array" ref="AR12">IF($C12="","",SUMPRODUCT(COUNTIF($E12:$AI12,'Cài đặt'!$B$16:$B$24)*'Cài đặt'!$F$16:$F$24))</f>
        <v>200</v>
      </c>
      <c r="AS12" s="64">
        <f>IF($C12="","",SUMPRODUCT(--($E$7:$AI$7="CN"),SUMIF('Cài đặt'!$B$16:$B$24,$E12:$AI12,'Cài đặt'!$F$16:$F$24)))</f>
        <v>40</v>
      </c>
      <c r="AT12" s="64">
        <f>IF($C12="","",SUMPRODUCT(--($E$5:$AI$5="Lễ"),SUMIF('Cài đặt'!$B$16:$B$24,$E12:$AI12,'Cài đặt'!$F$16:$F$24)))</f>
        <v>0</v>
      </c>
      <c r="AU12" s="65">
        <f t="array" ref="AU12">IF($C12="","",SUMPRODUCT(COUNTIF($E12:$AI12,'Cài đặt'!$B$16:$B$24)*'Cài đặt'!$G$16:$G$24)/'Cài đặt'!$D$12)</f>
        <v>25</v>
      </c>
      <c r="AV12" s="63">
        <f>IF($C12="","",MAX(0,AR12-'Cài đặt'!$D$11*'Cài đặt'!$D$12))</f>
        <v>0</v>
      </c>
      <c r="AW12" s="45"/>
    </row>
    <row r="13" ht="21.0" customHeight="1">
      <c r="A13" s="59">
        <v>6.0</v>
      </c>
      <c r="B13" s="46" t="s">
        <v>112</v>
      </c>
      <c r="C13" s="60" t="s">
        <v>57</v>
      </c>
      <c r="D13" s="45" t="s">
        <v>113</v>
      </c>
      <c r="E13" s="61" t="s">
        <v>66</v>
      </c>
      <c r="F13" s="61" t="s">
        <v>80</v>
      </c>
      <c r="G13" s="61" t="s">
        <v>45</v>
      </c>
      <c r="H13" s="61" t="s">
        <v>45</v>
      </c>
      <c r="I13" s="61" t="s">
        <v>62</v>
      </c>
      <c r="J13" s="61" t="s">
        <v>62</v>
      </c>
      <c r="K13" s="61" t="s">
        <v>66</v>
      </c>
      <c r="L13" s="61" t="s">
        <v>66</v>
      </c>
      <c r="M13" s="61" t="s">
        <v>80</v>
      </c>
      <c r="N13" s="61" t="s">
        <v>45</v>
      </c>
      <c r="O13" s="61" t="s">
        <v>45</v>
      </c>
      <c r="P13" s="61" t="s">
        <v>62</v>
      </c>
      <c r="Q13" s="61" t="s">
        <v>62</v>
      </c>
      <c r="R13" s="61" t="s">
        <v>66</v>
      </c>
      <c r="S13" s="61" t="s">
        <v>66</v>
      </c>
      <c r="T13" s="61" t="s">
        <v>80</v>
      </c>
      <c r="U13" s="61" t="s">
        <v>45</v>
      </c>
      <c r="V13" s="61" t="s">
        <v>45</v>
      </c>
      <c r="W13" s="61" t="s">
        <v>62</v>
      </c>
      <c r="X13" s="61" t="s">
        <v>62</v>
      </c>
      <c r="Y13" s="61" t="s">
        <v>66</v>
      </c>
      <c r="Z13" s="61" t="s">
        <v>66</v>
      </c>
      <c r="AA13" s="61" t="s">
        <v>80</v>
      </c>
      <c r="AB13" s="61" t="s">
        <v>45</v>
      </c>
      <c r="AC13" s="61" t="s">
        <v>45</v>
      </c>
      <c r="AD13" s="61" t="s">
        <v>62</v>
      </c>
      <c r="AE13" s="61" t="s">
        <v>62</v>
      </c>
      <c r="AF13" s="61" t="s">
        <v>66</v>
      </c>
      <c r="AG13" s="61" t="s">
        <v>66</v>
      </c>
      <c r="AH13" s="61" t="s">
        <v>80</v>
      </c>
      <c r="AI13" s="61"/>
      <c r="AJ13" s="62">
        <f>IF($C13="","",COUNTIF($E13:$AI13,'Cài đặt'!$B$16))</f>
        <v>8</v>
      </c>
      <c r="AK13" s="62">
        <f>IF($C13="","",COUNTIF($E13:$AI13,'Cài đặt'!$B$17))</f>
        <v>8</v>
      </c>
      <c r="AL13" s="62">
        <f>IF($C13="","",COUNTIF($E13:$AI13,'Cài đặt'!$B$18))</f>
        <v>9</v>
      </c>
      <c r="AM13" s="62">
        <f>IF($C13="","",COUNTIF($E13:$AI13,'Cài đặt'!$B$19))</f>
        <v>0</v>
      </c>
      <c r="AN13" s="62">
        <f>IF($C13="","",COUNTIF($E13:$AI13,'Cài đặt'!$B$20))</f>
        <v>0</v>
      </c>
      <c r="AO13" s="62">
        <f>IF($C13="","",COUNTIF($E13:$AI13,'Cài đặt'!$B$21))</f>
        <v>0</v>
      </c>
      <c r="AP13" s="62">
        <f>IF($C13="","",COUNTIF($E13:$AI13,'Cài đặt'!$B$22))</f>
        <v>0</v>
      </c>
      <c r="AQ13" s="62">
        <f>IF($C13="","",COUNTIF($E13:$AI13,'Cài đặt'!$B$23))</f>
        <v>0</v>
      </c>
      <c r="AR13" s="63">
        <f t="array" ref="AR13">IF($C13="","",SUMPRODUCT(COUNTIF($E13:$AI13,'Cài đặt'!$B$16:$B$24)*'Cài đặt'!$F$16:$F$24))</f>
        <v>200</v>
      </c>
      <c r="AS13" s="64">
        <f>IF($C13="","",SUMPRODUCT(--($E$7:$AI$7="CN"),SUMIF('Cài đặt'!$B$16:$B$24,$E13:$AI13,'Cài đặt'!$F$16:$F$24)))</f>
        <v>40</v>
      </c>
      <c r="AT13" s="64">
        <f>IF($C13="","",SUMPRODUCT(--($E$5:$AI$5="Lễ"),SUMIF('Cài đặt'!$B$16:$B$24,$E13:$AI13,'Cài đặt'!$F$16:$F$24)))</f>
        <v>0</v>
      </c>
      <c r="AU13" s="65">
        <f t="array" ref="AU13">IF($C13="","",SUMPRODUCT(COUNTIF($E13:$AI13,'Cài đặt'!$B$16:$B$24)*'Cài đặt'!$G$16:$G$24)/'Cài đặt'!$D$12)</f>
        <v>25</v>
      </c>
      <c r="AV13" s="63">
        <f>IF($C13="","",MAX(0,AR13-'Cài đặt'!$D$11*'Cài đặt'!$D$12))</f>
        <v>0</v>
      </c>
      <c r="AW13" s="45"/>
    </row>
    <row r="14" ht="21.0" customHeight="1">
      <c r="A14" s="59">
        <v>7.0</v>
      </c>
      <c r="B14" s="46" t="s">
        <v>119</v>
      </c>
      <c r="C14" s="60" t="s">
        <v>120</v>
      </c>
      <c r="D14" s="45" t="s">
        <v>121</v>
      </c>
      <c r="E14" s="61" t="s">
        <v>80</v>
      </c>
      <c r="F14" s="61" t="s">
        <v>45</v>
      </c>
      <c r="G14" s="61" t="s">
        <v>45</v>
      </c>
      <c r="H14" s="61" t="s">
        <v>62</v>
      </c>
      <c r="I14" s="61" t="s">
        <v>62</v>
      </c>
      <c r="J14" s="61" t="s">
        <v>66</v>
      </c>
      <c r="K14" s="61" t="s">
        <v>66</v>
      </c>
      <c r="L14" s="61" t="s">
        <v>80</v>
      </c>
      <c r="M14" s="61" t="s">
        <v>45</v>
      </c>
      <c r="N14" s="61" t="s">
        <v>45</v>
      </c>
      <c r="O14" s="61" t="s">
        <v>62</v>
      </c>
      <c r="P14" s="61" t="s">
        <v>62</v>
      </c>
      <c r="Q14" s="61" t="s">
        <v>66</v>
      </c>
      <c r="R14" s="61" t="s">
        <v>66</v>
      </c>
      <c r="S14" s="61" t="s">
        <v>80</v>
      </c>
      <c r="T14" s="61" t="s">
        <v>45</v>
      </c>
      <c r="U14" s="61" t="s">
        <v>45</v>
      </c>
      <c r="V14" s="61" t="s">
        <v>62</v>
      </c>
      <c r="W14" s="61" t="s">
        <v>62</v>
      </c>
      <c r="X14" s="61" t="s">
        <v>66</v>
      </c>
      <c r="Y14" s="61" t="s">
        <v>66</v>
      </c>
      <c r="Z14" s="61" t="s">
        <v>80</v>
      </c>
      <c r="AA14" s="61" t="s">
        <v>45</v>
      </c>
      <c r="AB14" s="61" t="s">
        <v>45</v>
      </c>
      <c r="AC14" s="61" t="s">
        <v>62</v>
      </c>
      <c r="AD14" s="61" t="s">
        <v>62</v>
      </c>
      <c r="AE14" s="61" t="s">
        <v>66</v>
      </c>
      <c r="AF14" s="61" t="s">
        <v>66</v>
      </c>
      <c r="AG14" s="61" t="s">
        <v>80</v>
      </c>
      <c r="AH14" s="61" t="s">
        <v>45</v>
      </c>
      <c r="AI14" s="61"/>
      <c r="AJ14" s="62">
        <f>IF($C14="","",COUNTIF($E14:$AI14,'Cài đặt'!$B$16))</f>
        <v>9</v>
      </c>
      <c r="AK14" s="62">
        <f>IF($C14="","",COUNTIF($E14:$AI14,'Cài đặt'!$B$17))</f>
        <v>8</v>
      </c>
      <c r="AL14" s="62">
        <f>IF($C14="","",COUNTIF($E14:$AI14,'Cài đặt'!$B$18))</f>
        <v>8</v>
      </c>
      <c r="AM14" s="62">
        <f>IF($C14="","",COUNTIF($E14:$AI14,'Cài đặt'!$B$19))</f>
        <v>0</v>
      </c>
      <c r="AN14" s="62">
        <f>IF($C14="","",COUNTIF($E14:$AI14,'Cài đặt'!$B$20))</f>
        <v>0</v>
      </c>
      <c r="AO14" s="62">
        <f>IF($C14="","",COUNTIF($E14:$AI14,'Cài đặt'!$B$21))</f>
        <v>0</v>
      </c>
      <c r="AP14" s="62">
        <f>IF($C14="","",COUNTIF($E14:$AI14,'Cài đặt'!$B$22))</f>
        <v>0</v>
      </c>
      <c r="AQ14" s="62">
        <f>IF($C14="","",COUNTIF($E14:$AI14,'Cài đặt'!$B$23))</f>
        <v>0</v>
      </c>
      <c r="AR14" s="63">
        <f t="array" ref="AR14">IF($C14="","",SUMPRODUCT(COUNTIF($E14:$AI14,'Cài đặt'!$B$16:$B$24)*'Cài đặt'!$F$16:$F$24))</f>
        <v>200</v>
      </c>
      <c r="AS14" s="64">
        <f>IF($C14="","",SUMPRODUCT(--($E$7:$AI$7="CN"),SUMIF('Cài đặt'!$B$16:$B$24,$E14:$AI14,'Cài đặt'!$F$16:$F$24)))</f>
        <v>0</v>
      </c>
      <c r="AT14" s="64">
        <f>IF($C14="","",SUMPRODUCT(--($E$5:$AI$5="Lễ"),SUMIF('Cài đặt'!$B$16:$B$24,$E14:$AI14,'Cài đặt'!$F$16:$F$24)))</f>
        <v>0</v>
      </c>
      <c r="AU14" s="65">
        <f t="array" ref="AU14">IF($C14="","",SUMPRODUCT(COUNTIF($E14:$AI14,'Cài đặt'!$B$16:$B$24)*'Cài đặt'!$G$16:$G$24)/'Cài đặt'!$D$12)</f>
        <v>25</v>
      </c>
      <c r="AV14" s="63">
        <f>IF($C14="","",MAX(0,AR14-'Cài đặt'!$D$11*'Cài đặt'!$D$12))</f>
        <v>0</v>
      </c>
      <c r="AW14" s="45"/>
    </row>
    <row r="15" ht="21.0" customHeight="1">
      <c r="A15" s="59">
        <v>8.0</v>
      </c>
      <c r="B15" s="46"/>
      <c r="C15" s="60"/>
      <c r="D15" s="45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2" t="str">
        <f>IF($C15="","",COUNTIF($E15:$AI15,'Cài đặt'!$B$16))</f>
        <v/>
      </c>
      <c r="AK15" s="62" t="str">
        <f>IF($C15="","",COUNTIF($E15:$AI15,'Cài đặt'!$B$17))</f>
        <v/>
      </c>
      <c r="AL15" s="62" t="str">
        <f>IF($C15="","",COUNTIF($E15:$AI15,'Cài đặt'!$B$18))</f>
        <v/>
      </c>
      <c r="AM15" s="62" t="str">
        <f>IF($C15="","",COUNTIF($E15:$AI15,'Cài đặt'!$B$19))</f>
        <v/>
      </c>
      <c r="AN15" s="62" t="str">
        <f>IF($C15="","",COUNTIF($E15:$AI15,'Cài đặt'!$B$20))</f>
        <v/>
      </c>
      <c r="AO15" s="62" t="str">
        <f>IF($C15="","",COUNTIF($E15:$AI15,'Cài đặt'!$B$21))</f>
        <v/>
      </c>
      <c r="AP15" s="62" t="str">
        <f>IF($C15="","",COUNTIF($E15:$AI15,'Cài đặt'!$B$22))</f>
        <v/>
      </c>
      <c r="AQ15" s="62" t="str">
        <f>IF($C15="","",COUNTIF($E15:$AI15,'Cài đặt'!$B$23))</f>
        <v/>
      </c>
      <c r="AR15" s="63" t="str">
        <f t="array" ref="AR15">IF($C15="","",SUMPRODUCT(COUNTIF($E15:$AI15,'Cài đặt'!$B$16:$B$24)*'Cài đặt'!$F$16:$F$24))</f>
        <v/>
      </c>
      <c r="AS15" s="64" t="str">
        <f>IF($C15="","",SUMPRODUCT(--($E$7:$AI$7="CN"),SUMIF('Cài đặt'!$B$16:$B$24,$E15:$AI15,'Cài đặt'!$F$16:$F$24)))</f>
        <v/>
      </c>
      <c r="AT15" s="64" t="str">
        <f>IF($C15="","",SUMPRODUCT(--($E$5:$AI$5="Lễ"),SUMIF('Cài đặt'!$B$16:$B$24,$E15:$AI15,'Cài đặt'!$F$16:$F$24)))</f>
        <v/>
      </c>
      <c r="AU15" s="65" t="str">
        <f t="array" ref="AU15">IF($C15="","",SUMPRODUCT(COUNTIF($E15:$AI15,'Cài đặt'!$B$16:$B$24)*'Cài đặt'!$G$16:$G$24)/'Cài đặt'!$D$12)</f>
        <v/>
      </c>
      <c r="AV15" s="63" t="str">
        <f>IF($C15="","",MAX(0,AR15-'Cài đặt'!$D$11*'Cài đặt'!$D$12))</f>
        <v/>
      </c>
      <c r="AW15" s="45"/>
    </row>
    <row r="16" ht="21.0" customHeight="1">
      <c r="A16" s="59">
        <v>9.0</v>
      </c>
      <c r="B16" s="46"/>
      <c r="C16" s="60"/>
      <c r="D16" s="45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2" t="str">
        <f>IF($C16="","",COUNTIF($E16:$AI16,'Cài đặt'!$B$16))</f>
        <v/>
      </c>
      <c r="AK16" s="62" t="str">
        <f>IF($C16="","",COUNTIF($E16:$AI16,'Cài đặt'!$B$17))</f>
        <v/>
      </c>
      <c r="AL16" s="62" t="str">
        <f>IF($C16="","",COUNTIF($E16:$AI16,'Cài đặt'!$B$18))</f>
        <v/>
      </c>
      <c r="AM16" s="62" t="str">
        <f>IF($C16="","",COUNTIF($E16:$AI16,'Cài đặt'!$B$19))</f>
        <v/>
      </c>
      <c r="AN16" s="62" t="str">
        <f>IF($C16="","",COUNTIF($E16:$AI16,'Cài đặt'!$B$20))</f>
        <v/>
      </c>
      <c r="AO16" s="62" t="str">
        <f>IF($C16="","",COUNTIF($E16:$AI16,'Cài đặt'!$B$21))</f>
        <v/>
      </c>
      <c r="AP16" s="62" t="str">
        <f>IF($C16="","",COUNTIF($E16:$AI16,'Cài đặt'!$B$22))</f>
        <v/>
      </c>
      <c r="AQ16" s="62" t="str">
        <f>IF($C16="","",COUNTIF($E16:$AI16,'Cài đặt'!$B$23))</f>
        <v/>
      </c>
      <c r="AR16" s="63" t="str">
        <f t="array" ref="AR16">IF($C16="","",SUMPRODUCT(COUNTIF($E16:$AI16,'Cài đặt'!$B$16:$B$24)*'Cài đặt'!$F$16:$F$24))</f>
        <v/>
      </c>
      <c r="AS16" s="64" t="str">
        <f>IF($C16="","",SUMPRODUCT(--($E$7:$AI$7="CN"),SUMIF('Cài đặt'!$B$16:$B$24,$E16:$AI16,'Cài đặt'!$F$16:$F$24)))</f>
        <v/>
      </c>
      <c r="AT16" s="64" t="str">
        <f>IF($C16="","",SUMPRODUCT(--($E$5:$AI$5="Lễ"),SUMIF('Cài đặt'!$B$16:$B$24,$E16:$AI16,'Cài đặt'!$F$16:$F$24)))</f>
        <v/>
      </c>
      <c r="AU16" s="65" t="str">
        <f t="array" ref="AU16">IF($C16="","",SUMPRODUCT(COUNTIF($E16:$AI16,'Cài đặt'!$B$16:$B$24)*'Cài đặt'!$G$16:$G$24)/'Cài đặt'!$D$12)</f>
        <v/>
      </c>
      <c r="AV16" s="63" t="str">
        <f>IF($C16="","",MAX(0,AR16-'Cài đặt'!$D$11*'Cài đặt'!$D$12))</f>
        <v/>
      </c>
      <c r="AW16" s="45"/>
    </row>
    <row r="17" ht="21.0" customHeight="1">
      <c r="A17" s="59">
        <v>10.0</v>
      </c>
      <c r="B17" s="46"/>
      <c r="C17" s="60"/>
      <c r="D17" s="45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2" t="str">
        <f>IF($C17="","",COUNTIF($E17:$AI17,'Cài đặt'!$B$16))</f>
        <v/>
      </c>
      <c r="AK17" s="62" t="str">
        <f>IF($C17="","",COUNTIF($E17:$AI17,'Cài đặt'!$B$17))</f>
        <v/>
      </c>
      <c r="AL17" s="62" t="str">
        <f>IF($C17="","",COUNTIF($E17:$AI17,'Cài đặt'!$B$18))</f>
        <v/>
      </c>
      <c r="AM17" s="62" t="str">
        <f>IF($C17="","",COUNTIF($E17:$AI17,'Cài đặt'!$B$19))</f>
        <v/>
      </c>
      <c r="AN17" s="62" t="str">
        <f>IF($C17="","",COUNTIF($E17:$AI17,'Cài đặt'!$B$20))</f>
        <v/>
      </c>
      <c r="AO17" s="62" t="str">
        <f>IF($C17="","",COUNTIF($E17:$AI17,'Cài đặt'!$B$21))</f>
        <v/>
      </c>
      <c r="AP17" s="62" t="str">
        <f>IF($C17="","",COUNTIF($E17:$AI17,'Cài đặt'!$B$22))</f>
        <v/>
      </c>
      <c r="AQ17" s="62" t="str">
        <f>IF($C17="","",COUNTIF($E17:$AI17,'Cài đặt'!$B$23))</f>
        <v/>
      </c>
      <c r="AR17" s="63" t="str">
        <f t="array" ref="AR17">IF($C17="","",SUMPRODUCT(COUNTIF($E17:$AI17,'Cài đặt'!$B$16:$B$24)*'Cài đặt'!$F$16:$F$24))</f>
        <v/>
      </c>
      <c r="AS17" s="64" t="str">
        <f>IF($C17="","",SUMPRODUCT(--($E$7:$AI$7="CN"),SUMIF('Cài đặt'!$B$16:$B$24,$E17:$AI17,'Cài đặt'!$F$16:$F$24)))</f>
        <v/>
      </c>
      <c r="AT17" s="64" t="str">
        <f>IF($C17="","",SUMPRODUCT(--($E$5:$AI$5="Lễ"),SUMIF('Cài đặt'!$B$16:$B$24,$E17:$AI17,'Cài đặt'!$F$16:$F$24)))</f>
        <v/>
      </c>
      <c r="AU17" s="65" t="str">
        <f t="array" ref="AU17">IF($C17="","",SUMPRODUCT(COUNTIF($E17:$AI17,'Cài đặt'!$B$16:$B$24)*'Cài đặt'!$G$16:$G$24)/'Cài đặt'!$D$12)</f>
        <v/>
      </c>
      <c r="AV17" s="63" t="str">
        <f>IF($C17="","",MAX(0,AR17-'Cài đặt'!$D$11*'Cài đặt'!$D$12))</f>
        <v/>
      </c>
      <c r="AW17" s="45"/>
    </row>
    <row r="18" ht="21.0" customHeight="1">
      <c r="A18" s="59">
        <v>11.0</v>
      </c>
      <c r="B18" s="46"/>
      <c r="C18" s="60"/>
      <c r="D18" s="45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2" t="str">
        <f>IF($C18="","",COUNTIF($E18:$AI18,'Cài đặt'!$B$16))</f>
        <v/>
      </c>
      <c r="AK18" s="62" t="str">
        <f>IF($C18="","",COUNTIF($E18:$AI18,'Cài đặt'!$B$17))</f>
        <v/>
      </c>
      <c r="AL18" s="62" t="str">
        <f>IF($C18="","",COUNTIF($E18:$AI18,'Cài đặt'!$B$18))</f>
        <v/>
      </c>
      <c r="AM18" s="62" t="str">
        <f>IF($C18="","",COUNTIF($E18:$AI18,'Cài đặt'!$B$19))</f>
        <v/>
      </c>
      <c r="AN18" s="62" t="str">
        <f>IF($C18="","",COUNTIF($E18:$AI18,'Cài đặt'!$B$20))</f>
        <v/>
      </c>
      <c r="AO18" s="62" t="str">
        <f>IF($C18="","",COUNTIF($E18:$AI18,'Cài đặt'!$B$21))</f>
        <v/>
      </c>
      <c r="AP18" s="62" t="str">
        <f>IF($C18="","",COUNTIF($E18:$AI18,'Cài đặt'!$B$22))</f>
        <v/>
      </c>
      <c r="AQ18" s="62" t="str">
        <f>IF($C18="","",COUNTIF($E18:$AI18,'Cài đặt'!$B$23))</f>
        <v/>
      </c>
      <c r="AR18" s="63" t="str">
        <f t="array" ref="AR18">IF($C18="","",SUMPRODUCT(COUNTIF($E18:$AI18,'Cài đặt'!$B$16:$B$24)*'Cài đặt'!$F$16:$F$24))</f>
        <v/>
      </c>
      <c r="AS18" s="64" t="str">
        <f>IF($C18="","",SUMPRODUCT(--($E$7:$AI$7="CN"),SUMIF('Cài đặt'!$B$16:$B$24,$E18:$AI18,'Cài đặt'!$F$16:$F$24)))</f>
        <v/>
      </c>
      <c r="AT18" s="64" t="str">
        <f>IF($C18="","",SUMPRODUCT(--($E$5:$AI$5="Lễ"),SUMIF('Cài đặt'!$B$16:$B$24,$E18:$AI18,'Cài đặt'!$F$16:$F$24)))</f>
        <v/>
      </c>
      <c r="AU18" s="65" t="str">
        <f t="array" ref="AU18">IF($C18="","",SUMPRODUCT(COUNTIF($E18:$AI18,'Cài đặt'!$B$16:$B$24)*'Cài đặt'!$G$16:$G$24)/'Cài đặt'!$D$12)</f>
        <v/>
      </c>
      <c r="AV18" s="63" t="str">
        <f>IF($C18="","",MAX(0,AR18-'Cài đặt'!$D$11*'Cài đặt'!$D$12))</f>
        <v/>
      </c>
      <c r="AW18" s="45"/>
    </row>
    <row r="19" ht="21.0" customHeight="1">
      <c r="A19" s="59">
        <v>12.0</v>
      </c>
      <c r="B19" s="46"/>
      <c r="C19" s="60"/>
      <c r="D19" s="45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2" t="str">
        <f>IF($C19="","",COUNTIF($E19:$AI19,'Cài đặt'!$B$16))</f>
        <v/>
      </c>
      <c r="AK19" s="62" t="str">
        <f>IF($C19="","",COUNTIF($E19:$AI19,'Cài đặt'!$B$17))</f>
        <v/>
      </c>
      <c r="AL19" s="62" t="str">
        <f>IF($C19="","",COUNTIF($E19:$AI19,'Cài đặt'!$B$18))</f>
        <v/>
      </c>
      <c r="AM19" s="62" t="str">
        <f>IF($C19="","",COUNTIF($E19:$AI19,'Cài đặt'!$B$19))</f>
        <v/>
      </c>
      <c r="AN19" s="62" t="str">
        <f>IF($C19="","",COUNTIF($E19:$AI19,'Cài đặt'!$B$20))</f>
        <v/>
      </c>
      <c r="AO19" s="62" t="str">
        <f>IF($C19="","",COUNTIF($E19:$AI19,'Cài đặt'!$B$21))</f>
        <v/>
      </c>
      <c r="AP19" s="62" t="str">
        <f>IF($C19="","",COUNTIF($E19:$AI19,'Cài đặt'!$B$22))</f>
        <v/>
      </c>
      <c r="AQ19" s="62" t="str">
        <f>IF($C19="","",COUNTIF($E19:$AI19,'Cài đặt'!$B$23))</f>
        <v/>
      </c>
      <c r="AR19" s="63" t="str">
        <f t="array" ref="AR19">IF($C19="","",SUMPRODUCT(COUNTIF($E19:$AI19,'Cài đặt'!$B$16:$B$24)*'Cài đặt'!$F$16:$F$24))</f>
        <v/>
      </c>
      <c r="AS19" s="64" t="str">
        <f>IF($C19="","",SUMPRODUCT(--($E$7:$AI$7="CN"),SUMIF('Cài đặt'!$B$16:$B$24,$E19:$AI19,'Cài đặt'!$F$16:$F$24)))</f>
        <v/>
      </c>
      <c r="AT19" s="64" t="str">
        <f>IF($C19="","",SUMPRODUCT(--($E$5:$AI$5="Lễ"),SUMIF('Cài đặt'!$B$16:$B$24,$E19:$AI19,'Cài đặt'!$F$16:$F$24)))</f>
        <v/>
      </c>
      <c r="AU19" s="65" t="str">
        <f t="array" ref="AU19">IF($C19="","",SUMPRODUCT(COUNTIF($E19:$AI19,'Cài đặt'!$B$16:$B$24)*'Cài đặt'!$G$16:$G$24)/'Cài đặt'!$D$12)</f>
        <v/>
      </c>
      <c r="AV19" s="63" t="str">
        <f>IF($C19="","",MAX(0,AR19-'Cài đặt'!$D$11*'Cài đặt'!$D$12))</f>
        <v/>
      </c>
      <c r="AW19" s="45"/>
    </row>
    <row r="20" ht="21.0" customHeight="1">
      <c r="A20" s="59">
        <v>13.0</v>
      </c>
      <c r="B20" s="46"/>
      <c r="C20" s="60"/>
      <c r="D20" s="45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2" t="str">
        <f>IF($C20="","",COUNTIF($E20:$AI20,'Cài đặt'!$B$16))</f>
        <v/>
      </c>
      <c r="AK20" s="62" t="str">
        <f>IF($C20="","",COUNTIF($E20:$AI20,'Cài đặt'!$B$17))</f>
        <v/>
      </c>
      <c r="AL20" s="62" t="str">
        <f>IF($C20="","",COUNTIF($E20:$AI20,'Cài đặt'!$B$18))</f>
        <v/>
      </c>
      <c r="AM20" s="62" t="str">
        <f>IF($C20="","",COUNTIF($E20:$AI20,'Cài đặt'!$B$19))</f>
        <v/>
      </c>
      <c r="AN20" s="62" t="str">
        <f>IF($C20="","",COUNTIF($E20:$AI20,'Cài đặt'!$B$20))</f>
        <v/>
      </c>
      <c r="AO20" s="62" t="str">
        <f>IF($C20="","",COUNTIF($E20:$AI20,'Cài đặt'!$B$21))</f>
        <v/>
      </c>
      <c r="AP20" s="62" t="str">
        <f>IF($C20="","",COUNTIF($E20:$AI20,'Cài đặt'!$B$22))</f>
        <v/>
      </c>
      <c r="AQ20" s="62" t="str">
        <f>IF($C20="","",COUNTIF($E20:$AI20,'Cài đặt'!$B$23))</f>
        <v/>
      </c>
      <c r="AR20" s="63" t="str">
        <f t="array" ref="AR20">IF($C20="","",SUMPRODUCT(COUNTIF($E20:$AI20,'Cài đặt'!$B$16:$B$24)*'Cài đặt'!$F$16:$F$24))</f>
        <v/>
      </c>
      <c r="AS20" s="64" t="str">
        <f>IF($C20="","",SUMPRODUCT(--($E$7:$AI$7="CN"),SUMIF('Cài đặt'!$B$16:$B$24,$E20:$AI20,'Cài đặt'!$F$16:$F$24)))</f>
        <v/>
      </c>
      <c r="AT20" s="64" t="str">
        <f>IF($C20="","",SUMPRODUCT(--($E$5:$AI$5="Lễ"),SUMIF('Cài đặt'!$B$16:$B$24,$E20:$AI20,'Cài đặt'!$F$16:$F$24)))</f>
        <v/>
      </c>
      <c r="AU20" s="65" t="str">
        <f t="array" ref="AU20">IF($C20="","",SUMPRODUCT(COUNTIF($E20:$AI20,'Cài đặt'!$B$16:$B$24)*'Cài đặt'!$G$16:$G$24)/'Cài đặt'!$D$12)</f>
        <v/>
      </c>
      <c r="AV20" s="63" t="str">
        <f>IF($C20="","",MAX(0,AR20-'Cài đặt'!$D$11*'Cài đặt'!$D$12))</f>
        <v/>
      </c>
      <c r="AW20" s="45"/>
    </row>
    <row r="21" ht="21.0" customHeight="1">
      <c r="A21" s="59">
        <v>14.0</v>
      </c>
      <c r="B21" s="46"/>
      <c r="C21" s="60"/>
      <c r="D21" s="45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2" t="str">
        <f>IF($C21="","",COUNTIF($E21:$AI21,'Cài đặt'!$B$16))</f>
        <v/>
      </c>
      <c r="AK21" s="62" t="str">
        <f>IF($C21="","",COUNTIF($E21:$AI21,'Cài đặt'!$B$17))</f>
        <v/>
      </c>
      <c r="AL21" s="62" t="str">
        <f>IF($C21="","",COUNTIF($E21:$AI21,'Cài đặt'!$B$18))</f>
        <v/>
      </c>
      <c r="AM21" s="62" t="str">
        <f>IF($C21="","",COUNTIF($E21:$AI21,'Cài đặt'!$B$19))</f>
        <v/>
      </c>
      <c r="AN21" s="62" t="str">
        <f>IF($C21="","",COUNTIF($E21:$AI21,'Cài đặt'!$B$20))</f>
        <v/>
      </c>
      <c r="AO21" s="62" t="str">
        <f>IF($C21="","",COUNTIF($E21:$AI21,'Cài đặt'!$B$21))</f>
        <v/>
      </c>
      <c r="AP21" s="62" t="str">
        <f>IF($C21="","",COUNTIF($E21:$AI21,'Cài đặt'!$B$22))</f>
        <v/>
      </c>
      <c r="AQ21" s="62" t="str">
        <f>IF($C21="","",COUNTIF($E21:$AI21,'Cài đặt'!$B$23))</f>
        <v/>
      </c>
      <c r="AR21" s="63" t="str">
        <f t="array" ref="AR21">IF($C21="","",SUMPRODUCT(COUNTIF($E21:$AI21,'Cài đặt'!$B$16:$B$24)*'Cài đặt'!$F$16:$F$24))</f>
        <v/>
      </c>
      <c r="AS21" s="64" t="str">
        <f>IF($C21="","",SUMPRODUCT(--($E$7:$AI$7="CN"),SUMIF('Cài đặt'!$B$16:$B$24,$E21:$AI21,'Cài đặt'!$F$16:$F$24)))</f>
        <v/>
      </c>
      <c r="AT21" s="64" t="str">
        <f>IF($C21="","",SUMPRODUCT(--($E$5:$AI$5="Lễ"),SUMIF('Cài đặt'!$B$16:$B$24,$E21:$AI21,'Cài đặt'!$F$16:$F$24)))</f>
        <v/>
      </c>
      <c r="AU21" s="65" t="str">
        <f t="array" ref="AU21">IF($C21="","",SUMPRODUCT(COUNTIF($E21:$AI21,'Cài đặt'!$B$16:$B$24)*'Cài đặt'!$G$16:$G$24)/'Cài đặt'!$D$12)</f>
        <v/>
      </c>
      <c r="AV21" s="63" t="str">
        <f>IF($C21="","",MAX(0,AR21-'Cài đặt'!$D$11*'Cài đặt'!$D$12))</f>
        <v/>
      </c>
      <c r="AW21" s="45"/>
    </row>
    <row r="22" ht="21.0" customHeight="1">
      <c r="A22" s="59">
        <v>15.0</v>
      </c>
      <c r="B22" s="46"/>
      <c r="C22" s="60"/>
      <c r="D22" s="45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2" t="str">
        <f>IF($C22="","",COUNTIF($E22:$AI22,'Cài đặt'!$B$16))</f>
        <v/>
      </c>
      <c r="AK22" s="62" t="str">
        <f>IF($C22="","",COUNTIF($E22:$AI22,'Cài đặt'!$B$17))</f>
        <v/>
      </c>
      <c r="AL22" s="62" t="str">
        <f>IF($C22="","",COUNTIF($E22:$AI22,'Cài đặt'!$B$18))</f>
        <v/>
      </c>
      <c r="AM22" s="62" t="str">
        <f>IF($C22="","",COUNTIF($E22:$AI22,'Cài đặt'!$B$19))</f>
        <v/>
      </c>
      <c r="AN22" s="62" t="str">
        <f>IF($C22="","",COUNTIF($E22:$AI22,'Cài đặt'!$B$20))</f>
        <v/>
      </c>
      <c r="AO22" s="62" t="str">
        <f>IF($C22="","",COUNTIF($E22:$AI22,'Cài đặt'!$B$21))</f>
        <v/>
      </c>
      <c r="AP22" s="62" t="str">
        <f>IF($C22="","",COUNTIF($E22:$AI22,'Cài đặt'!$B$22))</f>
        <v/>
      </c>
      <c r="AQ22" s="62" t="str">
        <f>IF($C22="","",COUNTIF($E22:$AI22,'Cài đặt'!$B$23))</f>
        <v/>
      </c>
      <c r="AR22" s="63" t="str">
        <f t="array" ref="AR22">IF($C22="","",SUMPRODUCT(COUNTIF($E22:$AI22,'Cài đặt'!$B$16:$B$24)*'Cài đặt'!$F$16:$F$24))</f>
        <v/>
      </c>
      <c r="AS22" s="64" t="str">
        <f>IF($C22="","",SUMPRODUCT(--($E$7:$AI$7="CN"),SUMIF('Cài đặt'!$B$16:$B$24,$E22:$AI22,'Cài đặt'!$F$16:$F$24)))</f>
        <v/>
      </c>
      <c r="AT22" s="64" t="str">
        <f>IF($C22="","",SUMPRODUCT(--($E$5:$AI$5="Lễ"),SUMIF('Cài đặt'!$B$16:$B$24,$E22:$AI22,'Cài đặt'!$F$16:$F$24)))</f>
        <v/>
      </c>
      <c r="AU22" s="65" t="str">
        <f t="array" ref="AU22">IF($C22="","",SUMPRODUCT(COUNTIF($E22:$AI22,'Cài đặt'!$B$16:$B$24)*'Cài đặt'!$G$16:$G$24)/'Cài đặt'!$D$12)</f>
        <v/>
      </c>
      <c r="AV22" s="63" t="str">
        <f>IF($C22="","",MAX(0,AR22-'Cài đặt'!$D$11*'Cài đặt'!$D$12))</f>
        <v/>
      </c>
      <c r="AW22" s="45"/>
    </row>
    <row r="23" ht="21.0" customHeight="1">
      <c r="A23" s="59">
        <v>16.0</v>
      </c>
      <c r="B23" s="46"/>
      <c r="C23" s="60"/>
      <c r="D23" s="45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2" t="str">
        <f>IF($C23="","",COUNTIF($E23:$AI23,'Cài đặt'!$B$16))</f>
        <v/>
      </c>
      <c r="AK23" s="62" t="str">
        <f>IF($C23="","",COUNTIF($E23:$AI23,'Cài đặt'!$B$17))</f>
        <v/>
      </c>
      <c r="AL23" s="62" t="str">
        <f>IF($C23="","",COUNTIF($E23:$AI23,'Cài đặt'!$B$18))</f>
        <v/>
      </c>
      <c r="AM23" s="62" t="str">
        <f>IF($C23="","",COUNTIF($E23:$AI23,'Cài đặt'!$B$19))</f>
        <v/>
      </c>
      <c r="AN23" s="62" t="str">
        <f>IF($C23="","",COUNTIF($E23:$AI23,'Cài đặt'!$B$20))</f>
        <v/>
      </c>
      <c r="AO23" s="62" t="str">
        <f>IF($C23="","",COUNTIF($E23:$AI23,'Cài đặt'!$B$21))</f>
        <v/>
      </c>
      <c r="AP23" s="62" t="str">
        <f>IF($C23="","",COUNTIF($E23:$AI23,'Cài đặt'!$B$22))</f>
        <v/>
      </c>
      <c r="AQ23" s="62" t="str">
        <f>IF($C23="","",COUNTIF($E23:$AI23,'Cài đặt'!$B$23))</f>
        <v/>
      </c>
      <c r="AR23" s="63" t="str">
        <f t="array" ref="AR23">IF($C23="","",SUMPRODUCT(COUNTIF($E23:$AI23,'Cài đặt'!$B$16:$B$24)*'Cài đặt'!$F$16:$F$24))</f>
        <v/>
      </c>
      <c r="AS23" s="64" t="str">
        <f>IF($C23="","",SUMPRODUCT(--($E$7:$AI$7="CN"),SUMIF('Cài đặt'!$B$16:$B$24,$E23:$AI23,'Cài đặt'!$F$16:$F$24)))</f>
        <v/>
      </c>
      <c r="AT23" s="64" t="str">
        <f>IF($C23="","",SUMPRODUCT(--($E$5:$AI$5="Lễ"),SUMIF('Cài đặt'!$B$16:$B$24,$E23:$AI23,'Cài đặt'!$F$16:$F$24)))</f>
        <v/>
      </c>
      <c r="AU23" s="65" t="str">
        <f t="array" ref="AU23">IF($C23="","",SUMPRODUCT(COUNTIF($E23:$AI23,'Cài đặt'!$B$16:$B$24)*'Cài đặt'!$G$16:$G$24)/'Cài đặt'!$D$12)</f>
        <v/>
      </c>
      <c r="AV23" s="63" t="str">
        <f>IF($C23="","",MAX(0,AR23-'Cài đặt'!$D$11*'Cài đặt'!$D$12))</f>
        <v/>
      </c>
      <c r="AW23" s="45"/>
    </row>
    <row r="24" ht="21.0" customHeight="1">
      <c r="A24" s="59">
        <v>17.0</v>
      </c>
      <c r="B24" s="46"/>
      <c r="C24" s="60"/>
      <c r="D24" s="45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2" t="str">
        <f>IF($C24="","",COUNTIF($E24:$AI24,'Cài đặt'!$B$16))</f>
        <v/>
      </c>
      <c r="AK24" s="62" t="str">
        <f>IF($C24="","",COUNTIF($E24:$AI24,'Cài đặt'!$B$17))</f>
        <v/>
      </c>
      <c r="AL24" s="62" t="str">
        <f>IF($C24="","",COUNTIF($E24:$AI24,'Cài đặt'!$B$18))</f>
        <v/>
      </c>
      <c r="AM24" s="62" t="str">
        <f>IF($C24="","",COUNTIF($E24:$AI24,'Cài đặt'!$B$19))</f>
        <v/>
      </c>
      <c r="AN24" s="62" t="str">
        <f>IF($C24="","",COUNTIF($E24:$AI24,'Cài đặt'!$B$20))</f>
        <v/>
      </c>
      <c r="AO24" s="62" t="str">
        <f>IF($C24="","",COUNTIF($E24:$AI24,'Cài đặt'!$B$21))</f>
        <v/>
      </c>
      <c r="AP24" s="62" t="str">
        <f>IF($C24="","",COUNTIF($E24:$AI24,'Cài đặt'!$B$22))</f>
        <v/>
      </c>
      <c r="AQ24" s="62" t="str">
        <f>IF($C24="","",COUNTIF($E24:$AI24,'Cài đặt'!$B$23))</f>
        <v/>
      </c>
      <c r="AR24" s="63" t="str">
        <f t="array" ref="AR24">IF($C24="","",SUMPRODUCT(COUNTIF($E24:$AI24,'Cài đặt'!$B$16:$B$24)*'Cài đặt'!$F$16:$F$24))</f>
        <v/>
      </c>
      <c r="AS24" s="64" t="str">
        <f>IF($C24="","",SUMPRODUCT(--($E$7:$AI$7="CN"),SUMIF('Cài đặt'!$B$16:$B$24,$E24:$AI24,'Cài đặt'!$F$16:$F$24)))</f>
        <v/>
      </c>
      <c r="AT24" s="64" t="str">
        <f>IF($C24="","",SUMPRODUCT(--($E$5:$AI$5="Lễ"),SUMIF('Cài đặt'!$B$16:$B$24,$E24:$AI24,'Cài đặt'!$F$16:$F$24)))</f>
        <v/>
      </c>
      <c r="AU24" s="65" t="str">
        <f t="array" ref="AU24">IF($C24="","",SUMPRODUCT(COUNTIF($E24:$AI24,'Cài đặt'!$B$16:$B$24)*'Cài đặt'!$G$16:$G$24)/'Cài đặt'!$D$12)</f>
        <v/>
      </c>
      <c r="AV24" s="63" t="str">
        <f>IF($C24="","",MAX(0,AR24-'Cài đặt'!$D$11*'Cài đặt'!$D$12))</f>
        <v/>
      </c>
      <c r="AW24" s="45"/>
    </row>
    <row r="25" ht="21.0" customHeight="1">
      <c r="A25" s="59">
        <v>18.0</v>
      </c>
      <c r="B25" s="46"/>
      <c r="C25" s="60"/>
      <c r="D25" s="45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2" t="str">
        <f>IF($C25="","",COUNTIF($E25:$AI25,'Cài đặt'!$B$16))</f>
        <v/>
      </c>
      <c r="AK25" s="62" t="str">
        <f>IF($C25="","",COUNTIF($E25:$AI25,'Cài đặt'!$B$17))</f>
        <v/>
      </c>
      <c r="AL25" s="62" t="str">
        <f>IF($C25="","",COUNTIF($E25:$AI25,'Cài đặt'!$B$18))</f>
        <v/>
      </c>
      <c r="AM25" s="62" t="str">
        <f>IF($C25="","",COUNTIF($E25:$AI25,'Cài đặt'!$B$19))</f>
        <v/>
      </c>
      <c r="AN25" s="62" t="str">
        <f>IF($C25="","",COUNTIF($E25:$AI25,'Cài đặt'!$B$20))</f>
        <v/>
      </c>
      <c r="AO25" s="62" t="str">
        <f>IF($C25="","",COUNTIF($E25:$AI25,'Cài đặt'!$B$21))</f>
        <v/>
      </c>
      <c r="AP25" s="62" t="str">
        <f>IF($C25="","",COUNTIF($E25:$AI25,'Cài đặt'!$B$22))</f>
        <v/>
      </c>
      <c r="AQ25" s="62" t="str">
        <f>IF($C25="","",COUNTIF($E25:$AI25,'Cài đặt'!$B$23))</f>
        <v/>
      </c>
      <c r="AR25" s="63" t="str">
        <f t="array" ref="AR25">IF($C25="","",SUMPRODUCT(COUNTIF($E25:$AI25,'Cài đặt'!$B$16:$B$24)*'Cài đặt'!$F$16:$F$24))</f>
        <v/>
      </c>
      <c r="AS25" s="64" t="str">
        <f>IF($C25="","",SUMPRODUCT(--($E$7:$AI$7="CN"),SUMIF('Cài đặt'!$B$16:$B$24,$E25:$AI25,'Cài đặt'!$F$16:$F$24)))</f>
        <v/>
      </c>
      <c r="AT25" s="64" t="str">
        <f>IF($C25="","",SUMPRODUCT(--($E$5:$AI$5="Lễ"),SUMIF('Cài đặt'!$B$16:$B$24,$E25:$AI25,'Cài đặt'!$F$16:$F$24)))</f>
        <v/>
      </c>
      <c r="AU25" s="65" t="str">
        <f t="array" ref="AU25">IF($C25="","",SUMPRODUCT(COUNTIF($E25:$AI25,'Cài đặt'!$B$16:$B$24)*'Cài đặt'!$G$16:$G$24)/'Cài đặt'!$D$12)</f>
        <v/>
      </c>
      <c r="AV25" s="63" t="str">
        <f>IF($C25="","",MAX(0,AR25-'Cài đặt'!$D$11*'Cài đặt'!$D$12))</f>
        <v/>
      </c>
      <c r="AW25" s="45"/>
    </row>
    <row r="26" ht="21.0" customHeight="1">
      <c r="A26" s="59">
        <v>19.0</v>
      </c>
      <c r="B26" s="46"/>
      <c r="C26" s="60"/>
      <c r="D26" s="45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2" t="str">
        <f>IF($C26="","",COUNTIF($E26:$AI26,'Cài đặt'!$B$16))</f>
        <v/>
      </c>
      <c r="AK26" s="62" t="str">
        <f>IF($C26="","",COUNTIF($E26:$AI26,'Cài đặt'!$B$17))</f>
        <v/>
      </c>
      <c r="AL26" s="62" t="str">
        <f>IF($C26="","",COUNTIF($E26:$AI26,'Cài đặt'!$B$18))</f>
        <v/>
      </c>
      <c r="AM26" s="62" t="str">
        <f>IF($C26="","",COUNTIF($E26:$AI26,'Cài đặt'!$B$19))</f>
        <v/>
      </c>
      <c r="AN26" s="62" t="str">
        <f>IF($C26="","",COUNTIF($E26:$AI26,'Cài đặt'!$B$20))</f>
        <v/>
      </c>
      <c r="AO26" s="62" t="str">
        <f>IF($C26="","",COUNTIF($E26:$AI26,'Cài đặt'!$B$21))</f>
        <v/>
      </c>
      <c r="AP26" s="62" t="str">
        <f>IF($C26="","",COUNTIF($E26:$AI26,'Cài đặt'!$B$22))</f>
        <v/>
      </c>
      <c r="AQ26" s="62" t="str">
        <f>IF($C26="","",COUNTIF($E26:$AI26,'Cài đặt'!$B$23))</f>
        <v/>
      </c>
      <c r="AR26" s="63" t="str">
        <f t="array" ref="AR26">IF($C26="","",SUMPRODUCT(COUNTIF($E26:$AI26,'Cài đặt'!$B$16:$B$24)*'Cài đặt'!$F$16:$F$24))</f>
        <v/>
      </c>
      <c r="AS26" s="64" t="str">
        <f>IF($C26="","",SUMPRODUCT(--($E$7:$AI$7="CN"),SUMIF('Cài đặt'!$B$16:$B$24,$E26:$AI26,'Cài đặt'!$F$16:$F$24)))</f>
        <v/>
      </c>
      <c r="AT26" s="64" t="str">
        <f>IF($C26="","",SUMPRODUCT(--($E$5:$AI$5="Lễ"),SUMIF('Cài đặt'!$B$16:$B$24,$E26:$AI26,'Cài đặt'!$F$16:$F$24)))</f>
        <v/>
      </c>
      <c r="AU26" s="65" t="str">
        <f t="array" ref="AU26">IF($C26="","",SUMPRODUCT(COUNTIF($E26:$AI26,'Cài đặt'!$B$16:$B$24)*'Cài đặt'!$G$16:$G$24)/'Cài đặt'!$D$12)</f>
        <v/>
      </c>
      <c r="AV26" s="63" t="str">
        <f>IF($C26="","",MAX(0,AR26-'Cài đặt'!$D$11*'Cài đặt'!$D$12))</f>
        <v/>
      </c>
      <c r="AW26" s="45"/>
    </row>
    <row r="27" ht="21.0" customHeight="1">
      <c r="A27" s="59">
        <v>20.0</v>
      </c>
      <c r="B27" s="46"/>
      <c r="C27" s="60"/>
      <c r="D27" s="45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2" t="str">
        <f>IF($C27="","",COUNTIF($E27:$AI27,'Cài đặt'!$B$16))</f>
        <v/>
      </c>
      <c r="AK27" s="62" t="str">
        <f>IF($C27="","",COUNTIF($E27:$AI27,'Cài đặt'!$B$17))</f>
        <v/>
      </c>
      <c r="AL27" s="62" t="str">
        <f>IF($C27="","",COUNTIF($E27:$AI27,'Cài đặt'!$B$18))</f>
        <v/>
      </c>
      <c r="AM27" s="62" t="str">
        <f>IF($C27="","",COUNTIF($E27:$AI27,'Cài đặt'!$B$19))</f>
        <v/>
      </c>
      <c r="AN27" s="62" t="str">
        <f>IF($C27="","",COUNTIF($E27:$AI27,'Cài đặt'!$B$20))</f>
        <v/>
      </c>
      <c r="AO27" s="62" t="str">
        <f>IF($C27="","",COUNTIF($E27:$AI27,'Cài đặt'!$B$21))</f>
        <v/>
      </c>
      <c r="AP27" s="62" t="str">
        <f>IF($C27="","",COUNTIF($E27:$AI27,'Cài đặt'!$B$22))</f>
        <v/>
      </c>
      <c r="AQ27" s="62" t="str">
        <f>IF($C27="","",COUNTIF($E27:$AI27,'Cài đặt'!$B$23))</f>
        <v/>
      </c>
      <c r="AR27" s="63" t="str">
        <f t="array" ref="AR27">IF($C27="","",SUMPRODUCT(COUNTIF($E27:$AI27,'Cài đặt'!$B$16:$B$24)*'Cài đặt'!$F$16:$F$24))</f>
        <v/>
      </c>
      <c r="AS27" s="64" t="str">
        <f>IF($C27="","",SUMPRODUCT(--($E$7:$AI$7="CN"),SUMIF('Cài đặt'!$B$16:$B$24,$E27:$AI27,'Cài đặt'!$F$16:$F$24)))</f>
        <v/>
      </c>
      <c r="AT27" s="64" t="str">
        <f>IF($C27="","",SUMPRODUCT(--($E$5:$AI$5="Lễ"),SUMIF('Cài đặt'!$B$16:$B$24,$E27:$AI27,'Cài đặt'!$F$16:$F$24)))</f>
        <v/>
      </c>
      <c r="AU27" s="65" t="str">
        <f t="array" ref="AU27">IF($C27="","",SUMPRODUCT(COUNTIF($E27:$AI27,'Cài đặt'!$B$16:$B$24)*'Cài đặt'!$G$16:$G$24)/'Cài đặt'!$D$12)</f>
        <v/>
      </c>
      <c r="AV27" s="63" t="str">
        <f>IF($C27="","",MAX(0,AR27-'Cài đặt'!$D$11*'Cài đặt'!$D$12))</f>
        <v/>
      </c>
      <c r="AW27" s="45"/>
    </row>
    <row r="28" ht="21.75" customHeight="1">
      <c r="A28" s="69" t="s">
        <v>122</v>
      </c>
      <c r="B28" s="23"/>
      <c r="C28" s="23"/>
      <c r="D28" s="10"/>
      <c r="E28" s="70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10"/>
      <c r="AJ28" s="71">
        <f t="shared" ref="AJ28:AV28" si="1">SUM(AJ8:AJ27)</f>
        <v>59</v>
      </c>
      <c r="AK28" s="71">
        <f t="shared" si="1"/>
        <v>60</v>
      </c>
      <c r="AL28" s="71">
        <f t="shared" si="1"/>
        <v>57</v>
      </c>
      <c r="AM28" s="71">
        <f t="shared" si="1"/>
        <v>0</v>
      </c>
      <c r="AN28" s="71">
        <f t="shared" si="1"/>
        <v>2</v>
      </c>
      <c r="AO28" s="71">
        <f t="shared" si="1"/>
        <v>0</v>
      </c>
      <c r="AP28" s="71">
        <f t="shared" si="1"/>
        <v>1</v>
      </c>
      <c r="AQ28" s="71">
        <f t="shared" si="1"/>
        <v>1</v>
      </c>
      <c r="AR28" s="72">
        <f t="shared" si="1"/>
        <v>1408</v>
      </c>
      <c r="AS28" s="72">
        <f t="shared" si="1"/>
        <v>240</v>
      </c>
      <c r="AT28" s="72">
        <f t="shared" si="1"/>
        <v>0</v>
      </c>
      <c r="AU28" s="72">
        <f t="shared" si="1"/>
        <v>178</v>
      </c>
      <c r="AV28" s="72">
        <f t="shared" si="1"/>
        <v>16</v>
      </c>
      <c r="AW28" s="73"/>
    </row>
    <row r="29" ht="18.0" customHeight="1">
      <c r="A29" s="9" t="s">
        <v>123</v>
      </c>
      <c r="B29" s="23"/>
      <c r="C29" s="23"/>
      <c r="D29" s="10"/>
      <c r="E29" s="74">
        <f>IF(E$6="","",SUMPRODUCT(--(SUMIF('Cài đặt'!$B$16:$B$24,E$8:E$27,'Cài đặt'!$F$16:$F$24)&gt;0)))</f>
        <v>6</v>
      </c>
      <c r="F29" s="74">
        <f>IF(F$6="","",SUMPRODUCT(--(SUMIF('Cài đặt'!$B$16:$B$24,F$8:F$27,'Cài đặt'!$F$16:$F$24)&gt;0)))</f>
        <v>6</v>
      </c>
      <c r="G29" s="74">
        <f>IF(G$6="","",SUMPRODUCT(--(SUMIF('Cài đặt'!$B$16:$B$24,G$8:G$27,'Cài đặt'!$F$16:$F$24)&gt;0)))</f>
        <v>6</v>
      </c>
      <c r="H29" s="74">
        <f>IF(H$6="","",SUMPRODUCT(--(SUMIF('Cài đặt'!$B$16:$B$24,H$8:H$27,'Cài đặt'!$F$16:$F$24)&gt;0)))</f>
        <v>6</v>
      </c>
      <c r="I29" s="74">
        <f>IF(I$6="","",SUMPRODUCT(--(SUMIF('Cài đặt'!$B$16:$B$24,I$8:I$27,'Cài đặt'!$F$16:$F$24)&gt;0)))</f>
        <v>6</v>
      </c>
      <c r="J29" s="74">
        <f>IF(J$6="","",SUMPRODUCT(--(SUMIF('Cài đặt'!$B$16:$B$24,J$8:J$27,'Cài đặt'!$F$16:$F$24)&gt;0)))</f>
        <v>6</v>
      </c>
      <c r="K29" s="74">
        <f>IF(K$6="","",SUMPRODUCT(--(SUMIF('Cài đặt'!$B$16:$B$24,K$8:K$27,'Cài đặt'!$F$16:$F$24)&gt;0)))</f>
        <v>6</v>
      </c>
      <c r="L29" s="74">
        <f>IF(L$6="","",SUMPRODUCT(--(SUMIF('Cài đặt'!$B$16:$B$24,L$8:L$27,'Cài đặt'!$F$16:$F$24)&gt;0)))</f>
        <v>6</v>
      </c>
      <c r="M29" s="74">
        <f>IF(M$6="","",SUMPRODUCT(--(SUMIF('Cài đặt'!$B$16:$B$24,M$8:M$27,'Cài đặt'!$F$16:$F$24)&gt;0)))</f>
        <v>6</v>
      </c>
      <c r="N29" s="74">
        <f>IF(N$6="","",SUMPRODUCT(--(SUMIF('Cài đặt'!$B$16:$B$24,N$8:N$27,'Cài đặt'!$F$16:$F$24)&gt;0)))</f>
        <v>5</v>
      </c>
      <c r="O29" s="74">
        <f>IF(O$6="","",SUMPRODUCT(--(SUMIF('Cài đặt'!$B$16:$B$24,O$8:O$27,'Cài đặt'!$F$16:$F$24)&gt;0)))</f>
        <v>5</v>
      </c>
      <c r="P29" s="74">
        <f>IF(P$6="","",SUMPRODUCT(--(SUMIF('Cài đặt'!$B$16:$B$24,P$8:P$27,'Cài đặt'!$F$16:$F$24)&gt;0)))</f>
        <v>6</v>
      </c>
      <c r="Q29" s="74">
        <f>IF(Q$6="","",SUMPRODUCT(--(SUMIF('Cài đặt'!$B$16:$B$24,Q$8:Q$27,'Cài đặt'!$F$16:$F$24)&gt;0)))</f>
        <v>6</v>
      </c>
      <c r="R29" s="74">
        <f>IF(R$6="","",SUMPRODUCT(--(SUMIF('Cài đặt'!$B$16:$B$24,R$8:R$27,'Cài đặt'!$F$16:$F$24)&gt;0)))</f>
        <v>6</v>
      </c>
      <c r="S29" s="74">
        <f>IF(S$6="","",SUMPRODUCT(--(SUMIF('Cài đặt'!$B$16:$B$24,S$8:S$27,'Cài đặt'!$F$16:$F$24)&gt;0)))</f>
        <v>6</v>
      </c>
      <c r="T29" s="74">
        <f>IF(T$6="","",SUMPRODUCT(--(SUMIF('Cài đặt'!$B$16:$B$24,T$8:T$27,'Cài đặt'!$F$16:$F$24)&gt;0)))</f>
        <v>6</v>
      </c>
      <c r="U29" s="74">
        <f>IF(U$6="","",SUMPRODUCT(--(SUMIF('Cài đặt'!$B$16:$B$24,U$8:U$27,'Cài đặt'!$F$16:$F$24)&gt;0)))</f>
        <v>6</v>
      </c>
      <c r="V29" s="74">
        <f>IF(V$6="","",SUMPRODUCT(--(SUMIF('Cài đặt'!$B$16:$B$24,V$8:V$27,'Cài đặt'!$F$16:$F$24)&gt;0)))</f>
        <v>5</v>
      </c>
      <c r="W29" s="74">
        <f>IF(W$6="","",SUMPRODUCT(--(SUMIF('Cài đặt'!$B$16:$B$24,W$8:W$27,'Cài đặt'!$F$16:$F$24)&gt;0)))</f>
        <v>6</v>
      </c>
      <c r="X29" s="74">
        <f>IF(X$6="","",SUMPRODUCT(--(SUMIF('Cài đặt'!$B$16:$B$24,X$8:X$27,'Cài đặt'!$F$16:$F$24)&gt;0)))</f>
        <v>6</v>
      </c>
      <c r="Y29" s="74">
        <f>IF(Y$6="","",SUMPRODUCT(--(SUMIF('Cài đặt'!$B$16:$B$24,Y$8:Y$27,'Cài đặt'!$F$16:$F$24)&gt;0)))</f>
        <v>6</v>
      </c>
      <c r="Z29" s="74">
        <f>IF(Z$6="","",SUMPRODUCT(--(SUMIF('Cài đặt'!$B$16:$B$24,Z$8:Z$27,'Cài đặt'!$F$16:$F$24)&gt;0)))</f>
        <v>6</v>
      </c>
      <c r="AA29" s="74">
        <f>IF(AA$6="","",SUMPRODUCT(--(SUMIF('Cài đặt'!$B$16:$B$24,AA$8:AA$27,'Cài đặt'!$F$16:$F$24)&gt;0)))</f>
        <v>6</v>
      </c>
      <c r="AB29" s="74">
        <f>IF(AB$6="","",SUMPRODUCT(--(SUMIF('Cài đặt'!$B$16:$B$24,AB$8:AB$27,'Cài đặt'!$F$16:$F$24)&gt;0)))</f>
        <v>6</v>
      </c>
      <c r="AC29" s="74">
        <f>IF(AC$6="","",SUMPRODUCT(--(SUMIF('Cài đặt'!$B$16:$B$24,AC$8:AC$27,'Cài đặt'!$F$16:$F$24)&gt;0)))</f>
        <v>5</v>
      </c>
      <c r="AD29" s="74">
        <f>IF(AD$6="","",SUMPRODUCT(--(SUMIF('Cài đặt'!$B$16:$B$24,AD$8:AD$27,'Cài đặt'!$F$16:$F$24)&gt;0)))</f>
        <v>6</v>
      </c>
      <c r="AE29" s="74">
        <f>IF(AE$6="","",SUMPRODUCT(--(SUMIF('Cài đặt'!$B$16:$B$24,AE$8:AE$27,'Cài đặt'!$F$16:$F$24)&gt;0)))</f>
        <v>6</v>
      </c>
      <c r="AF29" s="74">
        <f>IF(AF$6="","",SUMPRODUCT(--(SUMIF('Cài đặt'!$B$16:$B$24,AF$8:AF$27,'Cài đặt'!$F$16:$F$24)&gt;0)))</f>
        <v>6</v>
      </c>
      <c r="AG29" s="74">
        <f>IF(AG$6="","",SUMPRODUCT(--(SUMIF('Cài đặt'!$B$16:$B$24,AG$8:AG$27,'Cài đặt'!$F$16:$F$24)&gt;0)))</f>
        <v>6</v>
      </c>
      <c r="AH29" s="74">
        <f>IF(AH$6="","",SUMPRODUCT(--(SUMIF('Cài đặt'!$B$16:$B$24,AH$8:AH$27,'Cài đặt'!$F$16:$F$24)&gt;0)))</f>
        <v>6</v>
      </c>
      <c r="AI29" s="74" t="str">
        <f>IF(AI$6="","",SUMPRODUCT(--(SUMIF('Cài đặt'!$B$16:$B$24,AI$8:AI$27,'Cài đặt'!$F$16:$F$24)&gt;0)))</f>
        <v/>
      </c>
    </row>
    <row r="30" ht="18.0" customHeight="1">
      <c r="A30" s="75" t="str">
        <f>"     • "&amp;'Cài đặt'!C16</f>
        <v>     • Ca sáng</v>
      </c>
      <c r="B30" s="23"/>
      <c r="C30" s="23"/>
      <c r="D30" s="10"/>
      <c r="E30" s="76">
        <f>IF(E$6="","",COUNTIF(E$8:E$27,'Cài đặt'!$B$16))</f>
        <v>2</v>
      </c>
      <c r="F30" s="76">
        <f>IF(F$6="","",COUNTIF(F$8:F$27,'Cài đặt'!$B$16))</f>
        <v>2</v>
      </c>
      <c r="G30" s="76">
        <f>IF(G$6="","",COUNTIF(G$8:G$27,'Cài đặt'!$B$16))</f>
        <v>2</v>
      </c>
      <c r="H30" s="76">
        <f>IF(H$6="","",COUNTIF(H$8:H$27,'Cài đặt'!$B$16))</f>
        <v>2</v>
      </c>
      <c r="I30" s="76">
        <f>IF(I$6="","",COUNTIF(I$8:I$27,'Cài đặt'!$B$16))</f>
        <v>2</v>
      </c>
      <c r="J30" s="76">
        <f>IF(J$6="","",COUNTIF(J$8:J$27,'Cài đặt'!$B$16))</f>
        <v>2</v>
      </c>
      <c r="K30" s="76">
        <f>IF(K$6="","",COUNTIF(K$8:K$27,'Cài đặt'!$B$16))</f>
        <v>2</v>
      </c>
      <c r="L30" s="76">
        <f>IF(L$6="","",COUNTIF(L$8:L$27,'Cài đặt'!$B$16))</f>
        <v>2</v>
      </c>
      <c r="M30" s="76">
        <f>IF(M$6="","",COUNTIF(M$8:M$27,'Cài đặt'!$B$16))</f>
        <v>2</v>
      </c>
      <c r="N30" s="76">
        <f>IF(N$6="","",COUNTIF(N$8:N$27,'Cài đặt'!$B$16))</f>
        <v>2</v>
      </c>
      <c r="O30" s="76">
        <f>IF(O$6="","",COUNTIF(O$8:O$27,'Cài đặt'!$B$16))</f>
        <v>2</v>
      </c>
      <c r="P30" s="76">
        <f>IF(P$6="","",COUNTIF(P$8:P$27,'Cài đặt'!$B$16))</f>
        <v>2</v>
      </c>
      <c r="Q30" s="76">
        <f>IF(Q$6="","",COUNTIF(Q$8:Q$27,'Cài đặt'!$B$16))</f>
        <v>2</v>
      </c>
      <c r="R30" s="76">
        <f>IF(R$6="","",COUNTIF(R$8:R$27,'Cài đặt'!$B$16))</f>
        <v>2</v>
      </c>
      <c r="S30" s="76">
        <f>IF(S$6="","",COUNTIF(S$8:S$27,'Cài đặt'!$B$16))</f>
        <v>2</v>
      </c>
      <c r="T30" s="76">
        <f>IF(T$6="","",COUNTIF(T$8:T$27,'Cài đặt'!$B$16))</f>
        <v>2</v>
      </c>
      <c r="U30" s="76">
        <f>IF(U$6="","",COUNTIF(U$8:U$27,'Cài đặt'!$B$16))</f>
        <v>2</v>
      </c>
      <c r="V30" s="76">
        <f>IF(V$6="","",COUNTIF(V$8:V$27,'Cài đặt'!$B$16))</f>
        <v>1</v>
      </c>
      <c r="W30" s="76">
        <f>IF(W$6="","",COUNTIF(W$8:W$27,'Cài đặt'!$B$16))</f>
        <v>2</v>
      </c>
      <c r="X30" s="76">
        <f>IF(X$6="","",COUNTIF(X$8:X$27,'Cài đặt'!$B$16))</f>
        <v>2</v>
      </c>
      <c r="Y30" s="76">
        <f>IF(Y$6="","",COUNTIF(Y$8:Y$27,'Cài đặt'!$B$16))</f>
        <v>2</v>
      </c>
      <c r="Z30" s="76">
        <f>IF(Z$6="","",COUNTIF(Z$8:Z$27,'Cài đặt'!$B$16))</f>
        <v>2</v>
      </c>
      <c r="AA30" s="76">
        <f>IF(AA$6="","",COUNTIF(AA$8:AA$27,'Cài đặt'!$B$16))</f>
        <v>2</v>
      </c>
      <c r="AB30" s="76">
        <f>IF(AB$6="","",COUNTIF(AB$8:AB$27,'Cài đặt'!$B$16))</f>
        <v>2</v>
      </c>
      <c r="AC30" s="76">
        <f>IF(AC$6="","",COUNTIF(AC$8:AC$27,'Cài đặt'!$B$16))</f>
        <v>2</v>
      </c>
      <c r="AD30" s="76">
        <f>IF(AD$6="","",COUNTIF(AD$8:AD$27,'Cài đặt'!$B$16))</f>
        <v>2</v>
      </c>
      <c r="AE30" s="76">
        <f>IF(AE$6="","",COUNTIF(AE$8:AE$27,'Cài đặt'!$B$16))</f>
        <v>2</v>
      </c>
      <c r="AF30" s="76">
        <f>IF(AF$6="","",COUNTIF(AF$8:AF$27,'Cài đặt'!$B$16))</f>
        <v>2</v>
      </c>
      <c r="AG30" s="76">
        <f>IF(AG$6="","",COUNTIF(AG$8:AG$27,'Cài đặt'!$B$16))</f>
        <v>2</v>
      </c>
      <c r="AH30" s="76">
        <f>IF(AH$6="","",COUNTIF(AH$8:AH$27,'Cài đặt'!$B$16))</f>
        <v>2</v>
      </c>
      <c r="AI30" s="76" t="str">
        <f>IF(AI$6="","",COUNTIF(AI$8:AI$27,'Cài đặt'!$B$16))</f>
        <v/>
      </c>
    </row>
    <row r="31" ht="18.0" customHeight="1">
      <c r="A31" s="75" t="str">
        <f>"     • "&amp;'Cài đặt'!C17</f>
        <v>     • Ca chiều</v>
      </c>
      <c r="B31" s="23"/>
      <c r="C31" s="23"/>
      <c r="D31" s="10"/>
      <c r="E31" s="76">
        <f>IF(E$6="","",COUNTIF(E$8:E$27,'Cài đặt'!$B$17))</f>
        <v>2</v>
      </c>
      <c r="F31" s="76">
        <f>IF(F$6="","",COUNTIF(F$8:F$27,'Cài đặt'!$B$17))</f>
        <v>2</v>
      </c>
      <c r="G31" s="76">
        <f>IF(G$6="","",COUNTIF(G$8:G$27,'Cài đặt'!$B$17))</f>
        <v>2</v>
      </c>
      <c r="H31" s="76">
        <f>IF(H$6="","",COUNTIF(H$8:H$27,'Cài đặt'!$B$17))</f>
        <v>2</v>
      </c>
      <c r="I31" s="76">
        <f>IF(I$6="","",COUNTIF(I$8:I$27,'Cài đặt'!$B$17))</f>
        <v>2</v>
      </c>
      <c r="J31" s="76">
        <f>IF(J$6="","",COUNTIF(J$8:J$27,'Cài đặt'!$B$17))</f>
        <v>2</v>
      </c>
      <c r="K31" s="76">
        <f>IF(K$6="","",COUNTIF(K$8:K$27,'Cài đặt'!$B$17))</f>
        <v>2</v>
      </c>
      <c r="L31" s="76">
        <f>IF(L$6="","",COUNTIF(L$8:L$27,'Cài đặt'!$B$17))</f>
        <v>2</v>
      </c>
      <c r="M31" s="76">
        <f>IF(M$6="","",COUNTIF(M$8:M$27,'Cài đặt'!$B$17))</f>
        <v>2</v>
      </c>
      <c r="N31" s="76">
        <f>IF(N$6="","",COUNTIF(N$8:N$27,'Cài đặt'!$B$17))</f>
        <v>2</v>
      </c>
      <c r="O31" s="76">
        <f>IF(O$6="","",COUNTIF(O$8:O$27,'Cài đặt'!$B$17))</f>
        <v>2</v>
      </c>
      <c r="P31" s="76">
        <f>IF(P$6="","",COUNTIF(P$8:P$27,'Cài đặt'!$B$17))</f>
        <v>2</v>
      </c>
      <c r="Q31" s="76">
        <f>IF(Q$6="","",COUNTIF(Q$8:Q$27,'Cài đặt'!$B$17))</f>
        <v>2</v>
      </c>
      <c r="R31" s="76">
        <f>IF(R$6="","",COUNTIF(R$8:R$27,'Cài đặt'!$B$17))</f>
        <v>2</v>
      </c>
      <c r="S31" s="76">
        <f>IF(S$6="","",COUNTIF(S$8:S$27,'Cài đặt'!$B$17))</f>
        <v>2</v>
      </c>
      <c r="T31" s="76">
        <f>IF(T$6="","",COUNTIF(T$8:T$27,'Cài đặt'!$B$17))</f>
        <v>2</v>
      </c>
      <c r="U31" s="76">
        <f>IF(U$6="","",COUNTIF(U$8:U$27,'Cài đặt'!$B$17))</f>
        <v>2</v>
      </c>
      <c r="V31" s="76">
        <f>IF(V$6="","",COUNTIF(V$8:V$27,'Cài đặt'!$B$17))</f>
        <v>2</v>
      </c>
      <c r="W31" s="76">
        <f>IF(W$6="","",COUNTIF(W$8:W$27,'Cài đặt'!$B$17))</f>
        <v>2</v>
      </c>
      <c r="X31" s="76">
        <f>IF(X$6="","",COUNTIF(X$8:X$27,'Cài đặt'!$B$17))</f>
        <v>2</v>
      </c>
      <c r="Y31" s="76">
        <f>IF(Y$6="","",COUNTIF(Y$8:Y$27,'Cài đặt'!$B$17))</f>
        <v>2</v>
      </c>
      <c r="Z31" s="76">
        <f>IF(Z$6="","",COUNTIF(Z$8:Z$27,'Cài đặt'!$B$17))</f>
        <v>2</v>
      </c>
      <c r="AA31" s="76">
        <f>IF(AA$6="","",COUNTIF(AA$8:AA$27,'Cài đặt'!$B$17))</f>
        <v>2</v>
      </c>
      <c r="AB31" s="76">
        <f>IF(AB$6="","",COUNTIF(AB$8:AB$27,'Cài đặt'!$B$17))</f>
        <v>2</v>
      </c>
      <c r="AC31" s="76">
        <f>IF(AC$6="","",COUNTIF(AC$8:AC$27,'Cài đặt'!$B$17))</f>
        <v>2</v>
      </c>
      <c r="AD31" s="76">
        <f>IF(AD$6="","",COUNTIF(AD$8:AD$27,'Cài đặt'!$B$17))</f>
        <v>2</v>
      </c>
      <c r="AE31" s="76">
        <f>IF(AE$6="","",COUNTIF(AE$8:AE$27,'Cài đặt'!$B$17))</f>
        <v>2</v>
      </c>
      <c r="AF31" s="76">
        <f>IF(AF$6="","",COUNTIF(AF$8:AF$27,'Cài đặt'!$B$17))</f>
        <v>2</v>
      </c>
      <c r="AG31" s="76">
        <f>IF(AG$6="","",COUNTIF(AG$8:AG$27,'Cài đặt'!$B$17))</f>
        <v>2</v>
      </c>
      <c r="AH31" s="76">
        <f>IF(AH$6="","",COUNTIF(AH$8:AH$27,'Cài đặt'!$B$17))</f>
        <v>2</v>
      </c>
      <c r="AI31" s="76" t="str">
        <f>IF(AI$6="","",COUNTIF(AI$8:AI$27,'Cài đặt'!$B$17))</f>
        <v/>
      </c>
    </row>
    <row r="32" ht="18.0" customHeight="1">
      <c r="A32" s="75" t="str">
        <f>"     • "&amp;'Cài đặt'!C18</f>
        <v>     • Ca đêm</v>
      </c>
      <c r="B32" s="23"/>
      <c r="C32" s="23"/>
      <c r="D32" s="10"/>
      <c r="E32" s="76">
        <f>IF(E$6="","",COUNTIF(E$8:E$27,'Cài đặt'!$B$18))</f>
        <v>2</v>
      </c>
      <c r="F32" s="76">
        <f>IF(F$6="","",COUNTIF(F$8:F$27,'Cài đặt'!$B$18))</f>
        <v>2</v>
      </c>
      <c r="G32" s="76">
        <f>IF(G$6="","",COUNTIF(G$8:G$27,'Cài đặt'!$B$18))</f>
        <v>2</v>
      </c>
      <c r="H32" s="76">
        <f>IF(H$6="","",COUNTIF(H$8:H$27,'Cài đặt'!$B$18))</f>
        <v>2</v>
      </c>
      <c r="I32" s="76">
        <f>IF(I$6="","",COUNTIF(I$8:I$27,'Cài đặt'!$B$18))</f>
        <v>2</v>
      </c>
      <c r="J32" s="76">
        <f>IF(J$6="","",COUNTIF(J$8:J$27,'Cài đặt'!$B$18))</f>
        <v>2</v>
      </c>
      <c r="K32" s="76">
        <f>IF(K$6="","",COUNTIF(K$8:K$27,'Cài đặt'!$B$18))</f>
        <v>2</v>
      </c>
      <c r="L32" s="76">
        <f>IF(L$6="","",COUNTIF(L$8:L$27,'Cài đặt'!$B$18))</f>
        <v>2</v>
      </c>
      <c r="M32" s="76">
        <f>IF(M$6="","",COUNTIF(M$8:M$27,'Cài đặt'!$B$18))</f>
        <v>2</v>
      </c>
      <c r="N32" s="76">
        <f>IF(N$6="","",COUNTIF(N$8:N$27,'Cài đặt'!$B$18))</f>
        <v>1</v>
      </c>
      <c r="O32" s="76">
        <f>IF(O$6="","",COUNTIF(O$8:O$27,'Cài đặt'!$B$18))</f>
        <v>1</v>
      </c>
      <c r="P32" s="76">
        <f>IF(P$6="","",COUNTIF(P$8:P$27,'Cài đặt'!$B$18))</f>
        <v>2</v>
      </c>
      <c r="Q32" s="76">
        <f>IF(Q$6="","",COUNTIF(Q$8:Q$27,'Cài đặt'!$B$18))</f>
        <v>2</v>
      </c>
      <c r="R32" s="76">
        <f>IF(R$6="","",COUNTIF(R$8:R$27,'Cài đặt'!$B$18))</f>
        <v>2</v>
      </c>
      <c r="S32" s="76">
        <f>IF(S$6="","",COUNTIF(S$8:S$27,'Cài đặt'!$B$18))</f>
        <v>2</v>
      </c>
      <c r="T32" s="76">
        <f>IF(T$6="","",COUNTIF(T$8:T$27,'Cài đặt'!$B$18))</f>
        <v>2</v>
      </c>
      <c r="U32" s="76">
        <f>IF(U$6="","",COUNTIF(U$8:U$27,'Cài đặt'!$B$18))</f>
        <v>2</v>
      </c>
      <c r="V32" s="76">
        <f>IF(V$6="","",COUNTIF(V$8:V$27,'Cài đặt'!$B$18))</f>
        <v>2</v>
      </c>
      <c r="W32" s="76">
        <f>IF(W$6="","",COUNTIF(W$8:W$27,'Cài đặt'!$B$18))</f>
        <v>2</v>
      </c>
      <c r="X32" s="76">
        <f>IF(X$6="","",COUNTIF(X$8:X$27,'Cài đặt'!$B$18))</f>
        <v>2</v>
      </c>
      <c r="Y32" s="76">
        <f>IF(Y$6="","",COUNTIF(Y$8:Y$27,'Cài đặt'!$B$18))</f>
        <v>2</v>
      </c>
      <c r="Z32" s="76">
        <f>IF(Z$6="","",COUNTIF(Z$8:Z$27,'Cài đặt'!$B$18))</f>
        <v>2</v>
      </c>
      <c r="AA32" s="76">
        <f>IF(AA$6="","",COUNTIF(AA$8:AA$27,'Cài đặt'!$B$18))</f>
        <v>2</v>
      </c>
      <c r="AB32" s="76">
        <f>IF(AB$6="","",COUNTIF(AB$8:AB$27,'Cài đặt'!$B$18))</f>
        <v>2</v>
      </c>
      <c r="AC32" s="76">
        <f>IF(AC$6="","",COUNTIF(AC$8:AC$27,'Cài đặt'!$B$18))</f>
        <v>1</v>
      </c>
      <c r="AD32" s="76">
        <f>IF(AD$6="","",COUNTIF(AD$8:AD$27,'Cài đặt'!$B$18))</f>
        <v>2</v>
      </c>
      <c r="AE32" s="76">
        <f>IF(AE$6="","",COUNTIF(AE$8:AE$27,'Cài đặt'!$B$18))</f>
        <v>2</v>
      </c>
      <c r="AF32" s="76">
        <f>IF(AF$6="","",COUNTIF(AF$8:AF$27,'Cài đặt'!$B$18))</f>
        <v>2</v>
      </c>
      <c r="AG32" s="76">
        <f>IF(AG$6="","",COUNTIF(AG$8:AG$27,'Cài đặt'!$B$18))</f>
        <v>2</v>
      </c>
      <c r="AH32" s="76">
        <f>IF(AH$6="","",COUNTIF(AH$8:AH$27,'Cài đặt'!$B$18))</f>
        <v>2</v>
      </c>
      <c r="AI32" s="76" t="str">
        <f>IF(AI$6="","",COUNTIF(AI$8:AI$27,'Cài đặt'!$B$18))</f>
        <v/>
      </c>
    </row>
    <row r="33" ht="18.0" customHeight="1">
      <c r="A33" s="75" t="str">
        <f>"     • "&amp;'Cài đặt'!C19</f>
        <v>     • Ca ngày 12h</v>
      </c>
      <c r="B33" s="23"/>
      <c r="C33" s="23"/>
      <c r="D33" s="10"/>
      <c r="E33" s="76">
        <f>IF(E$6="","",COUNTIF(E$8:E$27,'Cài đặt'!$B$19))</f>
        <v>0</v>
      </c>
      <c r="F33" s="76">
        <f>IF(F$6="","",COUNTIF(F$8:F$27,'Cài đặt'!$B$19))</f>
        <v>0</v>
      </c>
      <c r="G33" s="76">
        <f>IF(G$6="","",COUNTIF(G$8:G$27,'Cài đặt'!$B$19))</f>
        <v>0</v>
      </c>
      <c r="H33" s="76">
        <f>IF(H$6="","",COUNTIF(H$8:H$27,'Cài đặt'!$B$19))</f>
        <v>0</v>
      </c>
      <c r="I33" s="76">
        <f>IF(I$6="","",COUNTIF(I$8:I$27,'Cài đặt'!$B$19))</f>
        <v>0</v>
      </c>
      <c r="J33" s="76">
        <f>IF(J$6="","",COUNTIF(J$8:J$27,'Cài đặt'!$B$19))</f>
        <v>0</v>
      </c>
      <c r="K33" s="76">
        <f>IF(K$6="","",COUNTIF(K$8:K$27,'Cài đặt'!$B$19))</f>
        <v>0</v>
      </c>
      <c r="L33" s="76">
        <f>IF(L$6="","",COUNTIF(L$8:L$27,'Cài đặt'!$B$19))</f>
        <v>0</v>
      </c>
      <c r="M33" s="76">
        <f>IF(M$6="","",COUNTIF(M$8:M$27,'Cài đặt'!$B$19))</f>
        <v>0</v>
      </c>
      <c r="N33" s="76">
        <f>IF(N$6="","",COUNTIF(N$8:N$27,'Cài đặt'!$B$19))</f>
        <v>0</v>
      </c>
      <c r="O33" s="76">
        <f>IF(O$6="","",COUNTIF(O$8:O$27,'Cài đặt'!$B$19))</f>
        <v>0</v>
      </c>
      <c r="P33" s="76">
        <f>IF(P$6="","",COUNTIF(P$8:P$27,'Cài đặt'!$B$19))</f>
        <v>0</v>
      </c>
      <c r="Q33" s="76">
        <f>IF(Q$6="","",COUNTIF(Q$8:Q$27,'Cài đặt'!$B$19))</f>
        <v>0</v>
      </c>
      <c r="R33" s="76">
        <f>IF(R$6="","",COUNTIF(R$8:R$27,'Cài đặt'!$B$19))</f>
        <v>0</v>
      </c>
      <c r="S33" s="76">
        <f>IF(S$6="","",COUNTIF(S$8:S$27,'Cài đặt'!$B$19))</f>
        <v>0</v>
      </c>
      <c r="T33" s="76">
        <f>IF(T$6="","",COUNTIF(T$8:T$27,'Cài đặt'!$B$19))</f>
        <v>0</v>
      </c>
      <c r="U33" s="76">
        <f>IF(U$6="","",COUNTIF(U$8:U$27,'Cài đặt'!$B$19))</f>
        <v>0</v>
      </c>
      <c r="V33" s="76">
        <f>IF(V$6="","",COUNTIF(V$8:V$27,'Cài đặt'!$B$19))</f>
        <v>0</v>
      </c>
      <c r="W33" s="76">
        <f>IF(W$6="","",COUNTIF(W$8:W$27,'Cài đặt'!$B$19))</f>
        <v>0</v>
      </c>
      <c r="X33" s="76">
        <f>IF(X$6="","",COUNTIF(X$8:X$27,'Cài đặt'!$B$19))</f>
        <v>0</v>
      </c>
      <c r="Y33" s="76">
        <f>IF(Y$6="","",COUNTIF(Y$8:Y$27,'Cài đặt'!$B$19))</f>
        <v>0</v>
      </c>
      <c r="Z33" s="76">
        <f>IF(Z$6="","",COUNTIF(Z$8:Z$27,'Cài đặt'!$B$19))</f>
        <v>0</v>
      </c>
      <c r="AA33" s="76">
        <f>IF(AA$6="","",COUNTIF(AA$8:AA$27,'Cài đặt'!$B$19))</f>
        <v>0</v>
      </c>
      <c r="AB33" s="76">
        <f>IF(AB$6="","",COUNTIF(AB$8:AB$27,'Cài đặt'!$B$19))</f>
        <v>0</v>
      </c>
      <c r="AC33" s="76">
        <f>IF(AC$6="","",COUNTIF(AC$8:AC$27,'Cài đặt'!$B$19))</f>
        <v>0</v>
      </c>
      <c r="AD33" s="76">
        <f>IF(AD$6="","",COUNTIF(AD$8:AD$27,'Cài đặt'!$B$19))</f>
        <v>0</v>
      </c>
      <c r="AE33" s="76">
        <f>IF(AE$6="","",COUNTIF(AE$8:AE$27,'Cài đặt'!$B$19))</f>
        <v>0</v>
      </c>
      <c r="AF33" s="76">
        <f>IF(AF$6="","",COUNTIF(AF$8:AF$27,'Cài đặt'!$B$19))</f>
        <v>0</v>
      </c>
      <c r="AG33" s="76">
        <f>IF(AG$6="","",COUNTIF(AG$8:AG$27,'Cài đặt'!$B$19))</f>
        <v>0</v>
      </c>
      <c r="AH33" s="76">
        <f>IF(AH$6="","",COUNTIF(AH$8:AH$27,'Cài đặt'!$B$19))</f>
        <v>0</v>
      </c>
      <c r="AI33" s="76" t="str">
        <f>IF(AI$6="","",COUNTIF(AI$8:AI$27,'Cài đặt'!$B$19))</f>
        <v/>
      </c>
    </row>
    <row r="34" ht="15.75" customHeight="1">
      <c r="A34" s="66" t="s">
        <v>124</v>
      </c>
    </row>
    <row r="35" ht="15.75" customHeight="1"/>
    <row r="36" ht="15.75" customHeight="1">
      <c r="B36" s="77" t="s">
        <v>125</v>
      </c>
      <c r="C36" s="23"/>
      <c r="D36" s="10"/>
      <c r="E36" s="67" t="s">
        <v>126</v>
      </c>
      <c r="P36" s="67" t="s">
        <v>116</v>
      </c>
      <c r="AA36" s="67" t="s">
        <v>117</v>
      </c>
    </row>
    <row r="37" ht="18.0" customHeight="1">
      <c r="B37" s="78" t="str">
        <f>'Cài đặt'!B16</f>
        <v>S</v>
      </c>
      <c r="C37" s="79" t="str">
        <f>'Cài đặt'!C16&amp;IF('Cài đặt'!F16&gt;0," ("&amp;TEXT('Cài đặt'!D16,"hh:mm")&amp;"–"&amp;TEXT('Cài đặt'!E16,"hh:mm")&amp;")","")</f>
        <v>Ca sáng (06:00–14:00)</v>
      </c>
      <c r="D37" s="10"/>
      <c r="E37" s="68" t="s">
        <v>118</v>
      </c>
      <c r="P37" s="68" t="s">
        <v>118</v>
      </c>
      <c r="AA37" s="68" t="s">
        <v>118</v>
      </c>
    </row>
    <row r="38" ht="18.0" customHeight="1">
      <c r="B38" s="80" t="str">
        <f>'Cài đặt'!B17</f>
        <v>C</v>
      </c>
      <c r="C38" s="79" t="str">
        <f>'Cài đặt'!C17&amp;IF('Cài đặt'!F17&gt;0," ("&amp;TEXT('Cài đặt'!D17,"hh:mm")&amp;"–"&amp;TEXT('Cài đặt'!E17,"hh:mm")&amp;")","")</f>
        <v>Ca chiều (14:00–22:00)</v>
      </c>
      <c r="D38" s="10"/>
    </row>
    <row r="39" ht="18.0" customHeight="1">
      <c r="B39" s="40" t="str">
        <f>'Cài đặt'!B18</f>
        <v>Đ</v>
      </c>
      <c r="C39" s="79" t="str">
        <f>'Cài đặt'!C18&amp;IF('Cài đặt'!F18&gt;0," ("&amp;TEXT('Cài đặt'!D18,"hh:mm")&amp;"–"&amp;TEXT('Cài đặt'!E18,"hh:mm")&amp;")","")</f>
        <v>Ca đêm (22:00–06:00)</v>
      </c>
      <c r="D39" s="10"/>
    </row>
    <row r="40" ht="18.0" customHeight="1">
      <c r="B40" s="81" t="str">
        <f>'Cài đặt'!B19</f>
        <v>N</v>
      </c>
      <c r="C40" s="79" t="str">
        <f>'Cài đặt'!C19&amp;IF('Cài đặt'!F19&gt;0," ("&amp;TEXT('Cài đặt'!D19,"hh:mm")&amp;"–"&amp;TEXT('Cài đặt'!E19,"hh:mm")&amp;")","")</f>
        <v>Ca ngày 12h (06:00–18:00)</v>
      </c>
      <c r="D40" s="10"/>
    </row>
    <row r="41" ht="18.0" customHeight="1">
      <c r="B41" s="58" t="str">
        <f>'Cài đặt'!B20</f>
        <v>P</v>
      </c>
      <c r="C41" s="79" t="str">
        <f>'Cài đặt'!C20&amp;IF('Cài đặt'!F20&gt;0," ("&amp;TEXT('Cài đặt'!D20,"hh:mm")&amp;"–"&amp;TEXT('Cài đặt'!E20,"hh:mm")&amp;")","")</f>
        <v>Nghỉ phép năm</v>
      </c>
      <c r="D41" s="10"/>
    </row>
    <row r="42" ht="18.0" customHeight="1">
      <c r="B42" s="82" t="str">
        <f>'Cài đặt'!B21</f>
        <v>L</v>
      </c>
      <c r="C42" s="79" t="str">
        <f>'Cài đặt'!C21&amp;IF('Cài đặt'!F21&gt;0," ("&amp;TEXT('Cài đặt'!D21,"hh:mm")&amp;"–"&amp;TEXT('Cài đặt'!E21,"hh:mm")&amp;")","")</f>
        <v>Nghỉ lễ</v>
      </c>
      <c r="D42" s="10"/>
    </row>
    <row r="43" ht="18.0" customHeight="1">
      <c r="B43" s="83" t="str">
        <f>'Cài đặt'!B22</f>
        <v>Ô</v>
      </c>
      <c r="C43" s="79" t="str">
        <f>'Cài đặt'!C22&amp;IF('Cài đặt'!F22&gt;0," ("&amp;TEXT('Cài đặt'!D22,"hh:mm")&amp;"–"&amp;TEXT('Cài đặt'!E22,"hh:mm")&amp;")","")</f>
        <v>Nghỉ ốm (BHXH)</v>
      </c>
      <c r="D43" s="10"/>
    </row>
    <row r="44" ht="18.0" customHeight="1">
      <c r="B44" s="84" t="str">
        <f>'Cài đặt'!B23</f>
        <v>K</v>
      </c>
      <c r="C44" s="79" t="str">
        <f>'Cài đặt'!C23&amp;IF('Cài đặt'!F23&gt;0," ("&amp;TEXT('Cài đặt'!D23,"hh:mm")&amp;"–"&amp;TEXT('Cài đặt'!E23,"hh:mm")&amp;")","")</f>
        <v>Nghỉ không lương</v>
      </c>
      <c r="D44" s="10"/>
    </row>
    <row r="45" ht="18.0" customHeight="1">
      <c r="B45" s="85" t="str">
        <f>'Cài đặt'!B24</f>
        <v>OFF</v>
      </c>
      <c r="C45" s="79" t="str">
        <f>'Cài đặt'!C24&amp;IF('Cài đặt'!F24&gt;0," ("&amp;TEXT('Cài đặt'!D24,"hh:mm")&amp;"–"&amp;TEXT('Cài đặt'!E24,"hh:mm")&amp;")","")</f>
        <v>Nghỉ tuần</v>
      </c>
      <c r="D45" s="10"/>
    </row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8">
    <mergeCell ref="AJ5:AJ7"/>
    <mergeCell ref="AK5:AK7"/>
    <mergeCell ref="A28:D28"/>
    <mergeCell ref="E28:AI28"/>
    <mergeCell ref="A29:D29"/>
    <mergeCell ref="A30:D30"/>
    <mergeCell ref="A31:D31"/>
    <mergeCell ref="A32:D32"/>
    <mergeCell ref="A33:D33"/>
    <mergeCell ref="A34:AI34"/>
    <mergeCell ref="B36:D36"/>
    <mergeCell ref="E36:N36"/>
    <mergeCell ref="P36:Y36"/>
    <mergeCell ref="AA36:AI36"/>
    <mergeCell ref="E4:AI4"/>
    <mergeCell ref="AJ4:AQ4"/>
    <mergeCell ref="AR4:AV4"/>
    <mergeCell ref="AW4:AW7"/>
    <mergeCell ref="AR5:AR7"/>
    <mergeCell ref="AS5:AS7"/>
    <mergeCell ref="AT5:AT7"/>
    <mergeCell ref="AU5:AU7"/>
    <mergeCell ref="AV5:AV7"/>
    <mergeCell ref="AL5:AL7"/>
    <mergeCell ref="AM5:AM7"/>
    <mergeCell ref="AN5:AN7"/>
    <mergeCell ref="AO5:AO7"/>
    <mergeCell ref="AP5:AP7"/>
    <mergeCell ref="AQ5:AQ7"/>
    <mergeCell ref="A1:AW1"/>
    <mergeCell ref="A3:AI3"/>
    <mergeCell ref="A4:A7"/>
    <mergeCell ref="B4:B7"/>
    <mergeCell ref="C4:C7"/>
    <mergeCell ref="D4:D7"/>
    <mergeCell ref="E2:AH2"/>
    <mergeCell ref="C41:D41"/>
    <mergeCell ref="C42:D42"/>
    <mergeCell ref="C43:D43"/>
    <mergeCell ref="C44:D44"/>
    <mergeCell ref="C45:D45"/>
    <mergeCell ref="C37:D37"/>
    <mergeCell ref="E37:N37"/>
    <mergeCell ref="P37:Y37"/>
    <mergeCell ref="AA37:AI37"/>
    <mergeCell ref="C38:D38"/>
    <mergeCell ref="C39:D39"/>
    <mergeCell ref="C40:D40"/>
  </mergeCells>
  <conditionalFormatting sqref="E8:AI27">
    <cfRule type="expression" dxfId="4" priority="1">
      <formula>E$6=""</formula>
    </cfRule>
  </conditionalFormatting>
  <conditionalFormatting sqref="E8:AI27">
    <cfRule type="expression" dxfId="5" priority="2">
      <formula>E$5="Lễ"</formula>
    </cfRule>
  </conditionalFormatting>
  <conditionalFormatting sqref="E8:AI27">
    <cfRule type="expression" dxfId="6" priority="3">
      <formula>E$7="CN"</formula>
    </cfRule>
  </conditionalFormatting>
  <conditionalFormatting sqref="E5:AI7">
    <cfRule type="expression" dxfId="7" priority="4">
      <formula>E$5="Lễ"</formula>
    </cfRule>
  </conditionalFormatting>
  <conditionalFormatting sqref="E5:AI7">
    <cfRule type="expression" dxfId="0" priority="5">
      <formula>E$7="CN"</formula>
    </cfRule>
  </conditionalFormatting>
  <conditionalFormatting sqref="E6:AI7">
    <cfRule type="expression" dxfId="4" priority="6">
      <formula>E$6=""</formula>
    </cfRule>
  </conditionalFormatting>
  <dataValidations>
    <dataValidation type="list" allowBlank="1" showInputMessage="1" showErrorMessage="1" prompt="Chấm công - Chọn ký hiệu ca / loại nghỉ" sqref="E8:AI27">
      <formula1>'Cài đặt'!$B$16:$B$24</formula1>
    </dataValidation>
  </dataValidations>
  <printOptions/>
  <pageMargins bottom="1.0" footer="0.0" header="0.0" left="0.3" right="0.3" top="1.0"/>
  <pageSetup paperSize="8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DBA74"/>
    <pageSetUpPr fitToPage="1"/>
  </sheetPr>
  <sheetViews>
    <sheetView showGridLines="0" workbookViewId="0">
      <pane ySplit="7.0" topLeftCell="A8" activePane="bottomLeft" state="frozen"/>
      <selection activeCell="B9" sqref="B9" pane="bottomLeft"/>
    </sheetView>
  </sheetViews>
  <sheetFormatPr customHeight="1" defaultColWidth="14.43" defaultRowHeight="15.0"/>
  <cols>
    <col customWidth="1" min="1" max="1" width="5.0"/>
    <col customWidth="1" min="2" max="2" width="12.0"/>
    <col customWidth="1" min="3" max="3" width="7.0"/>
    <col customWidth="1" min="4" max="4" width="8.0"/>
    <col customWidth="1" min="5" max="5" width="14.0"/>
    <col customWidth="1" min="6" max="6" width="8.0"/>
    <col customWidth="1" min="7" max="8" width="20.0"/>
    <col customWidth="1" min="9" max="9" width="8.0"/>
    <col customWidth="1" min="10" max="10" width="15.0"/>
    <col customWidth="1" min="11" max="11" width="42.0"/>
    <col customWidth="1" min="12" max="12" width="32.0"/>
    <col customWidth="1" min="13" max="13" width="11.0"/>
    <col customWidth="1" min="14" max="14" width="14.0"/>
    <col customWidth="1" min="15" max="15" width="17.0"/>
    <col customWidth="1" min="16" max="16" width="24.0"/>
    <col customWidth="1" min="17" max="26" width="8.71"/>
  </cols>
  <sheetData>
    <row r="1" ht="24.0" customHeight="1">
      <c r="A1" s="5" t="str">
        <f>'Cài đặt'!D5</f>
        <v>CÔNG TY TNHH DỊCH VỤ BẢO VỆ MẪU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 ht="39.75" customHeight="1">
      <c r="A2" s="7" t="s">
        <v>4</v>
      </c>
    </row>
    <row r="3" ht="21.75" customHeight="1">
      <c r="A3" s="18" t="str">
        <f>"Tháng "&amp;'Cài đặt'!D7&amp;" năm "&amp;'Cài đặt'!D8&amp;"   |   Mục tiêu: "&amp;'Cài đặt'!D6</f>
        <v>Tháng 11 năm 2026   |   Mục tiêu: Tòa nhà văn phòng ABC – 123 Phố Huế, Hà Nội</v>
      </c>
    </row>
    <row r="4" ht="18.0" customHeight="1">
      <c r="A4" s="19" t="s">
        <v>11</v>
      </c>
      <c r="B4" s="2"/>
      <c r="C4" s="3"/>
      <c r="D4" s="19" t="s">
        <v>12</v>
      </c>
      <c r="E4" s="2"/>
      <c r="F4" s="2"/>
      <c r="G4" s="2"/>
      <c r="H4" s="3"/>
      <c r="I4" s="19" t="s">
        <v>13</v>
      </c>
      <c r="J4" s="2"/>
      <c r="K4" s="3"/>
      <c r="L4" s="19" t="s">
        <v>14</v>
      </c>
      <c r="M4" s="2"/>
      <c r="N4" s="3"/>
    </row>
    <row r="5" ht="30.0" customHeight="1">
      <c r="A5" s="22">
        <f>COUNT(B8:B57)</f>
        <v>5</v>
      </c>
      <c r="B5" s="23"/>
      <c r="C5" s="10"/>
      <c r="D5" s="24">
        <f>SUM(F8:F57)</f>
        <v>40</v>
      </c>
      <c r="E5" s="23"/>
      <c r="F5" s="23"/>
      <c r="G5" s="23"/>
      <c r="H5" s="10"/>
      <c r="I5" s="22">
        <f>COUNTIF(J8:J57,"Có sự việc")</f>
        <v>2</v>
      </c>
      <c r="J5" s="23"/>
      <c r="K5" s="10"/>
      <c r="L5" s="22">
        <f>COUNTIF(O8:O57,"Cần báo cáo")</f>
        <v>1</v>
      </c>
      <c r="M5" s="23"/>
      <c r="N5" s="10"/>
    </row>
    <row r="6" ht="7.5" customHeight="1"/>
    <row r="7" ht="31.5" customHeight="1">
      <c r="A7" s="28" t="s">
        <v>16</v>
      </c>
      <c r="B7" s="28" t="s">
        <v>25</v>
      </c>
      <c r="C7" s="30" t="s">
        <v>26</v>
      </c>
      <c r="D7" s="28" t="s">
        <v>28</v>
      </c>
      <c r="E7" s="30" t="s">
        <v>30</v>
      </c>
      <c r="F7" s="30" t="s">
        <v>31</v>
      </c>
      <c r="G7" s="28" t="s">
        <v>32</v>
      </c>
      <c r="H7" s="28" t="s">
        <v>33</v>
      </c>
      <c r="I7" s="28" t="s">
        <v>34</v>
      </c>
      <c r="J7" s="28" t="s">
        <v>35</v>
      </c>
      <c r="K7" s="28" t="s">
        <v>36</v>
      </c>
      <c r="L7" s="28" t="s">
        <v>37</v>
      </c>
      <c r="M7" s="28" t="s">
        <v>38</v>
      </c>
      <c r="N7" s="28" t="s">
        <v>39</v>
      </c>
      <c r="O7" s="30" t="s">
        <v>40</v>
      </c>
      <c r="P7" s="28" t="s">
        <v>29</v>
      </c>
    </row>
    <row r="8" ht="33.75" customHeight="1">
      <c r="A8" s="33">
        <v>1.0</v>
      </c>
      <c r="B8" s="34">
        <v>46327.0</v>
      </c>
      <c r="C8" s="35" t="str">
        <f t="shared" ref="C8:C57" si="1">IF(B8="","",CHOOSE(WEEKDAY(B8,2),"T2","T3","T4","T5","T6","T7","CN"))</f>
        <v>CN</v>
      </c>
      <c r="D8" s="37" t="s">
        <v>45</v>
      </c>
      <c r="E8" s="35" t="str">
        <f t="array" ref="E8">IF(D8="","",IFERROR(TEXT(INDEX('Cài đặt'!$D$16:$D$24,MATCH(D8,'Cài đặt'!$B$16:$B$24,0)),"hh:mm")&amp;"–"&amp;TEXT(INDEX('Cài đặt'!$E$16:$E$24,MATCH(D8,'Cài đặt'!$B$16:$B$24,0)),"hh:mm"),""))</f>
        <v>06:00–14:00</v>
      </c>
      <c r="F8" s="44">
        <f t="array" ref="F8">IF(D8="","",IFERROR(INDEX('Cài đặt'!$F$16:$F$24,MATCH(D8,'Cài đặt'!$B$16:$B$24,0)),""))</f>
        <v>8</v>
      </c>
      <c r="G8" s="45" t="s">
        <v>57</v>
      </c>
      <c r="H8" s="45" t="s">
        <v>58</v>
      </c>
      <c r="I8" s="46">
        <v>2.0</v>
      </c>
      <c r="J8" s="47" t="s">
        <v>59</v>
      </c>
      <c r="K8" s="49" t="s">
        <v>60</v>
      </c>
      <c r="L8" s="49"/>
      <c r="M8" s="47"/>
      <c r="N8" s="47" t="s">
        <v>64</v>
      </c>
      <c r="O8" s="50" t="str">
        <f t="shared" ref="O8:O57" si="2">IF(B8="","",IF(J8="Có sự việc",IF(M8="Có","Đã báo cáo","Cần báo cáo"),IF(OR(N8="Thiếu",N8="Hư hỏng"),"Kiểm tra bàn giao","Bình thường")))</f>
        <v>Bình thường</v>
      </c>
      <c r="P8" s="49"/>
    </row>
    <row r="9" ht="33.75" customHeight="1">
      <c r="A9" s="33">
        <v>2.0</v>
      </c>
      <c r="B9" s="34">
        <v>46327.0</v>
      </c>
      <c r="C9" s="35" t="str">
        <f t="shared" si="1"/>
        <v>CN</v>
      </c>
      <c r="D9" s="37" t="s">
        <v>62</v>
      </c>
      <c r="E9" s="35" t="str">
        <f t="array" ref="E9">IF(D9="","",IFERROR(TEXT(INDEX('Cài đặt'!$D$16:$D$24,MATCH(D9,'Cài đặt'!$B$16:$B$24,0)),"hh:mm")&amp;"–"&amp;TEXT(INDEX('Cài đặt'!$E$16:$E$24,MATCH(D9,'Cài đặt'!$B$16:$B$24,0)),"hh:mm"),""))</f>
        <v>14:00–22:00</v>
      </c>
      <c r="F9" s="44">
        <f t="array" ref="F9">IF(D9="","",IFERROR(INDEX('Cài đặt'!$F$16:$F$24,MATCH(D9,'Cài đặt'!$B$16:$B$24,0)),""))</f>
        <v>8</v>
      </c>
      <c r="G9" s="45" t="s">
        <v>58</v>
      </c>
      <c r="H9" s="45" t="s">
        <v>83</v>
      </c>
      <c r="I9" s="46">
        <v>2.0</v>
      </c>
      <c r="J9" s="47" t="s">
        <v>85</v>
      </c>
      <c r="K9" s="49" t="s">
        <v>86</v>
      </c>
      <c r="L9" s="49" t="s">
        <v>87</v>
      </c>
      <c r="M9" s="47" t="s">
        <v>88</v>
      </c>
      <c r="N9" s="47" t="s">
        <v>64</v>
      </c>
      <c r="O9" s="50" t="str">
        <f t="shared" si="2"/>
        <v>Cần báo cáo</v>
      </c>
      <c r="P9" s="49"/>
    </row>
    <row r="10" ht="33.75" customHeight="1">
      <c r="A10" s="33">
        <v>3.0</v>
      </c>
      <c r="B10" s="34">
        <v>46327.0</v>
      </c>
      <c r="C10" s="35" t="str">
        <f t="shared" si="1"/>
        <v>CN</v>
      </c>
      <c r="D10" s="37" t="s">
        <v>66</v>
      </c>
      <c r="E10" s="35" t="str">
        <f t="array" ref="E10">IF(D10="","",IFERROR(TEXT(INDEX('Cài đặt'!$D$16:$D$24,MATCH(D10,'Cài đặt'!$B$16:$B$24,0)),"hh:mm")&amp;"–"&amp;TEXT(INDEX('Cài đặt'!$E$16:$E$24,MATCH(D10,'Cài đặt'!$B$16:$B$24,0)),"hh:mm"),""))</f>
        <v>22:00–06:00</v>
      </c>
      <c r="F10" s="44">
        <f t="array" ref="F10">IF(D10="","",IFERROR(INDEX('Cài đặt'!$F$16:$F$24,MATCH(D10,'Cài đặt'!$B$16:$B$24,0)),""))</f>
        <v>8</v>
      </c>
      <c r="G10" s="45" t="s">
        <v>83</v>
      </c>
      <c r="H10" s="45" t="s">
        <v>89</v>
      </c>
      <c r="I10" s="46">
        <v>2.0</v>
      </c>
      <c r="J10" s="47" t="s">
        <v>59</v>
      </c>
      <c r="K10" s="49" t="s">
        <v>90</v>
      </c>
      <c r="L10" s="49"/>
      <c r="M10" s="47"/>
      <c r="N10" s="54" t="s">
        <v>91</v>
      </c>
      <c r="O10" s="50" t="str">
        <f t="shared" si="2"/>
        <v>Kiểm tra bàn giao</v>
      </c>
      <c r="P10" s="49" t="s">
        <v>92</v>
      </c>
    </row>
    <row r="11" ht="33.75" customHeight="1">
      <c r="A11" s="33">
        <v>4.0</v>
      </c>
      <c r="B11" s="34">
        <v>46328.0</v>
      </c>
      <c r="C11" s="35" t="str">
        <f t="shared" si="1"/>
        <v>T2</v>
      </c>
      <c r="D11" s="37" t="s">
        <v>45</v>
      </c>
      <c r="E11" s="35" t="str">
        <f t="array" ref="E11">IF(D11="","",IFERROR(TEXT(INDEX('Cài đặt'!$D$16:$D$24,MATCH(D11,'Cài đặt'!$B$16:$B$24,0)),"hh:mm")&amp;"–"&amp;TEXT(INDEX('Cài đặt'!$E$16:$E$24,MATCH(D11,'Cài đặt'!$B$16:$B$24,0)),"hh:mm"),""))</f>
        <v>06:00–14:00</v>
      </c>
      <c r="F11" s="44">
        <f t="array" ref="F11">IF(D11="","",IFERROR(INDEX('Cài đặt'!$F$16:$F$24,MATCH(D11,'Cài đặt'!$B$16:$B$24,0)),""))</f>
        <v>8</v>
      </c>
      <c r="G11" s="45" t="s">
        <v>89</v>
      </c>
      <c r="H11" s="45" t="s">
        <v>93</v>
      </c>
      <c r="I11" s="46">
        <v>2.0</v>
      </c>
      <c r="J11" s="47" t="s">
        <v>85</v>
      </c>
      <c r="K11" s="49" t="s">
        <v>94</v>
      </c>
      <c r="L11" s="49" t="s">
        <v>95</v>
      </c>
      <c r="M11" s="47" t="s">
        <v>96</v>
      </c>
      <c r="N11" s="47" t="s">
        <v>64</v>
      </c>
      <c r="O11" s="50" t="str">
        <f t="shared" si="2"/>
        <v>Đã báo cáo</v>
      </c>
      <c r="P11" s="49"/>
    </row>
    <row r="12" ht="33.75" customHeight="1">
      <c r="A12" s="33">
        <v>5.0</v>
      </c>
      <c r="B12" s="34">
        <v>46328.0</v>
      </c>
      <c r="C12" s="35" t="str">
        <f t="shared" si="1"/>
        <v>T2</v>
      </c>
      <c r="D12" s="37" t="s">
        <v>62</v>
      </c>
      <c r="E12" s="35" t="str">
        <f t="array" ref="E12">IF(D12="","",IFERROR(TEXT(INDEX('Cài đặt'!$D$16:$D$24,MATCH(D12,'Cài đặt'!$B$16:$B$24,0)),"hh:mm")&amp;"–"&amp;TEXT(INDEX('Cài đặt'!$E$16:$E$24,MATCH(D12,'Cài đặt'!$B$16:$B$24,0)),"hh:mm"),""))</f>
        <v>14:00–22:00</v>
      </c>
      <c r="F12" s="44">
        <f t="array" ref="F12">IF(D12="","",IFERROR(INDEX('Cài đặt'!$F$16:$F$24,MATCH(D12,'Cài đặt'!$B$16:$B$24,0)),""))</f>
        <v>8</v>
      </c>
      <c r="G12" s="45" t="s">
        <v>93</v>
      </c>
      <c r="H12" s="45" t="s">
        <v>57</v>
      </c>
      <c r="I12" s="46">
        <v>2.0</v>
      </c>
      <c r="J12" s="47" t="s">
        <v>59</v>
      </c>
      <c r="K12" s="49" t="s">
        <v>97</v>
      </c>
      <c r="L12" s="49"/>
      <c r="M12" s="47"/>
      <c r="N12" s="47" t="s">
        <v>64</v>
      </c>
      <c r="O12" s="50" t="str">
        <f t="shared" si="2"/>
        <v>Bình thường</v>
      </c>
      <c r="P12" s="49"/>
    </row>
    <row r="13" ht="33.75" customHeight="1">
      <c r="A13" s="33">
        <v>6.0</v>
      </c>
      <c r="B13" s="34"/>
      <c r="C13" s="35" t="str">
        <f t="shared" si="1"/>
        <v/>
      </c>
      <c r="D13" s="37"/>
      <c r="E13" s="35" t="str">
        <f t="array" ref="E13">IF(D13="","",IFERROR(TEXT(INDEX('Cài đặt'!$D$16:$D$24,MATCH(D13,'Cài đặt'!$B$16:$B$24,0)),"hh:mm")&amp;"–"&amp;TEXT(INDEX('Cài đặt'!$E$16:$E$24,MATCH(D13,'Cài đặt'!$B$16:$B$24,0)),"hh:mm"),""))</f>
        <v/>
      </c>
      <c r="F13" s="44" t="str">
        <f t="array" ref="F13">IF(D13="","",IFERROR(INDEX('Cài đặt'!$F$16:$F$24,MATCH(D13,'Cài đặt'!$B$16:$B$24,0)),""))</f>
        <v/>
      </c>
      <c r="G13" s="45"/>
      <c r="H13" s="45"/>
      <c r="I13" s="46"/>
      <c r="J13" s="47"/>
      <c r="K13" s="49"/>
      <c r="L13" s="49"/>
      <c r="M13" s="47"/>
      <c r="N13" s="47"/>
      <c r="O13" s="50" t="str">
        <f t="shared" si="2"/>
        <v/>
      </c>
      <c r="P13" s="49"/>
    </row>
    <row r="14" ht="33.75" customHeight="1">
      <c r="A14" s="33">
        <v>7.0</v>
      </c>
      <c r="B14" s="34"/>
      <c r="C14" s="35" t="str">
        <f t="shared" si="1"/>
        <v/>
      </c>
      <c r="D14" s="37"/>
      <c r="E14" s="35" t="str">
        <f t="array" ref="E14">IF(D14="","",IFERROR(TEXT(INDEX('Cài đặt'!$D$16:$D$24,MATCH(D14,'Cài đặt'!$B$16:$B$24,0)),"hh:mm")&amp;"–"&amp;TEXT(INDEX('Cài đặt'!$E$16:$E$24,MATCH(D14,'Cài đặt'!$B$16:$B$24,0)),"hh:mm"),""))</f>
        <v/>
      </c>
      <c r="F14" s="44" t="str">
        <f t="array" ref="F14">IF(D14="","",IFERROR(INDEX('Cài đặt'!$F$16:$F$24,MATCH(D14,'Cài đặt'!$B$16:$B$24,0)),""))</f>
        <v/>
      </c>
      <c r="G14" s="45"/>
      <c r="H14" s="45"/>
      <c r="I14" s="46"/>
      <c r="J14" s="47"/>
      <c r="K14" s="49"/>
      <c r="L14" s="49"/>
      <c r="M14" s="47"/>
      <c r="N14" s="47"/>
      <c r="O14" s="50" t="str">
        <f t="shared" si="2"/>
        <v/>
      </c>
      <c r="P14" s="49"/>
    </row>
    <row r="15" ht="33.75" customHeight="1">
      <c r="A15" s="33">
        <v>8.0</v>
      </c>
      <c r="B15" s="34"/>
      <c r="C15" s="35" t="str">
        <f t="shared" si="1"/>
        <v/>
      </c>
      <c r="D15" s="37"/>
      <c r="E15" s="35" t="str">
        <f t="array" ref="E15">IF(D15="","",IFERROR(TEXT(INDEX('Cài đặt'!$D$16:$D$24,MATCH(D15,'Cài đặt'!$B$16:$B$24,0)),"hh:mm")&amp;"–"&amp;TEXT(INDEX('Cài đặt'!$E$16:$E$24,MATCH(D15,'Cài đặt'!$B$16:$B$24,0)),"hh:mm"),""))</f>
        <v/>
      </c>
      <c r="F15" s="44" t="str">
        <f t="array" ref="F15">IF(D15="","",IFERROR(INDEX('Cài đặt'!$F$16:$F$24,MATCH(D15,'Cài đặt'!$B$16:$B$24,0)),""))</f>
        <v/>
      </c>
      <c r="G15" s="45"/>
      <c r="H15" s="45"/>
      <c r="I15" s="46"/>
      <c r="J15" s="47"/>
      <c r="K15" s="49"/>
      <c r="L15" s="49"/>
      <c r="M15" s="47"/>
      <c r="N15" s="47"/>
      <c r="O15" s="50" t="str">
        <f t="shared" si="2"/>
        <v/>
      </c>
      <c r="P15" s="49"/>
    </row>
    <row r="16" ht="33.75" customHeight="1">
      <c r="A16" s="33">
        <v>9.0</v>
      </c>
      <c r="B16" s="34"/>
      <c r="C16" s="35" t="str">
        <f t="shared" si="1"/>
        <v/>
      </c>
      <c r="D16" s="37"/>
      <c r="E16" s="35" t="str">
        <f t="array" ref="E16">IF(D16="","",IFERROR(TEXT(INDEX('Cài đặt'!$D$16:$D$24,MATCH(D16,'Cài đặt'!$B$16:$B$24,0)),"hh:mm")&amp;"–"&amp;TEXT(INDEX('Cài đặt'!$E$16:$E$24,MATCH(D16,'Cài đặt'!$B$16:$B$24,0)),"hh:mm"),""))</f>
        <v/>
      </c>
      <c r="F16" s="44" t="str">
        <f t="array" ref="F16">IF(D16="","",IFERROR(INDEX('Cài đặt'!$F$16:$F$24,MATCH(D16,'Cài đặt'!$B$16:$B$24,0)),""))</f>
        <v/>
      </c>
      <c r="G16" s="45"/>
      <c r="H16" s="45"/>
      <c r="I16" s="46"/>
      <c r="J16" s="47"/>
      <c r="K16" s="49"/>
      <c r="L16" s="49"/>
      <c r="M16" s="47"/>
      <c r="N16" s="47"/>
      <c r="O16" s="50" t="str">
        <f t="shared" si="2"/>
        <v/>
      </c>
      <c r="P16" s="49"/>
    </row>
    <row r="17" ht="33.75" customHeight="1">
      <c r="A17" s="33">
        <v>10.0</v>
      </c>
      <c r="B17" s="34"/>
      <c r="C17" s="35" t="str">
        <f t="shared" si="1"/>
        <v/>
      </c>
      <c r="D17" s="37"/>
      <c r="E17" s="35" t="str">
        <f t="array" ref="E17">IF(D17="","",IFERROR(TEXT(INDEX('Cài đặt'!$D$16:$D$24,MATCH(D17,'Cài đặt'!$B$16:$B$24,0)),"hh:mm")&amp;"–"&amp;TEXT(INDEX('Cài đặt'!$E$16:$E$24,MATCH(D17,'Cài đặt'!$B$16:$B$24,0)),"hh:mm"),""))</f>
        <v/>
      </c>
      <c r="F17" s="44" t="str">
        <f t="array" ref="F17">IF(D17="","",IFERROR(INDEX('Cài đặt'!$F$16:$F$24,MATCH(D17,'Cài đặt'!$B$16:$B$24,0)),""))</f>
        <v/>
      </c>
      <c r="G17" s="45"/>
      <c r="H17" s="45"/>
      <c r="I17" s="46"/>
      <c r="J17" s="47"/>
      <c r="K17" s="49"/>
      <c r="L17" s="49"/>
      <c r="M17" s="47"/>
      <c r="N17" s="47"/>
      <c r="O17" s="50" t="str">
        <f t="shared" si="2"/>
        <v/>
      </c>
      <c r="P17" s="49"/>
    </row>
    <row r="18" ht="33.75" customHeight="1">
      <c r="A18" s="33">
        <v>11.0</v>
      </c>
      <c r="B18" s="34"/>
      <c r="C18" s="35" t="str">
        <f t="shared" si="1"/>
        <v/>
      </c>
      <c r="D18" s="37"/>
      <c r="E18" s="35" t="str">
        <f t="array" ref="E18">IF(D18="","",IFERROR(TEXT(INDEX('Cài đặt'!$D$16:$D$24,MATCH(D18,'Cài đặt'!$B$16:$B$24,0)),"hh:mm")&amp;"–"&amp;TEXT(INDEX('Cài đặt'!$E$16:$E$24,MATCH(D18,'Cài đặt'!$B$16:$B$24,0)),"hh:mm"),""))</f>
        <v/>
      </c>
      <c r="F18" s="44" t="str">
        <f t="array" ref="F18">IF(D18="","",IFERROR(INDEX('Cài đặt'!$F$16:$F$24,MATCH(D18,'Cài đặt'!$B$16:$B$24,0)),""))</f>
        <v/>
      </c>
      <c r="G18" s="45"/>
      <c r="H18" s="45"/>
      <c r="I18" s="46"/>
      <c r="J18" s="47"/>
      <c r="K18" s="49"/>
      <c r="L18" s="49"/>
      <c r="M18" s="47"/>
      <c r="N18" s="47"/>
      <c r="O18" s="50" t="str">
        <f t="shared" si="2"/>
        <v/>
      </c>
      <c r="P18" s="49"/>
    </row>
    <row r="19" ht="33.75" customHeight="1">
      <c r="A19" s="33">
        <v>12.0</v>
      </c>
      <c r="B19" s="34"/>
      <c r="C19" s="35" t="str">
        <f t="shared" si="1"/>
        <v/>
      </c>
      <c r="D19" s="37"/>
      <c r="E19" s="35" t="str">
        <f t="array" ref="E19">IF(D19="","",IFERROR(TEXT(INDEX('Cài đặt'!$D$16:$D$24,MATCH(D19,'Cài đặt'!$B$16:$B$24,0)),"hh:mm")&amp;"–"&amp;TEXT(INDEX('Cài đặt'!$E$16:$E$24,MATCH(D19,'Cài đặt'!$B$16:$B$24,0)),"hh:mm"),""))</f>
        <v/>
      </c>
      <c r="F19" s="44" t="str">
        <f t="array" ref="F19">IF(D19="","",IFERROR(INDEX('Cài đặt'!$F$16:$F$24,MATCH(D19,'Cài đặt'!$B$16:$B$24,0)),""))</f>
        <v/>
      </c>
      <c r="G19" s="45"/>
      <c r="H19" s="45"/>
      <c r="I19" s="46"/>
      <c r="J19" s="47"/>
      <c r="K19" s="49"/>
      <c r="L19" s="49"/>
      <c r="M19" s="47"/>
      <c r="N19" s="47"/>
      <c r="O19" s="50" t="str">
        <f t="shared" si="2"/>
        <v/>
      </c>
      <c r="P19" s="49"/>
    </row>
    <row r="20" ht="33.75" customHeight="1">
      <c r="A20" s="33">
        <v>13.0</v>
      </c>
      <c r="B20" s="34"/>
      <c r="C20" s="35" t="str">
        <f t="shared" si="1"/>
        <v/>
      </c>
      <c r="D20" s="37"/>
      <c r="E20" s="35" t="str">
        <f t="array" ref="E20">IF(D20="","",IFERROR(TEXT(INDEX('Cài đặt'!$D$16:$D$24,MATCH(D20,'Cài đặt'!$B$16:$B$24,0)),"hh:mm")&amp;"–"&amp;TEXT(INDEX('Cài đặt'!$E$16:$E$24,MATCH(D20,'Cài đặt'!$B$16:$B$24,0)),"hh:mm"),""))</f>
        <v/>
      </c>
      <c r="F20" s="44" t="str">
        <f t="array" ref="F20">IF(D20="","",IFERROR(INDEX('Cài đặt'!$F$16:$F$24,MATCH(D20,'Cài đặt'!$B$16:$B$24,0)),""))</f>
        <v/>
      </c>
      <c r="G20" s="45"/>
      <c r="H20" s="45"/>
      <c r="I20" s="46"/>
      <c r="J20" s="47"/>
      <c r="K20" s="49"/>
      <c r="L20" s="49"/>
      <c r="M20" s="47"/>
      <c r="N20" s="47"/>
      <c r="O20" s="50" t="str">
        <f t="shared" si="2"/>
        <v/>
      </c>
      <c r="P20" s="49"/>
    </row>
    <row r="21" ht="33.75" customHeight="1">
      <c r="A21" s="33">
        <v>14.0</v>
      </c>
      <c r="B21" s="34"/>
      <c r="C21" s="35" t="str">
        <f t="shared" si="1"/>
        <v/>
      </c>
      <c r="D21" s="37"/>
      <c r="E21" s="35" t="str">
        <f t="array" ref="E21">IF(D21="","",IFERROR(TEXT(INDEX('Cài đặt'!$D$16:$D$24,MATCH(D21,'Cài đặt'!$B$16:$B$24,0)),"hh:mm")&amp;"–"&amp;TEXT(INDEX('Cài đặt'!$E$16:$E$24,MATCH(D21,'Cài đặt'!$B$16:$B$24,0)),"hh:mm"),""))</f>
        <v/>
      </c>
      <c r="F21" s="44" t="str">
        <f t="array" ref="F21">IF(D21="","",IFERROR(INDEX('Cài đặt'!$F$16:$F$24,MATCH(D21,'Cài đặt'!$B$16:$B$24,0)),""))</f>
        <v/>
      </c>
      <c r="G21" s="45"/>
      <c r="H21" s="45"/>
      <c r="I21" s="46"/>
      <c r="J21" s="47"/>
      <c r="K21" s="49"/>
      <c r="L21" s="49"/>
      <c r="M21" s="47"/>
      <c r="N21" s="47"/>
      <c r="O21" s="50" t="str">
        <f t="shared" si="2"/>
        <v/>
      </c>
      <c r="P21" s="49"/>
    </row>
    <row r="22" ht="33.75" customHeight="1">
      <c r="A22" s="33">
        <v>15.0</v>
      </c>
      <c r="B22" s="34"/>
      <c r="C22" s="35" t="str">
        <f t="shared" si="1"/>
        <v/>
      </c>
      <c r="D22" s="37"/>
      <c r="E22" s="35" t="str">
        <f t="array" ref="E22">IF(D22="","",IFERROR(TEXT(INDEX('Cài đặt'!$D$16:$D$24,MATCH(D22,'Cài đặt'!$B$16:$B$24,0)),"hh:mm")&amp;"–"&amp;TEXT(INDEX('Cài đặt'!$E$16:$E$24,MATCH(D22,'Cài đặt'!$B$16:$B$24,0)),"hh:mm"),""))</f>
        <v/>
      </c>
      <c r="F22" s="44" t="str">
        <f t="array" ref="F22">IF(D22="","",IFERROR(INDEX('Cài đặt'!$F$16:$F$24,MATCH(D22,'Cài đặt'!$B$16:$B$24,0)),""))</f>
        <v/>
      </c>
      <c r="G22" s="45"/>
      <c r="H22" s="45"/>
      <c r="I22" s="46"/>
      <c r="J22" s="47"/>
      <c r="K22" s="49"/>
      <c r="L22" s="49"/>
      <c r="M22" s="47"/>
      <c r="N22" s="47"/>
      <c r="O22" s="50" t="str">
        <f t="shared" si="2"/>
        <v/>
      </c>
      <c r="P22" s="49"/>
    </row>
    <row r="23" ht="33.75" customHeight="1">
      <c r="A23" s="33">
        <v>16.0</v>
      </c>
      <c r="B23" s="34"/>
      <c r="C23" s="35" t="str">
        <f t="shared" si="1"/>
        <v/>
      </c>
      <c r="D23" s="37"/>
      <c r="E23" s="35" t="str">
        <f t="array" ref="E23">IF(D23="","",IFERROR(TEXT(INDEX('Cài đặt'!$D$16:$D$24,MATCH(D23,'Cài đặt'!$B$16:$B$24,0)),"hh:mm")&amp;"–"&amp;TEXT(INDEX('Cài đặt'!$E$16:$E$24,MATCH(D23,'Cài đặt'!$B$16:$B$24,0)),"hh:mm"),""))</f>
        <v/>
      </c>
      <c r="F23" s="44" t="str">
        <f t="array" ref="F23">IF(D23="","",IFERROR(INDEX('Cài đặt'!$F$16:$F$24,MATCH(D23,'Cài đặt'!$B$16:$B$24,0)),""))</f>
        <v/>
      </c>
      <c r="G23" s="45"/>
      <c r="H23" s="45"/>
      <c r="I23" s="46"/>
      <c r="J23" s="47"/>
      <c r="K23" s="49"/>
      <c r="L23" s="49"/>
      <c r="M23" s="47"/>
      <c r="N23" s="47"/>
      <c r="O23" s="50" t="str">
        <f t="shared" si="2"/>
        <v/>
      </c>
      <c r="P23" s="49"/>
    </row>
    <row r="24" ht="33.75" customHeight="1">
      <c r="A24" s="33">
        <v>17.0</v>
      </c>
      <c r="B24" s="34"/>
      <c r="C24" s="35" t="str">
        <f t="shared" si="1"/>
        <v/>
      </c>
      <c r="D24" s="37"/>
      <c r="E24" s="35" t="str">
        <f t="array" ref="E24">IF(D24="","",IFERROR(TEXT(INDEX('Cài đặt'!$D$16:$D$24,MATCH(D24,'Cài đặt'!$B$16:$B$24,0)),"hh:mm")&amp;"–"&amp;TEXT(INDEX('Cài đặt'!$E$16:$E$24,MATCH(D24,'Cài đặt'!$B$16:$B$24,0)),"hh:mm"),""))</f>
        <v/>
      </c>
      <c r="F24" s="44" t="str">
        <f t="array" ref="F24">IF(D24="","",IFERROR(INDEX('Cài đặt'!$F$16:$F$24,MATCH(D24,'Cài đặt'!$B$16:$B$24,0)),""))</f>
        <v/>
      </c>
      <c r="G24" s="45"/>
      <c r="H24" s="45"/>
      <c r="I24" s="46"/>
      <c r="J24" s="47"/>
      <c r="K24" s="49"/>
      <c r="L24" s="49"/>
      <c r="M24" s="47"/>
      <c r="N24" s="47"/>
      <c r="O24" s="50" t="str">
        <f t="shared" si="2"/>
        <v/>
      </c>
      <c r="P24" s="49"/>
    </row>
    <row r="25" ht="33.75" customHeight="1">
      <c r="A25" s="33">
        <v>18.0</v>
      </c>
      <c r="B25" s="34"/>
      <c r="C25" s="35" t="str">
        <f t="shared" si="1"/>
        <v/>
      </c>
      <c r="D25" s="37"/>
      <c r="E25" s="35" t="str">
        <f t="array" ref="E25">IF(D25="","",IFERROR(TEXT(INDEX('Cài đặt'!$D$16:$D$24,MATCH(D25,'Cài đặt'!$B$16:$B$24,0)),"hh:mm")&amp;"–"&amp;TEXT(INDEX('Cài đặt'!$E$16:$E$24,MATCH(D25,'Cài đặt'!$B$16:$B$24,0)),"hh:mm"),""))</f>
        <v/>
      </c>
      <c r="F25" s="44" t="str">
        <f t="array" ref="F25">IF(D25="","",IFERROR(INDEX('Cài đặt'!$F$16:$F$24,MATCH(D25,'Cài đặt'!$B$16:$B$24,0)),""))</f>
        <v/>
      </c>
      <c r="G25" s="45"/>
      <c r="H25" s="45"/>
      <c r="I25" s="46"/>
      <c r="J25" s="47"/>
      <c r="K25" s="49"/>
      <c r="L25" s="49"/>
      <c r="M25" s="47"/>
      <c r="N25" s="47"/>
      <c r="O25" s="50" t="str">
        <f t="shared" si="2"/>
        <v/>
      </c>
      <c r="P25" s="49"/>
    </row>
    <row r="26" ht="33.75" customHeight="1">
      <c r="A26" s="33">
        <v>19.0</v>
      </c>
      <c r="B26" s="34"/>
      <c r="C26" s="35" t="str">
        <f t="shared" si="1"/>
        <v/>
      </c>
      <c r="D26" s="37"/>
      <c r="E26" s="35" t="str">
        <f t="array" ref="E26">IF(D26="","",IFERROR(TEXT(INDEX('Cài đặt'!$D$16:$D$24,MATCH(D26,'Cài đặt'!$B$16:$B$24,0)),"hh:mm")&amp;"–"&amp;TEXT(INDEX('Cài đặt'!$E$16:$E$24,MATCH(D26,'Cài đặt'!$B$16:$B$24,0)),"hh:mm"),""))</f>
        <v/>
      </c>
      <c r="F26" s="44" t="str">
        <f t="array" ref="F26">IF(D26="","",IFERROR(INDEX('Cài đặt'!$F$16:$F$24,MATCH(D26,'Cài đặt'!$B$16:$B$24,0)),""))</f>
        <v/>
      </c>
      <c r="G26" s="45"/>
      <c r="H26" s="45"/>
      <c r="I26" s="46"/>
      <c r="J26" s="47"/>
      <c r="K26" s="49"/>
      <c r="L26" s="49"/>
      <c r="M26" s="47"/>
      <c r="N26" s="47"/>
      <c r="O26" s="50" t="str">
        <f t="shared" si="2"/>
        <v/>
      </c>
      <c r="P26" s="49"/>
    </row>
    <row r="27" ht="33.75" customHeight="1">
      <c r="A27" s="33">
        <v>20.0</v>
      </c>
      <c r="B27" s="34"/>
      <c r="C27" s="35" t="str">
        <f t="shared" si="1"/>
        <v/>
      </c>
      <c r="D27" s="37"/>
      <c r="E27" s="35" t="str">
        <f t="array" ref="E27">IF(D27="","",IFERROR(TEXT(INDEX('Cài đặt'!$D$16:$D$24,MATCH(D27,'Cài đặt'!$B$16:$B$24,0)),"hh:mm")&amp;"–"&amp;TEXT(INDEX('Cài đặt'!$E$16:$E$24,MATCH(D27,'Cài đặt'!$B$16:$B$24,0)),"hh:mm"),""))</f>
        <v/>
      </c>
      <c r="F27" s="44" t="str">
        <f t="array" ref="F27">IF(D27="","",IFERROR(INDEX('Cài đặt'!$F$16:$F$24,MATCH(D27,'Cài đặt'!$B$16:$B$24,0)),""))</f>
        <v/>
      </c>
      <c r="G27" s="45"/>
      <c r="H27" s="45"/>
      <c r="I27" s="46"/>
      <c r="J27" s="47"/>
      <c r="K27" s="49"/>
      <c r="L27" s="49"/>
      <c r="M27" s="47"/>
      <c r="N27" s="47"/>
      <c r="O27" s="50" t="str">
        <f t="shared" si="2"/>
        <v/>
      </c>
      <c r="P27" s="49"/>
    </row>
    <row r="28" ht="33.75" customHeight="1">
      <c r="A28" s="33">
        <v>21.0</v>
      </c>
      <c r="B28" s="34"/>
      <c r="C28" s="35" t="str">
        <f t="shared" si="1"/>
        <v/>
      </c>
      <c r="D28" s="37"/>
      <c r="E28" s="35" t="str">
        <f t="array" ref="E28">IF(D28="","",IFERROR(TEXT(INDEX('Cài đặt'!$D$16:$D$24,MATCH(D28,'Cài đặt'!$B$16:$B$24,0)),"hh:mm")&amp;"–"&amp;TEXT(INDEX('Cài đặt'!$E$16:$E$24,MATCH(D28,'Cài đặt'!$B$16:$B$24,0)),"hh:mm"),""))</f>
        <v/>
      </c>
      <c r="F28" s="44" t="str">
        <f t="array" ref="F28">IF(D28="","",IFERROR(INDEX('Cài đặt'!$F$16:$F$24,MATCH(D28,'Cài đặt'!$B$16:$B$24,0)),""))</f>
        <v/>
      </c>
      <c r="G28" s="45"/>
      <c r="H28" s="45"/>
      <c r="I28" s="46"/>
      <c r="J28" s="47"/>
      <c r="K28" s="49"/>
      <c r="L28" s="49"/>
      <c r="M28" s="47"/>
      <c r="N28" s="47"/>
      <c r="O28" s="50" t="str">
        <f t="shared" si="2"/>
        <v/>
      </c>
      <c r="P28" s="49"/>
    </row>
    <row r="29" ht="33.75" customHeight="1">
      <c r="A29" s="33">
        <v>22.0</v>
      </c>
      <c r="B29" s="34"/>
      <c r="C29" s="35" t="str">
        <f t="shared" si="1"/>
        <v/>
      </c>
      <c r="D29" s="37"/>
      <c r="E29" s="35" t="str">
        <f t="array" ref="E29">IF(D29="","",IFERROR(TEXT(INDEX('Cài đặt'!$D$16:$D$24,MATCH(D29,'Cài đặt'!$B$16:$B$24,0)),"hh:mm")&amp;"–"&amp;TEXT(INDEX('Cài đặt'!$E$16:$E$24,MATCH(D29,'Cài đặt'!$B$16:$B$24,0)),"hh:mm"),""))</f>
        <v/>
      </c>
      <c r="F29" s="44" t="str">
        <f t="array" ref="F29">IF(D29="","",IFERROR(INDEX('Cài đặt'!$F$16:$F$24,MATCH(D29,'Cài đặt'!$B$16:$B$24,0)),""))</f>
        <v/>
      </c>
      <c r="G29" s="45"/>
      <c r="H29" s="45"/>
      <c r="I29" s="46"/>
      <c r="J29" s="47"/>
      <c r="K29" s="49"/>
      <c r="L29" s="49"/>
      <c r="M29" s="47"/>
      <c r="N29" s="47"/>
      <c r="O29" s="50" t="str">
        <f t="shared" si="2"/>
        <v/>
      </c>
      <c r="P29" s="49"/>
    </row>
    <row r="30" ht="33.75" customHeight="1">
      <c r="A30" s="33">
        <v>23.0</v>
      </c>
      <c r="B30" s="34"/>
      <c r="C30" s="35" t="str">
        <f t="shared" si="1"/>
        <v/>
      </c>
      <c r="D30" s="37"/>
      <c r="E30" s="35" t="str">
        <f t="array" ref="E30">IF(D30="","",IFERROR(TEXT(INDEX('Cài đặt'!$D$16:$D$24,MATCH(D30,'Cài đặt'!$B$16:$B$24,0)),"hh:mm")&amp;"–"&amp;TEXT(INDEX('Cài đặt'!$E$16:$E$24,MATCH(D30,'Cài đặt'!$B$16:$B$24,0)),"hh:mm"),""))</f>
        <v/>
      </c>
      <c r="F30" s="44" t="str">
        <f t="array" ref="F30">IF(D30="","",IFERROR(INDEX('Cài đặt'!$F$16:$F$24,MATCH(D30,'Cài đặt'!$B$16:$B$24,0)),""))</f>
        <v/>
      </c>
      <c r="G30" s="45"/>
      <c r="H30" s="45"/>
      <c r="I30" s="46"/>
      <c r="J30" s="47"/>
      <c r="K30" s="49"/>
      <c r="L30" s="49"/>
      <c r="M30" s="47"/>
      <c r="N30" s="47"/>
      <c r="O30" s="50" t="str">
        <f t="shared" si="2"/>
        <v/>
      </c>
      <c r="P30" s="49"/>
    </row>
    <row r="31" ht="33.75" customHeight="1">
      <c r="A31" s="33">
        <v>24.0</v>
      </c>
      <c r="B31" s="34"/>
      <c r="C31" s="35" t="str">
        <f t="shared" si="1"/>
        <v/>
      </c>
      <c r="D31" s="37"/>
      <c r="E31" s="35" t="str">
        <f t="array" ref="E31">IF(D31="","",IFERROR(TEXT(INDEX('Cài đặt'!$D$16:$D$24,MATCH(D31,'Cài đặt'!$B$16:$B$24,0)),"hh:mm")&amp;"–"&amp;TEXT(INDEX('Cài đặt'!$E$16:$E$24,MATCH(D31,'Cài đặt'!$B$16:$B$24,0)),"hh:mm"),""))</f>
        <v/>
      </c>
      <c r="F31" s="44" t="str">
        <f t="array" ref="F31">IF(D31="","",IFERROR(INDEX('Cài đặt'!$F$16:$F$24,MATCH(D31,'Cài đặt'!$B$16:$B$24,0)),""))</f>
        <v/>
      </c>
      <c r="G31" s="45"/>
      <c r="H31" s="45"/>
      <c r="I31" s="46"/>
      <c r="J31" s="47"/>
      <c r="K31" s="49"/>
      <c r="L31" s="49"/>
      <c r="M31" s="47"/>
      <c r="N31" s="47"/>
      <c r="O31" s="50" t="str">
        <f t="shared" si="2"/>
        <v/>
      </c>
      <c r="P31" s="49"/>
    </row>
    <row r="32" ht="33.75" customHeight="1">
      <c r="A32" s="33">
        <v>25.0</v>
      </c>
      <c r="B32" s="34"/>
      <c r="C32" s="35" t="str">
        <f t="shared" si="1"/>
        <v/>
      </c>
      <c r="D32" s="37"/>
      <c r="E32" s="35" t="str">
        <f t="array" ref="E32">IF(D32="","",IFERROR(TEXT(INDEX('Cài đặt'!$D$16:$D$24,MATCH(D32,'Cài đặt'!$B$16:$B$24,0)),"hh:mm")&amp;"–"&amp;TEXT(INDEX('Cài đặt'!$E$16:$E$24,MATCH(D32,'Cài đặt'!$B$16:$B$24,0)),"hh:mm"),""))</f>
        <v/>
      </c>
      <c r="F32" s="44" t="str">
        <f t="array" ref="F32">IF(D32="","",IFERROR(INDEX('Cài đặt'!$F$16:$F$24,MATCH(D32,'Cài đặt'!$B$16:$B$24,0)),""))</f>
        <v/>
      </c>
      <c r="G32" s="45"/>
      <c r="H32" s="45"/>
      <c r="I32" s="46"/>
      <c r="J32" s="47"/>
      <c r="K32" s="49"/>
      <c r="L32" s="49"/>
      <c r="M32" s="47"/>
      <c r="N32" s="47"/>
      <c r="O32" s="50" t="str">
        <f t="shared" si="2"/>
        <v/>
      </c>
      <c r="P32" s="49"/>
    </row>
    <row r="33" ht="33.75" customHeight="1">
      <c r="A33" s="33">
        <v>26.0</v>
      </c>
      <c r="B33" s="34"/>
      <c r="C33" s="35" t="str">
        <f t="shared" si="1"/>
        <v/>
      </c>
      <c r="D33" s="37"/>
      <c r="E33" s="35" t="str">
        <f t="array" ref="E33">IF(D33="","",IFERROR(TEXT(INDEX('Cài đặt'!$D$16:$D$24,MATCH(D33,'Cài đặt'!$B$16:$B$24,0)),"hh:mm")&amp;"–"&amp;TEXT(INDEX('Cài đặt'!$E$16:$E$24,MATCH(D33,'Cài đặt'!$B$16:$B$24,0)),"hh:mm"),""))</f>
        <v/>
      </c>
      <c r="F33" s="44" t="str">
        <f t="array" ref="F33">IF(D33="","",IFERROR(INDEX('Cài đặt'!$F$16:$F$24,MATCH(D33,'Cài đặt'!$B$16:$B$24,0)),""))</f>
        <v/>
      </c>
      <c r="G33" s="45"/>
      <c r="H33" s="45"/>
      <c r="I33" s="46"/>
      <c r="J33" s="47"/>
      <c r="K33" s="49"/>
      <c r="L33" s="49"/>
      <c r="M33" s="47"/>
      <c r="N33" s="47"/>
      <c r="O33" s="50" t="str">
        <f t="shared" si="2"/>
        <v/>
      </c>
      <c r="P33" s="49"/>
    </row>
    <row r="34" ht="33.75" customHeight="1">
      <c r="A34" s="33">
        <v>27.0</v>
      </c>
      <c r="B34" s="34"/>
      <c r="C34" s="35" t="str">
        <f t="shared" si="1"/>
        <v/>
      </c>
      <c r="D34" s="37"/>
      <c r="E34" s="35" t="str">
        <f t="array" ref="E34">IF(D34="","",IFERROR(TEXT(INDEX('Cài đặt'!$D$16:$D$24,MATCH(D34,'Cài đặt'!$B$16:$B$24,0)),"hh:mm")&amp;"–"&amp;TEXT(INDEX('Cài đặt'!$E$16:$E$24,MATCH(D34,'Cài đặt'!$B$16:$B$24,0)),"hh:mm"),""))</f>
        <v/>
      </c>
      <c r="F34" s="44" t="str">
        <f t="array" ref="F34">IF(D34="","",IFERROR(INDEX('Cài đặt'!$F$16:$F$24,MATCH(D34,'Cài đặt'!$B$16:$B$24,0)),""))</f>
        <v/>
      </c>
      <c r="G34" s="45"/>
      <c r="H34" s="45"/>
      <c r="I34" s="46"/>
      <c r="J34" s="47"/>
      <c r="K34" s="49"/>
      <c r="L34" s="49"/>
      <c r="M34" s="47"/>
      <c r="N34" s="47"/>
      <c r="O34" s="50" t="str">
        <f t="shared" si="2"/>
        <v/>
      </c>
      <c r="P34" s="49"/>
    </row>
    <row r="35" ht="33.75" customHeight="1">
      <c r="A35" s="33">
        <v>28.0</v>
      </c>
      <c r="B35" s="34"/>
      <c r="C35" s="35" t="str">
        <f t="shared" si="1"/>
        <v/>
      </c>
      <c r="D35" s="37"/>
      <c r="E35" s="35" t="str">
        <f t="array" ref="E35">IF(D35="","",IFERROR(TEXT(INDEX('Cài đặt'!$D$16:$D$24,MATCH(D35,'Cài đặt'!$B$16:$B$24,0)),"hh:mm")&amp;"–"&amp;TEXT(INDEX('Cài đặt'!$E$16:$E$24,MATCH(D35,'Cài đặt'!$B$16:$B$24,0)),"hh:mm"),""))</f>
        <v/>
      </c>
      <c r="F35" s="44" t="str">
        <f t="array" ref="F35">IF(D35="","",IFERROR(INDEX('Cài đặt'!$F$16:$F$24,MATCH(D35,'Cài đặt'!$B$16:$B$24,0)),""))</f>
        <v/>
      </c>
      <c r="G35" s="45"/>
      <c r="H35" s="45"/>
      <c r="I35" s="46"/>
      <c r="J35" s="47"/>
      <c r="K35" s="49"/>
      <c r="L35" s="49"/>
      <c r="M35" s="47"/>
      <c r="N35" s="47"/>
      <c r="O35" s="50" t="str">
        <f t="shared" si="2"/>
        <v/>
      </c>
      <c r="P35" s="49"/>
    </row>
    <row r="36" ht="33.75" customHeight="1">
      <c r="A36" s="33">
        <v>29.0</v>
      </c>
      <c r="B36" s="34"/>
      <c r="C36" s="35" t="str">
        <f t="shared" si="1"/>
        <v/>
      </c>
      <c r="D36" s="37"/>
      <c r="E36" s="35" t="str">
        <f t="array" ref="E36">IF(D36="","",IFERROR(TEXT(INDEX('Cài đặt'!$D$16:$D$24,MATCH(D36,'Cài đặt'!$B$16:$B$24,0)),"hh:mm")&amp;"–"&amp;TEXT(INDEX('Cài đặt'!$E$16:$E$24,MATCH(D36,'Cài đặt'!$B$16:$B$24,0)),"hh:mm"),""))</f>
        <v/>
      </c>
      <c r="F36" s="44" t="str">
        <f t="array" ref="F36">IF(D36="","",IFERROR(INDEX('Cài đặt'!$F$16:$F$24,MATCH(D36,'Cài đặt'!$B$16:$B$24,0)),""))</f>
        <v/>
      </c>
      <c r="G36" s="45"/>
      <c r="H36" s="45"/>
      <c r="I36" s="46"/>
      <c r="J36" s="47"/>
      <c r="K36" s="49"/>
      <c r="L36" s="49"/>
      <c r="M36" s="47"/>
      <c r="N36" s="47"/>
      <c r="O36" s="50" t="str">
        <f t="shared" si="2"/>
        <v/>
      </c>
      <c r="P36" s="49"/>
    </row>
    <row r="37" ht="33.75" customHeight="1">
      <c r="A37" s="33">
        <v>30.0</v>
      </c>
      <c r="B37" s="34"/>
      <c r="C37" s="35" t="str">
        <f t="shared" si="1"/>
        <v/>
      </c>
      <c r="D37" s="37"/>
      <c r="E37" s="35" t="str">
        <f t="array" ref="E37">IF(D37="","",IFERROR(TEXT(INDEX('Cài đặt'!$D$16:$D$24,MATCH(D37,'Cài đặt'!$B$16:$B$24,0)),"hh:mm")&amp;"–"&amp;TEXT(INDEX('Cài đặt'!$E$16:$E$24,MATCH(D37,'Cài đặt'!$B$16:$B$24,0)),"hh:mm"),""))</f>
        <v/>
      </c>
      <c r="F37" s="44" t="str">
        <f t="array" ref="F37">IF(D37="","",IFERROR(INDEX('Cài đặt'!$F$16:$F$24,MATCH(D37,'Cài đặt'!$B$16:$B$24,0)),""))</f>
        <v/>
      </c>
      <c r="G37" s="45"/>
      <c r="H37" s="45"/>
      <c r="I37" s="46"/>
      <c r="J37" s="47"/>
      <c r="K37" s="49"/>
      <c r="L37" s="49"/>
      <c r="M37" s="47"/>
      <c r="N37" s="47"/>
      <c r="O37" s="50" t="str">
        <f t="shared" si="2"/>
        <v/>
      </c>
      <c r="P37" s="49"/>
    </row>
    <row r="38" ht="33.75" customHeight="1">
      <c r="A38" s="33">
        <v>31.0</v>
      </c>
      <c r="B38" s="34"/>
      <c r="C38" s="35" t="str">
        <f t="shared" si="1"/>
        <v/>
      </c>
      <c r="D38" s="37"/>
      <c r="E38" s="35" t="str">
        <f t="array" ref="E38">IF(D38="","",IFERROR(TEXT(INDEX('Cài đặt'!$D$16:$D$24,MATCH(D38,'Cài đặt'!$B$16:$B$24,0)),"hh:mm")&amp;"–"&amp;TEXT(INDEX('Cài đặt'!$E$16:$E$24,MATCH(D38,'Cài đặt'!$B$16:$B$24,0)),"hh:mm"),""))</f>
        <v/>
      </c>
      <c r="F38" s="44" t="str">
        <f t="array" ref="F38">IF(D38="","",IFERROR(INDEX('Cài đặt'!$F$16:$F$24,MATCH(D38,'Cài đặt'!$B$16:$B$24,0)),""))</f>
        <v/>
      </c>
      <c r="G38" s="45"/>
      <c r="H38" s="45"/>
      <c r="I38" s="46"/>
      <c r="J38" s="47"/>
      <c r="K38" s="49"/>
      <c r="L38" s="49"/>
      <c r="M38" s="47"/>
      <c r="N38" s="47"/>
      <c r="O38" s="50" t="str">
        <f t="shared" si="2"/>
        <v/>
      </c>
      <c r="P38" s="49"/>
    </row>
    <row r="39" ht="33.75" customHeight="1">
      <c r="A39" s="33">
        <v>32.0</v>
      </c>
      <c r="B39" s="34"/>
      <c r="C39" s="35" t="str">
        <f t="shared" si="1"/>
        <v/>
      </c>
      <c r="D39" s="37"/>
      <c r="E39" s="35" t="str">
        <f t="array" ref="E39">IF(D39="","",IFERROR(TEXT(INDEX('Cài đặt'!$D$16:$D$24,MATCH(D39,'Cài đặt'!$B$16:$B$24,0)),"hh:mm")&amp;"–"&amp;TEXT(INDEX('Cài đặt'!$E$16:$E$24,MATCH(D39,'Cài đặt'!$B$16:$B$24,0)),"hh:mm"),""))</f>
        <v/>
      </c>
      <c r="F39" s="44" t="str">
        <f t="array" ref="F39">IF(D39="","",IFERROR(INDEX('Cài đặt'!$F$16:$F$24,MATCH(D39,'Cài đặt'!$B$16:$B$24,0)),""))</f>
        <v/>
      </c>
      <c r="G39" s="45"/>
      <c r="H39" s="45"/>
      <c r="I39" s="46"/>
      <c r="J39" s="47"/>
      <c r="K39" s="49"/>
      <c r="L39" s="49"/>
      <c r="M39" s="47"/>
      <c r="N39" s="47"/>
      <c r="O39" s="50" t="str">
        <f t="shared" si="2"/>
        <v/>
      </c>
      <c r="P39" s="49"/>
    </row>
    <row r="40" ht="33.75" customHeight="1">
      <c r="A40" s="33">
        <v>33.0</v>
      </c>
      <c r="B40" s="34"/>
      <c r="C40" s="35" t="str">
        <f t="shared" si="1"/>
        <v/>
      </c>
      <c r="D40" s="37"/>
      <c r="E40" s="35" t="str">
        <f t="array" ref="E40">IF(D40="","",IFERROR(TEXT(INDEX('Cài đặt'!$D$16:$D$24,MATCH(D40,'Cài đặt'!$B$16:$B$24,0)),"hh:mm")&amp;"–"&amp;TEXT(INDEX('Cài đặt'!$E$16:$E$24,MATCH(D40,'Cài đặt'!$B$16:$B$24,0)),"hh:mm"),""))</f>
        <v/>
      </c>
      <c r="F40" s="44" t="str">
        <f t="array" ref="F40">IF(D40="","",IFERROR(INDEX('Cài đặt'!$F$16:$F$24,MATCH(D40,'Cài đặt'!$B$16:$B$24,0)),""))</f>
        <v/>
      </c>
      <c r="G40" s="45"/>
      <c r="H40" s="45"/>
      <c r="I40" s="46"/>
      <c r="J40" s="47"/>
      <c r="K40" s="49"/>
      <c r="L40" s="49"/>
      <c r="M40" s="47"/>
      <c r="N40" s="47"/>
      <c r="O40" s="50" t="str">
        <f t="shared" si="2"/>
        <v/>
      </c>
      <c r="P40" s="49"/>
    </row>
    <row r="41" ht="33.75" customHeight="1">
      <c r="A41" s="33">
        <v>34.0</v>
      </c>
      <c r="B41" s="34"/>
      <c r="C41" s="35" t="str">
        <f t="shared" si="1"/>
        <v/>
      </c>
      <c r="D41" s="37"/>
      <c r="E41" s="35" t="str">
        <f t="array" ref="E41">IF(D41="","",IFERROR(TEXT(INDEX('Cài đặt'!$D$16:$D$24,MATCH(D41,'Cài đặt'!$B$16:$B$24,0)),"hh:mm")&amp;"–"&amp;TEXT(INDEX('Cài đặt'!$E$16:$E$24,MATCH(D41,'Cài đặt'!$B$16:$B$24,0)),"hh:mm"),""))</f>
        <v/>
      </c>
      <c r="F41" s="44" t="str">
        <f t="array" ref="F41">IF(D41="","",IFERROR(INDEX('Cài đặt'!$F$16:$F$24,MATCH(D41,'Cài đặt'!$B$16:$B$24,0)),""))</f>
        <v/>
      </c>
      <c r="G41" s="45"/>
      <c r="H41" s="45"/>
      <c r="I41" s="46"/>
      <c r="J41" s="47"/>
      <c r="K41" s="49"/>
      <c r="L41" s="49"/>
      <c r="M41" s="47"/>
      <c r="N41" s="47"/>
      <c r="O41" s="50" t="str">
        <f t="shared" si="2"/>
        <v/>
      </c>
      <c r="P41" s="49"/>
    </row>
    <row r="42" ht="33.75" customHeight="1">
      <c r="A42" s="33">
        <v>35.0</v>
      </c>
      <c r="B42" s="34"/>
      <c r="C42" s="35" t="str">
        <f t="shared" si="1"/>
        <v/>
      </c>
      <c r="D42" s="37"/>
      <c r="E42" s="35" t="str">
        <f t="array" ref="E42">IF(D42="","",IFERROR(TEXT(INDEX('Cài đặt'!$D$16:$D$24,MATCH(D42,'Cài đặt'!$B$16:$B$24,0)),"hh:mm")&amp;"–"&amp;TEXT(INDEX('Cài đặt'!$E$16:$E$24,MATCH(D42,'Cài đặt'!$B$16:$B$24,0)),"hh:mm"),""))</f>
        <v/>
      </c>
      <c r="F42" s="44" t="str">
        <f t="array" ref="F42">IF(D42="","",IFERROR(INDEX('Cài đặt'!$F$16:$F$24,MATCH(D42,'Cài đặt'!$B$16:$B$24,0)),""))</f>
        <v/>
      </c>
      <c r="G42" s="45"/>
      <c r="H42" s="45"/>
      <c r="I42" s="46"/>
      <c r="J42" s="47"/>
      <c r="K42" s="49"/>
      <c r="L42" s="49"/>
      <c r="M42" s="47"/>
      <c r="N42" s="47"/>
      <c r="O42" s="50" t="str">
        <f t="shared" si="2"/>
        <v/>
      </c>
      <c r="P42" s="49"/>
    </row>
    <row r="43" ht="33.75" customHeight="1">
      <c r="A43" s="33">
        <v>36.0</v>
      </c>
      <c r="B43" s="34"/>
      <c r="C43" s="35" t="str">
        <f t="shared" si="1"/>
        <v/>
      </c>
      <c r="D43" s="37"/>
      <c r="E43" s="35" t="str">
        <f t="array" ref="E43">IF(D43="","",IFERROR(TEXT(INDEX('Cài đặt'!$D$16:$D$24,MATCH(D43,'Cài đặt'!$B$16:$B$24,0)),"hh:mm")&amp;"–"&amp;TEXT(INDEX('Cài đặt'!$E$16:$E$24,MATCH(D43,'Cài đặt'!$B$16:$B$24,0)),"hh:mm"),""))</f>
        <v/>
      </c>
      <c r="F43" s="44" t="str">
        <f t="array" ref="F43">IF(D43="","",IFERROR(INDEX('Cài đặt'!$F$16:$F$24,MATCH(D43,'Cài đặt'!$B$16:$B$24,0)),""))</f>
        <v/>
      </c>
      <c r="G43" s="45"/>
      <c r="H43" s="45"/>
      <c r="I43" s="46"/>
      <c r="J43" s="47"/>
      <c r="K43" s="49"/>
      <c r="L43" s="49"/>
      <c r="M43" s="47"/>
      <c r="N43" s="47"/>
      <c r="O43" s="50" t="str">
        <f t="shared" si="2"/>
        <v/>
      </c>
      <c r="P43" s="49"/>
    </row>
    <row r="44" ht="33.75" customHeight="1">
      <c r="A44" s="33">
        <v>37.0</v>
      </c>
      <c r="B44" s="34"/>
      <c r="C44" s="35" t="str">
        <f t="shared" si="1"/>
        <v/>
      </c>
      <c r="D44" s="37"/>
      <c r="E44" s="35" t="str">
        <f t="array" ref="E44">IF(D44="","",IFERROR(TEXT(INDEX('Cài đặt'!$D$16:$D$24,MATCH(D44,'Cài đặt'!$B$16:$B$24,0)),"hh:mm")&amp;"–"&amp;TEXT(INDEX('Cài đặt'!$E$16:$E$24,MATCH(D44,'Cài đặt'!$B$16:$B$24,0)),"hh:mm"),""))</f>
        <v/>
      </c>
      <c r="F44" s="44" t="str">
        <f t="array" ref="F44">IF(D44="","",IFERROR(INDEX('Cài đặt'!$F$16:$F$24,MATCH(D44,'Cài đặt'!$B$16:$B$24,0)),""))</f>
        <v/>
      </c>
      <c r="G44" s="45"/>
      <c r="H44" s="45"/>
      <c r="I44" s="46"/>
      <c r="J44" s="47"/>
      <c r="K44" s="49"/>
      <c r="L44" s="49"/>
      <c r="M44" s="47"/>
      <c r="N44" s="47"/>
      <c r="O44" s="50" t="str">
        <f t="shared" si="2"/>
        <v/>
      </c>
      <c r="P44" s="49"/>
    </row>
    <row r="45" ht="33.75" customHeight="1">
      <c r="A45" s="33">
        <v>38.0</v>
      </c>
      <c r="B45" s="34"/>
      <c r="C45" s="35" t="str">
        <f t="shared" si="1"/>
        <v/>
      </c>
      <c r="D45" s="37"/>
      <c r="E45" s="35" t="str">
        <f t="array" ref="E45">IF(D45="","",IFERROR(TEXT(INDEX('Cài đặt'!$D$16:$D$24,MATCH(D45,'Cài đặt'!$B$16:$B$24,0)),"hh:mm")&amp;"–"&amp;TEXT(INDEX('Cài đặt'!$E$16:$E$24,MATCH(D45,'Cài đặt'!$B$16:$B$24,0)),"hh:mm"),""))</f>
        <v/>
      </c>
      <c r="F45" s="44" t="str">
        <f t="array" ref="F45">IF(D45="","",IFERROR(INDEX('Cài đặt'!$F$16:$F$24,MATCH(D45,'Cài đặt'!$B$16:$B$24,0)),""))</f>
        <v/>
      </c>
      <c r="G45" s="45"/>
      <c r="H45" s="45"/>
      <c r="I45" s="46"/>
      <c r="J45" s="47"/>
      <c r="K45" s="49"/>
      <c r="L45" s="49"/>
      <c r="M45" s="47"/>
      <c r="N45" s="47"/>
      <c r="O45" s="50" t="str">
        <f t="shared" si="2"/>
        <v/>
      </c>
      <c r="P45" s="49"/>
    </row>
    <row r="46" ht="33.75" customHeight="1">
      <c r="A46" s="33">
        <v>39.0</v>
      </c>
      <c r="B46" s="34"/>
      <c r="C46" s="35" t="str">
        <f t="shared" si="1"/>
        <v/>
      </c>
      <c r="D46" s="37"/>
      <c r="E46" s="35" t="str">
        <f t="array" ref="E46">IF(D46="","",IFERROR(TEXT(INDEX('Cài đặt'!$D$16:$D$24,MATCH(D46,'Cài đặt'!$B$16:$B$24,0)),"hh:mm")&amp;"–"&amp;TEXT(INDEX('Cài đặt'!$E$16:$E$24,MATCH(D46,'Cài đặt'!$B$16:$B$24,0)),"hh:mm"),""))</f>
        <v/>
      </c>
      <c r="F46" s="44" t="str">
        <f t="array" ref="F46">IF(D46="","",IFERROR(INDEX('Cài đặt'!$F$16:$F$24,MATCH(D46,'Cài đặt'!$B$16:$B$24,0)),""))</f>
        <v/>
      </c>
      <c r="G46" s="45"/>
      <c r="H46" s="45"/>
      <c r="I46" s="46"/>
      <c r="J46" s="47"/>
      <c r="K46" s="49"/>
      <c r="L46" s="49"/>
      <c r="M46" s="47"/>
      <c r="N46" s="47"/>
      <c r="O46" s="50" t="str">
        <f t="shared" si="2"/>
        <v/>
      </c>
      <c r="P46" s="49"/>
    </row>
    <row r="47" ht="33.75" customHeight="1">
      <c r="A47" s="33">
        <v>40.0</v>
      </c>
      <c r="B47" s="34"/>
      <c r="C47" s="35" t="str">
        <f t="shared" si="1"/>
        <v/>
      </c>
      <c r="D47" s="37"/>
      <c r="E47" s="35" t="str">
        <f t="array" ref="E47">IF(D47="","",IFERROR(TEXT(INDEX('Cài đặt'!$D$16:$D$24,MATCH(D47,'Cài đặt'!$B$16:$B$24,0)),"hh:mm")&amp;"–"&amp;TEXT(INDEX('Cài đặt'!$E$16:$E$24,MATCH(D47,'Cài đặt'!$B$16:$B$24,0)),"hh:mm"),""))</f>
        <v/>
      </c>
      <c r="F47" s="44" t="str">
        <f t="array" ref="F47">IF(D47="","",IFERROR(INDEX('Cài đặt'!$F$16:$F$24,MATCH(D47,'Cài đặt'!$B$16:$B$24,0)),""))</f>
        <v/>
      </c>
      <c r="G47" s="45"/>
      <c r="H47" s="45"/>
      <c r="I47" s="46"/>
      <c r="J47" s="47"/>
      <c r="K47" s="49"/>
      <c r="L47" s="49"/>
      <c r="M47" s="47"/>
      <c r="N47" s="47"/>
      <c r="O47" s="50" t="str">
        <f t="shared" si="2"/>
        <v/>
      </c>
      <c r="P47" s="49"/>
    </row>
    <row r="48" ht="33.75" customHeight="1">
      <c r="A48" s="33">
        <v>41.0</v>
      </c>
      <c r="B48" s="34"/>
      <c r="C48" s="35" t="str">
        <f t="shared" si="1"/>
        <v/>
      </c>
      <c r="D48" s="37"/>
      <c r="E48" s="35" t="str">
        <f t="array" ref="E48">IF(D48="","",IFERROR(TEXT(INDEX('Cài đặt'!$D$16:$D$24,MATCH(D48,'Cài đặt'!$B$16:$B$24,0)),"hh:mm")&amp;"–"&amp;TEXT(INDEX('Cài đặt'!$E$16:$E$24,MATCH(D48,'Cài đặt'!$B$16:$B$24,0)),"hh:mm"),""))</f>
        <v/>
      </c>
      <c r="F48" s="44" t="str">
        <f t="array" ref="F48">IF(D48="","",IFERROR(INDEX('Cài đặt'!$F$16:$F$24,MATCH(D48,'Cài đặt'!$B$16:$B$24,0)),""))</f>
        <v/>
      </c>
      <c r="G48" s="45"/>
      <c r="H48" s="45"/>
      <c r="I48" s="46"/>
      <c r="J48" s="47"/>
      <c r="K48" s="49"/>
      <c r="L48" s="49"/>
      <c r="M48" s="47"/>
      <c r="N48" s="47"/>
      <c r="O48" s="50" t="str">
        <f t="shared" si="2"/>
        <v/>
      </c>
      <c r="P48" s="49"/>
    </row>
    <row r="49" ht="33.75" customHeight="1">
      <c r="A49" s="33">
        <v>42.0</v>
      </c>
      <c r="B49" s="34"/>
      <c r="C49" s="35" t="str">
        <f t="shared" si="1"/>
        <v/>
      </c>
      <c r="D49" s="37"/>
      <c r="E49" s="35" t="str">
        <f t="array" ref="E49">IF(D49="","",IFERROR(TEXT(INDEX('Cài đặt'!$D$16:$D$24,MATCH(D49,'Cài đặt'!$B$16:$B$24,0)),"hh:mm")&amp;"–"&amp;TEXT(INDEX('Cài đặt'!$E$16:$E$24,MATCH(D49,'Cài đặt'!$B$16:$B$24,0)),"hh:mm"),""))</f>
        <v/>
      </c>
      <c r="F49" s="44" t="str">
        <f t="array" ref="F49">IF(D49="","",IFERROR(INDEX('Cài đặt'!$F$16:$F$24,MATCH(D49,'Cài đặt'!$B$16:$B$24,0)),""))</f>
        <v/>
      </c>
      <c r="G49" s="45"/>
      <c r="H49" s="45"/>
      <c r="I49" s="46"/>
      <c r="J49" s="47"/>
      <c r="K49" s="49"/>
      <c r="L49" s="49"/>
      <c r="M49" s="47"/>
      <c r="N49" s="47"/>
      <c r="O49" s="50" t="str">
        <f t="shared" si="2"/>
        <v/>
      </c>
      <c r="P49" s="49"/>
    </row>
    <row r="50" ht="33.75" customHeight="1">
      <c r="A50" s="33">
        <v>43.0</v>
      </c>
      <c r="B50" s="34"/>
      <c r="C50" s="35" t="str">
        <f t="shared" si="1"/>
        <v/>
      </c>
      <c r="D50" s="37"/>
      <c r="E50" s="35" t="str">
        <f t="array" ref="E50">IF(D50="","",IFERROR(TEXT(INDEX('Cài đặt'!$D$16:$D$24,MATCH(D50,'Cài đặt'!$B$16:$B$24,0)),"hh:mm")&amp;"–"&amp;TEXT(INDEX('Cài đặt'!$E$16:$E$24,MATCH(D50,'Cài đặt'!$B$16:$B$24,0)),"hh:mm"),""))</f>
        <v/>
      </c>
      <c r="F50" s="44" t="str">
        <f t="array" ref="F50">IF(D50="","",IFERROR(INDEX('Cài đặt'!$F$16:$F$24,MATCH(D50,'Cài đặt'!$B$16:$B$24,0)),""))</f>
        <v/>
      </c>
      <c r="G50" s="45"/>
      <c r="H50" s="45"/>
      <c r="I50" s="46"/>
      <c r="J50" s="47"/>
      <c r="K50" s="49"/>
      <c r="L50" s="49"/>
      <c r="M50" s="47"/>
      <c r="N50" s="47"/>
      <c r="O50" s="50" t="str">
        <f t="shared" si="2"/>
        <v/>
      </c>
      <c r="P50" s="49"/>
    </row>
    <row r="51" ht="33.75" customHeight="1">
      <c r="A51" s="33">
        <v>44.0</v>
      </c>
      <c r="B51" s="34"/>
      <c r="C51" s="35" t="str">
        <f t="shared" si="1"/>
        <v/>
      </c>
      <c r="D51" s="37"/>
      <c r="E51" s="35" t="str">
        <f t="array" ref="E51">IF(D51="","",IFERROR(TEXT(INDEX('Cài đặt'!$D$16:$D$24,MATCH(D51,'Cài đặt'!$B$16:$B$24,0)),"hh:mm")&amp;"–"&amp;TEXT(INDEX('Cài đặt'!$E$16:$E$24,MATCH(D51,'Cài đặt'!$B$16:$B$24,0)),"hh:mm"),""))</f>
        <v/>
      </c>
      <c r="F51" s="44" t="str">
        <f t="array" ref="F51">IF(D51="","",IFERROR(INDEX('Cài đặt'!$F$16:$F$24,MATCH(D51,'Cài đặt'!$B$16:$B$24,0)),""))</f>
        <v/>
      </c>
      <c r="G51" s="45"/>
      <c r="H51" s="45"/>
      <c r="I51" s="46"/>
      <c r="J51" s="47"/>
      <c r="K51" s="49"/>
      <c r="L51" s="49"/>
      <c r="M51" s="47"/>
      <c r="N51" s="47"/>
      <c r="O51" s="50" t="str">
        <f t="shared" si="2"/>
        <v/>
      </c>
      <c r="P51" s="49"/>
    </row>
    <row r="52" ht="33.75" customHeight="1">
      <c r="A52" s="33">
        <v>45.0</v>
      </c>
      <c r="B52" s="34"/>
      <c r="C52" s="35" t="str">
        <f t="shared" si="1"/>
        <v/>
      </c>
      <c r="D52" s="37"/>
      <c r="E52" s="35" t="str">
        <f t="array" ref="E52">IF(D52="","",IFERROR(TEXT(INDEX('Cài đặt'!$D$16:$D$24,MATCH(D52,'Cài đặt'!$B$16:$B$24,0)),"hh:mm")&amp;"–"&amp;TEXT(INDEX('Cài đặt'!$E$16:$E$24,MATCH(D52,'Cài đặt'!$B$16:$B$24,0)),"hh:mm"),""))</f>
        <v/>
      </c>
      <c r="F52" s="44" t="str">
        <f t="array" ref="F52">IF(D52="","",IFERROR(INDEX('Cài đặt'!$F$16:$F$24,MATCH(D52,'Cài đặt'!$B$16:$B$24,0)),""))</f>
        <v/>
      </c>
      <c r="G52" s="45"/>
      <c r="H52" s="45"/>
      <c r="I52" s="46"/>
      <c r="J52" s="47"/>
      <c r="K52" s="49"/>
      <c r="L52" s="49"/>
      <c r="M52" s="47"/>
      <c r="N52" s="47"/>
      <c r="O52" s="50" t="str">
        <f t="shared" si="2"/>
        <v/>
      </c>
      <c r="P52" s="49"/>
    </row>
    <row r="53" ht="33.75" customHeight="1">
      <c r="A53" s="33">
        <v>46.0</v>
      </c>
      <c r="B53" s="34"/>
      <c r="C53" s="35" t="str">
        <f t="shared" si="1"/>
        <v/>
      </c>
      <c r="D53" s="37"/>
      <c r="E53" s="35" t="str">
        <f t="array" ref="E53">IF(D53="","",IFERROR(TEXT(INDEX('Cài đặt'!$D$16:$D$24,MATCH(D53,'Cài đặt'!$B$16:$B$24,0)),"hh:mm")&amp;"–"&amp;TEXT(INDEX('Cài đặt'!$E$16:$E$24,MATCH(D53,'Cài đặt'!$B$16:$B$24,0)),"hh:mm"),""))</f>
        <v/>
      </c>
      <c r="F53" s="44" t="str">
        <f t="array" ref="F53">IF(D53="","",IFERROR(INDEX('Cài đặt'!$F$16:$F$24,MATCH(D53,'Cài đặt'!$B$16:$B$24,0)),""))</f>
        <v/>
      </c>
      <c r="G53" s="45"/>
      <c r="H53" s="45"/>
      <c r="I53" s="46"/>
      <c r="J53" s="47"/>
      <c r="K53" s="49"/>
      <c r="L53" s="49"/>
      <c r="M53" s="47"/>
      <c r="N53" s="47"/>
      <c r="O53" s="50" t="str">
        <f t="shared" si="2"/>
        <v/>
      </c>
      <c r="P53" s="49"/>
    </row>
    <row r="54" ht="33.75" customHeight="1">
      <c r="A54" s="33">
        <v>47.0</v>
      </c>
      <c r="B54" s="34"/>
      <c r="C54" s="35" t="str">
        <f t="shared" si="1"/>
        <v/>
      </c>
      <c r="D54" s="37"/>
      <c r="E54" s="35" t="str">
        <f t="array" ref="E54">IF(D54="","",IFERROR(TEXT(INDEX('Cài đặt'!$D$16:$D$24,MATCH(D54,'Cài đặt'!$B$16:$B$24,0)),"hh:mm")&amp;"–"&amp;TEXT(INDEX('Cài đặt'!$E$16:$E$24,MATCH(D54,'Cài đặt'!$B$16:$B$24,0)),"hh:mm"),""))</f>
        <v/>
      </c>
      <c r="F54" s="44" t="str">
        <f t="array" ref="F54">IF(D54="","",IFERROR(INDEX('Cài đặt'!$F$16:$F$24,MATCH(D54,'Cài đặt'!$B$16:$B$24,0)),""))</f>
        <v/>
      </c>
      <c r="G54" s="45"/>
      <c r="H54" s="45"/>
      <c r="I54" s="46"/>
      <c r="J54" s="47"/>
      <c r="K54" s="49"/>
      <c r="L54" s="49"/>
      <c r="M54" s="47"/>
      <c r="N54" s="47"/>
      <c r="O54" s="50" t="str">
        <f t="shared" si="2"/>
        <v/>
      </c>
      <c r="P54" s="49"/>
    </row>
    <row r="55" ht="33.75" customHeight="1">
      <c r="A55" s="33">
        <v>48.0</v>
      </c>
      <c r="B55" s="34"/>
      <c r="C55" s="35" t="str">
        <f t="shared" si="1"/>
        <v/>
      </c>
      <c r="D55" s="37"/>
      <c r="E55" s="35" t="str">
        <f t="array" ref="E55">IF(D55="","",IFERROR(TEXT(INDEX('Cài đặt'!$D$16:$D$24,MATCH(D55,'Cài đặt'!$B$16:$B$24,0)),"hh:mm")&amp;"–"&amp;TEXT(INDEX('Cài đặt'!$E$16:$E$24,MATCH(D55,'Cài đặt'!$B$16:$B$24,0)),"hh:mm"),""))</f>
        <v/>
      </c>
      <c r="F55" s="44" t="str">
        <f t="array" ref="F55">IF(D55="","",IFERROR(INDEX('Cài đặt'!$F$16:$F$24,MATCH(D55,'Cài đặt'!$B$16:$B$24,0)),""))</f>
        <v/>
      </c>
      <c r="G55" s="45"/>
      <c r="H55" s="45"/>
      <c r="I55" s="46"/>
      <c r="J55" s="47"/>
      <c r="K55" s="49"/>
      <c r="L55" s="49"/>
      <c r="M55" s="47"/>
      <c r="N55" s="47"/>
      <c r="O55" s="50" t="str">
        <f t="shared" si="2"/>
        <v/>
      </c>
      <c r="P55" s="49"/>
    </row>
    <row r="56" ht="33.75" customHeight="1">
      <c r="A56" s="33">
        <v>49.0</v>
      </c>
      <c r="B56" s="34"/>
      <c r="C56" s="35" t="str">
        <f t="shared" si="1"/>
        <v/>
      </c>
      <c r="D56" s="37"/>
      <c r="E56" s="35" t="str">
        <f t="array" ref="E56">IF(D56="","",IFERROR(TEXT(INDEX('Cài đặt'!$D$16:$D$24,MATCH(D56,'Cài đặt'!$B$16:$B$24,0)),"hh:mm")&amp;"–"&amp;TEXT(INDEX('Cài đặt'!$E$16:$E$24,MATCH(D56,'Cài đặt'!$B$16:$B$24,0)),"hh:mm"),""))</f>
        <v/>
      </c>
      <c r="F56" s="44" t="str">
        <f t="array" ref="F56">IF(D56="","",IFERROR(INDEX('Cài đặt'!$F$16:$F$24,MATCH(D56,'Cài đặt'!$B$16:$B$24,0)),""))</f>
        <v/>
      </c>
      <c r="G56" s="45"/>
      <c r="H56" s="45"/>
      <c r="I56" s="46"/>
      <c r="J56" s="47"/>
      <c r="K56" s="49"/>
      <c r="L56" s="49"/>
      <c r="M56" s="47"/>
      <c r="N56" s="47"/>
      <c r="O56" s="50" t="str">
        <f t="shared" si="2"/>
        <v/>
      </c>
      <c r="P56" s="49"/>
    </row>
    <row r="57" ht="33.75" customHeight="1">
      <c r="A57" s="33">
        <v>50.0</v>
      </c>
      <c r="B57" s="34"/>
      <c r="C57" s="35" t="str">
        <f t="shared" si="1"/>
        <v/>
      </c>
      <c r="D57" s="37"/>
      <c r="E57" s="35" t="str">
        <f t="array" ref="E57">IF(D57="","",IFERROR(TEXT(INDEX('Cài đặt'!$D$16:$D$24,MATCH(D57,'Cài đặt'!$B$16:$B$24,0)),"hh:mm")&amp;"–"&amp;TEXT(INDEX('Cài đặt'!$E$16:$E$24,MATCH(D57,'Cài đặt'!$B$16:$B$24,0)),"hh:mm"),""))</f>
        <v/>
      </c>
      <c r="F57" s="44" t="str">
        <f t="array" ref="F57">IF(D57="","",IFERROR(INDEX('Cài đặt'!$F$16:$F$24,MATCH(D57,'Cài đặt'!$B$16:$B$24,0)),""))</f>
        <v/>
      </c>
      <c r="G57" s="45"/>
      <c r="H57" s="45"/>
      <c r="I57" s="46"/>
      <c r="J57" s="47"/>
      <c r="K57" s="49"/>
      <c r="L57" s="49"/>
      <c r="M57" s="47"/>
      <c r="N57" s="47"/>
      <c r="O57" s="50" t="str">
        <f t="shared" si="2"/>
        <v/>
      </c>
      <c r="P57" s="49"/>
    </row>
    <row r="58" ht="15.75" customHeight="1"/>
    <row r="59" ht="15.75" customHeight="1">
      <c r="A59" s="66" t="s">
        <v>114</v>
      </c>
    </row>
    <row r="60" ht="15.75" customHeight="1"/>
    <row r="61" ht="15.75" customHeight="1">
      <c r="E61" s="67" t="s">
        <v>115</v>
      </c>
      <c r="J61" s="67" t="s">
        <v>116</v>
      </c>
      <c r="M61" s="67" t="s">
        <v>117</v>
      </c>
    </row>
    <row r="62" ht="15.75" customHeight="1">
      <c r="E62" s="68" t="s">
        <v>118</v>
      </c>
      <c r="J62" s="68" t="s">
        <v>118</v>
      </c>
      <c r="M62" s="68" t="s">
        <v>118</v>
      </c>
    </row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8">
    <mergeCell ref="A1:P1"/>
    <mergeCell ref="A2:P2"/>
    <mergeCell ref="A3:P3"/>
    <mergeCell ref="A4:C4"/>
    <mergeCell ref="D4:H4"/>
    <mergeCell ref="I4:K4"/>
    <mergeCell ref="L4:N4"/>
    <mergeCell ref="E61:H61"/>
    <mergeCell ref="E62:H62"/>
    <mergeCell ref="J62:K62"/>
    <mergeCell ref="M62:O62"/>
    <mergeCell ref="A5:C5"/>
    <mergeCell ref="D5:H5"/>
    <mergeCell ref="I5:K5"/>
    <mergeCell ref="L5:N5"/>
    <mergeCell ref="A59:P59"/>
    <mergeCell ref="J61:K61"/>
    <mergeCell ref="M61:O61"/>
  </mergeCells>
  <conditionalFormatting sqref="O8:O57">
    <cfRule type="expression" dxfId="0" priority="1">
      <formula>O8="Cần báo cáo"</formula>
    </cfRule>
  </conditionalFormatting>
  <conditionalFormatting sqref="O8:O57">
    <cfRule type="expression" dxfId="1" priority="2">
      <formula>O8="Kiểm tra bàn giao"</formula>
    </cfRule>
  </conditionalFormatting>
  <conditionalFormatting sqref="O8:O57">
    <cfRule type="expression" dxfId="2" priority="3">
      <formula>O8="Đã báo cáo"</formula>
    </cfRule>
  </conditionalFormatting>
  <conditionalFormatting sqref="J8:J57">
    <cfRule type="expression" dxfId="3" priority="4">
      <formula>J8="Có sự việc"</formula>
    </cfRule>
  </conditionalFormatting>
  <conditionalFormatting sqref="N8:N57">
    <cfRule type="expression" dxfId="3" priority="5">
      <formula>OR(N8="Thiếu",N8="Hư hỏng")</formula>
    </cfRule>
  </conditionalFormatting>
  <conditionalFormatting sqref="C8:C57">
    <cfRule type="expression" dxfId="3" priority="6">
      <formula>C8="CN"</formula>
    </cfRule>
  </conditionalFormatting>
  <dataValidations>
    <dataValidation type="list" allowBlank="1" showInputMessage="1" showErrorMessage="1" prompt="Giá trị không hợp lệ - Chọn Đủ, Thiếu hoặc Hư hỏng." sqref="N8:N57">
      <formula1>"Đủ,Thiếu,Hư hỏng"</formula1>
    </dataValidation>
    <dataValidation type="list" allowBlank="1" showInputMessage="1" showErrorMessage="1" prompt="Giá trị không hợp lệ - Chọn Bình thường hoặc Có sự việc." sqref="J8:J57">
      <formula1>"Bình thường,Có sự việc"</formula1>
    </dataValidation>
    <dataValidation type="date" operator="greaterThan" allowBlank="1" showInputMessage="1" showErrorMessage="1" prompt="Ngày không hợp lệ - Nhập ngày đúng định dạng dd/mm/yyyy." sqref="B8:B57">
      <formula1>36526.0</formula1>
    </dataValidation>
    <dataValidation type="list" allowBlank="1" showInputMessage="1" showErrorMessage="1" prompt="Giá trị không hợp lệ - Chọn Có hoặc Không." sqref="M8:M57">
      <formula1>"Có,Không"</formula1>
    </dataValidation>
    <dataValidation type="list" allowBlank="1" showInputMessage="1" showErrorMessage="1" prompt="Ca không hợp lệ - Chọn ca có trong bảng ký hiệu (sheet 'Cài đặt')." sqref="D8:D57">
      <formula1>'Cài đặt'!$B$16:$B$19</formula1>
    </dataValidation>
  </dataValidations>
  <printOptions/>
  <pageMargins bottom="1.0" footer="0.0" header="0.0" left="0.3" right="0.3" top="1.0"/>
  <pageSetup fitToHeight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1717A"/>
    <pageSetUpPr fitToPage="1"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3.0"/>
    <col customWidth="1" min="2" max="2" width="10.0"/>
    <col customWidth="1" min="3" max="3" width="30.0"/>
    <col customWidth="1" min="4" max="5" width="12.0"/>
    <col customWidth="1" min="6" max="6" width="15.0"/>
    <col customWidth="1" min="7" max="7" width="17.0"/>
    <col customWidth="1" min="8" max="8" width="3.0"/>
    <col customWidth="1" min="9" max="9" width="15.0"/>
    <col customWidth="1" min="10" max="10" width="30.0"/>
    <col customWidth="1" min="11" max="26" width="8.71"/>
  </cols>
  <sheetData>
    <row r="1" ht="30.0" customHeight="1">
      <c r="B1" s="1" t="s">
        <v>0</v>
      </c>
      <c r="C1" s="2"/>
      <c r="D1" s="2"/>
      <c r="E1" s="2"/>
      <c r="F1" s="2"/>
      <c r="G1" s="2"/>
      <c r="H1" s="2"/>
      <c r="I1" s="2"/>
      <c r="J1" s="3"/>
    </row>
    <row r="3">
      <c r="I3" s="4" t="s">
        <v>1</v>
      </c>
      <c r="J3" s="3"/>
    </row>
    <row r="4" ht="15.0" customHeight="1">
      <c r="B4" s="4" t="s">
        <v>2</v>
      </c>
      <c r="C4" s="2"/>
      <c r="D4" s="2"/>
      <c r="E4" s="2"/>
      <c r="F4" s="2"/>
      <c r="G4" s="3"/>
      <c r="I4" s="6" t="s">
        <v>3</v>
      </c>
      <c r="J4" s="8"/>
    </row>
    <row r="5" ht="21.75" customHeight="1">
      <c r="B5" s="9" t="s">
        <v>5</v>
      </c>
      <c r="C5" s="10"/>
      <c r="D5" s="11" t="s">
        <v>6</v>
      </c>
      <c r="E5" s="12"/>
      <c r="F5" s="12"/>
      <c r="G5" s="13"/>
      <c r="I5" s="15"/>
      <c r="J5" s="16"/>
    </row>
    <row r="6" ht="21.75" customHeight="1">
      <c r="B6" s="9" t="s">
        <v>7</v>
      </c>
      <c r="C6" s="10"/>
      <c r="D6" s="11" t="s">
        <v>9</v>
      </c>
      <c r="E6" s="12"/>
      <c r="F6" s="12"/>
      <c r="G6" s="13"/>
      <c r="I6" s="15"/>
      <c r="J6" s="16"/>
    </row>
    <row r="7" ht="21.75" customHeight="1">
      <c r="B7" s="9" t="s">
        <v>10</v>
      </c>
      <c r="C7" s="10"/>
      <c r="D7" s="20">
        <v>11.0</v>
      </c>
      <c r="E7" s="13"/>
      <c r="I7" s="15"/>
      <c r="J7" s="16"/>
    </row>
    <row r="8" ht="21.75" customHeight="1">
      <c r="B8" s="9" t="s">
        <v>15</v>
      </c>
      <c r="C8" s="10"/>
      <c r="D8" s="20">
        <v>2026.0</v>
      </c>
      <c r="E8" s="13"/>
      <c r="I8" s="15"/>
      <c r="J8" s="16"/>
    </row>
    <row r="9" ht="21.75" customHeight="1">
      <c r="B9" s="9" t="s">
        <v>18</v>
      </c>
      <c r="C9" s="10"/>
      <c r="D9" s="27">
        <f>DAY(EOMONTH(DATE(D8,D7,1),0))</f>
        <v>30</v>
      </c>
      <c r="E9" s="10"/>
      <c r="F9" s="29" t="s">
        <v>23</v>
      </c>
      <c r="I9" s="15"/>
      <c r="J9" s="16"/>
    </row>
    <row r="10" ht="21.75" customHeight="1">
      <c r="B10" s="9" t="s">
        <v>27</v>
      </c>
      <c r="C10" s="10"/>
      <c r="D10" s="27">
        <f>COUNTIF('Chấm công'!E7:AI7,"CN")</f>
        <v>5</v>
      </c>
      <c r="E10" s="10"/>
      <c r="F10" s="29" t="s">
        <v>41</v>
      </c>
      <c r="I10" s="15"/>
      <c r="J10" s="16"/>
    </row>
    <row r="11" ht="21.75" customHeight="1">
      <c r="B11" s="9" t="s">
        <v>42</v>
      </c>
      <c r="C11" s="10"/>
      <c r="D11" s="27">
        <f>D9-D10</f>
        <v>25</v>
      </c>
      <c r="E11" s="10"/>
      <c r="F11" s="29" t="s">
        <v>43</v>
      </c>
      <c r="I11" s="15"/>
      <c r="J11" s="16"/>
    </row>
    <row r="12" ht="21.75" customHeight="1">
      <c r="B12" s="9" t="s">
        <v>44</v>
      </c>
      <c r="C12" s="10"/>
      <c r="D12" s="20">
        <v>8.0</v>
      </c>
      <c r="E12" s="13"/>
      <c r="F12" s="29" t="s">
        <v>46</v>
      </c>
      <c r="I12" s="38"/>
      <c r="J12" s="39"/>
    </row>
    <row r="14">
      <c r="B14" s="4" t="s">
        <v>47</v>
      </c>
      <c r="C14" s="2"/>
      <c r="D14" s="2"/>
      <c r="E14" s="2"/>
      <c r="F14" s="2"/>
      <c r="G14" s="3"/>
      <c r="I14" s="4" t="s">
        <v>48</v>
      </c>
      <c r="J14" s="3"/>
    </row>
    <row r="15" ht="30.0" customHeight="1">
      <c r="B15" s="28" t="s">
        <v>49</v>
      </c>
      <c r="C15" s="28" t="s">
        <v>50</v>
      </c>
      <c r="D15" s="28" t="s">
        <v>51</v>
      </c>
      <c r="E15" s="28" t="s">
        <v>52</v>
      </c>
      <c r="F15" s="28" t="s">
        <v>53</v>
      </c>
      <c r="G15" s="28" t="s">
        <v>54</v>
      </c>
      <c r="I15" s="40" t="s">
        <v>25</v>
      </c>
      <c r="J15" s="40" t="s">
        <v>55</v>
      </c>
    </row>
    <row r="16" ht="21.75" customHeight="1">
      <c r="B16" s="41" t="s">
        <v>45</v>
      </c>
      <c r="C16" s="42" t="s">
        <v>56</v>
      </c>
      <c r="D16" s="43">
        <v>0.25</v>
      </c>
      <c r="E16" s="43">
        <v>0.583333333333333</v>
      </c>
      <c r="F16" s="44">
        <f t="shared" ref="F16:F19" si="1">IF(E16&gt;D16,(E16-D16)*24,(E16-D16+1)*24)</f>
        <v>8</v>
      </c>
      <c r="G16" s="44">
        <f t="shared" ref="G16:G19" si="2">F16</f>
        <v>8</v>
      </c>
      <c r="I16" s="48">
        <v>46023.0</v>
      </c>
      <c r="J16" s="42" t="s">
        <v>61</v>
      </c>
    </row>
    <row r="17" ht="21.75" customHeight="1">
      <c r="B17" s="41" t="s">
        <v>62</v>
      </c>
      <c r="C17" s="42" t="s">
        <v>63</v>
      </c>
      <c r="D17" s="43">
        <v>0.583333333333333</v>
      </c>
      <c r="E17" s="43">
        <v>0.916666666666667</v>
      </c>
      <c r="F17" s="44">
        <f t="shared" si="1"/>
        <v>8</v>
      </c>
      <c r="G17" s="44">
        <f t="shared" si="2"/>
        <v>8</v>
      </c>
      <c r="I17" s="48">
        <v>46142.0</v>
      </c>
      <c r="J17" s="42" t="s">
        <v>65</v>
      </c>
    </row>
    <row r="18" ht="21.75" customHeight="1">
      <c r="B18" s="41" t="s">
        <v>66</v>
      </c>
      <c r="C18" s="42" t="s">
        <v>67</v>
      </c>
      <c r="D18" s="43">
        <v>0.916666666666667</v>
      </c>
      <c r="E18" s="43">
        <v>0.25</v>
      </c>
      <c r="F18" s="44">
        <f t="shared" si="1"/>
        <v>8</v>
      </c>
      <c r="G18" s="44">
        <f t="shared" si="2"/>
        <v>8</v>
      </c>
      <c r="I18" s="48">
        <v>46143.0</v>
      </c>
      <c r="J18" s="42" t="s">
        <v>68</v>
      </c>
    </row>
    <row r="19" ht="21.75" customHeight="1">
      <c r="B19" s="41" t="s">
        <v>69</v>
      </c>
      <c r="C19" s="42" t="s">
        <v>70</v>
      </c>
      <c r="D19" s="43">
        <v>0.25</v>
      </c>
      <c r="E19" s="43">
        <v>0.75</v>
      </c>
      <c r="F19" s="44">
        <f t="shared" si="1"/>
        <v>12</v>
      </c>
      <c r="G19" s="44">
        <f t="shared" si="2"/>
        <v>12</v>
      </c>
      <c r="I19" s="48">
        <v>46267.0</v>
      </c>
      <c r="J19" s="42" t="s">
        <v>71</v>
      </c>
    </row>
    <row r="20" ht="21.75" customHeight="1">
      <c r="B20" s="41" t="s">
        <v>72</v>
      </c>
      <c r="C20" s="42" t="s">
        <v>73</v>
      </c>
      <c r="D20" s="51"/>
      <c r="E20" s="51"/>
      <c r="F20" s="44">
        <v>0.0</v>
      </c>
      <c r="G20" s="44">
        <f t="shared" ref="G20:G21" si="3">$D$12</f>
        <v>8</v>
      </c>
      <c r="I20" s="48">
        <v>46388.0</v>
      </c>
      <c r="J20" s="42" t="s">
        <v>61</v>
      </c>
    </row>
    <row r="21" ht="21.75" customHeight="1">
      <c r="B21" s="41" t="s">
        <v>74</v>
      </c>
      <c r="C21" s="42" t="s">
        <v>75</v>
      </c>
      <c r="D21" s="51"/>
      <c r="E21" s="51"/>
      <c r="F21" s="44">
        <v>0.0</v>
      </c>
      <c r="G21" s="44">
        <f t="shared" si="3"/>
        <v>8</v>
      </c>
      <c r="I21" s="48">
        <v>46507.0</v>
      </c>
      <c r="J21" s="42" t="s">
        <v>65</v>
      </c>
    </row>
    <row r="22" ht="21.75" customHeight="1">
      <c r="B22" s="41" t="s">
        <v>76</v>
      </c>
      <c r="C22" s="42" t="s">
        <v>77</v>
      </c>
      <c r="D22" s="51"/>
      <c r="E22" s="51"/>
      <c r="F22" s="44">
        <v>0.0</v>
      </c>
      <c r="G22" s="52">
        <v>0.0</v>
      </c>
      <c r="I22" s="48">
        <v>46508.0</v>
      </c>
      <c r="J22" s="42" t="s">
        <v>68</v>
      </c>
    </row>
    <row r="23" ht="21.75" customHeight="1">
      <c r="B23" s="41" t="s">
        <v>78</v>
      </c>
      <c r="C23" s="42" t="s">
        <v>79</v>
      </c>
      <c r="D23" s="51"/>
      <c r="E23" s="51"/>
      <c r="F23" s="44">
        <v>0.0</v>
      </c>
      <c r="G23" s="52">
        <v>0.0</v>
      </c>
      <c r="I23" s="48">
        <v>46632.0</v>
      </c>
      <c r="J23" s="42" t="s">
        <v>71</v>
      </c>
    </row>
    <row r="24" ht="21.75" customHeight="1">
      <c r="B24" s="41" t="s">
        <v>80</v>
      </c>
      <c r="C24" s="42" t="s">
        <v>81</v>
      </c>
      <c r="D24" s="51"/>
      <c r="E24" s="51"/>
      <c r="F24" s="44">
        <v>0.0</v>
      </c>
      <c r="G24" s="52">
        <v>0.0</v>
      </c>
      <c r="I24" s="48"/>
      <c r="J24" s="42"/>
    </row>
    <row r="25" ht="15.75" customHeight="1">
      <c r="I25" s="48"/>
      <c r="J25" s="42"/>
    </row>
    <row r="26" ht="15.0" customHeight="1">
      <c r="B26" s="53" t="s">
        <v>82</v>
      </c>
      <c r="I26" s="48"/>
      <c r="J26" s="42"/>
    </row>
    <row r="27" ht="15.75" customHeight="1">
      <c r="I27" s="48"/>
      <c r="J27" s="42"/>
    </row>
    <row r="28" ht="15.75" customHeight="1">
      <c r="I28" s="48"/>
      <c r="J28" s="42"/>
    </row>
    <row r="29" ht="15.75" customHeight="1">
      <c r="I29" s="48"/>
      <c r="J29" s="42"/>
    </row>
    <row r="30" ht="15.75" customHeight="1">
      <c r="I30" s="48"/>
      <c r="J30" s="42"/>
    </row>
    <row r="31" ht="15.0" customHeight="1">
      <c r="I31" s="53" t="s">
        <v>84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8">
    <mergeCell ref="B6:C6"/>
    <mergeCell ref="B7:C7"/>
    <mergeCell ref="D7:E7"/>
    <mergeCell ref="B8:C8"/>
    <mergeCell ref="D8:E8"/>
    <mergeCell ref="B9:C9"/>
    <mergeCell ref="D9:E9"/>
    <mergeCell ref="F9:G9"/>
    <mergeCell ref="B10:C10"/>
    <mergeCell ref="D10:E10"/>
    <mergeCell ref="F10:G10"/>
    <mergeCell ref="B11:C11"/>
    <mergeCell ref="D11:E11"/>
    <mergeCell ref="B26:G28"/>
    <mergeCell ref="I31:J33"/>
    <mergeCell ref="F11:G11"/>
    <mergeCell ref="B12:C12"/>
    <mergeCell ref="D12:E12"/>
    <mergeCell ref="F12:G12"/>
    <mergeCell ref="B14:G14"/>
    <mergeCell ref="I14:J14"/>
    <mergeCell ref="B1:J1"/>
    <mergeCell ref="I3:J3"/>
    <mergeCell ref="B4:G4"/>
    <mergeCell ref="I4:J12"/>
    <mergeCell ref="B5:C5"/>
    <mergeCell ref="D5:G5"/>
    <mergeCell ref="D6:G6"/>
  </mergeCells>
  <dataValidations>
    <dataValidation type="list" allowBlank="1" showInputMessage="1" showErrorMessage="1" prompt="Tháng không hợp lệ - Chọn tháng từ 1 đến 12." sqref="D7">
      <formula1>"1,2,3,4,5,6,7,8,9,10,11,12"</formula1>
    </dataValidation>
    <dataValidation type="decimal" allowBlank="1" showInputMessage="1" showErrorMessage="1" prompt="Năm không hợp lệ - Nhập năm từ 2000 đến 2100." sqref="D8">
      <formula1>2000.0</formula1>
      <formula2>2100.0</formula2>
    </dataValidation>
  </dataValidation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2026-10-26T07:13:32Z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