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ƯỚNG DẪN" sheetId="1" r:id="rId4"/>
    <sheet state="visible" name="BẢNG CÔNG" sheetId="2" r:id="rId5"/>
    <sheet state="visible" name="GIỜ RA VÀO" sheetId="3" r:id="rId6"/>
    <sheet state="visible" name="CẤU HÌNH" sheetId="4" r:id="rId7"/>
    <sheet state="visible" name="NHÂN VIÊN" sheetId="5" r:id="rId8"/>
  </sheets>
  <definedNames>
    <definedName hidden="1" localSheetId="2" name="_xlnm._FilterDatabase">'GIỜ RA VÀO'!$A$4:$O$1604</definedName>
  </definedNames>
  <calcPr/>
  <extLst>
    <ext uri="GoogleSheetsCustomDataVersion2">
      <go:sheetsCustomData xmlns:go="http://customooxmlschemas.google.com/" r:id="rId9" roundtripDataChecksum="Fca4caz6KfCMqb1DsLScxZ83E/vkI+djFGoFKYDU1X4="/>
    </ext>
  </extLst>
</workbook>
</file>

<file path=xl/sharedStrings.xml><?xml version="1.0" encoding="utf-8"?>
<sst xmlns="http://schemas.openxmlformats.org/spreadsheetml/2006/main" count="354" uniqueCount="138">
  <si>
    <t>BẢNG CHẤM CÔNG CÔNG NHÂN</t>
  </si>
  <si>
    <t>NHẬT KÝ GIỜ RA VÀO</t>
  </si>
  <si>
    <t>CẤU HÌNH CHẤM CÔNG</t>
  </si>
  <si>
    <t>Mẫu tự động · nhập giờ vào/ra, bảng công tháng tự tổng hợp</t>
  </si>
  <si>
    <t>Thông số áp dụng cho toàn bộ bảng tính · ô cam có thể chỉnh</t>
  </si>
  <si>
    <t>Nhập Ngày · Mã NV · Giờ vào · Giờ ra (hoặc loại nghỉ) — các cột xám tự động · tối đa 1.600 dòng</t>
  </si>
  <si>
    <t>QUY ƯỚC MÀU</t>
  </si>
  <si>
    <t>BẢNG CHẤM CÔNG THÁNG</t>
  </si>
  <si>
    <t>Thông số</t>
  </si>
  <si>
    <t>Ô màu cam nhạt</t>
  </si>
  <si>
    <t>Giá trị</t>
  </si>
  <si>
    <t>Ngày lễ</t>
  </si>
  <si>
    <t>Tên ngày lễ</t>
  </si>
  <si>
    <t>Ô NHẬP LIỆU — bạn điền / chỉnh sửa tại đây.</t>
  </si>
  <si>
    <t>Giờ vào chuẩn</t>
  </si>
  <si>
    <t>Ngày</t>
  </si>
  <si>
    <t>Mã NV</t>
  </si>
  <si>
    <t>Họ và tên</t>
  </si>
  <si>
    <t>Giờ vào</t>
  </si>
  <si>
    <t>Ô màu xám nhạt</t>
  </si>
  <si>
    <t>Giờ ra</t>
  </si>
  <si>
    <t>Nghỉ / vắng (P-O-V-K-L)</t>
  </si>
  <si>
    <t>Giờ làm</t>
  </si>
  <si>
    <t>Đi trễ (phút)</t>
  </si>
  <si>
    <t>Ô TỰ ĐỘNG TÍNH — chứa công thức, không nhập đè.</t>
  </si>
  <si>
    <t>Về sớm (phút)</t>
  </si>
  <si>
    <t>Giờ tăng ca</t>
  </si>
  <si>
    <t>CÁC BƯỚC SỬ DỤNG</t>
  </si>
  <si>
    <t>Hệ số TC</t>
  </si>
  <si>
    <t>TC quy đổi (giờ)</t>
  </si>
  <si>
    <t>Ký hiệu</t>
  </si>
  <si>
    <t>Bước 1 · CẤU HÌNH</t>
  </si>
  <si>
    <t>Tết Dương lịch</t>
  </si>
  <si>
    <t>Ghi chú</t>
  </si>
  <si>
    <t>Khóa (hệ thống)</t>
  </si>
  <si>
    <t>Đặt giờ vào/ra chuẩn, giờ nghỉ trưa, dung sai đi trễ, hệ số tăng ca và danh sách ngày lễ.</t>
  </si>
  <si>
    <t>Giờ ra chuẩn</t>
  </si>
  <si>
    <t>Bước 2 · NHÂN VIÊN</t>
  </si>
  <si>
    <t>Khai báo công nhân: Mã NV, Họ tên, Tổ/Chuyền, Chức vụ (tối đa 50 người).</t>
  </si>
  <si>
    <t>Ngày Giải phóng miền Nam</t>
  </si>
  <si>
    <t>Nghỉ trưa từ</t>
  </si>
  <si>
    <t>Bước 3 · GIỜ RA VÀO</t>
  </si>
  <si>
    <t>Mỗi dòng = 1 người / 1 ngày: nhập Ngày, Mã NV, Giờ vào, Giờ ra (dạng 07:30). Nếu nghỉ, bỏ trống giờ và chọn loại nghỉ ở cột F. Họ tên, giờ làm, đi trễ, về sớm, tăng ca, ký hiệu tự tính.</t>
  </si>
  <si>
    <t>Quốc tế Lao động</t>
  </si>
  <si>
    <t>Bước 4 · BẢNG CÔNG</t>
  </si>
  <si>
    <t>Nghỉ trưa đến</t>
  </si>
  <si>
    <t>Chọn Tháng / Năm ở đầu trang — bảng công 31 ngày và các cột tổng hợp tự cập nhật. Chủ nhật tô xám, ngày lễ tô cam.</t>
  </si>
  <si>
    <t>Quốc khánh (nghỉ liền kề)</t>
  </si>
  <si>
    <t>KÝ HIỆU CHẤM CÔNG</t>
  </si>
  <si>
    <t>Giờ làm chuẩn / ngày (giờ)</t>
  </si>
  <si>
    <t>NV001</t>
  </si>
  <si>
    <t>X</t>
  </si>
  <si>
    <t>Đi làm đủ ngày (1 công) — giờ làm ≥ ngưỡng 1 công trong CẤU HÌNH.</t>
  </si>
  <si>
    <t>N</t>
  </si>
  <si>
    <t>Làm nửa ngày (0,5 công) — giờ làm ≥ ngưỡng ½ công.</t>
  </si>
  <si>
    <t>P</t>
  </si>
  <si>
    <t>Nghỉ phép năm (hưởng lương, 1 công). Chọn ở cột F.</t>
  </si>
  <si>
    <t>L</t>
  </si>
  <si>
    <t>Nghỉ lễ hưởng lương (1 công). Chọn ở cột F.</t>
  </si>
  <si>
    <t>O</t>
  </si>
  <si>
    <t>Nghỉ ốm / hưởng BHXH (không tính công lương).</t>
  </si>
  <si>
    <t>V</t>
  </si>
  <si>
    <t>Nghỉ không lương.</t>
  </si>
  <si>
    <t>K</t>
  </si>
  <si>
    <t>Vắng không phép (hoặc làm chưa đủ ½ công).</t>
  </si>
  <si>
    <t>TC</t>
  </si>
  <si>
    <t>Làm Chủ nhật / ngày lễ — toàn bộ giờ làm tính là tăng ca theo hệ số tương ứng.</t>
  </si>
  <si>
    <t>QUY TẮC TỰ TÍNH</t>
  </si>
  <si>
    <t>Giờ ra − Giờ vào, trừ phần giao với khung nghỉ trưa.</t>
  </si>
  <si>
    <t>Đi trễ / Về sớm</t>
  </si>
  <si>
    <t>Chỉ tính cho ngày X; đi trễ chỉ tính khi vượt dung sai (mặc định 5 phút).</t>
  </si>
  <si>
    <t>Tăng ca ngày thường</t>
  </si>
  <si>
    <t>Từ sau giờ ra chuẩn, làm tròn xuống 0,5 giờ, chỉ tính khi đạt mức tối thiểu (mặc định 0,5 giờ).</t>
  </si>
  <si>
    <t>Giờ TC quy đổi</t>
  </si>
  <si>
    <t>Giờ TC × hệ số (ngày thường 1,5 · Chủ nhật 2,0 · ngày lễ 3,0) — chỉnh được ở CẤU HÌNH.</t>
  </si>
  <si>
    <t>Lưu ý</t>
  </si>
  <si>
    <t>Tự tổng hợp từ sheet GIỜ RA VÀO · chọn Tháng / Năm</t>
  </si>
  <si>
    <t>Dữ liệu trong file là DỮ LIỆU MẪU tháng 10/2026 — xóa các ô cam và nhập dữ liệu thật; không xóa dòng, chỉ xóa nội dung ô. Mỗi người chỉ nhập 1 dòng cho mỗi ngày. Danh sách ngày lễ là ví dụ, cần đối chiếu thông báo chính thức hằng năm.</t>
  </si>
  <si>
    <t>Quốc khánh</t>
  </si>
  <si>
    <t>Dung sai đi trễ (phút)</t>
  </si>
  <si>
    <t>Ngưỡng tính 1 công (giờ)</t>
  </si>
  <si>
    <t>Ngưỡng tính ½ công (giờ)</t>
  </si>
  <si>
    <t>Tăng ca tối thiểu (giờ)</t>
  </si>
  <si>
    <t>Hệ số TC ngày thường</t>
  </si>
  <si>
    <t>Hệ số TC Chủ nhật</t>
  </si>
  <si>
    <t>Hệ số TC ngày lễ</t>
  </si>
  <si>
    <t>Ghi chú: nhập thêm ngày lễ, Tết Âm lịch… vào cột Ngày lễ (tối đa 20 ngày). Danh sách mẫu cần đối chiếu thông báo chính thức.</t>
  </si>
  <si>
    <t>Tháng</t>
  </si>
  <si>
    <t>Năm</t>
  </si>
  <si>
    <t>Ngày công chuẩn của tháng</t>
  </si>
  <si>
    <t>STT</t>
  </si>
  <si>
    <t>Tổ / Chuyền</t>
  </si>
  <si>
    <t>Dòng ví dụ — xóa khi dùng thật</t>
  </si>
  <si>
    <t>NV002</t>
  </si>
  <si>
    <t>DANH SÁCH CÔNG NHÂN</t>
  </si>
  <si>
    <t>Khai báo công nhân · tối đa 50 người</t>
  </si>
  <si>
    <t>Chức vụ / Bậc thợ</t>
  </si>
  <si>
    <t>Nguyễn Thị Lan</t>
  </si>
  <si>
    <t>Chuyền 1</t>
  </si>
  <si>
    <t>Thợ may bậc 4</t>
  </si>
  <si>
    <t>Trần Thị Hoa</t>
  </si>
  <si>
    <t>Thợ may bậc 3</t>
  </si>
  <si>
    <t>NV003</t>
  </si>
  <si>
    <t>Lê Văn Minh</t>
  </si>
  <si>
    <t>NV004</t>
  </si>
  <si>
    <t>Phạm Thị Mai</t>
  </si>
  <si>
    <t>Thợ may bậc 2</t>
  </si>
  <si>
    <t>NV005</t>
  </si>
  <si>
    <t>Hoàng Thị Thu</t>
  </si>
  <si>
    <t>Chuyền 2</t>
  </si>
  <si>
    <t>NV006</t>
  </si>
  <si>
    <t>Vũ Văn Hùng</t>
  </si>
  <si>
    <t>Thợ ủi</t>
  </si>
  <si>
    <t>NV007</t>
  </si>
  <si>
    <t>Đặng Thị Nga</t>
  </si>
  <si>
    <t>Thợ may bậc 5</t>
  </si>
  <si>
    <t>NV008</t>
  </si>
  <si>
    <t>Bùi Thị Hạnh</t>
  </si>
  <si>
    <t>Công thực tế</t>
  </si>
  <si>
    <t>Nghỉ phép (P)</t>
  </si>
  <si>
    <t>Nghỉ lễ (L)</t>
  </si>
  <si>
    <t>Nghỉ ốm (O)</t>
  </si>
  <si>
    <t>Không lương (V)</t>
  </si>
  <si>
    <t>Vắng KP (K)</t>
  </si>
  <si>
    <t>Tổng công hưởng lương</t>
  </si>
  <si>
    <t>Lần đi trễ</t>
  </si>
  <si>
    <t>Phút đi trễ</t>
  </si>
  <si>
    <t>Phút về sớm</t>
  </si>
  <si>
    <t>TỔNG CỘNG / SỐ NGƯỜI ĐI LÀM</t>
  </si>
  <si>
    <t>Chú giải:</t>
  </si>
  <si>
    <t>Đủ công</t>
  </si>
  <si>
    <t>½ công</t>
  </si>
  <si>
    <t>Phép</t>
  </si>
  <si>
    <t>Lễ</t>
  </si>
  <si>
    <t>Ốm</t>
  </si>
  <si>
    <t>Không lương</t>
  </si>
  <si>
    <t>Vắng KP</t>
  </si>
  <si>
    <t>Làm CN/lễ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</si>
</sst>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hh:mm"/>
    <numFmt numFmtId="165" formatCode="dd/mm/yyyy"/>
    <numFmt numFmtId="166" formatCode="0.0"/>
    <numFmt numFmtId="167" formatCode="#,##0;\-#,##0;\-"/>
    <numFmt numFmtId="168" formatCode="d"/>
    <numFmt numFmtId="169" formatCode="#,##0.0;\-#,##0.0;\-"/>
  </numFmts>
  <fonts count="18">
    <font>
      <sz val="10.0"/>
      <color rgb="FF374151"/>
      <name val="Inter Tight"/>
      <scheme val="minor"/>
    </font>
    <font>
      <b/>
      <sz val="18.0"/>
      <color rgb="FFFFFFFF"/>
      <name val="Inter Tight"/>
    </font>
    <font/>
    <font>
      <i/>
      <sz val="10.0"/>
      <color rgb="FFFFFFFF"/>
      <name val="Inter Tight"/>
    </font>
    <font>
      <b/>
      <sz val="11.0"/>
      <color rgb="FFFFFFFF"/>
      <name val="Inter Tight"/>
    </font>
    <font>
      <sz val="11.0"/>
      <color theme="1"/>
      <name val="Calibri"/>
    </font>
    <font>
      <b/>
      <sz val="10.0"/>
      <color rgb="FFFFFFFF"/>
      <name val="Inter Tight"/>
    </font>
    <font>
      <b/>
      <sz val="10.0"/>
      <color rgb="FF374151"/>
      <name val="Inter Tight"/>
    </font>
    <font>
      <b/>
      <sz val="19.0"/>
      <color rgb="FFFFFFFF"/>
      <name val="Inter Tight"/>
    </font>
    <font>
      <sz val="10.0"/>
      <color rgb="FF374151"/>
      <name val="Inter Tight"/>
    </font>
    <font>
      <b/>
      <sz val="10.0"/>
      <color rgb="FFC2410C"/>
      <name val="Inter Tight"/>
    </font>
    <font>
      <i/>
      <sz val="9.0"/>
      <color rgb="FF9CA3AF"/>
      <name val="Inter Tight"/>
    </font>
    <font>
      <b/>
      <sz val="11.0"/>
      <color rgb="FFC2410C"/>
      <name val="Inter Tight"/>
    </font>
    <font>
      <b/>
      <sz val="11.0"/>
      <color rgb="FF374151"/>
      <name val="Inter Tight"/>
    </font>
    <font>
      <sz val="8.0"/>
      <color rgb="FF9CA3AF"/>
      <name val="Inter Tight"/>
    </font>
    <font>
      <b/>
      <sz val="9.0"/>
      <color rgb="FFFFFFFF"/>
      <name val="Inter Tight"/>
    </font>
    <font>
      <sz val="9.0"/>
      <color rgb="FF374151"/>
      <name val="Inter Tight"/>
    </font>
    <font>
      <b/>
      <sz val="10.0"/>
      <color rgb="FFDC2626"/>
      <name val="Inter Tight"/>
    </font>
  </fonts>
  <fills count="9">
    <fill>
      <patternFill patternType="none"/>
    </fill>
    <fill>
      <patternFill patternType="lightGray"/>
    </fill>
    <fill>
      <patternFill patternType="solid">
        <fgColor rgb="FFF97316"/>
        <bgColor rgb="FFF97316"/>
      </patternFill>
    </fill>
    <fill>
      <patternFill patternType="solid">
        <fgColor rgb="FF374151"/>
        <bgColor rgb="FF374151"/>
      </patternFill>
    </fill>
    <fill>
      <patternFill patternType="solid">
        <fgColor rgb="FFFFEDD5"/>
        <bgColor rgb="FFFFEDD5"/>
      </patternFill>
    </fill>
    <fill>
      <patternFill patternType="solid">
        <fgColor rgb="FFF3F4F6"/>
        <bgColor rgb="FFF3F4F6"/>
      </patternFill>
    </fill>
    <fill>
      <patternFill patternType="solid">
        <fgColor rgb="FFE5E7EB"/>
        <bgColor rgb="FFE5E7EB"/>
      </patternFill>
    </fill>
    <fill>
      <patternFill patternType="solid">
        <fgColor rgb="FFFFFFFF"/>
        <bgColor rgb="FFFFFFFF"/>
      </patternFill>
    </fill>
    <fill>
      <patternFill patternType="solid">
        <fgColor rgb="FFFEE2E2"/>
        <bgColor rgb="FFFEE2E2"/>
      </patternFill>
    </fill>
  </fills>
  <borders count="12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</border>
    <border>
      <left style="thin">
        <color rgb="FFE5E7EB"/>
      </left>
      <top style="thin">
        <color rgb="FFE5E7EB"/>
      </top>
      <bottom style="thin">
        <color rgb="FFE5E7EB"/>
      </bottom>
    </border>
    <border>
      <right/>
      <top style="thin">
        <color rgb="FFE5E7EB"/>
      </top>
      <bottom style="thin">
        <color rgb="FFE5E7EB"/>
      </bottom>
    </border>
    <border>
      <left/>
      <right/>
      <top/>
    </border>
    <border>
      <left/>
      <right/>
      <bottom/>
    </border>
    <border>
      <top style="thin">
        <color rgb="FFE5E7EB"/>
      </top>
      <bottom style="thin">
        <color rgb="FFE5E7EB"/>
      </bottom>
    </border>
    <border>
      <right style="thin">
        <color rgb="FFE5E7EB"/>
      </right>
      <top style="thin">
        <color rgb="FFE5E7EB"/>
      </top>
      <bottom style="thin">
        <color rgb="FFE5E7EB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left" shrinkToFit="0" vertical="center" wrapText="0"/>
    </xf>
    <xf borderId="2" fillId="2" fontId="1" numFmtId="0" xfId="0" applyAlignment="1" applyBorder="1" applyFill="1" applyFont="1">
      <alignment horizontal="left" shrinkToFit="0" vertical="center" wrapText="0"/>
    </xf>
    <xf borderId="4" fillId="2" fontId="4" numFmtId="0" xfId="0" applyAlignment="1" applyBorder="1" applyFill="1" applyFont="1">
      <alignment shrinkToFit="0" vertical="bottom" wrapText="0"/>
    </xf>
    <xf borderId="4" fillId="2" fontId="5" numFmtId="0" xfId="0" applyAlignment="1" applyBorder="1" applyFill="1" applyFont="1">
      <alignment shrinkToFit="0" vertical="bottom" wrapText="0"/>
    </xf>
    <xf borderId="5" fillId="3" fontId="6" numFmtId="0" xfId="0" applyAlignment="1" applyBorder="1" applyFill="1" applyFont="1">
      <alignment horizontal="center" shrinkToFit="0" vertical="center" wrapText="1"/>
    </xf>
    <xf borderId="5" fillId="4" fontId="7" numFmtId="0" xfId="0" applyAlignment="1" applyBorder="1" applyFill="1" applyFont="1">
      <alignment shrinkToFit="0" vertical="top" wrapText="1"/>
    </xf>
    <xf borderId="1" fillId="2" fontId="8" numFmtId="0" xfId="0" applyAlignment="1" applyBorder="1" applyFill="1" applyFont="1">
      <alignment horizontal="center" vertical="center"/>
    </xf>
    <xf borderId="5" fillId="0" fontId="9" numFmtId="0" xfId="0" applyAlignment="1" applyBorder="1" applyFont="1">
      <alignment shrinkToFit="0" vertical="top" wrapText="1"/>
    </xf>
    <xf borderId="5" fillId="0" fontId="7" numFmtId="0" xfId="0" applyAlignment="1" applyBorder="1" applyFont="1">
      <alignment horizontal="left" shrinkToFit="0" vertical="center" wrapText="0"/>
    </xf>
    <xf borderId="5" fillId="5" fontId="7" numFmtId="0" xfId="0" applyAlignment="1" applyBorder="1" applyFill="1" applyFont="1">
      <alignment shrinkToFit="0" vertical="top" wrapText="1"/>
    </xf>
    <xf borderId="5" fillId="4" fontId="10" numFmtId="164" xfId="0" applyAlignment="1" applyBorder="1" applyFill="1" applyFont="1" applyNumberFormat="1">
      <alignment horizontal="center" shrinkToFit="0" vertical="center" wrapText="1"/>
    </xf>
    <xf borderId="5" fillId="4" fontId="9" numFmtId="165" xfId="0" applyAlignment="1" applyBorder="1" applyFill="1" applyFont="1" applyNumberFormat="1">
      <alignment horizontal="center" shrinkToFit="0" vertical="center" wrapText="1"/>
    </xf>
    <xf borderId="5" fillId="0" fontId="7" numFmtId="0" xfId="0" applyAlignment="1" applyBorder="1" applyFont="1">
      <alignment shrinkToFit="0" vertical="top" wrapText="1"/>
    </xf>
    <xf borderId="5" fillId="4" fontId="9" numFmtId="0" xfId="0" applyAlignment="1" applyBorder="1" applyFill="1" applyFont="1">
      <alignment horizontal="left" shrinkToFit="0" vertical="center" wrapText="0"/>
    </xf>
    <xf borderId="2" fillId="2" fontId="1" numFmtId="0" xfId="0" applyBorder="1" applyFill="1" applyFont="1"/>
    <xf borderId="3" fillId="2" fontId="1" numFmtId="0" xfId="0" applyBorder="1" applyFill="1" applyFont="1"/>
    <xf borderId="5" fillId="5" fontId="7" numFmtId="166" xfId="0" applyAlignment="1" applyBorder="1" applyFill="1" applyFont="1" applyNumberFormat="1">
      <alignment horizontal="center" shrinkToFit="0" vertical="center" wrapText="1"/>
    </xf>
    <xf borderId="5" fillId="4" fontId="10" numFmtId="1" xfId="0" applyAlignment="1" applyBorder="1" applyFill="1" applyFont="1" applyNumberFormat="1">
      <alignment horizontal="center" shrinkToFit="0" vertical="center" wrapText="1"/>
    </xf>
    <xf borderId="5" fillId="5" fontId="9" numFmtId="0" xfId="0" applyAlignment="1" applyBorder="1" applyFill="1" applyFont="1">
      <alignment horizontal="left" shrinkToFit="0" vertical="center" wrapText="0"/>
    </xf>
    <xf borderId="5" fillId="4" fontId="10" numFmtId="166" xfId="0" applyAlignment="1" applyBorder="1" applyFill="1" applyFont="1" applyNumberFormat="1">
      <alignment horizontal="center" shrinkToFit="0" vertical="center" wrapText="1"/>
    </xf>
    <xf borderId="5" fillId="4" fontId="9" numFmtId="164" xfId="0" applyAlignment="1" applyBorder="1" applyFill="1" applyFont="1" applyNumberFormat="1">
      <alignment horizontal="center" shrinkToFit="0" vertical="center" wrapText="1"/>
    </xf>
    <xf borderId="5" fillId="4" fontId="9" numFmtId="0" xfId="0" applyAlignment="1" applyBorder="1" applyFill="1" applyFont="1">
      <alignment horizontal="center" shrinkToFit="0" vertical="center" wrapText="1"/>
    </xf>
    <xf borderId="0" fillId="3" fontId="3" numFmtId="0" xfId="0" applyAlignment="1" applyFill="1" applyFont="1">
      <alignment horizontal="left" shrinkToFit="0" vertical="center" wrapText="0"/>
    </xf>
    <xf borderId="0" fillId="0" fontId="11" numFmtId="0" xfId="0" applyAlignment="1" applyFont="1">
      <alignment shrinkToFit="0" vertical="top" wrapText="1"/>
    </xf>
    <xf borderId="0" fillId="0" fontId="7" numFmtId="0" xfId="0" applyAlignment="1" applyFont="1">
      <alignment horizontal="right" shrinkToFit="0" vertical="center" wrapText="0"/>
    </xf>
    <xf borderId="5" fillId="4" fontId="12" numFmtId="1" xfId="0" applyAlignment="1" applyBorder="1" applyFill="1" applyFont="1" applyNumberFormat="1">
      <alignment horizontal="center" shrinkToFit="0" vertical="center" wrapText="1"/>
    </xf>
    <xf borderId="6" fillId="4" fontId="12" numFmtId="1" xfId="0" applyAlignment="1" applyBorder="1" applyFill="1" applyFont="1" applyNumberFormat="1">
      <alignment horizontal="center" shrinkToFit="0" vertical="center" wrapText="1"/>
    </xf>
    <xf borderId="7" fillId="0" fontId="2" numFmtId="0" xfId="0" applyBorder="1" applyFont="1"/>
    <xf borderId="5" fillId="5" fontId="9" numFmtId="166" xfId="0" applyAlignment="1" applyBorder="1" applyFill="1" applyFont="1" applyNumberFormat="1">
      <alignment horizontal="center" shrinkToFit="0" vertical="center" wrapText="1"/>
    </xf>
    <xf borderId="1" fillId="6" fontId="13" numFmtId="1" xfId="0" applyAlignment="1" applyBorder="1" applyFill="1" applyFont="1" applyNumberFormat="1">
      <alignment horizontal="center" shrinkToFit="0" vertical="center" wrapText="1"/>
    </xf>
    <xf borderId="5" fillId="5" fontId="9" numFmtId="167" xfId="0" applyAlignment="1" applyBorder="1" applyFill="1" applyFont="1" applyNumberFormat="1">
      <alignment horizontal="center" shrinkToFit="0" vertical="center" wrapText="1"/>
    </xf>
    <xf borderId="8" fillId="3" fontId="6" numFmtId="0" xfId="0" applyAlignment="1" applyBorder="1" applyFill="1" applyFont="1">
      <alignment horizontal="center" shrinkToFit="0" vertical="center" wrapText="1"/>
    </xf>
    <xf borderId="4" fillId="3" fontId="6" numFmtId="168" xfId="0" applyAlignment="1" applyBorder="1" applyFill="1" applyFont="1" applyNumberFormat="1">
      <alignment horizontal="center" shrinkToFit="0" vertical="center" wrapText="1"/>
    </xf>
    <xf borderId="5" fillId="5" fontId="9" numFmtId="169" xfId="0" applyAlignment="1" applyBorder="1" applyFill="1" applyFont="1" applyNumberFormat="1">
      <alignment horizontal="center" shrinkToFit="0" vertical="center" wrapText="1"/>
    </xf>
    <xf borderId="5" fillId="5" fontId="9" numFmtId="0" xfId="0" applyAlignment="1" applyBorder="1" applyFill="1" applyFont="1">
      <alignment horizontal="center" shrinkToFit="0" vertical="center" wrapText="1"/>
    </xf>
    <xf borderId="5" fillId="5" fontId="14" numFmtId="0" xfId="0" applyAlignment="1" applyBorder="1" applyFill="1" applyFont="1">
      <alignment horizontal="left" shrinkToFit="0" vertical="center" wrapText="0"/>
    </xf>
    <xf borderId="8" fillId="3" fontId="15" numFmtId="0" xfId="0" applyAlignment="1" applyBorder="1" applyFill="1" applyFont="1">
      <alignment horizontal="center" shrinkToFit="0" vertical="center" wrapText="1"/>
    </xf>
    <xf borderId="8" fillId="2" fontId="15" numFmtId="0" xfId="0" applyAlignment="1" applyBorder="1" applyFill="1" applyFont="1">
      <alignment horizontal="center" shrinkToFit="0" vertical="center" wrapText="1"/>
    </xf>
    <xf borderId="0" fillId="3" fontId="15" numFmtId="0" xfId="0" applyAlignment="1" applyFill="1" applyFont="1">
      <alignment horizontal="center" shrinkToFit="0" vertical="center" wrapText="1"/>
    </xf>
    <xf borderId="9" fillId="0" fontId="2" numFmtId="0" xfId="0" applyBorder="1" applyFont="1"/>
    <xf borderId="4" fillId="2" fontId="15" numFmtId="0" xfId="0" applyAlignment="1" applyBorder="1" applyFill="1" applyFont="1">
      <alignment horizontal="center" shrinkToFit="0" vertical="center" wrapText="1"/>
    </xf>
    <xf borderId="5" fillId="7" fontId="9" numFmtId="0" xfId="0" applyAlignment="1" applyBorder="1" applyFill="1" applyFont="1">
      <alignment horizontal="center" shrinkToFit="0" vertical="center" wrapText="1"/>
    </xf>
    <xf borderId="5" fillId="5" fontId="10" numFmtId="169" xfId="0" applyAlignment="1" applyBorder="1" applyFill="1" applyFont="1" applyNumberFormat="1">
      <alignment horizontal="center" shrinkToFit="0" vertical="center" wrapText="1"/>
    </xf>
    <xf borderId="0" fillId="5" fontId="9" numFmtId="167" xfId="0" applyAlignment="1" applyFill="1" applyFont="1" applyNumberFormat="1">
      <alignment horizontal="center" shrinkToFit="0" vertical="center" wrapText="1"/>
    </xf>
    <xf borderId="6" fillId="2" fontId="6" numFmtId="1" xfId="0" applyAlignment="1" applyBorder="1" applyFill="1" applyFont="1" applyNumberFormat="1">
      <alignment horizontal="center" shrinkToFit="0" vertical="center" wrapText="1"/>
    </xf>
    <xf borderId="10" fillId="0" fontId="2" numFmtId="0" xfId="0" applyBorder="1" applyFont="1"/>
    <xf borderId="11" fillId="0" fontId="2" numFmtId="0" xfId="0" applyBorder="1" applyFont="1"/>
    <xf borderId="5" fillId="2" fontId="6" numFmtId="1" xfId="0" applyAlignment="1" applyBorder="1" applyFill="1" applyFont="1" applyNumberFormat="1">
      <alignment horizontal="center" shrinkToFit="0" vertical="center" wrapText="1"/>
    </xf>
    <xf borderId="5" fillId="2" fontId="6" numFmtId="169" xfId="0" applyAlignment="1" applyBorder="1" applyFill="1" applyFont="1" applyNumberFormat="1">
      <alignment horizontal="center" shrinkToFit="0" vertical="center" wrapText="1"/>
    </xf>
    <xf borderId="5" fillId="2" fontId="6" numFmtId="167" xfId="0" applyAlignment="1" applyBorder="1" applyFill="1" applyFont="1" applyNumberFormat="1">
      <alignment horizontal="center" shrinkToFit="0" vertical="center" wrapText="1"/>
    </xf>
    <xf borderId="0" fillId="2" fontId="6" numFmtId="167" xfId="0" applyAlignment="1" applyFill="1" applyFont="1" applyNumberFormat="1">
      <alignment horizontal="center" shrinkToFit="0" vertical="center" wrapText="1"/>
    </xf>
    <xf borderId="0" fillId="0" fontId="7" numFmtId="0" xfId="0" applyAlignment="1" applyFont="1">
      <alignment shrinkToFit="0" vertical="bottom" wrapText="0"/>
    </xf>
    <xf borderId="5" fillId="7" fontId="7" numFmtId="0" xfId="0" applyAlignment="1" applyBorder="1" applyFill="1" applyFont="1">
      <alignment horizontal="center" shrinkToFit="0" vertical="center" wrapText="1"/>
    </xf>
    <xf borderId="0" fillId="0" fontId="16" numFmtId="0" xfId="0" applyAlignment="1" applyFont="1">
      <alignment horizontal="left" shrinkToFit="0" vertical="center" wrapText="0"/>
    </xf>
    <xf borderId="5" fillId="4" fontId="10" numFmtId="0" xfId="0" applyAlignment="1" applyBorder="1" applyFill="1" applyFont="1">
      <alignment horizontal="center" shrinkToFit="0" vertical="center" wrapText="1"/>
    </xf>
    <xf borderId="5" fillId="6" fontId="7" numFmtId="0" xfId="0" applyAlignment="1" applyBorder="1" applyFill="1" applyFont="1">
      <alignment horizontal="center" shrinkToFit="0" vertical="center" wrapText="1"/>
    </xf>
    <xf borderId="5" fillId="8" fontId="17" numFmtId="0" xfId="0" applyAlignment="1" applyBorder="1" applyFill="1" applyFont="1">
      <alignment horizontal="center" shrinkToFit="0" vertical="center" wrapText="1"/>
    </xf>
    <xf borderId="5" fillId="2" fontId="6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7">
    <dxf>
      <font>
        <b/>
        <color rgb="FFDC2626"/>
        <name val="Inter Tight"/>
      </font>
      <fill>
        <patternFill patternType="solid">
          <fgColor rgb="FFFEE2E2"/>
          <bgColor rgb="FFFEE2E2"/>
        </patternFill>
      </fill>
      <border/>
    </dxf>
    <dxf>
      <font>
        <b/>
        <color rgb="FFFFFFFF"/>
        <name val="Inter Tight"/>
      </font>
      <fill>
        <patternFill patternType="solid">
          <fgColor rgb="FFF97316"/>
          <bgColor rgb="FFF97316"/>
        </patternFill>
      </fill>
      <border/>
    </dxf>
    <dxf>
      <font>
        <b/>
        <color rgb="FFC2410C"/>
        <name val="Inter Tight"/>
      </font>
      <fill>
        <patternFill patternType="solid">
          <fgColor rgb="FFFFEDD5"/>
          <bgColor rgb="FFFFEDD5"/>
        </patternFill>
      </fill>
      <border/>
    </dxf>
    <dxf>
      <font>
        <b/>
        <color rgb="FF374151"/>
        <name val="Inter Tight"/>
      </font>
      <fill>
        <patternFill patternType="solid">
          <fgColor rgb="FFE5E7EB"/>
          <bgColor rgb="FFE5E7EB"/>
        </patternFill>
      </fill>
      <border/>
    </dxf>
    <dxf>
      <font/>
      <fill>
        <patternFill patternType="solid">
          <fgColor rgb="FFE5E7EB"/>
          <bgColor rgb="FFE5E7EB"/>
        </patternFill>
      </fill>
      <border/>
    </dxf>
    <dxf>
      <font>
        <b/>
        <color rgb="FFC2410C"/>
        <name val="Inter Tight"/>
      </font>
      <fill>
        <patternFill patternType="none"/>
      </fill>
      <border/>
    </dxf>
    <dxf>
      <font>
        <b/>
        <color rgb="FFDC2626"/>
        <name val="Inter Tight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Inter Tight"/>
        <a:ea typeface="Inter Tight"/>
        <a:cs typeface="Inter Tight"/>
      </a:majorFont>
      <a:minorFont>
        <a:latin typeface="Inter Tight"/>
        <a:ea typeface="Inter Tight"/>
        <a:cs typeface="Inter Tight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26.0"/>
    <col customWidth="1" min="3" max="3" width="76.0"/>
    <col customWidth="1" min="4" max="4" width="4.0"/>
    <col customWidth="1" min="5" max="26" width="8.57"/>
  </cols>
  <sheetData>
    <row r="1" ht="33.75" customHeight="1">
      <c r="A1" s="1" t="s">
        <v>0</v>
      </c>
      <c r="B1" s="2"/>
      <c r="C1" s="2"/>
      <c r="D1" s="3"/>
    </row>
    <row r="2" ht="19.5" customHeight="1">
      <c r="A2" s="4" t="s">
        <v>3</v>
      </c>
      <c r="B2" s="2"/>
      <c r="C2" s="2"/>
      <c r="D2" s="3"/>
    </row>
    <row r="4" ht="21.75" customHeight="1">
      <c r="B4" s="6" t="s">
        <v>6</v>
      </c>
      <c r="C4" s="7"/>
    </row>
    <row r="5" ht="19.5" customHeight="1">
      <c r="B5" s="9" t="s">
        <v>9</v>
      </c>
      <c r="C5" s="11" t="s">
        <v>13</v>
      </c>
    </row>
    <row r="6" ht="19.5" customHeight="1">
      <c r="B6" s="13" t="s">
        <v>19</v>
      </c>
      <c r="C6" s="11" t="s">
        <v>24</v>
      </c>
    </row>
    <row r="8" ht="21.75" customHeight="1">
      <c r="B8" s="6" t="s">
        <v>27</v>
      </c>
      <c r="C8" s="7"/>
    </row>
    <row r="9" ht="36.0" customHeight="1">
      <c r="B9" s="16" t="s">
        <v>31</v>
      </c>
      <c r="C9" s="11" t="s">
        <v>35</v>
      </c>
    </row>
    <row r="10" ht="19.5" customHeight="1">
      <c r="B10" s="16" t="s">
        <v>37</v>
      </c>
      <c r="C10" s="11" t="s">
        <v>38</v>
      </c>
    </row>
    <row r="11" ht="36.0" customHeight="1">
      <c r="B11" s="16" t="s">
        <v>41</v>
      </c>
      <c r="C11" s="11" t="s">
        <v>42</v>
      </c>
    </row>
    <row r="12" ht="36.0" customHeight="1">
      <c r="B12" s="16" t="s">
        <v>44</v>
      </c>
      <c r="C12" s="11" t="s">
        <v>46</v>
      </c>
    </row>
    <row r="14" ht="21.75" customHeight="1">
      <c r="B14" s="6" t="s">
        <v>48</v>
      </c>
      <c r="C14" s="7"/>
    </row>
    <row r="15" ht="19.5" customHeight="1">
      <c r="B15" s="16" t="s">
        <v>51</v>
      </c>
      <c r="C15" s="11" t="s">
        <v>52</v>
      </c>
    </row>
    <row r="16" ht="19.5" customHeight="1">
      <c r="B16" s="16" t="s">
        <v>53</v>
      </c>
      <c r="C16" s="11" t="s">
        <v>54</v>
      </c>
    </row>
    <row r="17" ht="19.5" customHeight="1">
      <c r="B17" s="16" t="s">
        <v>55</v>
      </c>
      <c r="C17" s="11" t="s">
        <v>56</v>
      </c>
    </row>
    <row r="18" ht="19.5" customHeight="1">
      <c r="B18" s="16" t="s">
        <v>57</v>
      </c>
      <c r="C18" s="11" t="s">
        <v>58</v>
      </c>
    </row>
    <row r="19" ht="19.5" customHeight="1">
      <c r="B19" s="16" t="s">
        <v>59</v>
      </c>
      <c r="C19" s="11" t="s">
        <v>60</v>
      </c>
    </row>
    <row r="20" ht="19.5" customHeight="1">
      <c r="B20" s="16" t="s">
        <v>61</v>
      </c>
      <c r="C20" s="11" t="s">
        <v>62</v>
      </c>
    </row>
    <row r="21" ht="19.5" customHeight="1">
      <c r="B21" s="16" t="s">
        <v>63</v>
      </c>
      <c r="C21" s="11" t="s">
        <v>64</v>
      </c>
    </row>
    <row r="22" ht="36.0" customHeight="1">
      <c r="B22" s="16" t="s">
        <v>65</v>
      </c>
      <c r="C22" s="11" t="s">
        <v>66</v>
      </c>
    </row>
    <row r="23" ht="15.75" customHeight="1"/>
    <row r="24" ht="21.75" customHeight="1">
      <c r="B24" s="6" t="s">
        <v>67</v>
      </c>
      <c r="C24" s="7"/>
    </row>
    <row r="25" ht="19.5" customHeight="1">
      <c r="B25" s="16" t="s">
        <v>22</v>
      </c>
      <c r="C25" s="11" t="s">
        <v>68</v>
      </c>
    </row>
    <row r="26" ht="19.5" customHeight="1">
      <c r="B26" s="16" t="s">
        <v>69</v>
      </c>
      <c r="C26" s="11" t="s">
        <v>70</v>
      </c>
    </row>
    <row r="27" ht="36.0" customHeight="1">
      <c r="B27" s="16" t="s">
        <v>71</v>
      </c>
      <c r="C27" s="11" t="s">
        <v>72</v>
      </c>
    </row>
    <row r="28" ht="36.0" customHeight="1">
      <c r="B28" s="16" t="s">
        <v>73</v>
      </c>
      <c r="C28" s="11" t="s">
        <v>74</v>
      </c>
    </row>
    <row r="29" ht="36.0" customHeight="1">
      <c r="B29" s="16" t="s">
        <v>75</v>
      </c>
      <c r="C29" s="11" t="s">
        <v>77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D1"/>
    <mergeCell ref="A2:D2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7316"/>
    <pageSetUpPr fitToPage="1"/>
  </sheetPr>
  <sheetViews>
    <sheetView showGridLines="0" workbookViewId="0">
      <pane xSplit="4.0" ySplit="7.0" topLeftCell="E8" activePane="bottomRight" state="frozen"/>
      <selection activeCell="E1" sqref="E1" pane="topRight"/>
      <selection activeCell="A8" sqref="A8" pane="bottomLeft"/>
      <selection activeCell="E8" sqref="E8" pane="bottomRight"/>
    </sheetView>
  </sheetViews>
  <sheetFormatPr customHeight="1" defaultColWidth="14.43" defaultRowHeight="15.0"/>
  <cols>
    <col customWidth="1" min="1" max="1" width="5.0"/>
    <col customWidth="1" min="2" max="2" width="10.0"/>
    <col customWidth="1" min="3" max="3" width="24.0"/>
    <col customWidth="1" min="4" max="4" width="11.0"/>
    <col customWidth="1" min="5" max="35" width="4.57"/>
    <col customWidth="1" min="36" max="51" width="11.43"/>
  </cols>
  <sheetData>
    <row r="1" ht="47.25" customHeight="1">
      <c r="A1" s="1"/>
      <c r="B1" s="5"/>
      <c r="C1" s="5"/>
      <c r="D1" s="5"/>
      <c r="E1" s="10" t="s">
        <v>7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9"/>
    </row>
    <row r="2" ht="19.5" customHeight="1">
      <c r="A2" s="4" t="s">
        <v>76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3"/>
      <c r="AV2" s="26"/>
      <c r="AW2" s="26"/>
      <c r="AX2" s="26"/>
      <c r="AY2" s="26"/>
    </row>
    <row r="4">
      <c r="B4" s="28" t="s">
        <v>87</v>
      </c>
      <c r="C4" s="29">
        <v>10.0</v>
      </c>
      <c r="D4" s="28" t="s">
        <v>88</v>
      </c>
      <c r="E4" s="30">
        <v>2026.0</v>
      </c>
      <c r="F4" s="31"/>
      <c r="H4" s="28" t="s">
        <v>89</v>
      </c>
      <c r="P4" s="33">
        <f>COUNTIF(E7:AI7,"?*")-COUNTIF(E7:AI7,"CN")</f>
        <v>27</v>
      </c>
      <c r="Q4" s="3"/>
    </row>
    <row r="6" ht="30.0" customHeight="1">
      <c r="A6" s="35" t="s">
        <v>90</v>
      </c>
      <c r="B6" s="35" t="s">
        <v>16</v>
      </c>
      <c r="C6" s="35" t="s">
        <v>17</v>
      </c>
      <c r="D6" s="35" t="s">
        <v>91</v>
      </c>
      <c r="E6" s="36">
        <f>IF(1&gt;DAY(DATE($E$4,$C$4+1,0)),"",DATE($E$4,$C$4,1))</f>
        <v>46296</v>
      </c>
      <c r="F6" s="36">
        <f>IF(2&gt;DAY(DATE($E$4,$C$4+1,0)),"",DATE($E$4,$C$4,2))</f>
        <v>46297</v>
      </c>
      <c r="G6" s="36">
        <f>IF(3&gt;DAY(DATE($E$4,$C$4+1,0)),"",DATE($E$4,$C$4,3))</f>
        <v>46298</v>
      </c>
      <c r="H6" s="36">
        <f>IF(4&gt;DAY(DATE($E$4,$C$4+1,0)),"",DATE($E$4,$C$4,4))</f>
        <v>46299</v>
      </c>
      <c r="I6" s="36">
        <f>IF(5&gt;DAY(DATE($E$4,$C$4+1,0)),"",DATE($E$4,$C$4,5))</f>
        <v>46300</v>
      </c>
      <c r="J6" s="36">
        <f>IF(6&gt;DAY(DATE($E$4,$C$4+1,0)),"",DATE($E$4,$C$4,6))</f>
        <v>46301</v>
      </c>
      <c r="K6" s="36">
        <f>IF(7&gt;DAY(DATE($E$4,$C$4+1,0)),"",DATE($E$4,$C$4,7))</f>
        <v>46302</v>
      </c>
      <c r="L6" s="36">
        <f>IF(8&gt;DAY(DATE($E$4,$C$4+1,0)),"",DATE($E$4,$C$4,8))</f>
        <v>46303</v>
      </c>
      <c r="M6" s="36">
        <f>IF(9&gt;DAY(DATE($E$4,$C$4+1,0)),"",DATE($E$4,$C$4,9))</f>
        <v>46304</v>
      </c>
      <c r="N6" s="36">
        <f>IF(10&gt;DAY(DATE($E$4,$C$4+1,0)),"",DATE($E$4,$C$4,10))</f>
        <v>46305</v>
      </c>
      <c r="O6" s="36">
        <f>IF(11&gt;DAY(DATE($E$4,$C$4+1,0)),"",DATE($E$4,$C$4,11))</f>
        <v>46306</v>
      </c>
      <c r="P6" s="36">
        <f>IF(12&gt;DAY(DATE($E$4,$C$4+1,0)),"",DATE($E$4,$C$4,12))</f>
        <v>46307</v>
      </c>
      <c r="Q6" s="36">
        <f>IF(13&gt;DAY(DATE($E$4,$C$4+1,0)),"",DATE($E$4,$C$4,13))</f>
        <v>46308</v>
      </c>
      <c r="R6" s="36">
        <f>IF(14&gt;DAY(DATE($E$4,$C$4+1,0)),"",DATE($E$4,$C$4,14))</f>
        <v>46309</v>
      </c>
      <c r="S6" s="36">
        <f>IF(15&gt;DAY(DATE($E$4,$C$4+1,0)),"",DATE($E$4,$C$4,15))</f>
        <v>46310</v>
      </c>
      <c r="T6" s="36">
        <f>IF(16&gt;DAY(DATE($E$4,$C$4+1,0)),"",DATE($E$4,$C$4,16))</f>
        <v>46311</v>
      </c>
      <c r="U6" s="36">
        <f>IF(17&gt;DAY(DATE($E$4,$C$4+1,0)),"",DATE($E$4,$C$4,17))</f>
        <v>46312</v>
      </c>
      <c r="V6" s="36">
        <f>IF(18&gt;DAY(DATE($E$4,$C$4+1,0)),"",DATE($E$4,$C$4,18))</f>
        <v>46313</v>
      </c>
      <c r="W6" s="36">
        <f>IF(19&gt;DAY(DATE($E$4,$C$4+1,0)),"",DATE($E$4,$C$4,19))</f>
        <v>46314</v>
      </c>
      <c r="X6" s="36">
        <f>IF(20&gt;DAY(DATE($E$4,$C$4+1,0)),"",DATE($E$4,$C$4,20))</f>
        <v>46315</v>
      </c>
      <c r="Y6" s="36">
        <f>IF(21&gt;DAY(DATE($E$4,$C$4+1,0)),"",DATE($E$4,$C$4,21))</f>
        <v>46316</v>
      </c>
      <c r="Z6" s="36">
        <f>IF(22&gt;DAY(DATE($E$4,$C$4+1,0)),"",DATE($E$4,$C$4,22))</f>
        <v>46317</v>
      </c>
      <c r="AA6" s="36">
        <f>IF(23&gt;DAY(DATE($E$4,$C$4+1,0)),"",DATE($E$4,$C$4,23))</f>
        <v>46318</v>
      </c>
      <c r="AB6" s="36">
        <f>IF(24&gt;DAY(DATE($E$4,$C$4+1,0)),"",DATE($E$4,$C$4,24))</f>
        <v>46319</v>
      </c>
      <c r="AC6" s="36">
        <f>IF(25&gt;DAY(DATE($E$4,$C$4+1,0)),"",DATE($E$4,$C$4,25))</f>
        <v>46320</v>
      </c>
      <c r="AD6" s="36">
        <f>IF(26&gt;DAY(DATE($E$4,$C$4+1,0)),"",DATE($E$4,$C$4,26))</f>
        <v>46321</v>
      </c>
      <c r="AE6" s="36">
        <f>IF(27&gt;DAY(DATE($E$4,$C$4+1,0)),"",DATE($E$4,$C$4,27))</f>
        <v>46322</v>
      </c>
      <c r="AF6" s="36">
        <f>IF(28&gt;DAY(DATE($E$4,$C$4+1,0)),"",DATE($E$4,$C$4,28))</f>
        <v>46323</v>
      </c>
      <c r="AG6" s="36">
        <f>IF(29&gt;DAY(DATE($E$4,$C$4+1,0)),"",DATE($E$4,$C$4,29))</f>
        <v>46324</v>
      </c>
      <c r="AH6" s="36">
        <f>IF(30&gt;DAY(DATE($E$4,$C$4+1,0)),"",DATE($E$4,$C$4,30))</f>
        <v>46325</v>
      </c>
      <c r="AI6" s="36">
        <f>IF(31&gt;DAY(DATE($E$4,$C$4+1,0)),"",DATE($E$4,$C$4,31))</f>
        <v>46326</v>
      </c>
      <c r="AJ6" s="40" t="s">
        <v>118</v>
      </c>
      <c r="AK6" s="40" t="s">
        <v>119</v>
      </c>
      <c r="AL6" s="40" t="s">
        <v>120</v>
      </c>
      <c r="AM6" s="40" t="s">
        <v>121</v>
      </c>
      <c r="AN6" s="40" t="s">
        <v>122</v>
      </c>
      <c r="AO6" s="40" t="s">
        <v>123</v>
      </c>
      <c r="AP6" s="41" t="s">
        <v>124</v>
      </c>
      <c r="AQ6" s="40" t="s">
        <v>26</v>
      </c>
      <c r="AR6" s="40" t="s">
        <v>29</v>
      </c>
      <c r="AS6" s="40" t="s">
        <v>125</v>
      </c>
      <c r="AT6" s="40" t="s">
        <v>126</v>
      </c>
      <c r="AU6" s="40" t="s">
        <v>127</v>
      </c>
      <c r="AV6" s="42"/>
      <c r="AW6" s="42"/>
      <c r="AX6" s="42"/>
      <c r="AY6" s="42"/>
    </row>
    <row r="7" ht="24.0" customHeight="1">
      <c r="A7" s="43"/>
      <c r="B7" s="43"/>
      <c r="C7" s="43"/>
      <c r="D7" s="43"/>
      <c r="E7" s="44" t="str">
        <f t="shared" ref="E7:AI7" si="1">IF(E6="","",CHOOSE(WEEKDAY(E6),"CN","T2","T3","T4","T5","T6","T7"))</f>
        <v>T5</v>
      </c>
      <c r="F7" s="44" t="str">
        <f t="shared" si="1"/>
        <v>T6</v>
      </c>
      <c r="G7" s="44" t="str">
        <f t="shared" si="1"/>
        <v>T7</v>
      </c>
      <c r="H7" s="44" t="str">
        <f t="shared" si="1"/>
        <v>CN</v>
      </c>
      <c r="I7" s="44" t="str">
        <f t="shared" si="1"/>
        <v>T2</v>
      </c>
      <c r="J7" s="44" t="str">
        <f t="shared" si="1"/>
        <v>T3</v>
      </c>
      <c r="K7" s="44" t="str">
        <f t="shared" si="1"/>
        <v>T4</v>
      </c>
      <c r="L7" s="44" t="str">
        <f t="shared" si="1"/>
        <v>T5</v>
      </c>
      <c r="M7" s="44" t="str">
        <f t="shared" si="1"/>
        <v>T6</v>
      </c>
      <c r="N7" s="44" t="str">
        <f t="shared" si="1"/>
        <v>T7</v>
      </c>
      <c r="O7" s="44" t="str">
        <f t="shared" si="1"/>
        <v>CN</v>
      </c>
      <c r="P7" s="44" t="str">
        <f t="shared" si="1"/>
        <v>T2</v>
      </c>
      <c r="Q7" s="44" t="str">
        <f t="shared" si="1"/>
        <v>T3</v>
      </c>
      <c r="R7" s="44" t="str">
        <f t="shared" si="1"/>
        <v>T4</v>
      </c>
      <c r="S7" s="44" t="str">
        <f t="shared" si="1"/>
        <v>T5</v>
      </c>
      <c r="T7" s="44" t="str">
        <f t="shared" si="1"/>
        <v>T6</v>
      </c>
      <c r="U7" s="44" t="str">
        <f t="shared" si="1"/>
        <v>T7</v>
      </c>
      <c r="V7" s="44" t="str">
        <f t="shared" si="1"/>
        <v>CN</v>
      </c>
      <c r="W7" s="44" t="str">
        <f t="shared" si="1"/>
        <v>T2</v>
      </c>
      <c r="X7" s="44" t="str">
        <f t="shared" si="1"/>
        <v>T3</v>
      </c>
      <c r="Y7" s="44" t="str">
        <f t="shared" si="1"/>
        <v>T4</v>
      </c>
      <c r="Z7" s="44" t="str">
        <f t="shared" si="1"/>
        <v>T5</v>
      </c>
      <c r="AA7" s="44" t="str">
        <f t="shared" si="1"/>
        <v>T6</v>
      </c>
      <c r="AB7" s="44" t="str">
        <f t="shared" si="1"/>
        <v>T7</v>
      </c>
      <c r="AC7" s="44" t="str">
        <f t="shared" si="1"/>
        <v>CN</v>
      </c>
      <c r="AD7" s="44" t="str">
        <f t="shared" si="1"/>
        <v>T2</v>
      </c>
      <c r="AE7" s="44" t="str">
        <f t="shared" si="1"/>
        <v>T3</v>
      </c>
      <c r="AF7" s="44" t="str">
        <f t="shared" si="1"/>
        <v>T4</v>
      </c>
      <c r="AG7" s="44" t="str">
        <f t="shared" si="1"/>
        <v>T5</v>
      </c>
      <c r="AH7" s="44" t="str">
        <f t="shared" si="1"/>
        <v>T6</v>
      </c>
      <c r="AI7" s="44" t="str">
        <f t="shared" si="1"/>
        <v>T7</v>
      </c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2"/>
      <c r="AW7" s="42"/>
      <c r="AX7" s="42"/>
      <c r="AY7" s="42"/>
    </row>
    <row r="8" ht="21.0" customHeight="1">
      <c r="A8" s="38">
        <f t="shared" ref="A8:A57" si="2">IF(B8="","",ROW()-7)</f>
        <v>1</v>
      </c>
      <c r="B8" s="22" t="str">
        <f>IF('NHÂN VIÊN'!B5="","",'NHÂN VIÊN'!B5)</f>
        <v>NV001</v>
      </c>
      <c r="C8" s="22" t="str">
        <f>IF(B8="","",'NHÂN VIÊN'!C5)</f>
        <v>Nguyễn Thị Lan</v>
      </c>
      <c r="D8" s="22" t="str">
        <f>IF(B8="","",'NHÂN VIÊN'!D5)</f>
        <v>Chuyền 1</v>
      </c>
      <c r="E8" s="45" t="str">
        <f t="array" ref="E8">IF(OR(E$6="",$B8=""),"",IFERROR(INDEX('GIỜ RA VÀO'!$M$5:$M$1604,MATCH($B8&amp;"|"&amp;E$6,'GIỜ RA VÀO'!$O$5:$O$1604,0)),""))</f>
        <v>X</v>
      </c>
      <c r="F8" s="45" t="str">
        <f t="array" ref="F8">IF(OR(F$6="",$B8=""),"",IFERROR(INDEX('GIỜ RA VÀO'!$M$5:$M$1604,MATCH($B8&amp;"|"&amp;F$6,'GIỜ RA VÀO'!$O$5:$O$1604,0)),""))</f>
        <v>X</v>
      </c>
      <c r="G8" s="45" t="str">
        <f t="array" ref="G8">IF(OR(G$6="",$B8=""),"",IFERROR(INDEX('GIỜ RA VÀO'!$M$5:$M$1604,MATCH($B8&amp;"|"&amp;G$6,'GIỜ RA VÀO'!$O$5:$O$1604,0)),""))</f>
        <v>X</v>
      </c>
      <c r="H8" s="45" t="str">
        <f t="array" ref="H8">IF(OR(H$6="",$B8=""),"",IFERROR(INDEX('GIỜ RA VÀO'!$M$5:$M$1604,MATCH($B8&amp;"|"&amp;H$6,'GIỜ RA VÀO'!$O$5:$O$1604,0)),""))</f>
        <v/>
      </c>
      <c r="I8" s="45" t="str">
        <f t="array" ref="I8">IF(OR(I$6="",$B8=""),"",IFERROR(INDEX('GIỜ RA VÀO'!$M$5:$M$1604,MATCH($B8&amp;"|"&amp;I$6,'GIỜ RA VÀO'!$O$5:$O$1604,0)),""))</f>
        <v>X</v>
      </c>
      <c r="J8" s="45" t="str">
        <f t="array" ref="J8">IF(OR(J$6="",$B8=""),"",IFERROR(INDEX('GIỜ RA VÀO'!$M$5:$M$1604,MATCH($B8&amp;"|"&amp;J$6,'GIỜ RA VÀO'!$O$5:$O$1604,0)),""))</f>
        <v>X</v>
      </c>
      <c r="K8" s="45" t="str">
        <f t="array" ref="K8">IF(OR(K$6="",$B8=""),"",IFERROR(INDEX('GIỜ RA VÀO'!$M$5:$M$1604,MATCH($B8&amp;"|"&amp;K$6,'GIỜ RA VÀO'!$O$5:$O$1604,0)),""))</f>
        <v>X</v>
      </c>
      <c r="L8" s="45" t="str">
        <f t="array" ref="L8">IF(OR(L$6="",$B8=""),"",IFERROR(INDEX('GIỜ RA VÀO'!$M$5:$M$1604,MATCH($B8&amp;"|"&amp;L$6,'GIỜ RA VÀO'!$O$5:$O$1604,0)),""))</f>
        <v>X</v>
      </c>
      <c r="M8" s="45" t="str">
        <f t="array" ref="M8">IF(OR(M$6="",$B8=""),"",IFERROR(INDEX('GIỜ RA VÀO'!$M$5:$M$1604,MATCH($B8&amp;"|"&amp;M$6,'GIỜ RA VÀO'!$O$5:$O$1604,0)),""))</f>
        <v>X</v>
      </c>
      <c r="N8" s="45" t="str">
        <f t="array" ref="N8">IF(OR(N$6="",$B8=""),"",IFERROR(INDEX('GIỜ RA VÀO'!$M$5:$M$1604,MATCH($B8&amp;"|"&amp;N$6,'GIỜ RA VÀO'!$O$5:$O$1604,0)),""))</f>
        <v>X</v>
      </c>
      <c r="O8" s="45" t="str">
        <f t="array" ref="O8">IF(OR(O$6="",$B8=""),"",IFERROR(INDEX('GIỜ RA VÀO'!$M$5:$M$1604,MATCH($B8&amp;"|"&amp;O$6,'GIỜ RA VÀO'!$O$5:$O$1604,0)),""))</f>
        <v/>
      </c>
      <c r="P8" s="45" t="str">
        <f t="array" ref="P8">IF(OR(P$6="",$B8=""),"",IFERROR(INDEX('GIỜ RA VÀO'!$M$5:$M$1604,MATCH($B8&amp;"|"&amp;P$6,'GIỜ RA VÀO'!$O$5:$O$1604,0)),""))</f>
        <v>X</v>
      </c>
      <c r="Q8" s="45" t="str">
        <f t="array" ref="Q8">IF(OR(Q$6="",$B8=""),"",IFERROR(INDEX('GIỜ RA VÀO'!$M$5:$M$1604,MATCH($B8&amp;"|"&amp;Q$6,'GIỜ RA VÀO'!$O$5:$O$1604,0)),""))</f>
        <v>X</v>
      </c>
      <c r="R8" s="45" t="str">
        <f t="array" ref="R8">IF(OR(R$6="",$B8=""),"",IFERROR(INDEX('GIỜ RA VÀO'!$M$5:$M$1604,MATCH($B8&amp;"|"&amp;R$6,'GIỜ RA VÀO'!$O$5:$O$1604,0)),""))</f>
        <v>X</v>
      </c>
      <c r="S8" s="45" t="str">
        <f t="array" ref="S8">IF(OR(S$6="",$B8=""),"",IFERROR(INDEX('GIỜ RA VÀO'!$M$5:$M$1604,MATCH($B8&amp;"|"&amp;S$6,'GIỜ RA VÀO'!$O$5:$O$1604,0)),""))</f>
        <v>X</v>
      </c>
      <c r="T8" s="45" t="str">
        <f t="array" ref="T8">IF(OR(T$6="",$B8=""),"",IFERROR(INDEX('GIỜ RA VÀO'!$M$5:$M$1604,MATCH($B8&amp;"|"&amp;T$6,'GIỜ RA VÀO'!$O$5:$O$1604,0)),""))</f>
        <v>X</v>
      </c>
      <c r="U8" s="45" t="str">
        <f t="array" ref="U8">IF(OR(U$6="",$B8=""),"",IFERROR(INDEX('GIỜ RA VÀO'!$M$5:$M$1604,MATCH($B8&amp;"|"&amp;U$6,'GIỜ RA VÀO'!$O$5:$O$1604,0)),""))</f>
        <v>X</v>
      </c>
      <c r="V8" s="45" t="str">
        <f t="array" ref="V8">IF(OR(V$6="",$B8=""),"",IFERROR(INDEX('GIỜ RA VÀO'!$M$5:$M$1604,MATCH($B8&amp;"|"&amp;V$6,'GIỜ RA VÀO'!$O$5:$O$1604,0)),""))</f>
        <v/>
      </c>
      <c r="W8" s="45" t="str">
        <f t="array" ref="W8">IF(OR(W$6="",$B8=""),"",IFERROR(INDEX('GIỜ RA VÀO'!$M$5:$M$1604,MATCH($B8&amp;"|"&amp;W$6,'GIỜ RA VÀO'!$O$5:$O$1604,0)),""))</f>
        <v>X</v>
      </c>
      <c r="X8" s="45" t="str">
        <f t="array" ref="X8">IF(OR(X$6="",$B8=""),"",IFERROR(INDEX('GIỜ RA VÀO'!$M$5:$M$1604,MATCH($B8&amp;"|"&amp;X$6,'GIỜ RA VÀO'!$O$5:$O$1604,0)),""))</f>
        <v>X</v>
      </c>
      <c r="Y8" s="45" t="str">
        <f t="array" ref="Y8">IF(OR(Y$6="",$B8=""),"",IFERROR(INDEX('GIỜ RA VÀO'!$M$5:$M$1604,MATCH($B8&amp;"|"&amp;Y$6,'GIỜ RA VÀO'!$O$5:$O$1604,0)),""))</f>
        <v>X</v>
      </c>
      <c r="Z8" s="45" t="str">
        <f t="array" ref="Z8">IF(OR(Z$6="",$B8=""),"",IFERROR(INDEX('GIỜ RA VÀO'!$M$5:$M$1604,MATCH($B8&amp;"|"&amp;Z$6,'GIỜ RA VÀO'!$O$5:$O$1604,0)),""))</f>
        <v>X</v>
      </c>
      <c r="AA8" s="45" t="str">
        <f t="array" ref="AA8">IF(OR(AA$6="",$B8=""),"",IFERROR(INDEX('GIỜ RA VÀO'!$M$5:$M$1604,MATCH($B8&amp;"|"&amp;AA$6,'GIỜ RA VÀO'!$O$5:$O$1604,0)),""))</f>
        <v>X</v>
      </c>
      <c r="AB8" s="45" t="str">
        <f t="array" ref="AB8">IF(OR(AB$6="",$B8=""),"",IFERROR(INDEX('GIỜ RA VÀO'!$M$5:$M$1604,MATCH($B8&amp;"|"&amp;AB$6,'GIỜ RA VÀO'!$O$5:$O$1604,0)),""))</f>
        <v>X</v>
      </c>
      <c r="AC8" s="45" t="str">
        <f t="array" ref="AC8">IF(OR(AC$6="",$B8=""),"",IFERROR(INDEX('GIỜ RA VÀO'!$M$5:$M$1604,MATCH($B8&amp;"|"&amp;AC$6,'GIỜ RA VÀO'!$O$5:$O$1604,0)),""))</f>
        <v/>
      </c>
      <c r="AD8" s="45" t="str">
        <f t="array" ref="AD8">IF(OR(AD$6="",$B8=""),"",IFERROR(INDEX('GIỜ RA VÀO'!$M$5:$M$1604,MATCH($B8&amp;"|"&amp;AD$6,'GIỜ RA VÀO'!$O$5:$O$1604,0)),""))</f>
        <v>X</v>
      </c>
      <c r="AE8" s="45" t="str">
        <f t="array" ref="AE8">IF(OR(AE$6="",$B8=""),"",IFERROR(INDEX('GIỜ RA VÀO'!$M$5:$M$1604,MATCH($B8&amp;"|"&amp;AE$6,'GIỜ RA VÀO'!$O$5:$O$1604,0)),""))</f>
        <v/>
      </c>
      <c r="AF8" s="45" t="str">
        <f t="array" ref="AF8">IF(OR(AF$6="",$B8=""),"",IFERROR(INDEX('GIỜ RA VÀO'!$M$5:$M$1604,MATCH($B8&amp;"|"&amp;AF$6,'GIỜ RA VÀO'!$O$5:$O$1604,0)),""))</f>
        <v/>
      </c>
      <c r="AG8" s="45" t="str">
        <f t="array" ref="AG8">IF(OR(AG$6="",$B8=""),"",IFERROR(INDEX('GIỜ RA VÀO'!$M$5:$M$1604,MATCH($B8&amp;"|"&amp;AG$6,'GIỜ RA VÀO'!$O$5:$O$1604,0)),""))</f>
        <v/>
      </c>
      <c r="AH8" s="45" t="str">
        <f t="array" ref="AH8">IF(OR(AH$6="",$B8=""),"",IFERROR(INDEX('GIỜ RA VÀO'!$M$5:$M$1604,MATCH($B8&amp;"|"&amp;AH$6,'GIỜ RA VÀO'!$O$5:$O$1604,0)),""))</f>
        <v/>
      </c>
      <c r="AI8" s="45" t="str">
        <f t="array" ref="AI8">IF(OR(AI$6="",$B8=""),"",IFERROR(INDEX('GIỜ RA VÀO'!$M$5:$M$1604,MATCH($B8&amp;"|"&amp;AI$6,'GIỜ RA VÀO'!$O$5:$O$1604,0)),""))</f>
        <v/>
      </c>
      <c r="AJ8" s="37">
        <f t="shared" ref="AJ8:AJ57" si="3">IF($B8="","",COUNTIF($E8:$AI8,"X")+0.5*COUNTIF($E8:$AI8,"N"))</f>
        <v>22</v>
      </c>
      <c r="AK8" s="34">
        <f t="shared" ref="AK8:AK57" si="4">IF($B8="","",COUNTIF($E8:$AI8,"P"))</f>
        <v>0</v>
      </c>
      <c r="AL8" s="34">
        <f t="shared" ref="AL8:AL57" si="5">IF($B8="","",COUNTIF($E8:$AI8,"L"))</f>
        <v>0</v>
      </c>
      <c r="AM8" s="34">
        <f t="shared" ref="AM8:AM57" si="6">IF($B8="","",COUNTIF($E8:$AI8,"O"))</f>
        <v>0</v>
      </c>
      <c r="AN8" s="34">
        <f t="shared" ref="AN8:AN57" si="7">IF($B8="","",COUNTIF($E8:$AI8,"V"))</f>
        <v>0</v>
      </c>
      <c r="AO8" s="34">
        <f t="shared" ref="AO8:AO57" si="8">IF($B8="","",COUNTIF($E8:$AI8,"K"))</f>
        <v>0</v>
      </c>
      <c r="AP8" s="46">
        <f t="shared" ref="AP8:AP57" si="9">IF($B8="","",AJ8+AK8+AL8)</f>
        <v>22</v>
      </c>
      <c r="AQ8" s="37">
        <f>IF($B8="","",SUMIFS('GIỜ RA VÀO'!$J$5:$J$1604,'GIỜ RA VÀO'!$B$5:$B$1604,$B8,'GIỜ RA VÀO'!$A$5:$A$1604,"&gt;="&amp;DATE($E$4,$C$4,1),'GIỜ RA VÀO'!$A$5:$A$1604,"&lt;"&amp;DATE($E$4,$C$4+1,1)))</f>
        <v>9.5</v>
      </c>
      <c r="AR8" s="37">
        <f>IF($B8="","",SUMIFS('GIỜ RA VÀO'!$L$5:$L$1604,'GIỜ RA VÀO'!$B$5:$B$1604,$B8,'GIỜ RA VÀO'!$A$5:$A$1604,"&gt;="&amp;DATE($E$4,$C$4,1),'GIỜ RA VÀO'!$A$5:$A$1604,"&lt;"&amp;DATE($E$4,$C$4+1,1)))</f>
        <v>14.25</v>
      </c>
      <c r="AS8" s="34">
        <f>IF($B8="","",COUNTIFS('GIỜ RA VÀO'!$B$5:$B$1604,$B8,'GIỜ RA VÀO'!$H$5:$H$1604,"&gt;0",'GIỜ RA VÀO'!$A$5:$A$1604,"&gt;="&amp;DATE($E$4,$C$4,1),'GIỜ RA VÀO'!$A$5:$A$1604,"&lt;"&amp;DATE($E$4,$C$4+1,1)))</f>
        <v>7</v>
      </c>
      <c r="AT8" s="34">
        <f>IF($B8="","",SUMIFS('GIỜ RA VÀO'!$H$5:$H$1604,'GIỜ RA VÀO'!$B$5:$B$1604,$B8,'GIỜ RA VÀO'!$A$5:$A$1604,"&gt;="&amp;DATE($E$4,$C$4,1),'GIỜ RA VÀO'!$A$5:$A$1604,"&lt;"&amp;DATE($E$4,$C$4+1,1)))</f>
        <v>129</v>
      </c>
      <c r="AU8" s="34">
        <f>IF($B8="","",SUMIFS('GIỜ RA VÀO'!$I$5:$I$1604,'GIỜ RA VÀO'!$B$5:$B$1604,$B8,'GIỜ RA VÀO'!$A$5:$A$1604,"&gt;="&amp;DATE($E$4,$C$4,1),'GIỜ RA VÀO'!$A$5:$A$1604,"&lt;"&amp;DATE($E$4,$C$4+1,1)))</f>
        <v>60</v>
      </c>
      <c r="AV8" s="47"/>
      <c r="AW8" s="47"/>
      <c r="AX8" s="47"/>
      <c r="AY8" s="47"/>
    </row>
    <row r="9" ht="21.0" customHeight="1">
      <c r="A9" s="38">
        <f t="shared" si="2"/>
        <v>2</v>
      </c>
      <c r="B9" s="22" t="str">
        <f>IF('NHÂN VIÊN'!B6="","",'NHÂN VIÊN'!B6)</f>
        <v>NV002</v>
      </c>
      <c r="C9" s="22" t="str">
        <f>IF(B9="","",'NHÂN VIÊN'!C6)</f>
        <v>Trần Thị Hoa</v>
      </c>
      <c r="D9" s="22" t="str">
        <f>IF(B9="","",'NHÂN VIÊN'!D6)</f>
        <v>Chuyền 1</v>
      </c>
      <c r="E9" s="45" t="str">
        <f t="array" ref="E9">IF(OR(E$6="",$B9=""),"",IFERROR(INDEX('GIỜ RA VÀO'!$M$5:$M$1604,MATCH($B9&amp;"|"&amp;E$6,'GIỜ RA VÀO'!$O$5:$O$1604,0)),""))</f>
        <v>X</v>
      </c>
      <c r="F9" s="45" t="str">
        <f t="array" ref="F9">IF(OR(F$6="",$B9=""),"",IFERROR(INDEX('GIỜ RA VÀO'!$M$5:$M$1604,MATCH($B9&amp;"|"&amp;F$6,'GIỜ RA VÀO'!$O$5:$O$1604,0)),""))</f>
        <v>X</v>
      </c>
      <c r="G9" s="45" t="str">
        <f t="array" ref="G9">IF(OR(G$6="",$B9=""),"",IFERROR(INDEX('GIỜ RA VÀO'!$M$5:$M$1604,MATCH($B9&amp;"|"&amp;G$6,'GIỜ RA VÀO'!$O$5:$O$1604,0)),""))</f>
        <v>X</v>
      </c>
      <c r="H9" s="45" t="str">
        <f t="array" ref="H9">IF(OR(H$6="",$B9=""),"",IFERROR(INDEX('GIỜ RA VÀO'!$M$5:$M$1604,MATCH($B9&amp;"|"&amp;H$6,'GIỜ RA VÀO'!$O$5:$O$1604,0)),""))</f>
        <v/>
      </c>
      <c r="I9" s="45" t="str">
        <f t="array" ref="I9">IF(OR(I$6="",$B9=""),"",IFERROR(INDEX('GIỜ RA VÀO'!$M$5:$M$1604,MATCH($B9&amp;"|"&amp;I$6,'GIỜ RA VÀO'!$O$5:$O$1604,0)),""))</f>
        <v>X</v>
      </c>
      <c r="J9" s="45" t="str">
        <f t="array" ref="J9">IF(OR(J$6="",$B9=""),"",IFERROR(INDEX('GIỜ RA VÀO'!$M$5:$M$1604,MATCH($B9&amp;"|"&amp;J$6,'GIỜ RA VÀO'!$O$5:$O$1604,0)),""))</f>
        <v>X</v>
      </c>
      <c r="K9" s="45" t="str">
        <f t="array" ref="K9">IF(OR(K$6="",$B9=""),"",IFERROR(INDEX('GIỜ RA VÀO'!$M$5:$M$1604,MATCH($B9&amp;"|"&amp;K$6,'GIỜ RA VÀO'!$O$5:$O$1604,0)),""))</f>
        <v>X</v>
      </c>
      <c r="L9" s="45" t="str">
        <f t="array" ref="L9">IF(OR(L$6="",$B9=""),"",IFERROR(INDEX('GIỜ RA VÀO'!$M$5:$M$1604,MATCH($B9&amp;"|"&amp;L$6,'GIỜ RA VÀO'!$O$5:$O$1604,0)),""))</f>
        <v>X</v>
      </c>
      <c r="M9" s="45" t="str">
        <f t="array" ref="M9">IF(OR(M$6="",$B9=""),"",IFERROR(INDEX('GIỜ RA VÀO'!$M$5:$M$1604,MATCH($B9&amp;"|"&amp;M$6,'GIỜ RA VÀO'!$O$5:$O$1604,0)),""))</f>
        <v>X</v>
      </c>
      <c r="N9" s="45" t="str">
        <f t="array" ref="N9">IF(OR(N$6="",$B9=""),"",IFERROR(INDEX('GIỜ RA VÀO'!$M$5:$M$1604,MATCH($B9&amp;"|"&amp;N$6,'GIỜ RA VÀO'!$O$5:$O$1604,0)),""))</f>
        <v>X</v>
      </c>
      <c r="O9" s="45" t="str">
        <f t="array" ref="O9">IF(OR(O$6="",$B9=""),"",IFERROR(INDEX('GIỜ RA VÀO'!$M$5:$M$1604,MATCH($B9&amp;"|"&amp;O$6,'GIỜ RA VÀO'!$O$5:$O$1604,0)),""))</f>
        <v/>
      </c>
      <c r="P9" s="45" t="str">
        <f t="array" ref="P9">IF(OR(P$6="",$B9=""),"",IFERROR(INDEX('GIỜ RA VÀO'!$M$5:$M$1604,MATCH($B9&amp;"|"&amp;P$6,'GIỜ RA VÀO'!$O$5:$O$1604,0)),""))</f>
        <v>X</v>
      </c>
      <c r="Q9" s="45" t="str">
        <f t="array" ref="Q9">IF(OR(Q$6="",$B9=""),"",IFERROR(INDEX('GIỜ RA VÀO'!$M$5:$M$1604,MATCH($B9&amp;"|"&amp;Q$6,'GIỜ RA VÀO'!$O$5:$O$1604,0)),""))</f>
        <v>X</v>
      </c>
      <c r="R9" s="45" t="str">
        <f t="array" ref="R9">IF(OR(R$6="",$B9=""),"",IFERROR(INDEX('GIỜ RA VÀO'!$M$5:$M$1604,MATCH($B9&amp;"|"&amp;R$6,'GIỜ RA VÀO'!$O$5:$O$1604,0)),""))</f>
        <v>X</v>
      </c>
      <c r="S9" s="45" t="str">
        <f t="array" ref="S9">IF(OR(S$6="",$B9=""),"",IFERROR(INDEX('GIỜ RA VÀO'!$M$5:$M$1604,MATCH($B9&amp;"|"&amp;S$6,'GIỜ RA VÀO'!$O$5:$O$1604,0)),""))</f>
        <v>X</v>
      </c>
      <c r="T9" s="45" t="str">
        <f t="array" ref="T9">IF(OR(T$6="",$B9=""),"",IFERROR(INDEX('GIỜ RA VÀO'!$M$5:$M$1604,MATCH($B9&amp;"|"&amp;T$6,'GIỜ RA VÀO'!$O$5:$O$1604,0)),""))</f>
        <v>X</v>
      </c>
      <c r="U9" s="45" t="str">
        <f t="array" ref="U9">IF(OR(U$6="",$B9=""),"",IFERROR(INDEX('GIỜ RA VÀO'!$M$5:$M$1604,MATCH($B9&amp;"|"&amp;U$6,'GIỜ RA VÀO'!$O$5:$O$1604,0)),""))</f>
        <v>X</v>
      </c>
      <c r="V9" s="45" t="str">
        <f t="array" ref="V9">IF(OR(V$6="",$B9=""),"",IFERROR(INDEX('GIỜ RA VÀO'!$M$5:$M$1604,MATCH($B9&amp;"|"&amp;V$6,'GIỜ RA VÀO'!$O$5:$O$1604,0)),""))</f>
        <v/>
      </c>
      <c r="W9" s="45" t="str">
        <f t="array" ref="W9">IF(OR(W$6="",$B9=""),"",IFERROR(INDEX('GIỜ RA VÀO'!$M$5:$M$1604,MATCH($B9&amp;"|"&amp;W$6,'GIỜ RA VÀO'!$O$5:$O$1604,0)),""))</f>
        <v>P</v>
      </c>
      <c r="X9" s="45" t="str">
        <f t="array" ref="X9">IF(OR(X$6="",$B9=""),"",IFERROR(INDEX('GIỜ RA VÀO'!$M$5:$M$1604,MATCH($B9&amp;"|"&amp;X$6,'GIỜ RA VÀO'!$O$5:$O$1604,0)),""))</f>
        <v>X</v>
      </c>
      <c r="Y9" s="45" t="str">
        <f t="array" ref="Y9">IF(OR(Y$6="",$B9=""),"",IFERROR(INDEX('GIỜ RA VÀO'!$M$5:$M$1604,MATCH($B9&amp;"|"&amp;Y$6,'GIỜ RA VÀO'!$O$5:$O$1604,0)),""))</f>
        <v>X</v>
      </c>
      <c r="Z9" s="45" t="str">
        <f t="array" ref="Z9">IF(OR(Z$6="",$B9=""),"",IFERROR(INDEX('GIỜ RA VÀO'!$M$5:$M$1604,MATCH($B9&amp;"|"&amp;Z$6,'GIỜ RA VÀO'!$O$5:$O$1604,0)),""))</f>
        <v>X</v>
      </c>
      <c r="AA9" s="45" t="str">
        <f t="array" ref="AA9">IF(OR(AA$6="",$B9=""),"",IFERROR(INDEX('GIỜ RA VÀO'!$M$5:$M$1604,MATCH($B9&amp;"|"&amp;AA$6,'GIỜ RA VÀO'!$O$5:$O$1604,0)),""))</f>
        <v>X</v>
      </c>
      <c r="AB9" s="45" t="str">
        <f t="array" ref="AB9">IF(OR(AB$6="",$B9=""),"",IFERROR(INDEX('GIỜ RA VÀO'!$M$5:$M$1604,MATCH($B9&amp;"|"&amp;AB$6,'GIỜ RA VÀO'!$O$5:$O$1604,0)),""))</f>
        <v>X</v>
      </c>
      <c r="AC9" s="45" t="str">
        <f t="array" ref="AC9">IF(OR(AC$6="",$B9=""),"",IFERROR(INDEX('GIỜ RA VÀO'!$M$5:$M$1604,MATCH($B9&amp;"|"&amp;AC$6,'GIỜ RA VÀO'!$O$5:$O$1604,0)),""))</f>
        <v/>
      </c>
      <c r="AD9" s="45" t="str">
        <f t="array" ref="AD9">IF(OR(AD$6="",$B9=""),"",IFERROR(INDEX('GIỜ RA VÀO'!$M$5:$M$1604,MATCH($B9&amp;"|"&amp;AD$6,'GIỜ RA VÀO'!$O$5:$O$1604,0)),""))</f>
        <v>X</v>
      </c>
      <c r="AE9" s="45" t="str">
        <f t="array" ref="AE9">IF(OR(AE$6="",$B9=""),"",IFERROR(INDEX('GIỜ RA VÀO'!$M$5:$M$1604,MATCH($B9&amp;"|"&amp;AE$6,'GIỜ RA VÀO'!$O$5:$O$1604,0)),""))</f>
        <v/>
      </c>
      <c r="AF9" s="45" t="str">
        <f t="array" ref="AF9">IF(OR(AF$6="",$B9=""),"",IFERROR(INDEX('GIỜ RA VÀO'!$M$5:$M$1604,MATCH($B9&amp;"|"&amp;AF$6,'GIỜ RA VÀO'!$O$5:$O$1604,0)),""))</f>
        <v/>
      </c>
      <c r="AG9" s="45" t="str">
        <f t="array" ref="AG9">IF(OR(AG$6="",$B9=""),"",IFERROR(INDEX('GIỜ RA VÀO'!$M$5:$M$1604,MATCH($B9&amp;"|"&amp;AG$6,'GIỜ RA VÀO'!$O$5:$O$1604,0)),""))</f>
        <v/>
      </c>
      <c r="AH9" s="45" t="str">
        <f t="array" ref="AH9">IF(OR(AH$6="",$B9=""),"",IFERROR(INDEX('GIỜ RA VÀO'!$M$5:$M$1604,MATCH($B9&amp;"|"&amp;AH$6,'GIỜ RA VÀO'!$O$5:$O$1604,0)),""))</f>
        <v/>
      </c>
      <c r="AI9" s="45" t="str">
        <f t="array" ref="AI9">IF(OR(AI$6="",$B9=""),"",IFERROR(INDEX('GIỜ RA VÀO'!$M$5:$M$1604,MATCH($B9&amp;"|"&amp;AI$6,'GIỜ RA VÀO'!$O$5:$O$1604,0)),""))</f>
        <v/>
      </c>
      <c r="AJ9" s="37">
        <f t="shared" si="3"/>
        <v>21</v>
      </c>
      <c r="AK9" s="34">
        <f t="shared" si="4"/>
        <v>1</v>
      </c>
      <c r="AL9" s="34">
        <f t="shared" si="5"/>
        <v>0</v>
      </c>
      <c r="AM9" s="34">
        <f t="shared" si="6"/>
        <v>0</v>
      </c>
      <c r="AN9" s="34">
        <f t="shared" si="7"/>
        <v>0</v>
      </c>
      <c r="AO9" s="34">
        <f t="shared" si="8"/>
        <v>0</v>
      </c>
      <c r="AP9" s="46">
        <f t="shared" si="9"/>
        <v>22</v>
      </c>
      <c r="AQ9" s="37">
        <f>IF($B9="","",SUMIFS('GIỜ RA VÀO'!$J$5:$J$1604,'GIỜ RA VÀO'!$B$5:$B$1604,$B9,'GIỜ RA VÀO'!$A$5:$A$1604,"&gt;="&amp;DATE($E$4,$C$4,1),'GIỜ RA VÀO'!$A$5:$A$1604,"&lt;"&amp;DATE($E$4,$C$4+1,1)))</f>
        <v>2</v>
      </c>
      <c r="AR9" s="37">
        <f>IF($B9="","",SUMIFS('GIỜ RA VÀO'!$L$5:$L$1604,'GIỜ RA VÀO'!$B$5:$B$1604,$B9,'GIỜ RA VÀO'!$A$5:$A$1604,"&gt;="&amp;DATE($E$4,$C$4,1),'GIỜ RA VÀO'!$A$5:$A$1604,"&lt;"&amp;DATE($E$4,$C$4+1,1)))</f>
        <v>3</v>
      </c>
      <c r="AS9" s="34">
        <f>IF($B9="","",COUNTIFS('GIỜ RA VÀO'!$B$5:$B$1604,$B9,'GIỜ RA VÀO'!$H$5:$H$1604,"&gt;0",'GIỜ RA VÀO'!$A$5:$A$1604,"&gt;="&amp;DATE($E$4,$C$4,1),'GIỜ RA VÀO'!$A$5:$A$1604,"&lt;"&amp;DATE($E$4,$C$4+1,1)))</f>
        <v>1</v>
      </c>
      <c r="AT9" s="34">
        <f>IF($B9="","",SUMIFS('GIỜ RA VÀO'!$H$5:$H$1604,'GIỜ RA VÀO'!$B$5:$B$1604,$B9,'GIỜ RA VÀO'!$A$5:$A$1604,"&gt;="&amp;DATE($E$4,$C$4,1),'GIỜ RA VÀO'!$A$5:$A$1604,"&lt;"&amp;DATE($E$4,$C$4+1,1)))</f>
        <v>25</v>
      </c>
      <c r="AU9" s="34">
        <f>IF($B9="","",SUMIFS('GIỜ RA VÀO'!$I$5:$I$1604,'GIỜ RA VÀO'!$B$5:$B$1604,$B9,'GIỜ RA VÀO'!$A$5:$A$1604,"&gt;="&amp;DATE($E$4,$C$4,1),'GIỜ RA VÀO'!$A$5:$A$1604,"&lt;"&amp;DATE($E$4,$C$4+1,1)))</f>
        <v>60</v>
      </c>
      <c r="AV9" s="47"/>
      <c r="AW9" s="47"/>
      <c r="AX9" s="47"/>
      <c r="AY9" s="47"/>
    </row>
    <row r="10" ht="21.0" customHeight="1">
      <c r="A10" s="38">
        <f t="shared" si="2"/>
        <v>3</v>
      </c>
      <c r="B10" s="22" t="str">
        <f>IF('NHÂN VIÊN'!B7="","",'NHÂN VIÊN'!B7)</f>
        <v>NV003</v>
      </c>
      <c r="C10" s="22" t="str">
        <f>IF(B10="","",'NHÂN VIÊN'!C7)</f>
        <v>Lê Văn Minh</v>
      </c>
      <c r="D10" s="22" t="str">
        <f>IF(B10="","",'NHÂN VIÊN'!D7)</f>
        <v>Chuyền 1</v>
      </c>
      <c r="E10" s="45" t="str">
        <f t="array" ref="E10">IF(OR(E$6="",$B10=""),"",IFERROR(INDEX('GIỜ RA VÀO'!$M$5:$M$1604,MATCH($B10&amp;"|"&amp;E$6,'GIỜ RA VÀO'!$O$5:$O$1604,0)),""))</f>
        <v>X</v>
      </c>
      <c r="F10" s="45" t="str">
        <f t="array" ref="F10">IF(OR(F$6="",$B10=""),"",IFERROR(INDEX('GIỜ RA VÀO'!$M$5:$M$1604,MATCH($B10&amp;"|"&amp;F$6,'GIỜ RA VÀO'!$O$5:$O$1604,0)),""))</f>
        <v>X</v>
      </c>
      <c r="G10" s="45" t="str">
        <f t="array" ref="G10">IF(OR(G$6="",$B10=""),"",IFERROR(INDEX('GIỜ RA VÀO'!$M$5:$M$1604,MATCH($B10&amp;"|"&amp;G$6,'GIỜ RA VÀO'!$O$5:$O$1604,0)),""))</f>
        <v>X</v>
      </c>
      <c r="H10" s="45" t="str">
        <f t="array" ref="H10">IF(OR(H$6="",$B10=""),"",IFERROR(INDEX('GIỜ RA VÀO'!$M$5:$M$1604,MATCH($B10&amp;"|"&amp;H$6,'GIỜ RA VÀO'!$O$5:$O$1604,0)),""))</f>
        <v/>
      </c>
      <c r="I10" s="45" t="str">
        <f t="array" ref="I10">IF(OR(I$6="",$B10=""),"",IFERROR(INDEX('GIỜ RA VÀO'!$M$5:$M$1604,MATCH($B10&amp;"|"&amp;I$6,'GIỜ RA VÀO'!$O$5:$O$1604,0)),""))</f>
        <v>X</v>
      </c>
      <c r="J10" s="45" t="str">
        <f t="array" ref="J10">IF(OR(J$6="",$B10=""),"",IFERROR(INDEX('GIỜ RA VÀO'!$M$5:$M$1604,MATCH($B10&amp;"|"&amp;J$6,'GIỜ RA VÀO'!$O$5:$O$1604,0)),""))</f>
        <v>X</v>
      </c>
      <c r="K10" s="45" t="str">
        <f t="array" ref="K10">IF(OR(K$6="",$B10=""),"",IFERROR(INDEX('GIỜ RA VÀO'!$M$5:$M$1604,MATCH($B10&amp;"|"&amp;K$6,'GIỜ RA VÀO'!$O$5:$O$1604,0)),""))</f>
        <v>X</v>
      </c>
      <c r="L10" s="45" t="str">
        <f t="array" ref="L10">IF(OR(L$6="",$B10=""),"",IFERROR(INDEX('GIỜ RA VÀO'!$M$5:$M$1604,MATCH($B10&amp;"|"&amp;L$6,'GIỜ RA VÀO'!$O$5:$O$1604,0)),""))</f>
        <v>X</v>
      </c>
      <c r="M10" s="45" t="str">
        <f t="array" ref="M10">IF(OR(M$6="",$B10=""),"",IFERROR(INDEX('GIỜ RA VÀO'!$M$5:$M$1604,MATCH($B10&amp;"|"&amp;M$6,'GIỜ RA VÀO'!$O$5:$O$1604,0)),""))</f>
        <v>X</v>
      </c>
      <c r="N10" s="45" t="str">
        <f t="array" ref="N10">IF(OR(N$6="",$B10=""),"",IFERROR(INDEX('GIỜ RA VÀO'!$M$5:$M$1604,MATCH($B10&amp;"|"&amp;N$6,'GIỜ RA VÀO'!$O$5:$O$1604,0)),""))</f>
        <v>X</v>
      </c>
      <c r="O10" s="45" t="str">
        <f t="array" ref="O10">IF(OR(O$6="",$B10=""),"",IFERROR(INDEX('GIỜ RA VÀO'!$M$5:$M$1604,MATCH($B10&amp;"|"&amp;O$6,'GIỜ RA VÀO'!$O$5:$O$1604,0)),""))</f>
        <v>TC</v>
      </c>
      <c r="P10" s="45" t="str">
        <f t="array" ref="P10">IF(OR(P$6="",$B10=""),"",IFERROR(INDEX('GIỜ RA VÀO'!$M$5:$M$1604,MATCH($B10&amp;"|"&amp;P$6,'GIỜ RA VÀO'!$O$5:$O$1604,0)),""))</f>
        <v>X</v>
      </c>
      <c r="Q10" s="45" t="str">
        <f t="array" ref="Q10">IF(OR(Q$6="",$B10=""),"",IFERROR(INDEX('GIỜ RA VÀO'!$M$5:$M$1604,MATCH($B10&amp;"|"&amp;Q$6,'GIỜ RA VÀO'!$O$5:$O$1604,0)),""))</f>
        <v>X</v>
      </c>
      <c r="R10" s="45" t="str">
        <f t="array" ref="R10">IF(OR(R$6="",$B10=""),"",IFERROR(INDEX('GIỜ RA VÀO'!$M$5:$M$1604,MATCH($B10&amp;"|"&amp;R$6,'GIỜ RA VÀO'!$O$5:$O$1604,0)),""))</f>
        <v>X</v>
      </c>
      <c r="S10" s="45" t="str">
        <f t="array" ref="S10">IF(OR(S$6="",$B10=""),"",IFERROR(INDEX('GIỜ RA VÀO'!$M$5:$M$1604,MATCH($B10&amp;"|"&amp;S$6,'GIỜ RA VÀO'!$O$5:$O$1604,0)),""))</f>
        <v>X</v>
      </c>
      <c r="T10" s="45" t="str">
        <f t="array" ref="T10">IF(OR(T$6="",$B10=""),"",IFERROR(INDEX('GIỜ RA VÀO'!$M$5:$M$1604,MATCH($B10&amp;"|"&amp;T$6,'GIỜ RA VÀO'!$O$5:$O$1604,0)),""))</f>
        <v>X</v>
      </c>
      <c r="U10" s="45" t="str">
        <f t="array" ref="U10">IF(OR(U$6="",$B10=""),"",IFERROR(INDEX('GIỜ RA VÀO'!$M$5:$M$1604,MATCH($B10&amp;"|"&amp;U$6,'GIỜ RA VÀO'!$O$5:$O$1604,0)),""))</f>
        <v>X</v>
      </c>
      <c r="V10" s="45" t="str">
        <f t="array" ref="V10">IF(OR(V$6="",$B10=""),"",IFERROR(INDEX('GIỜ RA VÀO'!$M$5:$M$1604,MATCH($B10&amp;"|"&amp;V$6,'GIỜ RA VÀO'!$O$5:$O$1604,0)),""))</f>
        <v>TC</v>
      </c>
      <c r="W10" s="45" t="str">
        <f t="array" ref="W10">IF(OR(W$6="",$B10=""),"",IFERROR(INDEX('GIỜ RA VÀO'!$M$5:$M$1604,MATCH($B10&amp;"|"&amp;W$6,'GIỜ RA VÀO'!$O$5:$O$1604,0)),""))</f>
        <v>X</v>
      </c>
      <c r="X10" s="45" t="str">
        <f t="array" ref="X10">IF(OR(X$6="",$B10=""),"",IFERROR(INDEX('GIỜ RA VÀO'!$M$5:$M$1604,MATCH($B10&amp;"|"&amp;X$6,'GIỜ RA VÀO'!$O$5:$O$1604,0)),""))</f>
        <v>X</v>
      </c>
      <c r="Y10" s="45" t="str">
        <f t="array" ref="Y10">IF(OR(Y$6="",$B10=""),"",IFERROR(INDEX('GIỜ RA VÀO'!$M$5:$M$1604,MATCH($B10&amp;"|"&amp;Y$6,'GIỜ RA VÀO'!$O$5:$O$1604,0)),""))</f>
        <v>X</v>
      </c>
      <c r="Z10" s="45" t="str">
        <f t="array" ref="Z10">IF(OR(Z$6="",$B10=""),"",IFERROR(INDEX('GIỜ RA VÀO'!$M$5:$M$1604,MATCH($B10&amp;"|"&amp;Z$6,'GIỜ RA VÀO'!$O$5:$O$1604,0)),""))</f>
        <v>O</v>
      </c>
      <c r="AA10" s="45" t="str">
        <f t="array" ref="AA10">IF(OR(AA$6="",$B10=""),"",IFERROR(INDEX('GIỜ RA VÀO'!$M$5:$M$1604,MATCH($B10&amp;"|"&amp;AA$6,'GIỜ RA VÀO'!$O$5:$O$1604,0)),""))</f>
        <v>X</v>
      </c>
      <c r="AB10" s="45" t="str">
        <f t="array" ref="AB10">IF(OR(AB$6="",$B10=""),"",IFERROR(INDEX('GIỜ RA VÀO'!$M$5:$M$1604,MATCH($B10&amp;"|"&amp;AB$6,'GIỜ RA VÀO'!$O$5:$O$1604,0)),""))</f>
        <v>X</v>
      </c>
      <c r="AC10" s="45" t="str">
        <f t="array" ref="AC10">IF(OR(AC$6="",$B10=""),"",IFERROR(INDEX('GIỜ RA VÀO'!$M$5:$M$1604,MATCH($B10&amp;"|"&amp;AC$6,'GIỜ RA VÀO'!$O$5:$O$1604,0)),""))</f>
        <v/>
      </c>
      <c r="AD10" s="45" t="str">
        <f t="array" ref="AD10">IF(OR(AD$6="",$B10=""),"",IFERROR(INDEX('GIỜ RA VÀO'!$M$5:$M$1604,MATCH($B10&amp;"|"&amp;AD$6,'GIỜ RA VÀO'!$O$5:$O$1604,0)),""))</f>
        <v>X</v>
      </c>
      <c r="AE10" s="45" t="str">
        <f t="array" ref="AE10">IF(OR(AE$6="",$B10=""),"",IFERROR(INDEX('GIỜ RA VÀO'!$M$5:$M$1604,MATCH($B10&amp;"|"&amp;AE$6,'GIỜ RA VÀO'!$O$5:$O$1604,0)),""))</f>
        <v/>
      </c>
      <c r="AF10" s="45" t="str">
        <f t="array" ref="AF10">IF(OR(AF$6="",$B10=""),"",IFERROR(INDEX('GIỜ RA VÀO'!$M$5:$M$1604,MATCH($B10&amp;"|"&amp;AF$6,'GIỜ RA VÀO'!$O$5:$O$1604,0)),""))</f>
        <v/>
      </c>
      <c r="AG10" s="45" t="str">
        <f t="array" ref="AG10">IF(OR(AG$6="",$B10=""),"",IFERROR(INDEX('GIỜ RA VÀO'!$M$5:$M$1604,MATCH($B10&amp;"|"&amp;AG$6,'GIỜ RA VÀO'!$O$5:$O$1604,0)),""))</f>
        <v/>
      </c>
      <c r="AH10" s="45" t="str">
        <f t="array" ref="AH10">IF(OR(AH$6="",$B10=""),"",IFERROR(INDEX('GIỜ RA VÀO'!$M$5:$M$1604,MATCH($B10&amp;"|"&amp;AH$6,'GIỜ RA VÀO'!$O$5:$O$1604,0)),""))</f>
        <v/>
      </c>
      <c r="AI10" s="45" t="str">
        <f t="array" ref="AI10">IF(OR(AI$6="",$B10=""),"",IFERROR(INDEX('GIỜ RA VÀO'!$M$5:$M$1604,MATCH($B10&amp;"|"&amp;AI$6,'GIỜ RA VÀO'!$O$5:$O$1604,0)),""))</f>
        <v/>
      </c>
      <c r="AJ10" s="37">
        <f t="shared" si="3"/>
        <v>21</v>
      </c>
      <c r="AK10" s="34">
        <f t="shared" si="4"/>
        <v>0</v>
      </c>
      <c r="AL10" s="34">
        <f t="shared" si="5"/>
        <v>0</v>
      </c>
      <c r="AM10" s="34">
        <f t="shared" si="6"/>
        <v>1</v>
      </c>
      <c r="AN10" s="34">
        <f t="shared" si="7"/>
        <v>0</v>
      </c>
      <c r="AO10" s="34">
        <f t="shared" si="8"/>
        <v>0</v>
      </c>
      <c r="AP10" s="46">
        <f t="shared" si="9"/>
        <v>21</v>
      </c>
      <c r="AQ10" s="37">
        <f>IF($B10="","",SUMIFS('GIỜ RA VÀO'!$J$5:$J$1604,'GIỜ RA VÀO'!$B$5:$B$1604,$B10,'GIỜ RA VÀO'!$A$5:$A$1604,"&gt;="&amp;DATE($E$4,$C$4,1),'GIỜ RA VÀO'!$A$5:$A$1604,"&lt;"&amp;DATE($E$4,$C$4+1,1)))</f>
        <v>10.5</v>
      </c>
      <c r="AR10" s="37">
        <f>IF($B10="","",SUMIFS('GIỜ RA VÀO'!$L$5:$L$1604,'GIỜ RA VÀO'!$B$5:$B$1604,$B10,'GIỜ RA VÀO'!$A$5:$A$1604,"&gt;="&amp;DATE($E$4,$C$4,1),'GIỜ RA VÀO'!$A$5:$A$1604,"&lt;"&amp;DATE($E$4,$C$4+1,1)))</f>
        <v>19.75</v>
      </c>
      <c r="AS10" s="34">
        <f>IF($B10="","",COUNTIFS('GIỜ RA VÀO'!$B$5:$B$1604,$B10,'GIỜ RA VÀO'!$H$5:$H$1604,"&gt;0",'GIỜ RA VÀO'!$A$5:$A$1604,"&gt;="&amp;DATE($E$4,$C$4,1),'GIỜ RA VÀO'!$A$5:$A$1604,"&lt;"&amp;DATE($E$4,$C$4+1,1)))</f>
        <v>4</v>
      </c>
      <c r="AT10" s="34">
        <f>IF($B10="","",SUMIFS('GIỜ RA VÀO'!$H$5:$H$1604,'GIỜ RA VÀO'!$B$5:$B$1604,$B10,'GIỜ RA VÀO'!$A$5:$A$1604,"&gt;="&amp;DATE($E$4,$C$4,1),'GIỜ RA VÀO'!$A$5:$A$1604,"&lt;"&amp;DATE($E$4,$C$4+1,1)))</f>
        <v>76</v>
      </c>
      <c r="AU10" s="34">
        <f>IF($B10="","",SUMIFS('GIỜ RA VÀO'!$I$5:$I$1604,'GIỜ RA VÀO'!$B$5:$B$1604,$B10,'GIỜ RA VÀO'!$A$5:$A$1604,"&gt;="&amp;DATE($E$4,$C$4,1),'GIỜ RA VÀO'!$A$5:$A$1604,"&lt;"&amp;DATE($E$4,$C$4+1,1)))</f>
        <v>60</v>
      </c>
      <c r="AV10" s="47"/>
      <c r="AW10" s="47"/>
      <c r="AX10" s="47"/>
      <c r="AY10" s="47"/>
    </row>
    <row r="11" ht="21.0" customHeight="1">
      <c r="A11" s="38">
        <f t="shared" si="2"/>
        <v>4</v>
      </c>
      <c r="B11" s="22" t="str">
        <f>IF('NHÂN VIÊN'!B8="","",'NHÂN VIÊN'!B8)</f>
        <v>NV004</v>
      </c>
      <c r="C11" s="22" t="str">
        <f>IF(B11="","",'NHÂN VIÊN'!C8)</f>
        <v>Phạm Thị Mai</v>
      </c>
      <c r="D11" s="22" t="str">
        <f>IF(B11="","",'NHÂN VIÊN'!D8)</f>
        <v>Chuyền 1</v>
      </c>
      <c r="E11" s="45" t="str">
        <f t="array" ref="E11">IF(OR(E$6="",$B11=""),"",IFERROR(INDEX('GIỜ RA VÀO'!$M$5:$M$1604,MATCH($B11&amp;"|"&amp;E$6,'GIỜ RA VÀO'!$O$5:$O$1604,0)),""))</f>
        <v>X</v>
      </c>
      <c r="F11" s="45" t="str">
        <f t="array" ref="F11">IF(OR(F$6="",$B11=""),"",IFERROR(INDEX('GIỜ RA VÀO'!$M$5:$M$1604,MATCH($B11&amp;"|"&amp;F$6,'GIỜ RA VÀO'!$O$5:$O$1604,0)),""))</f>
        <v>X</v>
      </c>
      <c r="G11" s="45" t="str">
        <f t="array" ref="G11">IF(OR(G$6="",$B11=""),"",IFERROR(INDEX('GIỜ RA VÀO'!$M$5:$M$1604,MATCH($B11&amp;"|"&amp;G$6,'GIỜ RA VÀO'!$O$5:$O$1604,0)),""))</f>
        <v>K</v>
      </c>
      <c r="H11" s="45" t="str">
        <f t="array" ref="H11">IF(OR(H$6="",$B11=""),"",IFERROR(INDEX('GIỜ RA VÀO'!$M$5:$M$1604,MATCH($B11&amp;"|"&amp;H$6,'GIỜ RA VÀO'!$O$5:$O$1604,0)),""))</f>
        <v/>
      </c>
      <c r="I11" s="45" t="str">
        <f t="array" ref="I11">IF(OR(I$6="",$B11=""),"",IFERROR(INDEX('GIỜ RA VÀO'!$M$5:$M$1604,MATCH($B11&amp;"|"&amp;I$6,'GIỜ RA VÀO'!$O$5:$O$1604,0)),""))</f>
        <v>X</v>
      </c>
      <c r="J11" s="45" t="str">
        <f t="array" ref="J11">IF(OR(J$6="",$B11=""),"",IFERROR(INDEX('GIỜ RA VÀO'!$M$5:$M$1604,MATCH($B11&amp;"|"&amp;J$6,'GIỜ RA VÀO'!$O$5:$O$1604,0)),""))</f>
        <v>X</v>
      </c>
      <c r="K11" s="45" t="str">
        <f t="array" ref="K11">IF(OR(K$6="",$B11=""),"",IFERROR(INDEX('GIỜ RA VÀO'!$M$5:$M$1604,MATCH($B11&amp;"|"&amp;K$6,'GIỜ RA VÀO'!$O$5:$O$1604,0)),""))</f>
        <v>X</v>
      </c>
      <c r="L11" s="45" t="str">
        <f t="array" ref="L11">IF(OR(L$6="",$B11=""),"",IFERROR(INDEX('GIỜ RA VÀO'!$M$5:$M$1604,MATCH($B11&amp;"|"&amp;L$6,'GIỜ RA VÀO'!$O$5:$O$1604,0)),""))</f>
        <v>X</v>
      </c>
      <c r="M11" s="45" t="str">
        <f t="array" ref="M11">IF(OR(M$6="",$B11=""),"",IFERROR(INDEX('GIỜ RA VÀO'!$M$5:$M$1604,MATCH($B11&amp;"|"&amp;M$6,'GIỜ RA VÀO'!$O$5:$O$1604,0)),""))</f>
        <v>X</v>
      </c>
      <c r="N11" s="45" t="str">
        <f t="array" ref="N11">IF(OR(N$6="",$B11=""),"",IFERROR(INDEX('GIỜ RA VÀO'!$M$5:$M$1604,MATCH($B11&amp;"|"&amp;N$6,'GIỜ RA VÀO'!$O$5:$O$1604,0)),""))</f>
        <v>X</v>
      </c>
      <c r="O11" s="45" t="str">
        <f t="array" ref="O11">IF(OR(O$6="",$B11=""),"",IFERROR(INDEX('GIỜ RA VÀO'!$M$5:$M$1604,MATCH($B11&amp;"|"&amp;O$6,'GIỜ RA VÀO'!$O$5:$O$1604,0)),""))</f>
        <v/>
      </c>
      <c r="P11" s="45" t="str">
        <f t="array" ref="P11">IF(OR(P$6="",$B11=""),"",IFERROR(INDEX('GIỜ RA VÀO'!$M$5:$M$1604,MATCH($B11&amp;"|"&amp;P$6,'GIỜ RA VÀO'!$O$5:$O$1604,0)),""))</f>
        <v>X</v>
      </c>
      <c r="Q11" s="45" t="str">
        <f t="array" ref="Q11">IF(OR(Q$6="",$B11=""),"",IFERROR(INDEX('GIỜ RA VÀO'!$M$5:$M$1604,MATCH($B11&amp;"|"&amp;Q$6,'GIỜ RA VÀO'!$O$5:$O$1604,0)),""))</f>
        <v>X</v>
      </c>
      <c r="R11" s="45" t="str">
        <f t="array" ref="R11">IF(OR(R$6="",$B11=""),"",IFERROR(INDEX('GIỜ RA VÀO'!$M$5:$M$1604,MATCH($B11&amp;"|"&amp;R$6,'GIỜ RA VÀO'!$O$5:$O$1604,0)),""))</f>
        <v>X</v>
      </c>
      <c r="S11" s="45" t="str">
        <f t="array" ref="S11">IF(OR(S$6="",$B11=""),"",IFERROR(INDEX('GIỜ RA VÀO'!$M$5:$M$1604,MATCH($B11&amp;"|"&amp;S$6,'GIỜ RA VÀO'!$O$5:$O$1604,0)),""))</f>
        <v>X</v>
      </c>
      <c r="T11" s="45" t="str">
        <f t="array" ref="T11">IF(OR(T$6="",$B11=""),"",IFERROR(INDEX('GIỜ RA VÀO'!$M$5:$M$1604,MATCH($B11&amp;"|"&amp;T$6,'GIỜ RA VÀO'!$O$5:$O$1604,0)),""))</f>
        <v>X</v>
      </c>
      <c r="U11" s="45" t="str">
        <f t="array" ref="U11">IF(OR(U$6="",$B11=""),"",IFERROR(INDEX('GIỜ RA VÀO'!$M$5:$M$1604,MATCH($B11&amp;"|"&amp;U$6,'GIỜ RA VÀO'!$O$5:$O$1604,0)),""))</f>
        <v>X</v>
      </c>
      <c r="V11" s="45" t="str">
        <f t="array" ref="V11">IF(OR(V$6="",$B11=""),"",IFERROR(INDEX('GIỜ RA VÀO'!$M$5:$M$1604,MATCH($B11&amp;"|"&amp;V$6,'GIỜ RA VÀO'!$O$5:$O$1604,0)),""))</f>
        <v/>
      </c>
      <c r="W11" s="45" t="str">
        <f t="array" ref="W11">IF(OR(W$6="",$B11=""),"",IFERROR(INDEX('GIỜ RA VÀO'!$M$5:$M$1604,MATCH($B11&amp;"|"&amp;W$6,'GIỜ RA VÀO'!$O$5:$O$1604,0)),""))</f>
        <v>X</v>
      </c>
      <c r="X11" s="45" t="str">
        <f t="array" ref="X11">IF(OR(X$6="",$B11=""),"",IFERROR(INDEX('GIỜ RA VÀO'!$M$5:$M$1604,MATCH($B11&amp;"|"&amp;X$6,'GIỜ RA VÀO'!$O$5:$O$1604,0)),""))</f>
        <v>X</v>
      </c>
      <c r="Y11" s="45" t="str">
        <f t="array" ref="Y11">IF(OR(Y$6="",$B11=""),"",IFERROR(INDEX('GIỜ RA VÀO'!$M$5:$M$1604,MATCH($B11&amp;"|"&amp;Y$6,'GIỜ RA VÀO'!$O$5:$O$1604,0)),""))</f>
        <v>X</v>
      </c>
      <c r="Z11" s="45" t="str">
        <f t="array" ref="Z11">IF(OR(Z$6="",$B11=""),"",IFERROR(INDEX('GIỜ RA VÀO'!$M$5:$M$1604,MATCH($B11&amp;"|"&amp;Z$6,'GIỜ RA VÀO'!$O$5:$O$1604,0)),""))</f>
        <v>X</v>
      </c>
      <c r="AA11" s="45" t="str">
        <f t="array" ref="AA11">IF(OR(AA$6="",$B11=""),"",IFERROR(INDEX('GIỜ RA VÀO'!$M$5:$M$1604,MATCH($B11&amp;"|"&amp;AA$6,'GIỜ RA VÀO'!$O$5:$O$1604,0)),""))</f>
        <v>X</v>
      </c>
      <c r="AB11" s="45" t="str">
        <f t="array" ref="AB11">IF(OR(AB$6="",$B11=""),"",IFERROR(INDEX('GIỜ RA VÀO'!$M$5:$M$1604,MATCH($B11&amp;"|"&amp;AB$6,'GIỜ RA VÀO'!$O$5:$O$1604,0)),""))</f>
        <v>X</v>
      </c>
      <c r="AC11" s="45" t="str">
        <f t="array" ref="AC11">IF(OR(AC$6="",$B11=""),"",IFERROR(INDEX('GIỜ RA VÀO'!$M$5:$M$1604,MATCH($B11&amp;"|"&amp;AC$6,'GIỜ RA VÀO'!$O$5:$O$1604,0)),""))</f>
        <v/>
      </c>
      <c r="AD11" s="45" t="str">
        <f t="array" ref="AD11">IF(OR(AD$6="",$B11=""),"",IFERROR(INDEX('GIỜ RA VÀO'!$M$5:$M$1604,MATCH($B11&amp;"|"&amp;AD$6,'GIỜ RA VÀO'!$O$5:$O$1604,0)),""))</f>
        <v>X</v>
      </c>
      <c r="AE11" s="45" t="str">
        <f t="array" ref="AE11">IF(OR(AE$6="",$B11=""),"",IFERROR(INDEX('GIỜ RA VÀO'!$M$5:$M$1604,MATCH($B11&amp;"|"&amp;AE$6,'GIỜ RA VÀO'!$O$5:$O$1604,0)),""))</f>
        <v/>
      </c>
      <c r="AF11" s="45" t="str">
        <f t="array" ref="AF11">IF(OR(AF$6="",$B11=""),"",IFERROR(INDEX('GIỜ RA VÀO'!$M$5:$M$1604,MATCH($B11&amp;"|"&amp;AF$6,'GIỜ RA VÀO'!$O$5:$O$1604,0)),""))</f>
        <v/>
      </c>
      <c r="AG11" s="45" t="str">
        <f t="array" ref="AG11">IF(OR(AG$6="",$B11=""),"",IFERROR(INDEX('GIỜ RA VÀO'!$M$5:$M$1604,MATCH($B11&amp;"|"&amp;AG$6,'GIỜ RA VÀO'!$O$5:$O$1604,0)),""))</f>
        <v/>
      </c>
      <c r="AH11" s="45" t="str">
        <f t="array" ref="AH11">IF(OR(AH$6="",$B11=""),"",IFERROR(INDEX('GIỜ RA VÀO'!$M$5:$M$1604,MATCH($B11&amp;"|"&amp;AH$6,'GIỜ RA VÀO'!$O$5:$O$1604,0)),""))</f>
        <v/>
      </c>
      <c r="AI11" s="45" t="str">
        <f t="array" ref="AI11">IF(OR(AI$6="",$B11=""),"",IFERROR(INDEX('GIỜ RA VÀO'!$M$5:$M$1604,MATCH($B11&amp;"|"&amp;AI$6,'GIỜ RA VÀO'!$O$5:$O$1604,0)),""))</f>
        <v/>
      </c>
      <c r="AJ11" s="37">
        <f t="shared" si="3"/>
        <v>21</v>
      </c>
      <c r="AK11" s="34">
        <f t="shared" si="4"/>
        <v>0</v>
      </c>
      <c r="AL11" s="34">
        <f t="shared" si="5"/>
        <v>0</v>
      </c>
      <c r="AM11" s="34">
        <f t="shared" si="6"/>
        <v>0</v>
      </c>
      <c r="AN11" s="34">
        <f t="shared" si="7"/>
        <v>0</v>
      </c>
      <c r="AO11" s="34">
        <f t="shared" si="8"/>
        <v>1</v>
      </c>
      <c r="AP11" s="46">
        <f t="shared" si="9"/>
        <v>21</v>
      </c>
      <c r="AQ11" s="37">
        <f>IF($B11="","",SUMIFS('GIỜ RA VÀO'!$J$5:$J$1604,'GIỜ RA VÀO'!$B$5:$B$1604,$B11,'GIỜ RA VÀO'!$A$5:$A$1604,"&gt;="&amp;DATE($E$4,$C$4,1),'GIỜ RA VÀO'!$A$5:$A$1604,"&lt;"&amp;DATE($E$4,$C$4+1,1)))</f>
        <v>2.5</v>
      </c>
      <c r="AR11" s="37">
        <f>IF($B11="","",SUMIFS('GIỜ RA VÀO'!$L$5:$L$1604,'GIỜ RA VÀO'!$B$5:$B$1604,$B11,'GIỜ RA VÀO'!$A$5:$A$1604,"&gt;="&amp;DATE($E$4,$C$4,1),'GIỜ RA VÀO'!$A$5:$A$1604,"&lt;"&amp;DATE($E$4,$C$4+1,1)))</f>
        <v>3.75</v>
      </c>
      <c r="AS11" s="34">
        <f>IF($B11="","",COUNTIFS('GIỜ RA VÀO'!$B$5:$B$1604,$B11,'GIỜ RA VÀO'!$H$5:$H$1604,"&gt;0",'GIỜ RA VÀO'!$A$5:$A$1604,"&gt;="&amp;DATE($E$4,$C$4,1),'GIỜ RA VÀO'!$A$5:$A$1604,"&lt;"&amp;DATE($E$4,$C$4+1,1)))</f>
        <v>4</v>
      </c>
      <c r="AT11" s="34">
        <f>IF($B11="","",SUMIFS('GIỜ RA VÀO'!$H$5:$H$1604,'GIỜ RA VÀO'!$B$5:$B$1604,$B11,'GIỜ RA VÀO'!$A$5:$A$1604,"&gt;="&amp;DATE($E$4,$C$4,1),'GIỜ RA VÀO'!$A$5:$A$1604,"&lt;"&amp;DATE($E$4,$C$4+1,1)))</f>
        <v>60</v>
      </c>
      <c r="AU11" s="34">
        <f>IF($B11="","",SUMIFS('GIỜ RA VÀO'!$I$5:$I$1604,'GIỜ RA VÀO'!$B$5:$B$1604,$B11,'GIỜ RA VÀO'!$A$5:$A$1604,"&gt;="&amp;DATE($E$4,$C$4,1),'GIỜ RA VÀO'!$A$5:$A$1604,"&lt;"&amp;DATE($E$4,$C$4+1,1)))</f>
        <v>60</v>
      </c>
      <c r="AV11" s="47"/>
      <c r="AW11" s="47"/>
      <c r="AX11" s="47"/>
      <c r="AY11" s="47"/>
    </row>
    <row r="12" ht="21.0" customHeight="1">
      <c r="A12" s="38">
        <f t="shared" si="2"/>
        <v>5</v>
      </c>
      <c r="B12" s="22" t="str">
        <f>IF('NHÂN VIÊN'!B9="","",'NHÂN VIÊN'!B9)</f>
        <v>NV005</v>
      </c>
      <c r="C12" s="22" t="str">
        <f>IF(B12="","",'NHÂN VIÊN'!C9)</f>
        <v>Hoàng Thị Thu</v>
      </c>
      <c r="D12" s="22" t="str">
        <f>IF(B12="","",'NHÂN VIÊN'!D9)</f>
        <v>Chuyền 2</v>
      </c>
      <c r="E12" s="45" t="str">
        <f t="array" ref="E12">IF(OR(E$6="",$B12=""),"",IFERROR(INDEX('GIỜ RA VÀO'!$M$5:$M$1604,MATCH($B12&amp;"|"&amp;E$6,'GIỜ RA VÀO'!$O$5:$O$1604,0)),""))</f>
        <v>X</v>
      </c>
      <c r="F12" s="45" t="str">
        <f t="array" ref="F12">IF(OR(F$6="",$B12=""),"",IFERROR(INDEX('GIỜ RA VÀO'!$M$5:$M$1604,MATCH($B12&amp;"|"&amp;F$6,'GIỜ RA VÀO'!$O$5:$O$1604,0)),""))</f>
        <v>X</v>
      </c>
      <c r="G12" s="45" t="str">
        <f t="array" ref="G12">IF(OR(G$6="",$B12=""),"",IFERROR(INDEX('GIỜ RA VÀO'!$M$5:$M$1604,MATCH($B12&amp;"|"&amp;G$6,'GIỜ RA VÀO'!$O$5:$O$1604,0)),""))</f>
        <v>X</v>
      </c>
      <c r="H12" s="45" t="str">
        <f t="array" ref="H12">IF(OR(H$6="",$B12=""),"",IFERROR(INDEX('GIỜ RA VÀO'!$M$5:$M$1604,MATCH($B12&amp;"|"&amp;H$6,'GIỜ RA VÀO'!$O$5:$O$1604,0)),""))</f>
        <v/>
      </c>
      <c r="I12" s="45" t="str">
        <f t="array" ref="I12">IF(OR(I$6="",$B12=""),"",IFERROR(INDEX('GIỜ RA VÀO'!$M$5:$M$1604,MATCH($B12&amp;"|"&amp;I$6,'GIỜ RA VÀO'!$O$5:$O$1604,0)),""))</f>
        <v>X</v>
      </c>
      <c r="J12" s="45" t="str">
        <f t="array" ref="J12">IF(OR(J$6="",$B12=""),"",IFERROR(INDEX('GIỜ RA VÀO'!$M$5:$M$1604,MATCH($B12&amp;"|"&amp;J$6,'GIỜ RA VÀO'!$O$5:$O$1604,0)),""))</f>
        <v>X</v>
      </c>
      <c r="K12" s="45" t="str">
        <f t="array" ref="K12">IF(OR(K$6="",$B12=""),"",IFERROR(INDEX('GIỜ RA VÀO'!$M$5:$M$1604,MATCH($B12&amp;"|"&amp;K$6,'GIỜ RA VÀO'!$O$5:$O$1604,0)),""))</f>
        <v>X</v>
      </c>
      <c r="L12" s="45" t="str">
        <f t="array" ref="L12">IF(OR(L$6="",$B12=""),"",IFERROR(INDEX('GIỜ RA VÀO'!$M$5:$M$1604,MATCH($B12&amp;"|"&amp;L$6,'GIỜ RA VÀO'!$O$5:$O$1604,0)),""))</f>
        <v>X</v>
      </c>
      <c r="M12" s="45" t="str">
        <f t="array" ref="M12">IF(OR(M$6="",$B12=""),"",IFERROR(INDEX('GIỜ RA VÀO'!$M$5:$M$1604,MATCH($B12&amp;"|"&amp;M$6,'GIỜ RA VÀO'!$O$5:$O$1604,0)),""))</f>
        <v>X</v>
      </c>
      <c r="N12" s="45" t="str">
        <f t="array" ref="N12">IF(OR(N$6="",$B12=""),"",IFERROR(INDEX('GIỜ RA VÀO'!$M$5:$M$1604,MATCH($B12&amp;"|"&amp;N$6,'GIỜ RA VÀO'!$O$5:$O$1604,0)),""))</f>
        <v>X</v>
      </c>
      <c r="O12" s="45" t="str">
        <f t="array" ref="O12">IF(OR(O$6="",$B12=""),"",IFERROR(INDEX('GIỜ RA VÀO'!$M$5:$M$1604,MATCH($B12&amp;"|"&amp;O$6,'GIỜ RA VÀO'!$O$5:$O$1604,0)),""))</f>
        <v/>
      </c>
      <c r="P12" s="45" t="str">
        <f t="array" ref="P12">IF(OR(P$6="",$B12=""),"",IFERROR(INDEX('GIỜ RA VÀO'!$M$5:$M$1604,MATCH($B12&amp;"|"&amp;P$6,'GIỜ RA VÀO'!$O$5:$O$1604,0)),""))</f>
        <v>X</v>
      </c>
      <c r="Q12" s="45" t="str">
        <f t="array" ref="Q12">IF(OR(Q$6="",$B12=""),"",IFERROR(INDEX('GIỜ RA VÀO'!$M$5:$M$1604,MATCH($B12&amp;"|"&amp;Q$6,'GIỜ RA VÀO'!$O$5:$O$1604,0)),""))</f>
        <v>X</v>
      </c>
      <c r="R12" s="45" t="str">
        <f t="array" ref="R12">IF(OR(R$6="",$B12=""),"",IFERROR(INDEX('GIỜ RA VÀO'!$M$5:$M$1604,MATCH($B12&amp;"|"&amp;R$6,'GIỜ RA VÀO'!$O$5:$O$1604,0)),""))</f>
        <v>X</v>
      </c>
      <c r="S12" s="45" t="str">
        <f t="array" ref="S12">IF(OR(S$6="",$B12=""),"",IFERROR(INDEX('GIỜ RA VÀO'!$M$5:$M$1604,MATCH($B12&amp;"|"&amp;S$6,'GIỜ RA VÀO'!$O$5:$O$1604,0)),""))</f>
        <v>X</v>
      </c>
      <c r="T12" s="45" t="str">
        <f t="array" ref="T12">IF(OR(T$6="",$B12=""),"",IFERROR(INDEX('GIỜ RA VÀO'!$M$5:$M$1604,MATCH($B12&amp;"|"&amp;T$6,'GIỜ RA VÀO'!$O$5:$O$1604,0)),""))</f>
        <v>P</v>
      </c>
      <c r="U12" s="45" t="str">
        <f t="array" ref="U12">IF(OR(U$6="",$B12=""),"",IFERROR(INDEX('GIỜ RA VÀO'!$M$5:$M$1604,MATCH($B12&amp;"|"&amp;U$6,'GIỜ RA VÀO'!$O$5:$O$1604,0)),""))</f>
        <v>X</v>
      </c>
      <c r="V12" s="45" t="str">
        <f t="array" ref="V12">IF(OR(V$6="",$B12=""),"",IFERROR(INDEX('GIỜ RA VÀO'!$M$5:$M$1604,MATCH($B12&amp;"|"&amp;V$6,'GIỜ RA VÀO'!$O$5:$O$1604,0)),""))</f>
        <v/>
      </c>
      <c r="W12" s="45" t="str">
        <f t="array" ref="W12">IF(OR(W$6="",$B12=""),"",IFERROR(INDEX('GIỜ RA VÀO'!$M$5:$M$1604,MATCH($B12&amp;"|"&amp;W$6,'GIỜ RA VÀO'!$O$5:$O$1604,0)),""))</f>
        <v>X</v>
      </c>
      <c r="X12" s="45" t="str">
        <f t="array" ref="X12">IF(OR(X$6="",$B12=""),"",IFERROR(INDEX('GIỜ RA VÀO'!$M$5:$M$1604,MATCH($B12&amp;"|"&amp;X$6,'GIỜ RA VÀO'!$O$5:$O$1604,0)),""))</f>
        <v>X</v>
      </c>
      <c r="Y12" s="45" t="str">
        <f t="array" ref="Y12">IF(OR(Y$6="",$B12=""),"",IFERROR(INDEX('GIỜ RA VÀO'!$M$5:$M$1604,MATCH($B12&amp;"|"&amp;Y$6,'GIỜ RA VÀO'!$O$5:$O$1604,0)),""))</f>
        <v>X</v>
      </c>
      <c r="Z12" s="45" t="str">
        <f t="array" ref="Z12">IF(OR(Z$6="",$B12=""),"",IFERROR(INDEX('GIỜ RA VÀO'!$M$5:$M$1604,MATCH($B12&amp;"|"&amp;Z$6,'GIỜ RA VÀO'!$O$5:$O$1604,0)),""))</f>
        <v>X</v>
      </c>
      <c r="AA12" s="45" t="str">
        <f t="array" ref="AA12">IF(OR(AA$6="",$B12=""),"",IFERROR(INDEX('GIỜ RA VÀO'!$M$5:$M$1604,MATCH($B12&amp;"|"&amp;AA$6,'GIỜ RA VÀO'!$O$5:$O$1604,0)),""))</f>
        <v>X</v>
      </c>
      <c r="AB12" s="45" t="str">
        <f t="array" ref="AB12">IF(OR(AB$6="",$B12=""),"",IFERROR(INDEX('GIỜ RA VÀO'!$M$5:$M$1604,MATCH($B12&amp;"|"&amp;AB$6,'GIỜ RA VÀO'!$O$5:$O$1604,0)),""))</f>
        <v>X</v>
      </c>
      <c r="AC12" s="45" t="str">
        <f t="array" ref="AC12">IF(OR(AC$6="",$B12=""),"",IFERROR(INDEX('GIỜ RA VÀO'!$M$5:$M$1604,MATCH($B12&amp;"|"&amp;AC$6,'GIỜ RA VÀO'!$O$5:$O$1604,0)),""))</f>
        <v/>
      </c>
      <c r="AD12" s="45" t="str">
        <f t="array" ref="AD12">IF(OR(AD$6="",$B12=""),"",IFERROR(INDEX('GIỜ RA VÀO'!$M$5:$M$1604,MATCH($B12&amp;"|"&amp;AD$6,'GIỜ RA VÀO'!$O$5:$O$1604,0)),""))</f>
        <v>X</v>
      </c>
      <c r="AE12" s="45" t="str">
        <f t="array" ref="AE12">IF(OR(AE$6="",$B12=""),"",IFERROR(INDEX('GIỜ RA VÀO'!$M$5:$M$1604,MATCH($B12&amp;"|"&amp;AE$6,'GIỜ RA VÀO'!$O$5:$O$1604,0)),""))</f>
        <v/>
      </c>
      <c r="AF12" s="45" t="str">
        <f t="array" ref="AF12">IF(OR(AF$6="",$B12=""),"",IFERROR(INDEX('GIỜ RA VÀO'!$M$5:$M$1604,MATCH($B12&amp;"|"&amp;AF$6,'GIỜ RA VÀO'!$O$5:$O$1604,0)),""))</f>
        <v/>
      </c>
      <c r="AG12" s="45" t="str">
        <f t="array" ref="AG12">IF(OR(AG$6="",$B12=""),"",IFERROR(INDEX('GIỜ RA VÀO'!$M$5:$M$1604,MATCH($B12&amp;"|"&amp;AG$6,'GIỜ RA VÀO'!$O$5:$O$1604,0)),""))</f>
        <v/>
      </c>
      <c r="AH12" s="45" t="str">
        <f t="array" ref="AH12">IF(OR(AH$6="",$B12=""),"",IFERROR(INDEX('GIỜ RA VÀO'!$M$5:$M$1604,MATCH($B12&amp;"|"&amp;AH$6,'GIỜ RA VÀO'!$O$5:$O$1604,0)),""))</f>
        <v/>
      </c>
      <c r="AI12" s="45" t="str">
        <f t="array" ref="AI12">IF(OR(AI$6="",$B12=""),"",IFERROR(INDEX('GIỜ RA VÀO'!$M$5:$M$1604,MATCH($B12&amp;"|"&amp;AI$6,'GIỜ RA VÀO'!$O$5:$O$1604,0)),""))</f>
        <v/>
      </c>
      <c r="AJ12" s="37">
        <f t="shared" si="3"/>
        <v>21</v>
      </c>
      <c r="AK12" s="34">
        <f t="shared" si="4"/>
        <v>1</v>
      </c>
      <c r="AL12" s="34">
        <f t="shared" si="5"/>
        <v>0</v>
      </c>
      <c r="AM12" s="34">
        <f t="shared" si="6"/>
        <v>0</v>
      </c>
      <c r="AN12" s="34">
        <f t="shared" si="7"/>
        <v>0</v>
      </c>
      <c r="AO12" s="34">
        <f t="shared" si="8"/>
        <v>0</v>
      </c>
      <c r="AP12" s="46">
        <f t="shared" si="9"/>
        <v>22</v>
      </c>
      <c r="AQ12" s="37">
        <f>IF($B12="","",SUMIFS('GIỜ RA VÀO'!$J$5:$J$1604,'GIỜ RA VÀO'!$B$5:$B$1604,$B12,'GIỜ RA VÀO'!$A$5:$A$1604,"&gt;="&amp;DATE($E$4,$C$4,1),'GIỜ RA VÀO'!$A$5:$A$1604,"&lt;"&amp;DATE($E$4,$C$4+1,1)))</f>
        <v>7</v>
      </c>
      <c r="AR12" s="37">
        <f>IF($B12="","",SUMIFS('GIỜ RA VÀO'!$L$5:$L$1604,'GIỜ RA VÀO'!$B$5:$B$1604,$B12,'GIỜ RA VÀO'!$A$5:$A$1604,"&gt;="&amp;DATE($E$4,$C$4,1),'GIỜ RA VÀO'!$A$5:$A$1604,"&lt;"&amp;DATE($E$4,$C$4+1,1)))</f>
        <v>10.5</v>
      </c>
      <c r="AS12" s="34">
        <f>IF($B12="","",COUNTIFS('GIỜ RA VÀO'!$B$5:$B$1604,$B12,'GIỜ RA VÀO'!$H$5:$H$1604,"&gt;0",'GIỜ RA VÀO'!$A$5:$A$1604,"&gt;="&amp;DATE($E$4,$C$4,1),'GIỜ RA VÀO'!$A$5:$A$1604,"&lt;"&amp;DATE($E$4,$C$4+1,1)))</f>
        <v>5</v>
      </c>
      <c r="AT12" s="34">
        <f>IF($B12="","",SUMIFS('GIỜ RA VÀO'!$H$5:$H$1604,'GIỜ RA VÀO'!$B$5:$B$1604,$B12,'GIỜ RA VÀO'!$A$5:$A$1604,"&gt;="&amp;DATE($E$4,$C$4,1),'GIỜ RA VÀO'!$A$5:$A$1604,"&lt;"&amp;DATE($E$4,$C$4+1,1)))</f>
        <v>94</v>
      </c>
      <c r="AU12" s="34">
        <f>IF($B12="","",SUMIFS('GIỜ RA VÀO'!$I$5:$I$1604,'GIỜ RA VÀO'!$B$5:$B$1604,$B12,'GIỜ RA VÀO'!$A$5:$A$1604,"&gt;="&amp;DATE($E$4,$C$4,1),'GIỜ RA VÀO'!$A$5:$A$1604,"&lt;"&amp;DATE($E$4,$C$4+1,1)))</f>
        <v>60</v>
      </c>
      <c r="AV12" s="47"/>
      <c r="AW12" s="47"/>
      <c r="AX12" s="47"/>
      <c r="AY12" s="47"/>
    </row>
    <row r="13" ht="21.0" customHeight="1">
      <c r="A13" s="38">
        <f t="shared" si="2"/>
        <v>6</v>
      </c>
      <c r="B13" s="22" t="str">
        <f>IF('NHÂN VIÊN'!B10="","",'NHÂN VIÊN'!B10)</f>
        <v>NV006</v>
      </c>
      <c r="C13" s="22" t="str">
        <f>IF(B13="","",'NHÂN VIÊN'!C10)</f>
        <v>Vũ Văn Hùng</v>
      </c>
      <c r="D13" s="22" t="str">
        <f>IF(B13="","",'NHÂN VIÊN'!D10)</f>
        <v>Chuyền 2</v>
      </c>
      <c r="E13" s="45" t="str">
        <f t="array" ref="E13">IF(OR(E$6="",$B13=""),"",IFERROR(INDEX('GIỜ RA VÀO'!$M$5:$M$1604,MATCH($B13&amp;"|"&amp;E$6,'GIỜ RA VÀO'!$O$5:$O$1604,0)),""))</f>
        <v>P</v>
      </c>
      <c r="F13" s="45" t="str">
        <f t="array" ref="F13">IF(OR(F$6="",$B13=""),"",IFERROR(INDEX('GIỜ RA VÀO'!$M$5:$M$1604,MATCH($B13&amp;"|"&amp;F$6,'GIỜ RA VÀO'!$O$5:$O$1604,0)),""))</f>
        <v>X</v>
      </c>
      <c r="G13" s="45" t="str">
        <f t="array" ref="G13">IF(OR(G$6="",$B13=""),"",IFERROR(INDEX('GIỜ RA VÀO'!$M$5:$M$1604,MATCH($B13&amp;"|"&amp;G$6,'GIỜ RA VÀO'!$O$5:$O$1604,0)),""))</f>
        <v>X</v>
      </c>
      <c r="H13" s="45" t="str">
        <f t="array" ref="H13">IF(OR(H$6="",$B13=""),"",IFERROR(INDEX('GIỜ RA VÀO'!$M$5:$M$1604,MATCH($B13&amp;"|"&amp;H$6,'GIỜ RA VÀO'!$O$5:$O$1604,0)),""))</f>
        <v/>
      </c>
      <c r="I13" s="45" t="str">
        <f t="array" ref="I13">IF(OR(I$6="",$B13=""),"",IFERROR(INDEX('GIỜ RA VÀO'!$M$5:$M$1604,MATCH($B13&amp;"|"&amp;I$6,'GIỜ RA VÀO'!$O$5:$O$1604,0)),""))</f>
        <v>P</v>
      </c>
      <c r="J13" s="45" t="str">
        <f t="array" ref="J13">IF(OR(J$6="",$B13=""),"",IFERROR(INDEX('GIỜ RA VÀO'!$M$5:$M$1604,MATCH($B13&amp;"|"&amp;J$6,'GIỜ RA VÀO'!$O$5:$O$1604,0)),""))</f>
        <v>X</v>
      </c>
      <c r="K13" s="45" t="str">
        <f t="array" ref="K13">IF(OR(K$6="",$B13=""),"",IFERROR(INDEX('GIỜ RA VÀO'!$M$5:$M$1604,MATCH($B13&amp;"|"&amp;K$6,'GIỜ RA VÀO'!$O$5:$O$1604,0)),""))</f>
        <v>X</v>
      </c>
      <c r="L13" s="45" t="str">
        <f t="array" ref="L13">IF(OR(L$6="",$B13=""),"",IFERROR(INDEX('GIỜ RA VÀO'!$M$5:$M$1604,MATCH($B13&amp;"|"&amp;L$6,'GIỜ RA VÀO'!$O$5:$O$1604,0)),""))</f>
        <v>X</v>
      </c>
      <c r="M13" s="45" t="str">
        <f t="array" ref="M13">IF(OR(M$6="",$B13=""),"",IFERROR(INDEX('GIỜ RA VÀO'!$M$5:$M$1604,MATCH($B13&amp;"|"&amp;M$6,'GIỜ RA VÀO'!$O$5:$O$1604,0)),""))</f>
        <v>O</v>
      </c>
      <c r="N13" s="45" t="str">
        <f t="array" ref="N13">IF(OR(N$6="",$B13=""),"",IFERROR(INDEX('GIỜ RA VÀO'!$M$5:$M$1604,MATCH($B13&amp;"|"&amp;N$6,'GIỜ RA VÀO'!$O$5:$O$1604,0)),""))</f>
        <v>X</v>
      </c>
      <c r="O13" s="45" t="str">
        <f t="array" ref="O13">IF(OR(O$6="",$B13=""),"",IFERROR(INDEX('GIỜ RA VÀO'!$M$5:$M$1604,MATCH($B13&amp;"|"&amp;O$6,'GIỜ RA VÀO'!$O$5:$O$1604,0)),""))</f>
        <v>TC</v>
      </c>
      <c r="P13" s="45" t="str">
        <f t="array" ref="P13">IF(OR(P$6="",$B13=""),"",IFERROR(INDEX('GIỜ RA VÀO'!$M$5:$M$1604,MATCH($B13&amp;"|"&amp;P$6,'GIỜ RA VÀO'!$O$5:$O$1604,0)),""))</f>
        <v>X</v>
      </c>
      <c r="Q13" s="45" t="str">
        <f t="array" ref="Q13">IF(OR(Q$6="",$B13=""),"",IFERROR(INDEX('GIỜ RA VÀO'!$M$5:$M$1604,MATCH($B13&amp;"|"&amp;Q$6,'GIỜ RA VÀO'!$O$5:$O$1604,0)),""))</f>
        <v>X</v>
      </c>
      <c r="R13" s="45" t="str">
        <f t="array" ref="R13">IF(OR(R$6="",$B13=""),"",IFERROR(INDEX('GIỜ RA VÀO'!$M$5:$M$1604,MATCH($B13&amp;"|"&amp;R$6,'GIỜ RA VÀO'!$O$5:$O$1604,0)),""))</f>
        <v>X</v>
      </c>
      <c r="S13" s="45" t="str">
        <f t="array" ref="S13">IF(OR(S$6="",$B13=""),"",IFERROR(INDEX('GIỜ RA VÀO'!$M$5:$M$1604,MATCH($B13&amp;"|"&amp;S$6,'GIỜ RA VÀO'!$O$5:$O$1604,0)),""))</f>
        <v>X</v>
      </c>
      <c r="T13" s="45" t="str">
        <f t="array" ref="T13">IF(OR(T$6="",$B13=""),"",IFERROR(INDEX('GIỜ RA VÀO'!$M$5:$M$1604,MATCH($B13&amp;"|"&amp;T$6,'GIỜ RA VÀO'!$O$5:$O$1604,0)),""))</f>
        <v>X</v>
      </c>
      <c r="U13" s="45" t="str">
        <f t="array" ref="U13">IF(OR(U$6="",$B13=""),"",IFERROR(INDEX('GIỜ RA VÀO'!$M$5:$M$1604,MATCH($B13&amp;"|"&amp;U$6,'GIỜ RA VÀO'!$O$5:$O$1604,0)),""))</f>
        <v>K</v>
      </c>
      <c r="V13" s="45" t="str">
        <f t="array" ref="V13">IF(OR(V$6="",$B13=""),"",IFERROR(INDEX('GIỜ RA VÀO'!$M$5:$M$1604,MATCH($B13&amp;"|"&amp;V$6,'GIỜ RA VÀO'!$O$5:$O$1604,0)),""))</f>
        <v>TC</v>
      </c>
      <c r="W13" s="45" t="str">
        <f t="array" ref="W13">IF(OR(W$6="",$B13=""),"",IFERROR(INDEX('GIỜ RA VÀO'!$M$5:$M$1604,MATCH($B13&amp;"|"&amp;W$6,'GIỜ RA VÀO'!$O$5:$O$1604,0)),""))</f>
        <v>X</v>
      </c>
      <c r="X13" s="45" t="str">
        <f t="array" ref="X13">IF(OR(X$6="",$B13=""),"",IFERROR(INDEX('GIỜ RA VÀO'!$M$5:$M$1604,MATCH($B13&amp;"|"&amp;X$6,'GIỜ RA VÀO'!$O$5:$O$1604,0)),""))</f>
        <v>X</v>
      </c>
      <c r="Y13" s="45" t="str">
        <f t="array" ref="Y13">IF(OR(Y$6="",$B13=""),"",IFERROR(INDEX('GIỜ RA VÀO'!$M$5:$M$1604,MATCH($B13&amp;"|"&amp;Y$6,'GIỜ RA VÀO'!$O$5:$O$1604,0)),""))</f>
        <v>X</v>
      </c>
      <c r="Z13" s="45" t="str">
        <f t="array" ref="Z13">IF(OR(Z$6="",$B13=""),"",IFERROR(INDEX('GIỜ RA VÀO'!$M$5:$M$1604,MATCH($B13&amp;"|"&amp;Z$6,'GIỜ RA VÀO'!$O$5:$O$1604,0)),""))</f>
        <v>X</v>
      </c>
      <c r="AA13" s="45" t="str">
        <f t="array" ref="AA13">IF(OR(AA$6="",$B13=""),"",IFERROR(INDEX('GIỜ RA VÀO'!$M$5:$M$1604,MATCH($B13&amp;"|"&amp;AA$6,'GIỜ RA VÀO'!$O$5:$O$1604,0)),""))</f>
        <v>X</v>
      </c>
      <c r="AB13" s="45" t="str">
        <f t="array" ref="AB13">IF(OR(AB$6="",$B13=""),"",IFERROR(INDEX('GIỜ RA VÀO'!$M$5:$M$1604,MATCH($B13&amp;"|"&amp;AB$6,'GIỜ RA VÀO'!$O$5:$O$1604,0)),""))</f>
        <v>X</v>
      </c>
      <c r="AC13" s="45" t="str">
        <f t="array" ref="AC13">IF(OR(AC$6="",$B13=""),"",IFERROR(INDEX('GIỜ RA VÀO'!$M$5:$M$1604,MATCH($B13&amp;"|"&amp;AC$6,'GIỜ RA VÀO'!$O$5:$O$1604,0)),""))</f>
        <v/>
      </c>
      <c r="AD13" s="45" t="str">
        <f t="array" ref="AD13">IF(OR(AD$6="",$B13=""),"",IFERROR(INDEX('GIỜ RA VÀO'!$M$5:$M$1604,MATCH($B13&amp;"|"&amp;AD$6,'GIỜ RA VÀO'!$O$5:$O$1604,0)),""))</f>
        <v>X</v>
      </c>
      <c r="AE13" s="45" t="str">
        <f t="array" ref="AE13">IF(OR(AE$6="",$B13=""),"",IFERROR(INDEX('GIỜ RA VÀO'!$M$5:$M$1604,MATCH($B13&amp;"|"&amp;AE$6,'GIỜ RA VÀO'!$O$5:$O$1604,0)),""))</f>
        <v/>
      </c>
      <c r="AF13" s="45" t="str">
        <f t="array" ref="AF13">IF(OR(AF$6="",$B13=""),"",IFERROR(INDEX('GIỜ RA VÀO'!$M$5:$M$1604,MATCH($B13&amp;"|"&amp;AF$6,'GIỜ RA VÀO'!$O$5:$O$1604,0)),""))</f>
        <v/>
      </c>
      <c r="AG13" s="45" t="str">
        <f t="array" ref="AG13">IF(OR(AG$6="",$B13=""),"",IFERROR(INDEX('GIỜ RA VÀO'!$M$5:$M$1604,MATCH($B13&amp;"|"&amp;AG$6,'GIỜ RA VÀO'!$O$5:$O$1604,0)),""))</f>
        <v/>
      </c>
      <c r="AH13" s="45" t="str">
        <f t="array" ref="AH13">IF(OR(AH$6="",$B13=""),"",IFERROR(INDEX('GIỜ RA VÀO'!$M$5:$M$1604,MATCH($B13&amp;"|"&amp;AH$6,'GIỜ RA VÀO'!$O$5:$O$1604,0)),""))</f>
        <v/>
      </c>
      <c r="AI13" s="45" t="str">
        <f t="array" ref="AI13">IF(OR(AI$6="",$B13=""),"",IFERROR(INDEX('GIỜ RA VÀO'!$M$5:$M$1604,MATCH($B13&amp;"|"&amp;AI$6,'GIỜ RA VÀO'!$O$5:$O$1604,0)),""))</f>
        <v/>
      </c>
      <c r="AJ13" s="37">
        <f t="shared" si="3"/>
        <v>18</v>
      </c>
      <c r="AK13" s="34">
        <f t="shared" si="4"/>
        <v>2</v>
      </c>
      <c r="AL13" s="34">
        <f t="shared" si="5"/>
        <v>0</v>
      </c>
      <c r="AM13" s="34">
        <f t="shared" si="6"/>
        <v>1</v>
      </c>
      <c r="AN13" s="34">
        <f t="shared" si="7"/>
        <v>0</v>
      </c>
      <c r="AO13" s="34">
        <f t="shared" si="8"/>
        <v>1</v>
      </c>
      <c r="AP13" s="46">
        <f t="shared" si="9"/>
        <v>20</v>
      </c>
      <c r="AQ13" s="37">
        <f>IF($B13="","",SUMIFS('GIỜ RA VÀO'!$J$5:$J$1604,'GIỜ RA VÀO'!$B$5:$B$1604,$B13,'GIỜ RA VÀO'!$A$5:$A$1604,"&gt;="&amp;DATE($E$4,$C$4,1),'GIỜ RA VÀO'!$A$5:$A$1604,"&lt;"&amp;DATE($E$4,$C$4+1,1)))</f>
        <v>19</v>
      </c>
      <c r="AR13" s="37">
        <f>IF($B13="","",SUMIFS('GIỜ RA VÀO'!$L$5:$L$1604,'GIỜ RA VÀO'!$B$5:$B$1604,$B13,'GIỜ RA VÀO'!$A$5:$A$1604,"&gt;="&amp;DATE($E$4,$C$4,1),'GIỜ RA VÀO'!$A$5:$A$1604,"&lt;"&amp;DATE($E$4,$C$4+1,1)))</f>
        <v>32.5</v>
      </c>
      <c r="AS13" s="34">
        <f>IF($B13="","",COUNTIFS('GIỜ RA VÀO'!$B$5:$B$1604,$B13,'GIỜ RA VÀO'!$H$5:$H$1604,"&gt;0",'GIỜ RA VÀO'!$A$5:$A$1604,"&gt;="&amp;DATE($E$4,$C$4,1),'GIỜ RA VÀO'!$A$5:$A$1604,"&lt;"&amp;DATE($E$4,$C$4+1,1)))</f>
        <v>3</v>
      </c>
      <c r="AT13" s="34">
        <f>IF($B13="","",SUMIFS('GIỜ RA VÀO'!$H$5:$H$1604,'GIỜ RA VÀO'!$B$5:$B$1604,$B13,'GIỜ RA VÀO'!$A$5:$A$1604,"&gt;="&amp;DATE($E$4,$C$4,1),'GIỜ RA VÀO'!$A$5:$A$1604,"&lt;"&amp;DATE($E$4,$C$4+1,1)))</f>
        <v>46</v>
      </c>
      <c r="AU13" s="34">
        <f>IF($B13="","",SUMIFS('GIỜ RA VÀO'!$I$5:$I$1604,'GIỜ RA VÀO'!$B$5:$B$1604,$B13,'GIỜ RA VÀO'!$A$5:$A$1604,"&gt;="&amp;DATE($E$4,$C$4,1),'GIỜ RA VÀO'!$A$5:$A$1604,"&lt;"&amp;DATE($E$4,$C$4+1,1)))</f>
        <v>0</v>
      </c>
      <c r="AV13" s="47"/>
      <c r="AW13" s="47"/>
      <c r="AX13" s="47"/>
      <c r="AY13" s="47"/>
    </row>
    <row r="14" ht="21.0" customHeight="1">
      <c r="A14" s="38">
        <f t="shared" si="2"/>
        <v>7</v>
      </c>
      <c r="B14" s="22" t="str">
        <f>IF('NHÂN VIÊN'!B11="","",'NHÂN VIÊN'!B11)</f>
        <v>NV007</v>
      </c>
      <c r="C14" s="22" t="str">
        <f>IF(B14="","",'NHÂN VIÊN'!C11)</f>
        <v>Đặng Thị Nga</v>
      </c>
      <c r="D14" s="22" t="str">
        <f>IF(B14="","",'NHÂN VIÊN'!D11)</f>
        <v>Chuyền 2</v>
      </c>
      <c r="E14" s="45" t="str">
        <f t="array" ref="E14">IF(OR(E$6="",$B14=""),"",IFERROR(INDEX('GIỜ RA VÀO'!$M$5:$M$1604,MATCH($B14&amp;"|"&amp;E$6,'GIỜ RA VÀO'!$O$5:$O$1604,0)),""))</f>
        <v>X</v>
      </c>
      <c r="F14" s="45" t="str">
        <f t="array" ref="F14">IF(OR(F$6="",$B14=""),"",IFERROR(INDEX('GIỜ RA VÀO'!$M$5:$M$1604,MATCH($B14&amp;"|"&amp;F$6,'GIỜ RA VÀO'!$O$5:$O$1604,0)),""))</f>
        <v>X</v>
      </c>
      <c r="G14" s="45" t="str">
        <f t="array" ref="G14">IF(OR(G$6="",$B14=""),"",IFERROR(INDEX('GIỜ RA VÀO'!$M$5:$M$1604,MATCH($B14&amp;"|"&amp;G$6,'GIỜ RA VÀO'!$O$5:$O$1604,0)),""))</f>
        <v>K</v>
      </c>
      <c r="H14" s="45" t="str">
        <f t="array" ref="H14">IF(OR(H$6="",$B14=""),"",IFERROR(INDEX('GIỜ RA VÀO'!$M$5:$M$1604,MATCH($B14&amp;"|"&amp;H$6,'GIỜ RA VÀO'!$O$5:$O$1604,0)),""))</f>
        <v/>
      </c>
      <c r="I14" s="45" t="str">
        <f t="array" ref="I14">IF(OR(I$6="",$B14=""),"",IFERROR(INDEX('GIỜ RA VÀO'!$M$5:$M$1604,MATCH($B14&amp;"|"&amp;I$6,'GIỜ RA VÀO'!$O$5:$O$1604,0)),""))</f>
        <v>K</v>
      </c>
      <c r="J14" s="45" t="str">
        <f t="array" ref="J14">IF(OR(J$6="",$B14=""),"",IFERROR(INDEX('GIỜ RA VÀO'!$M$5:$M$1604,MATCH($B14&amp;"|"&amp;J$6,'GIỜ RA VÀO'!$O$5:$O$1604,0)),""))</f>
        <v>X</v>
      </c>
      <c r="K14" s="45" t="str">
        <f t="array" ref="K14">IF(OR(K$6="",$B14=""),"",IFERROR(INDEX('GIỜ RA VÀO'!$M$5:$M$1604,MATCH($B14&amp;"|"&amp;K$6,'GIỜ RA VÀO'!$O$5:$O$1604,0)),""))</f>
        <v>X</v>
      </c>
      <c r="L14" s="45" t="str">
        <f t="array" ref="L14">IF(OR(L$6="",$B14=""),"",IFERROR(INDEX('GIỜ RA VÀO'!$M$5:$M$1604,MATCH($B14&amp;"|"&amp;L$6,'GIỜ RA VÀO'!$O$5:$O$1604,0)),""))</f>
        <v>X</v>
      </c>
      <c r="M14" s="45" t="str">
        <f t="array" ref="M14">IF(OR(M$6="",$B14=""),"",IFERROR(INDEX('GIỜ RA VÀO'!$M$5:$M$1604,MATCH($B14&amp;"|"&amp;M$6,'GIỜ RA VÀO'!$O$5:$O$1604,0)),""))</f>
        <v>X</v>
      </c>
      <c r="N14" s="45" t="str">
        <f t="array" ref="N14">IF(OR(N$6="",$B14=""),"",IFERROR(INDEX('GIỜ RA VÀO'!$M$5:$M$1604,MATCH($B14&amp;"|"&amp;N$6,'GIỜ RA VÀO'!$O$5:$O$1604,0)),""))</f>
        <v>X</v>
      </c>
      <c r="O14" s="45" t="str">
        <f t="array" ref="O14">IF(OR(O$6="",$B14=""),"",IFERROR(INDEX('GIỜ RA VÀO'!$M$5:$M$1604,MATCH($B14&amp;"|"&amp;O$6,'GIỜ RA VÀO'!$O$5:$O$1604,0)),""))</f>
        <v/>
      </c>
      <c r="P14" s="45" t="str">
        <f t="array" ref="P14">IF(OR(P$6="",$B14=""),"",IFERROR(INDEX('GIỜ RA VÀO'!$M$5:$M$1604,MATCH($B14&amp;"|"&amp;P$6,'GIỜ RA VÀO'!$O$5:$O$1604,0)),""))</f>
        <v>X</v>
      </c>
      <c r="Q14" s="45" t="str">
        <f t="array" ref="Q14">IF(OR(Q$6="",$B14=""),"",IFERROR(INDEX('GIỜ RA VÀO'!$M$5:$M$1604,MATCH($B14&amp;"|"&amp;Q$6,'GIỜ RA VÀO'!$O$5:$O$1604,0)),""))</f>
        <v>X</v>
      </c>
      <c r="R14" s="45" t="str">
        <f t="array" ref="R14">IF(OR(R$6="",$B14=""),"",IFERROR(INDEX('GIỜ RA VÀO'!$M$5:$M$1604,MATCH($B14&amp;"|"&amp;R$6,'GIỜ RA VÀO'!$O$5:$O$1604,0)),""))</f>
        <v>X</v>
      </c>
      <c r="S14" s="45" t="str">
        <f t="array" ref="S14">IF(OR(S$6="",$B14=""),"",IFERROR(INDEX('GIỜ RA VÀO'!$M$5:$M$1604,MATCH($B14&amp;"|"&amp;S$6,'GIỜ RA VÀO'!$O$5:$O$1604,0)),""))</f>
        <v>X</v>
      </c>
      <c r="T14" s="45" t="str">
        <f t="array" ref="T14">IF(OR(T$6="",$B14=""),"",IFERROR(INDEX('GIỜ RA VÀO'!$M$5:$M$1604,MATCH($B14&amp;"|"&amp;T$6,'GIỜ RA VÀO'!$O$5:$O$1604,0)),""))</f>
        <v>X</v>
      </c>
      <c r="U14" s="45" t="str">
        <f t="array" ref="U14">IF(OR(U$6="",$B14=""),"",IFERROR(INDEX('GIỜ RA VÀO'!$M$5:$M$1604,MATCH($B14&amp;"|"&amp;U$6,'GIỜ RA VÀO'!$O$5:$O$1604,0)),""))</f>
        <v>X</v>
      </c>
      <c r="V14" s="45" t="str">
        <f t="array" ref="V14">IF(OR(V$6="",$B14=""),"",IFERROR(INDEX('GIỜ RA VÀO'!$M$5:$M$1604,MATCH($B14&amp;"|"&amp;V$6,'GIỜ RA VÀO'!$O$5:$O$1604,0)),""))</f>
        <v/>
      </c>
      <c r="W14" s="45" t="str">
        <f t="array" ref="W14">IF(OR(W$6="",$B14=""),"",IFERROR(INDEX('GIỜ RA VÀO'!$M$5:$M$1604,MATCH($B14&amp;"|"&amp;W$6,'GIỜ RA VÀO'!$O$5:$O$1604,0)),""))</f>
        <v>X</v>
      </c>
      <c r="X14" s="45" t="str">
        <f t="array" ref="X14">IF(OR(X$6="",$B14=""),"",IFERROR(INDEX('GIỜ RA VÀO'!$M$5:$M$1604,MATCH($B14&amp;"|"&amp;X$6,'GIỜ RA VÀO'!$O$5:$O$1604,0)),""))</f>
        <v>X</v>
      </c>
      <c r="Y14" s="45" t="str">
        <f t="array" ref="Y14">IF(OR(Y$6="",$B14=""),"",IFERROR(INDEX('GIỜ RA VÀO'!$M$5:$M$1604,MATCH($B14&amp;"|"&amp;Y$6,'GIỜ RA VÀO'!$O$5:$O$1604,0)),""))</f>
        <v>X</v>
      </c>
      <c r="Z14" s="45" t="str">
        <f t="array" ref="Z14">IF(OR(Z$6="",$B14=""),"",IFERROR(INDEX('GIỜ RA VÀO'!$M$5:$M$1604,MATCH($B14&amp;"|"&amp;Z$6,'GIỜ RA VÀO'!$O$5:$O$1604,0)),""))</f>
        <v>X</v>
      </c>
      <c r="AA14" s="45" t="str">
        <f t="array" ref="AA14">IF(OR(AA$6="",$B14=""),"",IFERROR(INDEX('GIỜ RA VÀO'!$M$5:$M$1604,MATCH($B14&amp;"|"&amp;AA$6,'GIỜ RA VÀO'!$O$5:$O$1604,0)),""))</f>
        <v>X</v>
      </c>
      <c r="AB14" s="45" t="str">
        <f t="array" ref="AB14">IF(OR(AB$6="",$B14=""),"",IFERROR(INDEX('GIỜ RA VÀO'!$M$5:$M$1604,MATCH($B14&amp;"|"&amp;AB$6,'GIỜ RA VÀO'!$O$5:$O$1604,0)),""))</f>
        <v>X</v>
      </c>
      <c r="AC14" s="45" t="str">
        <f t="array" ref="AC14">IF(OR(AC$6="",$B14=""),"",IFERROR(INDEX('GIỜ RA VÀO'!$M$5:$M$1604,MATCH($B14&amp;"|"&amp;AC$6,'GIỜ RA VÀO'!$O$5:$O$1604,0)),""))</f>
        <v/>
      </c>
      <c r="AD14" s="45" t="str">
        <f t="array" ref="AD14">IF(OR(AD$6="",$B14=""),"",IFERROR(INDEX('GIỜ RA VÀO'!$M$5:$M$1604,MATCH($B14&amp;"|"&amp;AD$6,'GIỜ RA VÀO'!$O$5:$O$1604,0)),""))</f>
        <v>X</v>
      </c>
      <c r="AE14" s="45" t="str">
        <f t="array" ref="AE14">IF(OR(AE$6="",$B14=""),"",IFERROR(INDEX('GIỜ RA VÀO'!$M$5:$M$1604,MATCH($B14&amp;"|"&amp;AE$6,'GIỜ RA VÀO'!$O$5:$O$1604,0)),""))</f>
        <v/>
      </c>
      <c r="AF14" s="45" t="str">
        <f t="array" ref="AF14">IF(OR(AF$6="",$B14=""),"",IFERROR(INDEX('GIỜ RA VÀO'!$M$5:$M$1604,MATCH($B14&amp;"|"&amp;AF$6,'GIỜ RA VÀO'!$O$5:$O$1604,0)),""))</f>
        <v/>
      </c>
      <c r="AG14" s="45" t="str">
        <f t="array" ref="AG14">IF(OR(AG$6="",$B14=""),"",IFERROR(INDEX('GIỜ RA VÀO'!$M$5:$M$1604,MATCH($B14&amp;"|"&amp;AG$6,'GIỜ RA VÀO'!$O$5:$O$1604,0)),""))</f>
        <v/>
      </c>
      <c r="AH14" s="45" t="str">
        <f t="array" ref="AH14">IF(OR(AH$6="",$B14=""),"",IFERROR(INDEX('GIỜ RA VÀO'!$M$5:$M$1604,MATCH($B14&amp;"|"&amp;AH$6,'GIỜ RA VÀO'!$O$5:$O$1604,0)),""))</f>
        <v/>
      </c>
      <c r="AI14" s="45" t="str">
        <f t="array" ref="AI14">IF(OR(AI$6="",$B14=""),"",IFERROR(INDEX('GIỜ RA VÀO'!$M$5:$M$1604,MATCH($B14&amp;"|"&amp;AI$6,'GIỜ RA VÀO'!$O$5:$O$1604,0)),""))</f>
        <v/>
      </c>
      <c r="AJ14" s="37">
        <f t="shared" si="3"/>
        <v>20</v>
      </c>
      <c r="AK14" s="34">
        <f t="shared" si="4"/>
        <v>0</v>
      </c>
      <c r="AL14" s="34">
        <f t="shared" si="5"/>
        <v>0</v>
      </c>
      <c r="AM14" s="34">
        <f t="shared" si="6"/>
        <v>0</v>
      </c>
      <c r="AN14" s="34">
        <f t="shared" si="7"/>
        <v>0</v>
      </c>
      <c r="AO14" s="34">
        <f t="shared" si="8"/>
        <v>2</v>
      </c>
      <c r="AP14" s="46">
        <f t="shared" si="9"/>
        <v>20</v>
      </c>
      <c r="AQ14" s="37">
        <f>IF($B14="","",SUMIFS('GIỜ RA VÀO'!$J$5:$J$1604,'GIỜ RA VÀO'!$B$5:$B$1604,$B14,'GIỜ RA VÀO'!$A$5:$A$1604,"&gt;="&amp;DATE($E$4,$C$4,1),'GIỜ RA VÀO'!$A$5:$A$1604,"&lt;"&amp;DATE($E$4,$C$4+1,1)))</f>
        <v>7</v>
      </c>
      <c r="AR14" s="37">
        <f>IF($B14="","",SUMIFS('GIỜ RA VÀO'!$L$5:$L$1604,'GIỜ RA VÀO'!$B$5:$B$1604,$B14,'GIỜ RA VÀO'!$A$5:$A$1604,"&gt;="&amp;DATE($E$4,$C$4,1),'GIỜ RA VÀO'!$A$5:$A$1604,"&lt;"&amp;DATE($E$4,$C$4+1,1)))</f>
        <v>10.5</v>
      </c>
      <c r="AS14" s="34">
        <f>IF($B14="","",COUNTIFS('GIỜ RA VÀO'!$B$5:$B$1604,$B14,'GIỜ RA VÀO'!$H$5:$H$1604,"&gt;0",'GIỜ RA VÀO'!$A$5:$A$1604,"&gt;="&amp;DATE($E$4,$C$4,1),'GIỜ RA VÀO'!$A$5:$A$1604,"&lt;"&amp;DATE($E$4,$C$4+1,1)))</f>
        <v>2</v>
      </c>
      <c r="AT14" s="34">
        <f>IF($B14="","",SUMIFS('GIỜ RA VÀO'!$H$5:$H$1604,'GIỜ RA VÀO'!$B$5:$B$1604,$B14,'GIỜ RA VÀO'!$A$5:$A$1604,"&gt;="&amp;DATE($E$4,$C$4,1),'GIỜ RA VÀO'!$A$5:$A$1604,"&lt;"&amp;DATE($E$4,$C$4+1,1)))</f>
        <v>37</v>
      </c>
      <c r="AU14" s="34">
        <f>IF($B14="","",SUMIFS('GIỜ RA VÀO'!$I$5:$I$1604,'GIỜ RA VÀO'!$B$5:$B$1604,$B14,'GIỜ RA VÀO'!$A$5:$A$1604,"&gt;="&amp;DATE($E$4,$C$4,1),'GIỜ RA VÀO'!$A$5:$A$1604,"&lt;"&amp;DATE($E$4,$C$4+1,1)))</f>
        <v>30</v>
      </c>
      <c r="AV14" s="47"/>
      <c r="AW14" s="47"/>
      <c r="AX14" s="47"/>
      <c r="AY14" s="47"/>
    </row>
    <row r="15" ht="21.0" customHeight="1">
      <c r="A15" s="38">
        <f t="shared" si="2"/>
        <v>8</v>
      </c>
      <c r="B15" s="22" t="str">
        <f>IF('NHÂN VIÊN'!B12="","",'NHÂN VIÊN'!B12)</f>
        <v>NV008</v>
      </c>
      <c r="C15" s="22" t="str">
        <f>IF(B15="","",'NHÂN VIÊN'!C12)</f>
        <v>Bùi Thị Hạnh</v>
      </c>
      <c r="D15" s="22" t="str">
        <f>IF(B15="","",'NHÂN VIÊN'!D12)</f>
        <v>Chuyền 2</v>
      </c>
      <c r="E15" s="45" t="str">
        <f t="array" ref="E15">IF(OR(E$6="",$B15=""),"",IFERROR(INDEX('GIỜ RA VÀO'!$M$5:$M$1604,MATCH($B15&amp;"|"&amp;E$6,'GIỜ RA VÀO'!$O$5:$O$1604,0)),""))</f>
        <v>X</v>
      </c>
      <c r="F15" s="45" t="str">
        <f t="array" ref="F15">IF(OR(F$6="",$B15=""),"",IFERROR(INDEX('GIỜ RA VÀO'!$M$5:$M$1604,MATCH($B15&amp;"|"&amp;F$6,'GIỜ RA VÀO'!$O$5:$O$1604,0)),""))</f>
        <v>X</v>
      </c>
      <c r="G15" s="45" t="str">
        <f t="array" ref="G15">IF(OR(G$6="",$B15=""),"",IFERROR(INDEX('GIỜ RA VÀO'!$M$5:$M$1604,MATCH($B15&amp;"|"&amp;G$6,'GIỜ RA VÀO'!$O$5:$O$1604,0)),""))</f>
        <v>X</v>
      </c>
      <c r="H15" s="45" t="str">
        <f t="array" ref="H15">IF(OR(H$6="",$B15=""),"",IFERROR(INDEX('GIỜ RA VÀO'!$M$5:$M$1604,MATCH($B15&amp;"|"&amp;H$6,'GIỜ RA VÀO'!$O$5:$O$1604,0)),""))</f>
        <v/>
      </c>
      <c r="I15" s="45" t="str">
        <f t="array" ref="I15">IF(OR(I$6="",$B15=""),"",IFERROR(INDEX('GIỜ RA VÀO'!$M$5:$M$1604,MATCH($B15&amp;"|"&amp;I$6,'GIỜ RA VÀO'!$O$5:$O$1604,0)),""))</f>
        <v>X</v>
      </c>
      <c r="J15" s="45" t="str">
        <f t="array" ref="J15">IF(OR(J$6="",$B15=""),"",IFERROR(INDEX('GIỜ RA VÀO'!$M$5:$M$1604,MATCH($B15&amp;"|"&amp;J$6,'GIỜ RA VÀO'!$O$5:$O$1604,0)),""))</f>
        <v>X</v>
      </c>
      <c r="K15" s="45" t="str">
        <f t="array" ref="K15">IF(OR(K$6="",$B15=""),"",IFERROR(INDEX('GIỜ RA VÀO'!$M$5:$M$1604,MATCH($B15&amp;"|"&amp;K$6,'GIỜ RA VÀO'!$O$5:$O$1604,0)),""))</f>
        <v>X</v>
      </c>
      <c r="L15" s="45" t="str">
        <f t="array" ref="L15">IF(OR(L$6="",$B15=""),"",IFERROR(INDEX('GIỜ RA VÀO'!$M$5:$M$1604,MATCH($B15&amp;"|"&amp;L$6,'GIỜ RA VÀO'!$O$5:$O$1604,0)),""))</f>
        <v>X</v>
      </c>
      <c r="M15" s="45" t="str">
        <f t="array" ref="M15">IF(OR(M$6="",$B15=""),"",IFERROR(INDEX('GIỜ RA VÀO'!$M$5:$M$1604,MATCH($B15&amp;"|"&amp;M$6,'GIỜ RA VÀO'!$O$5:$O$1604,0)),""))</f>
        <v>X</v>
      </c>
      <c r="N15" s="45" t="str">
        <f t="array" ref="N15">IF(OR(N$6="",$B15=""),"",IFERROR(INDEX('GIỜ RA VÀO'!$M$5:$M$1604,MATCH($B15&amp;"|"&amp;N$6,'GIỜ RA VÀO'!$O$5:$O$1604,0)),""))</f>
        <v>X</v>
      </c>
      <c r="O15" s="45" t="str">
        <f t="array" ref="O15">IF(OR(O$6="",$B15=""),"",IFERROR(INDEX('GIỜ RA VÀO'!$M$5:$M$1604,MATCH($B15&amp;"|"&amp;O$6,'GIỜ RA VÀO'!$O$5:$O$1604,0)),""))</f>
        <v/>
      </c>
      <c r="P15" s="45" t="str">
        <f t="array" ref="P15">IF(OR(P$6="",$B15=""),"",IFERROR(INDEX('GIỜ RA VÀO'!$M$5:$M$1604,MATCH($B15&amp;"|"&amp;P$6,'GIỜ RA VÀO'!$O$5:$O$1604,0)),""))</f>
        <v>X</v>
      </c>
      <c r="Q15" s="45" t="str">
        <f t="array" ref="Q15">IF(OR(Q$6="",$B15=""),"",IFERROR(INDEX('GIỜ RA VÀO'!$M$5:$M$1604,MATCH($B15&amp;"|"&amp;Q$6,'GIỜ RA VÀO'!$O$5:$O$1604,0)),""))</f>
        <v>X</v>
      </c>
      <c r="R15" s="45" t="str">
        <f t="array" ref="R15">IF(OR(R$6="",$B15=""),"",IFERROR(INDEX('GIỜ RA VÀO'!$M$5:$M$1604,MATCH($B15&amp;"|"&amp;R$6,'GIỜ RA VÀO'!$O$5:$O$1604,0)),""))</f>
        <v>X</v>
      </c>
      <c r="S15" s="45" t="str">
        <f t="array" ref="S15">IF(OR(S$6="",$B15=""),"",IFERROR(INDEX('GIỜ RA VÀO'!$M$5:$M$1604,MATCH($B15&amp;"|"&amp;S$6,'GIỜ RA VÀO'!$O$5:$O$1604,0)),""))</f>
        <v>X</v>
      </c>
      <c r="T15" s="45" t="str">
        <f t="array" ref="T15">IF(OR(T$6="",$B15=""),"",IFERROR(INDEX('GIỜ RA VÀO'!$M$5:$M$1604,MATCH($B15&amp;"|"&amp;T$6,'GIỜ RA VÀO'!$O$5:$O$1604,0)),""))</f>
        <v>X</v>
      </c>
      <c r="U15" s="45" t="str">
        <f t="array" ref="U15">IF(OR(U$6="",$B15=""),"",IFERROR(INDEX('GIỜ RA VÀO'!$M$5:$M$1604,MATCH($B15&amp;"|"&amp;U$6,'GIỜ RA VÀO'!$O$5:$O$1604,0)),""))</f>
        <v>X</v>
      </c>
      <c r="V15" s="45" t="str">
        <f t="array" ref="V15">IF(OR(V$6="",$B15=""),"",IFERROR(INDEX('GIỜ RA VÀO'!$M$5:$M$1604,MATCH($B15&amp;"|"&amp;V$6,'GIỜ RA VÀO'!$O$5:$O$1604,0)),""))</f>
        <v/>
      </c>
      <c r="W15" s="45" t="str">
        <f t="array" ref="W15">IF(OR(W$6="",$B15=""),"",IFERROR(INDEX('GIỜ RA VÀO'!$M$5:$M$1604,MATCH($B15&amp;"|"&amp;W$6,'GIỜ RA VÀO'!$O$5:$O$1604,0)),""))</f>
        <v>X</v>
      </c>
      <c r="X15" s="45" t="str">
        <f t="array" ref="X15">IF(OR(X$6="",$B15=""),"",IFERROR(INDEX('GIỜ RA VÀO'!$M$5:$M$1604,MATCH($B15&amp;"|"&amp;X$6,'GIỜ RA VÀO'!$O$5:$O$1604,0)),""))</f>
        <v>X</v>
      </c>
      <c r="Y15" s="45" t="str">
        <f t="array" ref="Y15">IF(OR(Y$6="",$B15=""),"",IFERROR(INDEX('GIỜ RA VÀO'!$M$5:$M$1604,MATCH($B15&amp;"|"&amp;Y$6,'GIỜ RA VÀO'!$O$5:$O$1604,0)),""))</f>
        <v>X</v>
      </c>
      <c r="Z15" s="45" t="str">
        <f t="array" ref="Z15">IF(OR(Z$6="",$B15=""),"",IFERROR(INDEX('GIỜ RA VÀO'!$M$5:$M$1604,MATCH($B15&amp;"|"&amp;Z$6,'GIỜ RA VÀO'!$O$5:$O$1604,0)),""))</f>
        <v>X</v>
      </c>
      <c r="AA15" s="45" t="str">
        <f t="array" ref="AA15">IF(OR(AA$6="",$B15=""),"",IFERROR(INDEX('GIỜ RA VÀO'!$M$5:$M$1604,MATCH($B15&amp;"|"&amp;AA$6,'GIỜ RA VÀO'!$O$5:$O$1604,0)),""))</f>
        <v>X</v>
      </c>
      <c r="AB15" s="45" t="str">
        <f t="array" ref="AB15">IF(OR(AB$6="",$B15=""),"",IFERROR(INDEX('GIỜ RA VÀO'!$M$5:$M$1604,MATCH($B15&amp;"|"&amp;AB$6,'GIỜ RA VÀO'!$O$5:$O$1604,0)),""))</f>
        <v>X</v>
      </c>
      <c r="AC15" s="45" t="str">
        <f t="array" ref="AC15">IF(OR(AC$6="",$B15=""),"",IFERROR(INDEX('GIỜ RA VÀO'!$M$5:$M$1604,MATCH($B15&amp;"|"&amp;AC$6,'GIỜ RA VÀO'!$O$5:$O$1604,0)),""))</f>
        <v/>
      </c>
      <c r="AD15" s="45" t="str">
        <f t="array" ref="AD15">IF(OR(AD$6="",$B15=""),"",IFERROR(INDEX('GIỜ RA VÀO'!$M$5:$M$1604,MATCH($B15&amp;"|"&amp;AD$6,'GIỜ RA VÀO'!$O$5:$O$1604,0)),""))</f>
        <v>X</v>
      </c>
      <c r="AE15" s="45" t="str">
        <f t="array" ref="AE15">IF(OR(AE$6="",$B15=""),"",IFERROR(INDEX('GIỜ RA VÀO'!$M$5:$M$1604,MATCH($B15&amp;"|"&amp;AE$6,'GIỜ RA VÀO'!$O$5:$O$1604,0)),""))</f>
        <v/>
      </c>
      <c r="AF15" s="45" t="str">
        <f t="array" ref="AF15">IF(OR(AF$6="",$B15=""),"",IFERROR(INDEX('GIỜ RA VÀO'!$M$5:$M$1604,MATCH($B15&amp;"|"&amp;AF$6,'GIỜ RA VÀO'!$O$5:$O$1604,0)),""))</f>
        <v/>
      </c>
      <c r="AG15" s="45" t="str">
        <f t="array" ref="AG15">IF(OR(AG$6="",$B15=""),"",IFERROR(INDEX('GIỜ RA VÀO'!$M$5:$M$1604,MATCH($B15&amp;"|"&amp;AG$6,'GIỜ RA VÀO'!$O$5:$O$1604,0)),""))</f>
        <v/>
      </c>
      <c r="AH15" s="45" t="str">
        <f t="array" ref="AH15">IF(OR(AH$6="",$B15=""),"",IFERROR(INDEX('GIỜ RA VÀO'!$M$5:$M$1604,MATCH($B15&amp;"|"&amp;AH$6,'GIỜ RA VÀO'!$O$5:$O$1604,0)),""))</f>
        <v/>
      </c>
      <c r="AI15" s="45" t="str">
        <f t="array" ref="AI15">IF(OR(AI$6="",$B15=""),"",IFERROR(INDEX('GIỜ RA VÀO'!$M$5:$M$1604,MATCH($B15&amp;"|"&amp;AI$6,'GIỜ RA VÀO'!$O$5:$O$1604,0)),""))</f>
        <v/>
      </c>
      <c r="AJ15" s="37">
        <f t="shared" si="3"/>
        <v>22</v>
      </c>
      <c r="AK15" s="34">
        <f t="shared" si="4"/>
        <v>0</v>
      </c>
      <c r="AL15" s="34">
        <f t="shared" si="5"/>
        <v>0</v>
      </c>
      <c r="AM15" s="34">
        <f t="shared" si="6"/>
        <v>0</v>
      </c>
      <c r="AN15" s="34">
        <f t="shared" si="7"/>
        <v>0</v>
      </c>
      <c r="AO15" s="34">
        <f t="shared" si="8"/>
        <v>0</v>
      </c>
      <c r="AP15" s="46">
        <f t="shared" si="9"/>
        <v>22</v>
      </c>
      <c r="AQ15" s="37">
        <f>IF($B15="","",SUMIFS('GIỜ RA VÀO'!$J$5:$J$1604,'GIỜ RA VÀO'!$B$5:$B$1604,$B15,'GIỜ RA VÀO'!$A$5:$A$1604,"&gt;="&amp;DATE($E$4,$C$4,1),'GIỜ RA VÀO'!$A$5:$A$1604,"&lt;"&amp;DATE($E$4,$C$4+1,1)))</f>
        <v>8</v>
      </c>
      <c r="AR15" s="37">
        <f>IF($B15="","",SUMIFS('GIỜ RA VÀO'!$L$5:$L$1604,'GIỜ RA VÀO'!$B$5:$B$1604,$B15,'GIỜ RA VÀO'!$A$5:$A$1604,"&gt;="&amp;DATE($E$4,$C$4,1),'GIỜ RA VÀO'!$A$5:$A$1604,"&lt;"&amp;DATE($E$4,$C$4+1,1)))</f>
        <v>12</v>
      </c>
      <c r="AS15" s="34">
        <f>IF($B15="","",COUNTIFS('GIỜ RA VÀO'!$B$5:$B$1604,$B15,'GIỜ RA VÀO'!$H$5:$H$1604,"&gt;0",'GIỜ RA VÀO'!$A$5:$A$1604,"&gt;="&amp;DATE($E$4,$C$4,1),'GIỜ RA VÀO'!$A$5:$A$1604,"&lt;"&amp;DATE($E$4,$C$4+1,1)))</f>
        <v>2</v>
      </c>
      <c r="AT15" s="34">
        <f>IF($B15="","",SUMIFS('GIỜ RA VÀO'!$H$5:$H$1604,'GIỜ RA VÀO'!$B$5:$B$1604,$B15,'GIỜ RA VÀO'!$A$5:$A$1604,"&gt;="&amp;DATE($E$4,$C$4,1),'GIỜ RA VÀO'!$A$5:$A$1604,"&lt;"&amp;DATE($E$4,$C$4+1,1)))</f>
        <v>45</v>
      </c>
      <c r="AU15" s="34">
        <f>IF($B15="","",SUMIFS('GIỜ RA VÀO'!$I$5:$I$1604,'GIỜ RA VÀO'!$B$5:$B$1604,$B15,'GIỜ RA VÀO'!$A$5:$A$1604,"&gt;="&amp;DATE($E$4,$C$4,1),'GIỜ RA VÀO'!$A$5:$A$1604,"&lt;"&amp;DATE($E$4,$C$4+1,1)))</f>
        <v>60</v>
      </c>
      <c r="AV15" s="47"/>
      <c r="AW15" s="47"/>
      <c r="AX15" s="47"/>
      <c r="AY15" s="47"/>
    </row>
    <row r="16" ht="21.0" customHeight="1">
      <c r="A16" s="38" t="str">
        <f t="shared" si="2"/>
        <v/>
      </c>
      <c r="B16" s="22" t="str">
        <f>IF('NHÂN VIÊN'!B13="","",'NHÂN VIÊN'!B13)</f>
        <v/>
      </c>
      <c r="C16" s="22" t="str">
        <f>IF(B16="","",'NHÂN VIÊN'!C13)</f>
        <v/>
      </c>
      <c r="D16" s="22" t="str">
        <f>IF(B16="","",'NHÂN VIÊN'!D13)</f>
        <v/>
      </c>
      <c r="E16" s="45" t="str">
        <f t="array" ref="E16">IF(OR(E$6="",$B16=""),"",IFERROR(INDEX('GIỜ RA VÀO'!$M$5:$M$1604,MATCH($B16&amp;"|"&amp;E$6,'GIỜ RA VÀO'!$O$5:$O$1604,0)),""))</f>
        <v/>
      </c>
      <c r="F16" s="45" t="str">
        <f t="array" ref="F16">IF(OR(F$6="",$B16=""),"",IFERROR(INDEX('GIỜ RA VÀO'!$M$5:$M$1604,MATCH($B16&amp;"|"&amp;F$6,'GIỜ RA VÀO'!$O$5:$O$1604,0)),""))</f>
        <v/>
      </c>
      <c r="G16" s="45" t="str">
        <f t="array" ref="G16">IF(OR(G$6="",$B16=""),"",IFERROR(INDEX('GIỜ RA VÀO'!$M$5:$M$1604,MATCH($B16&amp;"|"&amp;G$6,'GIỜ RA VÀO'!$O$5:$O$1604,0)),""))</f>
        <v/>
      </c>
      <c r="H16" s="45" t="str">
        <f t="array" ref="H16">IF(OR(H$6="",$B16=""),"",IFERROR(INDEX('GIỜ RA VÀO'!$M$5:$M$1604,MATCH($B16&amp;"|"&amp;H$6,'GIỜ RA VÀO'!$O$5:$O$1604,0)),""))</f>
        <v/>
      </c>
      <c r="I16" s="45" t="str">
        <f t="array" ref="I16">IF(OR(I$6="",$B16=""),"",IFERROR(INDEX('GIỜ RA VÀO'!$M$5:$M$1604,MATCH($B16&amp;"|"&amp;I$6,'GIỜ RA VÀO'!$O$5:$O$1604,0)),""))</f>
        <v/>
      </c>
      <c r="J16" s="45" t="str">
        <f t="array" ref="J16">IF(OR(J$6="",$B16=""),"",IFERROR(INDEX('GIỜ RA VÀO'!$M$5:$M$1604,MATCH($B16&amp;"|"&amp;J$6,'GIỜ RA VÀO'!$O$5:$O$1604,0)),""))</f>
        <v/>
      </c>
      <c r="K16" s="45" t="str">
        <f t="array" ref="K16">IF(OR(K$6="",$B16=""),"",IFERROR(INDEX('GIỜ RA VÀO'!$M$5:$M$1604,MATCH($B16&amp;"|"&amp;K$6,'GIỜ RA VÀO'!$O$5:$O$1604,0)),""))</f>
        <v/>
      </c>
      <c r="L16" s="45" t="str">
        <f t="array" ref="L16">IF(OR(L$6="",$B16=""),"",IFERROR(INDEX('GIỜ RA VÀO'!$M$5:$M$1604,MATCH($B16&amp;"|"&amp;L$6,'GIỜ RA VÀO'!$O$5:$O$1604,0)),""))</f>
        <v/>
      </c>
      <c r="M16" s="45" t="str">
        <f t="array" ref="M16">IF(OR(M$6="",$B16=""),"",IFERROR(INDEX('GIỜ RA VÀO'!$M$5:$M$1604,MATCH($B16&amp;"|"&amp;M$6,'GIỜ RA VÀO'!$O$5:$O$1604,0)),""))</f>
        <v/>
      </c>
      <c r="N16" s="45" t="str">
        <f t="array" ref="N16">IF(OR(N$6="",$B16=""),"",IFERROR(INDEX('GIỜ RA VÀO'!$M$5:$M$1604,MATCH($B16&amp;"|"&amp;N$6,'GIỜ RA VÀO'!$O$5:$O$1604,0)),""))</f>
        <v/>
      </c>
      <c r="O16" s="45" t="str">
        <f t="array" ref="O16">IF(OR(O$6="",$B16=""),"",IFERROR(INDEX('GIỜ RA VÀO'!$M$5:$M$1604,MATCH($B16&amp;"|"&amp;O$6,'GIỜ RA VÀO'!$O$5:$O$1604,0)),""))</f>
        <v/>
      </c>
      <c r="P16" s="45" t="str">
        <f t="array" ref="P16">IF(OR(P$6="",$B16=""),"",IFERROR(INDEX('GIỜ RA VÀO'!$M$5:$M$1604,MATCH($B16&amp;"|"&amp;P$6,'GIỜ RA VÀO'!$O$5:$O$1604,0)),""))</f>
        <v/>
      </c>
      <c r="Q16" s="45" t="str">
        <f t="array" ref="Q16">IF(OR(Q$6="",$B16=""),"",IFERROR(INDEX('GIỜ RA VÀO'!$M$5:$M$1604,MATCH($B16&amp;"|"&amp;Q$6,'GIỜ RA VÀO'!$O$5:$O$1604,0)),""))</f>
        <v/>
      </c>
      <c r="R16" s="45" t="str">
        <f t="array" ref="R16">IF(OR(R$6="",$B16=""),"",IFERROR(INDEX('GIỜ RA VÀO'!$M$5:$M$1604,MATCH($B16&amp;"|"&amp;R$6,'GIỜ RA VÀO'!$O$5:$O$1604,0)),""))</f>
        <v/>
      </c>
      <c r="S16" s="45" t="str">
        <f t="array" ref="S16">IF(OR(S$6="",$B16=""),"",IFERROR(INDEX('GIỜ RA VÀO'!$M$5:$M$1604,MATCH($B16&amp;"|"&amp;S$6,'GIỜ RA VÀO'!$O$5:$O$1604,0)),""))</f>
        <v/>
      </c>
      <c r="T16" s="45" t="str">
        <f t="array" ref="T16">IF(OR(T$6="",$B16=""),"",IFERROR(INDEX('GIỜ RA VÀO'!$M$5:$M$1604,MATCH($B16&amp;"|"&amp;T$6,'GIỜ RA VÀO'!$O$5:$O$1604,0)),""))</f>
        <v/>
      </c>
      <c r="U16" s="45" t="str">
        <f t="array" ref="U16">IF(OR(U$6="",$B16=""),"",IFERROR(INDEX('GIỜ RA VÀO'!$M$5:$M$1604,MATCH($B16&amp;"|"&amp;U$6,'GIỜ RA VÀO'!$O$5:$O$1604,0)),""))</f>
        <v/>
      </c>
      <c r="V16" s="45" t="str">
        <f t="array" ref="V16">IF(OR(V$6="",$B16=""),"",IFERROR(INDEX('GIỜ RA VÀO'!$M$5:$M$1604,MATCH($B16&amp;"|"&amp;V$6,'GIỜ RA VÀO'!$O$5:$O$1604,0)),""))</f>
        <v/>
      </c>
      <c r="W16" s="45" t="str">
        <f t="array" ref="W16">IF(OR(W$6="",$B16=""),"",IFERROR(INDEX('GIỜ RA VÀO'!$M$5:$M$1604,MATCH($B16&amp;"|"&amp;W$6,'GIỜ RA VÀO'!$O$5:$O$1604,0)),""))</f>
        <v/>
      </c>
      <c r="X16" s="45" t="str">
        <f t="array" ref="X16">IF(OR(X$6="",$B16=""),"",IFERROR(INDEX('GIỜ RA VÀO'!$M$5:$M$1604,MATCH($B16&amp;"|"&amp;X$6,'GIỜ RA VÀO'!$O$5:$O$1604,0)),""))</f>
        <v/>
      </c>
      <c r="Y16" s="45" t="str">
        <f t="array" ref="Y16">IF(OR(Y$6="",$B16=""),"",IFERROR(INDEX('GIỜ RA VÀO'!$M$5:$M$1604,MATCH($B16&amp;"|"&amp;Y$6,'GIỜ RA VÀO'!$O$5:$O$1604,0)),""))</f>
        <v/>
      </c>
      <c r="Z16" s="45" t="str">
        <f t="array" ref="Z16">IF(OR(Z$6="",$B16=""),"",IFERROR(INDEX('GIỜ RA VÀO'!$M$5:$M$1604,MATCH($B16&amp;"|"&amp;Z$6,'GIỜ RA VÀO'!$O$5:$O$1604,0)),""))</f>
        <v/>
      </c>
      <c r="AA16" s="45" t="str">
        <f t="array" ref="AA16">IF(OR(AA$6="",$B16=""),"",IFERROR(INDEX('GIỜ RA VÀO'!$M$5:$M$1604,MATCH($B16&amp;"|"&amp;AA$6,'GIỜ RA VÀO'!$O$5:$O$1604,0)),""))</f>
        <v/>
      </c>
      <c r="AB16" s="45" t="str">
        <f t="array" ref="AB16">IF(OR(AB$6="",$B16=""),"",IFERROR(INDEX('GIỜ RA VÀO'!$M$5:$M$1604,MATCH($B16&amp;"|"&amp;AB$6,'GIỜ RA VÀO'!$O$5:$O$1604,0)),""))</f>
        <v/>
      </c>
      <c r="AC16" s="45" t="str">
        <f t="array" ref="AC16">IF(OR(AC$6="",$B16=""),"",IFERROR(INDEX('GIỜ RA VÀO'!$M$5:$M$1604,MATCH($B16&amp;"|"&amp;AC$6,'GIỜ RA VÀO'!$O$5:$O$1604,0)),""))</f>
        <v/>
      </c>
      <c r="AD16" s="45" t="str">
        <f t="array" ref="AD16">IF(OR(AD$6="",$B16=""),"",IFERROR(INDEX('GIỜ RA VÀO'!$M$5:$M$1604,MATCH($B16&amp;"|"&amp;AD$6,'GIỜ RA VÀO'!$O$5:$O$1604,0)),""))</f>
        <v/>
      </c>
      <c r="AE16" s="45" t="str">
        <f t="array" ref="AE16">IF(OR(AE$6="",$B16=""),"",IFERROR(INDEX('GIỜ RA VÀO'!$M$5:$M$1604,MATCH($B16&amp;"|"&amp;AE$6,'GIỜ RA VÀO'!$O$5:$O$1604,0)),""))</f>
        <v/>
      </c>
      <c r="AF16" s="45" t="str">
        <f t="array" ref="AF16">IF(OR(AF$6="",$B16=""),"",IFERROR(INDEX('GIỜ RA VÀO'!$M$5:$M$1604,MATCH($B16&amp;"|"&amp;AF$6,'GIỜ RA VÀO'!$O$5:$O$1604,0)),""))</f>
        <v/>
      </c>
      <c r="AG16" s="45" t="str">
        <f t="array" ref="AG16">IF(OR(AG$6="",$B16=""),"",IFERROR(INDEX('GIỜ RA VÀO'!$M$5:$M$1604,MATCH($B16&amp;"|"&amp;AG$6,'GIỜ RA VÀO'!$O$5:$O$1604,0)),""))</f>
        <v/>
      </c>
      <c r="AH16" s="45" t="str">
        <f t="array" ref="AH16">IF(OR(AH$6="",$B16=""),"",IFERROR(INDEX('GIỜ RA VÀO'!$M$5:$M$1604,MATCH($B16&amp;"|"&amp;AH$6,'GIỜ RA VÀO'!$O$5:$O$1604,0)),""))</f>
        <v/>
      </c>
      <c r="AI16" s="45" t="str">
        <f t="array" ref="AI16">IF(OR(AI$6="",$B16=""),"",IFERROR(INDEX('GIỜ RA VÀO'!$M$5:$M$1604,MATCH($B16&amp;"|"&amp;AI$6,'GIỜ RA VÀO'!$O$5:$O$1604,0)),""))</f>
        <v/>
      </c>
      <c r="AJ16" s="37" t="str">
        <f t="shared" si="3"/>
        <v/>
      </c>
      <c r="AK16" s="34" t="str">
        <f t="shared" si="4"/>
        <v/>
      </c>
      <c r="AL16" s="34" t="str">
        <f t="shared" si="5"/>
        <v/>
      </c>
      <c r="AM16" s="34" t="str">
        <f t="shared" si="6"/>
        <v/>
      </c>
      <c r="AN16" s="34" t="str">
        <f t="shared" si="7"/>
        <v/>
      </c>
      <c r="AO16" s="34" t="str">
        <f t="shared" si="8"/>
        <v/>
      </c>
      <c r="AP16" s="46" t="str">
        <f t="shared" si="9"/>
        <v/>
      </c>
      <c r="AQ16" s="37" t="str">
        <f>IF($B16="","",SUMIFS('GIỜ RA VÀO'!$J$5:$J$1604,'GIỜ RA VÀO'!$B$5:$B$1604,$B16,'GIỜ RA VÀO'!$A$5:$A$1604,"&gt;="&amp;DATE($E$4,$C$4,1),'GIỜ RA VÀO'!$A$5:$A$1604,"&lt;"&amp;DATE($E$4,$C$4+1,1)))</f>
        <v/>
      </c>
      <c r="AR16" s="37" t="str">
        <f>IF($B16="","",SUMIFS('GIỜ RA VÀO'!$L$5:$L$1604,'GIỜ RA VÀO'!$B$5:$B$1604,$B16,'GIỜ RA VÀO'!$A$5:$A$1604,"&gt;="&amp;DATE($E$4,$C$4,1),'GIỜ RA VÀO'!$A$5:$A$1604,"&lt;"&amp;DATE($E$4,$C$4+1,1)))</f>
        <v/>
      </c>
      <c r="AS16" s="34" t="str">
        <f>IF($B16="","",COUNTIFS('GIỜ RA VÀO'!$B$5:$B$1604,$B16,'GIỜ RA VÀO'!$H$5:$H$1604,"&gt;0",'GIỜ RA VÀO'!$A$5:$A$1604,"&gt;="&amp;DATE($E$4,$C$4,1),'GIỜ RA VÀO'!$A$5:$A$1604,"&lt;"&amp;DATE($E$4,$C$4+1,1)))</f>
        <v/>
      </c>
      <c r="AT16" s="34" t="str">
        <f>IF($B16="","",SUMIFS('GIỜ RA VÀO'!$H$5:$H$1604,'GIỜ RA VÀO'!$B$5:$B$1604,$B16,'GIỜ RA VÀO'!$A$5:$A$1604,"&gt;="&amp;DATE($E$4,$C$4,1),'GIỜ RA VÀO'!$A$5:$A$1604,"&lt;"&amp;DATE($E$4,$C$4+1,1)))</f>
        <v/>
      </c>
      <c r="AU16" s="34" t="str">
        <f>IF($B16="","",SUMIFS('GIỜ RA VÀO'!$I$5:$I$1604,'GIỜ RA VÀO'!$B$5:$B$1604,$B16,'GIỜ RA VÀO'!$A$5:$A$1604,"&gt;="&amp;DATE($E$4,$C$4,1),'GIỜ RA VÀO'!$A$5:$A$1604,"&lt;"&amp;DATE($E$4,$C$4+1,1)))</f>
        <v/>
      </c>
      <c r="AV16" s="47"/>
      <c r="AW16" s="47"/>
      <c r="AX16" s="47"/>
      <c r="AY16" s="47"/>
    </row>
    <row r="17" ht="21.0" customHeight="1">
      <c r="A17" s="38" t="str">
        <f t="shared" si="2"/>
        <v/>
      </c>
      <c r="B17" s="22" t="str">
        <f>IF('NHÂN VIÊN'!B14="","",'NHÂN VIÊN'!B14)</f>
        <v/>
      </c>
      <c r="C17" s="22" t="str">
        <f>IF(B17="","",'NHÂN VIÊN'!C14)</f>
        <v/>
      </c>
      <c r="D17" s="22" t="str">
        <f>IF(B17="","",'NHÂN VIÊN'!D14)</f>
        <v/>
      </c>
      <c r="E17" s="45" t="str">
        <f t="array" ref="E17">IF(OR(E$6="",$B17=""),"",IFERROR(INDEX('GIỜ RA VÀO'!$M$5:$M$1604,MATCH($B17&amp;"|"&amp;E$6,'GIỜ RA VÀO'!$O$5:$O$1604,0)),""))</f>
        <v/>
      </c>
      <c r="F17" s="45" t="str">
        <f t="array" ref="F17">IF(OR(F$6="",$B17=""),"",IFERROR(INDEX('GIỜ RA VÀO'!$M$5:$M$1604,MATCH($B17&amp;"|"&amp;F$6,'GIỜ RA VÀO'!$O$5:$O$1604,0)),""))</f>
        <v/>
      </c>
      <c r="G17" s="45" t="str">
        <f t="array" ref="G17">IF(OR(G$6="",$B17=""),"",IFERROR(INDEX('GIỜ RA VÀO'!$M$5:$M$1604,MATCH($B17&amp;"|"&amp;G$6,'GIỜ RA VÀO'!$O$5:$O$1604,0)),""))</f>
        <v/>
      </c>
      <c r="H17" s="45" t="str">
        <f t="array" ref="H17">IF(OR(H$6="",$B17=""),"",IFERROR(INDEX('GIỜ RA VÀO'!$M$5:$M$1604,MATCH($B17&amp;"|"&amp;H$6,'GIỜ RA VÀO'!$O$5:$O$1604,0)),""))</f>
        <v/>
      </c>
      <c r="I17" s="45" t="str">
        <f t="array" ref="I17">IF(OR(I$6="",$B17=""),"",IFERROR(INDEX('GIỜ RA VÀO'!$M$5:$M$1604,MATCH($B17&amp;"|"&amp;I$6,'GIỜ RA VÀO'!$O$5:$O$1604,0)),""))</f>
        <v/>
      </c>
      <c r="J17" s="45" t="str">
        <f t="array" ref="J17">IF(OR(J$6="",$B17=""),"",IFERROR(INDEX('GIỜ RA VÀO'!$M$5:$M$1604,MATCH($B17&amp;"|"&amp;J$6,'GIỜ RA VÀO'!$O$5:$O$1604,0)),""))</f>
        <v/>
      </c>
      <c r="K17" s="45" t="str">
        <f t="array" ref="K17">IF(OR(K$6="",$B17=""),"",IFERROR(INDEX('GIỜ RA VÀO'!$M$5:$M$1604,MATCH($B17&amp;"|"&amp;K$6,'GIỜ RA VÀO'!$O$5:$O$1604,0)),""))</f>
        <v/>
      </c>
      <c r="L17" s="45" t="str">
        <f t="array" ref="L17">IF(OR(L$6="",$B17=""),"",IFERROR(INDEX('GIỜ RA VÀO'!$M$5:$M$1604,MATCH($B17&amp;"|"&amp;L$6,'GIỜ RA VÀO'!$O$5:$O$1604,0)),""))</f>
        <v/>
      </c>
      <c r="M17" s="45" t="str">
        <f t="array" ref="M17">IF(OR(M$6="",$B17=""),"",IFERROR(INDEX('GIỜ RA VÀO'!$M$5:$M$1604,MATCH($B17&amp;"|"&amp;M$6,'GIỜ RA VÀO'!$O$5:$O$1604,0)),""))</f>
        <v/>
      </c>
      <c r="N17" s="45" t="str">
        <f t="array" ref="N17">IF(OR(N$6="",$B17=""),"",IFERROR(INDEX('GIỜ RA VÀO'!$M$5:$M$1604,MATCH($B17&amp;"|"&amp;N$6,'GIỜ RA VÀO'!$O$5:$O$1604,0)),""))</f>
        <v/>
      </c>
      <c r="O17" s="45" t="str">
        <f t="array" ref="O17">IF(OR(O$6="",$B17=""),"",IFERROR(INDEX('GIỜ RA VÀO'!$M$5:$M$1604,MATCH($B17&amp;"|"&amp;O$6,'GIỜ RA VÀO'!$O$5:$O$1604,0)),""))</f>
        <v/>
      </c>
      <c r="P17" s="45" t="str">
        <f t="array" ref="P17">IF(OR(P$6="",$B17=""),"",IFERROR(INDEX('GIỜ RA VÀO'!$M$5:$M$1604,MATCH($B17&amp;"|"&amp;P$6,'GIỜ RA VÀO'!$O$5:$O$1604,0)),""))</f>
        <v/>
      </c>
      <c r="Q17" s="45" t="str">
        <f t="array" ref="Q17">IF(OR(Q$6="",$B17=""),"",IFERROR(INDEX('GIỜ RA VÀO'!$M$5:$M$1604,MATCH($B17&amp;"|"&amp;Q$6,'GIỜ RA VÀO'!$O$5:$O$1604,0)),""))</f>
        <v/>
      </c>
      <c r="R17" s="45" t="str">
        <f t="array" ref="R17">IF(OR(R$6="",$B17=""),"",IFERROR(INDEX('GIỜ RA VÀO'!$M$5:$M$1604,MATCH($B17&amp;"|"&amp;R$6,'GIỜ RA VÀO'!$O$5:$O$1604,0)),""))</f>
        <v/>
      </c>
      <c r="S17" s="45" t="str">
        <f t="array" ref="S17">IF(OR(S$6="",$B17=""),"",IFERROR(INDEX('GIỜ RA VÀO'!$M$5:$M$1604,MATCH($B17&amp;"|"&amp;S$6,'GIỜ RA VÀO'!$O$5:$O$1604,0)),""))</f>
        <v/>
      </c>
      <c r="T17" s="45" t="str">
        <f t="array" ref="T17">IF(OR(T$6="",$B17=""),"",IFERROR(INDEX('GIỜ RA VÀO'!$M$5:$M$1604,MATCH($B17&amp;"|"&amp;T$6,'GIỜ RA VÀO'!$O$5:$O$1604,0)),""))</f>
        <v/>
      </c>
      <c r="U17" s="45" t="str">
        <f t="array" ref="U17">IF(OR(U$6="",$B17=""),"",IFERROR(INDEX('GIỜ RA VÀO'!$M$5:$M$1604,MATCH($B17&amp;"|"&amp;U$6,'GIỜ RA VÀO'!$O$5:$O$1604,0)),""))</f>
        <v/>
      </c>
      <c r="V17" s="45" t="str">
        <f t="array" ref="V17">IF(OR(V$6="",$B17=""),"",IFERROR(INDEX('GIỜ RA VÀO'!$M$5:$M$1604,MATCH($B17&amp;"|"&amp;V$6,'GIỜ RA VÀO'!$O$5:$O$1604,0)),""))</f>
        <v/>
      </c>
      <c r="W17" s="45" t="str">
        <f t="array" ref="W17">IF(OR(W$6="",$B17=""),"",IFERROR(INDEX('GIỜ RA VÀO'!$M$5:$M$1604,MATCH($B17&amp;"|"&amp;W$6,'GIỜ RA VÀO'!$O$5:$O$1604,0)),""))</f>
        <v/>
      </c>
      <c r="X17" s="45" t="str">
        <f t="array" ref="X17">IF(OR(X$6="",$B17=""),"",IFERROR(INDEX('GIỜ RA VÀO'!$M$5:$M$1604,MATCH($B17&amp;"|"&amp;X$6,'GIỜ RA VÀO'!$O$5:$O$1604,0)),""))</f>
        <v/>
      </c>
      <c r="Y17" s="45" t="str">
        <f t="array" ref="Y17">IF(OR(Y$6="",$B17=""),"",IFERROR(INDEX('GIỜ RA VÀO'!$M$5:$M$1604,MATCH($B17&amp;"|"&amp;Y$6,'GIỜ RA VÀO'!$O$5:$O$1604,0)),""))</f>
        <v/>
      </c>
      <c r="Z17" s="45" t="str">
        <f t="array" ref="Z17">IF(OR(Z$6="",$B17=""),"",IFERROR(INDEX('GIỜ RA VÀO'!$M$5:$M$1604,MATCH($B17&amp;"|"&amp;Z$6,'GIỜ RA VÀO'!$O$5:$O$1604,0)),""))</f>
        <v/>
      </c>
      <c r="AA17" s="45" t="str">
        <f t="array" ref="AA17">IF(OR(AA$6="",$B17=""),"",IFERROR(INDEX('GIỜ RA VÀO'!$M$5:$M$1604,MATCH($B17&amp;"|"&amp;AA$6,'GIỜ RA VÀO'!$O$5:$O$1604,0)),""))</f>
        <v/>
      </c>
      <c r="AB17" s="45" t="str">
        <f t="array" ref="AB17">IF(OR(AB$6="",$B17=""),"",IFERROR(INDEX('GIỜ RA VÀO'!$M$5:$M$1604,MATCH($B17&amp;"|"&amp;AB$6,'GIỜ RA VÀO'!$O$5:$O$1604,0)),""))</f>
        <v/>
      </c>
      <c r="AC17" s="45" t="str">
        <f t="array" ref="AC17">IF(OR(AC$6="",$B17=""),"",IFERROR(INDEX('GIỜ RA VÀO'!$M$5:$M$1604,MATCH($B17&amp;"|"&amp;AC$6,'GIỜ RA VÀO'!$O$5:$O$1604,0)),""))</f>
        <v/>
      </c>
      <c r="AD17" s="45" t="str">
        <f t="array" ref="AD17">IF(OR(AD$6="",$B17=""),"",IFERROR(INDEX('GIỜ RA VÀO'!$M$5:$M$1604,MATCH($B17&amp;"|"&amp;AD$6,'GIỜ RA VÀO'!$O$5:$O$1604,0)),""))</f>
        <v/>
      </c>
      <c r="AE17" s="45" t="str">
        <f t="array" ref="AE17">IF(OR(AE$6="",$B17=""),"",IFERROR(INDEX('GIỜ RA VÀO'!$M$5:$M$1604,MATCH($B17&amp;"|"&amp;AE$6,'GIỜ RA VÀO'!$O$5:$O$1604,0)),""))</f>
        <v/>
      </c>
      <c r="AF17" s="45" t="str">
        <f t="array" ref="AF17">IF(OR(AF$6="",$B17=""),"",IFERROR(INDEX('GIỜ RA VÀO'!$M$5:$M$1604,MATCH($B17&amp;"|"&amp;AF$6,'GIỜ RA VÀO'!$O$5:$O$1604,0)),""))</f>
        <v/>
      </c>
      <c r="AG17" s="45" t="str">
        <f t="array" ref="AG17">IF(OR(AG$6="",$B17=""),"",IFERROR(INDEX('GIỜ RA VÀO'!$M$5:$M$1604,MATCH($B17&amp;"|"&amp;AG$6,'GIỜ RA VÀO'!$O$5:$O$1604,0)),""))</f>
        <v/>
      </c>
      <c r="AH17" s="45" t="str">
        <f t="array" ref="AH17">IF(OR(AH$6="",$B17=""),"",IFERROR(INDEX('GIỜ RA VÀO'!$M$5:$M$1604,MATCH($B17&amp;"|"&amp;AH$6,'GIỜ RA VÀO'!$O$5:$O$1604,0)),""))</f>
        <v/>
      </c>
      <c r="AI17" s="45" t="str">
        <f t="array" ref="AI17">IF(OR(AI$6="",$B17=""),"",IFERROR(INDEX('GIỜ RA VÀO'!$M$5:$M$1604,MATCH($B17&amp;"|"&amp;AI$6,'GIỜ RA VÀO'!$O$5:$O$1604,0)),""))</f>
        <v/>
      </c>
      <c r="AJ17" s="37" t="str">
        <f t="shared" si="3"/>
        <v/>
      </c>
      <c r="AK17" s="34" t="str">
        <f t="shared" si="4"/>
        <v/>
      </c>
      <c r="AL17" s="34" t="str">
        <f t="shared" si="5"/>
        <v/>
      </c>
      <c r="AM17" s="34" t="str">
        <f t="shared" si="6"/>
        <v/>
      </c>
      <c r="AN17" s="34" t="str">
        <f t="shared" si="7"/>
        <v/>
      </c>
      <c r="AO17" s="34" t="str">
        <f t="shared" si="8"/>
        <v/>
      </c>
      <c r="AP17" s="46" t="str">
        <f t="shared" si="9"/>
        <v/>
      </c>
      <c r="AQ17" s="37" t="str">
        <f>IF($B17="","",SUMIFS('GIỜ RA VÀO'!$J$5:$J$1604,'GIỜ RA VÀO'!$B$5:$B$1604,$B17,'GIỜ RA VÀO'!$A$5:$A$1604,"&gt;="&amp;DATE($E$4,$C$4,1),'GIỜ RA VÀO'!$A$5:$A$1604,"&lt;"&amp;DATE($E$4,$C$4+1,1)))</f>
        <v/>
      </c>
      <c r="AR17" s="37" t="str">
        <f>IF($B17="","",SUMIFS('GIỜ RA VÀO'!$L$5:$L$1604,'GIỜ RA VÀO'!$B$5:$B$1604,$B17,'GIỜ RA VÀO'!$A$5:$A$1604,"&gt;="&amp;DATE($E$4,$C$4,1),'GIỜ RA VÀO'!$A$5:$A$1604,"&lt;"&amp;DATE($E$4,$C$4+1,1)))</f>
        <v/>
      </c>
      <c r="AS17" s="34" t="str">
        <f>IF($B17="","",COUNTIFS('GIỜ RA VÀO'!$B$5:$B$1604,$B17,'GIỜ RA VÀO'!$H$5:$H$1604,"&gt;0",'GIỜ RA VÀO'!$A$5:$A$1604,"&gt;="&amp;DATE($E$4,$C$4,1),'GIỜ RA VÀO'!$A$5:$A$1604,"&lt;"&amp;DATE($E$4,$C$4+1,1)))</f>
        <v/>
      </c>
      <c r="AT17" s="34" t="str">
        <f>IF($B17="","",SUMIFS('GIỜ RA VÀO'!$H$5:$H$1604,'GIỜ RA VÀO'!$B$5:$B$1604,$B17,'GIỜ RA VÀO'!$A$5:$A$1604,"&gt;="&amp;DATE($E$4,$C$4,1),'GIỜ RA VÀO'!$A$5:$A$1604,"&lt;"&amp;DATE($E$4,$C$4+1,1)))</f>
        <v/>
      </c>
      <c r="AU17" s="34" t="str">
        <f>IF($B17="","",SUMIFS('GIỜ RA VÀO'!$I$5:$I$1604,'GIỜ RA VÀO'!$B$5:$B$1604,$B17,'GIỜ RA VÀO'!$A$5:$A$1604,"&gt;="&amp;DATE($E$4,$C$4,1),'GIỜ RA VÀO'!$A$5:$A$1604,"&lt;"&amp;DATE($E$4,$C$4+1,1)))</f>
        <v/>
      </c>
      <c r="AV17" s="47"/>
      <c r="AW17" s="47"/>
      <c r="AX17" s="47"/>
      <c r="AY17" s="47"/>
    </row>
    <row r="18" ht="21.0" customHeight="1">
      <c r="A18" s="38" t="str">
        <f t="shared" si="2"/>
        <v/>
      </c>
      <c r="B18" s="22" t="str">
        <f>IF('NHÂN VIÊN'!B15="","",'NHÂN VIÊN'!B15)</f>
        <v/>
      </c>
      <c r="C18" s="22" t="str">
        <f>IF(B18="","",'NHÂN VIÊN'!C15)</f>
        <v/>
      </c>
      <c r="D18" s="22" t="str">
        <f>IF(B18="","",'NHÂN VIÊN'!D15)</f>
        <v/>
      </c>
      <c r="E18" s="45" t="str">
        <f t="array" ref="E18">IF(OR(E$6="",$B18=""),"",IFERROR(INDEX('GIỜ RA VÀO'!$M$5:$M$1604,MATCH($B18&amp;"|"&amp;E$6,'GIỜ RA VÀO'!$O$5:$O$1604,0)),""))</f>
        <v/>
      </c>
      <c r="F18" s="45" t="str">
        <f t="array" ref="F18">IF(OR(F$6="",$B18=""),"",IFERROR(INDEX('GIỜ RA VÀO'!$M$5:$M$1604,MATCH($B18&amp;"|"&amp;F$6,'GIỜ RA VÀO'!$O$5:$O$1604,0)),""))</f>
        <v/>
      </c>
      <c r="G18" s="45" t="str">
        <f t="array" ref="G18">IF(OR(G$6="",$B18=""),"",IFERROR(INDEX('GIỜ RA VÀO'!$M$5:$M$1604,MATCH($B18&amp;"|"&amp;G$6,'GIỜ RA VÀO'!$O$5:$O$1604,0)),""))</f>
        <v/>
      </c>
      <c r="H18" s="45" t="str">
        <f t="array" ref="H18">IF(OR(H$6="",$B18=""),"",IFERROR(INDEX('GIỜ RA VÀO'!$M$5:$M$1604,MATCH($B18&amp;"|"&amp;H$6,'GIỜ RA VÀO'!$O$5:$O$1604,0)),""))</f>
        <v/>
      </c>
      <c r="I18" s="45" t="str">
        <f t="array" ref="I18">IF(OR(I$6="",$B18=""),"",IFERROR(INDEX('GIỜ RA VÀO'!$M$5:$M$1604,MATCH($B18&amp;"|"&amp;I$6,'GIỜ RA VÀO'!$O$5:$O$1604,0)),""))</f>
        <v/>
      </c>
      <c r="J18" s="45" t="str">
        <f t="array" ref="J18">IF(OR(J$6="",$B18=""),"",IFERROR(INDEX('GIỜ RA VÀO'!$M$5:$M$1604,MATCH($B18&amp;"|"&amp;J$6,'GIỜ RA VÀO'!$O$5:$O$1604,0)),""))</f>
        <v/>
      </c>
      <c r="K18" s="45" t="str">
        <f t="array" ref="K18">IF(OR(K$6="",$B18=""),"",IFERROR(INDEX('GIỜ RA VÀO'!$M$5:$M$1604,MATCH($B18&amp;"|"&amp;K$6,'GIỜ RA VÀO'!$O$5:$O$1604,0)),""))</f>
        <v/>
      </c>
      <c r="L18" s="45" t="str">
        <f t="array" ref="L18">IF(OR(L$6="",$B18=""),"",IFERROR(INDEX('GIỜ RA VÀO'!$M$5:$M$1604,MATCH($B18&amp;"|"&amp;L$6,'GIỜ RA VÀO'!$O$5:$O$1604,0)),""))</f>
        <v/>
      </c>
      <c r="M18" s="45" t="str">
        <f t="array" ref="M18">IF(OR(M$6="",$B18=""),"",IFERROR(INDEX('GIỜ RA VÀO'!$M$5:$M$1604,MATCH($B18&amp;"|"&amp;M$6,'GIỜ RA VÀO'!$O$5:$O$1604,0)),""))</f>
        <v/>
      </c>
      <c r="N18" s="45" t="str">
        <f t="array" ref="N18">IF(OR(N$6="",$B18=""),"",IFERROR(INDEX('GIỜ RA VÀO'!$M$5:$M$1604,MATCH($B18&amp;"|"&amp;N$6,'GIỜ RA VÀO'!$O$5:$O$1604,0)),""))</f>
        <v/>
      </c>
      <c r="O18" s="45" t="str">
        <f t="array" ref="O18">IF(OR(O$6="",$B18=""),"",IFERROR(INDEX('GIỜ RA VÀO'!$M$5:$M$1604,MATCH($B18&amp;"|"&amp;O$6,'GIỜ RA VÀO'!$O$5:$O$1604,0)),""))</f>
        <v/>
      </c>
      <c r="P18" s="45" t="str">
        <f t="array" ref="P18">IF(OR(P$6="",$B18=""),"",IFERROR(INDEX('GIỜ RA VÀO'!$M$5:$M$1604,MATCH($B18&amp;"|"&amp;P$6,'GIỜ RA VÀO'!$O$5:$O$1604,0)),""))</f>
        <v/>
      </c>
      <c r="Q18" s="45" t="str">
        <f t="array" ref="Q18">IF(OR(Q$6="",$B18=""),"",IFERROR(INDEX('GIỜ RA VÀO'!$M$5:$M$1604,MATCH($B18&amp;"|"&amp;Q$6,'GIỜ RA VÀO'!$O$5:$O$1604,0)),""))</f>
        <v/>
      </c>
      <c r="R18" s="45" t="str">
        <f t="array" ref="R18">IF(OR(R$6="",$B18=""),"",IFERROR(INDEX('GIỜ RA VÀO'!$M$5:$M$1604,MATCH($B18&amp;"|"&amp;R$6,'GIỜ RA VÀO'!$O$5:$O$1604,0)),""))</f>
        <v/>
      </c>
      <c r="S18" s="45" t="str">
        <f t="array" ref="S18">IF(OR(S$6="",$B18=""),"",IFERROR(INDEX('GIỜ RA VÀO'!$M$5:$M$1604,MATCH($B18&amp;"|"&amp;S$6,'GIỜ RA VÀO'!$O$5:$O$1604,0)),""))</f>
        <v/>
      </c>
      <c r="T18" s="45" t="str">
        <f t="array" ref="T18">IF(OR(T$6="",$B18=""),"",IFERROR(INDEX('GIỜ RA VÀO'!$M$5:$M$1604,MATCH($B18&amp;"|"&amp;T$6,'GIỜ RA VÀO'!$O$5:$O$1604,0)),""))</f>
        <v/>
      </c>
      <c r="U18" s="45" t="str">
        <f t="array" ref="U18">IF(OR(U$6="",$B18=""),"",IFERROR(INDEX('GIỜ RA VÀO'!$M$5:$M$1604,MATCH($B18&amp;"|"&amp;U$6,'GIỜ RA VÀO'!$O$5:$O$1604,0)),""))</f>
        <v/>
      </c>
      <c r="V18" s="45" t="str">
        <f t="array" ref="V18">IF(OR(V$6="",$B18=""),"",IFERROR(INDEX('GIỜ RA VÀO'!$M$5:$M$1604,MATCH($B18&amp;"|"&amp;V$6,'GIỜ RA VÀO'!$O$5:$O$1604,0)),""))</f>
        <v/>
      </c>
      <c r="W18" s="45" t="str">
        <f t="array" ref="W18">IF(OR(W$6="",$B18=""),"",IFERROR(INDEX('GIỜ RA VÀO'!$M$5:$M$1604,MATCH($B18&amp;"|"&amp;W$6,'GIỜ RA VÀO'!$O$5:$O$1604,0)),""))</f>
        <v/>
      </c>
      <c r="X18" s="45" t="str">
        <f t="array" ref="X18">IF(OR(X$6="",$B18=""),"",IFERROR(INDEX('GIỜ RA VÀO'!$M$5:$M$1604,MATCH($B18&amp;"|"&amp;X$6,'GIỜ RA VÀO'!$O$5:$O$1604,0)),""))</f>
        <v/>
      </c>
      <c r="Y18" s="45" t="str">
        <f t="array" ref="Y18">IF(OR(Y$6="",$B18=""),"",IFERROR(INDEX('GIỜ RA VÀO'!$M$5:$M$1604,MATCH($B18&amp;"|"&amp;Y$6,'GIỜ RA VÀO'!$O$5:$O$1604,0)),""))</f>
        <v/>
      </c>
      <c r="Z18" s="45" t="str">
        <f t="array" ref="Z18">IF(OR(Z$6="",$B18=""),"",IFERROR(INDEX('GIỜ RA VÀO'!$M$5:$M$1604,MATCH($B18&amp;"|"&amp;Z$6,'GIỜ RA VÀO'!$O$5:$O$1604,0)),""))</f>
        <v/>
      </c>
      <c r="AA18" s="45" t="str">
        <f t="array" ref="AA18">IF(OR(AA$6="",$B18=""),"",IFERROR(INDEX('GIỜ RA VÀO'!$M$5:$M$1604,MATCH($B18&amp;"|"&amp;AA$6,'GIỜ RA VÀO'!$O$5:$O$1604,0)),""))</f>
        <v/>
      </c>
      <c r="AB18" s="45" t="str">
        <f t="array" ref="AB18">IF(OR(AB$6="",$B18=""),"",IFERROR(INDEX('GIỜ RA VÀO'!$M$5:$M$1604,MATCH($B18&amp;"|"&amp;AB$6,'GIỜ RA VÀO'!$O$5:$O$1604,0)),""))</f>
        <v/>
      </c>
      <c r="AC18" s="45" t="str">
        <f t="array" ref="AC18">IF(OR(AC$6="",$B18=""),"",IFERROR(INDEX('GIỜ RA VÀO'!$M$5:$M$1604,MATCH($B18&amp;"|"&amp;AC$6,'GIỜ RA VÀO'!$O$5:$O$1604,0)),""))</f>
        <v/>
      </c>
      <c r="AD18" s="45" t="str">
        <f t="array" ref="AD18">IF(OR(AD$6="",$B18=""),"",IFERROR(INDEX('GIỜ RA VÀO'!$M$5:$M$1604,MATCH($B18&amp;"|"&amp;AD$6,'GIỜ RA VÀO'!$O$5:$O$1604,0)),""))</f>
        <v/>
      </c>
      <c r="AE18" s="45" t="str">
        <f t="array" ref="AE18">IF(OR(AE$6="",$B18=""),"",IFERROR(INDEX('GIỜ RA VÀO'!$M$5:$M$1604,MATCH($B18&amp;"|"&amp;AE$6,'GIỜ RA VÀO'!$O$5:$O$1604,0)),""))</f>
        <v/>
      </c>
      <c r="AF18" s="45" t="str">
        <f t="array" ref="AF18">IF(OR(AF$6="",$B18=""),"",IFERROR(INDEX('GIỜ RA VÀO'!$M$5:$M$1604,MATCH($B18&amp;"|"&amp;AF$6,'GIỜ RA VÀO'!$O$5:$O$1604,0)),""))</f>
        <v/>
      </c>
      <c r="AG18" s="45" t="str">
        <f t="array" ref="AG18">IF(OR(AG$6="",$B18=""),"",IFERROR(INDEX('GIỜ RA VÀO'!$M$5:$M$1604,MATCH($B18&amp;"|"&amp;AG$6,'GIỜ RA VÀO'!$O$5:$O$1604,0)),""))</f>
        <v/>
      </c>
      <c r="AH18" s="45" t="str">
        <f t="array" ref="AH18">IF(OR(AH$6="",$B18=""),"",IFERROR(INDEX('GIỜ RA VÀO'!$M$5:$M$1604,MATCH($B18&amp;"|"&amp;AH$6,'GIỜ RA VÀO'!$O$5:$O$1604,0)),""))</f>
        <v/>
      </c>
      <c r="AI18" s="45" t="str">
        <f t="array" ref="AI18">IF(OR(AI$6="",$B18=""),"",IFERROR(INDEX('GIỜ RA VÀO'!$M$5:$M$1604,MATCH($B18&amp;"|"&amp;AI$6,'GIỜ RA VÀO'!$O$5:$O$1604,0)),""))</f>
        <v/>
      </c>
      <c r="AJ18" s="37" t="str">
        <f t="shared" si="3"/>
        <v/>
      </c>
      <c r="AK18" s="34" t="str">
        <f t="shared" si="4"/>
        <v/>
      </c>
      <c r="AL18" s="34" t="str">
        <f t="shared" si="5"/>
        <v/>
      </c>
      <c r="AM18" s="34" t="str">
        <f t="shared" si="6"/>
        <v/>
      </c>
      <c r="AN18" s="34" t="str">
        <f t="shared" si="7"/>
        <v/>
      </c>
      <c r="AO18" s="34" t="str">
        <f t="shared" si="8"/>
        <v/>
      </c>
      <c r="AP18" s="46" t="str">
        <f t="shared" si="9"/>
        <v/>
      </c>
      <c r="AQ18" s="37" t="str">
        <f>IF($B18="","",SUMIFS('GIỜ RA VÀO'!$J$5:$J$1604,'GIỜ RA VÀO'!$B$5:$B$1604,$B18,'GIỜ RA VÀO'!$A$5:$A$1604,"&gt;="&amp;DATE($E$4,$C$4,1),'GIỜ RA VÀO'!$A$5:$A$1604,"&lt;"&amp;DATE($E$4,$C$4+1,1)))</f>
        <v/>
      </c>
      <c r="AR18" s="37" t="str">
        <f>IF($B18="","",SUMIFS('GIỜ RA VÀO'!$L$5:$L$1604,'GIỜ RA VÀO'!$B$5:$B$1604,$B18,'GIỜ RA VÀO'!$A$5:$A$1604,"&gt;="&amp;DATE($E$4,$C$4,1),'GIỜ RA VÀO'!$A$5:$A$1604,"&lt;"&amp;DATE($E$4,$C$4+1,1)))</f>
        <v/>
      </c>
      <c r="AS18" s="34" t="str">
        <f>IF($B18="","",COUNTIFS('GIỜ RA VÀO'!$B$5:$B$1604,$B18,'GIỜ RA VÀO'!$H$5:$H$1604,"&gt;0",'GIỜ RA VÀO'!$A$5:$A$1604,"&gt;="&amp;DATE($E$4,$C$4,1),'GIỜ RA VÀO'!$A$5:$A$1604,"&lt;"&amp;DATE($E$4,$C$4+1,1)))</f>
        <v/>
      </c>
      <c r="AT18" s="34" t="str">
        <f>IF($B18="","",SUMIFS('GIỜ RA VÀO'!$H$5:$H$1604,'GIỜ RA VÀO'!$B$5:$B$1604,$B18,'GIỜ RA VÀO'!$A$5:$A$1604,"&gt;="&amp;DATE($E$4,$C$4,1),'GIỜ RA VÀO'!$A$5:$A$1604,"&lt;"&amp;DATE($E$4,$C$4+1,1)))</f>
        <v/>
      </c>
      <c r="AU18" s="34" t="str">
        <f>IF($B18="","",SUMIFS('GIỜ RA VÀO'!$I$5:$I$1604,'GIỜ RA VÀO'!$B$5:$B$1604,$B18,'GIỜ RA VÀO'!$A$5:$A$1604,"&gt;="&amp;DATE($E$4,$C$4,1),'GIỜ RA VÀO'!$A$5:$A$1604,"&lt;"&amp;DATE($E$4,$C$4+1,1)))</f>
        <v/>
      </c>
      <c r="AV18" s="47"/>
      <c r="AW18" s="47"/>
      <c r="AX18" s="47"/>
      <c r="AY18" s="47"/>
    </row>
    <row r="19" ht="21.0" customHeight="1">
      <c r="A19" s="38" t="str">
        <f t="shared" si="2"/>
        <v/>
      </c>
      <c r="B19" s="22" t="str">
        <f>IF('NHÂN VIÊN'!B16="","",'NHÂN VIÊN'!B16)</f>
        <v/>
      </c>
      <c r="C19" s="22" t="str">
        <f>IF(B19="","",'NHÂN VIÊN'!C16)</f>
        <v/>
      </c>
      <c r="D19" s="22" t="str">
        <f>IF(B19="","",'NHÂN VIÊN'!D16)</f>
        <v/>
      </c>
      <c r="E19" s="45" t="str">
        <f t="array" ref="E19">IF(OR(E$6="",$B19=""),"",IFERROR(INDEX('GIỜ RA VÀO'!$M$5:$M$1604,MATCH($B19&amp;"|"&amp;E$6,'GIỜ RA VÀO'!$O$5:$O$1604,0)),""))</f>
        <v/>
      </c>
      <c r="F19" s="45" t="str">
        <f t="array" ref="F19">IF(OR(F$6="",$B19=""),"",IFERROR(INDEX('GIỜ RA VÀO'!$M$5:$M$1604,MATCH($B19&amp;"|"&amp;F$6,'GIỜ RA VÀO'!$O$5:$O$1604,0)),""))</f>
        <v/>
      </c>
      <c r="G19" s="45" t="str">
        <f t="array" ref="G19">IF(OR(G$6="",$B19=""),"",IFERROR(INDEX('GIỜ RA VÀO'!$M$5:$M$1604,MATCH($B19&amp;"|"&amp;G$6,'GIỜ RA VÀO'!$O$5:$O$1604,0)),""))</f>
        <v/>
      </c>
      <c r="H19" s="45" t="str">
        <f t="array" ref="H19">IF(OR(H$6="",$B19=""),"",IFERROR(INDEX('GIỜ RA VÀO'!$M$5:$M$1604,MATCH($B19&amp;"|"&amp;H$6,'GIỜ RA VÀO'!$O$5:$O$1604,0)),""))</f>
        <v/>
      </c>
      <c r="I19" s="45" t="str">
        <f t="array" ref="I19">IF(OR(I$6="",$B19=""),"",IFERROR(INDEX('GIỜ RA VÀO'!$M$5:$M$1604,MATCH($B19&amp;"|"&amp;I$6,'GIỜ RA VÀO'!$O$5:$O$1604,0)),""))</f>
        <v/>
      </c>
      <c r="J19" s="45" t="str">
        <f t="array" ref="J19">IF(OR(J$6="",$B19=""),"",IFERROR(INDEX('GIỜ RA VÀO'!$M$5:$M$1604,MATCH($B19&amp;"|"&amp;J$6,'GIỜ RA VÀO'!$O$5:$O$1604,0)),""))</f>
        <v/>
      </c>
      <c r="K19" s="45" t="str">
        <f t="array" ref="K19">IF(OR(K$6="",$B19=""),"",IFERROR(INDEX('GIỜ RA VÀO'!$M$5:$M$1604,MATCH($B19&amp;"|"&amp;K$6,'GIỜ RA VÀO'!$O$5:$O$1604,0)),""))</f>
        <v/>
      </c>
      <c r="L19" s="45" t="str">
        <f t="array" ref="L19">IF(OR(L$6="",$B19=""),"",IFERROR(INDEX('GIỜ RA VÀO'!$M$5:$M$1604,MATCH($B19&amp;"|"&amp;L$6,'GIỜ RA VÀO'!$O$5:$O$1604,0)),""))</f>
        <v/>
      </c>
      <c r="M19" s="45" t="str">
        <f t="array" ref="M19">IF(OR(M$6="",$B19=""),"",IFERROR(INDEX('GIỜ RA VÀO'!$M$5:$M$1604,MATCH($B19&amp;"|"&amp;M$6,'GIỜ RA VÀO'!$O$5:$O$1604,0)),""))</f>
        <v/>
      </c>
      <c r="N19" s="45" t="str">
        <f t="array" ref="N19">IF(OR(N$6="",$B19=""),"",IFERROR(INDEX('GIỜ RA VÀO'!$M$5:$M$1604,MATCH($B19&amp;"|"&amp;N$6,'GIỜ RA VÀO'!$O$5:$O$1604,0)),""))</f>
        <v/>
      </c>
      <c r="O19" s="45" t="str">
        <f t="array" ref="O19">IF(OR(O$6="",$B19=""),"",IFERROR(INDEX('GIỜ RA VÀO'!$M$5:$M$1604,MATCH($B19&amp;"|"&amp;O$6,'GIỜ RA VÀO'!$O$5:$O$1604,0)),""))</f>
        <v/>
      </c>
      <c r="P19" s="45" t="str">
        <f t="array" ref="P19">IF(OR(P$6="",$B19=""),"",IFERROR(INDEX('GIỜ RA VÀO'!$M$5:$M$1604,MATCH($B19&amp;"|"&amp;P$6,'GIỜ RA VÀO'!$O$5:$O$1604,0)),""))</f>
        <v/>
      </c>
      <c r="Q19" s="45" t="str">
        <f t="array" ref="Q19">IF(OR(Q$6="",$B19=""),"",IFERROR(INDEX('GIỜ RA VÀO'!$M$5:$M$1604,MATCH($B19&amp;"|"&amp;Q$6,'GIỜ RA VÀO'!$O$5:$O$1604,0)),""))</f>
        <v/>
      </c>
      <c r="R19" s="45" t="str">
        <f t="array" ref="R19">IF(OR(R$6="",$B19=""),"",IFERROR(INDEX('GIỜ RA VÀO'!$M$5:$M$1604,MATCH($B19&amp;"|"&amp;R$6,'GIỜ RA VÀO'!$O$5:$O$1604,0)),""))</f>
        <v/>
      </c>
      <c r="S19" s="45" t="str">
        <f t="array" ref="S19">IF(OR(S$6="",$B19=""),"",IFERROR(INDEX('GIỜ RA VÀO'!$M$5:$M$1604,MATCH($B19&amp;"|"&amp;S$6,'GIỜ RA VÀO'!$O$5:$O$1604,0)),""))</f>
        <v/>
      </c>
      <c r="T19" s="45" t="str">
        <f t="array" ref="T19">IF(OR(T$6="",$B19=""),"",IFERROR(INDEX('GIỜ RA VÀO'!$M$5:$M$1604,MATCH($B19&amp;"|"&amp;T$6,'GIỜ RA VÀO'!$O$5:$O$1604,0)),""))</f>
        <v/>
      </c>
      <c r="U19" s="45" t="str">
        <f t="array" ref="U19">IF(OR(U$6="",$B19=""),"",IFERROR(INDEX('GIỜ RA VÀO'!$M$5:$M$1604,MATCH($B19&amp;"|"&amp;U$6,'GIỜ RA VÀO'!$O$5:$O$1604,0)),""))</f>
        <v/>
      </c>
      <c r="V19" s="45" t="str">
        <f t="array" ref="V19">IF(OR(V$6="",$B19=""),"",IFERROR(INDEX('GIỜ RA VÀO'!$M$5:$M$1604,MATCH($B19&amp;"|"&amp;V$6,'GIỜ RA VÀO'!$O$5:$O$1604,0)),""))</f>
        <v/>
      </c>
      <c r="W19" s="45" t="str">
        <f t="array" ref="W19">IF(OR(W$6="",$B19=""),"",IFERROR(INDEX('GIỜ RA VÀO'!$M$5:$M$1604,MATCH($B19&amp;"|"&amp;W$6,'GIỜ RA VÀO'!$O$5:$O$1604,0)),""))</f>
        <v/>
      </c>
      <c r="X19" s="45" t="str">
        <f t="array" ref="X19">IF(OR(X$6="",$B19=""),"",IFERROR(INDEX('GIỜ RA VÀO'!$M$5:$M$1604,MATCH($B19&amp;"|"&amp;X$6,'GIỜ RA VÀO'!$O$5:$O$1604,0)),""))</f>
        <v/>
      </c>
      <c r="Y19" s="45" t="str">
        <f t="array" ref="Y19">IF(OR(Y$6="",$B19=""),"",IFERROR(INDEX('GIỜ RA VÀO'!$M$5:$M$1604,MATCH($B19&amp;"|"&amp;Y$6,'GIỜ RA VÀO'!$O$5:$O$1604,0)),""))</f>
        <v/>
      </c>
      <c r="Z19" s="45" t="str">
        <f t="array" ref="Z19">IF(OR(Z$6="",$B19=""),"",IFERROR(INDEX('GIỜ RA VÀO'!$M$5:$M$1604,MATCH($B19&amp;"|"&amp;Z$6,'GIỜ RA VÀO'!$O$5:$O$1604,0)),""))</f>
        <v/>
      </c>
      <c r="AA19" s="45" t="str">
        <f t="array" ref="AA19">IF(OR(AA$6="",$B19=""),"",IFERROR(INDEX('GIỜ RA VÀO'!$M$5:$M$1604,MATCH($B19&amp;"|"&amp;AA$6,'GIỜ RA VÀO'!$O$5:$O$1604,0)),""))</f>
        <v/>
      </c>
      <c r="AB19" s="45" t="str">
        <f t="array" ref="AB19">IF(OR(AB$6="",$B19=""),"",IFERROR(INDEX('GIỜ RA VÀO'!$M$5:$M$1604,MATCH($B19&amp;"|"&amp;AB$6,'GIỜ RA VÀO'!$O$5:$O$1604,0)),""))</f>
        <v/>
      </c>
      <c r="AC19" s="45" t="str">
        <f t="array" ref="AC19">IF(OR(AC$6="",$B19=""),"",IFERROR(INDEX('GIỜ RA VÀO'!$M$5:$M$1604,MATCH($B19&amp;"|"&amp;AC$6,'GIỜ RA VÀO'!$O$5:$O$1604,0)),""))</f>
        <v/>
      </c>
      <c r="AD19" s="45" t="str">
        <f t="array" ref="AD19">IF(OR(AD$6="",$B19=""),"",IFERROR(INDEX('GIỜ RA VÀO'!$M$5:$M$1604,MATCH($B19&amp;"|"&amp;AD$6,'GIỜ RA VÀO'!$O$5:$O$1604,0)),""))</f>
        <v/>
      </c>
      <c r="AE19" s="45" t="str">
        <f t="array" ref="AE19">IF(OR(AE$6="",$B19=""),"",IFERROR(INDEX('GIỜ RA VÀO'!$M$5:$M$1604,MATCH($B19&amp;"|"&amp;AE$6,'GIỜ RA VÀO'!$O$5:$O$1604,0)),""))</f>
        <v/>
      </c>
      <c r="AF19" s="45" t="str">
        <f t="array" ref="AF19">IF(OR(AF$6="",$B19=""),"",IFERROR(INDEX('GIỜ RA VÀO'!$M$5:$M$1604,MATCH($B19&amp;"|"&amp;AF$6,'GIỜ RA VÀO'!$O$5:$O$1604,0)),""))</f>
        <v/>
      </c>
      <c r="AG19" s="45" t="str">
        <f t="array" ref="AG19">IF(OR(AG$6="",$B19=""),"",IFERROR(INDEX('GIỜ RA VÀO'!$M$5:$M$1604,MATCH($B19&amp;"|"&amp;AG$6,'GIỜ RA VÀO'!$O$5:$O$1604,0)),""))</f>
        <v/>
      </c>
      <c r="AH19" s="45" t="str">
        <f t="array" ref="AH19">IF(OR(AH$6="",$B19=""),"",IFERROR(INDEX('GIỜ RA VÀO'!$M$5:$M$1604,MATCH($B19&amp;"|"&amp;AH$6,'GIỜ RA VÀO'!$O$5:$O$1604,0)),""))</f>
        <v/>
      </c>
      <c r="AI19" s="45" t="str">
        <f t="array" ref="AI19">IF(OR(AI$6="",$B19=""),"",IFERROR(INDEX('GIỜ RA VÀO'!$M$5:$M$1604,MATCH($B19&amp;"|"&amp;AI$6,'GIỜ RA VÀO'!$O$5:$O$1604,0)),""))</f>
        <v/>
      </c>
      <c r="AJ19" s="37" t="str">
        <f t="shared" si="3"/>
        <v/>
      </c>
      <c r="AK19" s="34" t="str">
        <f t="shared" si="4"/>
        <v/>
      </c>
      <c r="AL19" s="34" t="str">
        <f t="shared" si="5"/>
        <v/>
      </c>
      <c r="AM19" s="34" t="str">
        <f t="shared" si="6"/>
        <v/>
      </c>
      <c r="AN19" s="34" t="str">
        <f t="shared" si="7"/>
        <v/>
      </c>
      <c r="AO19" s="34" t="str">
        <f t="shared" si="8"/>
        <v/>
      </c>
      <c r="AP19" s="46" t="str">
        <f t="shared" si="9"/>
        <v/>
      </c>
      <c r="AQ19" s="37" t="str">
        <f>IF($B19="","",SUMIFS('GIỜ RA VÀO'!$J$5:$J$1604,'GIỜ RA VÀO'!$B$5:$B$1604,$B19,'GIỜ RA VÀO'!$A$5:$A$1604,"&gt;="&amp;DATE($E$4,$C$4,1),'GIỜ RA VÀO'!$A$5:$A$1604,"&lt;"&amp;DATE($E$4,$C$4+1,1)))</f>
        <v/>
      </c>
      <c r="AR19" s="37" t="str">
        <f>IF($B19="","",SUMIFS('GIỜ RA VÀO'!$L$5:$L$1604,'GIỜ RA VÀO'!$B$5:$B$1604,$B19,'GIỜ RA VÀO'!$A$5:$A$1604,"&gt;="&amp;DATE($E$4,$C$4,1),'GIỜ RA VÀO'!$A$5:$A$1604,"&lt;"&amp;DATE($E$4,$C$4+1,1)))</f>
        <v/>
      </c>
      <c r="AS19" s="34" t="str">
        <f>IF($B19="","",COUNTIFS('GIỜ RA VÀO'!$B$5:$B$1604,$B19,'GIỜ RA VÀO'!$H$5:$H$1604,"&gt;0",'GIỜ RA VÀO'!$A$5:$A$1604,"&gt;="&amp;DATE($E$4,$C$4,1),'GIỜ RA VÀO'!$A$5:$A$1604,"&lt;"&amp;DATE($E$4,$C$4+1,1)))</f>
        <v/>
      </c>
      <c r="AT19" s="34" t="str">
        <f>IF($B19="","",SUMIFS('GIỜ RA VÀO'!$H$5:$H$1604,'GIỜ RA VÀO'!$B$5:$B$1604,$B19,'GIỜ RA VÀO'!$A$5:$A$1604,"&gt;="&amp;DATE($E$4,$C$4,1),'GIỜ RA VÀO'!$A$5:$A$1604,"&lt;"&amp;DATE($E$4,$C$4+1,1)))</f>
        <v/>
      </c>
      <c r="AU19" s="34" t="str">
        <f>IF($B19="","",SUMIFS('GIỜ RA VÀO'!$I$5:$I$1604,'GIỜ RA VÀO'!$B$5:$B$1604,$B19,'GIỜ RA VÀO'!$A$5:$A$1604,"&gt;="&amp;DATE($E$4,$C$4,1),'GIỜ RA VÀO'!$A$5:$A$1604,"&lt;"&amp;DATE($E$4,$C$4+1,1)))</f>
        <v/>
      </c>
      <c r="AV19" s="47"/>
      <c r="AW19" s="47"/>
      <c r="AX19" s="47"/>
      <c r="AY19" s="47"/>
    </row>
    <row r="20" ht="21.0" customHeight="1">
      <c r="A20" s="38" t="str">
        <f t="shared" si="2"/>
        <v/>
      </c>
      <c r="B20" s="22" t="str">
        <f>IF('NHÂN VIÊN'!B17="","",'NHÂN VIÊN'!B17)</f>
        <v/>
      </c>
      <c r="C20" s="22" t="str">
        <f>IF(B20="","",'NHÂN VIÊN'!C17)</f>
        <v/>
      </c>
      <c r="D20" s="22" t="str">
        <f>IF(B20="","",'NHÂN VIÊN'!D17)</f>
        <v/>
      </c>
      <c r="E20" s="45" t="str">
        <f t="array" ref="E20">IF(OR(E$6="",$B20=""),"",IFERROR(INDEX('GIỜ RA VÀO'!$M$5:$M$1604,MATCH($B20&amp;"|"&amp;E$6,'GIỜ RA VÀO'!$O$5:$O$1604,0)),""))</f>
        <v/>
      </c>
      <c r="F20" s="45" t="str">
        <f t="array" ref="F20">IF(OR(F$6="",$B20=""),"",IFERROR(INDEX('GIỜ RA VÀO'!$M$5:$M$1604,MATCH($B20&amp;"|"&amp;F$6,'GIỜ RA VÀO'!$O$5:$O$1604,0)),""))</f>
        <v/>
      </c>
      <c r="G20" s="45" t="str">
        <f t="array" ref="G20">IF(OR(G$6="",$B20=""),"",IFERROR(INDEX('GIỜ RA VÀO'!$M$5:$M$1604,MATCH($B20&amp;"|"&amp;G$6,'GIỜ RA VÀO'!$O$5:$O$1604,0)),""))</f>
        <v/>
      </c>
      <c r="H20" s="45" t="str">
        <f t="array" ref="H20">IF(OR(H$6="",$B20=""),"",IFERROR(INDEX('GIỜ RA VÀO'!$M$5:$M$1604,MATCH($B20&amp;"|"&amp;H$6,'GIỜ RA VÀO'!$O$5:$O$1604,0)),""))</f>
        <v/>
      </c>
      <c r="I20" s="45" t="str">
        <f t="array" ref="I20">IF(OR(I$6="",$B20=""),"",IFERROR(INDEX('GIỜ RA VÀO'!$M$5:$M$1604,MATCH($B20&amp;"|"&amp;I$6,'GIỜ RA VÀO'!$O$5:$O$1604,0)),""))</f>
        <v/>
      </c>
      <c r="J20" s="45" t="str">
        <f t="array" ref="J20">IF(OR(J$6="",$B20=""),"",IFERROR(INDEX('GIỜ RA VÀO'!$M$5:$M$1604,MATCH($B20&amp;"|"&amp;J$6,'GIỜ RA VÀO'!$O$5:$O$1604,0)),""))</f>
        <v/>
      </c>
      <c r="K20" s="45" t="str">
        <f t="array" ref="K20">IF(OR(K$6="",$B20=""),"",IFERROR(INDEX('GIỜ RA VÀO'!$M$5:$M$1604,MATCH($B20&amp;"|"&amp;K$6,'GIỜ RA VÀO'!$O$5:$O$1604,0)),""))</f>
        <v/>
      </c>
      <c r="L20" s="45" t="str">
        <f t="array" ref="L20">IF(OR(L$6="",$B20=""),"",IFERROR(INDEX('GIỜ RA VÀO'!$M$5:$M$1604,MATCH($B20&amp;"|"&amp;L$6,'GIỜ RA VÀO'!$O$5:$O$1604,0)),""))</f>
        <v/>
      </c>
      <c r="M20" s="45" t="str">
        <f t="array" ref="M20">IF(OR(M$6="",$B20=""),"",IFERROR(INDEX('GIỜ RA VÀO'!$M$5:$M$1604,MATCH($B20&amp;"|"&amp;M$6,'GIỜ RA VÀO'!$O$5:$O$1604,0)),""))</f>
        <v/>
      </c>
      <c r="N20" s="45" t="str">
        <f t="array" ref="N20">IF(OR(N$6="",$B20=""),"",IFERROR(INDEX('GIỜ RA VÀO'!$M$5:$M$1604,MATCH($B20&amp;"|"&amp;N$6,'GIỜ RA VÀO'!$O$5:$O$1604,0)),""))</f>
        <v/>
      </c>
      <c r="O20" s="45" t="str">
        <f t="array" ref="O20">IF(OR(O$6="",$B20=""),"",IFERROR(INDEX('GIỜ RA VÀO'!$M$5:$M$1604,MATCH($B20&amp;"|"&amp;O$6,'GIỜ RA VÀO'!$O$5:$O$1604,0)),""))</f>
        <v/>
      </c>
      <c r="P20" s="45" t="str">
        <f t="array" ref="P20">IF(OR(P$6="",$B20=""),"",IFERROR(INDEX('GIỜ RA VÀO'!$M$5:$M$1604,MATCH($B20&amp;"|"&amp;P$6,'GIỜ RA VÀO'!$O$5:$O$1604,0)),""))</f>
        <v/>
      </c>
      <c r="Q20" s="45" t="str">
        <f t="array" ref="Q20">IF(OR(Q$6="",$B20=""),"",IFERROR(INDEX('GIỜ RA VÀO'!$M$5:$M$1604,MATCH($B20&amp;"|"&amp;Q$6,'GIỜ RA VÀO'!$O$5:$O$1604,0)),""))</f>
        <v/>
      </c>
      <c r="R20" s="45" t="str">
        <f t="array" ref="R20">IF(OR(R$6="",$B20=""),"",IFERROR(INDEX('GIỜ RA VÀO'!$M$5:$M$1604,MATCH($B20&amp;"|"&amp;R$6,'GIỜ RA VÀO'!$O$5:$O$1604,0)),""))</f>
        <v/>
      </c>
      <c r="S20" s="45" t="str">
        <f t="array" ref="S20">IF(OR(S$6="",$B20=""),"",IFERROR(INDEX('GIỜ RA VÀO'!$M$5:$M$1604,MATCH($B20&amp;"|"&amp;S$6,'GIỜ RA VÀO'!$O$5:$O$1604,0)),""))</f>
        <v/>
      </c>
      <c r="T20" s="45" t="str">
        <f t="array" ref="T20">IF(OR(T$6="",$B20=""),"",IFERROR(INDEX('GIỜ RA VÀO'!$M$5:$M$1604,MATCH($B20&amp;"|"&amp;T$6,'GIỜ RA VÀO'!$O$5:$O$1604,0)),""))</f>
        <v/>
      </c>
      <c r="U20" s="45" t="str">
        <f t="array" ref="U20">IF(OR(U$6="",$B20=""),"",IFERROR(INDEX('GIỜ RA VÀO'!$M$5:$M$1604,MATCH($B20&amp;"|"&amp;U$6,'GIỜ RA VÀO'!$O$5:$O$1604,0)),""))</f>
        <v/>
      </c>
      <c r="V20" s="45" t="str">
        <f t="array" ref="V20">IF(OR(V$6="",$B20=""),"",IFERROR(INDEX('GIỜ RA VÀO'!$M$5:$M$1604,MATCH($B20&amp;"|"&amp;V$6,'GIỜ RA VÀO'!$O$5:$O$1604,0)),""))</f>
        <v/>
      </c>
      <c r="W20" s="45" t="str">
        <f t="array" ref="W20">IF(OR(W$6="",$B20=""),"",IFERROR(INDEX('GIỜ RA VÀO'!$M$5:$M$1604,MATCH($B20&amp;"|"&amp;W$6,'GIỜ RA VÀO'!$O$5:$O$1604,0)),""))</f>
        <v/>
      </c>
      <c r="X20" s="45" t="str">
        <f t="array" ref="X20">IF(OR(X$6="",$B20=""),"",IFERROR(INDEX('GIỜ RA VÀO'!$M$5:$M$1604,MATCH($B20&amp;"|"&amp;X$6,'GIỜ RA VÀO'!$O$5:$O$1604,0)),""))</f>
        <v/>
      </c>
      <c r="Y20" s="45" t="str">
        <f t="array" ref="Y20">IF(OR(Y$6="",$B20=""),"",IFERROR(INDEX('GIỜ RA VÀO'!$M$5:$M$1604,MATCH($B20&amp;"|"&amp;Y$6,'GIỜ RA VÀO'!$O$5:$O$1604,0)),""))</f>
        <v/>
      </c>
      <c r="Z20" s="45" t="str">
        <f t="array" ref="Z20">IF(OR(Z$6="",$B20=""),"",IFERROR(INDEX('GIỜ RA VÀO'!$M$5:$M$1604,MATCH($B20&amp;"|"&amp;Z$6,'GIỜ RA VÀO'!$O$5:$O$1604,0)),""))</f>
        <v/>
      </c>
      <c r="AA20" s="45" t="str">
        <f t="array" ref="AA20">IF(OR(AA$6="",$B20=""),"",IFERROR(INDEX('GIỜ RA VÀO'!$M$5:$M$1604,MATCH($B20&amp;"|"&amp;AA$6,'GIỜ RA VÀO'!$O$5:$O$1604,0)),""))</f>
        <v/>
      </c>
      <c r="AB20" s="45" t="str">
        <f t="array" ref="AB20">IF(OR(AB$6="",$B20=""),"",IFERROR(INDEX('GIỜ RA VÀO'!$M$5:$M$1604,MATCH($B20&amp;"|"&amp;AB$6,'GIỜ RA VÀO'!$O$5:$O$1604,0)),""))</f>
        <v/>
      </c>
      <c r="AC20" s="45" t="str">
        <f t="array" ref="AC20">IF(OR(AC$6="",$B20=""),"",IFERROR(INDEX('GIỜ RA VÀO'!$M$5:$M$1604,MATCH($B20&amp;"|"&amp;AC$6,'GIỜ RA VÀO'!$O$5:$O$1604,0)),""))</f>
        <v/>
      </c>
      <c r="AD20" s="45" t="str">
        <f t="array" ref="AD20">IF(OR(AD$6="",$B20=""),"",IFERROR(INDEX('GIỜ RA VÀO'!$M$5:$M$1604,MATCH($B20&amp;"|"&amp;AD$6,'GIỜ RA VÀO'!$O$5:$O$1604,0)),""))</f>
        <v/>
      </c>
      <c r="AE20" s="45" t="str">
        <f t="array" ref="AE20">IF(OR(AE$6="",$B20=""),"",IFERROR(INDEX('GIỜ RA VÀO'!$M$5:$M$1604,MATCH($B20&amp;"|"&amp;AE$6,'GIỜ RA VÀO'!$O$5:$O$1604,0)),""))</f>
        <v/>
      </c>
      <c r="AF20" s="45" t="str">
        <f t="array" ref="AF20">IF(OR(AF$6="",$B20=""),"",IFERROR(INDEX('GIỜ RA VÀO'!$M$5:$M$1604,MATCH($B20&amp;"|"&amp;AF$6,'GIỜ RA VÀO'!$O$5:$O$1604,0)),""))</f>
        <v/>
      </c>
      <c r="AG20" s="45" t="str">
        <f t="array" ref="AG20">IF(OR(AG$6="",$B20=""),"",IFERROR(INDEX('GIỜ RA VÀO'!$M$5:$M$1604,MATCH($B20&amp;"|"&amp;AG$6,'GIỜ RA VÀO'!$O$5:$O$1604,0)),""))</f>
        <v/>
      </c>
      <c r="AH20" s="45" t="str">
        <f t="array" ref="AH20">IF(OR(AH$6="",$B20=""),"",IFERROR(INDEX('GIỜ RA VÀO'!$M$5:$M$1604,MATCH($B20&amp;"|"&amp;AH$6,'GIỜ RA VÀO'!$O$5:$O$1604,0)),""))</f>
        <v/>
      </c>
      <c r="AI20" s="45" t="str">
        <f t="array" ref="AI20">IF(OR(AI$6="",$B20=""),"",IFERROR(INDEX('GIỜ RA VÀO'!$M$5:$M$1604,MATCH($B20&amp;"|"&amp;AI$6,'GIỜ RA VÀO'!$O$5:$O$1604,0)),""))</f>
        <v/>
      </c>
      <c r="AJ20" s="37" t="str">
        <f t="shared" si="3"/>
        <v/>
      </c>
      <c r="AK20" s="34" t="str">
        <f t="shared" si="4"/>
        <v/>
      </c>
      <c r="AL20" s="34" t="str">
        <f t="shared" si="5"/>
        <v/>
      </c>
      <c r="AM20" s="34" t="str">
        <f t="shared" si="6"/>
        <v/>
      </c>
      <c r="AN20" s="34" t="str">
        <f t="shared" si="7"/>
        <v/>
      </c>
      <c r="AO20" s="34" t="str">
        <f t="shared" si="8"/>
        <v/>
      </c>
      <c r="AP20" s="46" t="str">
        <f t="shared" si="9"/>
        <v/>
      </c>
      <c r="AQ20" s="37" t="str">
        <f>IF($B20="","",SUMIFS('GIỜ RA VÀO'!$J$5:$J$1604,'GIỜ RA VÀO'!$B$5:$B$1604,$B20,'GIỜ RA VÀO'!$A$5:$A$1604,"&gt;="&amp;DATE($E$4,$C$4,1),'GIỜ RA VÀO'!$A$5:$A$1604,"&lt;"&amp;DATE($E$4,$C$4+1,1)))</f>
        <v/>
      </c>
      <c r="AR20" s="37" t="str">
        <f>IF($B20="","",SUMIFS('GIỜ RA VÀO'!$L$5:$L$1604,'GIỜ RA VÀO'!$B$5:$B$1604,$B20,'GIỜ RA VÀO'!$A$5:$A$1604,"&gt;="&amp;DATE($E$4,$C$4,1),'GIỜ RA VÀO'!$A$5:$A$1604,"&lt;"&amp;DATE($E$4,$C$4+1,1)))</f>
        <v/>
      </c>
      <c r="AS20" s="34" t="str">
        <f>IF($B20="","",COUNTIFS('GIỜ RA VÀO'!$B$5:$B$1604,$B20,'GIỜ RA VÀO'!$H$5:$H$1604,"&gt;0",'GIỜ RA VÀO'!$A$5:$A$1604,"&gt;="&amp;DATE($E$4,$C$4,1),'GIỜ RA VÀO'!$A$5:$A$1604,"&lt;"&amp;DATE($E$4,$C$4+1,1)))</f>
        <v/>
      </c>
      <c r="AT20" s="34" t="str">
        <f>IF($B20="","",SUMIFS('GIỜ RA VÀO'!$H$5:$H$1604,'GIỜ RA VÀO'!$B$5:$B$1604,$B20,'GIỜ RA VÀO'!$A$5:$A$1604,"&gt;="&amp;DATE($E$4,$C$4,1),'GIỜ RA VÀO'!$A$5:$A$1604,"&lt;"&amp;DATE($E$4,$C$4+1,1)))</f>
        <v/>
      </c>
      <c r="AU20" s="34" t="str">
        <f>IF($B20="","",SUMIFS('GIỜ RA VÀO'!$I$5:$I$1604,'GIỜ RA VÀO'!$B$5:$B$1604,$B20,'GIỜ RA VÀO'!$A$5:$A$1604,"&gt;="&amp;DATE($E$4,$C$4,1),'GIỜ RA VÀO'!$A$5:$A$1604,"&lt;"&amp;DATE($E$4,$C$4+1,1)))</f>
        <v/>
      </c>
      <c r="AV20" s="47"/>
      <c r="AW20" s="47"/>
      <c r="AX20" s="47"/>
      <c r="AY20" s="47"/>
    </row>
    <row r="21" ht="21.0" customHeight="1">
      <c r="A21" s="38" t="str">
        <f t="shared" si="2"/>
        <v/>
      </c>
      <c r="B21" s="22" t="str">
        <f>IF('NHÂN VIÊN'!B18="","",'NHÂN VIÊN'!B18)</f>
        <v/>
      </c>
      <c r="C21" s="22" t="str">
        <f>IF(B21="","",'NHÂN VIÊN'!C18)</f>
        <v/>
      </c>
      <c r="D21" s="22" t="str">
        <f>IF(B21="","",'NHÂN VIÊN'!D18)</f>
        <v/>
      </c>
      <c r="E21" s="45" t="str">
        <f t="array" ref="E21">IF(OR(E$6="",$B21=""),"",IFERROR(INDEX('GIỜ RA VÀO'!$M$5:$M$1604,MATCH($B21&amp;"|"&amp;E$6,'GIỜ RA VÀO'!$O$5:$O$1604,0)),""))</f>
        <v/>
      </c>
      <c r="F21" s="45" t="str">
        <f t="array" ref="F21">IF(OR(F$6="",$B21=""),"",IFERROR(INDEX('GIỜ RA VÀO'!$M$5:$M$1604,MATCH($B21&amp;"|"&amp;F$6,'GIỜ RA VÀO'!$O$5:$O$1604,0)),""))</f>
        <v/>
      </c>
      <c r="G21" s="45" t="str">
        <f t="array" ref="G21">IF(OR(G$6="",$B21=""),"",IFERROR(INDEX('GIỜ RA VÀO'!$M$5:$M$1604,MATCH($B21&amp;"|"&amp;G$6,'GIỜ RA VÀO'!$O$5:$O$1604,0)),""))</f>
        <v/>
      </c>
      <c r="H21" s="45" t="str">
        <f t="array" ref="H21">IF(OR(H$6="",$B21=""),"",IFERROR(INDEX('GIỜ RA VÀO'!$M$5:$M$1604,MATCH($B21&amp;"|"&amp;H$6,'GIỜ RA VÀO'!$O$5:$O$1604,0)),""))</f>
        <v/>
      </c>
      <c r="I21" s="45" t="str">
        <f t="array" ref="I21">IF(OR(I$6="",$B21=""),"",IFERROR(INDEX('GIỜ RA VÀO'!$M$5:$M$1604,MATCH($B21&amp;"|"&amp;I$6,'GIỜ RA VÀO'!$O$5:$O$1604,0)),""))</f>
        <v/>
      </c>
      <c r="J21" s="45" t="str">
        <f t="array" ref="J21">IF(OR(J$6="",$B21=""),"",IFERROR(INDEX('GIỜ RA VÀO'!$M$5:$M$1604,MATCH($B21&amp;"|"&amp;J$6,'GIỜ RA VÀO'!$O$5:$O$1604,0)),""))</f>
        <v/>
      </c>
      <c r="K21" s="45" t="str">
        <f t="array" ref="K21">IF(OR(K$6="",$B21=""),"",IFERROR(INDEX('GIỜ RA VÀO'!$M$5:$M$1604,MATCH($B21&amp;"|"&amp;K$6,'GIỜ RA VÀO'!$O$5:$O$1604,0)),""))</f>
        <v/>
      </c>
      <c r="L21" s="45" t="str">
        <f t="array" ref="L21">IF(OR(L$6="",$B21=""),"",IFERROR(INDEX('GIỜ RA VÀO'!$M$5:$M$1604,MATCH($B21&amp;"|"&amp;L$6,'GIỜ RA VÀO'!$O$5:$O$1604,0)),""))</f>
        <v/>
      </c>
      <c r="M21" s="45" t="str">
        <f t="array" ref="M21">IF(OR(M$6="",$B21=""),"",IFERROR(INDEX('GIỜ RA VÀO'!$M$5:$M$1604,MATCH($B21&amp;"|"&amp;M$6,'GIỜ RA VÀO'!$O$5:$O$1604,0)),""))</f>
        <v/>
      </c>
      <c r="N21" s="45" t="str">
        <f t="array" ref="N21">IF(OR(N$6="",$B21=""),"",IFERROR(INDEX('GIỜ RA VÀO'!$M$5:$M$1604,MATCH($B21&amp;"|"&amp;N$6,'GIỜ RA VÀO'!$O$5:$O$1604,0)),""))</f>
        <v/>
      </c>
      <c r="O21" s="45" t="str">
        <f t="array" ref="O21">IF(OR(O$6="",$B21=""),"",IFERROR(INDEX('GIỜ RA VÀO'!$M$5:$M$1604,MATCH($B21&amp;"|"&amp;O$6,'GIỜ RA VÀO'!$O$5:$O$1604,0)),""))</f>
        <v/>
      </c>
      <c r="P21" s="45" t="str">
        <f t="array" ref="P21">IF(OR(P$6="",$B21=""),"",IFERROR(INDEX('GIỜ RA VÀO'!$M$5:$M$1604,MATCH($B21&amp;"|"&amp;P$6,'GIỜ RA VÀO'!$O$5:$O$1604,0)),""))</f>
        <v/>
      </c>
      <c r="Q21" s="45" t="str">
        <f t="array" ref="Q21">IF(OR(Q$6="",$B21=""),"",IFERROR(INDEX('GIỜ RA VÀO'!$M$5:$M$1604,MATCH($B21&amp;"|"&amp;Q$6,'GIỜ RA VÀO'!$O$5:$O$1604,0)),""))</f>
        <v/>
      </c>
      <c r="R21" s="45" t="str">
        <f t="array" ref="R21">IF(OR(R$6="",$B21=""),"",IFERROR(INDEX('GIỜ RA VÀO'!$M$5:$M$1604,MATCH($B21&amp;"|"&amp;R$6,'GIỜ RA VÀO'!$O$5:$O$1604,0)),""))</f>
        <v/>
      </c>
      <c r="S21" s="45" t="str">
        <f t="array" ref="S21">IF(OR(S$6="",$B21=""),"",IFERROR(INDEX('GIỜ RA VÀO'!$M$5:$M$1604,MATCH($B21&amp;"|"&amp;S$6,'GIỜ RA VÀO'!$O$5:$O$1604,0)),""))</f>
        <v/>
      </c>
      <c r="T21" s="45" t="str">
        <f t="array" ref="T21">IF(OR(T$6="",$B21=""),"",IFERROR(INDEX('GIỜ RA VÀO'!$M$5:$M$1604,MATCH($B21&amp;"|"&amp;T$6,'GIỜ RA VÀO'!$O$5:$O$1604,0)),""))</f>
        <v/>
      </c>
      <c r="U21" s="45" t="str">
        <f t="array" ref="U21">IF(OR(U$6="",$B21=""),"",IFERROR(INDEX('GIỜ RA VÀO'!$M$5:$M$1604,MATCH($B21&amp;"|"&amp;U$6,'GIỜ RA VÀO'!$O$5:$O$1604,0)),""))</f>
        <v/>
      </c>
      <c r="V21" s="45" t="str">
        <f t="array" ref="V21">IF(OR(V$6="",$B21=""),"",IFERROR(INDEX('GIỜ RA VÀO'!$M$5:$M$1604,MATCH($B21&amp;"|"&amp;V$6,'GIỜ RA VÀO'!$O$5:$O$1604,0)),""))</f>
        <v/>
      </c>
      <c r="W21" s="45" t="str">
        <f t="array" ref="W21">IF(OR(W$6="",$B21=""),"",IFERROR(INDEX('GIỜ RA VÀO'!$M$5:$M$1604,MATCH($B21&amp;"|"&amp;W$6,'GIỜ RA VÀO'!$O$5:$O$1604,0)),""))</f>
        <v/>
      </c>
      <c r="X21" s="45" t="str">
        <f t="array" ref="X21">IF(OR(X$6="",$B21=""),"",IFERROR(INDEX('GIỜ RA VÀO'!$M$5:$M$1604,MATCH($B21&amp;"|"&amp;X$6,'GIỜ RA VÀO'!$O$5:$O$1604,0)),""))</f>
        <v/>
      </c>
      <c r="Y21" s="45" t="str">
        <f t="array" ref="Y21">IF(OR(Y$6="",$B21=""),"",IFERROR(INDEX('GIỜ RA VÀO'!$M$5:$M$1604,MATCH($B21&amp;"|"&amp;Y$6,'GIỜ RA VÀO'!$O$5:$O$1604,0)),""))</f>
        <v/>
      </c>
      <c r="Z21" s="45" t="str">
        <f t="array" ref="Z21">IF(OR(Z$6="",$B21=""),"",IFERROR(INDEX('GIỜ RA VÀO'!$M$5:$M$1604,MATCH($B21&amp;"|"&amp;Z$6,'GIỜ RA VÀO'!$O$5:$O$1604,0)),""))</f>
        <v/>
      </c>
      <c r="AA21" s="45" t="str">
        <f t="array" ref="AA21">IF(OR(AA$6="",$B21=""),"",IFERROR(INDEX('GIỜ RA VÀO'!$M$5:$M$1604,MATCH($B21&amp;"|"&amp;AA$6,'GIỜ RA VÀO'!$O$5:$O$1604,0)),""))</f>
        <v/>
      </c>
      <c r="AB21" s="45" t="str">
        <f t="array" ref="AB21">IF(OR(AB$6="",$B21=""),"",IFERROR(INDEX('GIỜ RA VÀO'!$M$5:$M$1604,MATCH($B21&amp;"|"&amp;AB$6,'GIỜ RA VÀO'!$O$5:$O$1604,0)),""))</f>
        <v/>
      </c>
      <c r="AC21" s="45" t="str">
        <f t="array" ref="AC21">IF(OR(AC$6="",$B21=""),"",IFERROR(INDEX('GIỜ RA VÀO'!$M$5:$M$1604,MATCH($B21&amp;"|"&amp;AC$6,'GIỜ RA VÀO'!$O$5:$O$1604,0)),""))</f>
        <v/>
      </c>
      <c r="AD21" s="45" t="str">
        <f t="array" ref="AD21">IF(OR(AD$6="",$B21=""),"",IFERROR(INDEX('GIỜ RA VÀO'!$M$5:$M$1604,MATCH($B21&amp;"|"&amp;AD$6,'GIỜ RA VÀO'!$O$5:$O$1604,0)),""))</f>
        <v/>
      </c>
      <c r="AE21" s="45" t="str">
        <f t="array" ref="AE21">IF(OR(AE$6="",$B21=""),"",IFERROR(INDEX('GIỜ RA VÀO'!$M$5:$M$1604,MATCH($B21&amp;"|"&amp;AE$6,'GIỜ RA VÀO'!$O$5:$O$1604,0)),""))</f>
        <v/>
      </c>
      <c r="AF21" s="45" t="str">
        <f t="array" ref="AF21">IF(OR(AF$6="",$B21=""),"",IFERROR(INDEX('GIỜ RA VÀO'!$M$5:$M$1604,MATCH($B21&amp;"|"&amp;AF$6,'GIỜ RA VÀO'!$O$5:$O$1604,0)),""))</f>
        <v/>
      </c>
      <c r="AG21" s="45" t="str">
        <f t="array" ref="AG21">IF(OR(AG$6="",$B21=""),"",IFERROR(INDEX('GIỜ RA VÀO'!$M$5:$M$1604,MATCH($B21&amp;"|"&amp;AG$6,'GIỜ RA VÀO'!$O$5:$O$1604,0)),""))</f>
        <v/>
      </c>
      <c r="AH21" s="45" t="str">
        <f t="array" ref="AH21">IF(OR(AH$6="",$B21=""),"",IFERROR(INDEX('GIỜ RA VÀO'!$M$5:$M$1604,MATCH($B21&amp;"|"&amp;AH$6,'GIỜ RA VÀO'!$O$5:$O$1604,0)),""))</f>
        <v/>
      </c>
      <c r="AI21" s="45" t="str">
        <f t="array" ref="AI21">IF(OR(AI$6="",$B21=""),"",IFERROR(INDEX('GIỜ RA VÀO'!$M$5:$M$1604,MATCH($B21&amp;"|"&amp;AI$6,'GIỜ RA VÀO'!$O$5:$O$1604,0)),""))</f>
        <v/>
      </c>
      <c r="AJ21" s="37" t="str">
        <f t="shared" si="3"/>
        <v/>
      </c>
      <c r="AK21" s="34" t="str">
        <f t="shared" si="4"/>
        <v/>
      </c>
      <c r="AL21" s="34" t="str">
        <f t="shared" si="5"/>
        <v/>
      </c>
      <c r="AM21" s="34" t="str">
        <f t="shared" si="6"/>
        <v/>
      </c>
      <c r="AN21" s="34" t="str">
        <f t="shared" si="7"/>
        <v/>
      </c>
      <c r="AO21" s="34" t="str">
        <f t="shared" si="8"/>
        <v/>
      </c>
      <c r="AP21" s="46" t="str">
        <f t="shared" si="9"/>
        <v/>
      </c>
      <c r="AQ21" s="37" t="str">
        <f>IF($B21="","",SUMIFS('GIỜ RA VÀO'!$J$5:$J$1604,'GIỜ RA VÀO'!$B$5:$B$1604,$B21,'GIỜ RA VÀO'!$A$5:$A$1604,"&gt;="&amp;DATE($E$4,$C$4,1),'GIỜ RA VÀO'!$A$5:$A$1604,"&lt;"&amp;DATE($E$4,$C$4+1,1)))</f>
        <v/>
      </c>
      <c r="AR21" s="37" t="str">
        <f>IF($B21="","",SUMIFS('GIỜ RA VÀO'!$L$5:$L$1604,'GIỜ RA VÀO'!$B$5:$B$1604,$B21,'GIỜ RA VÀO'!$A$5:$A$1604,"&gt;="&amp;DATE($E$4,$C$4,1),'GIỜ RA VÀO'!$A$5:$A$1604,"&lt;"&amp;DATE($E$4,$C$4+1,1)))</f>
        <v/>
      </c>
      <c r="AS21" s="34" t="str">
        <f>IF($B21="","",COUNTIFS('GIỜ RA VÀO'!$B$5:$B$1604,$B21,'GIỜ RA VÀO'!$H$5:$H$1604,"&gt;0",'GIỜ RA VÀO'!$A$5:$A$1604,"&gt;="&amp;DATE($E$4,$C$4,1),'GIỜ RA VÀO'!$A$5:$A$1604,"&lt;"&amp;DATE($E$4,$C$4+1,1)))</f>
        <v/>
      </c>
      <c r="AT21" s="34" t="str">
        <f>IF($B21="","",SUMIFS('GIỜ RA VÀO'!$H$5:$H$1604,'GIỜ RA VÀO'!$B$5:$B$1604,$B21,'GIỜ RA VÀO'!$A$5:$A$1604,"&gt;="&amp;DATE($E$4,$C$4,1),'GIỜ RA VÀO'!$A$5:$A$1604,"&lt;"&amp;DATE($E$4,$C$4+1,1)))</f>
        <v/>
      </c>
      <c r="AU21" s="34" t="str">
        <f>IF($B21="","",SUMIFS('GIỜ RA VÀO'!$I$5:$I$1604,'GIỜ RA VÀO'!$B$5:$B$1604,$B21,'GIỜ RA VÀO'!$A$5:$A$1604,"&gt;="&amp;DATE($E$4,$C$4,1),'GIỜ RA VÀO'!$A$5:$A$1604,"&lt;"&amp;DATE($E$4,$C$4+1,1)))</f>
        <v/>
      </c>
      <c r="AV21" s="47"/>
      <c r="AW21" s="47"/>
      <c r="AX21" s="47"/>
      <c r="AY21" s="47"/>
    </row>
    <row r="22" ht="21.0" customHeight="1">
      <c r="A22" s="38" t="str">
        <f t="shared" si="2"/>
        <v/>
      </c>
      <c r="B22" s="22" t="str">
        <f>IF('NHÂN VIÊN'!B19="","",'NHÂN VIÊN'!B19)</f>
        <v/>
      </c>
      <c r="C22" s="22" t="str">
        <f>IF(B22="","",'NHÂN VIÊN'!C19)</f>
        <v/>
      </c>
      <c r="D22" s="22" t="str">
        <f>IF(B22="","",'NHÂN VIÊN'!D19)</f>
        <v/>
      </c>
      <c r="E22" s="45" t="str">
        <f t="array" ref="E22">IF(OR(E$6="",$B22=""),"",IFERROR(INDEX('GIỜ RA VÀO'!$M$5:$M$1604,MATCH($B22&amp;"|"&amp;E$6,'GIỜ RA VÀO'!$O$5:$O$1604,0)),""))</f>
        <v/>
      </c>
      <c r="F22" s="45" t="str">
        <f t="array" ref="F22">IF(OR(F$6="",$B22=""),"",IFERROR(INDEX('GIỜ RA VÀO'!$M$5:$M$1604,MATCH($B22&amp;"|"&amp;F$6,'GIỜ RA VÀO'!$O$5:$O$1604,0)),""))</f>
        <v/>
      </c>
      <c r="G22" s="45" t="str">
        <f t="array" ref="G22">IF(OR(G$6="",$B22=""),"",IFERROR(INDEX('GIỜ RA VÀO'!$M$5:$M$1604,MATCH($B22&amp;"|"&amp;G$6,'GIỜ RA VÀO'!$O$5:$O$1604,0)),""))</f>
        <v/>
      </c>
      <c r="H22" s="45" t="str">
        <f t="array" ref="H22">IF(OR(H$6="",$B22=""),"",IFERROR(INDEX('GIỜ RA VÀO'!$M$5:$M$1604,MATCH($B22&amp;"|"&amp;H$6,'GIỜ RA VÀO'!$O$5:$O$1604,0)),""))</f>
        <v/>
      </c>
      <c r="I22" s="45" t="str">
        <f t="array" ref="I22">IF(OR(I$6="",$B22=""),"",IFERROR(INDEX('GIỜ RA VÀO'!$M$5:$M$1604,MATCH($B22&amp;"|"&amp;I$6,'GIỜ RA VÀO'!$O$5:$O$1604,0)),""))</f>
        <v/>
      </c>
      <c r="J22" s="45" t="str">
        <f t="array" ref="J22">IF(OR(J$6="",$B22=""),"",IFERROR(INDEX('GIỜ RA VÀO'!$M$5:$M$1604,MATCH($B22&amp;"|"&amp;J$6,'GIỜ RA VÀO'!$O$5:$O$1604,0)),""))</f>
        <v/>
      </c>
      <c r="K22" s="45" t="str">
        <f t="array" ref="K22">IF(OR(K$6="",$B22=""),"",IFERROR(INDEX('GIỜ RA VÀO'!$M$5:$M$1604,MATCH($B22&amp;"|"&amp;K$6,'GIỜ RA VÀO'!$O$5:$O$1604,0)),""))</f>
        <v/>
      </c>
      <c r="L22" s="45" t="str">
        <f t="array" ref="L22">IF(OR(L$6="",$B22=""),"",IFERROR(INDEX('GIỜ RA VÀO'!$M$5:$M$1604,MATCH($B22&amp;"|"&amp;L$6,'GIỜ RA VÀO'!$O$5:$O$1604,0)),""))</f>
        <v/>
      </c>
      <c r="M22" s="45" t="str">
        <f t="array" ref="M22">IF(OR(M$6="",$B22=""),"",IFERROR(INDEX('GIỜ RA VÀO'!$M$5:$M$1604,MATCH($B22&amp;"|"&amp;M$6,'GIỜ RA VÀO'!$O$5:$O$1604,0)),""))</f>
        <v/>
      </c>
      <c r="N22" s="45" t="str">
        <f t="array" ref="N22">IF(OR(N$6="",$B22=""),"",IFERROR(INDEX('GIỜ RA VÀO'!$M$5:$M$1604,MATCH($B22&amp;"|"&amp;N$6,'GIỜ RA VÀO'!$O$5:$O$1604,0)),""))</f>
        <v/>
      </c>
      <c r="O22" s="45" t="str">
        <f t="array" ref="O22">IF(OR(O$6="",$B22=""),"",IFERROR(INDEX('GIỜ RA VÀO'!$M$5:$M$1604,MATCH($B22&amp;"|"&amp;O$6,'GIỜ RA VÀO'!$O$5:$O$1604,0)),""))</f>
        <v/>
      </c>
      <c r="P22" s="45" t="str">
        <f t="array" ref="P22">IF(OR(P$6="",$B22=""),"",IFERROR(INDEX('GIỜ RA VÀO'!$M$5:$M$1604,MATCH($B22&amp;"|"&amp;P$6,'GIỜ RA VÀO'!$O$5:$O$1604,0)),""))</f>
        <v/>
      </c>
      <c r="Q22" s="45" t="str">
        <f t="array" ref="Q22">IF(OR(Q$6="",$B22=""),"",IFERROR(INDEX('GIỜ RA VÀO'!$M$5:$M$1604,MATCH($B22&amp;"|"&amp;Q$6,'GIỜ RA VÀO'!$O$5:$O$1604,0)),""))</f>
        <v/>
      </c>
      <c r="R22" s="45" t="str">
        <f t="array" ref="R22">IF(OR(R$6="",$B22=""),"",IFERROR(INDEX('GIỜ RA VÀO'!$M$5:$M$1604,MATCH($B22&amp;"|"&amp;R$6,'GIỜ RA VÀO'!$O$5:$O$1604,0)),""))</f>
        <v/>
      </c>
      <c r="S22" s="45" t="str">
        <f t="array" ref="S22">IF(OR(S$6="",$B22=""),"",IFERROR(INDEX('GIỜ RA VÀO'!$M$5:$M$1604,MATCH($B22&amp;"|"&amp;S$6,'GIỜ RA VÀO'!$O$5:$O$1604,0)),""))</f>
        <v/>
      </c>
      <c r="T22" s="45" t="str">
        <f t="array" ref="T22">IF(OR(T$6="",$B22=""),"",IFERROR(INDEX('GIỜ RA VÀO'!$M$5:$M$1604,MATCH($B22&amp;"|"&amp;T$6,'GIỜ RA VÀO'!$O$5:$O$1604,0)),""))</f>
        <v/>
      </c>
      <c r="U22" s="45" t="str">
        <f t="array" ref="U22">IF(OR(U$6="",$B22=""),"",IFERROR(INDEX('GIỜ RA VÀO'!$M$5:$M$1604,MATCH($B22&amp;"|"&amp;U$6,'GIỜ RA VÀO'!$O$5:$O$1604,0)),""))</f>
        <v/>
      </c>
      <c r="V22" s="45" t="str">
        <f t="array" ref="V22">IF(OR(V$6="",$B22=""),"",IFERROR(INDEX('GIỜ RA VÀO'!$M$5:$M$1604,MATCH($B22&amp;"|"&amp;V$6,'GIỜ RA VÀO'!$O$5:$O$1604,0)),""))</f>
        <v/>
      </c>
      <c r="W22" s="45" t="str">
        <f t="array" ref="W22">IF(OR(W$6="",$B22=""),"",IFERROR(INDEX('GIỜ RA VÀO'!$M$5:$M$1604,MATCH($B22&amp;"|"&amp;W$6,'GIỜ RA VÀO'!$O$5:$O$1604,0)),""))</f>
        <v/>
      </c>
      <c r="X22" s="45" t="str">
        <f t="array" ref="X22">IF(OR(X$6="",$B22=""),"",IFERROR(INDEX('GIỜ RA VÀO'!$M$5:$M$1604,MATCH($B22&amp;"|"&amp;X$6,'GIỜ RA VÀO'!$O$5:$O$1604,0)),""))</f>
        <v/>
      </c>
      <c r="Y22" s="45" t="str">
        <f t="array" ref="Y22">IF(OR(Y$6="",$B22=""),"",IFERROR(INDEX('GIỜ RA VÀO'!$M$5:$M$1604,MATCH($B22&amp;"|"&amp;Y$6,'GIỜ RA VÀO'!$O$5:$O$1604,0)),""))</f>
        <v/>
      </c>
      <c r="Z22" s="45" t="str">
        <f t="array" ref="Z22">IF(OR(Z$6="",$B22=""),"",IFERROR(INDEX('GIỜ RA VÀO'!$M$5:$M$1604,MATCH($B22&amp;"|"&amp;Z$6,'GIỜ RA VÀO'!$O$5:$O$1604,0)),""))</f>
        <v/>
      </c>
      <c r="AA22" s="45" t="str">
        <f t="array" ref="AA22">IF(OR(AA$6="",$B22=""),"",IFERROR(INDEX('GIỜ RA VÀO'!$M$5:$M$1604,MATCH($B22&amp;"|"&amp;AA$6,'GIỜ RA VÀO'!$O$5:$O$1604,0)),""))</f>
        <v/>
      </c>
      <c r="AB22" s="45" t="str">
        <f t="array" ref="AB22">IF(OR(AB$6="",$B22=""),"",IFERROR(INDEX('GIỜ RA VÀO'!$M$5:$M$1604,MATCH($B22&amp;"|"&amp;AB$6,'GIỜ RA VÀO'!$O$5:$O$1604,0)),""))</f>
        <v/>
      </c>
      <c r="AC22" s="45" t="str">
        <f t="array" ref="AC22">IF(OR(AC$6="",$B22=""),"",IFERROR(INDEX('GIỜ RA VÀO'!$M$5:$M$1604,MATCH($B22&amp;"|"&amp;AC$6,'GIỜ RA VÀO'!$O$5:$O$1604,0)),""))</f>
        <v/>
      </c>
      <c r="AD22" s="45" t="str">
        <f t="array" ref="AD22">IF(OR(AD$6="",$B22=""),"",IFERROR(INDEX('GIỜ RA VÀO'!$M$5:$M$1604,MATCH($B22&amp;"|"&amp;AD$6,'GIỜ RA VÀO'!$O$5:$O$1604,0)),""))</f>
        <v/>
      </c>
      <c r="AE22" s="45" t="str">
        <f t="array" ref="AE22">IF(OR(AE$6="",$B22=""),"",IFERROR(INDEX('GIỜ RA VÀO'!$M$5:$M$1604,MATCH($B22&amp;"|"&amp;AE$6,'GIỜ RA VÀO'!$O$5:$O$1604,0)),""))</f>
        <v/>
      </c>
      <c r="AF22" s="45" t="str">
        <f t="array" ref="AF22">IF(OR(AF$6="",$B22=""),"",IFERROR(INDEX('GIỜ RA VÀO'!$M$5:$M$1604,MATCH($B22&amp;"|"&amp;AF$6,'GIỜ RA VÀO'!$O$5:$O$1604,0)),""))</f>
        <v/>
      </c>
      <c r="AG22" s="45" t="str">
        <f t="array" ref="AG22">IF(OR(AG$6="",$B22=""),"",IFERROR(INDEX('GIỜ RA VÀO'!$M$5:$M$1604,MATCH($B22&amp;"|"&amp;AG$6,'GIỜ RA VÀO'!$O$5:$O$1604,0)),""))</f>
        <v/>
      </c>
      <c r="AH22" s="45" t="str">
        <f t="array" ref="AH22">IF(OR(AH$6="",$B22=""),"",IFERROR(INDEX('GIỜ RA VÀO'!$M$5:$M$1604,MATCH($B22&amp;"|"&amp;AH$6,'GIỜ RA VÀO'!$O$5:$O$1604,0)),""))</f>
        <v/>
      </c>
      <c r="AI22" s="45" t="str">
        <f t="array" ref="AI22">IF(OR(AI$6="",$B22=""),"",IFERROR(INDEX('GIỜ RA VÀO'!$M$5:$M$1604,MATCH($B22&amp;"|"&amp;AI$6,'GIỜ RA VÀO'!$O$5:$O$1604,0)),""))</f>
        <v/>
      </c>
      <c r="AJ22" s="37" t="str">
        <f t="shared" si="3"/>
        <v/>
      </c>
      <c r="AK22" s="34" t="str">
        <f t="shared" si="4"/>
        <v/>
      </c>
      <c r="AL22" s="34" t="str">
        <f t="shared" si="5"/>
        <v/>
      </c>
      <c r="AM22" s="34" t="str">
        <f t="shared" si="6"/>
        <v/>
      </c>
      <c r="AN22" s="34" t="str">
        <f t="shared" si="7"/>
        <v/>
      </c>
      <c r="AO22" s="34" t="str">
        <f t="shared" si="8"/>
        <v/>
      </c>
      <c r="AP22" s="46" t="str">
        <f t="shared" si="9"/>
        <v/>
      </c>
      <c r="AQ22" s="37" t="str">
        <f>IF($B22="","",SUMIFS('GIỜ RA VÀO'!$J$5:$J$1604,'GIỜ RA VÀO'!$B$5:$B$1604,$B22,'GIỜ RA VÀO'!$A$5:$A$1604,"&gt;="&amp;DATE($E$4,$C$4,1),'GIỜ RA VÀO'!$A$5:$A$1604,"&lt;"&amp;DATE($E$4,$C$4+1,1)))</f>
        <v/>
      </c>
      <c r="AR22" s="37" t="str">
        <f>IF($B22="","",SUMIFS('GIỜ RA VÀO'!$L$5:$L$1604,'GIỜ RA VÀO'!$B$5:$B$1604,$B22,'GIỜ RA VÀO'!$A$5:$A$1604,"&gt;="&amp;DATE($E$4,$C$4,1),'GIỜ RA VÀO'!$A$5:$A$1604,"&lt;"&amp;DATE($E$4,$C$4+1,1)))</f>
        <v/>
      </c>
      <c r="AS22" s="34" t="str">
        <f>IF($B22="","",COUNTIFS('GIỜ RA VÀO'!$B$5:$B$1604,$B22,'GIỜ RA VÀO'!$H$5:$H$1604,"&gt;0",'GIỜ RA VÀO'!$A$5:$A$1604,"&gt;="&amp;DATE($E$4,$C$4,1),'GIỜ RA VÀO'!$A$5:$A$1604,"&lt;"&amp;DATE($E$4,$C$4+1,1)))</f>
        <v/>
      </c>
      <c r="AT22" s="34" t="str">
        <f>IF($B22="","",SUMIFS('GIỜ RA VÀO'!$H$5:$H$1604,'GIỜ RA VÀO'!$B$5:$B$1604,$B22,'GIỜ RA VÀO'!$A$5:$A$1604,"&gt;="&amp;DATE($E$4,$C$4,1),'GIỜ RA VÀO'!$A$5:$A$1604,"&lt;"&amp;DATE($E$4,$C$4+1,1)))</f>
        <v/>
      </c>
      <c r="AU22" s="34" t="str">
        <f>IF($B22="","",SUMIFS('GIỜ RA VÀO'!$I$5:$I$1604,'GIỜ RA VÀO'!$B$5:$B$1604,$B22,'GIỜ RA VÀO'!$A$5:$A$1604,"&gt;="&amp;DATE($E$4,$C$4,1),'GIỜ RA VÀO'!$A$5:$A$1604,"&lt;"&amp;DATE($E$4,$C$4+1,1)))</f>
        <v/>
      </c>
      <c r="AV22" s="47"/>
      <c r="AW22" s="47"/>
      <c r="AX22" s="47"/>
      <c r="AY22" s="47"/>
    </row>
    <row r="23" ht="21.0" customHeight="1">
      <c r="A23" s="38" t="str">
        <f t="shared" si="2"/>
        <v/>
      </c>
      <c r="B23" s="22" t="str">
        <f>IF('NHÂN VIÊN'!B20="","",'NHÂN VIÊN'!B20)</f>
        <v/>
      </c>
      <c r="C23" s="22" t="str">
        <f>IF(B23="","",'NHÂN VIÊN'!C20)</f>
        <v/>
      </c>
      <c r="D23" s="22" t="str">
        <f>IF(B23="","",'NHÂN VIÊN'!D20)</f>
        <v/>
      </c>
      <c r="E23" s="45" t="str">
        <f t="array" ref="E23">IF(OR(E$6="",$B23=""),"",IFERROR(INDEX('GIỜ RA VÀO'!$M$5:$M$1604,MATCH($B23&amp;"|"&amp;E$6,'GIỜ RA VÀO'!$O$5:$O$1604,0)),""))</f>
        <v/>
      </c>
      <c r="F23" s="45" t="str">
        <f t="array" ref="F23">IF(OR(F$6="",$B23=""),"",IFERROR(INDEX('GIỜ RA VÀO'!$M$5:$M$1604,MATCH($B23&amp;"|"&amp;F$6,'GIỜ RA VÀO'!$O$5:$O$1604,0)),""))</f>
        <v/>
      </c>
      <c r="G23" s="45" t="str">
        <f t="array" ref="G23">IF(OR(G$6="",$B23=""),"",IFERROR(INDEX('GIỜ RA VÀO'!$M$5:$M$1604,MATCH($B23&amp;"|"&amp;G$6,'GIỜ RA VÀO'!$O$5:$O$1604,0)),""))</f>
        <v/>
      </c>
      <c r="H23" s="45" t="str">
        <f t="array" ref="H23">IF(OR(H$6="",$B23=""),"",IFERROR(INDEX('GIỜ RA VÀO'!$M$5:$M$1604,MATCH($B23&amp;"|"&amp;H$6,'GIỜ RA VÀO'!$O$5:$O$1604,0)),""))</f>
        <v/>
      </c>
      <c r="I23" s="45" t="str">
        <f t="array" ref="I23">IF(OR(I$6="",$B23=""),"",IFERROR(INDEX('GIỜ RA VÀO'!$M$5:$M$1604,MATCH($B23&amp;"|"&amp;I$6,'GIỜ RA VÀO'!$O$5:$O$1604,0)),""))</f>
        <v/>
      </c>
      <c r="J23" s="45" t="str">
        <f t="array" ref="J23">IF(OR(J$6="",$B23=""),"",IFERROR(INDEX('GIỜ RA VÀO'!$M$5:$M$1604,MATCH($B23&amp;"|"&amp;J$6,'GIỜ RA VÀO'!$O$5:$O$1604,0)),""))</f>
        <v/>
      </c>
      <c r="K23" s="45" t="str">
        <f t="array" ref="K23">IF(OR(K$6="",$B23=""),"",IFERROR(INDEX('GIỜ RA VÀO'!$M$5:$M$1604,MATCH($B23&amp;"|"&amp;K$6,'GIỜ RA VÀO'!$O$5:$O$1604,0)),""))</f>
        <v/>
      </c>
      <c r="L23" s="45" t="str">
        <f t="array" ref="L23">IF(OR(L$6="",$B23=""),"",IFERROR(INDEX('GIỜ RA VÀO'!$M$5:$M$1604,MATCH($B23&amp;"|"&amp;L$6,'GIỜ RA VÀO'!$O$5:$O$1604,0)),""))</f>
        <v/>
      </c>
      <c r="M23" s="45" t="str">
        <f t="array" ref="M23">IF(OR(M$6="",$B23=""),"",IFERROR(INDEX('GIỜ RA VÀO'!$M$5:$M$1604,MATCH($B23&amp;"|"&amp;M$6,'GIỜ RA VÀO'!$O$5:$O$1604,0)),""))</f>
        <v/>
      </c>
      <c r="N23" s="45" t="str">
        <f t="array" ref="N23">IF(OR(N$6="",$B23=""),"",IFERROR(INDEX('GIỜ RA VÀO'!$M$5:$M$1604,MATCH($B23&amp;"|"&amp;N$6,'GIỜ RA VÀO'!$O$5:$O$1604,0)),""))</f>
        <v/>
      </c>
      <c r="O23" s="45" t="str">
        <f t="array" ref="O23">IF(OR(O$6="",$B23=""),"",IFERROR(INDEX('GIỜ RA VÀO'!$M$5:$M$1604,MATCH($B23&amp;"|"&amp;O$6,'GIỜ RA VÀO'!$O$5:$O$1604,0)),""))</f>
        <v/>
      </c>
      <c r="P23" s="45" t="str">
        <f t="array" ref="P23">IF(OR(P$6="",$B23=""),"",IFERROR(INDEX('GIỜ RA VÀO'!$M$5:$M$1604,MATCH($B23&amp;"|"&amp;P$6,'GIỜ RA VÀO'!$O$5:$O$1604,0)),""))</f>
        <v/>
      </c>
      <c r="Q23" s="45" t="str">
        <f t="array" ref="Q23">IF(OR(Q$6="",$B23=""),"",IFERROR(INDEX('GIỜ RA VÀO'!$M$5:$M$1604,MATCH($B23&amp;"|"&amp;Q$6,'GIỜ RA VÀO'!$O$5:$O$1604,0)),""))</f>
        <v/>
      </c>
      <c r="R23" s="45" t="str">
        <f t="array" ref="R23">IF(OR(R$6="",$B23=""),"",IFERROR(INDEX('GIỜ RA VÀO'!$M$5:$M$1604,MATCH($B23&amp;"|"&amp;R$6,'GIỜ RA VÀO'!$O$5:$O$1604,0)),""))</f>
        <v/>
      </c>
      <c r="S23" s="45" t="str">
        <f t="array" ref="S23">IF(OR(S$6="",$B23=""),"",IFERROR(INDEX('GIỜ RA VÀO'!$M$5:$M$1604,MATCH($B23&amp;"|"&amp;S$6,'GIỜ RA VÀO'!$O$5:$O$1604,0)),""))</f>
        <v/>
      </c>
      <c r="T23" s="45" t="str">
        <f t="array" ref="T23">IF(OR(T$6="",$B23=""),"",IFERROR(INDEX('GIỜ RA VÀO'!$M$5:$M$1604,MATCH($B23&amp;"|"&amp;T$6,'GIỜ RA VÀO'!$O$5:$O$1604,0)),""))</f>
        <v/>
      </c>
      <c r="U23" s="45" t="str">
        <f t="array" ref="U23">IF(OR(U$6="",$B23=""),"",IFERROR(INDEX('GIỜ RA VÀO'!$M$5:$M$1604,MATCH($B23&amp;"|"&amp;U$6,'GIỜ RA VÀO'!$O$5:$O$1604,0)),""))</f>
        <v/>
      </c>
      <c r="V23" s="45" t="str">
        <f t="array" ref="V23">IF(OR(V$6="",$B23=""),"",IFERROR(INDEX('GIỜ RA VÀO'!$M$5:$M$1604,MATCH($B23&amp;"|"&amp;V$6,'GIỜ RA VÀO'!$O$5:$O$1604,0)),""))</f>
        <v/>
      </c>
      <c r="W23" s="45" t="str">
        <f t="array" ref="W23">IF(OR(W$6="",$B23=""),"",IFERROR(INDEX('GIỜ RA VÀO'!$M$5:$M$1604,MATCH($B23&amp;"|"&amp;W$6,'GIỜ RA VÀO'!$O$5:$O$1604,0)),""))</f>
        <v/>
      </c>
      <c r="X23" s="45" t="str">
        <f t="array" ref="X23">IF(OR(X$6="",$B23=""),"",IFERROR(INDEX('GIỜ RA VÀO'!$M$5:$M$1604,MATCH($B23&amp;"|"&amp;X$6,'GIỜ RA VÀO'!$O$5:$O$1604,0)),""))</f>
        <v/>
      </c>
      <c r="Y23" s="45" t="str">
        <f t="array" ref="Y23">IF(OR(Y$6="",$B23=""),"",IFERROR(INDEX('GIỜ RA VÀO'!$M$5:$M$1604,MATCH($B23&amp;"|"&amp;Y$6,'GIỜ RA VÀO'!$O$5:$O$1604,0)),""))</f>
        <v/>
      </c>
      <c r="Z23" s="45" t="str">
        <f t="array" ref="Z23">IF(OR(Z$6="",$B23=""),"",IFERROR(INDEX('GIỜ RA VÀO'!$M$5:$M$1604,MATCH($B23&amp;"|"&amp;Z$6,'GIỜ RA VÀO'!$O$5:$O$1604,0)),""))</f>
        <v/>
      </c>
      <c r="AA23" s="45" t="str">
        <f t="array" ref="AA23">IF(OR(AA$6="",$B23=""),"",IFERROR(INDEX('GIỜ RA VÀO'!$M$5:$M$1604,MATCH($B23&amp;"|"&amp;AA$6,'GIỜ RA VÀO'!$O$5:$O$1604,0)),""))</f>
        <v/>
      </c>
      <c r="AB23" s="45" t="str">
        <f t="array" ref="AB23">IF(OR(AB$6="",$B23=""),"",IFERROR(INDEX('GIỜ RA VÀO'!$M$5:$M$1604,MATCH($B23&amp;"|"&amp;AB$6,'GIỜ RA VÀO'!$O$5:$O$1604,0)),""))</f>
        <v/>
      </c>
      <c r="AC23" s="45" t="str">
        <f t="array" ref="AC23">IF(OR(AC$6="",$B23=""),"",IFERROR(INDEX('GIỜ RA VÀO'!$M$5:$M$1604,MATCH($B23&amp;"|"&amp;AC$6,'GIỜ RA VÀO'!$O$5:$O$1604,0)),""))</f>
        <v/>
      </c>
      <c r="AD23" s="45" t="str">
        <f t="array" ref="AD23">IF(OR(AD$6="",$B23=""),"",IFERROR(INDEX('GIỜ RA VÀO'!$M$5:$M$1604,MATCH($B23&amp;"|"&amp;AD$6,'GIỜ RA VÀO'!$O$5:$O$1604,0)),""))</f>
        <v/>
      </c>
      <c r="AE23" s="45" t="str">
        <f t="array" ref="AE23">IF(OR(AE$6="",$B23=""),"",IFERROR(INDEX('GIỜ RA VÀO'!$M$5:$M$1604,MATCH($B23&amp;"|"&amp;AE$6,'GIỜ RA VÀO'!$O$5:$O$1604,0)),""))</f>
        <v/>
      </c>
      <c r="AF23" s="45" t="str">
        <f t="array" ref="AF23">IF(OR(AF$6="",$B23=""),"",IFERROR(INDEX('GIỜ RA VÀO'!$M$5:$M$1604,MATCH($B23&amp;"|"&amp;AF$6,'GIỜ RA VÀO'!$O$5:$O$1604,0)),""))</f>
        <v/>
      </c>
      <c r="AG23" s="45" t="str">
        <f t="array" ref="AG23">IF(OR(AG$6="",$B23=""),"",IFERROR(INDEX('GIỜ RA VÀO'!$M$5:$M$1604,MATCH($B23&amp;"|"&amp;AG$6,'GIỜ RA VÀO'!$O$5:$O$1604,0)),""))</f>
        <v/>
      </c>
      <c r="AH23" s="45" t="str">
        <f t="array" ref="AH23">IF(OR(AH$6="",$B23=""),"",IFERROR(INDEX('GIỜ RA VÀO'!$M$5:$M$1604,MATCH($B23&amp;"|"&amp;AH$6,'GIỜ RA VÀO'!$O$5:$O$1604,0)),""))</f>
        <v/>
      </c>
      <c r="AI23" s="45" t="str">
        <f t="array" ref="AI23">IF(OR(AI$6="",$B23=""),"",IFERROR(INDEX('GIỜ RA VÀO'!$M$5:$M$1604,MATCH($B23&amp;"|"&amp;AI$6,'GIỜ RA VÀO'!$O$5:$O$1604,0)),""))</f>
        <v/>
      </c>
      <c r="AJ23" s="37" t="str">
        <f t="shared" si="3"/>
        <v/>
      </c>
      <c r="AK23" s="34" t="str">
        <f t="shared" si="4"/>
        <v/>
      </c>
      <c r="AL23" s="34" t="str">
        <f t="shared" si="5"/>
        <v/>
      </c>
      <c r="AM23" s="34" t="str">
        <f t="shared" si="6"/>
        <v/>
      </c>
      <c r="AN23" s="34" t="str">
        <f t="shared" si="7"/>
        <v/>
      </c>
      <c r="AO23" s="34" t="str">
        <f t="shared" si="8"/>
        <v/>
      </c>
      <c r="AP23" s="46" t="str">
        <f t="shared" si="9"/>
        <v/>
      </c>
      <c r="AQ23" s="37" t="str">
        <f>IF($B23="","",SUMIFS('GIỜ RA VÀO'!$J$5:$J$1604,'GIỜ RA VÀO'!$B$5:$B$1604,$B23,'GIỜ RA VÀO'!$A$5:$A$1604,"&gt;="&amp;DATE($E$4,$C$4,1),'GIỜ RA VÀO'!$A$5:$A$1604,"&lt;"&amp;DATE($E$4,$C$4+1,1)))</f>
        <v/>
      </c>
      <c r="AR23" s="37" t="str">
        <f>IF($B23="","",SUMIFS('GIỜ RA VÀO'!$L$5:$L$1604,'GIỜ RA VÀO'!$B$5:$B$1604,$B23,'GIỜ RA VÀO'!$A$5:$A$1604,"&gt;="&amp;DATE($E$4,$C$4,1),'GIỜ RA VÀO'!$A$5:$A$1604,"&lt;"&amp;DATE($E$4,$C$4+1,1)))</f>
        <v/>
      </c>
      <c r="AS23" s="34" t="str">
        <f>IF($B23="","",COUNTIFS('GIỜ RA VÀO'!$B$5:$B$1604,$B23,'GIỜ RA VÀO'!$H$5:$H$1604,"&gt;0",'GIỜ RA VÀO'!$A$5:$A$1604,"&gt;="&amp;DATE($E$4,$C$4,1),'GIỜ RA VÀO'!$A$5:$A$1604,"&lt;"&amp;DATE($E$4,$C$4+1,1)))</f>
        <v/>
      </c>
      <c r="AT23" s="34" t="str">
        <f>IF($B23="","",SUMIFS('GIỜ RA VÀO'!$H$5:$H$1604,'GIỜ RA VÀO'!$B$5:$B$1604,$B23,'GIỜ RA VÀO'!$A$5:$A$1604,"&gt;="&amp;DATE($E$4,$C$4,1),'GIỜ RA VÀO'!$A$5:$A$1604,"&lt;"&amp;DATE($E$4,$C$4+1,1)))</f>
        <v/>
      </c>
      <c r="AU23" s="34" t="str">
        <f>IF($B23="","",SUMIFS('GIỜ RA VÀO'!$I$5:$I$1604,'GIỜ RA VÀO'!$B$5:$B$1604,$B23,'GIỜ RA VÀO'!$A$5:$A$1604,"&gt;="&amp;DATE($E$4,$C$4,1),'GIỜ RA VÀO'!$A$5:$A$1604,"&lt;"&amp;DATE($E$4,$C$4+1,1)))</f>
        <v/>
      </c>
      <c r="AV23" s="47"/>
      <c r="AW23" s="47"/>
      <c r="AX23" s="47"/>
      <c r="AY23" s="47"/>
    </row>
    <row r="24" ht="21.0" customHeight="1">
      <c r="A24" s="38" t="str">
        <f t="shared" si="2"/>
        <v/>
      </c>
      <c r="B24" s="22" t="str">
        <f>IF('NHÂN VIÊN'!B21="","",'NHÂN VIÊN'!B21)</f>
        <v/>
      </c>
      <c r="C24" s="22" t="str">
        <f>IF(B24="","",'NHÂN VIÊN'!C21)</f>
        <v/>
      </c>
      <c r="D24" s="22" t="str">
        <f>IF(B24="","",'NHÂN VIÊN'!D21)</f>
        <v/>
      </c>
      <c r="E24" s="45" t="str">
        <f t="array" ref="E24">IF(OR(E$6="",$B24=""),"",IFERROR(INDEX('GIỜ RA VÀO'!$M$5:$M$1604,MATCH($B24&amp;"|"&amp;E$6,'GIỜ RA VÀO'!$O$5:$O$1604,0)),""))</f>
        <v/>
      </c>
      <c r="F24" s="45" t="str">
        <f t="array" ref="F24">IF(OR(F$6="",$B24=""),"",IFERROR(INDEX('GIỜ RA VÀO'!$M$5:$M$1604,MATCH($B24&amp;"|"&amp;F$6,'GIỜ RA VÀO'!$O$5:$O$1604,0)),""))</f>
        <v/>
      </c>
      <c r="G24" s="45" t="str">
        <f t="array" ref="G24">IF(OR(G$6="",$B24=""),"",IFERROR(INDEX('GIỜ RA VÀO'!$M$5:$M$1604,MATCH($B24&amp;"|"&amp;G$6,'GIỜ RA VÀO'!$O$5:$O$1604,0)),""))</f>
        <v/>
      </c>
      <c r="H24" s="45" t="str">
        <f t="array" ref="H24">IF(OR(H$6="",$B24=""),"",IFERROR(INDEX('GIỜ RA VÀO'!$M$5:$M$1604,MATCH($B24&amp;"|"&amp;H$6,'GIỜ RA VÀO'!$O$5:$O$1604,0)),""))</f>
        <v/>
      </c>
      <c r="I24" s="45" t="str">
        <f t="array" ref="I24">IF(OR(I$6="",$B24=""),"",IFERROR(INDEX('GIỜ RA VÀO'!$M$5:$M$1604,MATCH($B24&amp;"|"&amp;I$6,'GIỜ RA VÀO'!$O$5:$O$1604,0)),""))</f>
        <v/>
      </c>
      <c r="J24" s="45" t="str">
        <f t="array" ref="J24">IF(OR(J$6="",$B24=""),"",IFERROR(INDEX('GIỜ RA VÀO'!$M$5:$M$1604,MATCH($B24&amp;"|"&amp;J$6,'GIỜ RA VÀO'!$O$5:$O$1604,0)),""))</f>
        <v/>
      </c>
      <c r="K24" s="45" t="str">
        <f t="array" ref="K24">IF(OR(K$6="",$B24=""),"",IFERROR(INDEX('GIỜ RA VÀO'!$M$5:$M$1604,MATCH($B24&amp;"|"&amp;K$6,'GIỜ RA VÀO'!$O$5:$O$1604,0)),""))</f>
        <v/>
      </c>
      <c r="L24" s="45" t="str">
        <f t="array" ref="L24">IF(OR(L$6="",$B24=""),"",IFERROR(INDEX('GIỜ RA VÀO'!$M$5:$M$1604,MATCH($B24&amp;"|"&amp;L$6,'GIỜ RA VÀO'!$O$5:$O$1604,0)),""))</f>
        <v/>
      </c>
      <c r="M24" s="45" t="str">
        <f t="array" ref="M24">IF(OR(M$6="",$B24=""),"",IFERROR(INDEX('GIỜ RA VÀO'!$M$5:$M$1604,MATCH($B24&amp;"|"&amp;M$6,'GIỜ RA VÀO'!$O$5:$O$1604,0)),""))</f>
        <v/>
      </c>
      <c r="N24" s="45" t="str">
        <f t="array" ref="N24">IF(OR(N$6="",$B24=""),"",IFERROR(INDEX('GIỜ RA VÀO'!$M$5:$M$1604,MATCH($B24&amp;"|"&amp;N$6,'GIỜ RA VÀO'!$O$5:$O$1604,0)),""))</f>
        <v/>
      </c>
      <c r="O24" s="45" t="str">
        <f t="array" ref="O24">IF(OR(O$6="",$B24=""),"",IFERROR(INDEX('GIỜ RA VÀO'!$M$5:$M$1604,MATCH($B24&amp;"|"&amp;O$6,'GIỜ RA VÀO'!$O$5:$O$1604,0)),""))</f>
        <v/>
      </c>
      <c r="P24" s="45" t="str">
        <f t="array" ref="P24">IF(OR(P$6="",$B24=""),"",IFERROR(INDEX('GIỜ RA VÀO'!$M$5:$M$1604,MATCH($B24&amp;"|"&amp;P$6,'GIỜ RA VÀO'!$O$5:$O$1604,0)),""))</f>
        <v/>
      </c>
      <c r="Q24" s="45" t="str">
        <f t="array" ref="Q24">IF(OR(Q$6="",$B24=""),"",IFERROR(INDEX('GIỜ RA VÀO'!$M$5:$M$1604,MATCH($B24&amp;"|"&amp;Q$6,'GIỜ RA VÀO'!$O$5:$O$1604,0)),""))</f>
        <v/>
      </c>
      <c r="R24" s="45" t="str">
        <f t="array" ref="R24">IF(OR(R$6="",$B24=""),"",IFERROR(INDEX('GIỜ RA VÀO'!$M$5:$M$1604,MATCH($B24&amp;"|"&amp;R$6,'GIỜ RA VÀO'!$O$5:$O$1604,0)),""))</f>
        <v/>
      </c>
      <c r="S24" s="45" t="str">
        <f t="array" ref="S24">IF(OR(S$6="",$B24=""),"",IFERROR(INDEX('GIỜ RA VÀO'!$M$5:$M$1604,MATCH($B24&amp;"|"&amp;S$6,'GIỜ RA VÀO'!$O$5:$O$1604,0)),""))</f>
        <v/>
      </c>
      <c r="T24" s="45" t="str">
        <f t="array" ref="T24">IF(OR(T$6="",$B24=""),"",IFERROR(INDEX('GIỜ RA VÀO'!$M$5:$M$1604,MATCH($B24&amp;"|"&amp;T$6,'GIỜ RA VÀO'!$O$5:$O$1604,0)),""))</f>
        <v/>
      </c>
      <c r="U24" s="45" t="str">
        <f t="array" ref="U24">IF(OR(U$6="",$B24=""),"",IFERROR(INDEX('GIỜ RA VÀO'!$M$5:$M$1604,MATCH($B24&amp;"|"&amp;U$6,'GIỜ RA VÀO'!$O$5:$O$1604,0)),""))</f>
        <v/>
      </c>
      <c r="V24" s="45" t="str">
        <f t="array" ref="V24">IF(OR(V$6="",$B24=""),"",IFERROR(INDEX('GIỜ RA VÀO'!$M$5:$M$1604,MATCH($B24&amp;"|"&amp;V$6,'GIỜ RA VÀO'!$O$5:$O$1604,0)),""))</f>
        <v/>
      </c>
      <c r="W24" s="45" t="str">
        <f t="array" ref="W24">IF(OR(W$6="",$B24=""),"",IFERROR(INDEX('GIỜ RA VÀO'!$M$5:$M$1604,MATCH($B24&amp;"|"&amp;W$6,'GIỜ RA VÀO'!$O$5:$O$1604,0)),""))</f>
        <v/>
      </c>
      <c r="X24" s="45" t="str">
        <f t="array" ref="X24">IF(OR(X$6="",$B24=""),"",IFERROR(INDEX('GIỜ RA VÀO'!$M$5:$M$1604,MATCH($B24&amp;"|"&amp;X$6,'GIỜ RA VÀO'!$O$5:$O$1604,0)),""))</f>
        <v/>
      </c>
      <c r="Y24" s="45" t="str">
        <f t="array" ref="Y24">IF(OR(Y$6="",$B24=""),"",IFERROR(INDEX('GIỜ RA VÀO'!$M$5:$M$1604,MATCH($B24&amp;"|"&amp;Y$6,'GIỜ RA VÀO'!$O$5:$O$1604,0)),""))</f>
        <v/>
      </c>
      <c r="Z24" s="45" t="str">
        <f t="array" ref="Z24">IF(OR(Z$6="",$B24=""),"",IFERROR(INDEX('GIỜ RA VÀO'!$M$5:$M$1604,MATCH($B24&amp;"|"&amp;Z$6,'GIỜ RA VÀO'!$O$5:$O$1604,0)),""))</f>
        <v/>
      </c>
      <c r="AA24" s="45" t="str">
        <f t="array" ref="AA24">IF(OR(AA$6="",$B24=""),"",IFERROR(INDEX('GIỜ RA VÀO'!$M$5:$M$1604,MATCH($B24&amp;"|"&amp;AA$6,'GIỜ RA VÀO'!$O$5:$O$1604,0)),""))</f>
        <v/>
      </c>
      <c r="AB24" s="45" t="str">
        <f t="array" ref="AB24">IF(OR(AB$6="",$B24=""),"",IFERROR(INDEX('GIỜ RA VÀO'!$M$5:$M$1604,MATCH($B24&amp;"|"&amp;AB$6,'GIỜ RA VÀO'!$O$5:$O$1604,0)),""))</f>
        <v/>
      </c>
      <c r="AC24" s="45" t="str">
        <f t="array" ref="AC24">IF(OR(AC$6="",$B24=""),"",IFERROR(INDEX('GIỜ RA VÀO'!$M$5:$M$1604,MATCH($B24&amp;"|"&amp;AC$6,'GIỜ RA VÀO'!$O$5:$O$1604,0)),""))</f>
        <v/>
      </c>
      <c r="AD24" s="45" t="str">
        <f t="array" ref="AD24">IF(OR(AD$6="",$B24=""),"",IFERROR(INDEX('GIỜ RA VÀO'!$M$5:$M$1604,MATCH($B24&amp;"|"&amp;AD$6,'GIỜ RA VÀO'!$O$5:$O$1604,0)),""))</f>
        <v/>
      </c>
      <c r="AE24" s="45" t="str">
        <f t="array" ref="AE24">IF(OR(AE$6="",$B24=""),"",IFERROR(INDEX('GIỜ RA VÀO'!$M$5:$M$1604,MATCH($B24&amp;"|"&amp;AE$6,'GIỜ RA VÀO'!$O$5:$O$1604,0)),""))</f>
        <v/>
      </c>
      <c r="AF24" s="45" t="str">
        <f t="array" ref="AF24">IF(OR(AF$6="",$B24=""),"",IFERROR(INDEX('GIỜ RA VÀO'!$M$5:$M$1604,MATCH($B24&amp;"|"&amp;AF$6,'GIỜ RA VÀO'!$O$5:$O$1604,0)),""))</f>
        <v/>
      </c>
      <c r="AG24" s="45" t="str">
        <f t="array" ref="AG24">IF(OR(AG$6="",$B24=""),"",IFERROR(INDEX('GIỜ RA VÀO'!$M$5:$M$1604,MATCH($B24&amp;"|"&amp;AG$6,'GIỜ RA VÀO'!$O$5:$O$1604,0)),""))</f>
        <v/>
      </c>
      <c r="AH24" s="45" t="str">
        <f t="array" ref="AH24">IF(OR(AH$6="",$B24=""),"",IFERROR(INDEX('GIỜ RA VÀO'!$M$5:$M$1604,MATCH($B24&amp;"|"&amp;AH$6,'GIỜ RA VÀO'!$O$5:$O$1604,0)),""))</f>
        <v/>
      </c>
      <c r="AI24" s="45" t="str">
        <f t="array" ref="AI24">IF(OR(AI$6="",$B24=""),"",IFERROR(INDEX('GIỜ RA VÀO'!$M$5:$M$1604,MATCH($B24&amp;"|"&amp;AI$6,'GIỜ RA VÀO'!$O$5:$O$1604,0)),""))</f>
        <v/>
      </c>
      <c r="AJ24" s="37" t="str">
        <f t="shared" si="3"/>
        <v/>
      </c>
      <c r="AK24" s="34" t="str">
        <f t="shared" si="4"/>
        <v/>
      </c>
      <c r="AL24" s="34" t="str">
        <f t="shared" si="5"/>
        <v/>
      </c>
      <c r="AM24" s="34" t="str">
        <f t="shared" si="6"/>
        <v/>
      </c>
      <c r="AN24" s="34" t="str">
        <f t="shared" si="7"/>
        <v/>
      </c>
      <c r="AO24" s="34" t="str">
        <f t="shared" si="8"/>
        <v/>
      </c>
      <c r="AP24" s="46" t="str">
        <f t="shared" si="9"/>
        <v/>
      </c>
      <c r="AQ24" s="37" t="str">
        <f>IF($B24="","",SUMIFS('GIỜ RA VÀO'!$J$5:$J$1604,'GIỜ RA VÀO'!$B$5:$B$1604,$B24,'GIỜ RA VÀO'!$A$5:$A$1604,"&gt;="&amp;DATE($E$4,$C$4,1),'GIỜ RA VÀO'!$A$5:$A$1604,"&lt;"&amp;DATE($E$4,$C$4+1,1)))</f>
        <v/>
      </c>
      <c r="AR24" s="37" t="str">
        <f>IF($B24="","",SUMIFS('GIỜ RA VÀO'!$L$5:$L$1604,'GIỜ RA VÀO'!$B$5:$B$1604,$B24,'GIỜ RA VÀO'!$A$5:$A$1604,"&gt;="&amp;DATE($E$4,$C$4,1),'GIỜ RA VÀO'!$A$5:$A$1604,"&lt;"&amp;DATE($E$4,$C$4+1,1)))</f>
        <v/>
      </c>
      <c r="AS24" s="34" t="str">
        <f>IF($B24="","",COUNTIFS('GIỜ RA VÀO'!$B$5:$B$1604,$B24,'GIỜ RA VÀO'!$H$5:$H$1604,"&gt;0",'GIỜ RA VÀO'!$A$5:$A$1604,"&gt;="&amp;DATE($E$4,$C$4,1),'GIỜ RA VÀO'!$A$5:$A$1604,"&lt;"&amp;DATE($E$4,$C$4+1,1)))</f>
        <v/>
      </c>
      <c r="AT24" s="34" t="str">
        <f>IF($B24="","",SUMIFS('GIỜ RA VÀO'!$H$5:$H$1604,'GIỜ RA VÀO'!$B$5:$B$1604,$B24,'GIỜ RA VÀO'!$A$5:$A$1604,"&gt;="&amp;DATE($E$4,$C$4,1),'GIỜ RA VÀO'!$A$5:$A$1604,"&lt;"&amp;DATE($E$4,$C$4+1,1)))</f>
        <v/>
      </c>
      <c r="AU24" s="34" t="str">
        <f>IF($B24="","",SUMIFS('GIỜ RA VÀO'!$I$5:$I$1604,'GIỜ RA VÀO'!$B$5:$B$1604,$B24,'GIỜ RA VÀO'!$A$5:$A$1604,"&gt;="&amp;DATE($E$4,$C$4,1),'GIỜ RA VÀO'!$A$5:$A$1604,"&lt;"&amp;DATE($E$4,$C$4+1,1)))</f>
        <v/>
      </c>
      <c r="AV24" s="47"/>
      <c r="AW24" s="47"/>
      <c r="AX24" s="47"/>
      <c r="AY24" s="47"/>
    </row>
    <row r="25" ht="21.0" customHeight="1">
      <c r="A25" s="38" t="str">
        <f t="shared" si="2"/>
        <v/>
      </c>
      <c r="B25" s="22" t="str">
        <f>IF('NHÂN VIÊN'!B22="","",'NHÂN VIÊN'!B22)</f>
        <v/>
      </c>
      <c r="C25" s="22" t="str">
        <f>IF(B25="","",'NHÂN VIÊN'!C22)</f>
        <v/>
      </c>
      <c r="D25" s="22" t="str">
        <f>IF(B25="","",'NHÂN VIÊN'!D22)</f>
        <v/>
      </c>
      <c r="E25" s="45" t="str">
        <f t="array" ref="E25">IF(OR(E$6="",$B25=""),"",IFERROR(INDEX('GIỜ RA VÀO'!$M$5:$M$1604,MATCH($B25&amp;"|"&amp;E$6,'GIỜ RA VÀO'!$O$5:$O$1604,0)),""))</f>
        <v/>
      </c>
      <c r="F25" s="45" t="str">
        <f t="array" ref="F25">IF(OR(F$6="",$B25=""),"",IFERROR(INDEX('GIỜ RA VÀO'!$M$5:$M$1604,MATCH($B25&amp;"|"&amp;F$6,'GIỜ RA VÀO'!$O$5:$O$1604,0)),""))</f>
        <v/>
      </c>
      <c r="G25" s="45" t="str">
        <f t="array" ref="G25">IF(OR(G$6="",$B25=""),"",IFERROR(INDEX('GIỜ RA VÀO'!$M$5:$M$1604,MATCH($B25&amp;"|"&amp;G$6,'GIỜ RA VÀO'!$O$5:$O$1604,0)),""))</f>
        <v/>
      </c>
      <c r="H25" s="45" t="str">
        <f t="array" ref="H25">IF(OR(H$6="",$B25=""),"",IFERROR(INDEX('GIỜ RA VÀO'!$M$5:$M$1604,MATCH($B25&amp;"|"&amp;H$6,'GIỜ RA VÀO'!$O$5:$O$1604,0)),""))</f>
        <v/>
      </c>
      <c r="I25" s="45" t="str">
        <f t="array" ref="I25">IF(OR(I$6="",$B25=""),"",IFERROR(INDEX('GIỜ RA VÀO'!$M$5:$M$1604,MATCH($B25&amp;"|"&amp;I$6,'GIỜ RA VÀO'!$O$5:$O$1604,0)),""))</f>
        <v/>
      </c>
      <c r="J25" s="45" t="str">
        <f t="array" ref="J25">IF(OR(J$6="",$B25=""),"",IFERROR(INDEX('GIỜ RA VÀO'!$M$5:$M$1604,MATCH($B25&amp;"|"&amp;J$6,'GIỜ RA VÀO'!$O$5:$O$1604,0)),""))</f>
        <v/>
      </c>
      <c r="K25" s="45" t="str">
        <f t="array" ref="K25">IF(OR(K$6="",$B25=""),"",IFERROR(INDEX('GIỜ RA VÀO'!$M$5:$M$1604,MATCH($B25&amp;"|"&amp;K$6,'GIỜ RA VÀO'!$O$5:$O$1604,0)),""))</f>
        <v/>
      </c>
      <c r="L25" s="45" t="str">
        <f t="array" ref="L25">IF(OR(L$6="",$B25=""),"",IFERROR(INDEX('GIỜ RA VÀO'!$M$5:$M$1604,MATCH($B25&amp;"|"&amp;L$6,'GIỜ RA VÀO'!$O$5:$O$1604,0)),""))</f>
        <v/>
      </c>
      <c r="M25" s="45" t="str">
        <f t="array" ref="M25">IF(OR(M$6="",$B25=""),"",IFERROR(INDEX('GIỜ RA VÀO'!$M$5:$M$1604,MATCH($B25&amp;"|"&amp;M$6,'GIỜ RA VÀO'!$O$5:$O$1604,0)),""))</f>
        <v/>
      </c>
      <c r="N25" s="45" t="str">
        <f t="array" ref="N25">IF(OR(N$6="",$B25=""),"",IFERROR(INDEX('GIỜ RA VÀO'!$M$5:$M$1604,MATCH($B25&amp;"|"&amp;N$6,'GIỜ RA VÀO'!$O$5:$O$1604,0)),""))</f>
        <v/>
      </c>
      <c r="O25" s="45" t="str">
        <f t="array" ref="O25">IF(OR(O$6="",$B25=""),"",IFERROR(INDEX('GIỜ RA VÀO'!$M$5:$M$1604,MATCH($B25&amp;"|"&amp;O$6,'GIỜ RA VÀO'!$O$5:$O$1604,0)),""))</f>
        <v/>
      </c>
      <c r="P25" s="45" t="str">
        <f t="array" ref="P25">IF(OR(P$6="",$B25=""),"",IFERROR(INDEX('GIỜ RA VÀO'!$M$5:$M$1604,MATCH($B25&amp;"|"&amp;P$6,'GIỜ RA VÀO'!$O$5:$O$1604,0)),""))</f>
        <v/>
      </c>
      <c r="Q25" s="45" t="str">
        <f t="array" ref="Q25">IF(OR(Q$6="",$B25=""),"",IFERROR(INDEX('GIỜ RA VÀO'!$M$5:$M$1604,MATCH($B25&amp;"|"&amp;Q$6,'GIỜ RA VÀO'!$O$5:$O$1604,0)),""))</f>
        <v/>
      </c>
      <c r="R25" s="45" t="str">
        <f t="array" ref="R25">IF(OR(R$6="",$B25=""),"",IFERROR(INDEX('GIỜ RA VÀO'!$M$5:$M$1604,MATCH($B25&amp;"|"&amp;R$6,'GIỜ RA VÀO'!$O$5:$O$1604,0)),""))</f>
        <v/>
      </c>
      <c r="S25" s="45" t="str">
        <f t="array" ref="S25">IF(OR(S$6="",$B25=""),"",IFERROR(INDEX('GIỜ RA VÀO'!$M$5:$M$1604,MATCH($B25&amp;"|"&amp;S$6,'GIỜ RA VÀO'!$O$5:$O$1604,0)),""))</f>
        <v/>
      </c>
      <c r="T25" s="45" t="str">
        <f t="array" ref="T25">IF(OR(T$6="",$B25=""),"",IFERROR(INDEX('GIỜ RA VÀO'!$M$5:$M$1604,MATCH($B25&amp;"|"&amp;T$6,'GIỜ RA VÀO'!$O$5:$O$1604,0)),""))</f>
        <v/>
      </c>
      <c r="U25" s="45" t="str">
        <f t="array" ref="U25">IF(OR(U$6="",$B25=""),"",IFERROR(INDEX('GIỜ RA VÀO'!$M$5:$M$1604,MATCH($B25&amp;"|"&amp;U$6,'GIỜ RA VÀO'!$O$5:$O$1604,0)),""))</f>
        <v/>
      </c>
      <c r="V25" s="45" t="str">
        <f t="array" ref="V25">IF(OR(V$6="",$B25=""),"",IFERROR(INDEX('GIỜ RA VÀO'!$M$5:$M$1604,MATCH($B25&amp;"|"&amp;V$6,'GIỜ RA VÀO'!$O$5:$O$1604,0)),""))</f>
        <v/>
      </c>
      <c r="W25" s="45" t="str">
        <f t="array" ref="W25">IF(OR(W$6="",$B25=""),"",IFERROR(INDEX('GIỜ RA VÀO'!$M$5:$M$1604,MATCH($B25&amp;"|"&amp;W$6,'GIỜ RA VÀO'!$O$5:$O$1604,0)),""))</f>
        <v/>
      </c>
      <c r="X25" s="45" t="str">
        <f t="array" ref="X25">IF(OR(X$6="",$B25=""),"",IFERROR(INDEX('GIỜ RA VÀO'!$M$5:$M$1604,MATCH($B25&amp;"|"&amp;X$6,'GIỜ RA VÀO'!$O$5:$O$1604,0)),""))</f>
        <v/>
      </c>
      <c r="Y25" s="45" t="str">
        <f t="array" ref="Y25">IF(OR(Y$6="",$B25=""),"",IFERROR(INDEX('GIỜ RA VÀO'!$M$5:$M$1604,MATCH($B25&amp;"|"&amp;Y$6,'GIỜ RA VÀO'!$O$5:$O$1604,0)),""))</f>
        <v/>
      </c>
      <c r="Z25" s="45" t="str">
        <f t="array" ref="Z25">IF(OR(Z$6="",$B25=""),"",IFERROR(INDEX('GIỜ RA VÀO'!$M$5:$M$1604,MATCH($B25&amp;"|"&amp;Z$6,'GIỜ RA VÀO'!$O$5:$O$1604,0)),""))</f>
        <v/>
      </c>
      <c r="AA25" s="45" t="str">
        <f t="array" ref="AA25">IF(OR(AA$6="",$B25=""),"",IFERROR(INDEX('GIỜ RA VÀO'!$M$5:$M$1604,MATCH($B25&amp;"|"&amp;AA$6,'GIỜ RA VÀO'!$O$5:$O$1604,0)),""))</f>
        <v/>
      </c>
      <c r="AB25" s="45" t="str">
        <f t="array" ref="AB25">IF(OR(AB$6="",$B25=""),"",IFERROR(INDEX('GIỜ RA VÀO'!$M$5:$M$1604,MATCH($B25&amp;"|"&amp;AB$6,'GIỜ RA VÀO'!$O$5:$O$1604,0)),""))</f>
        <v/>
      </c>
      <c r="AC25" s="45" t="str">
        <f t="array" ref="AC25">IF(OR(AC$6="",$B25=""),"",IFERROR(INDEX('GIỜ RA VÀO'!$M$5:$M$1604,MATCH($B25&amp;"|"&amp;AC$6,'GIỜ RA VÀO'!$O$5:$O$1604,0)),""))</f>
        <v/>
      </c>
      <c r="AD25" s="45" t="str">
        <f t="array" ref="AD25">IF(OR(AD$6="",$B25=""),"",IFERROR(INDEX('GIỜ RA VÀO'!$M$5:$M$1604,MATCH($B25&amp;"|"&amp;AD$6,'GIỜ RA VÀO'!$O$5:$O$1604,0)),""))</f>
        <v/>
      </c>
      <c r="AE25" s="45" t="str">
        <f t="array" ref="AE25">IF(OR(AE$6="",$B25=""),"",IFERROR(INDEX('GIỜ RA VÀO'!$M$5:$M$1604,MATCH($B25&amp;"|"&amp;AE$6,'GIỜ RA VÀO'!$O$5:$O$1604,0)),""))</f>
        <v/>
      </c>
      <c r="AF25" s="45" t="str">
        <f t="array" ref="AF25">IF(OR(AF$6="",$B25=""),"",IFERROR(INDEX('GIỜ RA VÀO'!$M$5:$M$1604,MATCH($B25&amp;"|"&amp;AF$6,'GIỜ RA VÀO'!$O$5:$O$1604,0)),""))</f>
        <v/>
      </c>
      <c r="AG25" s="45" t="str">
        <f t="array" ref="AG25">IF(OR(AG$6="",$B25=""),"",IFERROR(INDEX('GIỜ RA VÀO'!$M$5:$M$1604,MATCH($B25&amp;"|"&amp;AG$6,'GIỜ RA VÀO'!$O$5:$O$1604,0)),""))</f>
        <v/>
      </c>
      <c r="AH25" s="45" t="str">
        <f t="array" ref="AH25">IF(OR(AH$6="",$B25=""),"",IFERROR(INDEX('GIỜ RA VÀO'!$M$5:$M$1604,MATCH($B25&amp;"|"&amp;AH$6,'GIỜ RA VÀO'!$O$5:$O$1604,0)),""))</f>
        <v/>
      </c>
      <c r="AI25" s="45" t="str">
        <f t="array" ref="AI25">IF(OR(AI$6="",$B25=""),"",IFERROR(INDEX('GIỜ RA VÀO'!$M$5:$M$1604,MATCH($B25&amp;"|"&amp;AI$6,'GIỜ RA VÀO'!$O$5:$O$1604,0)),""))</f>
        <v/>
      </c>
      <c r="AJ25" s="37" t="str">
        <f t="shared" si="3"/>
        <v/>
      </c>
      <c r="AK25" s="34" t="str">
        <f t="shared" si="4"/>
        <v/>
      </c>
      <c r="AL25" s="34" t="str">
        <f t="shared" si="5"/>
        <v/>
      </c>
      <c r="AM25" s="34" t="str">
        <f t="shared" si="6"/>
        <v/>
      </c>
      <c r="AN25" s="34" t="str">
        <f t="shared" si="7"/>
        <v/>
      </c>
      <c r="AO25" s="34" t="str">
        <f t="shared" si="8"/>
        <v/>
      </c>
      <c r="AP25" s="46" t="str">
        <f t="shared" si="9"/>
        <v/>
      </c>
      <c r="AQ25" s="37" t="str">
        <f>IF($B25="","",SUMIFS('GIỜ RA VÀO'!$J$5:$J$1604,'GIỜ RA VÀO'!$B$5:$B$1604,$B25,'GIỜ RA VÀO'!$A$5:$A$1604,"&gt;="&amp;DATE($E$4,$C$4,1),'GIỜ RA VÀO'!$A$5:$A$1604,"&lt;"&amp;DATE($E$4,$C$4+1,1)))</f>
        <v/>
      </c>
      <c r="AR25" s="37" t="str">
        <f>IF($B25="","",SUMIFS('GIỜ RA VÀO'!$L$5:$L$1604,'GIỜ RA VÀO'!$B$5:$B$1604,$B25,'GIỜ RA VÀO'!$A$5:$A$1604,"&gt;="&amp;DATE($E$4,$C$4,1),'GIỜ RA VÀO'!$A$5:$A$1604,"&lt;"&amp;DATE($E$4,$C$4+1,1)))</f>
        <v/>
      </c>
      <c r="AS25" s="34" t="str">
        <f>IF($B25="","",COUNTIFS('GIỜ RA VÀO'!$B$5:$B$1604,$B25,'GIỜ RA VÀO'!$H$5:$H$1604,"&gt;0",'GIỜ RA VÀO'!$A$5:$A$1604,"&gt;="&amp;DATE($E$4,$C$4,1),'GIỜ RA VÀO'!$A$5:$A$1604,"&lt;"&amp;DATE($E$4,$C$4+1,1)))</f>
        <v/>
      </c>
      <c r="AT25" s="34" t="str">
        <f>IF($B25="","",SUMIFS('GIỜ RA VÀO'!$H$5:$H$1604,'GIỜ RA VÀO'!$B$5:$B$1604,$B25,'GIỜ RA VÀO'!$A$5:$A$1604,"&gt;="&amp;DATE($E$4,$C$4,1),'GIỜ RA VÀO'!$A$5:$A$1604,"&lt;"&amp;DATE($E$4,$C$4+1,1)))</f>
        <v/>
      </c>
      <c r="AU25" s="34" t="str">
        <f>IF($B25="","",SUMIFS('GIỜ RA VÀO'!$I$5:$I$1604,'GIỜ RA VÀO'!$B$5:$B$1604,$B25,'GIỜ RA VÀO'!$A$5:$A$1604,"&gt;="&amp;DATE($E$4,$C$4,1),'GIỜ RA VÀO'!$A$5:$A$1604,"&lt;"&amp;DATE($E$4,$C$4+1,1)))</f>
        <v/>
      </c>
      <c r="AV25" s="47"/>
      <c r="AW25" s="47"/>
      <c r="AX25" s="47"/>
      <c r="AY25" s="47"/>
    </row>
    <row r="26" ht="21.0" customHeight="1">
      <c r="A26" s="38" t="str">
        <f t="shared" si="2"/>
        <v/>
      </c>
      <c r="B26" s="22" t="str">
        <f>IF('NHÂN VIÊN'!B23="","",'NHÂN VIÊN'!B23)</f>
        <v/>
      </c>
      <c r="C26" s="22" t="str">
        <f>IF(B26="","",'NHÂN VIÊN'!C23)</f>
        <v/>
      </c>
      <c r="D26" s="22" t="str">
        <f>IF(B26="","",'NHÂN VIÊN'!D23)</f>
        <v/>
      </c>
      <c r="E26" s="45" t="str">
        <f t="array" ref="E26">IF(OR(E$6="",$B26=""),"",IFERROR(INDEX('GIỜ RA VÀO'!$M$5:$M$1604,MATCH($B26&amp;"|"&amp;E$6,'GIỜ RA VÀO'!$O$5:$O$1604,0)),""))</f>
        <v/>
      </c>
      <c r="F26" s="45" t="str">
        <f t="array" ref="F26">IF(OR(F$6="",$B26=""),"",IFERROR(INDEX('GIỜ RA VÀO'!$M$5:$M$1604,MATCH($B26&amp;"|"&amp;F$6,'GIỜ RA VÀO'!$O$5:$O$1604,0)),""))</f>
        <v/>
      </c>
      <c r="G26" s="45" t="str">
        <f t="array" ref="G26">IF(OR(G$6="",$B26=""),"",IFERROR(INDEX('GIỜ RA VÀO'!$M$5:$M$1604,MATCH($B26&amp;"|"&amp;G$6,'GIỜ RA VÀO'!$O$5:$O$1604,0)),""))</f>
        <v/>
      </c>
      <c r="H26" s="45" t="str">
        <f t="array" ref="H26">IF(OR(H$6="",$B26=""),"",IFERROR(INDEX('GIỜ RA VÀO'!$M$5:$M$1604,MATCH($B26&amp;"|"&amp;H$6,'GIỜ RA VÀO'!$O$5:$O$1604,0)),""))</f>
        <v/>
      </c>
      <c r="I26" s="45" t="str">
        <f t="array" ref="I26">IF(OR(I$6="",$B26=""),"",IFERROR(INDEX('GIỜ RA VÀO'!$M$5:$M$1604,MATCH($B26&amp;"|"&amp;I$6,'GIỜ RA VÀO'!$O$5:$O$1604,0)),""))</f>
        <v/>
      </c>
      <c r="J26" s="45" t="str">
        <f t="array" ref="J26">IF(OR(J$6="",$B26=""),"",IFERROR(INDEX('GIỜ RA VÀO'!$M$5:$M$1604,MATCH($B26&amp;"|"&amp;J$6,'GIỜ RA VÀO'!$O$5:$O$1604,0)),""))</f>
        <v/>
      </c>
      <c r="K26" s="45" t="str">
        <f t="array" ref="K26">IF(OR(K$6="",$B26=""),"",IFERROR(INDEX('GIỜ RA VÀO'!$M$5:$M$1604,MATCH($B26&amp;"|"&amp;K$6,'GIỜ RA VÀO'!$O$5:$O$1604,0)),""))</f>
        <v/>
      </c>
      <c r="L26" s="45" t="str">
        <f t="array" ref="L26">IF(OR(L$6="",$B26=""),"",IFERROR(INDEX('GIỜ RA VÀO'!$M$5:$M$1604,MATCH($B26&amp;"|"&amp;L$6,'GIỜ RA VÀO'!$O$5:$O$1604,0)),""))</f>
        <v/>
      </c>
      <c r="M26" s="45" t="str">
        <f t="array" ref="M26">IF(OR(M$6="",$B26=""),"",IFERROR(INDEX('GIỜ RA VÀO'!$M$5:$M$1604,MATCH($B26&amp;"|"&amp;M$6,'GIỜ RA VÀO'!$O$5:$O$1604,0)),""))</f>
        <v/>
      </c>
      <c r="N26" s="45" t="str">
        <f t="array" ref="N26">IF(OR(N$6="",$B26=""),"",IFERROR(INDEX('GIỜ RA VÀO'!$M$5:$M$1604,MATCH($B26&amp;"|"&amp;N$6,'GIỜ RA VÀO'!$O$5:$O$1604,0)),""))</f>
        <v/>
      </c>
      <c r="O26" s="45" t="str">
        <f t="array" ref="O26">IF(OR(O$6="",$B26=""),"",IFERROR(INDEX('GIỜ RA VÀO'!$M$5:$M$1604,MATCH($B26&amp;"|"&amp;O$6,'GIỜ RA VÀO'!$O$5:$O$1604,0)),""))</f>
        <v/>
      </c>
      <c r="P26" s="45" t="str">
        <f t="array" ref="P26">IF(OR(P$6="",$B26=""),"",IFERROR(INDEX('GIỜ RA VÀO'!$M$5:$M$1604,MATCH($B26&amp;"|"&amp;P$6,'GIỜ RA VÀO'!$O$5:$O$1604,0)),""))</f>
        <v/>
      </c>
      <c r="Q26" s="45" t="str">
        <f t="array" ref="Q26">IF(OR(Q$6="",$B26=""),"",IFERROR(INDEX('GIỜ RA VÀO'!$M$5:$M$1604,MATCH($B26&amp;"|"&amp;Q$6,'GIỜ RA VÀO'!$O$5:$O$1604,0)),""))</f>
        <v/>
      </c>
      <c r="R26" s="45" t="str">
        <f t="array" ref="R26">IF(OR(R$6="",$B26=""),"",IFERROR(INDEX('GIỜ RA VÀO'!$M$5:$M$1604,MATCH($B26&amp;"|"&amp;R$6,'GIỜ RA VÀO'!$O$5:$O$1604,0)),""))</f>
        <v/>
      </c>
      <c r="S26" s="45" t="str">
        <f t="array" ref="S26">IF(OR(S$6="",$B26=""),"",IFERROR(INDEX('GIỜ RA VÀO'!$M$5:$M$1604,MATCH($B26&amp;"|"&amp;S$6,'GIỜ RA VÀO'!$O$5:$O$1604,0)),""))</f>
        <v/>
      </c>
      <c r="T26" s="45" t="str">
        <f t="array" ref="T26">IF(OR(T$6="",$B26=""),"",IFERROR(INDEX('GIỜ RA VÀO'!$M$5:$M$1604,MATCH($B26&amp;"|"&amp;T$6,'GIỜ RA VÀO'!$O$5:$O$1604,0)),""))</f>
        <v/>
      </c>
      <c r="U26" s="45" t="str">
        <f t="array" ref="U26">IF(OR(U$6="",$B26=""),"",IFERROR(INDEX('GIỜ RA VÀO'!$M$5:$M$1604,MATCH($B26&amp;"|"&amp;U$6,'GIỜ RA VÀO'!$O$5:$O$1604,0)),""))</f>
        <v/>
      </c>
      <c r="V26" s="45" t="str">
        <f t="array" ref="V26">IF(OR(V$6="",$B26=""),"",IFERROR(INDEX('GIỜ RA VÀO'!$M$5:$M$1604,MATCH($B26&amp;"|"&amp;V$6,'GIỜ RA VÀO'!$O$5:$O$1604,0)),""))</f>
        <v/>
      </c>
      <c r="W26" s="45" t="str">
        <f t="array" ref="W26">IF(OR(W$6="",$B26=""),"",IFERROR(INDEX('GIỜ RA VÀO'!$M$5:$M$1604,MATCH($B26&amp;"|"&amp;W$6,'GIỜ RA VÀO'!$O$5:$O$1604,0)),""))</f>
        <v/>
      </c>
      <c r="X26" s="45" t="str">
        <f t="array" ref="X26">IF(OR(X$6="",$B26=""),"",IFERROR(INDEX('GIỜ RA VÀO'!$M$5:$M$1604,MATCH($B26&amp;"|"&amp;X$6,'GIỜ RA VÀO'!$O$5:$O$1604,0)),""))</f>
        <v/>
      </c>
      <c r="Y26" s="45" t="str">
        <f t="array" ref="Y26">IF(OR(Y$6="",$B26=""),"",IFERROR(INDEX('GIỜ RA VÀO'!$M$5:$M$1604,MATCH($B26&amp;"|"&amp;Y$6,'GIỜ RA VÀO'!$O$5:$O$1604,0)),""))</f>
        <v/>
      </c>
      <c r="Z26" s="45" t="str">
        <f t="array" ref="Z26">IF(OR(Z$6="",$B26=""),"",IFERROR(INDEX('GIỜ RA VÀO'!$M$5:$M$1604,MATCH($B26&amp;"|"&amp;Z$6,'GIỜ RA VÀO'!$O$5:$O$1604,0)),""))</f>
        <v/>
      </c>
      <c r="AA26" s="45" t="str">
        <f t="array" ref="AA26">IF(OR(AA$6="",$B26=""),"",IFERROR(INDEX('GIỜ RA VÀO'!$M$5:$M$1604,MATCH($B26&amp;"|"&amp;AA$6,'GIỜ RA VÀO'!$O$5:$O$1604,0)),""))</f>
        <v/>
      </c>
      <c r="AB26" s="45" t="str">
        <f t="array" ref="AB26">IF(OR(AB$6="",$B26=""),"",IFERROR(INDEX('GIỜ RA VÀO'!$M$5:$M$1604,MATCH($B26&amp;"|"&amp;AB$6,'GIỜ RA VÀO'!$O$5:$O$1604,0)),""))</f>
        <v/>
      </c>
      <c r="AC26" s="45" t="str">
        <f t="array" ref="AC26">IF(OR(AC$6="",$B26=""),"",IFERROR(INDEX('GIỜ RA VÀO'!$M$5:$M$1604,MATCH($B26&amp;"|"&amp;AC$6,'GIỜ RA VÀO'!$O$5:$O$1604,0)),""))</f>
        <v/>
      </c>
      <c r="AD26" s="45" t="str">
        <f t="array" ref="AD26">IF(OR(AD$6="",$B26=""),"",IFERROR(INDEX('GIỜ RA VÀO'!$M$5:$M$1604,MATCH($B26&amp;"|"&amp;AD$6,'GIỜ RA VÀO'!$O$5:$O$1604,0)),""))</f>
        <v/>
      </c>
      <c r="AE26" s="45" t="str">
        <f t="array" ref="AE26">IF(OR(AE$6="",$B26=""),"",IFERROR(INDEX('GIỜ RA VÀO'!$M$5:$M$1604,MATCH($B26&amp;"|"&amp;AE$6,'GIỜ RA VÀO'!$O$5:$O$1604,0)),""))</f>
        <v/>
      </c>
      <c r="AF26" s="45" t="str">
        <f t="array" ref="AF26">IF(OR(AF$6="",$B26=""),"",IFERROR(INDEX('GIỜ RA VÀO'!$M$5:$M$1604,MATCH($B26&amp;"|"&amp;AF$6,'GIỜ RA VÀO'!$O$5:$O$1604,0)),""))</f>
        <v/>
      </c>
      <c r="AG26" s="45" t="str">
        <f t="array" ref="AG26">IF(OR(AG$6="",$B26=""),"",IFERROR(INDEX('GIỜ RA VÀO'!$M$5:$M$1604,MATCH($B26&amp;"|"&amp;AG$6,'GIỜ RA VÀO'!$O$5:$O$1604,0)),""))</f>
        <v/>
      </c>
      <c r="AH26" s="45" t="str">
        <f t="array" ref="AH26">IF(OR(AH$6="",$B26=""),"",IFERROR(INDEX('GIỜ RA VÀO'!$M$5:$M$1604,MATCH($B26&amp;"|"&amp;AH$6,'GIỜ RA VÀO'!$O$5:$O$1604,0)),""))</f>
        <v/>
      </c>
      <c r="AI26" s="45" t="str">
        <f t="array" ref="AI26">IF(OR(AI$6="",$B26=""),"",IFERROR(INDEX('GIỜ RA VÀO'!$M$5:$M$1604,MATCH($B26&amp;"|"&amp;AI$6,'GIỜ RA VÀO'!$O$5:$O$1604,0)),""))</f>
        <v/>
      </c>
      <c r="AJ26" s="37" t="str">
        <f t="shared" si="3"/>
        <v/>
      </c>
      <c r="AK26" s="34" t="str">
        <f t="shared" si="4"/>
        <v/>
      </c>
      <c r="AL26" s="34" t="str">
        <f t="shared" si="5"/>
        <v/>
      </c>
      <c r="AM26" s="34" t="str">
        <f t="shared" si="6"/>
        <v/>
      </c>
      <c r="AN26" s="34" t="str">
        <f t="shared" si="7"/>
        <v/>
      </c>
      <c r="AO26" s="34" t="str">
        <f t="shared" si="8"/>
        <v/>
      </c>
      <c r="AP26" s="46" t="str">
        <f t="shared" si="9"/>
        <v/>
      </c>
      <c r="AQ26" s="37" t="str">
        <f>IF($B26="","",SUMIFS('GIỜ RA VÀO'!$J$5:$J$1604,'GIỜ RA VÀO'!$B$5:$B$1604,$B26,'GIỜ RA VÀO'!$A$5:$A$1604,"&gt;="&amp;DATE($E$4,$C$4,1),'GIỜ RA VÀO'!$A$5:$A$1604,"&lt;"&amp;DATE($E$4,$C$4+1,1)))</f>
        <v/>
      </c>
      <c r="AR26" s="37" t="str">
        <f>IF($B26="","",SUMIFS('GIỜ RA VÀO'!$L$5:$L$1604,'GIỜ RA VÀO'!$B$5:$B$1604,$B26,'GIỜ RA VÀO'!$A$5:$A$1604,"&gt;="&amp;DATE($E$4,$C$4,1),'GIỜ RA VÀO'!$A$5:$A$1604,"&lt;"&amp;DATE($E$4,$C$4+1,1)))</f>
        <v/>
      </c>
      <c r="AS26" s="34" t="str">
        <f>IF($B26="","",COUNTIFS('GIỜ RA VÀO'!$B$5:$B$1604,$B26,'GIỜ RA VÀO'!$H$5:$H$1604,"&gt;0",'GIỜ RA VÀO'!$A$5:$A$1604,"&gt;="&amp;DATE($E$4,$C$4,1),'GIỜ RA VÀO'!$A$5:$A$1604,"&lt;"&amp;DATE($E$4,$C$4+1,1)))</f>
        <v/>
      </c>
      <c r="AT26" s="34" t="str">
        <f>IF($B26="","",SUMIFS('GIỜ RA VÀO'!$H$5:$H$1604,'GIỜ RA VÀO'!$B$5:$B$1604,$B26,'GIỜ RA VÀO'!$A$5:$A$1604,"&gt;="&amp;DATE($E$4,$C$4,1),'GIỜ RA VÀO'!$A$5:$A$1604,"&lt;"&amp;DATE($E$4,$C$4+1,1)))</f>
        <v/>
      </c>
      <c r="AU26" s="34" t="str">
        <f>IF($B26="","",SUMIFS('GIỜ RA VÀO'!$I$5:$I$1604,'GIỜ RA VÀO'!$B$5:$B$1604,$B26,'GIỜ RA VÀO'!$A$5:$A$1604,"&gt;="&amp;DATE($E$4,$C$4,1),'GIỜ RA VÀO'!$A$5:$A$1604,"&lt;"&amp;DATE($E$4,$C$4+1,1)))</f>
        <v/>
      </c>
      <c r="AV26" s="47"/>
      <c r="AW26" s="47"/>
      <c r="AX26" s="47"/>
      <c r="AY26" s="47"/>
    </row>
    <row r="27" ht="21.0" customHeight="1">
      <c r="A27" s="38" t="str">
        <f t="shared" si="2"/>
        <v/>
      </c>
      <c r="B27" s="22" t="str">
        <f>IF('NHÂN VIÊN'!B24="","",'NHÂN VIÊN'!B24)</f>
        <v/>
      </c>
      <c r="C27" s="22" t="str">
        <f>IF(B27="","",'NHÂN VIÊN'!C24)</f>
        <v/>
      </c>
      <c r="D27" s="22" t="str">
        <f>IF(B27="","",'NHÂN VIÊN'!D24)</f>
        <v/>
      </c>
      <c r="E27" s="45" t="str">
        <f t="array" ref="E27">IF(OR(E$6="",$B27=""),"",IFERROR(INDEX('GIỜ RA VÀO'!$M$5:$M$1604,MATCH($B27&amp;"|"&amp;E$6,'GIỜ RA VÀO'!$O$5:$O$1604,0)),""))</f>
        <v/>
      </c>
      <c r="F27" s="45" t="str">
        <f t="array" ref="F27">IF(OR(F$6="",$B27=""),"",IFERROR(INDEX('GIỜ RA VÀO'!$M$5:$M$1604,MATCH($B27&amp;"|"&amp;F$6,'GIỜ RA VÀO'!$O$5:$O$1604,0)),""))</f>
        <v/>
      </c>
      <c r="G27" s="45" t="str">
        <f t="array" ref="G27">IF(OR(G$6="",$B27=""),"",IFERROR(INDEX('GIỜ RA VÀO'!$M$5:$M$1604,MATCH($B27&amp;"|"&amp;G$6,'GIỜ RA VÀO'!$O$5:$O$1604,0)),""))</f>
        <v/>
      </c>
      <c r="H27" s="45" t="str">
        <f t="array" ref="H27">IF(OR(H$6="",$B27=""),"",IFERROR(INDEX('GIỜ RA VÀO'!$M$5:$M$1604,MATCH($B27&amp;"|"&amp;H$6,'GIỜ RA VÀO'!$O$5:$O$1604,0)),""))</f>
        <v/>
      </c>
      <c r="I27" s="45" t="str">
        <f t="array" ref="I27">IF(OR(I$6="",$B27=""),"",IFERROR(INDEX('GIỜ RA VÀO'!$M$5:$M$1604,MATCH($B27&amp;"|"&amp;I$6,'GIỜ RA VÀO'!$O$5:$O$1604,0)),""))</f>
        <v/>
      </c>
      <c r="J27" s="45" t="str">
        <f t="array" ref="J27">IF(OR(J$6="",$B27=""),"",IFERROR(INDEX('GIỜ RA VÀO'!$M$5:$M$1604,MATCH($B27&amp;"|"&amp;J$6,'GIỜ RA VÀO'!$O$5:$O$1604,0)),""))</f>
        <v/>
      </c>
      <c r="K27" s="45" t="str">
        <f t="array" ref="K27">IF(OR(K$6="",$B27=""),"",IFERROR(INDEX('GIỜ RA VÀO'!$M$5:$M$1604,MATCH($B27&amp;"|"&amp;K$6,'GIỜ RA VÀO'!$O$5:$O$1604,0)),""))</f>
        <v/>
      </c>
      <c r="L27" s="45" t="str">
        <f t="array" ref="L27">IF(OR(L$6="",$B27=""),"",IFERROR(INDEX('GIỜ RA VÀO'!$M$5:$M$1604,MATCH($B27&amp;"|"&amp;L$6,'GIỜ RA VÀO'!$O$5:$O$1604,0)),""))</f>
        <v/>
      </c>
      <c r="M27" s="45" t="str">
        <f t="array" ref="M27">IF(OR(M$6="",$B27=""),"",IFERROR(INDEX('GIỜ RA VÀO'!$M$5:$M$1604,MATCH($B27&amp;"|"&amp;M$6,'GIỜ RA VÀO'!$O$5:$O$1604,0)),""))</f>
        <v/>
      </c>
      <c r="N27" s="45" t="str">
        <f t="array" ref="N27">IF(OR(N$6="",$B27=""),"",IFERROR(INDEX('GIỜ RA VÀO'!$M$5:$M$1604,MATCH($B27&amp;"|"&amp;N$6,'GIỜ RA VÀO'!$O$5:$O$1604,0)),""))</f>
        <v/>
      </c>
      <c r="O27" s="45" t="str">
        <f t="array" ref="O27">IF(OR(O$6="",$B27=""),"",IFERROR(INDEX('GIỜ RA VÀO'!$M$5:$M$1604,MATCH($B27&amp;"|"&amp;O$6,'GIỜ RA VÀO'!$O$5:$O$1604,0)),""))</f>
        <v/>
      </c>
      <c r="P27" s="45" t="str">
        <f t="array" ref="P27">IF(OR(P$6="",$B27=""),"",IFERROR(INDEX('GIỜ RA VÀO'!$M$5:$M$1604,MATCH($B27&amp;"|"&amp;P$6,'GIỜ RA VÀO'!$O$5:$O$1604,0)),""))</f>
        <v/>
      </c>
      <c r="Q27" s="45" t="str">
        <f t="array" ref="Q27">IF(OR(Q$6="",$B27=""),"",IFERROR(INDEX('GIỜ RA VÀO'!$M$5:$M$1604,MATCH($B27&amp;"|"&amp;Q$6,'GIỜ RA VÀO'!$O$5:$O$1604,0)),""))</f>
        <v/>
      </c>
      <c r="R27" s="45" t="str">
        <f t="array" ref="R27">IF(OR(R$6="",$B27=""),"",IFERROR(INDEX('GIỜ RA VÀO'!$M$5:$M$1604,MATCH($B27&amp;"|"&amp;R$6,'GIỜ RA VÀO'!$O$5:$O$1604,0)),""))</f>
        <v/>
      </c>
      <c r="S27" s="45" t="str">
        <f t="array" ref="S27">IF(OR(S$6="",$B27=""),"",IFERROR(INDEX('GIỜ RA VÀO'!$M$5:$M$1604,MATCH($B27&amp;"|"&amp;S$6,'GIỜ RA VÀO'!$O$5:$O$1604,0)),""))</f>
        <v/>
      </c>
      <c r="T27" s="45" t="str">
        <f t="array" ref="T27">IF(OR(T$6="",$B27=""),"",IFERROR(INDEX('GIỜ RA VÀO'!$M$5:$M$1604,MATCH($B27&amp;"|"&amp;T$6,'GIỜ RA VÀO'!$O$5:$O$1604,0)),""))</f>
        <v/>
      </c>
      <c r="U27" s="45" t="str">
        <f t="array" ref="U27">IF(OR(U$6="",$B27=""),"",IFERROR(INDEX('GIỜ RA VÀO'!$M$5:$M$1604,MATCH($B27&amp;"|"&amp;U$6,'GIỜ RA VÀO'!$O$5:$O$1604,0)),""))</f>
        <v/>
      </c>
      <c r="V27" s="45" t="str">
        <f t="array" ref="V27">IF(OR(V$6="",$B27=""),"",IFERROR(INDEX('GIỜ RA VÀO'!$M$5:$M$1604,MATCH($B27&amp;"|"&amp;V$6,'GIỜ RA VÀO'!$O$5:$O$1604,0)),""))</f>
        <v/>
      </c>
      <c r="W27" s="45" t="str">
        <f t="array" ref="W27">IF(OR(W$6="",$B27=""),"",IFERROR(INDEX('GIỜ RA VÀO'!$M$5:$M$1604,MATCH($B27&amp;"|"&amp;W$6,'GIỜ RA VÀO'!$O$5:$O$1604,0)),""))</f>
        <v/>
      </c>
      <c r="X27" s="45" t="str">
        <f t="array" ref="X27">IF(OR(X$6="",$B27=""),"",IFERROR(INDEX('GIỜ RA VÀO'!$M$5:$M$1604,MATCH($B27&amp;"|"&amp;X$6,'GIỜ RA VÀO'!$O$5:$O$1604,0)),""))</f>
        <v/>
      </c>
      <c r="Y27" s="45" t="str">
        <f t="array" ref="Y27">IF(OR(Y$6="",$B27=""),"",IFERROR(INDEX('GIỜ RA VÀO'!$M$5:$M$1604,MATCH($B27&amp;"|"&amp;Y$6,'GIỜ RA VÀO'!$O$5:$O$1604,0)),""))</f>
        <v/>
      </c>
      <c r="Z27" s="45" t="str">
        <f t="array" ref="Z27">IF(OR(Z$6="",$B27=""),"",IFERROR(INDEX('GIỜ RA VÀO'!$M$5:$M$1604,MATCH($B27&amp;"|"&amp;Z$6,'GIỜ RA VÀO'!$O$5:$O$1604,0)),""))</f>
        <v/>
      </c>
      <c r="AA27" s="45" t="str">
        <f t="array" ref="AA27">IF(OR(AA$6="",$B27=""),"",IFERROR(INDEX('GIỜ RA VÀO'!$M$5:$M$1604,MATCH($B27&amp;"|"&amp;AA$6,'GIỜ RA VÀO'!$O$5:$O$1604,0)),""))</f>
        <v/>
      </c>
      <c r="AB27" s="45" t="str">
        <f t="array" ref="AB27">IF(OR(AB$6="",$B27=""),"",IFERROR(INDEX('GIỜ RA VÀO'!$M$5:$M$1604,MATCH($B27&amp;"|"&amp;AB$6,'GIỜ RA VÀO'!$O$5:$O$1604,0)),""))</f>
        <v/>
      </c>
      <c r="AC27" s="45" t="str">
        <f t="array" ref="AC27">IF(OR(AC$6="",$B27=""),"",IFERROR(INDEX('GIỜ RA VÀO'!$M$5:$M$1604,MATCH($B27&amp;"|"&amp;AC$6,'GIỜ RA VÀO'!$O$5:$O$1604,0)),""))</f>
        <v/>
      </c>
      <c r="AD27" s="45" t="str">
        <f t="array" ref="AD27">IF(OR(AD$6="",$B27=""),"",IFERROR(INDEX('GIỜ RA VÀO'!$M$5:$M$1604,MATCH($B27&amp;"|"&amp;AD$6,'GIỜ RA VÀO'!$O$5:$O$1604,0)),""))</f>
        <v/>
      </c>
      <c r="AE27" s="45" t="str">
        <f t="array" ref="AE27">IF(OR(AE$6="",$B27=""),"",IFERROR(INDEX('GIỜ RA VÀO'!$M$5:$M$1604,MATCH($B27&amp;"|"&amp;AE$6,'GIỜ RA VÀO'!$O$5:$O$1604,0)),""))</f>
        <v/>
      </c>
      <c r="AF27" s="45" t="str">
        <f t="array" ref="AF27">IF(OR(AF$6="",$B27=""),"",IFERROR(INDEX('GIỜ RA VÀO'!$M$5:$M$1604,MATCH($B27&amp;"|"&amp;AF$6,'GIỜ RA VÀO'!$O$5:$O$1604,0)),""))</f>
        <v/>
      </c>
      <c r="AG27" s="45" t="str">
        <f t="array" ref="AG27">IF(OR(AG$6="",$B27=""),"",IFERROR(INDEX('GIỜ RA VÀO'!$M$5:$M$1604,MATCH($B27&amp;"|"&amp;AG$6,'GIỜ RA VÀO'!$O$5:$O$1604,0)),""))</f>
        <v/>
      </c>
      <c r="AH27" s="45" t="str">
        <f t="array" ref="AH27">IF(OR(AH$6="",$B27=""),"",IFERROR(INDEX('GIỜ RA VÀO'!$M$5:$M$1604,MATCH($B27&amp;"|"&amp;AH$6,'GIỜ RA VÀO'!$O$5:$O$1604,0)),""))</f>
        <v/>
      </c>
      <c r="AI27" s="45" t="str">
        <f t="array" ref="AI27">IF(OR(AI$6="",$B27=""),"",IFERROR(INDEX('GIỜ RA VÀO'!$M$5:$M$1604,MATCH($B27&amp;"|"&amp;AI$6,'GIỜ RA VÀO'!$O$5:$O$1604,0)),""))</f>
        <v/>
      </c>
      <c r="AJ27" s="37" t="str">
        <f t="shared" si="3"/>
        <v/>
      </c>
      <c r="AK27" s="34" t="str">
        <f t="shared" si="4"/>
        <v/>
      </c>
      <c r="AL27" s="34" t="str">
        <f t="shared" si="5"/>
        <v/>
      </c>
      <c r="AM27" s="34" t="str">
        <f t="shared" si="6"/>
        <v/>
      </c>
      <c r="AN27" s="34" t="str">
        <f t="shared" si="7"/>
        <v/>
      </c>
      <c r="AO27" s="34" t="str">
        <f t="shared" si="8"/>
        <v/>
      </c>
      <c r="AP27" s="46" t="str">
        <f t="shared" si="9"/>
        <v/>
      </c>
      <c r="AQ27" s="37" t="str">
        <f>IF($B27="","",SUMIFS('GIỜ RA VÀO'!$J$5:$J$1604,'GIỜ RA VÀO'!$B$5:$B$1604,$B27,'GIỜ RA VÀO'!$A$5:$A$1604,"&gt;="&amp;DATE($E$4,$C$4,1),'GIỜ RA VÀO'!$A$5:$A$1604,"&lt;"&amp;DATE($E$4,$C$4+1,1)))</f>
        <v/>
      </c>
      <c r="AR27" s="37" t="str">
        <f>IF($B27="","",SUMIFS('GIỜ RA VÀO'!$L$5:$L$1604,'GIỜ RA VÀO'!$B$5:$B$1604,$B27,'GIỜ RA VÀO'!$A$5:$A$1604,"&gt;="&amp;DATE($E$4,$C$4,1),'GIỜ RA VÀO'!$A$5:$A$1604,"&lt;"&amp;DATE($E$4,$C$4+1,1)))</f>
        <v/>
      </c>
      <c r="AS27" s="34" t="str">
        <f>IF($B27="","",COUNTIFS('GIỜ RA VÀO'!$B$5:$B$1604,$B27,'GIỜ RA VÀO'!$H$5:$H$1604,"&gt;0",'GIỜ RA VÀO'!$A$5:$A$1604,"&gt;="&amp;DATE($E$4,$C$4,1),'GIỜ RA VÀO'!$A$5:$A$1604,"&lt;"&amp;DATE($E$4,$C$4+1,1)))</f>
        <v/>
      </c>
      <c r="AT27" s="34" t="str">
        <f>IF($B27="","",SUMIFS('GIỜ RA VÀO'!$H$5:$H$1604,'GIỜ RA VÀO'!$B$5:$B$1604,$B27,'GIỜ RA VÀO'!$A$5:$A$1604,"&gt;="&amp;DATE($E$4,$C$4,1),'GIỜ RA VÀO'!$A$5:$A$1604,"&lt;"&amp;DATE($E$4,$C$4+1,1)))</f>
        <v/>
      </c>
      <c r="AU27" s="34" t="str">
        <f>IF($B27="","",SUMIFS('GIỜ RA VÀO'!$I$5:$I$1604,'GIỜ RA VÀO'!$B$5:$B$1604,$B27,'GIỜ RA VÀO'!$A$5:$A$1604,"&gt;="&amp;DATE($E$4,$C$4,1),'GIỜ RA VÀO'!$A$5:$A$1604,"&lt;"&amp;DATE($E$4,$C$4+1,1)))</f>
        <v/>
      </c>
      <c r="AV27" s="47"/>
      <c r="AW27" s="47"/>
      <c r="AX27" s="47"/>
      <c r="AY27" s="47"/>
    </row>
    <row r="28" ht="21.0" customHeight="1">
      <c r="A28" s="38" t="str">
        <f t="shared" si="2"/>
        <v/>
      </c>
      <c r="B28" s="22" t="str">
        <f>IF('NHÂN VIÊN'!B25="","",'NHÂN VIÊN'!B25)</f>
        <v/>
      </c>
      <c r="C28" s="22" t="str">
        <f>IF(B28="","",'NHÂN VIÊN'!C25)</f>
        <v/>
      </c>
      <c r="D28" s="22" t="str">
        <f>IF(B28="","",'NHÂN VIÊN'!D25)</f>
        <v/>
      </c>
      <c r="E28" s="45" t="str">
        <f t="array" ref="E28">IF(OR(E$6="",$B28=""),"",IFERROR(INDEX('GIỜ RA VÀO'!$M$5:$M$1604,MATCH($B28&amp;"|"&amp;E$6,'GIỜ RA VÀO'!$O$5:$O$1604,0)),""))</f>
        <v/>
      </c>
      <c r="F28" s="45" t="str">
        <f t="array" ref="F28">IF(OR(F$6="",$B28=""),"",IFERROR(INDEX('GIỜ RA VÀO'!$M$5:$M$1604,MATCH($B28&amp;"|"&amp;F$6,'GIỜ RA VÀO'!$O$5:$O$1604,0)),""))</f>
        <v/>
      </c>
      <c r="G28" s="45" t="str">
        <f t="array" ref="G28">IF(OR(G$6="",$B28=""),"",IFERROR(INDEX('GIỜ RA VÀO'!$M$5:$M$1604,MATCH($B28&amp;"|"&amp;G$6,'GIỜ RA VÀO'!$O$5:$O$1604,0)),""))</f>
        <v/>
      </c>
      <c r="H28" s="45" t="str">
        <f t="array" ref="H28">IF(OR(H$6="",$B28=""),"",IFERROR(INDEX('GIỜ RA VÀO'!$M$5:$M$1604,MATCH($B28&amp;"|"&amp;H$6,'GIỜ RA VÀO'!$O$5:$O$1604,0)),""))</f>
        <v/>
      </c>
      <c r="I28" s="45" t="str">
        <f t="array" ref="I28">IF(OR(I$6="",$B28=""),"",IFERROR(INDEX('GIỜ RA VÀO'!$M$5:$M$1604,MATCH($B28&amp;"|"&amp;I$6,'GIỜ RA VÀO'!$O$5:$O$1604,0)),""))</f>
        <v/>
      </c>
      <c r="J28" s="45" t="str">
        <f t="array" ref="J28">IF(OR(J$6="",$B28=""),"",IFERROR(INDEX('GIỜ RA VÀO'!$M$5:$M$1604,MATCH($B28&amp;"|"&amp;J$6,'GIỜ RA VÀO'!$O$5:$O$1604,0)),""))</f>
        <v/>
      </c>
      <c r="K28" s="45" t="str">
        <f t="array" ref="K28">IF(OR(K$6="",$B28=""),"",IFERROR(INDEX('GIỜ RA VÀO'!$M$5:$M$1604,MATCH($B28&amp;"|"&amp;K$6,'GIỜ RA VÀO'!$O$5:$O$1604,0)),""))</f>
        <v/>
      </c>
      <c r="L28" s="45" t="str">
        <f t="array" ref="L28">IF(OR(L$6="",$B28=""),"",IFERROR(INDEX('GIỜ RA VÀO'!$M$5:$M$1604,MATCH($B28&amp;"|"&amp;L$6,'GIỜ RA VÀO'!$O$5:$O$1604,0)),""))</f>
        <v/>
      </c>
      <c r="M28" s="45" t="str">
        <f t="array" ref="M28">IF(OR(M$6="",$B28=""),"",IFERROR(INDEX('GIỜ RA VÀO'!$M$5:$M$1604,MATCH($B28&amp;"|"&amp;M$6,'GIỜ RA VÀO'!$O$5:$O$1604,0)),""))</f>
        <v/>
      </c>
      <c r="N28" s="45" t="str">
        <f t="array" ref="N28">IF(OR(N$6="",$B28=""),"",IFERROR(INDEX('GIỜ RA VÀO'!$M$5:$M$1604,MATCH($B28&amp;"|"&amp;N$6,'GIỜ RA VÀO'!$O$5:$O$1604,0)),""))</f>
        <v/>
      </c>
      <c r="O28" s="45" t="str">
        <f t="array" ref="O28">IF(OR(O$6="",$B28=""),"",IFERROR(INDEX('GIỜ RA VÀO'!$M$5:$M$1604,MATCH($B28&amp;"|"&amp;O$6,'GIỜ RA VÀO'!$O$5:$O$1604,0)),""))</f>
        <v/>
      </c>
      <c r="P28" s="45" t="str">
        <f t="array" ref="P28">IF(OR(P$6="",$B28=""),"",IFERROR(INDEX('GIỜ RA VÀO'!$M$5:$M$1604,MATCH($B28&amp;"|"&amp;P$6,'GIỜ RA VÀO'!$O$5:$O$1604,0)),""))</f>
        <v/>
      </c>
      <c r="Q28" s="45" t="str">
        <f t="array" ref="Q28">IF(OR(Q$6="",$B28=""),"",IFERROR(INDEX('GIỜ RA VÀO'!$M$5:$M$1604,MATCH($B28&amp;"|"&amp;Q$6,'GIỜ RA VÀO'!$O$5:$O$1604,0)),""))</f>
        <v/>
      </c>
      <c r="R28" s="45" t="str">
        <f t="array" ref="R28">IF(OR(R$6="",$B28=""),"",IFERROR(INDEX('GIỜ RA VÀO'!$M$5:$M$1604,MATCH($B28&amp;"|"&amp;R$6,'GIỜ RA VÀO'!$O$5:$O$1604,0)),""))</f>
        <v/>
      </c>
      <c r="S28" s="45" t="str">
        <f t="array" ref="S28">IF(OR(S$6="",$B28=""),"",IFERROR(INDEX('GIỜ RA VÀO'!$M$5:$M$1604,MATCH($B28&amp;"|"&amp;S$6,'GIỜ RA VÀO'!$O$5:$O$1604,0)),""))</f>
        <v/>
      </c>
      <c r="T28" s="45" t="str">
        <f t="array" ref="T28">IF(OR(T$6="",$B28=""),"",IFERROR(INDEX('GIỜ RA VÀO'!$M$5:$M$1604,MATCH($B28&amp;"|"&amp;T$6,'GIỜ RA VÀO'!$O$5:$O$1604,0)),""))</f>
        <v/>
      </c>
      <c r="U28" s="45" t="str">
        <f t="array" ref="U28">IF(OR(U$6="",$B28=""),"",IFERROR(INDEX('GIỜ RA VÀO'!$M$5:$M$1604,MATCH($B28&amp;"|"&amp;U$6,'GIỜ RA VÀO'!$O$5:$O$1604,0)),""))</f>
        <v/>
      </c>
      <c r="V28" s="45" t="str">
        <f t="array" ref="V28">IF(OR(V$6="",$B28=""),"",IFERROR(INDEX('GIỜ RA VÀO'!$M$5:$M$1604,MATCH($B28&amp;"|"&amp;V$6,'GIỜ RA VÀO'!$O$5:$O$1604,0)),""))</f>
        <v/>
      </c>
      <c r="W28" s="45" t="str">
        <f t="array" ref="W28">IF(OR(W$6="",$B28=""),"",IFERROR(INDEX('GIỜ RA VÀO'!$M$5:$M$1604,MATCH($B28&amp;"|"&amp;W$6,'GIỜ RA VÀO'!$O$5:$O$1604,0)),""))</f>
        <v/>
      </c>
      <c r="X28" s="45" t="str">
        <f t="array" ref="X28">IF(OR(X$6="",$B28=""),"",IFERROR(INDEX('GIỜ RA VÀO'!$M$5:$M$1604,MATCH($B28&amp;"|"&amp;X$6,'GIỜ RA VÀO'!$O$5:$O$1604,0)),""))</f>
        <v/>
      </c>
      <c r="Y28" s="45" t="str">
        <f t="array" ref="Y28">IF(OR(Y$6="",$B28=""),"",IFERROR(INDEX('GIỜ RA VÀO'!$M$5:$M$1604,MATCH($B28&amp;"|"&amp;Y$6,'GIỜ RA VÀO'!$O$5:$O$1604,0)),""))</f>
        <v/>
      </c>
      <c r="Z28" s="45" t="str">
        <f t="array" ref="Z28">IF(OR(Z$6="",$B28=""),"",IFERROR(INDEX('GIỜ RA VÀO'!$M$5:$M$1604,MATCH($B28&amp;"|"&amp;Z$6,'GIỜ RA VÀO'!$O$5:$O$1604,0)),""))</f>
        <v/>
      </c>
      <c r="AA28" s="45" t="str">
        <f t="array" ref="AA28">IF(OR(AA$6="",$B28=""),"",IFERROR(INDEX('GIỜ RA VÀO'!$M$5:$M$1604,MATCH($B28&amp;"|"&amp;AA$6,'GIỜ RA VÀO'!$O$5:$O$1604,0)),""))</f>
        <v/>
      </c>
      <c r="AB28" s="45" t="str">
        <f t="array" ref="AB28">IF(OR(AB$6="",$B28=""),"",IFERROR(INDEX('GIỜ RA VÀO'!$M$5:$M$1604,MATCH($B28&amp;"|"&amp;AB$6,'GIỜ RA VÀO'!$O$5:$O$1604,0)),""))</f>
        <v/>
      </c>
      <c r="AC28" s="45" t="str">
        <f t="array" ref="AC28">IF(OR(AC$6="",$B28=""),"",IFERROR(INDEX('GIỜ RA VÀO'!$M$5:$M$1604,MATCH($B28&amp;"|"&amp;AC$6,'GIỜ RA VÀO'!$O$5:$O$1604,0)),""))</f>
        <v/>
      </c>
      <c r="AD28" s="45" t="str">
        <f t="array" ref="AD28">IF(OR(AD$6="",$B28=""),"",IFERROR(INDEX('GIỜ RA VÀO'!$M$5:$M$1604,MATCH($B28&amp;"|"&amp;AD$6,'GIỜ RA VÀO'!$O$5:$O$1604,0)),""))</f>
        <v/>
      </c>
      <c r="AE28" s="45" t="str">
        <f t="array" ref="AE28">IF(OR(AE$6="",$B28=""),"",IFERROR(INDEX('GIỜ RA VÀO'!$M$5:$M$1604,MATCH($B28&amp;"|"&amp;AE$6,'GIỜ RA VÀO'!$O$5:$O$1604,0)),""))</f>
        <v/>
      </c>
      <c r="AF28" s="45" t="str">
        <f t="array" ref="AF28">IF(OR(AF$6="",$B28=""),"",IFERROR(INDEX('GIỜ RA VÀO'!$M$5:$M$1604,MATCH($B28&amp;"|"&amp;AF$6,'GIỜ RA VÀO'!$O$5:$O$1604,0)),""))</f>
        <v/>
      </c>
      <c r="AG28" s="45" t="str">
        <f t="array" ref="AG28">IF(OR(AG$6="",$B28=""),"",IFERROR(INDEX('GIỜ RA VÀO'!$M$5:$M$1604,MATCH($B28&amp;"|"&amp;AG$6,'GIỜ RA VÀO'!$O$5:$O$1604,0)),""))</f>
        <v/>
      </c>
      <c r="AH28" s="45" t="str">
        <f t="array" ref="AH28">IF(OR(AH$6="",$B28=""),"",IFERROR(INDEX('GIỜ RA VÀO'!$M$5:$M$1604,MATCH($B28&amp;"|"&amp;AH$6,'GIỜ RA VÀO'!$O$5:$O$1604,0)),""))</f>
        <v/>
      </c>
      <c r="AI28" s="45" t="str">
        <f t="array" ref="AI28">IF(OR(AI$6="",$B28=""),"",IFERROR(INDEX('GIỜ RA VÀO'!$M$5:$M$1604,MATCH($B28&amp;"|"&amp;AI$6,'GIỜ RA VÀO'!$O$5:$O$1604,0)),""))</f>
        <v/>
      </c>
      <c r="AJ28" s="37" t="str">
        <f t="shared" si="3"/>
        <v/>
      </c>
      <c r="AK28" s="34" t="str">
        <f t="shared" si="4"/>
        <v/>
      </c>
      <c r="AL28" s="34" t="str">
        <f t="shared" si="5"/>
        <v/>
      </c>
      <c r="AM28" s="34" t="str">
        <f t="shared" si="6"/>
        <v/>
      </c>
      <c r="AN28" s="34" t="str">
        <f t="shared" si="7"/>
        <v/>
      </c>
      <c r="AO28" s="34" t="str">
        <f t="shared" si="8"/>
        <v/>
      </c>
      <c r="AP28" s="46" t="str">
        <f t="shared" si="9"/>
        <v/>
      </c>
      <c r="AQ28" s="37" t="str">
        <f>IF($B28="","",SUMIFS('GIỜ RA VÀO'!$J$5:$J$1604,'GIỜ RA VÀO'!$B$5:$B$1604,$B28,'GIỜ RA VÀO'!$A$5:$A$1604,"&gt;="&amp;DATE($E$4,$C$4,1),'GIỜ RA VÀO'!$A$5:$A$1604,"&lt;"&amp;DATE($E$4,$C$4+1,1)))</f>
        <v/>
      </c>
      <c r="AR28" s="37" t="str">
        <f>IF($B28="","",SUMIFS('GIỜ RA VÀO'!$L$5:$L$1604,'GIỜ RA VÀO'!$B$5:$B$1604,$B28,'GIỜ RA VÀO'!$A$5:$A$1604,"&gt;="&amp;DATE($E$4,$C$4,1),'GIỜ RA VÀO'!$A$5:$A$1604,"&lt;"&amp;DATE($E$4,$C$4+1,1)))</f>
        <v/>
      </c>
      <c r="AS28" s="34" t="str">
        <f>IF($B28="","",COUNTIFS('GIỜ RA VÀO'!$B$5:$B$1604,$B28,'GIỜ RA VÀO'!$H$5:$H$1604,"&gt;0",'GIỜ RA VÀO'!$A$5:$A$1604,"&gt;="&amp;DATE($E$4,$C$4,1),'GIỜ RA VÀO'!$A$5:$A$1604,"&lt;"&amp;DATE($E$4,$C$4+1,1)))</f>
        <v/>
      </c>
      <c r="AT28" s="34" t="str">
        <f>IF($B28="","",SUMIFS('GIỜ RA VÀO'!$H$5:$H$1604,'GIỜ RA VÀO'!$B$5:$B$1604,$B28,'GIỜ RA VÀO'!$A$5:$A$1604,"&gt;="&amp;DATE($E$4,$C$4,1),'GIỜ RA VÀO'!$A$5:$A$1604,"&lt;"&amp;DATE($E$4,$C$4+1,1)))</f>
        <v/>
      </c>
      <c r="AU28" s="34" t="str">
        <f>IF($B28="","",SUMIFS('GIỜ RA VÀO'!$I$5:$I$1604,'GIỜ RA VÀO'!$B$5:$B$1604,$B28,'GIỜ RA VÀO'!$A$5:$A$1604,"&gt;="&amp;DATE($E$4,$C$4,1),'GIỜ RA VÀO'!$A$5:$A$1604,"&lt;"&amp;DATE($E$4,$C$4+1,1)))</f>
        <v/>
      </c>
      <c r="AV28" s="47"/>
      <c r="AW28" s="47"/>
      <c r="AX28" s="47"/>
      <c r="AY28" s="47"/>
    </row>
    <row r="29" ht="21.0" customHeight="1">
      <c r="A29" s="38" t="str">
        <f t="shared" si="2"/>
        <v/>
      </c>
      <c r="B29" s="22" t="str">
        <f>IF('NHÂN VIÊN'!B26="","",'NHÂN VIÊN'!B26)</f>
        <v/>
      </c>
      <c r="C29" s="22" t="str">
        <f>IF(B29="","",'NHÂN VIÊN'!C26)</f>
        <v/>
      </c>
      <c r="D29" s="22" t="str">
        <f>IF(B29="","",'NHÂN VIÊN'!D26)</f>
        <v/>
      </c>
      <c r="E29" s="45" t="str">
        <f t="array" ref="E29">IF(OR(E$6="",$B29=""),"",IFERROR(INDEX('GIỜ RA VÀO'!$M$5:$M$1604,MATCH($B29&amp;"|"&amp;E$6,'GIỜ RA VÀO'!$O$5:$O$1604,0)),""))</f>
        <v/>
      </c>
      <c r="F29" s="45" t="str">
        <f t="array" ref="F29">IF(OR(F$6="",$B29=""),"",IFERROR(INDEX('GIỜ RA VÀO'!$M$5:$M$1604,MATCH($B29&amp;"|"&amp;F$6,'GIỜ RA VÀO'!$O$5:$O$1604,0)),""))</f>
        <v/>
      </c>
      <c r="G29" s="45" t="str">
        <f t="array" ref="G29">IF(OR(G$6="",$B29=""),"",IFERROR(INDEX('GIỜ RA VÀO'!$M$5:$M$1604,MATCH($B29&amp;"|"&amp;G$6,'GIỜ RA VÀO'!$O$5:$O$1604,0)),""))</f>
        <v/>
      </c>
      <c r="H29" s="45" t="str">
        <f t="array" ref="H29">IF(OR(H$6="",$B29=""),"",IFERROR(INDEX('GIỜ RA VÀO'!$M$5:$M$1604,MATCH($B29&amp;"|"&amp;H$6,'GIỜ RA VÀO'!$O$5:$O$1604,0)),""))</f>
        <v/>
      </c>
      <c r="I29" s="45" t="str">
        <f t="array" ref="I29">IF(OR(I$6="",$B29=""),"",IFERROR(INDEX('GIỜ RA VÀO'!$M$5:$M$1604,MATCH($B29&amp;"|"&amp;I$6,'GIỜ RA VÀO'!$O$5:$O$1604,0)),""))</f>
        <v/>
      </c>
      <c r="J29" s="45" t="str">
        <f t="array" ref="J29">IF(OR(J$6="",$B29=""),"",IFERROR(INDEX('GIỜ RA VÀO'!$M$5:$M$1604,MATCH($B29&amp;"|"&amp;J$6,'GIỜ RA VÀO'!$O$5:$O$1604,0)),""))</f>
        <v/>
      </c>
      <c r="K29" s="45" t="str">
        <f t="array" ref="K29">IF(OR(K$6="",$B29=""),"",IFERROR(INDEX('GIỜ RA VÀO'!$M$5:$M$1604,MATCH($B29&amp;"|"&amp;K$6,'GIỜ RA VÀO'!$O$5:$O$1604,0)),""))</f>
        <v/>
      </c>
      <c r="L29" s="45" t="str">
        <f t="array" ref="L29">IF(OR(L$6="",$B29=""),"",IFERROR(INDEX('GIỜ RA VÀO'!$M$5:$M$1604,MATCH($B29&amp;"|"&amp;L$6,'GIỜ RA VÀO'!$O$5:$O$1604,0)),""))</f>
        <v/>
      </c>
      <c r="M29" s="45" t="str">
        <f t="array" ref="M29">IF(OR(M$6="",$B29=""),"",IFERROR(INDEX('GIỜ RA VÀO'!$M$5:$M$1604,MATCH($B29&amp;"|"&amp;M$6,'GIỜ RA VÀO'!$O$5:$O$1604,0)),""))</f>
        <v/>
      </c>
      <c r="N29" s="45" t="str">
        <f t="array" ref="N29">IF(OR(N$6="",$B29=""),"",IFERROR(INDEX('GIỜ RA VÀO'!$M$5:$M$1604,MATCH($B29&amp;"|"&amp;N$6,'GIỜ RA VÀO'!$O$5:$O$1604,0)),""))</f>
        <v/>
      </c>
      <c r="O29" s="45" t="str">
        <f t="array" ref="O29">IF(OR(O$6="",$B29=""),"",IFERROR(INDEX('GIỜ RA VÀO'!$M$5:$M$1604,MATCH($B29&amp;"|"&amp;O$6,'GIỜ RA VÀO'!$O$5:$O$1604,0)),""))</f>
        <v/>
      </c>
      <c r="P29" s="45" t="str">
        <f t="array" ref="P29">IF(OR(P$6="",$B29=""),"",IFERROR(INDEX('GIỜ RA VÀO'!$M$5:$M$1604,MATCH($B29&amp;"|"&amp;P$6,'GIỜ RA VÀO'!$O$5:$O$1604,0)),""))</f>
        <v/>
      </c>
      <c r="Q29" s="45" t="str">
        <f t="array" ref="Q29">IF(OR(Q$6="",$B29=""),"",IFERROR(INDEX('GIỜ RA VÀO'!$M$5:$M$1604,MATCH($B29&amp;"|"&amp;Q$6,'GIỜ RA VÀO'!$O$5:$O$1604,0)),""))</f>
        <v/>
      </c>
      <c r="R29" s="45" t="str">
        <f t="array" ref="R29">IF(OR(R$6="",$B29=""),"",IFERROR(INDEX('GIỜ RA VÀO'!$M$5:$M$1604,MATCH($B29&amp;"|"&amp;R$6,'GIỜ RA VÀO'!$O$5:$O$1604,0)),""))</f>
        <v/>
      </c>
      <c r="S29" s="45" t="str">
        <f t="array" ref="S29">IF(OR(S$6="",$B29=""),"",IFERROR(INDEX('GIỜ RA VÀO'!$M$5:$M$1604,MATCH($B29&amp;"|"&amp;S$6,'GIỜ RA VÀO'!$O$5:$O$1604,0)),""))</f>
        <v/>
      </c>
      <c r="T29" s="45" t="str">
        <f t="array" ref="T29">IF(OR(T$6="",$B29=""),"",IFERROR(INDEX('GIỜ RA VÀO'!$M$5:$M$1604,MATCH($B29&amp;"|"&amp;T$6,'GIỜ RA VÀO'!$O$5:$O$1604,0)),""))</f>
        <v/>
      </c>
      <c r="U29" s="45" t="str">
        <f t="array" ref="U29">IF(OR(U$6="",$B29=""),"",IFERROR(INDEX('GIỜ RA VÀO'!$M$5:$M$1604,MATCH($B29&amp;"|"&amp;U$6,'GIỜ RA VÀO'!$O$5:$O$1604,0)),""))</f>
        <v/>
      </c>
      <c r="V29" s="45" t="str">
        <f t="array" ref="V29">IF(OR(V$6="",$B29=""),"",IFERROR(INDEX('GIỜ RA VÀO'!$M$5:$M$1604,MATCH($B29&amp;"|"&amp;V$6,'GIỜ RA VÀO'!$O$5:$O$1604,0)),""))</f>
        <v/>
      </c>
      <c r="W29" s="45" t="str">
        <f t="array" ref="W29">IF(OR(W$6="",$B29=""),"",IFERROR(INDEX('GIỜ RA VÀO'!$M$5:$M$1604,MATCH($B29&amp;"|"&amp;W$6,'GIỜ RA VÀO'!$O$5:$O$1604,0)),""))</f>
        <v/>
      </c>
      <c r="X29" s="45" t="str">
        <f t="array" ref="X29">IF(OR(X$6="",$B29=""),"",IFERROR(INDEX('GIỜ RA VÀO'!$M$5:$M$1604,MATCH($B29&amp;"|"&amp;X$6,'GIỜ RA VÀO'!$O$5:$O$1604,0)),""))</f>
        <v/>
      </c>
      <c r="Y29" s="45" t="str">
        <f t="array" ref="Y29">IF(OR(Y$6="",$B29=""),"",IFERROR(INDEX('GIỜ RA VÀO'!$M$5:$M$1604,MATCH($B29&amp;"|"&amp;Y$6,'GIỜ RA VÀO'!$O$5:$O$1604,0)),""))</f>
        <v/>
      </c>
      <c r="Z29" s="45" t="str">
        <f t="array" ref="Z29">IF(OR(Z$6="",$B29=""),"",IFERROR(INDEX('GIỜ RA VÀO'!$M$5:$M$1604,MATCH($B29&amp;"|"&amp;Z$6,'GIỜ RA VÀO'!$O$5:$O$1604,0)),""))</f>
        <v/>
      </c>
      <c r="AA29" s="45" t="str">
        <f t="array" ref="AA29">IF(OR(AA$6="",$B29=""),"",IFERROR(INDEX('GIỜ RA VÀO'!$M$5:$M$1604,MATCH($B29&amp;"|"&amp;AA$6,'GIỜ RA VÀO'!$O$5:$O$1604,0)),""))</f>
        <v/>
      </c>
      <c r="AB29" s="45" t="str">
        <f t="array" ref="AB29">IF(OR(AB$6="",$B29=""),"",IFERROR(INDEX('GIỜ RA VÀO'!$M$5:$M$1604,MATCH($B29&amp;"|"&amp;AB$6,'GIỜ RA VÀO'!$O$5:$O$1604,0)),""))</f>
        <v/>
      </c>
      <c r="AC29" s="45" t="str">
        <f t="array" ref="AC29">IF(OR(AC$6="",$B29=""),"",IFERROR(INDEX('GIỜ RA VÀO'!$M$5:$M$1604,MATCH($B29&amp;"|"&amp;AC$6,'GIỜ RA VÀO'!$O$5:$O$1604,0)),""))</f>
        <v/>
      </c>
      <c r="AD29" s="45" t="str">
        <f t="array" ref="AD29">IF(OR(AD$6="",$B29=""),"",IFERROR(INDEX('GIỜ RA VÀO'!$M$5:$M$1604,MATCH($B29&amp;"|"&amp;AD$6,'GIỜ RA VÀO'!$O$5:$O$1604,0)),""))</f>
        <v/>
      </c>
      <c r="AE29" s="45" t="str">
        <f t="array" ref="AE29">IF(OR(AE$6="",$B29=""),"",IFERROR(INDEX('GIỜ RA VÀO'!$M$5:$M$1604,MATCH($B29&amp;"|"&amp;AE$6,'GIỜ RA VÀO'!$O$5:$O$1604,0)),""))</f>
        <v/>
      </c>
      <c r="AF29" s="45" t="str">
        <f t="array" ref="AF29">IF(OR(AF$6="",$B29=""),"",IFERROR(INDEX('GIỜ RA VÀO'!$M$5:$M$1604,MATCH($B29&amp;"|"&amp;AF$6,'GIỜ RA VÀO'!$O$5:$O$1604,0)),""))</f>
        <v/>
      </c>
      <c r="AG29" s="45" t="str">
        <f t="array" ref="AG29">IF(OR(AG$6="",$B29=""),"",IFERROR(INDEX('GIỜ RA VÀO'!$M$5:$M$1604,MATCH($B29&amp;"|"&amp;AG$6,'GIỜ RA VÀO'!$O$5:$O$1604,0)),""))</f>
        <v/>
      </c>
      <c r="AH29" s="45" t="str">
        <f t="array" ref="AH29">IF(OR(AH$6="",$B29=""),"",IFERROR(INDEX('GIỜ RA VÀO'!$M$5:$M$1604,MATCH($B29&amp;"|"&amp;AH$6,'GIỜ RA VÀO'!$O$5:$O$1604,0)),""))</f>
        <v/>
      </c>
      <c r="AI29" s="45" t="str">
        <f t="array" ref="AI29">IF(OR(AI$6="",$B29=""),"",IFERROR(INDEX('GIỜ RA VÀO'!$M$5:$M$1604,MATCH($B29&amp;"|"&amp;AI$6,'GIỜ RA VÀO'!$O$5:$O$1604,0)),""))</f>
        <v/>
      </c>
      <c r="AJ29" s="37" t="str">
        <f t="shared" si="3"/>
        <v/>
      </c>
      <c r="AK29" s="34" t="str">
        <f t="shared" si="4"/>
        <v/>
      </c>
      <c r="AL29" s="34" t="str">
        <f t="shared" si="5"/>
        <v/>
      </c>
      <c r="AM29" s="34" t="str">
        <f t="shared" si="6"/>
        <v/>
      </c>
      <c r="AN29" s="34" t="str">
        <f t="shared" si="7"/>
        <v/>
      </c>
      <c r="AO29" s="34" t="str">
        <f t="shared" si="8"/>
        <v/>
      </c>
      <c r="AP29" s="46" t="str">
        <f t="shared" si="9"/>
        <v/>
      </c>
      <c r="AQ29" s="37" t="str">
        <f>IF($B29="","",SUMIFS('GIỜ RA VÀO'!$J$5:$J$1604,'GIỜ RA VÀO'!$B$5:$B$1604,$B29,'GIỜ RA VÀO'!$A$5:$A$1604,"&gt;="&amp;DATE($E$4,$C$4,1),'GIỜ RA VÀO'!$A$5:$A$1604,"&lt;"&amp;DATE($E$4,$C$4+1,1)))</f>
        <v/>
      </c>
      <c r="AR29" s="37" t="str">
        <f>IF($B29="","",SUMIFS('GIỜ RA VÀO'!$L$5:$L$1604,'GIỜ RA VÀO'!$B$5:$B$1604,$B29,'GIỜ RA VÀO'!$A$5:$A$1604,"&gt;="&amp;DATE($E$4,$C$4,1),'GIỜ RA VÀO'!$A$5:$A$1604,"&lt;"&amp;DATE($E$4,$C$4+1,1)))</f>
        <v/>
      </c>
      <c r="AS29" s="34" t="str">
        <f>IF($B29="","",COUNTIFS('GIỜ RA VÀO'!$B$5:$B$1604,$B29,'GIỜ RA VÀO'!$H$5:$H$1604,"&gt;0",'GIỜ RA VÀO'!$A$5:$A$1604,"&gt;="&amp;DATE($E$4,$C$4,1),'GIỜ RA VÀO'!$A$5:$A$1604,"&lt;"&amp;DATE($E$4,$C$4+1,1)))</f>
        <v/>
      </c>
      <c r="AT29" s="34" t="str">
        <f>IF($B29="","",SUMIFS('GIỜ RA VÀO'!$H$5:$H$1604,'GIỜ RA VÀO'!$B$5:$B$1604,$B29,'GIỜ RA VÀO'!$A$5:$A$1604,"&gt;="&amp;DATE($E$4,$C$4,1),'GIỜ RA VÀO'!$A$5:$A$1604,"&lt;"&amp;DATE($E$4,$C$4+1,1)))</f>
        <v/>
      </c>
      <c r="AU29" s="34" t="str">
        <f>IF($B29="","",SUMIFS('GIỜ RA VÀO'!$I$5:$I$1604,'GIỜ RA VÀO'!$B$5:$B$1604,$B29,'GIỜ RA VÀO'!$A$5:$A$1604,"&gt;="&amp;DATE($E$4,$C$4,1),'GIỜ RA VÀO'!$A$5:$A$1604,"&lt;"&amp;DATE($E$4,$C$4+1,1)))</f>
        <v/>
      </c>
      <c r="AV29" s="47"/>
      <c r="AW29" s="47"/>
      <c r="AX29" s="47"/>
      <c r="AY29" s="47"/>
    </row>
    <row r="30" ht="21.0" customHeight="1">
      <c r="A30" s="38" t="str">
        <f t="shared" si="2"/>
        <v/>
      </c>
      <c r="B30" s="22" t="str">
        <f>IF('NHÂN VIÊN'!B27="","",'NHÂN VIÊN'!B27)</f>
        <v/>
      </c>
      <c r="C30" s="22" t="str">
        <f>IF(B30="","",'NHÂN VIÊN'!C27)</f>
        <v/>
      </c>
      <c r="D30" s="22" t="str">
        <f>IF(B30="","",'NHÂN VIÊN'!D27)</f>
        <v/>
      </c>
      <c r="E30" s="45" t="str">
        <f t="array" ref="E30">IF(OR(E$6="",$B30=""),"",IFERROR(INDEX('GIỜ RA VÀO'!$M$5:$M$1604,MATCH($B30&amp;"|"&amp;E$6,'GIỜ RA VÀO'!$O$5:$O$1604,0)),""))</f>
        <v/>
      </c>
      <c r="F30" s="45" t="str">
        <f t="array" ref="F30">IF(OR(F$6="",$B30=""),"",IFERROR(INDEX('GIỜ RA VÀO'!$M$5:$M$1604,MATCH($B30&amp;"|"&amp;F$6,'GIỜ RA VÀO'!$O$5:$O$1604,0)),""))</f>
        <v/>
      </c>
      <c r="G30" s="45" t="str">
        <f t="array" ref="G30">IF(OR(G$6="",$B30=""),"",IFERROR(INDEX('GIỜ RA VÀO'!$M$5:$M$1604,MATCH($B30&amp;"|"&amp;G$6,'GIỜ RA VÀO'!$O$5:$O$1604,0)),""))</f>
        <v/>
      </c>
      <c r="H30" s="45" t="str">
        <f t="array" ref="H30">IF(OR(H$6="",$B30=""),"",IFERROR(INDEX('GIỜ RA VÀO'!$M$5:$M$1604,MATCH($B30&amp;"|"&amp;H$6,'GIỜ RA VÀO'!$O$5:$O$1604,0)),""))</f>
        <v/>
      </c>
      <c r="I30" s="45" t="str">
        <f t="array" ref="I30">IF(OR(I$6="",$B30=""),"",IFERROR(INDEX('GIỜ RA VÀO'!$M$5:$M$1604,MATCH($B30&amp;"|"&amp;I$6,'GIỜ RA VÀO'!$O$5:$O$1604,0)),""))</f>
        <v/>
      </c>
      <c r="J30" s="45" t="str">
        <f t="array" ref="J30">IF(OR(J$6="",$B30=""),"",IFERROR(INDEX('GIỜ RA VÀO'!$M$5:$M$1604,MATCH($B30&amp;"|"&amp;J$6,'GIỜ RA VÀO'!$O$5:$O$1604,0)),""))</f>
        <v/>
      </c>
      <c r="K30" s="45" t="str">
        <f t="array" ref="K30">IF(OR(K$6="",$B30=""),"",IFERROR(INDEX('GIỜ RA VÀO'!$M$5:$M$1604,MATCH($B30&amp;"|"&amp;K$6,'GIỜ RA VÀO'!$O$5:$O$1604,0)),""))</f>
        <v/>
      </c>
      <c r="L30" s="45" t="str">
        <f t="array" ref="L30">IF(OR(L$6="",$B30=""),"",IFERROR(INDEX('GIỜ RA VÀO'!$M$5:$M$1604,MATCH($B30&amp;"|"&amp;L$6,'GIỜ RA VÀO'!$O$5:$O$1604,0)),""))</f>
        <v/>
      </c>
      <c r="M30" s="45" t="str">
        <f t="array" ref="M30">IF(OR(M$6="",$B30=""),"",IFERROR(INDEX('GIỜ RA VÀO'!$M$5:$M$1604,MATCH($B30&amp;"|"&amp;M$6,'GIỜ RA VÀO'!$O$5:$O$1604,0)),""))</f>
        <v/>
      </c>
      <c r="N30" s="45" t="str">
        <f t="array" ref="N30">IF(OR(N$6="",$B30=""),"",IFERROR(INDEX('GIỜ RA VÀO'!$M$5:$M$1604,MATCH($B30&amp;"|"&amp;N$6,'GIỜ RA VÀO'!$O$5:$O$1604,0)),""))</f>
        <v/>
      </c>
      <c r="O30" s="45" t="str">
        <f t="array" ref="O30">IF(OR(O$6="",$B30=""),"",IFERROR(INDEX('GIỜ RA VÀO'!$M$5:$M$1604,MATCH($B30&amp;"|"&amp;O$6,'GIỜ RA VÀO'!$O$5:$O$1604,0)),""))</f>
        <v/>
      </c>
      <c r="P30" s="45" t="str">
        <f t="array" ref="P30">IF(OR(P$6="",$B30=""),"",IFERROR(INDEX('GIỜ RA VÀO'!$M$5:$M$1604,MATCH($B30&amp;"|"&amp;P$6,'GIỜ RA VÀO'!$O$5:$O$1604,0)),""))</f>
        <v/>
      </c>
      <c r="Q30" s="45" t="str">
        <f t="array" ref="Q30">IF(OR(Q$6="",$B30=""),"",IFERROR(INDEX('GIỜ RA VÀO'!$M$5:$M$1604,MATCH($B30&amp;"|"&amp;Q$6,'GIỜ RA VÀO'!$O$5:$O$1604,0)),""))</f>
        <v/>
      </c>
      <c r="R30" s="45" t="str">
        <f t="array" ref="R30">IF(OR(R$6="",$B30=""),"",IFERROR(INDEX('GIỜ RA VÀO'!$M$5:$M$1604,MATCH($B30&amp;"|"&amp;R$6,'GIỜ RA VÀO'!$O$5:$O$1604,0)),""))</f>
        <v/>
      </c>
      <c r="S30" s="45" t="str">
        <f t="array" ref="S30">IF(OR(S$6="",$B30=""),"",IFERROR(INDEX('GIỜ RA VÀO'!$M$5:$M$1604,MATCH($B30&amp;"|"&amp;S$6,'GIỜ RA VÀO'!$O$5:$O$1604,0)),""))</f>
        <v/>
      </c>
      <c r="T30" s="45" t="str">
        <f t="array" ref="T30">IF(OR(T$6="",$B30=""),"",IFERROR(INDEX('GIỜ RA VÀO'!$M$5:$M$1604,MATCH($B30&amp;"|"&amp;T$6,'GIỜ RA VÀO'!$O$5:$O$1604,0)),""))</f>
        <v/>
      </c>
      <c r="U30" s="45" t="str">
        <f t="array" ref="U30">IF(OR(U$6="",$B30=""),"",IFERROR(INDEX('GIỜ RA VÀO'!$M$5:$M$1604,MATCH($B30&amp;"|"&amp;U$6,'GIỜ RA VÀO'!$O$5:$O$1604,0)),""))</f>
        <v/>
      </c>
      <c r="V30" s="45" t="str">
        <f t="array" ref="V30">IF(OR(V$6="",$B30=""),"",IFERROR(INDEX('GIỜ RA VÀO'!$M$5:$M$1604,MATCH($B30&amp;"|"&amp;V$6,'GIỜ RA VÀO'!$O$5:$O$1604,0)),""))</f>
        <v/>
      </c>
      <c r="W30" s="45" t="str">
        <f t="array" ref="W30">IF(OR(W$6="",$B30=""),"",IFERROR(INDEX('GIỜ RA VÀO'!$M$5:$M$1604,MATCH($B30&amp;"|"&amp;W$6,'GIỜ RA VÀO'!$O$5:$O$1604,0)),""))</f>
        <v/>
      </c>
      <c r="X30" s="45" t="str">
        <f t="array" ref="X30">IF(OR(X$6="",$B30=""),"",IFERROR(INDEX('GIỜ RA VÀO'!$M$5:$M$1604,MATCH($B30&amp;"|"&amp;X$6,'GIỜ RA VÀO'!$O$5:$O$1604,0)),""))</f>
        <v/>
      </c>
      <c r="Y30" s="45" t="str">
        <f t="array" ref="Y30">IF(OR(Y$6="",$B30=""),"",IFERROR(INDEX('GIỜ RA VÀO'!$M$5:$M$1604,MATCH($B30&amp;"|"&amp;Y$6,'GIỜ RA VÀO'!$O$5:$O$1604,0)),""))</f>
        <v/>
      </c>
      <c r="Z30" s="45" t="str">
        <f t="array" ref="Z30">IF(OR(Z$6="",$B30=""),"",IFERROR(INDEX('GIỜ RA VÀO'!$M$5:$M$1604,MATCH($B30&amp;"|"&amp;Z$6,'GIỜ RA VÀO'!$O$5:$O$1604,0)),""))</f>
        <v/>
      </c>
      <c r="AA30" s="45" t="str">
        <f t="array" ref="AA30">IF(OR(AA$6="",$B30=""),"",IFERROR(INDEX('GIỜ RA VÀO'!$M$5:$M$1604,MATCH($B30&amp;"|"&amp;AA$6,'GIỜ RA VÀO'!$O$5:$O$1604,0)),""))</f>
        <v/>
      </c>
      <c r="AB30" s="45" t="str">
        <f t="array" ref="AB30">IF(OR(AB$6="",$B30=""),"",IFERROR(INDEX('GIỜ RA VÀO'!$M$5:$M$1604,MATCH($B30&amp;"|"&amp;AB$6,'GIỜ RA VÀO'!$O$5:$O$1604,0)),""))</f>
        <v/>
      </c>
      <c r="AC30" s="45" t="str">
        <f t="array" ref="AC30">IF(OR(AC$6="",$B30=""),"",IFERROR(INDEX('GIỜ RA VÀO'!$M$5:$M$1604,MATCH($B30&amp;"|"&amp;AC$6,'GIỜ RA VÀO'!$O$5:$O$1604,0)),""))</f>
        <v/>
      </c>
      <c r="AD30" s="45" t="str">
        <f t="array" ref="AD30">IF(OR(AD$6="",$B30=""),"",IFERROR(INDEX('GIỜ RA VÀO'!$M$5:$M$1604,MATCH($B30&amp;"|"&amp;AD$6,'GIỜ RA VÀO'!$O$5:$O$1604,0)),""))</f>
        <v/>
      </c>
      <c r="AE30" s="45" t="str">
        <f t="array" ref="AE30">IF(OR(AE$6="",$B30=""),"",IFERROR(INDEX('GIỜ RA VÀO'!$M$5:$M$1604,MATCH($B30&amp;"|"&amp;AE$6,'GIỜ RA VÀO'!$O$5:$O$1604,0)),""))</f>
        <v/>
      </c>
      <c r="AF30" s="45" t="str">
        <f t="array" ref="AF30">IF(OR(AF$6="",$B30=""),"",IFERROR(INDEX('GIỜ RA VÀO'!$M$5:$M$1604,MATCH($B30&amp;"|"&amp;AF$6,'GIỜ RA VÀO'!$O$5:$O$1604,0)),""))</f>
        <v/>
      </c>
      <c r="AG30" s="45" t="str">
        <f t="array" ref="AG30">IF(OR(AG$6="",$B30=""),"",IFERROR(INDEX('GIỜ RA VÀO'!$M$5:$M$1604,MATCH($B30&amp;"|"&amp;AG$6,'GIỜ RA VÀO'!$O$5:$O$1604,0)),""))</f>
        <v/>
      </c>
      <c r="AH30" s="45" t="str">
        <f t="array" ref="AH30">IF(OR(AH$6="",$B30=""),"",IFERROR(INDEX('GIỜ RA VÀO'!$M$5:$M$1604,MATCH($B30&amp;"|"&amp;AH$6,'GIỜ RA VÀO'!$O$5:$O$1604,0)),""))</f>
        <v/>
      </c>
      <c r="AI30" s="45" t="str">
        <f t="array" ref="AI30">IF(OR(AI$6="",$B30=""),"",IFERROR(INDEX('GIỜ RA VÀO'!$M$5:$M$1604,MATCH($B30&amp;"|"&amp;AI$6,'GIỜ RA VÀO'!$O$5:$O$1604,0)),""))</f>
        <v/>
      </c>
      <c r="AJ30" s="37" t="str">
        <f t="shared" si="3"/>
        <v/>
      </c>
      <c r="AK30" s="34" t="str">
        <f t="shared" si="4"/>
        <v/>
      </c>
      <c r="AL30" s="34" t="str">
        <f t="shared" si="5"/>
        <v/>
      </c>
      <c r="AM30" s="34" t="str">
        <f t="shared" si="6"/>
        <v/>
      </c>
      <c r="AN30" s="34" t="str">
        <f t="shared" si="7"/>
        <v/>
      </c>
      <c r="AO30" s="34" t="str">
        <f t="shared" si="8"/>
        <v/>
      </c>
      <c r="AP30" s="46" t="str">
        <f t="shared" si="9"/>
        <v/>
      </c>
      <c r="AQ30" s="37" t="str">
        <f>IF($B30="","",SUMIFS('GIỜ RA VÀO'!$J$5:$J$1604,'GIỜ RA VÀO'!$B$5:$B$1604,$B30,'GIỜ RA VÀO'!$A$5:$A$1604,"&gt;="&amp;DATE($E$4,$C$4,1),'GIỜ RA VÀO'!$A$5:$A$1604,"&lt;"&amp;DATE($E$4,$C$4+1,1)))</f>
        <v/>
      </c>
      <c r="AR30" s="37" t="str">
        <f>IF($B30="","",SUMIFS('GIỜ RA VÀO'!$L$5:$L$1604,'GIỜ RA VÀO'!$B$5:$B$1604,$B30,'GIỜ RA VÀO'!$A$5:$A$1604,"&gt;="&amp;DATE($E$4,$C$4,1),'GIỜ RA VÀO'!$A$5:$A$1604,"&lt;"&amp;DATE($E$4,$C$4+1,1)))</f>
        <v/>
      </c>
      <c r="AS30" s="34" t="str">
        <f>IF($B30="","",COUNTIFS('GIỜ RA VÀO'!$B$5:$B$1604,$B30,'GIỜ RA VÀO'!$H$5:$H$1604,"&gt;0",'GIỜ RA VÀO'!$A$5:$A$1604,"&gt;="&amp;DATE($E$4,$C$4,1),'GIỜ RA VÀO'!$A$5:$A$1604,"&lt;"&amp;DATE($E$4,$C$4+1,1)))</f>
        <v/>
      </c>
      <c r="AT30" s="34" t="str">
        <f>IF($B30="","",SUMIFS('GIỜ RA VÀO'!$H$5:$H$1604,'GIỜ RA VÀO'!$B$5:$B$1604,$B30,'GIỜ RA VÀO'!$A$5:$A$1604,"&gt;="&amp;DATE($E$4,$C$4,1),'GIỜ RA VÀO'!$A$5:$A$1604,"&lt;"&amp;DATE($E$4,$C$4+1,1)))</f>
        <v/>
      </c>
      <c r="AU30" s="34" t="str">
        <f>IF($B30="","",SUMIFS('GIỜ RA VÀO'!$I$5:$I$1604,'GIỜ RA VÀO'!$B$5:$B$1604,$B30,'GIỜ RA VÀO'!$A$5:$A$1604,"&gt;="&amp;DATE($E$4,$C$4,1),'GIỜ RA VÀO'!$A$5:$A$1604,"&lt;"&amp;DATE($E$4,$C$4+1,1)))</f>
        <v/>
      </c>
      <c r="AV30" s="47"/>
      <c r="AW30" s="47"/>
      <c r="AX30" s="47"/>
      <c r="AY30" s="47"/>
    </row>
    <row r="31" ht="21.0" customHeight="1">
      <c r="A31" s="38" t="str">
        <f t="shared" si="2"/>
        <v/>
      </c>
      <c r="B31" s="22" t="str">
        <f>IF('NHÂN VIÊN'!B28="","",'NHÂN VIÊN'!B28)</f>
        <v/>
      </c>
      <c r="C31" s="22" t="str">
        <f>IF(B31="","",'NHÂN VIÊN'!C28)</f>
        <v/>
      </c>
      <c r="D31" s="22" t="str">
        <f>IF(B31="","",'NHÂN VIÊN'!D28)</f>
        <v/>
      </c>
      <c r="E31" s="45" t="str">
        <f t="array" ref="E31">IF(OR(E$6="",$B31=""),"",IFERROR(INDEX('GIỜ RA VÀO'!$M$5:$M$1604,MATCH($B31&amp;"|"&amp;E$6,'GIỜ RA VÀO'!$O$5:$O$1604,0)),""))</f>
        <v/>
      </c>
      <c r="F31" s="45" t="str">
        <f t="array" ref="F31">IF(OR(F$6="",$B31=""),"",IFERROR(INDEX('GIỜ RA VÀO'!$M$5:$M$1604,MATCH($B31&amp;"|"&amp;F$6,'GIỜ RA VÀO'!$O$5:$O$1604,0)),""))</f>
        <v/>
      </c>
      <c r="G31" s="45" t="str">
        <f t="array" ref="G31">IF(OR(G$6="",$B31=""),"",IFERROR(INDEX('GIỜ RA VÀO'!$M$5:$M$1604,MATCH($B31&amp;"|"&amp;G$6,'GIỜ RA VÀO'!$O$5:$O$1604,0)),""))</f>
        <v/>
      </c>
      <c r="H31" s="45" t="str">
        <f t="array" ref="H31">IF(OR(H$6="",$B31=""),"",IFERROR(INDEX('GIỜ RA VÀO'!$M$5:$M$1604,MATCH($B31&amp;"|"&amp;H$6,'GIỜ RA VÀO'!$O$5:$O$1604,0)),""))</f>
        <v/>
      </c>
      <c r="I31" s="45" t="str">
        <f t="array" ref="I31">IF(OR(I$6="",$B31=""),"",IFERROR(INDEX('GIỜ RA VÀO'!$M$5:$M$1604,MATCH($B31&amp;"|"&amp;I$6,'GIỜ RA VÀO'!$O$5:$O$1604,0)),""))</f>
        <v/>
      </c>
      <c r="J31" s="45" t="str">
        <f t="array" ref="J31">IF(OR(J$6="",$B31=""),"",IFERROR(INDEX('GIỜ RA VÀO'!$M$5:$M$1604,MATCH($B31&amp;"|"&amp;J$6,'GIỜ RA VÀO'!$O$5:$O$1604,0)),""))</f>
        <v/>
      </c>
      <c r="K31" s="45" t="str">
        <f t="array" ref="K31">IF(OR(K$6="",$B31=""),"",IFERROR(INDEX('GIỜ RA VÀO'!$M$5:$M$1604,MATCH($B31&amp;"|"&amp;K$6,'GIỜ RA VÀO'!$O$5:$O$1604,0)),""))</f>
        <v/>
      </c>
      <c r="L31" s="45" t="str">
        <f t="array" ref="L31">IF(OR(L$6="",$B31=""),"",IFERROR(INDEX('GIỜ RA VÀO'!$M$5:$M$1604,MATCH($B31&amp;"|"&amp;L$6,'GIỜ RA VÀO'!$O$5:$O$1604,0)),""))</f>
        <v/>
      </c>
      <c r="M31" s="45" t="str">
        <f t="array" ref="M31">IF(OR(M$6="",$B31=""),"",IFERROR(INDEX('GIỜ RA VÀO'!$M$5:$M$1604,MATCH($B31&amp;"|"&amp;M$6,'GIỜ RA VÀO'!$O$5:$O$1604,0)),""))</f>
        <v/>
      </c>
      <c r="N31" s="45" t="str">
        <f t="array" ref="N31">IF(OR(N$6="",$B31=""),"",IFERROR(INDEX('GIỜ RA VÀO'!$M$5:$M$1604,MATCH($B31&amp;"|"&amp;N$6,'GIỜ RA VÀO'!$O$5:$O$1604,0)),""))</f>
        <v/>
      </c>
      <c r="O31" s="45" t="str">
        <f t="array" ref="O31">IF(OR(O$6="",$B31=""),"",IFERROR(INDEX('GIỜ RA VÀO'!$M$5:$M$1604,MATCH($B31&amp;"|"&amp;O$6,'GIỜ RA VÀO'!$O$5:$O$1604,0)),""))</f>
        <v/>
      </c>
      <c r="P31" s="45" t="str">
        <f t="array" ref="P31">IF(OR(P$6="",$B31=""),"",IFERROR(INDEX('GIỜ RA VÀO'!$M$5:$M$1604,MATCH($B31&amp;"|"&amp;P$6,'GIỜ RA VÀO'!$O$5:$O$1604,0)),""))</f>
        <v/>
      </c>
      <c r="Q31" s="45" t="str">
        <f t="array" ref="Q31">IF(OR(Q$6="",$B31=""),"",IFERROR(INDEX('GIỜ RA VÀO'!$M$5:$M$1604,MATCH($B31&amp;"|"&amp;Q$6,'GIỜ RA VÀO'!$O$5:$O$1604,0)),""))</f>
        <v/>
      </c>
      <c r="R31" s="45" t="str">
        <f t="array" ref="R31">IF(OR(R$6="",$B31=""),"",IFERROR(INDEX('GIỜ RA VÀO'!$M$5:$M$1604,MATCH($B31&amp;"|"&amp;R$6,'GIỜ RA VÀO'!$O$5:$O$1604,0)),""))</f>
        <v/>
      </c>
      <c r="S31" s="45" t="str">
        <f t="array" ref="S31">IF(OR(S$6="",$B31=""),"",IFERROR(INDEX('GIỜ RA VÀO'!$M$5:$M$1604,MATCH($B31&amp;"|"&amp;S$6,'GIỜ RA VÀO'!$O$5:$O$1604,0)),""))</f>
        <v/>
      </c>
      <c r="T31" s="45" t="str">
        <f t="array" ref="T31">IF(OR(T$6="",$B31=""),"",IFERROR(INDEX('GIỜ RA VÀO'!$M$5:$M$1604,MATCH($B31&amp;"|"&amp;T$6,'GIỜ RA VÀO'!$O$5:$O$1604,0)),""))</f>
        <v/>
      </c>
      <c r="U31" s="45" t="str">
        <f t="array" ref="U31">IF(OR(U$6="",$B31=""),"",IFERROR(INDEX('GIỜ RA VÀO'!$M$5:$M$1604,MATCH($B31&amp;"|"&amp;U$6,'GIỜ RA VÀO'!$O$5:$O$1604,0)),""))</f>
        <v/>
      </c>
      <c r="V31" s="45" t="str">
        <f t="array" ref="V31">IF(OR(V$6="",$B31=""),"",IFERROR(INDEX('GIỜ RA VÀO'!$M$5:$M$1604,MATCH($B31&amp;"|"&amp;V$6,'GIỜ RA VÀO'!$O$5:$O$1604,0)),""))</f>
        <v/>
      </c>
      <c r="W31" s="45" t="str">
        <f t="array" ref="W31">IF(OR(W$6="",$B31=""),"",IFERROR(INDEX('GIỜ RA VÀO'!$M$5:$M$1604,MATCH($B31&amp;"|"&amp;W$6,'GIỜ RA VÀO'!$O$5:$O$1604,0)),""))</f>
        <v/>
      </c>
      <c r="X31" s="45" t="str">
        <f t="array" ref="X31">IF(OR(X$6="",$B31=""),"",IFERROR(INDEX('GIỜ RA VÀO'!$M$5:$M$1604,MATCH($B31&amp;"|"&amp;X$6,'GIỜ RA VÀO'!$O$5:$O$1604,0)),""))</f>
        <v/>
      </c>
      <c r="Y31" s="45" t="str">
        <f t="array" ref="Y31">IF(OR(Y$6="",$B31=""),"",IFERROR(INDEX('GIỜ RA VÀO'!$M$5:$M$1604,MATCH($B31&amp;"|"&amp;Y$6,'GIỜ RA VÀO'!$O$5:$O$1604,0)),""))</f>
        <v/>
      </c>
      <c r="Z31" s="45" t="str">
        <f t="array" ref="Z31">IF(OR(Z$6="",$B31=""),"",IFERROR(INDEX('GIỜ RA VÀO'!$M$5:$M$1604,MATCH($B31&amp;"|"&amp;Z$6,'GIỜ RA VÀO'!$O$5:$O$1604,0)),""))</f>
        <v/>
      </c>
      <c r="AA31" s="45" t="str">
        <f t="array" ref="AA31">IF(OR(AA$6="",$B31=""),"",IFERROR(INDEX('GIỜ RA VÀO'!$M$5:$M$1604,MATCH($B31&amp;"|"&amp;AA$6,'GIỜ RA VÀO'!$O$5:$O$1604,0)),""))</f>
        <v/>
      </c>
      <c r="AB31" s="45" t="str">
        <f t="array" ref="AB31">IF(OR(AB$6="",$B31=""),"",IFERROR(INDEX('GIỜ RA VÀO'!$M$5:$M$1604,MATCH($B31&amp;"|"&amp;AB$6,'GIỜ RA VÀO'!$O$5:$O$1604,0)),""))</f>
        <v/>
      </c>
      <c r="AC31" s="45" t="str">
        <f t="array" ref="AC31">IF(OR(AC$6="",$B31=""),"",IFERROR(INDEX('GIỜ RA VÀO'!$M$5:$M$1604,MATCH($B31&amp;"|"&amp;AC$6,'GIỜ RA VÀO'!$O$5:$O$1604,0)),""))</f>
        <v/>
      </c>
      <c r="AD31" s="45" t="str">
        <f t="array" ref="AD31">IF(OR(AD$6="",$B31=""),"",IFERROR(INDEX('GIỜ RA VÀO'!$M$5:$M$1604,MATCH($B31&amp;"|"&amp;AD$6,'GIỜ RA VÀO'!$O$5:$O$1604,0)),""))</f>
        <v/>
      </c>
      <c r="AE31" s="45" t="str">
        <f t="array" ref="AE31">IF(OR(AE$6="",$B31=""),"",IFERROR(INDEX('GIỜ RA VÀO'!$M$5:$M$1604,MATCH($B31&amp;"|"&amp;AE$6,'GIỜ RA VÀO'!$O$5:$O$1604,0)),""))</f>
        <v/>
      </c>
      <c r="AF31" s="45" t="str">
        <f t="array" ref="AF31">IF(OR(AF$6="",$B31=""),"",IFERROR(INDEX('GIỜ RA VÀO'!$M$5:$M$1604,MATCH($B31&amp;"|"&amp;AF$6,'GIỜ RA VÀO'!$O$5:$O$1604,0)),""))</f>
        <v/>
      </c>
      <c r="AG31" s="45" t="str">
        <f t="array" ref="AG31">IF(OR(AG$6="",$B31=""),"",IFERROR(INDEX('GIỜ RA VÀO'!$M$5:$M$1604,MATCH($B31&amp;"|"&amp;AG$6,'GIỜ RA VÀO'!$O$5:$O$1604,0)),""))</f>
        <v/>
      </c>
      <c r="AH31" s="45" t="str">
        <f t="array" ref="AH31">IF(OR(AH$6="",$B31=""),"",IFERROR(INDEX('GIỜ RA VÀO'!$M$5:$M$1604,MATCH($B31&amp;"|"&amp;AH$6,'GIỜ RA VÀO'!$O$5:$O$1604,0)),""))</f>
        <v/>
      </c>
      <c r="AI31" s="45" t="str">
        <f t="array" ref="AI31">IF(OR(AI$6="",$B31=""),"",IFERROR(INDEX('GIỜ RA VÀO'!$M$5:$M$1604,MATCH($B31&amp;"|"&amp;AI$6,'GIỜ RA VÀO'!$O$5:$O$1604,0)),""))</f>
        <v/>
      </c>
      <c r="AJ31" s="37" t="str">
        <f t="shared" si="3"/>
        <v/>
      </c>
      <c r="AK31" s="34" t="str">
        <f t="shared" si="4"/>
        <v/>
      </c>
      <c r="AL31" s="34" t="str">
        <f t="shared" si="5"/>
        <v/>
      </c>
      <c r="AM31" s="34" t="str">
        <f t="shared" si="6"/>
        <v/>
      </c>
      <c r="AN31" s="34" t="str">
        <f t="shared" si="7"/>
        <v/>
      </c>
      <c r="AO31" s="34" t="str">
        <f t="shared" si="8"/>
        <v/>
      </c>
      <c r="AP31" s="46" t="str">
        <f t="shared" si="9"/>
        <v/>
      </c>
      <c r="AQ31" s="37" t="str">
        <f>IF($B31="","",SUMIFS('GIỜ RA VÀO'!$J$5:$J$1604,'GIỜ RA VÀO'!$B$5:$B$1604,$B31,'GIỜ RA VÀO'!$A$5:$A$1604,"&gt;="&amp;DATE($E$4,$C$4,1),'GIỜ RA VÀO'!$A$5:$A$1604,"&lt;"&amp;DATE($E$4,$C$4+1,1)))</f>
        <v/>
      </c>
      <c r="AR31" s="37" t="str">
        <f>IF($B31="","",SUMIFS('GIỜ RA VÀO'!$L$5:$L$1604,'GIỜ RA VÀO'!$B$5:$B$1604,$B31,'GIỜ RA VÀO'!$A$5:$A$1604,"&gt;="&amp;DATE($E$4,$C$4,1),'GIỜ RA VÀO'!$A$5:$A$1604,"&lt;"&amp;DATE($E$4,$C$4+1,1)))</f>
        <v/>
      </c>
      <c r="AS31" s="34" t="str">
        <f>IF($B31="","",COUNTIFS('GIỜ RA VÀO'!$B$5:$B$1604,$B31,'GIỜ RA VÀO'!$H$5:$H$1604,"&gt;0",'GIỜ RA VÀO'!$A$5:$A$1604,"&gt;="&amp;DATE($E$4,$C$4,1),'GIỜ RA VÀO'!$A$5:$A$1604,"&lt;"&amp;DATE($E$4,$C$4+1,1)))</f>
        <v/>
      </c>
      <c r="AT31" s="34" t="str">
        <f>IF($B31="","",SUMIFS('GIỜ RA VÀO'!$H$5:$H$1604,'GIỜ RA VÀO'!$B$5:$B$1604,$B31,'GIỜ RA VÀO'!$A$5:$A$1604,"&gt;="&amp;DATE($E$4,$C$4,1),'GIỜ RA VÀO'!$A$5:$A$1604,"&lt;"&amp;DATE($E$4,$C$4+1,1)))</f>
        <v/>
      </c>
      <c r="AU31" s="34" t="str">
        <f>IF($B31="","",SUMIFS('GIỜ RA VÀO'!$I$5:$I$1604,'GIỜ RA VÀO'!$B$5:$B$1604,$B31,'GIỜ RA VÀO'!$A$5:$A$1604,"&gt;="&amp;DATE($E$4,$C$4,1),'GIỜ RA VÀO'!$A$5:$A$1604,"&lt;"&amp;DATE($E$4,$C$4+1,1)))</f>
        <v/>
      </c>
      <c r="AV31" s="47"/>
      <c r="AW31" s="47"/>
      <c r="AX31" s="47"/>
      <c r="AY31" s="47"/>
    </row>
    <row r="32" ht="21.0" customHeight="1">
      <c r="A32" s="38" t="str">
        <f t="shared" si="2"/>
        <v/>
      </c>
      <c r="B32" s="22" t="str">
        <f>IF('NHÂN VIÊN'!B29="","",'NHÂN VIÊN'!B29)</f>
        <v/>
      </c>
      <c r="C32" s="22" t="str">
        <f>IF(B32="","",'NHÂN VIÊN'!C29)</f>
        <v/>
      </c>
      <c r="D32" s="22" t="str">
        <f>IF(B32="","",'NHÂN VIÊN'!D29)</f>
        <v/>
      </c>
      <c r="E32" s="45" t="str">
        <f t="array" ref="E32">IF(OR(E$6="",$B32=""),"",IFERROR(INDEX('GIỜ RA VÀO'!$M$5:$M$1604,MATCH($B32&amp;"|"&amp;E$6,'GIỜ RA VÀO'!$O$5:$O$1604,0)),""))</f>
        <v/>
      </c>
      <c r="F32" s="45" t="str">
        <f t="array" ref="F32">IF(OR(F$6="",$B32=""),"",IFERROR(INDEX('GIỜ RA VÀO'!$M$5:$M$1604,MATCH($B32&amp;"|"&amp;F$6,'GIỜ RA VÀO'!$O$5:$O$1604,0)),""))</f>
        <v/>
      </c>
      <c r="G32" s="45" t="str">
        <f t="array" ref="G32">IF(OR(G$6="",$B32=""),"",IFERROR(INDEX('GIỜ RA VÀO'!$M$5:$M$1604,MATCH($B32&amp;"|"&amp;G$6,'GIỜ RA VÀO'!$O$5:$O$1604,0)),""))</f>
        <v/>
      </c>
      <c r="H32" s="45" t="str">
        <f t="array" ref="H32">IF(OR(H$6="",$B32=""),"",IFERROR(INDEX('GIỜ RA VÀO'!$M$5:$M$1604,MATCH($B32&amp;"|"&amp;H$6,'GIỜ RA VÀO'!$O$5:$O$1604,0)),""))</f>
        <v/>
      </c>
      <c r="I32" s="45" t="str">
        <f t="array" ref="I32">IF(OR(I$6="",$B32=""),"",IFERROR(INDEX('GIỜ RA VÀO'!$M$5:$M$1604,MATCH($B32&amp;"|"&amp;I$6,'GIỜ RA VÀO'!$O$5:$O$1604,0)),""))</f>
        <v/>
      </c>
      <c r="J32" s="45" t="str">
        <f t="array" ref="J32">IF(OR(J$6="",$B32=""),"",IFERROR(INDEX('GIỜ RA VÀO'!$M$5:$M$1604,MATCH($B32&amp;"|"&amp;J$6,'GIỜ RA VÀO'!$O$5:$O$1604,0)),""))</f>
        <v/>
      </c>
      <c r="K32" s="45" t="str">
        <f t="array" ref="K32">IF(OR(K$6="",$B32=""),"",IFERROR(INDEX('GIỜ RA VÀO'!$M$5:$M$1604,MATCH($B32&amp;"|"&amp;K$6,'GIỜ RA VÀO'!$O$5:$O$1604,0)),""))</f>
        <v/>
      </c>
      <c r="L32" s="45" t="str">
        <f t="array" ref="L32">IF(OR(L$6="",$B32=""),"",IFERROR(INDEX('GIỜ RA VÀO'!$M$5:$M$1604,MATCH($B32&amp;"|"&amp;L$6,'GIỜ RA VÀO'!$O$5:$O$1604,0)),""))</f>
        <v/>
      </c>
      <c r="M32" s="45" t="str">
        <f t="array" ref="M32">IF(OR(M$6="",$B32=""),"",IFERROR(INDEX('GIỜ RA VÀO'!$M$5:$M$1604,MATCH($B32&amp;"|"&amp;M$6,'GIỜ RA VÀO'!$O$5:$O$1604,0)),""))</f>
        <v/>
      </c>
      <c r="N32" s="45" t="str">
        <f t="array" ref="N32">IF(OR(N$6="",$B32=""),"",IFERROR(INDEX('GIỜ RA VÀO'!$M$5:$M$1604,MATCH($B32&amp;"|"&amp;N$6,'GIỜ RA VÀO'!$O$5:$O$1604,0)),""))</f>
        <v/>
      </c>
      <c r="O32" s="45" t="str">
        <f t="array" ref="O32">IF(OR(O$6="",$B32=""),"",IFERROR(INDEX('GIỜ RA VÀO'!$M$5:$M$1604,MATCH($B32&amp;"|"&amp;O$6,'GIỜ RA VÀO'!$O$5:$O$1604,0)),""))</f>
        <v/>
      </c>
      <c r="P32" s="45" t="str">
        <f t="array" ref="P32">IF(OR(P$6="",$B32=""),"",IFERROR(INDEX('GIỜ RA VÀO'!$M$5:$M$1604,MATCH($B32&amp;"|"&amp;P$6,'GIỜ RA VÀO'!$O$5:$O$1604,0)),""))</f>
        <v/>
      </c>
      <c r="Q32" s="45" t="str">
        <f t="array" ref="Q32">IF(OR(Q$6="",$B32=""),"",IFERROR(INDEX('GIỜ RA VÀO'!$M$5:$M$1604,MATCH($B32&amp;"|"&amp;Q$6,'GIỜ RA VÀO'!$O$5:$O$1604,0)),""))</f>
        <v/>
      </c>
      <c r="R32" s="45" t="str">
        <f t="array" ref="R32">IF(OR(R$6="",$B32=""),"",IFERROR(INDEX('GIỜ RA VÀO'!$M$5:$M$1604,MATCH($B32&amp;"|"&amp;R$6,'GIỜ RA VÀO'!$O$5:$O$1604,0)),""))</f>
        <v/>
      </c>
      <c r="S32" s="45" t="str">
        <f t="array" ref="S32">IF(OR(S$6="",$B32=""),"",IFERROR(INDEX('GIỜ RA VÀO'!$M$5:$M$1604,MATCH($B32&amp;"|"&amp;S$6,'GIỜ RA VÀO'!$O$5:$O$1604,0)),""))</f>
        <v/>
      </c>
      <c r="T32" s="45" t="str">
        <f t="array" ref="T32">IF(OR(T$6="",$B32=""),"",IFERROR(INDEX('GIỜ RA VÀO'!$M$5:$M$1604,MATCH($B32&amp;"|"&amp;T$6,'GIỜ RA VÀO'!$O$5:$O$1604,0)),""))</f>
        <v/>
      </c>
      <c r="U32" s="45" t="str">
        <f t="array" ref="U32">IF(OR(U$6="",$B32=""),"",IFERROR(INDEX('GIỜ RA VÀO'!$M$5:$M$1604,MATCH($B32&amp;"|"&amp;U$6,'GIỜ RA VÀO'!$O$5:$O$1604,0)),""))</f>
        <v/>
      </c>
      <c r="V32" s="45" t="str">
        <f t="array" ref="V32">IF(OR(V$6="",$B32=""),"",IFERROR(INDEX('GIỜ RA VÀO'!$M$5:$M$1604,MATCH($B32&amp;"|"&amp;V$6,'GIỜ RA VÀO'!$O$5:$O$1604,0)),""))</f>
        <v/>
      </c>
      <c r="W32" s="45" t="str">
        <f t="array" ref="W32">IF(OR(W$6="",$B32=""),"",IFERROR(INDEX('GIỜ RA VÀO'!$M$5:$M$1604,MATCH($B32&amp;"|"&amp;W$6,'GIỜ RA VÀO'!$O$5:$O$1604,0)),""))</f>
        <v/>
      </c>
      <c r="X32" s="45" t="str">
        <f t="array" ref="X32">IF(OR(X$6="",$B32=""),"",IFERROR(INDEX('GIỜ RA VÀO'!$M$5:$M$1604,MATCH($B32&amp;"|"&amp;X$6,'GIỜ RA VÀO'!$O$5:$O$1604,0)),""))</f>
        <v/>
      </c>
      <c r="Y32" s="45" t="str">
        <f t="array" ref="Y32">IF(OR(Y$6="",$B32=""),"",IFERROR(INDEX('GIỜ RA VÀO'!$M$5:$M$1604,MATCH($B32&amp;"|"&amp;Y$6,'GIỜ RA VÀO'!$O$5:$O$1604,0)),""))</f>
        <v/>
      </c>
      <c r="Z32" s="45" t="str">
        <f t="array" ref="Z32">IF(OR(Z$6="",$B32=""),"",IFERROR(INDEX('GIỜ RA VÀO'!$M$5:$M$1604,MATCH($B32&amp;"|"&amp;Z$6,'GIỜ RA VÀO'!$O$5:$O$1604,0)),""))</f>
        <v/>
      </c>
      <c r="AA32" s="45" t="str">
        <f t="array" ref="AA32">IF(OR(AA$6="",$B32=""),"",IFERROR(INDEX('GIỜ RA VÀO'!$M$5:$M$1604,MATCH($B32&amp;"|"&amp;AA$6,'GIỜ RA VÀO'!$O$5:$O$1604,0)),""))</f>
        <v/>
      </c>
      <c r="AB32" s="45" t="str">
        <f t="array" ref="AB32">IF(OR(AB$6="",$B32=""),"",IFERROR(INDEX('GIỜ RA VÀO'!$M$5:$M$1604,MATCH($B32&amp;"|"&amp;AB$6,'GIỜ RA VÀO'!$O$5:$O$1604,0)),""))</f>
        <v/>
      </c>
      <c r="AC32" s="45" t="str">
        <f t="array" ref="AC32">IF(OR(AC$6="",$B32=""),"",IFERROR(INDEX('GIỜ RA VÀO'!$M$5:$M$1604,MATCH($B32&amp;"|"&amp;AC$6,'GIỜ RA VÀO'!$O$5:$O$1604,0)),""))</f>
        <v/>
      </c>
      <c r="AD32" s="45" t="str">
        <f t="array" ref="AD32">IF(OR(AD$6="",$B32=""),"",IFERROR(INDEX('GIỜ RA VÀO'!$M$5:$M$1604,MATCH($B32&amp;"|"&amp;AD$6,'GIỜ RA VÀO'!$O$5:$O$1604,0)),""))</f>
        <v/>
      </c>
      <c r="AE32" s="45" t="str">
        <f t="array" ref="AE32">IF(OR(AE$6="",$B32=""),"",IFERROR(INDEX('GIỜ RA VÀO'!$M$5:$M$1604,MATCH($B32&amp;"|"&amp;AE$6,'GIỜ RA VÀO'!$O$5:$O$1604,0)),""))</f>
        <v/>
      </c>
      <c r="AF32" s="45" t="str">
        <f t="array" ref="AF32">IF(OR(AF$6="",$B32=""),"",IFERROR(INDEX('GIỜ RA VÀO'!$M$5:$M$1604,MATCH($B32&amp;"|"&amp;AF$6,'GIỜ RA VÀO'!$O$5:$O$1604,0)),""))</f>
        <v/>
      </c>
      <c r="AG32" s="45" t="str">
        <f t="array" ref="AG32">IF(OR(AG$6="",$B32=""),"",IFERROR(INDEX('GIỜ RA VÀO'!$M$5:$M$1604,MATCH($B32&amp;"|"&amp;AG$6,'GIỜ RA VÀO'!$O$5:$O$1604,0)),""))</f>
        <v/>
      </c>
      <c r="AH32" s="45" t="str">
        <f t="array" ref="AH32">IF(OR(AH$6="",$B32=""),"",IFERROR(INDEX('GIỜ RA VÀO'!$M$5:$M$1604,MATCH($B32&amp;"|"&amp;AH$6,'GIỜ RA VÀO'!$O$5:$O$1604,0)),""))</f>
        <v/>
      </c>
      <c r="AI32" s="45" t="str">
        <f t="array" ref="AI32">IF(OR(AI$6="",$B32=""),"",IFERROR(INDEX('GIỜ RA VÀO'!$M$5:$M$1604,MATCH($B32&amp;"|"&amp;AI$6,'GIỜ RA VÀO'!$O$5:$O$1604,0)),""))</f>
        <v/>
      </c>
      <c r="AJ32" s="37" t="str">
        <f t="shared" si="3"/>
        <v/>
      </c>
      <c r="AK32" s="34" t="str">
        <f t="shared" si="4"/>
        <v/>
      </c>
      <c r="AL32" s="34" t="str">
        <f t="shared" si="5"/>
        <v/>
      </c>
      <c r="AM32" s="34" t="str">
        <f t="shared" si="6"/>
        <v/>
      </c>
      <c r="AN32" s="34" t="str">
        <f t="shared" si="7"/>
        <v/>
      </c>
      <c r="AO32" s="34" t="str">
        <f t="shared" si="8"/>
        <v/>
      </c>
      <c r="AP32" s="46" t="str">
        <f t="shared" si="9"/>
        <v/>
      </c>
      <c r="AQ32" s="37" t="str">
        <f>IF($B32="","",SUMIFS('GIỜ RA VÀO'!$J$5:$J$1604,'GIỜ RA VÀO'!$B$5:$B$1604,$B32,'GIỜ RA VÀO'!$A$5:$A$1604,"&gt;="&amp;DATE($E$4,$C$4,1),'GIỜ RA VÀO'!$A$5:$A$1604,"&lt;"&amp;DATE($E$4,$C$4+1,1)))</f>
        <v/>
      </c>
      <c r="AR32" s="37" t="str">
        <f>IF($B32="","",SUMIFS('GIỜ RA VÀO'!$L$5:$L$1604,'GIỜ RA VÀO'!$B$5:$B$1604,$B32,'GIỜ RA VÀO'!$A$5:$A$1604,"&gt;="&amp;DATE($E$4,$C$4,1),'GIỜ RA VÀO'!$A$5:$A$1604,"&lt;"&amp;DATE($E$4,$C$4+1,1)))</f>
        <v/>
      </c>
      <c r="AS32" s="34" t="str">
        <f>IF($B32="","",COUNTIFS('GIỜ RA VÀO'!$B$5:$B$1604,$B32,'GIỜ RA VÀO'!$H$5:$H$1604,"&gt;0",'GIỜ RA VÀO'!$A$5:$A$1604,"&gt;="&amp;DATE($E$4,$C$4,1),'GIỜ RA VÀO'!$A$5:$A$1604,"&lt;"&amp;DATE($E$4,$C$4+1,1)))</f>
        <v/>
      </c>
      <c r="AT32" s="34" t="str">
        <f>IF($B32="","",SUMIFS('GIỜ RA VÀO'!$H$5:$H$1604,'GIỜ RA VÀO'!$B$5:$B$1604,$B32,'GIỜ RA VÀO'!$A$5:$A$1604,"&gt;="&amp;DATE($E$4,$C$4,1),'GIỜ RA VÀO'!$A$5:$A$1604,"&lt;"&amp;DATE($E$4,$C$4+1,1)))</f>
        <v/>
      </c>
      <c r="AU32" s="34" t="str">
        <f>IF($B32="","",SUMIFS('GIỜ RA VÀO'!$I$5:$I$1604,'GIỜ RA VÀO'!$B$5:$B$1604,$B32,'GIỜ RA VÀO'!$A$5:$A$1604,"&gt;="&amp;DATE($E$4,$C$4,1),'GIỜ RA VÀO'!$A$5:$A$1604,"&lt;"&amp;DATE($E$4,$C$4+1,1)))</f>
        <v/>
      </c>
      <c r="AV32" s="47"/>
      <c r="AW32" s="47"/>
      <c r="AX32" s="47"/>
      <c r="AY32" s="47"/>
    </row>
    <row r="33" ht="21.0" customHeight="1">
      <c r="A33" s="38" t="str">
        <f t="shared" si="2"/>
        <v/>
      </c>
      <c r="B33" s="22" t="str">
        <f>IF('NHÂN VIÊN'!B30="","",'NHÂN VIÊN'!B30)</f>
        <v/>
      </c>
      <c r="C33" s="22" t="str">
        <f>IF(B33="","",'NHÂN VIÊN'!C30)</f>
        <v/>
      </c>
      <c r="D33" s="22" t="str">
        <f>IF(B33="","",'NHÂN VIÊN'!D30)</f>
        <v/>
      </c>
      <c r="E33" s="45" t="str">
        <f t="array" ref="E33">IF(OR(E$6="",$B33=""),"",IFERROR(INDEX('GIỜ RA VÀO'!$M$5:$M$1604,MATCH($B33&amp;"|"&amp;E$6,'GIỜ RA VÀO'!$O$5:$O$1604,0)),""))</f>
        <v/>
      </c>
      <c r="F33" s="45" t="str">
        <f t="array" ref="F33">IF(OR(F$6="",$B33=""),"",IFERROR(INDEX('GIỜ RA VÀO'!$M$5:$M$1604,MATCH($B33&amp;"|"&amp;F$6,'GIỜ RA VÀO'!$O$5:$O$1604,0)),""))</f>
        <v/>
      </c>
      <c r="G33" s="45" t="str">
        <f t="array" ref="G33">IF(OR(G$6="",$B33=""),"",IFERROR(INDEX('GIỜ RA VÀO'!$M$5:$M$1604,MATCH($B33&amp;"|"&amp;G$6,'GIỜ RA VÀO'!$O$5:$O$1604,0)),""))</f>
        <v/>
      </c>
      <c r="H33" s="45" t="str">
        <f t="array" ref="H33">IF(OR(H$6="",$B33=""),"",IFERROR(INDEX('GIỜ RA VÀO'!$M$5:$M$1604,MATCH($B33&amp;"|"&amp;H$6,'GIỜ RA VÀO'!$O$5:$O$1604,0)),""))</f>
        <v/>
      </c>
      <c r="I33" s="45" t="str">
        <f t="array" ref="I33">IF(OR(I$6="",$B33=""),"",IFERROR(INDEX('GIỜ RA VÀO'!$M$5:$M$1604,MATCH($B33&amp;"|"&amp;I$6,'GIỜ RA VÀO'!$O$5:$O$1604,0)),""))</f>
        <v/>
      </c>
      <c r="J33" s="45" t="str">
        <f t="array" ref="J33">IF(OR(J$6="",$B33=""),"",IFERROR(INDEX('GIỜ RA VÀO'!$M$5:$M$1604,MATCH($B33&amp;"|"&amp;J$6,'GIỜ RA VÀO'!$O$5:$O$1604,0)),""))</f>
        <v/>
      </c>
      <c r="K33" s="45" t="str">
        <f t="array" ref="K33">IF(OR(K$6="",$B33=""),"",IFERROR(INDEX('GIỜ RA VÀO'!$M$5:$M$1604,MATCH($B33&amp;"|"&amp;K$6,'GIỜ RA VÀO'!$O$5:$O$1604,0)),""))</f>
        <v/>
      </c>
      <c r="L33" s="45" t="str">
        <f t="array" ref="L33">IF(OR(L$6="",$B33=""),"",IFERROR(INDEX('GIỜ RA VÀO'!$M$5:$M$1604,MATCH($B33&amp;"|"&amp;L$6,'GIỜ RA VÀO'!$O$5:$O$1604,0)),""))</f>
        <v/>
      </c>
      <c r="M33" s="45" t="str">
        <f t="array" ref="M33">IF(OR(M$6="",$B33=""),"",IFERROR(INDEX('GIỜ RA VÀO'!$M$5:$M$1604,MATCH($B33&amp;"|"&amp;M$6,'GIỜ RA VÀO'!$O$5:$O$1604,0)),""))</f>
        <v/>
      </c>
      <c r="N33" s="45" t="str">
        <f t="array" ref="N33">IF(OR(N$6="",$B33=""),"",IFERROR(INDEX('GIỜ RA VÀO'!$M$5:$M$1604,MATCH($B33&amp;"|"&amp;N$6,'GIỜ RA VÀO'!$O$5:$O$1604,0)),""))</f>
        <v/>
      </c>
      <c r="O33" s="45" t="str">
        <f t="array" ref="O33">IF(OR(O$6="",$B33=""),"",IFERROR(INDEX('GIỜ RA VÀO'!$M$5:$M$1604,MATCH($B33&amp;"|"&amp;O$6,'GIỜ RA VÀO'!$O$5:$O$1604,0)),""))</f>
        <v/>
      </c>
      <c r="P33" s="45" t="str">
        <f t="array" ref="P33">IF(OR(P$6="",$B33=""),"",IFERROR(INDEX('GIỜ RA VÀO'!$M$5:$M$1604,MATCH($B33&amp;"|"&amp;P$6,'GIỜ RA VÀO'!$O$5:$O$1604,0)),""))</f>
        <v/>
      </c>
      <c r="Q33" s="45" t="str">
        <f t="array" ref="Q33">IF(OR(Q$6="",$B33=""),"",IFERROR(INDEX('GIỜ RA VÀO'!$M$5:$M$1604,MATCH($B33&amp;"|"&amp;Q$6,'GIỜ RA VÀO'!$O$5:$O$1604,0)),""))</f>
        <v/>
      </c>
      <c r="R33" s="45" t="str">
        <f t="array" ref="R33">IF(OR(R$6="",$B33=""),"",IFERROR(INDEX('GIỜ RA VÀO'!$M$5:$M$1604,MATCH($B33&amp;"|"&amp;R$6,'GIỜ RA VÀO'!$O$5:$O$1604,0)),""))</f>
        <v/>
      </c>
      <c r="S33" s="45" t="str">
        <f t="array" ref="S33">IF(OR(S$6="",$B33=""),"",IFERROR(INDEX('GIỜ RA VÀO'!$M$5:$M$1604,MATCH($B33&amp;"|"&amp;S$6,'GIỜ RA VÀO'!$O$5:$O$1604,0)),""))</f>
        <v/>
      </c>
      <c r="T33" s="45" t="str">
        <f t="array" ref="T33">IF(OR(T$6="",$B33=""),"",IFERROR(INDEX('GIỜ RA VÀO'!$M$5:$M$1604,MATCH($B33&amp;"|"&amp;T$6,'GIỜ RA VÀO'!$O$5:$O$1604,0)),""))</f>
        <v/>
      </c>
      <c r="U33" s="45" t="str">
        <f t="array" ref="U33">IF(OR(U$6="",$B33=""),"",IFERROR(INDEX('GIỜ RA VÀO'!$M$5:$M$1604,MATCH($B33&amp;"|"&amp;U$6,'GIỜ RA VÀO'!$O$5:$O$1604,0)),""))</f>
        <v/>
      </c>
      <c r="V33" s="45" t="str">
        <f t="array" ref="V33">IF(OR(V$6="",$B33=""),"",IFERROR(INDEX('GIỜ RA VÀO'!$M$5:$M$1604,MATCH($B33&amp;"|"&amp;V$6,'GIỜ RA VÀO'!$O$5:$O$1604,0)),""))</f>
        <v/>
      </c>
      <c r="W33" s="45" t="str">
        <f t="array" ref="W33">IF(OR(W$6="",$B33=""),"",IFERROR(INDEX('GIỜ RA VÀO'!$M$5:$M$1604,MATCH($B33&amp;"|"&amp;W$6,'GIỜ RA VÀO'!$O$5:$O$1604,0)),""))</f>
        <v/>
      </c>
      <c r="X33" s="45" t="str">
        <f t="array" ref="X33">IF(OR(X$6="",$B33=""),"",IFERROR(INDEX('GIỜ RA VÀO'!$M$5:$M$1604,MATCH($B33&amp;"|"&amp;X$6,'GIỜ RA VÀO'!$O$5:$O$1604,0)),""))</f>
        <v/>
      </c>
      <c r="Y33" s="45" t="str">
        <f t="array" ref="Y33">IF(OR(Y$6="",$B33=""),"",IFERROR(INDEX('GIỜ RA VÀO'!$M$5:$M$1604,MATCH($B33&amp;"|"&amp;Y$6,'GIỜ RA VÀO'!$O$5:$O$1604,0)),""))</f>
        <v/>
      </c>
      <c r="Z33" s="45" t="str">
        <f t="array" ref="Z33">IF(OR(Z$6="",$B33=""),"",IFERROR(INDEX('GIỜ RA VÀO'!$M$5:$M$1604,MATCH($B33&amp;"|"&amp;Z$6,'GIỜ RA VÀO'!$O$5:$O$1604,0)),""))</f>
        <v/>
      </c>
      <c r="AA33" s="45" t="str">
        <f t="array" ref="AA33">IF(OR(AA$6="",$B33=""),"",IFERROR(INDEX('GIỜ RA VÀO'!$M$5:$M$1604,MATCH($B33&amp;"|"&amp;AA$6,'GIỜ RA VÀO'!$O$5:$O$1604,0)),""))</f>
        <v/>
      </c>
      <c r="AB33" s="45" t="str">
        <f t="array" ref="AB33">IF(OR(AB$6="",$B33=""),"",IFERROR(INDEX('GIỜ RA VÀO'!$M$5:$M$1604,MATCH($B33&amp;"|"&amp;AB$6,'GIỜ RA VÀO'!$O$5:$O$1604,0)),""))</f>
        <v/>
      </c>
      <c r="AC33" s="45" t="str">
        <f t="array" ref="AC33">IF(OR(AC$6="",$B33=""),"",IFERROR(INDEX('GIỜ RA VÀO'!$M$5:$M$1604,MATCH($B33&amp;"|"&amp;AC$6,'GIỜ RA VÀO'!$O$5:$O$1604,0)),""))</f>
        <v/>
      </c>
      <c r="AD33" s="45" t="str">
        <f t="array" ref="AD33">IF(OR(AD$6="",$B33=""),"",IFERROR(INDEX('GIỜ RA VÀO'!$M$5:$M$1604,MATCH($B33&amp;"|"&amp;AD$6,'GIỜ RA VÀO'!$O$5:$O$1604,0)),""))</f>
        <v/>
      </c>
      <c r="AE33" s="45" t="str">
        <f t="array" ref="AE33">IF(OR(AE$6="",$B33=""),"",IFERROR(INDEX('GIỜ RA VÀO'!$M$5:$M$1604,MATCH($B33&amp;"|"&amp;AE$6,'GIỜ RA VÀO'!$O$5:$O$1604,0)),""))</f>
        <v/>
      </c>
      <c r="AF33" s="45" t="str">
        <f t="array" ref="AF33">IF(OR(AF$6="",$B33=""),"",IFERROR(INDEX('GIỜ RA VÀO'!$M$5:$M$1604,MATCH($B33&amp;"|"&amp;AF$6,'GIỜ RA VÀO'!$O$5:$O$1604,0)),""))</f>
        <v/>
      </c>
      <c r="AG33" s="45" t="str">
        <f t="array" ref="AG33">IF(OR(AG$6="",$B33=""),"",IFERROR(INDEX('GIỜ RA VÀO'!$M$5:$M$1604,MATCH($B33&amp;"|"&amp;AG$6,'GIỜ RA VÀO'!$O$5:$O$1604,0)),""))</f>
        <v/>
      </c>
      <c r="AH33" s="45" t="str">
        <f t="array" ref="AH33">IF(OR(AH$6="",$B33=""),"",IFERROR(INDEX('GIỜ RA VÀO'!$M$5:$M$1604,MATCH($B33&amp;"|"&amp;AH$6,'GIỜ RA VÀO'!$O$5:$O$1604,0)),""))</f>
        <v/>
      </c>
      <c r="AI33" s="45" t="str">
        <f t="array" ref="AI33">IF(OR(AI$6="",$B33=""),"",IFERROR(INDEX('GIỜ RA VÀO'!$M$5:$M$1604,MATCH($B33&amp;"|"&amp;AI$6,'GIỜ RA VÀO'!$O$5:$O$1604,0)),""))</f>
        <v/>
      </c>
      <c r="AJ33" s="37" t="str">
        <f t="shared" si="3"/>
        <v/>
      </c>
      <c r="AK33" s="34" t="str">
        <f t="shared" si="4"/>
        <v/>
      </c>
      <c r="AL33" s="34" t="str">
        <f t="shared" si="5"/>
        <v/>
      </c>
      <c r="AM33" s="34" t="str">
        <f t="shared" si="6"/>
        <v/>
      </c>
      <c r="AN33" s="34" t="str">
        <f t="shared" si="7"/>
        <v/>
      </c>
      <c r="AO33" s="34" t="str">
        <f t="shared" si="8"/>
        <v/>
      </c>
      <c r="AP33" s="46" t="str">
        <f t="shared" si="9"/>
        <v/>
      </c>
      <c r="AQ33" s="37" t="str">
        <f>IF($B33="","",SUMIFS('GIỜ RA VÀO'!$J$5:$J$1604,'GIỜ RA VÀO'!$B$5:$B$1604,$B33,'GIỜ RA VÀO'!$A$5:$A$1604,"&gt;="&amp;DATE($E$4,$C$4,1),'GIỜ RA VÀO'!$A$5:$A$1604,"&lt;"&amp;DATE($E$4,$C$4+1,1)))</f>
        <v/>
      </c>
      <c r="AR33" s="37" t="str">
        <f>IF($B33="","",SUMIFS('GIỜ RA VÀO'!$L$5:$L$1604,'GIỜ RA VÀO'!$B$5:$B$1604,$B33,'GIỜ RA VÀO'!$A$5:$A$1604,"&gt;="&amp;DATE($E$4,$C$4,1),'GIỜ RA VÀO'!$A$5:$A$1604,"&lt;"&amp;DATE($E$4,$C$4+1,1)))</f>
        <v/>
      </c>
      <c r="AS33" s="34" t="str">
        <f>IF($B33="","",COUNTIFS('GIỜ RA VÀO'!$B$5:$B$1604,$B33,'GIỜ RA VÀO'!$H$5:$H$1604,"&gt;0",'GIỜ RA VÀO'!$A$5:$A$1604,"&gt;="&amp;DATE($E$4,$C$4,1),'GIỜ RA VÀO'!$A$5:$A$1604,"&lt;"&amp;DATE($E$4,$C$4+1,1)))</f>
        <v/>
      </c>
      <c r="AT33" s="34" t="str">
        <f>IF($B33="","",SUMIFS('GIỜ RA VÀO'!$H$5:$H$1604,'GIỜ RA VÀO'!$B$5:$B$1604,$B33,'GIỜ RA VÀO'!$A$5:$A$1604,"&gt;="&amp;DATE($E$4,$C$4,1),'GIỜ RA VÀO'!$A$5:$A$1604,"&lt;"&amp;DATE($E$4,$C$4+1,1)))</f>
        <v/>
      </c>
      <c r="AU33" s="34" t="str">
        <f>IF($B33="","",SUMIFS('GIỜ RA VÀO'!$I$5:$I$1604,'GIỜ RA VÀO'!$B$5:$B$1604,$B33,'GIỜ RA VÀO'!$A$5:$A$1604,"&gt;="&amp;DATE($E$4,$C$4,1),'GIỜ RA VÀO'!$A$5:$A$1604,"&lt;"&amp;DATE($E$4,$C$4+1,1)))</f>
        <v/>
      </c>
      <c r="AV33" s="47"/>
      <c r="AW33" s="47"/>
      <c r="AX33" s="47"/>
      <c r="AY33" s="47"/>
    </row>
    <row r="34" ht="21.0" customHeight="1">
      <c r="A34" s="38" t="str">
        <f t="shared" si="2"/>
        <v/>
      </c>
      <c r="B34" s="22" t="str">
        <f>IF('NHÂN VIÊN'!B31="","",'NHÂN VIÊN'!B31)</f>
        <v/>
      </c>
      <c r="C34" s="22" t="str">
        <f>IF(B34="","",'NHÂN VIÊN'!C31)</f>
        <v/>
      </c>
      <c r="D34" s="22" t="str">
        <f>IF(B34="","",'NHÂN VIÊN'!D31)</f>
        <v/>
      </c>
      <c r="E34" s="45" t="str">
        <f t="array" ref="E34">IF(OR(E$6="",$B34=""),"",IFERROR(INDEX('GIỜ RA VÀO'!$M$5:$M$1604,MATCH($B34&amp;"|"&amp;E$6,'GIỜ RA VÀO'!$O$5:$O$1604,0)),""))</f>
        <v/>
      </c>
      <c r="F34" s="45" t="str">
        <f t="array" ref="F34">IF(OR(F$6="",$B34=""),"",IFERROR(INDEX('GIỜ RA VÀO'!$M$5:$M$1604,MATCH($B34&amp;"|"&amp;F$6,'GIỜ RA VÀO'!$O$5:$O$1604,0)),""))</f>
        <v/>
      </c>
      <c r="G34" s="45" t="str">
        <f t="array" ref="G34">IF(OR(G$6="",$B34=""),"",IFERROR(INDEX('GIỜ RA VÀO'!$M$5:$M$1604,MATCH($B34&amp;"|"&amp;G$6,'GIỜ RA VÀO'!$O$5:$O$1604,0)),""))</f>
        <v/>
      </c>
      <c r="H34" s="45" t="str">
        <f t="array" ref="H34">IF(OR(H$6="",$B34=""),"",IFERROR(INDEX('GIỜ RA VÀO'!$M$5:$M$1604,MATCH($B34&amp;"|"&amp;H$6,'GIỜ RA VÀO'!$O$5:$O$1604,0)),""))</f>
        <v/>
      </c>
      <c r="I34" s="45" t="str">
        <f t="array" ref="I34">IF(OR(I$6="",$B34=""),"",IFERROR(INDEX('GIỜ RA VÀO'!$M$5:$M$1604,MATCH($B34&amp;"|"&amp;I$6,'GIỜ RA VÀO'!$O$5:$O$1604,0)),""))</f>
        <v/>
      </c>
      <c r="J34" s="45" t="str">
        <f t="array" ref="J34">IF(OR(J$6="",$B34=""),"",IFERROR(INDEX('GIỜ RA VÀO'!$M$5:$M$1604,MATCH($B34&amp;"|"&amp;J$6,'GIỜ RA VÀO'!$O$5:$O$1604,0)),""))</f>
        <v/>
      </c>
      <c r="K34" s="45" t="str">
        <f t="array" ref="K34">IF(OR(K$6="",$B34=""),"",IFERROR(INDEX('GIỜ RA VÀO'!$M$5:$M$1604,MATCH($B34&amp;"|"&amp;K$6,'GIỜ RA VÀO'!$O$5:$O$1604,0)),""))</f>
        <v/>
      </c>
      <c r="L34" s="45" t="str">
        <f t="array" ref="L34">IF(OR(L$6="",$B34=""),"",IFERROR(INDEX('GIỜ RA VÀO'!$M$5:$M$1604,MATCH($B34&amp;"|"&amp;L$6,'GIỜ RA VÀO'!$O$5:$O$1604,0)),""))</f>
        <v/>
      </c>
      <c r="M34" s="45" t="str">
        <f t="array" ref="M34">IF(OR(M$6="",$B34=""),"",IFERROR(INDEX('GIỜ RA VÀO'!$M$5:$M$1604,MATCH($B34&amp;"|"&amp;M$6,'GIỜ RA VÀO'!$O$5:$O$1604,0)),""))</f>
        <v/>
      </c>
      <c r="N34" s="45" t="str">
        <f t="array" ref="N34">IF(OR(N$6="",$B34=""),"",IFERROR(INDEX('GIỜ RA VÀO'!$M$5:$M$1604,MATCH($B34&amp;"|"&amp;N$6,'GIỜ RA VÀO'!$O$5:$O$1604,0)),""))</f>
        <v/>
      </c>
      <c r="O34" s="45" t="str">
        <f t="array" ref="O34">IF(OR(O$6="",$B34=""),"",IFERROR(INDEX('GIỜ RA VÀO'!$M$5:$M$1604,MATCH($B34&amp;"|"&amp;O$6,'GIỜ RA VÀO'!$O$5:$O$1604,0)),""))</f>
        <v/>
      </c>
      <c r="P34" s="45" t="str">
        <f t="array" ref="P34">IF(OR(P$6="",$B34=""),"",IFERROR(INDEX('GIỜ RA VÀO'!$M$5:$M$1604,MATCH($B34&amp;"|"&amp;P$6,'GIỜ RA VÀO'!$O$5:$O$1604,0)),""))</f>
        <v/>
      </c>
      <c r="Q34" s="45" t="str">
        <f t="array" ref="Q34">IF(OR(Q$6="",$B34=""),"",IFERROR(INDEX('GIỜ RA VÀO'!$M$5:$M$1604,MATCH($B34&amp;"|"&amp;Q$6,'GIỜ RA VÀO'!$O$5:$O$1604,0)),""))</f>
        <v/>
      </c>
      <c r="R34" s="45" t="str">
        <f t="array" ref="R34">IF(OR(R$6="",$B34=""),"",IFERROR(INDEX('GIỜ RA VÀO'!$M$5:$M$1604,MATCH($B34&amp;"|"&amp;R$6,'GIỜ RA VÀO'!$O$5:$O$1604,0)),""))</f>
        <v/>
      </c>
      <c r="S34" s="45" t="str">
        <f t="array" ref="S34">IF(OR(S$6="",$B34=""),"",IFERROR(INDEX('GIỜ RA VÀO'!$M$5:$M$1604,MATCH($B34&amp;"|"&amp;S$6,'GIỜ RA VÀO'!$O$5:$O$1604,0)),""))</f>
        <v/>
      </c>
      <c r="T34" s="45" t="str">
        <f t="array" ref="T34">IF(OR(T$6="",$B34=""),"",IFERROR(INDEX('GIỜ RA VÀO'!$M$5:$M$1604,MATCH($B34&amp;"|"&amp;T$6,'GIỜ RA VÀO'!$O$5:$O$1604,0)),""))</f>
        <v/>
      </c>
      <c r="U34" s="45" t="str">
        <f t="array" ref="U34">IF(OR(U$6="",$B34=""),"",IFERROR(INDEX('GIỜ RA VÀO'!$M$5:$M$1604,MATCH($B34&amp;"|"&amp;U$6,'GIỜ RA VÀO'!$O$5:$O$1604,0)),""))</f>
        <v/>
      </c>
      <c r="V34" s="45" t="str">
        <f t="array" ref="V34">IF(OR(V$6="",$B34=""),"",IFERROR(INDEX('GIỜ RA VÀO'!$M$5:$M$1604,MATCH($B34&amp;"|"&amp;V$6,'GIỜ RA VÀO'!$O$5:$O$1604,0)),""))</f>
        <v/>
      </c>
      <c r="W34" s="45" t="str">
        <f t="array" ref="W34">IF(OR(W$6="",$B34=""),"",IFERROR(INDEX('GIỜ RA VÀO'!$M$5:$M$1604,MATCH($B34&amp;"|"&amp;W$6,'GIỜ RA VÀO'!$O$5:$O$1604,0)),""))</f>
        <v/>
      </c>
      <c r="X34" s="45" t="str">
        <f t="array" ref="X34">IF(OR(X$6="",$B34=""),"",IFERROR(INDEX('GIỜ RA VÀO'!$M$5:$M$1604,MATCH($B34&amp;"|"&amp;X$6,'GIỜ RA VÀO'!$O$5:$O$1604,0)),""))</f>
        <v/>
      </c>
      <c r="Y34" s="45" t="str">
        <f t="array" ref="Y34">IF(OR(Y$6="",$B34=""),"",IFERROR(INDEX('GIỜ RA VÀO'!$M$5:$M$1604,MATCH($B34&amp;"|"&amp;Y$6,'GIỜ RA VÀO'!$O$5:$O$1604,0)),""))</f>
        <v/>
      </c>
      <c r="Z34" s="45" t="str">
        <f t="array" ref="Z34">IF(OR(Z$6="",$B34=""),"",IFERROR(INDEX('GIỜ RA VÀO'!$M$5:$M$1604,MATCH($B34&amp;"|"&amp;Z$6,'GIỜ RA VÀO'!$O$5:$O$1604,0)),""))</f>
        <v/>
      </c>
      <c r="AA34" s="45" t="str">
        <f t="array" ref="AA34">IF(OR(AA$6="",$B34=""),"",IFERROR(INDEX('GIỜ RA VÀO'!$M$5:$M$1604,MATCH($B34&amp;"|"&amp;AA$6,'GIỜ RA VÀO'!$O$5:$O$1604,0)),""))</f>
        <v/>
      </c>
      <c r="AB34" s="45" t="str">
        <f t="array" ref="AB34">IF(OR(AB$6="",$B34=""),"",IFERROR(INDEX('GIỜ RA VÀO'!$M$5:$M$1604,MATCH($B34&amp;"|"&amp;AB$6,'GIỜ RA VÀO'!$O$5:$O$1604,0)),""))</f>
        <v/>
      </c>
      <c r="AC34" s="45" t="str">
        <f t="array" ref="AC34">IF(OR(AC$6="",$B34=""),"",IFERROR(INDEX('GIỜ RA VÀO'!$M$5:$M$1604,MATCH($B34&amp;"|"&amp;AC$6,'GIỜ RA VÀO'!$O$5:$O$1604,0)),""))</f>
        <v/>
      </c>
      <c r="AD34" s="45" t="str">
        <f t="array" ref="AD34">IF(OR(AD$6="",$B34=""),"",IFERROR(INDEX('GIỜ RA VÀO'!$M$5:$M$1604,MATCH($B34&amp;"|"&amp;AD$6,'GIỜ RA VÀO'!$O$5:$O$1604,0)),""))</f>
        <v/>
      </c>
      <c r="AE34" s="45" t="str">
        <f t="array" ref="AE34">IF(OR(AE$6="",$B34=""),"",IFERROR(INDEX('GIỜ RA VÀO'!$M$5:$M$1604,MATCH($B34&amp;"|"&amp;AE$6,'GIỜ RA VÀO'!$O$5:$O$1604,0)),""))</f>
        <v/>
      </c>
      <c r="AF34" s="45" t="str">
        <f t="array" ref="AF34">IF(OR(AF$6="",$B34=""),"",IFERROR(INDEX('GIỜ RA VÀO'!$M$5:$M$1604,MATCH($B34&amp;"|"&amp;AF$6,'GIỜ RA VÀO'!$O$5:$O$1604,0)),""))</f>
        <v/>
      </c>
      <c r="AG34" s="45" t="str">
        <f t="array" ref="AG34">IF(OR(AG$6="",$B34=""),"",IFERROR(INDEX('GIỜ RA VÀO'!$M$5:$M$1604,MATCH($B34&amp;"|"&amp;AG$6,'GIỜ RA VÀO'!$O$5:$O$1604,0)),""))</f>
        <v/>
      </c>
      <c r="AH34" s="45" t="str">
        <f t="array" ref="AH34">IF(OR(AH$6="",$B34=""),"",IFERROR(INDEX('GIỜ RA VÀO'!$M$5:$M$1604,MATCH($B34&amp;"|"&amp;AH$6,'GIỜ RA VÀO'!$O$5:$O$1604,0)),""))</f>
        <v/>
      </c>
      <c r="AI34" s="45" t="str">
        <f t="array" ref="AI34">IF(OR(AI$6="",$B34=""),"",IFERROR(INDEX('GIỜ RA VÀO'!$M$5:$M$1604,MATCH($B34&amp;"|"&amp;AI$6,'GIỜ RA VÀO'!$O$5:$O$1604,0)),""))</f>
        <v/>
      </c>
      <c r="AJ34" s="37" t="str">
        <f t="shared" si="3"/>
        <v/>
      </c>
      <c r="AK34" s="34" t="str">
        <f t="shared" si="4"/>
        <v/>
      </c>
      <c r="AL34" s="34" t="str">
        <f t="shared" si="5"/>
        <v/>
      </c>
      <c r="AM34" s="34" t="str">
        <f t="shared" si="6"/>
        <v/>
      </c>
      <c r="AN34" s="34" t="str">
        <f t="shared" si="7"/>
        <v/>
      </c>
      <c r="AO34" s="34" t="str">
        <f t="shared" si="8"/>
        <v/>
      </c>
      <c r="AP34" s="46" t="str">
        <f t="shared" si="9"/>
        <v/>
      </c>
      <c r="AQ34" s="37" t="str">
        <f>IF($B34="","",SUMIFS('GIỜ RA VÀO'!$J$5:$J$1604,'GIỜ RA VÀO'!$B$5:$B$1604,$B34,'GIỜ RA VÀO'!$A$5:$A$1604,"&gt;="&amp;DATE($E$4,$C$4,1),'GIỜ RA VÀO'!$A$5:$A$1604,"&lt;"&amp;DATE($E$4,$C$4+1,1)))</f>
        <v/>
      </c>
      <c r="AR34" s="37" t="str">
        <f>IF($B34="","",SUMIFS('GIỜ RA VÀO'!$L$5:$L$1604,'GIỜ RA VÀO'!$B$5:$B$1604,$B34,'GIỜ RA VÀO'!$A$5:$A$1604,"&gt;="&amp;DATE($E$4,$C$4,1),'GIỜ RA VÀO'!$A$5:$A$1604,"&lt;"&amp;DATE($E$4,$C$4+1,1)))</f>
        <v/>
      </c>
      <c r="AS34" s="34" t="str">
        <f>IF($B34="","",COUNTIFS('GIỜ RA VÀO'!$B$5:$B$1604,$B34,'GIỜ RA VÀO'!$H$5:$H$1604,"&gt;0",'GIỜ RA VÀO'!$A$5:$A$1604,"&gt;="&amp;DATE($E$4,$C$4,1),'GIỜ RA VÀO'!$A$5:$A$1604,"&lt;"&amp;DATE($E$4,$C$4+1,1)))</f>
        <v/>
      </c>
      <c r="AT34" s="34" t="str">
        <f>IF($B34="","",SUMIFS('GIỜ RA VÀO'!$H$5:$H$1604,'GIỜ RA VÀO'!$B$5:$B$1604,$B34,'GIỜ RA VÀO'!$A$5:$A$1604,"&gt;="&amp;DATE($E$4,$C$4,1),'GIỜ RA VÀO'!$A$5:$A$1604,"&lt;"&amp;DATE($E$4,$C$4+1,1)))</f>
        <v/>
      </c>
      <c r="AU34" s="34" t="str">
        <f>IF($B34="","",SUMIFS('GIỜ RA VÀO'!$I$5:$I$1604,'GIỜ RA VÀO'!$B$5:$B$1604,$B34,'GIỜ RA VÀO'!$A$5:$A$1604,"&gt;="&amp;DATE($E$4,$C$4,1),'GIỜ RA VÀO'!$A$5:$A$1604,"&lt;"&amp;DATE($E$4,$C$4+1,1)))</f>
        <v/>
      </c>
      <c r="AV34" s="47"/>
      <c r="AW34" s="47"/>
      <c r="AX34" s="47"/>
      <c r="AY34" s="47"/>
    </row>
    <row r="35" ht="21.0" customHeight="1">
      <c r="A35" s="38" t="str">
        <f t="shared" si="2"/>
        <v/>
      </c>
      <c r="B35" s="22" t="str">
        <f>IF('NHÂN VIÊN'!B32="","",'NHÂN VIÊN'!B32)</f>
        <v/>
      </c>
      <c r="C35" s="22" t="str">
        <f>IF(B35="","",'NHÂN VIÊN'!C32)</f>
        <v/>
      </c>
      <c r="D35" s="22" t="str">
        <f>IF(B35="","",'NHÂN VIÊN'!D32)</f>
        <v/>
      </c>
      <c r="E35" s="45" t="str">
        <f t="array" ref="E35">IF(OR(E$6="",$B35=""),"",IFERROR(INDEX('GIỜ RA VÀO'!$M$5:$M$1604,MATCH($B35&amp;"|"&amp;E$6,'GIỜ RA VÀO'!$O$5:$O$1604,0)),""))</f>
        <v/>
      </c>
      <c r="F35" s="45" t="str">
        <f t="array" ref="F35">IF(OR(F$6="",$B35=""),"",IFERROR(INDEX('GIỜ RA VÀO'!$M$5:$M$1604,MATCH($B35&amp;"|"&amp;F$6,'GIỜ RA VÀO'!$O$5:$O$1604,0)),""))</f>
        <v/>
      </c>
      <c r="G35" s="45" t="str">
        <f t="array" ref="G35">IF(OR(G$6="",$B35=""),"",IFERROR(INDEX('GIỜ RA VÀO'!$M$5:$M$1604,MATCH($B35&amp;"|"&amp;G$6,'GIỜ RA VÀO'!$O$5:$O$1604,0)),""))</f>
        <v/>
      </c>
      <c r="H35" s="45" t="str">
        <f t="array" ref="H35">IF(OR(H$6="",$B35=""),"",IFERROR(INDEX('GIỜ RA VÀO'!$M$5:$M$1604,MATCH($B35&amp;"|"&amp;H$6,'GIỜ RA VÀO'!$O$5:$O$1604,0)),""))</f>
        <v/>
      </c>
      <c r="I35" s="45" t="str">
        <f t="array" ref="I35">IF(OR(I$6="",$B35=""),"",IFERROR(INDEX('GIỜ RA VÀO'!$M$5:$M$1604,MATCH($B35&amp;"|"&amp;I$6,'GIỜ RA VÀO'!$O$5:$O$1604,0)),""))</f>
        <v/>
      </c>
      <c r="J35" s="45" t="str">
        <f t="array" ref="J35">IF(OR(J$6="",$B35=""),"",IFERROR(INDEX('GIỜ RA VÀO'!$M$5:$M$1604,MATCH($B35&amp;"|"&amp;J$6,'GIỜ RA VÀO'!$O$5:$O$1604,0)),""))</f>
        <v/>
      </c>
      <c r="K35" s="45" t="str">
        <f t="array" ref="K35">IF(OR(K$6="",$B35=""),"",IFERROR(INDEX('GIỜ RA VÀO'!$M$5:$M$1604,MATCH($B35&amp;"|"&amp;K$6,'GIỜ RA VÀO'!$O$5:$O$1604,0)),""))</f>
        <v/>
      </c>
      <c r="L35" s="45" t="str">
        <f t="array" ref="L35">IF(OR(L$6="",$B35=""),"",IFERROR(INDEX('GIỜ RA VÀO'!$M$5:$M$1604,MATCH($B35&amp;"|"&amp;L$6,'GIỜ RA VÀO'!$O$5:$O$1604,0)),""))</f>
        <v/>
      </c>
      <c r="M35" s="45" t="str">
        <f t="array" ref="M35">IF(OR(M$6="",$B35=""),"",IFERROR(INDEX('GIỜ RA VÀO'!$M$5:$M$1604,MATCH($B35&amp;"|"&amp;M$6,'GIỜ RA VÀO'!$O$5:$O$1604,0)),""))</f>
        <v/>
      </c>
      <c r="N35" s="45" t="str">
        <f t="array" ref="N35">IF(OR(N$6="",$B35=""),"",IFERROR(INDEX('GIỜ RA VÀO'!$M$5:$M$1604,MATCH($B35&amp;"|"&amp;N$6,'GIỜ RA VÀO'!$O$5:$O$1604,0)),""))</f>
        <v/>
      </c>
      <c r="O35" s="45" t="str">
        <f t="array" ref="O35">IF(OR(O$6="",$B35=""),"",IFERROR(INDEX('GIỜ RA VÀO'!$M$5:$M$1604,MATCH($B35&amp;"|"&amp;O$6,'GIỜ RA VÀO'!$O$5:$O$1604,0)),""))</f>
        <v/>
      </c>
      <c r="P35" s="45" t="str">
        <f t="array" ref="P35">IF(OR(P$6="",$B35=""),"",IFERROR(INDEX('GIỜ RA VÀO'!$M$5:$M$1604,MATCH($B35&amp;"|"&amp;P$6,'GIỜ RA VÀO'!$O$5:$O$1604,0)),""))</f>
        <v/>
      </c>
      <c r="Q35" s="45" t="str">
        <f t="array" ref="Q35">IF(OR(Q$6="",$B35=""),"",IFERROR(INDEX('GIỜ RA VÀO'!$M$5:$M$1604,MATCH($B35&amp;"|"&amp;Q$6,'GIỜ RA VÀO'!$O$5:$O$1604,0)),""))</f>
        <v/>
      </c>
      <c r="R35" s="45" t="str">
        <f t="array" ref="R35">IF(OR(R$6="",$B35=""),"",IFERROR(INDEX('GIỜ RA VÀO'!$M$5:$M$1604,MATCH($B35&amp;"|"&amp;R$6,'GIỜ RA VÀO'!$O$5:$O$1604,0)),""))</f>
        <v/>
      </c>
      <c r="S35" s="45" t="str">
        <f t="array" ref="S35">IF(OR(S$6="",$B35=""),"",IFERROR(INDEX('GIỜ RA VÀO'!$M$5:$M$1604,MATCH($B35&amp;"|"&amp;S$6,'GIỜ RA VÀO'!$O$5:$O$1604,0)),""))</f>
        <v/>
      </c>
      <c r="T35" s="45" t="str">
        <f t="array" ref="T35">IF(OR(T$6="",$B35=""),"",IFERROR(INDEX('GIỜ RA VÀO'!$M$5:$M$1604,MATCH($B35&amp;"|"&amp;T$6,'GIỜ RA VÀO'!$O$5:$O$1604,0)),""))</f>
        <v/>
      </c>
      <c r="U35" s="45" t="str">
        <f t="array" ref="U35">IF(OR(U$6="",$B35=""),"",IFERROR(INDEX('GIỜ RA VÀO'!$M$5:$M$1604,MATCH($B35&amp;"|"&amp;U$6,'GIỜ RA VÀO'!$O$5:$O$1604,0)),""))</f>
        <v/>
      </c>
      <c r="V35" s="45" t="str">
        <f t="array" ref="V35">IF(OR(V$6="",$B35=""),"",IFERROR(INDEX('GIỜ RA VÀO'!$M$5:$M$1604,MATCH($B35&amp;"|"&amp;V$6,'GIỜ RA VÀO'!$O$5:$O$1604,0)),""))</f>
        <v/>
      </c>
      <c r="W35" s="45" t="str">
        <f t="array" ref="W35">IF(OR(W$6="",$B35=""),"",IFERROR(INDEX('GIỜ RA VÀO'!$M$5:$M$1604,MATCH($B35&amp;"|"&amp;W$6,'GIỜ RA VÀO'!$O$5:$O$1604,0)),""))</f>
        <v/>
      </c>
      <c r="X35" s="45" t="str">
        <f t="array" ref="X35">IF(OR(X$6="",$B35=""),"",IFERROR(INDEX('GIỜ RA VÀO'!$M$5:$M$1604,MATCH($B35&amp;"|"&amp;X$6,'GIỜ RA VÀO'!$O$5:$O$1604,0)),""))</f>
        <v/>
      </c>
      <c r="Y35" s="45" t="str">
        <f t="array" ref="Y35">IF(OR(Y$6="",$B35=""),"",IFERROR(INDEX('GIỜ RA VÀO'!$M$5:$M$1604,MATCH($B35&amp;"|"&amp;Y$6,'GIỜ RA VÀO'!$O$5:$O$1604,0)),""))</f>
        <v/>
      </c>
      <c r="Z35" s="45" t="str">
        <f t="array" ref="Z35">IF(OR(Z$6="",$B35=""),"",IFERROR(INDEX('GIỜ RA VÀO'!$M$5:$M$1604,MATCH($B35&amp;"|"&amp;Z$6,'GIỜ RA VÀO'!$O$5:$O$1604,0)),""))</f>
        <v/>
      </c>
      <c r="AA35" s="45" t="str">
        <f t="array" ref="AA35">IF(OR(AA$6="",$B35=""),"",IFERROR(INDEX('GIỜ RA VÀO'!$M$5:$M$1604,MATCH($B35&amp;"|"&amp;AA$6,'GIỜ RA VÀO'!$O$5:$O$1604,0)),""))</f>
        <v/>
      </c>
      <c r="AB35" s="45" t="str">
        <f t="array" ref="AB35">IF(OR(AB$6="",$B35=""),"",IFERROR(INDEX('GIỜ RA VÀO'!$M$5:$M$1604,MATCH($B35&amp;"|"&amp;AB$6,'GIỜ RA VÀO'!$O$5:$O$1604,0)),""))</f>
        <v/>
      </c>
      <c r="AC35" s="45" t="str">
        <f t="array" ref="AC35">IF(OR(AC$6="",$B35=""),"",IFERROR(INDEX('GIỜ RA VÀO'!$M$5:$M$1604,MATCH($B35&amp;"|"&amp;AC$6,'GIỜ RA VÀO'!$O$5:$O$1604,0)),""))</f>
        <v/>
      </c>
      <c r="AD35" s="45" t="str">
        <f t="array" ref="AD35">IF(OR(AD$6="",$B35=""),"",IFERROR(INDEX('GIỜ RA VÀO'!$M$5:$M$1604,MATCH($B35&amp;"|"&amp;AD$6,'GIỜ RA VÀO'!$O$5:$O$1604,0)),""))</f>
        <v/>
      </c>
      <c r="AE35" s="45" t="str">
        <f t="array" ref="AE35">IF(OR(AE$6="",$B35=""),"",IFERROR(INDEX('GIỜ RA VÀO'!$M$5:$M$1604,MATCH($B35&amp;"|"&amp;AE$6,'GIỜ RA VÀO'!$O$5:$O$1604,0)),""))</f>
        <v/>
      </c>
      <c r="AF35" s="45" t="str">
        <f t="array" ref="AF35">IF(OR(AF$6="",$B35=""),"",IFERROR(INDEX('GIỜ RA VÀO'!$M$5:$M$1604,MATCH($B35&amp;"|"&amp;AF$6,'GIỜ RA VÀO'!$O$5:$O$1604,0)),""))</f>
        <v/>
      </c>
      <c r="AG35" s="45" t="str">
        <f t="array" ref="AG35">IF(OR(AG$6="",$B35=""),"",IFERROR(INDEX('GIỜ RA VÀO'!$M$5:$M$1604,MATCH($B35&amp;"|"&amp;AG$6,'GIỜ RA VÀO'!$O$5:$O$1604,0)),""))</f>
        <v/>
      </c>
      <c r="AH35" s="45" t="str">
        <f t="array" ref="AH35">IF(OR(AH$6="",$B35=""),"",IFERROR(INDEX('GIỜ RA VÀO'!$M$5:$M$1604,MATCH($B35&amp;"|"&amp;AH$6,'GIỜ RA VÀO'!$O$5:$O$1604,0)),""))</f>
        <v/>
      </c>
      <c r="AI35" s="45" t="str">
        <f t="array" ref="AI35">IF(OR(AI$6="",$B35=""),"",IFERROR(INDEX('GIỜ RA VÀO'!$M$5:$M$1604,MATCH($B35&amp;"|"&amp;AI$6,'GIỜ RA VÀO'!$O$5:$O$1604,0)),""))</f>
        <v/>
      </c>
      <c r="AJ35" s="37" t="str">
        <f t="shared" si="3"/>
        <v/>
      </c>
      <c r="AK35" s="34" t="str">
        <f t="shared" si="4"/>
        <v/>
      </c>
      <c r="AL35" s="34" t="str">
        <f t="shared" si="5"/>
        <v/>
      </c>
      <c r="AM35" s="34" t="str">
        <f t="shared" si="6"/>
        <v/>
      </c>
      <c r="AN35" s="34" t="str">
        <f t="shared" si="7"/>
        <v/>
      </c>
      <c r="AO35" s="34" t="str">
        <f t="shared" si="8"/>
        <v/>
      </c>
      <c r="AP35" s="46" t="str">
        <f t="shared" si="9"/>
        <v/>
      </c>
      <c r="AQ35" s="37" t="str">
        <f>IF($B35="","",SUMIFS('GIỜ RA VÀO'!$J$5:$J$1604,'GIỜ RA VÀO'!$B$5:$B$1604,$B35,'GIỜ RA VÀO'!$A$5:$A$1604,"&gt;="&amp;DATE($E$4,$C$4,1),'GIỜ RA VÀO'!$A$5:$A$1604,"&lt;"&amp;DATE($E$4,$C$4+1,1)))</f>
        <v/>
      </c>
      <c r="AR35" s="37" t="str">
        <f>IF($B35="","",SUMIFS('GIỜ RA VÀO'!$L$5:$L$1604,'GIỜ RA VÀO'!$B$5:$B$1604,$B35,'GIỜ RA VÀO'!$A$5:$A$1604,"&gt;="&amp;DATE($E$4,$C$4,1),'GIỜ RA VÀO'!$A$5:$A$1604,"&lt;"&amp;DATE($E$4,$C$4+1,1)))</f>
        <v/>
      </c>
      <c r="AS35" s="34" t="str">
        <f>IF($B35="","",COUNTIFS('GIỜ RA VÀO'!$B$5:$B$1604,$B35,'GIỜ RA VÀO'!$H$5:$H$1604,"&gt;0",'GIỜ RA VÀO'!$A$5:$A$1604,"&gt;="&amp;DATE($E$4,$C$4,1),'GIỜ RA VÀO'!$A$5:$A$1604,"&lt;"&amp;DATE($E$4,$C$4+1,1)))</f>
        <v/>
      </c>
      <c r="AT35" s="34" t="str">
        <f>IF($B35="","",SUMIFS('GIỜ RA VÀO'!$H$5:$H$1604,'GIỜ RA VÀO'!$B$5:$B$1604,$B35,'GIỜ RA VÀO'!$A$5:$A$1604,"&gt;="&amp;DATE($E$4,$C$4,1),'GIỜ RA VÀO'!$A$5:$A$1604,"&lt;"&amp;DATE($E$4,$C$4+1,1)))</f>
        <v/>
      </c>
      <c r="AU35" s="34" t="str">
        <f>IF($B35="","",SUMIFS('GIỜ RA VÀO'!$I$5:$I$1604,'GIỜ RA VÀO'!$B$5:$B$1604,$B35,'GIỜ RA VÀO'!$A$5:$A$1604,"&gt;="&amp;DATE($E$4,$C$4,1),'GIỜ RA VÀO'!$A$5:$A$1604,"&lt;"&amp;DATE($E$4,$C$4+1,1)))</f>
        <v/>
      </c>
      <c r="AV35" s="47"/>
      <c r="AW35" s="47"/>
      <c r="AX35" s="47"/>
      <c r="AY35" s="47"/>
    </row>
    <row r="36" ht="21.0" customHeight="1">
      <c r="A36" s="38" t="str">
        <f t="shared" si="2"/>
        <v/>
      </c>
      <c r="B36" s="22" t="str">
        <f>IF('NHÂN VIÊN'!B33="","",'NHÂN VIÊN'!B33)</f>
        <v/>
      </c>
      <c r="C36" s="22" t="str">
        <f>IF(B36="","",'NHÂN VIÊN'!C33)</f>
        <v/>
      </c>
      <c r="D36" s="22" t="str">
        <f>IF(B36="","",'NHÂN VIÊN'!D33)</f>
        <v/>
      </c>
      <c r="E36" s="45" t="str">
        <f t="array" ref="E36">IF(OR(E$6="",$B36=""),"",IFERROR(INDEX('GIỜ RA VÀO'!$M$5:$M$1604,MATCH($B36&amp;"|"&amp;E$6,'GIỜ RA VÀO'!$O$5:$O$1604,0)),""))</f>
        <v/>
      </c>
      <c r="F36" s="45" t="str">
        <f t="array" ref="F36">IF(OR(F$6="",$B36=""),"",IFERROR(INDEX('GIỜ RA VÀO'!$M$5:$M$1604,MATCH($B36&amp;"|"&amp;F$6,'GIỜ RA VÀO'!$O$5:$O$1604,0)),""))</f>
        <v/>
      </c>
      <c r="G36" s="45" t="str">
        <f t="array" ref="G36">IF(OR(G$6="",$B36=""),"",IFERROR(INDEX('GIỜ RA VÀO'!$M$5:$M$1604,MATCH($B36&amp;"|"&amp;G$6,'GIỜ RA VÀO'!$O$5:$O$1604,0)),""))</f>
        <v/>
      </c>
      <c r="H36" s="45" t="str">
        <f t="array" ref="H36">IF(OR(H$6="",$B36=""),"",IFERROR(INDEX('GIỜ RA VÀO'!$M$5:$M$1604,MATCH($B36&amp;"|"&amp;H$6,'GIỜ RA VÀO'!$O$5:$O$1604,0)),""))</f>
        <v/>
      </c>
      <c r="I36" s="45" t="str">
        <f t="array" ref="I36">IF(OR(I$6="",$B36=""),"",IFERROR(INDEX('GIỜ RA VÀO'!$M$5:$M$1604,MATCH($B36&amp;"|"&amp;I$6,'GIỜ RA VÀO'!$O$5:$O$1604,0)),""))</f>
        <v/>
      </c>
      <c r="J36" s="45" t="str">
        <f t="array" ref="J36">IF(OR(J$6="",$B36=""),"",IFERROR(INDEX('GIỜ RA VÀO'!$M$5:$M$1604,MATCH($B36&amp;"|"&amp;J$6,'GIỜ RA VÀO'!$O$5:$O$1604,0)),""))</f>
        <v/>
      </c>
      <c r="K36" s="45" t="str">
        <f t="array" ref="K36">IF(OR(K$6="",$B36=""),"",IFERROR(INDEX('GIỜ RA VÀO'!$M$5:$M$1604,MATCH($B36&amp;"|"&amp;K$6,'GIỜ RA VÀO'!$O$5:$O$1604,0)),""))</f>
        <v/>
      </c>
      <c r="L36" s="45" t="str">
        <f t="array" ref="L36">IF(OR(L$6="",$B36=""),"",IFERROR(INDEX('GIỜ RA VÀO'!$M$5:$M$1604,MATCH($B36&amp;"|"&amp;L$6,'GIỜ RA VÀO'!$O$5:$O$1604,0)),""))</f>
        <v/>
      </c>
      <c r="M36" s="45" t="str">
        <f t="array" ref="M36">IF(OR(M$6="",$B36=""),"",IFERROR(INDEX('GIỜ RA VÀO'!$M$5:$M$1604,MATCH($B36&amp;"|"&amp;M$6,'GIỜ RA VÀO'!$O$5:$O$1604,0)),""))</f>
        <v/>
      </c>
      <c r="N36" s="45" t="str">
        <f t="array" ref="N36">IF(OR(N$6="",$B36=""),"",IFERROR(INDEX('GIỜ RA VÀO'!$M$5:$M$1604,MATCH($B36&amp;"|"&amp;N$6,'GIỜ RA VÀO'!$O$5:$O$1604,0)),""))</f>
        <v/>
      </c>
      <c r="O36" s="45" t="str">
        <f t="array" ref="O36">IF(OR(O$6="",$B36=""),"",IFERROR(INDEX('GIỜ RA VÀO'!$M$5:$M$1604,MATCH($B36&amp;"|"&amp;O$6,'GIỜ RA VÀO'!$O$5:$O$1604,0)),""))</f>
        <v/>
      </c>
      <c r="P36" s="45" t="str">
        <f t="array" ref="P36">IF(OR(P$6="",$B36=""),"",IFERROR(INDEX('GIỜ RA VÀO'!$M$5:$M$1604,MATCH($B36&amp;"|"&amp;P$6,'GIỜ RA VÀO'!$O$5:$O$1604,0)),""))</f>
        <v/>
      </c>
      <c r="Q36" s="45" t="str">
        <f t="array" ref="Q36">IF(OR(Q$6="",$B36=""),"",IFERROR(INDEX('GIỜ RA VÀO'!$M$5:$M$1604,MATCH($B36&amp;"|"&amp;Q$6,'GIỜ RA VÀO'!$O$5:$O$1604,0)),""))</f>
        <v/>
      </c>
      <c r="R36" s="45" t="str">
        <f t="array" ref="R36">IF(OR(R$6="",$B36=""),"",IFERROR(INDEX('GIỜ RA VÀO'!$M$5:$M$1604,MATCH($B36&amp;"|"&amp;R$6,'GIỜ RA VÀO'!$O$5:$O$1604,0)),""))</f>
        <v/>
      </c>
      <c r="S36" s="45" t="str">
        <f t="array" ref="S36">IF(OR(S$6="",$B36=""),"",IFERROR(INDEX('GIỜ RA VÀO'!$M$5:$M$1604,MATCH($B36&amp;"|"&amp;S$6,'GIỜ RA VÀO'!$O$5:$O$1604,0)),""))</f>
        <v/>
      </c>
      <c r="T36" s="45" t="str">
        <f t="array" ref="T36">IF(OR(T$6="",$B36=""),"",IFERROR(INDEX('GIỜ RA VÀO'!$M$5:$M$1604,MATCH($B36&amp;"|"&amp;T$6,'GIỜ RA VÀO'!$O$5:$O$1604,0)),""))</f>
        <v/>
      </c>
      <c r="U36" s="45" t="str">
        <f t="array" ref="U36">IF(OR(U$6="",$B36=""),"",IFERROR(INDEX('GIỜ RA VÀO'!$M$5:$M$1604,MATCH($B36&amp;"|"&amp;U$6,'GIỜ RA VÀO'!$O$5:$O$1604,0)),""))</f>
        <v/>
      </c>
      <c r="V36" s="45" t="str">
        <f t="array" ref="V36">IF(OR(V$6="",$B36=""),"",IFERROR(INDEX('GIỜ RA VÀO'!$M$5:$M$1604,MATCH($B36&amp;"|"&amp;V$6,'GIỜ RA VÀO'!$O$5:$O$1604,0)),""))</f>
        <v/>
      </c>
      <c r="W36" s="45" t="str">
        <f t="array" ref="W36">IF(OR(W$6="",$B36=""),"",IFERROR(INDEX('GIỜ RA VÀO'!$M$5:$M$1604,MATCH($B36&amp;"|"&amp;W$6,'GIỜ RA VÀO'!$O$5:$O$1604,0)),""))</f>
        <v/>
      </c>
      <c r="X36" s="45" t="str">
        <f t="array" ref="X36">IF(OR(X$6="",$B36=""),"",IFERROR(INDEX('GIỜ RA VÀO'!$M$5:$M$1604,MATCH($B36&amp;"|"&amp;X$6,'GIỜ RA VÀO'!$O$5:$O$1604,0)),""))</f>
        <v/>
      </c>
      <c r="Y36" s="45" t="str">
        <f t="array" ref="Y36">IF(OR(Y$6="",$B36=""),"",IFERROR(INDEX('GIỜ RA VÀO'!$M$5:$M$1604,MATCH($B36&amp;"|"&amp;Y$6,'GIỜ RA VÀO'!$O$5:$O$1604,0)),""))</f>
        <v/>
      </c>
      <c r="Z36" s="45" t="str">
        <f t="array" ref="Z36">IF(OR(Z$6="",$B36=""),"",IFERROR(INDEX('GIỜ RA VÀO'!$M$5:$M$1604,MATCH($B36&amp;"|"&amp;Z$6,'GIỜ RA VÀO'!$O$5:$O$1604,0)),""))</f>
        <v/>
      </c>
      <c r="AA36" s="45" t="str">
        <f t="array" ref="AA36">IF(OR(AA$6="",$B36=""),"",IFERROR(INDEX('GIỜ RA VÀO'!$M$5:$M$1604,MATCH($B36&amp;"|"&amp;AA$6,'GIỜ RA VÀO'!$O$5:$O$1604,0)),""))</f>
        <v/>
      </c>
      <c r="AB36" s="45" t="str">
        <f t="array" ref="AB36">IF(OR(AB$6="",$B36=""),"",IFERROR(INDEX('GIỜ RA VÀO'!$M$5:$M$1604,MATCH($B36&amp;"|"&amp;AB$6,'GIỜ RA VÀO'!$O$5:$O$1604,0)),""))</f>
        <v/>
      </c>
      <c r="AC36" s="45" t="str">
        <f t="array" ref="AC36">IF(OR(AC$6="",$B36=""),"",IFERROR(INDEX('GIỜ RA VÀO'!$M$5:$M$1604,MATCH($B36&amp;"|"&amp;AC$6,'GIỜ RA VÀO'!$O$5:$O$1604,0)),""))</f>
        <v/>
      </c>
      <c r="AD36" s="45" t="str">
        <f t="array" ref="AD36">IF(OR(AD$6="",$B36=""),"",IFERROR(INDEX('GIỜ RA VÀO'!$M$5:$M$1604,MATCH($B36&amp;"|"&amp;AD$6,'GIỜ RA VÀO'!$O$5:$O$1604,0)),""))</f>
        <v/>
      </c>
      <c r="AE36" s="45" t="str">
        <f t="array" ref="AE36">IF(OR(AE$6="",$B36=""),"",IFERROR(INDEX('GIỜ RA VÀO'!$M$5:$M$1604,MATCH($B36&amp;"|"&amp;AE$6,'GIỜ RA VÀO'!$O$5:$O$1604,0)),""))</f>
        <v/>
      </c>
      <c r="AF36" s="45" t="str">
        <f t="array" ref="AF36">IF(OR(AF$6="",$B36=""),"",IFERROR(INDEX('GIỜ RA VÀO'!$M$5:$M$1604,MATCH($B36&amp;"|"&amp;AF$6,'GIỜ RA VÀO'!$O$5:$O$1604,0)),""))</f>
        <v/>
      </c>
      <c r="AG36" s="45" t="str">
        <f t="array" ref="AG36">IF(OR(AG$6="",$B36=""),"",IFERROR(INDEX('GIỜ RA VÀO'!$M$5:$M$1604,MATCH($B36&amp;"|"&amp;AG$6,'GIỜ RA VÀO'!$O$5:$O$1604,0)),""))</f>
        <v/>
      </c>
      <c r="AH36" s="45" t="str">
        <f t="array" ref="AH36">IF(OR(AH$6="",$B36=""),"",IFERROR(INDEX('GIỜ RA VÀO'!$M$5:$M$1604,MATCH($B36&amp;"|"&amp;AH$6,'GIỜ RA VÀO'!$O$5:$O$1604,0)),""))</f>
        <v/>
      </c>
      <c r="AI36" s="45" t="str">
        <f t="array" ref="AI36">IF(OR(AI$6="",$B36=""),"",IFERROR(INDEX('GIỜ RA VÀO'!$M$5:$M$1604,MATCH($B36&amp;"|"&amp;AI$6,'GIỜ RA VÀO'!$O$5:$O$1604,0)),""))</f>
        <v/>
      </c>
      <c r="AJ36" s="37" t="str">
        <f t="shared" si="3"/>
        <v/>
      </c>
      <c r="AK36" s="34" t="str">
        <f t="shared" si="4"/>
        <v/>
      </c>
      <c r="AL36" s="34" t="str">
        <f t="shared" si="5"/>
        <v/>
      </c>
      <c r="AM36" s="34" t="str">
        <f t="shared" si="6"/>
        <v/>
      </c>
      <c r="AN36" s="34" t="str">
        <f t="shared" si="7"/>
        <v/>
      </c>
      <c r="AO36" s="34" t="str">
        <f t="shared" si="8"/>
        <v/>
      </c>
      <c r="AP36" s="46" t="str">
        <f t="shared" si="9"/>
        <v/>
      </c>
      <c r="AQ36" s="37" t="str">
        <f>IF($B36="","",SUMIFS('GIỜ RA VÀO'!$J$5:$J$1604,'GIỜ RA VÀO'!$B$5:$B$1604,$B36,'GIỜ RA VÀO'!$A$5:$A$1604,"&gt;="&amp;DATE($E$4,$C$4,1),'GIỜ RA VÀO'!$A$5:$A$1604,"&lt;"&amp;DATE($E$4,$C$4+1,1)))</f>
        <v/>
      </c>
      <c r="AR36" s="37" t="str">
        <f>IF($B36="","",SUMIFS('GIỜ RA VÀO'!$L$5:$L$1604,'GIỜ RA VÀO'!$B$5:$B$1604,$B36,'GIỜ RA VÀO'!$A$5:$A$1604,"&gt;="&amp;DATE($E$4,$C$4,1),'GIỜ RA VÀO'!$A$5:$A$1604,"&lt;"&amp;DATE($E$4,$C$4+1,1)))</f>
        <v/>
      </c>
      <c r="AS36" s="34" t="str">
        <f>IF($B36="","",COUNTIFS('GIỜ RA VÀO'!$B$5:$B$1604,$B36,'GIỜ RA VÀO'!$H$5:$H$1604,"&gt;0",'GIỜ RA VÀO'!$A$5:$A$1604,"&gt;="&amp;DATE($E$4,$C$4,1),'GIỜ RA VÀO'!$A$5:$A$1604,"&lt;"&amp;DATE($E$4,$C$4+1,1)))</f>
        <v/>
      </c>
      <c r="AT36" s="34" t="str">
        <f>IF($B36="","",SUMIFS('GIỜ RA VÀO'!$H$5:$H$1604,'GIỜ RA VÀO'!$B$5:$B$1604,$B36,'GIỜ RA VÀO'!$A$5:$A$1604,"&gt;="&amp;DATE($E$4,$C$4,1),'GIỜ RA VÀO'!$A$5:$A$1604,"&lt;"&amp;DATE($E$4,$C$4+1,1)))</f>
        <v/>
      </c>
      <c r="AU36" s="34" t="str">
        <f>IF($B36="","",SUMIFS('GIỜ RA VÀO'!$I$5:$I$1604,'GIỜ RA VÀO'!$B$5:$B$1604,$B36,'GIỜ RA VÀO'!$A$5:$A$1604,"&gt;="&amp;DATE($E$4,$C$4,1),'GIỜ RA VÀO'!$A$5:$A$1604,"&lt;"&amp;DATE($E$4,$C$4+1,1)))</f>
        <v/>
      </c>
      <c r="AV36" s="47"/>
      <c r="AW36" s="47"/>
      <c r="AX36" s="47"/>
      <c r="AY36" s="47"/>
    </row>
    <row r="37" ht="21.0" customHeight="1">
      <c r="A37" s="38" t="str">
        <f t="shared" si="2"/>
        <v/>
      </c>
      <c r="B37" s="22" t="str">
        <f>IF('NHÂN VIÊN'!B34="","",'NHÂN VIÊN'!B34)</f>
        <v/>
      </c>
      <c r="C37" s="22" t="str">
        <f>IF(B37="","",'NHÂN VIÊN'!C34)</f>
        <v/>
      </c>
      <c r="D37" s="22" t="str">
        <f>IF(B37="","",'NHÂN VIÊN'!D34)</f>
        <v/>
      </c>
      <c r="E37" s="45" t="str">
        <f t="array" ref="E37">IF(OR(E$6="",$B37=""),"",IFERROR(INDEX('GIỜ RA VÀO'!$M$5:$M$1604,MATCH($B37&amp;"|"&amp;E$6,'GIỜ RA VÀO'!$O$5:$O$1604,0)),""))</f>
        <v/>
      </c>
      <c r="F37" s="45" t="str">
        <f t="array" ref="F37">IF(OR(F$6="",$B37=""),"",IFERROR(INDEX('GIỜ RA VÀO'!$M$5:$M$1604,MATCH($B37&amp;"|"&amp;F$6,'GIỜ RA VÀO'!$O$5:$O$1604,0)),""))</f>
        <v/>
      </c>
      <c r="G37" s="45" t="str">
        <f t="array" ref="G37">IF(OR(G$6="",$B37=""),"",IFERROR(INDEX('GIỜ RA VÀO'!$M$5:$M$1604,MATCH($B37&amp;"|"&amp;G$6,'GIỜ RA VÀO'!$O$5:$O$1604,0)),""))</f>
        <v/>
      </c>
      <c r="H37" s="45" t="str">
        <f t="array" ref="H37">IF(OR(H$6="",$B37=""),"",IFERROR(INDEX('GIỜ RA VÀO'!$M$5:$M$1604,MATCH($B37&amp;"|"&amp;H$6,'GIỜ RA VÀO'!$O$5:$O$1604,0)),""))</f>
        <v/>
      </c>
      <c r="I37" s="45" t="str">
        <f t="array" ref="I37">IF(OR(I$6="",$B37=""),"",IFERROR(INDEX('GIỜ RA VÀO'!$M$5:$M$1604,MATCH($B37&amp;"|"&amp;I$6,'GIỜ RA VÀO'!$O$5:$O$1604,0)),""))</f>
        <v/>
      </c>
      <c r="J37" s="45" t="str">
        <f t="array" ref="J37">IF(OR(J$6="",$B37=""),"",IFERROR(INDEX('GIỜ RA VÀO'!$M$5:$M$1604,MATCH($B37&amp;"|"&amp;J$6,'GIỜ RA VÀO'!$O$5:$O$1604,0)),""))</f>
        <v/>
      </c>
      <c r="K37" s="45" t="str">
        <f t="array" ref="K37">IF(OR(K$6="",$B37=""),"",IFERROR(INDEX('GIỜ RA VÀO'!$M$5:$M$1604,MATCH($B37&amp;"|"&amp;K$6,'GIỜ RA VÀO'!$O$5:$O$1604,0)),""))</f>
        <v/>
      </c>
      <c r="L37" s="45" t="str">
        <f t="array" ref="L37">IF(OR(L$6="",$B37=""),"",IFERROR(INDEX('GIỜ RA VÀO'!$M$5:$M$1604,MATCH($B37&amp;"|"&amp;L$6,'GIỜ RA VÀO'!$O$5:$O$1604,0)),""))</f>
        <v/>
      </c>
      <c r="M37" s="45" t="str">
        <f t="array" ref="M37">IF(OR(M$6="",$B37=""),"",IFERROR(INDEX('GIỜ RA VÀO'!$M$5:$M$1604,MATCH($B37&amp;"|"&amp;M$6,'GIỜ RA VÀO'!$O$5:$O$1604,0)),""))</f>
        <v/>
      </c>
      <c r="N37" s="45" t="str">
        <f t="array" ref="N37">IF(OR(N$6="",$B37=""),"",IFERROR(INDEX('GIỜ RA VÀO'!$M$5:$M$1604,MATCH($B37&amp;"|"&amp;N$6,'GIỜ RA VÀO'!$O$5:$O$1604,0)),""))</f>
        <v/>
      </c>
      <c r="O37" s="45" t="str">
        <f t="array" ref="O37">IF(OR(O$6="",$B37=""),"",IFERROR(INDEX('GIỜ RA VÀO'!$M$5:$M$1604,MATCH($B37&amp;"|"&amp;O$6,'GIỜ RA VÀO'!$O$5:$O$1604,0)),""))</f>
        <v/>
      </c>
      <c r="P37" s="45" t="str">
        <f t="array" ref="P37">IF(OR(P$6="",$B37=""),"",IFERROR(INDEX('GIỜ RA VÀO'!$M$5:$M$1604,MATCH($B37&amp;"|"&amp;P$6,'GIỜ RA VÀO'!$O$5:$O$1604,0)),""))</f>
        <v/>
      </c>
      <c r="Q37" s="45" t="str">
        <f t="array" ref="Q37">IF(OR(Q$6="",$B37=""),"",IFERROR(INDEX('GIỜ RA VÀO'!$M$5:$M$1604,MATCH($B37&amp;"|"&amp;Q$6,'GIỜ RA VÀO'!$O$5:$O$1604,0)),""))</f>
        <v/>
      </c>
      <c r="R37" s="45" t="str">
        <f t="array" ref="R37">IF(OR(R$6="",$B37=""),"",IFERROR(INDEX('GIỜ RA VÀO'!$M$5:$M$1604,MATCH($B37&amp;"|"&amp;R$6,'GIỜ RA VÀO'!$O$5:$O$1604,0)),""))</f>
        <v/>
      </c>
      <c r="S37" s="45" t="str">
        <f t="array" ref="S37">IF(OR(S$6="",$B37=""),"",IFERROR(INDEX('GIỜ RA VÀO'!$M$5:$M$1604,MATCH($B37&amp;"|"&amp;S$6,'GIỜ RA VÀO'!$O$5:$O$1604,0)),""))</f>
        <v/>
      </c>
      <c r="T37" s="45" t="str">
        <f t="array" ref="T37">IF(OR(T$6="",$B37=""),"",IFERROR(INDEX('GIỜ RA VÀO'!$M$5:$M$1604,MATCH($B37&amp;"|"&amp;T$6,'GIỜ RA VÀO'!$O$5:$O$1604,0)),""))</f>
        <v/>
      </c>
      <c r="U37" s="45" t="str">
        <f t="array" ref="U37">IF(OR(U$6="",$B37=""),"",IFERROR(INDEX('GIỜ RA VÀO'!$M$5:$M$1604,MATCH($B37&amp;"|"&amp;U$6,'GIỜ RA VÀO'!$O$5:$O$1604,0)),""))</f>
        <v/>
      </c>
      <c r="V37" s="45" t="str">
        <f t="array" ref="V37">IF(OR(V$6="",$B37=""),"",IFERROR(INDEX('GIỜ RA VÀO'!$M$5:$M$1604,MATCH($B37&amp;"|"&amp;V$6,'GIỜ RA VÀO'!$O$5:$O$1604,0)),""))</f>
        <v/>
      </c>
      <c r="W37" s="45" t="str">
        <f t="array" ref="W37">IF(OR(W$6="",$B37=""),"",IFERROR(INDEX('GIỜ RA VÀO'!$M$5:$M$1604,MATCH($B37&amp;"|"&amp;W$6,'GIỜ RA VÀO'!$O$5:$O$1604,0)),""))</f>
        <v/>
      </c>
      <c r="X37" s="45" t="str">
        <f t="array" ref="X37">IF(OR(X$6="",$B37=""),"",IFERROR(INDEX('GIỜ RA VÀO'!$M$5:$M$1604,MATCH($B37&amp;"|"&amp;X$6,'GIỜ RA VÀO'!$O$5:$O$1604,0)),""))</f>
        <v/>
      </c>
      <c r="Y37" s="45" t="str">
        <f t="array" ref="Y37">IF(OR(Y$6="",$B37=""),"",IFERROR(INDEX('GIỜ RA VÀO'!$M$5:$M$1604,MATCH($B37&amp;"|"&amp;Y$6,'GIỜ RA VÀO'!$O$5:$O$1604,0)),""))</f>
        <v/>
      </c>
      <c r="Z37" s="45" t="str">
        <f t="array" ref="Z37">IF(OR(Z$6="",$B37=""),"",IFERROR(INDEX('GIỜ RA VÀO'!$M$5:$M$1604,MATCH($B37&amp;"|"&amp;Z$6,'GIỜ RA VÀO'!$O$5:$O$1604,0)),""))</f>
        <v/>
      </c>
      <c r="AA37" s="45" t="str">
        <f t="array" ref="AA37">IF(OR(AA$6="",$B37=""),"",IFERROR(INDEX('GIỜ RA VÀO'!$M$5:$M$1604,MATCH($B37&amp;"|"&amp;AA$6,'GIỜ RA VÀO'!$O$5:$O$1604,0)),""))</f>
        <v/>
      </c>
      <c r="AB37" s="45" t="str">
        <f t="array" ref="AB37">IF(OR(AB$6="",$B37=""),"",IFERROR(INDEX('GIỜ RA VÀO'!$M$5:$M$1604,MATCH($B37&amp;"|"&amp;AB$6,'GIỜ RA VÀO'!$O$5:$O$1604,0)),""))</f>
        <v/>
      </c>
      <c r="AC37" s="45" t="str">
        <f t="array" ref="AC37">IF(OR(AC$6="",$B37=""),"",IFERROR(INDEX('GIỜ RA VÀO'!$M$5:$M$1604,MATCH($B37&amp;"|"&amp;AC$6,'GIỜ RA VÀO'!$O$5:$O$1604,0)),""))</f>
        <v/>
      </c>
      <c r="AD37" s="45" t="str">
        <f t="array" ref="AD37">IF(OR(AD$6="",$B37=""),"",IFERROR(INDEX('GIỜ RA VÀO'!$M$5:$M$1604,MATCH($B37&amp;"|"&amp;AD$6,'GIỜ RA VÀO'!$O$5:$O$1604,0)),""))</f>
        <v/>
      </c>
      <c r="AE37" s="45" t="str">
        <f t="array" ref="AE37">IF(OR(AE$6="",$B37=""),"",IFERROR(INDEX('GIỜ RA VÀO'!$M$5:$M$1604,MATCH($B37&amp;"|"&amp;AE$6,'GIỜ RA VÀO'!$O$5:$O$1604,0)),""))</f>
        <v/>
      </c>
      <c r="AF37" s="45" t="str">
        <f t="array" ref="AF37">IF(OR(AF$6="",$B37=""),"",IFERROR(INDEX('GIỜ RA VÀO'!$M$5:$M$1604,MATCH($B37&amp;"|"&amp;AF$6,'GIỜ RA VÀO'!$O$5:$O$1604,0)),""))</f>
        <v/>
      </c>
      <c r="AG37" s="45" t="str">
        <f t="array" ref="AG37">IF(OR(AG$6="",$B37=""),"",IFERROR(INDEX('GIỜ RA VÀO'!$M$5:$M$1604,MATCH($B37&amp;"|"&amp;AG$6,'GIỜ RA VÀO'!$O$5:$O$1604,0)),""))</f>
        <v/>
      </c>
      <c r="AH37" s="45" t="str">
        <f t="array" ref="AH37">IF(OR(AH$6="",$B37=""),"",IFERROR(INDEX('GIỜ RA VÀO'!$M$5:$M$1604,MATCH($B37&amp;"|"&amp;AH$6,'GIỜ RA VÀO'!$O$5:$O$1604,0)),""))</f>
        <v/>
      </c>
      <c r="AI37" s="45" t="str">
        <f t="array" ref="AI37">IF(OR(AI$6="",$B37=""),"",IFERROR(INDEX('GIỜ RA VÀO'!$M$5:$M$1604,MATCH($B37&amp;"|"&amp;AI$6,'GIỜ RA VÀO'!$O$5:$O$1604,0)),""))</f>
        <v/>
      </c>
      <c r="AJ37" s="37" t="str">
        <f t="shared" si="3"/>
        <v/>
      </c>
      <c r="AK37" s="34" t="str">
        <f t="shared" si="4"/>
        <v/>
      </c>
      <c r="AL37" s="34" t="str">
        <f t="shared" si="5"/>
        <v/>
      </c>
      <c r="AM37" s="34" t="str">
        <f t="shared" si="6"/>
        <v/>
      </c>
      <c r="AN37" s="34" t="str">
        <f t="shared" si="7"/>
        <v/>
      </c>
      <c r="AO37" s="34" t="str">
        <f t="shared" si="8"/>
        <v/>
      </c>
      <c r="AP37" s="46" t="str">
        <f t="shared" si="9"/>
        <v/>
      </c>
      <c r="AQ37" s="37" t="str">
        <f>IF($B37="","",SUMIFS('GIỜ RA VÀO'!$J$5:$J$1604,'GIỜ RA VÀO'!$B$5:$B$1604,$B37,'GIỜ RA VÀO'!$A$5:$A$1604,"&gt;="&amp;DATE($E$4,$C$4,1),'GIỜ RA VÀO'!$A$5:$A$1604,"&lt;"&amp;DATE($E$4,$C$4+1,1)))</f>
        <v/>
      </c>
      <c r="AR37" s="37" t="str">
        <f>IF($B37="","",SUMIFS('GIỜ RA VÀO'!$L$5:$L$1604,'GIỜ RA VÀO'!$B$5:$B$1604,$B37,'GIỜ RA VÀO'!$A$5:$A$1604,"&gt;="&amp;DATE($E$4,$C$4,1),'GIỜ RA VÀO'!$A$5:$A$1604,"&lt;"&amp;DATE($E$4,$C$4+1,1)))</f>
        <v/>
      </c>
      <c r="AS37" s="34" t="str">
        <f>IF($B37="","",COUNTIFS('GIỜ RA VÀO'!$B$5:$B$1604,$B37,'GIỜ RA VÀO'!$H$5:$H$1604,"&gt;0",'GIỜ RA VÀO'!$A$5:$A$1604,"&gt;="&amp;DATE($E$4,$C$4,1),'GIỜ RA VÀO'!$A$5:$A$1604,"&lt;"&amp;DATE($E$4,$C$4+1,1)))</f>
        <v/>
      </c>
      <c r="AT37" s="34" t="str">
        <f>IF($B37="","",SUMIFS('GIỜ RA VÀO'!$H$5:$H$1604,'GIỜ RA VÀO'!$B$5:$B$1604,$B37,'GIỜ RA VÀO'!$A$5:$A$1604,"&gt;="&amp;DATE($E$4,$C$4,1),'GIỜ RA VÀO'!$A$5:$A$1604,"&lt;"&amp;DATE($E$4,$C$4+1,1)))</f>
        <v/>
      </c>
      <c r="AU37" s="34" t="str">
        <f>IF($B37="","",SUMIFS('GIỜ RA VÀO'!$I$5:$I$1604,'GIỜ RA VÀO'!$B$5:$B$1604,$B37,'GIỜ RA VÀO'!$A$5:$A$1604,"&gt;="&amp;DATE($E$4,$C$4,1),'GIỜ RA VÀO'!$A$5:$A$1604,"&lt;"&amp;DATE($E$4,$C$4+1,1)))</f>
        <v/>
      </c>
      <c r="AV37" s="47"/>
      <c r="AW37" s="47"/>
      <c r="AX37" s="47"/>
      <c r="AY37" s="47"/>
    </row>
    <row r="38" ht="21.0" customHeight="1">
      <c r="A38" s="38" t="str">
        <f t="shared" si="2"/>
        <v/>
      </c>
      <c r="B38" s="22" t="str">
        <f>IF('NHÂN VIÊN'!B35="","",'NHÂN VIÊN'!B35)</f>
        <v/>
      </c>
      <c r="C38" s="22" t="str">
        <f>IF(B38="","",'NHÂN VIÊN'!C35)</f>
        <v/>
      </c>
      <c r="D38" s="22" t="str">
        <f>IF(B38="","",'NHÂN VIÊN'!D35)</f>
        <v/>
      </c>
      <c r="E38" s="45" t="str">
        <f t="array" ref="E38">IF(OR(E$6="",$B38=""),"",IFERROR(INDEX('GIỜ RA VÀO'!$M$5:$M$1604,MATCH($B38&amp;"|"&amp;E$6,'GIỜ RA VÀO'!$O$5:$O$1604,0)),""))</f>
        <v/>
      </c>
      <c r="F38" s="45" t="str">
        <f t="array" ref="F38">IF(OR(F$6="",$B38=""),"",IFERROR(INDEX('GIỜ RA VÀO'!$M$5:$M$1604,MATCH($B38&amp;"|"&amp;F$6,'GIỜ RA VÀO'!$O$5:$O$1604,0)),""))</f>
        <v/>
      </c>
      <c r="G38" s="45" t="str">
        <f t="array" ref="G38">IF(OR(G$6="",$B38=""),"",IFERROR(INDEX('GIỜ RA VÀO'!$M$5:$M$1604,MATCH($B38&amp;"|"&amp;G$6,'GIỜ RA VÀO'!$O$5:$O$1604,0)),""))</f>
        <v/>
      </c>
      <c r="H38" s="45" t="str">
        <f t="array" ref="H38">IF(OR(H$6="",$B38=""),"",IFERROR(INDEX('GIỜ RA VÀO'!$M$5:$M$1604,MATCH($B38&amp;"|"&amp;H$6,'GIỜ RA VÀO'!$O$5:$O$1604,0)),""))</f>
        <v/>
      </c>
      <c r="I38" s="45" t="str">
        <f t="array" ref="I38">IF(OR(I$6="",$B38=""),"",IFERROR(INDEX('GIỜ RA VÀO'!$M$5:$M$1604,MATCH($B38&amp;"|"&amp;I$6,'GIỜ RA VÀO'!$O$5:$O$1604,0)),""))</f>
        <v/>
      </c>
      <c r="J38" s="45" t="str">
        <f t="array" ref="J38">IF(OR(J$6="",$B38=""),"",IFERROR(INDEX('GIỜ RA VÀO'!$M$5:$M$1604,MATCH($B38&amp;"|"&amp;J$6,'GIỜ RA VÀO'!$O$5:$O$1604,0)),""))</f>
        <v/>
      </c>
      <c r="K38" s="45" t="str">
        <f t="array" ref="K38">IF(OR(K$6="",$B38=""),"",IFERROR(INDEX('GIỜ RA VÀO'!$M$5:$M$1604,MATCH($B38&amp;"|"&amp;K$6,'GIỜ RA VÀO'!$O$5:$O$1604,0)),""))</f>
        <v/>
      </c>
      <c r="L38" s="45" t="str">
        <f t="array" ref="L38">IF(OR(L$6="",$B38=""),"",IFERROR(INDEX('GIỜ RA VÀO'!$M$5:$M$1604,MATCH($B38&amp;"|"&amp;L$6,'GIỜ RA VÀO'!$O$5:$O$1604,0)),""))</f>
        <v/>
      </c>
      <c r="M38" s="45" t="str">
        <f t="array" ref="M38">IF(OR(M$6="",$B38=""),"",IFERROR(INDEX('GIỜ RA VÀO'!$M$5:$M$1604,MATCH($B38&amp;"|"&amp;M$6,'GIỜ RA VÀO'!$O$5:$O$1604,0)),""))</f>
        <v/>
      </c>
      <c r="N38" s="45" t="str">
        <f t="array" ref="N38">IF(OR(N$6="",$B38=""),"",IFERROR(INDEX('GIỜ RA VÀO'!$M$5:$M$1604,MATCH($B38&amp;"|"&amp;N$6,'GIỜ RA VÀO'!$O$5:$O$1604,0)),""))</f>
        <v/>
      </c>
      <c r="O38" s="45" t="str">
        <f t="array" ref="O38">IF(OR(O$6="",$B38=""),"",IFERROR(INDEX('GIỜ RA VÀO'!$M$5:$M$1604,MATCH($B38&amp;"|"&amp;O$6,'GIỜ RA VÀO'!$O$5:$O$1604,0)),""))</f>
        <v/>
      </c>
      <c r="P38" s="45" t="str">
        <f t="array" ref="P38">IF(OR(P$6="",$B38=""),"",IFERROR(INDEX('GIỜ RA VÀO'!$M$5:$M$1604,MATCH($B38&amp;"|"&amp;P$6,'GIỜ RA VÀO'!$O$5:$O$1604,0)),""))</f>
        <v/>
      </c>
      <c r="Q38" s="45" t="str">
        <f t="array" ref="Q38">IF(OR(Q$6="",$B38=""),"",IFERROR(INDEX('GIỜ RA VÀO'!$M$5:$M$1604,MATCH($B38&amp;"|"&amp;Q$6,'GIỜ RA VÀO'!$O$5:$O$1604,0)),""))</f>
        <v/>
      </c>
      <c r="R38" s="45" t="str">
        <f t="array" ref="R38">IF(OR(R$6="",$B38=""),"",IFERROR(INDEX('GIỜ RA VÀO'!$M$5:$M$1604,MATCH($B38&amp;"|"&amp;R$6,'GIỜ RA VÀO'!$O$5:$O$1604,0)),""))</f>
        <v/>
      </c>
      <c r="S38" s="45" t="str">
        <f t="array" ref="S38">IF(OR(S$6="",$B38=""),"",IFERROR(INDEX('GIỜ RA VÀO'!$M$5:$M$1604,MATCH($B38&amp;"|"&amp;S$6,'GIỜ RA VÀO'!$O$5:$O$1604,0)),""))</f>
        <v/>
      </c>
      <c r="T38" s="45" t="str">
        <f t="array" ref="T38">IF(OR(T$6="",$B38=""),"",IFERROR(INDEX('GIỜ RA VÀO'!$M$5:$M$1604,MATCH($B38&amp;"|"&amp;T$6,'GIỜ RA VÀO'!$O$5:$O$1604,0)),""))</f>
        <v/>
      </c>
      <c r="U38" s="45" t="str">
        <f t="array" ref="U38">IF(OR(U$6="",$B38=""),"",IFERROR(INDEX('GIỜ RA VÀO'!$M$5:$M$1604,MATCH($B38&amp;"|"&amp;U$6,'GIỜ RA VÀO'!$O$5:$O$1604,0)),""))</f>
        <v/>
      </c>
      <c r="V38" s="45" t="str">
        <f t="array" ref="V38">IF(OR(V$6="",$B38=""),"",IFERROR(INDEX('GIỜ RA VÀO'!$M$5:$M$1604,MATCH($B38&amp;"|"&amp;V$6,'GIỜ RA VÀO'!$O$5:$O$1604,0)),""))</f>
        <v/>
      </c>
      <c r="W38" s="45" t="str">
        <f t="array" ref="W38">IF(OR(W$6="",$B38=""),"",IFERROR(INDEX('GIỜ RA VÀO'!$M$5:$M$1604,MATCH($B38&amp;"|"&amp;W$6,'GIỜ RA VÀO'!$O$5:$O$1604,0)),""))</f>
        <v/>
      </c>
      <c r="X38" s="45" t="str">
        <f t="array" ref="X38">IF(OR(X$6="",$B38=""),"",IFERROR(INDEX('GIỜ RA VÀO'!$M$5:$M$1604,MATCH($B38&amp;"|"&amp;X$6,'GIỜ RA VÀO'!$O$5:$O$1604,0)),""))</f>
        <v/>
      </c>
      <c r="Y38" s="45" t="str">
        <f t="array" ref="Y38">IF(OR(Y$6="",$B38=""),"",IFERROR(INDEX('GIỜ RA VÀO'!$M$5:$M$1604,MATCH($B38&amp;"|"&amp;Y$6,'GIỜ RA VÀO'!$O$5:$O$1604,0)),""))</f>
        <v/>
      </c>
      <c r="Z38" s="45" t="str">
        <f t="array" ref="Z38">IF(OR(Z$6="",$B38=""),"",IFERROR(INDEX('GIỜ RA VÀO'!$M$5:$M$1604,MATCH($B38&amp;"|"&amp;Z$6,'GIỜ RA VÀO'!$O$5:$O$1604,0)),""))</f>
        <v/>
      </c>
      <c r="AA38" s="45" t="str">
        <f t="array" ref="AA38">IF(OR(AA$6="",$B38=""),"",IFERROR(INDEX('GIỜ RA VÀO'!$M$5:$M$1604,MATCH($B38&amp;"|"&amp;AA$6,'GIỜ RA VÀO'!$O$5:$O$1604,0)),""))</f>
        <v/>
      </c>
      <c r="AB38" s="45" t="str">
        <f t="array" ref="AB38">IF(OR(AB$6="",$B38=""),"",IFERROR(INDEX('GIỜ RA VÀO'!$M$5:$M$1604,MATCH($B38&amp;"|"&amp;AB$6,'GIỜ RA VÀO'!$O$5:$O$1604,0)),""))</f>
        <v/>
      </c>
      <c r="AC38" s="45" t="str">
        <f t="array" ref="AC38">IF(OR(AC$6="",$B38=""),"",IFERROR(INDEX('GIỜ RA VÀO'!$M$5:$M$1604,MATCH($B38&amp;"|"&amp;AC$6,'GIỜ RA VÀO'!$O$5:$O$1604,0)),""))</f>
        <v/>
      </c>
      <c r="AD38" s="45" t="str">
        <f t="array" ref="AD38">IF(OR(AD$6="",$B38=""),"",IFERROR(INDEX('GIỜ RA VÀO'!$M$5:$M$1604,MATCH($B38&amp;"|"&amp;AD$6,'GIỜ RA VÀO'!$O$5:$O$1604,0)),""))</f>
        <v/>
      </c>
      <c r="AE38" s="45" t="str">
        <f t="array" ref="AE38">IF(OR(AE$6="",$B38=""),"",IFERROR(INDEX('GIỜ RA VÀO'!$M$5:$M$1604,MATCH($B38&amp;"|"&amp;AE$6,'GIỜ RA VÀO'!$O$5:$O$1604,0)),""))</f>
        <v/>
      </c>
      <c r="AF38" s="45" t="str">
        <f t="array" ref="AF38">IF(OR(AF$6="",$B38=""),"",IFERROR(INDEX('GIỜ RA VÀO'!$M$5:$M$1604,MATCH($B38&amp;"|"&amp;AF$6,'GIỜ RA VÀO'!$O$5:$O$1604,0)),""))</f>
        <v/>
      </c>
      <c r="AG38" s="45" t="str">
        <f t="array" ref="AG38">IF(OR(AG$6="",$B38=""),"",IFERROR(INDEX('GIỜ RA VÀO'!$M$5:$M$1604,MATCH($B38&amp;"|"&amp;AG$6,'GIỜ RA VÀO'!$O$5:$O$1604,0)),""))</f>
        <v/>
      </c>
      <c r="AH38" s="45" t="str">
        <f t="array" ref="AH38">IF(OR(AH$6="",$B38=""),"",IFERROR(INDEX('GIỜ RA VÀO'!$M$5:$M$1604,MATCH($B38&amp;"|"&amp;AH$6,'GIỜ RA VÀO'!$O$5:$O$1604,0)),""))</f>
        <v/>
      </c>
      <c r="AI38" s="45" t="str">
        <f t="array" ref="AI38">IF(OR(AI$6="",$B38=""),"",IFERROR(INDEX('GIỜ RA VÀO'!$M$5:$M$1604,MATCH($B38&amp;"|"&amp;AI$6,'GIỜ RA VÀO'!$O$5:$O$1604,0)),""))</f>
        <v/>
      </c>
      <c r="AJ38" s="37" t="str">
        <f t="shared" si="3"/>
        <v/>
      </c>
      <c r="AK38" s="34" t="str">
        <f t="shared" si="4"/>
        <v/>
      </c>
      <c r="AL38" s="34" t="str">
        <f t="shared" si="5"/>
        <v/>
      </c>
      <c r="AM38" s="34" t="str">
        <f t="shared" si="6"/>
        <v/>
      </c>
      <c r="AN38" s="34" t="str">
        <f t="shared" si="7"/>
        <v/>
      </c>
      <c r="AO38" s="34" t="str">
        <f t="shared" si="8"/>
        <v/>
      </c>
      <c r="AP38" s="46" t="str">
        <f t="shared" si="9"/>
        <v/>
      </c>
      <c r="AQ38" s="37" t="str">
        <f>IF($B38="","",SUMIFS('GIỜ RA VÀO'!$J$5:$J$1604,'GIỜ RA VÀO'!$B$5:$B$1604,$B38,'GIỜ RA VÀO'!$A$5:$A$1604,"&gt;="&amp;DATE($E$4,$C$4,1),'GIỜ RA VÀO'!$A$5:$A$1604,"&lt;"&amp;DATE($E$4,$C$4+1,1)))</f>
        <v/>
      </c>
      <c r="AR38" s="37" t="str">
        <f>IF($B38="","",SUMIFS('GIỜ RA VÀO'!$L$5:$L$1604,'GIỜ RA VÀO'!$B$5:$B$1604,$B38,'GIỜ RA VÀO'!$A$5:$A$1604,"&gt;="&amp;DATE($E$4,$C$4,1),'GIỜ RA VÀO'!$A$5:$A$1604,"&lt;"&amp;DATE($E$4,$C$4+1,1)))</f>
        <v/>
      </c>
      <c r="AS38" s="34" t="str">
        <f>IF($B38="","",COUNTIFS('GIỜ RA VÀO'!$B$5:$B$1604,$B38,'GIỜ RA VÀO'!$H$5:$H$1604,"&gt;0",'GIỜ RA VÀO'!$A$5:$A$1604,"&gt;="&amp;DATE($E$4,$C$4,1),'GIỜ RA VÀO'!$A$5:$A$1604,"&lt;"&amp;DATE($E$4,$C$4+1,1)))</f>
        <v/>
      </c>
      <c r="AT38" s="34" t="str">
        <f>IF($B38="","",SUMIFS('GIỜ RA VÀO'!$H$5:$H$1604,'GIỜ RA VÀO'!$B$5:$B$1604,$B38,'GIỜ RA VÀO'!$A$5:$A$1604,"&gt;="&amp;DATE($E$4,$C$4,1),'GIỜ RA VÀO'!$A$5:$A$1604,"&lt;"&amp;DATE($E$4,$C$4+1,1)))</f>
        <v/>
      </c>
      <c r="AU38" s="34" t="str">
        <f>IF($B38="","",SUMIFS('GIỜ RA VÀO'!$I$5:$I$1604,'GIỜ RA VÀO'!$B$5:$B$1604,$B38,'GIỜ RA VÀO'!$A$5:$A$1604,"&gt;="&amp;DATE($E$4,$C$4,1),'GIỜ RA VÀO'!$A$5:$A$1604,"&lt;"&amp;DATE($E$4,$C$4+1,1)))</f>
        <v/>
      </c>
      <c r="AV38" s="47"/>
      <c r="AW38" s="47"/>
      <c r="AX38" s="47"/>
      <c r="AY38" s="47"/>
    </row>
    <row r="39" ht="21.0" customHeight="1">
      <c r="A39" s="38" t="str">
        <f t="shared" si="2"/>
        <v/>
      </c>
      <c r="B39" s="22" t="str">
        <f>IF('NHÂN VIÊN'!B36="","",'NHÂN VIÊN'!B36)</f>
        <v/>
      </c>
      <c r="C39" s="22" t="str">
        <f>IF(B39="","",'NHÂN VIÊN'!C36)</f>
        <v/>
      </c>
      <c r="D39" s="22" t="str">
        <f>IF(B39="","",'NHÂN VIÊN'!D36)</f>
        <v/>
      </c>
      <c r="E39" s="45" t="str">
        <f t="array" ref="E39">IF(OR(E$6="",$B39=""),"",IFERROR(INDEX('GIỜ RA VÀO'!$M$5:$M$1604,MATCH($B39&amp;"|"&amp;E$6,'GIỜ RA VÀO'!$O$5:$O$1604,0)),""))</f>
        <v/>
      </c>
      <c r="F39" s="45" t="str">
        <f t="array" ref="F39">IF(OR(F$6="",$B39=""),"",IFERROR(INDEX('GIỜ RA VÀO'!$M$5:$M$1604,MATCH($B39&amp;"|"&amp;F$6,'GIỜ RA VÀO'!$O$5:$O$1604,0)),""))</f>
        <v/>
      </c>
      <c r="G39" s="45" t="str">
        <f t="array" ref="G39">IF(OR(G$6="",$B39=""),"",IFERROR(INDEX('GIỜ RA VÀO'!$M$5:$M$1604,MATCH($B39&amp;"|"&amp;G$6,'GIỜ RA VÀO'!$O$5:$O$1604,0)),""))</f>
        <v/>
      </c>
      <c r="H39" s="45" t="str">
        <f t="array" ref="H39">IF(OR(H$6="",$B39=""),"",IFERROR(INDEX('GIỜ RA VÀO'!$M$5:$M$1604,MATCH($B39&amp;"|"&amp;H$6,'GIỜ RA VÀO'!$O$5:$O$1604,0)),""))</f>
        <v/>
      </c>
      <c r="I39" s="45" t="str">
        <f t="array" ref="I39">IF(OR(I$6="",$B39=""),"",IFERROR(INDEX('GIỜ RA VÀO'!$M$5:$M$1604,MATCH($B39&amp;"|"&amp;I$6,'GIỜ RA VÀO'!$O$5:$O$1604,0)),""))</f>
        <v/>
      </c>
      <c r="J39" s="45" t="str">
        <f t="array" ref="J39">IF(OR(J$6="",$B39=""),"",IFERROR(INDEX('GIỜ RA VÀO'!$M$5:$M$1604,MATCH($B39&amp;"|"&amp;J$6,'GIỜ RA VÀO'!$O$5:$O$1604,0)),""))</f>
        <v/>
      </c>
      <c r="K39" s="45" t="str">
        <f t="array" ref="K39">IF(OR(K$6="",$B39=""),"",IFERROR(INDEX('GIỜ RA VÀO'!$M$5:$M$1604,MATCH($B39&amp;"|"&amp;K$6,'GIỜ RA VÀO'!$O$5:$O$1604,0)),""))</f>
        <v/>
      </c>
      <c r="L39" s="45" t="str">
        <f t="array" ref="L39">IF(OR(L$6="",$B39=""),"",IFERROR(INDEX('GIỜ RA VÀO'!$M$5:$M$1604,MATCH($B39&amp;"|"&amp;L$6,'GIỜ RA VÀO'!$O$5:$O$1604,0)),""))</f>
        <v/>
      </c>
      <c r="M39" s="45" t="str">
        <f t="array" ref="M39">IF(OR(M$6="",$B39=""),"",IFERROR(INDEX('GIỜ RA VÀO'!$M$5:$M$1604,MATCH($B39&amp;"|"&amp;M$6,'GIỜ RA VÀO'!$O$5:$O$1604,0)),""))</f>
        <v/>
      </c>
      <c r="N39" s="45" t="str">
        <f t="array" ref="N39">IF(OR(N$6="",$B39=""),"",IFERROR(INDEX('GIỜ RA VÀO'!$M$5:$M$1604,MATCH($B39&amp;"|"&amp;N$6,'GIỜ RA VÀO'!$O$5:$O$1604,0)),""))</f>
        <v/>
      </c>
      <c r="O39" s="45" t="str">
        <f t="array" ref="O39">IF(OR(O$6="",$B39=""),"",IFERROR(INDEX('GIỜ RA VÀO'!$M$5:$M$1604,MATCH($B39&amp;"|"&amp;O$6,'GIỜ RA VÀO'!$O$5:$O$1604,0)),""))</f>
        <v/>
      </c>
      <c r="P39" s="45" t="str">
        <f t="array" ref="P39">IF(OR(P$6="",$B39=""),"",IFERROR(INDEX('GIỜ RA VÀO'!$M$5:$M$1604,MATCH($B39&amp;"|"&amp;P$6,'GIỜ RA VÀO'!$O$5:$O$1604,0)),""))</f>
        <v/>
      </c>
      <c r="Q39" s="45" t="str">
        <f t="array" ref="Q39">IF(OR(Q$6="",$B39=""),"",IFERROR(INDEX('GIỜ RA VÀO'!$M$5:$M$1604,MATCH($B39&amp;"|"&amp;Q$6,'GIỜ RA VÀO'!$O$5:$O$1604,0)),""))</f>
        <v/>
      </c>
      <c r="R39" s="45" t="str">
        <f t="array" ref="R39">IF(OR(R$6="",$B39=""),"",IFERROR(INDEX('GIỜ RA VÀO'!$M$5:$M$1604,MATCH($B39&amp;"|"&amp;R$6,'GIỜ RA VÀO'!$O$5:$O$1604,0)),""))</f>
        <v/>
      </c>
      <c r="S39" s="45" t="str">
        <f t="array" ref="S39">IF(OR(S$6="",$B39=""),"",IFERROR(INDEX('GIỜ RA VÀO'!$M$5:$M$1604,MATCH($B39&amp;"|"&amp;S$6,'GIỜ RA VÀO'!$O$5:$O$1604,0)),""))</f>
        <v/>
      </c>
      <c r="T39" s="45" t="str">
        <f t="array" ref="T39">IF(OR(T$6="",$B39=""),"",IFERROR(INDEX('GIỜ RA VÀO'!$M$5:$M$1604,MATCH($B39&amp;"|"&amp;T$6,'GIỜ RA VÀO'!$O$5:$O$1604,0)),""))</f>
        <v/>
      </c>
      <c r="U39" s="45" t="str">
        <f t="array" ref="U39">IF(OR(U$6="",$B39=""),"",IFERROR(INDEX('GIỜ RA VÀO'!$M$5:$M$1604,MATCH($B39&amp;"|"&amp;U$6,'GIỜ RA VÀO'!$O$5:$O$1604,0)),""))</f>
        <v/>
      </c>
      <c r="V39" s="45" t="str">
        <f t="array" ref="V39">IF(OR(V$6="",$B39=""),"",IFERROR(INDEX('GIỜ RA VÀO'!$M$5:$M$1604,MATCH($B39&amp;"|"&amp;V$6,'GIỜ RA VÀO'!$O$5:$O$1604,0)),""))</f>
        <v/>
      </c>
      <c r="W39" s="45" t="str">
        <f t="array" ref="W39">IF(OR(W$6="",$B39=""),"",IFERROR(INDEX('GIỜ RA VÀO'!$M$5:$M$1604,MATCH($B39&amp;"|"&amp;W$6,'GIỜ RA VÀO'!$O$5:$O$1604,0)),""))</f>
        <v/>
      </c>
      <c r="X39" s="45" t="str">
        <f t="array" ref="X39">IF(OR(X$6="",$B39=""),"",IFERROR(INDEX('GIỜ RA VÀO'!$M$5:$M$1604,MATCH($B39&amp;"|"&amp;X$6,'GIỜ RA VÀO'!$O$5:$O$1604,0)),""))</f>
        <v/>
      </c>
      <c r="Y39" s="45" t="str">
        <f t="array" ref="Y39">IF(OR(Y$6="",$B39=""),"",IFERROR(INDEX('GIỜ RA VÀO'!$M$5:$M$1604,MATCH($B39&amp;"|"&amp;Y$6,'GIỜ RA VÀO'!$O$5:$O$1604,0)),""))</f>
        <v/>
      </c>
      <c r="Z39" s="45" t="str">
        <f t="array" ref="Z39">IF(OR(Z$6="",$B39=""),"",IFERROR(INDEX('GIỜ RA VÀO'!$M$5:$M$1604,MATCH($B39&amp;"|"&amp;Z$6,'GIỜ RA VÀO'!$O$5:$O$1604,0)),""))</f>
        <v/>
      </c>
      <c r="AA39" s="45" t="str">
        <f t="array" ref="AA39">IF(OR(AA$6="",$B39=""),"",IFERROR(INDEX('GIỜ RA VÀO'!$M$5:$M$1604,MATCH($B39&amp;"|"&amp;AA$6,'GIỜ RA VÀO'!$O$5:$O$1604,0)),""))</f>
        <v/>
      </c>
      <c r="AB39" s="45" t="str">
        <f t="array" ref="AB39">IF(OR(AB$6="",$B39=""),"",IFERROR(INDEX('GIỜ RA VÀO'!$M$5:$M$1604,MATCH($B39&amp;"|"&amp;AB$6,'GIỜ RA VÀO'!$O$5:$O$1604,0)),""))</f>
        <v/>
      </c>
      <c r="AC39" s="45" t="str">
        <f t="array" ref="AC39">IF(OR(AC$6="",$B39=""),"",IFERROR(INDEX('GIỜ RA VÀO'!$M$5:$M$1604,MATCH($B39&amp;"|"&amp;AC$6,'GIỜ RA VÀO'!$O$5:$O$1604,0)),""))</f>
        <v/>
      </c>
      <c r="AD39" s="45" t="str">
        <f t="array" ref="AD39">IF(OR(AD$6="",$B39=""),"",IFERROR(INDEX('GIỜ RA VÀO'!$M$5:$M$1604,MATCH($B39&amp;"|"&amp;AD$6,'GIỜ RA VÀO'!$O$5:$O$1604,0)),""))</f>
        <v/>
      </c>
      <c r="AE39" s="45" t="str">
        <f t="array" ref="AE39">IF(OR(AE$6="",$B39=""),"",IFERROR(INDEX('GIỜ RA VÀO'!$M$5:$M$1604,MATCH($B39&amp;"|"&amp;AE$6,'GIỜ RA VÀO'!$O$5:$O$1604,0)),""))</f>
        <v/>
      </c>
      <c r="AF39" s="45" t="str">
        <f t="array" ref="AF39">IF(OR(AF$6="",$B39=""),"",IFERROR(INDEX('GIỜ RA VÀO'!$M$5:$M$1604,MATCH($B39&amp;"|"&amp;AF$6,'GIỜ RA VÀO'!$O$5:$O$1604,0)),""))</f>
        <v/>
      </c>
      <c r="AG39" s="45" t="str">
        <f t="array" ref="AG39">IF(OR(AG$6="",$B39=""),"",IFERROR(INDEX('GIỜ RA VÀO'!$M$5:$M$1604,MATCH($B39&amp;"|"&amp;AG$6,'GIỜ RA VÀO'!$O$5:$O$1604,0)),""))</f>
        <v/>
      </c>
      <c r="AH39" s="45" t="str">
        <f t="array" ref="AH39">IF(OR(AH$6="",$B39=""),"",IFERROR(INDEX('GIỜ RA VÀO'!$M$5:$M$1604,MATCH($B39&amp;"|"&amp;AH$6,'GIỜ RA VÀO'!$O$5:$O$1604,0)),""))</f>
        <v/>
      </c>
      <c r="AI39" s="45" t="str">
        <f t="array" ref="AI39">IF(OR(AI$6="",$B39=""),"",IFERROR(INDEX('GIỜ RA VÀO'!$M$5:$M$1604,MATCH($B39&amp;"|"&amp;AI$6,'GIỜ RA VÀO'!$O$5:$O$1604,0)),""))</f>
        <v/>
      </c>
      <c r="AJ39" s="37" t="str">
        <f t="shared" si="3"/>
        <v/>
      </c>
      <c r="AK39" s="34" t="str">
        <f t="shared" si="4"/>
        <v/>
      </c>
      <c r="AL39" s="34" t="str">
        <f t="shared" si="5"/>
        <v/>
      </c>
      <c r="AM39" s="34" t="str">
        <f t="shared" si="6"/>
        <v/>
      </c>
      <c r="AN39" s="34" t="str">
        <f t="shared" si="7"/>
        <v/>
      </c>
      <c r="AO39" s="34" t="str">
        <f t="shared" si="8"/>
        <v/>
      </c>
      <c r="AP39" s="46" t="str">
        <f t="shared" si="9"/>
        <v/>
      </c>
      <c r="AQ39" s="37" t="str">
        <f>IF($B39="","",SUMIFS('GIỜ RA VÀO'!$J$5:$J$1604,'GIỜ RA VÀO'!$B$5:$B$1604,$B39,'GIỜ RA VÀO'!$A$5:$A$1604,"&gt;="&amp;DATE($E$4,$C$4,1),'GIỜ RA VÀO'!$A$5:$A$1604,"&lt;"&amp;DATE($E$4,$C$4+1,1)))</f>
        <v/>
      </c>
      <c r="AR39" s="37" t="str">
        <f>IF($B39="","",SUMIFS('GIỜ RA VÀO'!$L$5:$L$1604,'GIỜ RA VÀO'!$B$5:$B$1604,$B39,'GIỜ RA VÀO'!$A$5:$A$1604,"&gt;="&amp;DATE($E$4,$C$4,1),'GIỜ RA VÀO'!$A$5:$A$1604,"&lt;"&amp;DATE($E$4,$C$4+1,1)))</f>
        <v/>
      </c>
      <c r="AS39" s="34" t="str">
        <f>IF($B39="","",COUNTIFS('GIỜ RA VÀO'!$B$5:$B$1604,$B39,'GIỜ RA VÀO'!$H$5:$H$1604,"&gt;0",'GIỜ RA VÀO'!$A$5:$A$1604,"&gt;="&amp;DATE($E$4,$C$4,1),'GIỜ RA VÀO'!$A$5:$A$1604,"&lt;"&amp;DATE($E$4,$C$4+1,1)))</f>
        <v/>
      </c>
      <c r="AT39" s="34" t="str">
        <f>IF($B39="","",SUMIFS('GIỜ RA VÀO'!$H$5:$H$1604,'GIỜ RA VÀO'!$B$5:$B$1604,$B39,'GIỜ RA VÀO'!$A$5:$A$1604,"&gt;="&amp;DATE($E$4,$C$4,1),'GIỜ RA VÀO'!$A$5:$A$1604,"&lt;"&amp;DATE($E$4,$C$4+1,1)))</f>
        <v/>
      </c>
      <c r="AU39" s="34" t="str">
        <f>IF($B39="","",SUMIFS('GIỜ RA VÀO'!$I$5:$I$1604,'GIỜ RA VÀO'!$B$5:$B$1604,$B39,'GIỜ RA VÀO'!$A$5:$A$1604,"&gt;="&amp;DATE($E$4,$C$4,1),'GIỜ RA VÀO'!$A$5:$A$1604,"&lt;"&amp;DATE($E$4,$C$4+1,1)))</f>
        <v/>
      </c>
      <c r="AV39" s="47"/>
      <c r="AW39" s="47"/>
      <c r="AX39" s="47"/>
      <c r="AY39" s="47"/>
    </row>
    <row r="40" ht="21.0" customHeight="1">
      <c r="A40" s="38" t="str">
        <f t="shared" si="2"/>
        <v/>
      </c>
      <c r="B40" s="22" t="str">
        <f>IF('NHÂN VIÊN'!B37="","",'NHÂN VIÊN'!B37)</f>
        <v/>
      </c>
      <c r="C40" s="22" t="str">
        <f>IF(B40="","",'NHÂN VIÊN'!C37)</f>
        <v/>
      </c>
      <c r="D40" s="22" t="str">
        <f>IF(B40="","",'NHÂN VIÊN'!D37)</f>
        <v/>
      </c>
      <c r="E40" s="45" t="str">
        <f t="array" ref="E40">IF(OR(E$6="",$B40=""),"",IFERROR(INDEX('GIỜ RA VÀO'!$M$5:$M$1604,MATCH($B40&amp;"|"&amp;E$6,'GIỜ RA VÀO'!$O$5:$O$1604,0)),""))</f>
        <v/>
      </c>
      <c r="F40" s="45" t="str">
        <f t="array" ref="F40">IF(OR(F$6="",$B40=""),"",IFERROR(INDEX('GIỜ RA VÀO'!$M$5:$M$1604,MATCH($B40&amp;"|"&amp;F$6,'GIỜ RA VÀO'!$O$5:$O$1604,0)),""))</f>
        <v/>
      </c>
      <c r="G40" s="45" t="str">
        <f t="array" ref="G40">IF(OR(G$6="",$B40=""),"",IFERROR(INDEX('GIỜ RA VÀO'!$M$5:$M$1604,MATCH($B40&amp;"|"&amp;G$6,'GIỜ RA VÀO'!$O$5:$O$1604,0)),""))</f>
        <v/>
      </c>
      <c r="H40" s="45" t="str">
        <f t="array" ref="H40">IF(OR(H$6="",$B40=""),"",IFERROR(INDEX('GIỜ RA VÀO'!$M$5:$M$1604,MATCH($B40&amp;"|"&amp;H$6,'GIỜ RA VÀO'!$O$5:$O$1604,0)),""))</f>
        <v/>
      </c>
      <c r="I40" s="45" t="str">
        <f t="array" ref="I40">IF(OR(I$6="",$B40=""),"",IFERROR(INDEX('GIỜ RA VÀO'!$M$5:$M$1604,MATCH($B40&amp;"|"&amp;I$6,'GIỜ RA VÀO'!$O$5:$O$1604,0)),""))</f>
        <v/>
      </c>
      <c r="J40" s="45" t="str">
        <f t="array" ref="J40">IF(OR(J$6="",$B40=""),"",IFERROR(INDEX('GIỜ RA VÀO'!$M$5:$M$1604,MATCH($B40&amp;"|"&amp;J$6,'GIỜ RA VÀO'!$O$5:$O$1604,0)),""))</f>
        <v/>
      </c>
      <c r="K40" s="45" t="str">
        <f t="array" ref="K40">IF(OR(K$6="",$B40=""),"",IFERROR(INDEX('GIỜ RA VÀO'!$M$5:$M$1604,MATCH($B40&amp;"|"&amp;K$6,'GIỜ RA VÀO'!$O$5:$O$1604,0)),""))</f>
        <v/>
      </c>
      <c r="L40" s="45" t="str">
        <f t="array" ref="L40">IF(OR(L$6="",$B40=""),"",IFERROR(INDEX('GIỜ RA VÀO'!$M$5:$M$1604,MATCH($B40&amp;"|"&amp;L$6,'GIỜ RA VÀO'!$O$5:$O$1604,0)),""))</f>
        <v/>
      </c>
      <c r="M40" s="45" t="str">
        <f t="array" ref="M40">IF(OR(M$6="",$B40=""),"",IFERROR(INDEX('GIỜ RA VÀO'!$M$5:$M$1604,MATCH($B40&amp;"|"&amp;M$6,'GIỜ RA VÀO'!$O$5:$O$1604,0)),""))</f>
        <v/>
      </c>
      <c r="N40" s="45" t="str">
        <f t="array" ref="N40">IF(OR(N$6="",$B40=""),"",IFERROR(INDEX('GIỜ RA VÀO'!$M$5:$M$1604,MATCH($B40&amp;"|"&amp;N$6,'GIỜ RA VÀO'!$O$5:$O$1604,0)),""))</f>
        <v/>
      </c>
      <c r="O40" s="45" t="str">
        <f t="array" ref="O40">IF(OR(O$6="",$B40=""),"",IFERROR(INDEX('GIỜ RA VÀO'!$M$5:$M$1604,MATCH($B40&amp;"|"&amp;O$6,'GIỜ RA VÀO'!$O$5:$O$1604,0)),""))</f>
        <v/>
      </c>
      <c r="P40" s="45" t="str">
        <f t="array" ref="P40">IF(OR(P$6="",$B40=""),"",IFERROR(INDEX('GIỜ RA VÀO'!$M$5:$M$1604,MATCH($B40&amp;"|"&amp;P$6,'GIỜ RA VÀO'!$O$5:$O$1604,0)),""))</f>
        <v/>
      </c>
      <c r="Q40" s="45" t="str">
        <f t="array" ref="Q40">IF(OR(Q$6="",$B40=""),"",IFERROR(INDEX('GIỜ RA VÀO'!$M$5:$M$1604,MATCH($B40&amp;"|"&amp;Q$6,'GIỜ RA VÀO'!$O$5:$O$1604,0)),""))</f>
        <v/>
      </c>
      <c r="R40" s="45" t="str">
        <f t="array" ref="R40">IF(OR(R$6="",$B40=""),"",IFERROR(INDEX('GIỜ RA VÀO'!$M$5:$M$1604,MATCH($B40&amp;"|"&amp;R$6,'GIỜ RA VÀO'!$O$5:$O$1604,0)),""))</f>
        <v/>
      </c>
      <c r="S40" s="45" t="str">
        <f t="array" ref="S40">IF(OR(S$6="",$B40=""),"",IFERROR(INDEX('GIỜ RA VÀO'!$M$5:$M$1604,MATCH($B40&amp;"|"&amp;S$6,'GIỜ RA VÀO'!$O$5:$O$1604,0)),""))</f>
        <v/>
      </c>
      <c r="T40" s="45" t="str">
        <f t="array" ref="T40">IF(OR(T$6="",$B40=""),"",IFERROR(INDEX('GIỜ RA VÀO'!$M$5:$M$1604,MATCH($B40&amp;"|"&amp;T$6,'GIỜ RA VÀO'!$O$5:$O$1604,0)),""))</f>
        <v/>
      </c>
      <c r="U40" s="45" t="str">
        <f t="array" ref="U40">IF(OR(U$6="",$B40=""),"",IFERROR(INDEX('GIỜ RA VÀO'!$M$5:$M$1604,MATCH($B40&amp;"|"&amp;U$6,'GIỜ RA VÀO'!$O$5:$O$1604,0)),""))</f>
        <v/>
      </c>
      <c r="V40" s="45" t="str">
        <f t="array" ref="V40">IF(OR(V$6="",$B40=""),"",IFERROR(INDEX('GIỜ RA VÀO'!$M$5:$M$1604,MATCH($B40&amp;"|"&amp;V$6,'GIỜ RA VÀO'!$O$5:$O$1604,0)),""))</f>
        <v/>
      </c>
      <c r="W40" s="45" t="str">
        <f t="array" ref="W40">IF(OR(W$6="",$B40=""),"",IFERROR(INDEX('GIỜ RA VÀO'!$M$5:$M$1604,MATCH($B40&amp;"|"&amp;W$6,'GIỜ RA VÀO'!$O$5:$O$1604,0)),""))</f>
        <v/>
      </c>
      <c r="X40" s="45" t="str">
        <f t="array" ref="X40">IF(OR(X$6="",$B40=""),"",IFERROR(INDEX('GIỜ RA VÀO'!$M$5:$M$1604,MATCH($B40&amp;"|"&amp;X$6,'GIỜ RA VÀO'!$O$5:$O$1604,0)),""))</f>
        <v/>
      </c>
      <c r="Y40" s="45" t="str">
        <f t="array" ref="Y40">IF(OR(Y$6="",$B40=""),"",IFERROR(INDEX('GIỜ RA VÀO'!$M$5:$M$1604,MATCH($B40&amp;"|"&amp;Y$6,'GIỜ RA VÀO'!$O$5:$O$1604,0)),""))</f>
        <v/>
      </c>
      <c r="Z40" s="45" t="str">
        <f t="array" ref="Z40">IF(OR(Z$6="",$B40=""),"",IFERROR(INDEX('GIỜ RA VÀO'!$M$5:$M$1604,MATCH($B40&amp;"|"&amp;Z$6,'GIỜ RA VÀO'!$O$5:$O$1604,0)),""))</f>
        <v/>
      </c>
      <c r="AA40" s="45" t="str">
        <f t="array" ref="AA40">IF(OR(AA$6="",$B40=""),"",IFERROR(INDEX('GIỜ RA VÀO'!$M$5:$M$1604,MATCH($B40&amp;"|"&amp;AA$6,'GIỜ RA VÀO'!$O$5:$O$1604,0)),""))</f>
        <v/>
      </c>
      <c r="AB40" s="45" t="str">
        <f t="array" ref="AB40">IF(OR(AB$6="",$B40=""),"",IFERROR(INDEX('GIỜ RA VÀO'!$M$5:$M$1604,MATCH($B40&amp;"|"&amp;AB$6,'GIỜ RA VÀO'!$O$5:$O$1604,0)),""))</f>
        <v/>
      </c>
      <c r="AC40" s="45" t="str">
        <f t="array" ref="AC40">IF(OR(AC$6="",$B40=""),"",IFERROR(INDEX('GIỜ RA VÀO'!$M$5:$M$1604,MATCH($B40&amp;"|"&amp;AC$6,'GIỜ RA VÀO'!$O$5:$O$1604,0)),""))</f>
        <v/>
      </c>
      <c r="AD40" s="45" t="str">
        <f t="array" ref="AD40">IF(OR(AD$6="",$B40=""),"",IFERROR(INDEX('GIỜ RA VÀO'!$M$5:$M$1604,MATCH($B40&amp;"|"&amp;AD$6,'GIỜ RA VÀO'!$O$5:$O$1604,0)),""))</f>
        <v/>
      </c>
      <c r="AE40" s="45" t="str">
        <f t="array" ref="AE40">IF(OR(AE$6="",$B40=""),"",IFERROR(INDEX('GIỜ RA VÀO'!$M$5:$M$1604,MATCH($B40&amp;"|"&amp;AE$6,'GIỜ RA VÀO'!$O$5:$O$1604,0)),""))</f>
        <v/>
      </c>
      <c r="AF40" s="45" t="str">
        <f t="array" ref="AF40">IF(OR(AF$6="",$B40=""),"",IFERROR(INDEX('GIỜ RA VÀO'!$M$5:$M$1604,MATCH($B40&amp;"|"&amp;AF$6,'GIỜ RA VÀO'!$O$5:$O$1604,0)),""))</f>
        <v/>
      </c>
      <c r="AG40" s="45" t="str">
        <f t="array" ref="AG40">IF(OR(AG$6="",$B40=""),"",IFERROR(INDEX('GIỜ RA VÀO'!$M$5:$M$1604,MATCH($B40&amp;"|"&amp;AG$6,'GIỜ RA VÀO'!$O$5:$O$1604,0)),""))</f>
        <v/>
      </c>
      <c r="AH40" s="45" t="str">
        <f t="array" ref="AH40">IF(OR(AH$6="",$B40=""),"",IFERROR(INDEX('GIỜ RA VÀO'!$M$5:$M$1604,MATCH($B40&amp;"|"&amp;AH$6,'GIỜ RA VÀO'!$O$5:$O$1604,0)),""))</f>
        <v/>
      </c>
      <c r="AI40" s="45" t="str">
        <f t="array" ref="AI40">IF(OR(AI$6="",$B40=""),"",IFERROR(INDEX('GIỜ RA VÀO'!$M$5:$M$1604,MATCH($B40&amp;"|"&amp;AI$6,'GIỜ RA VÀO'!$O$5:$O$1604,0)),""))</f>
        <v/>
      </c>
      <c r="AJ40" s="37" t="str">
        <f t="shared" si="3"/>
        <v/>
      </c>
      <c r="AK40" s="34" t="str">
        <f t="shared" si="4"/>
        <v/>
      </c>
      <c r="AL40" s="34" t="str">
        <f t="shared" si="5"/>
        <v/>
      </c>
      <c r="AM40" s="34" t="str">
        <f t="shared" si="6"/>
        <v/>
      </c>
      <c r="AN40" s="34" t="str">
        <f t="shared" si="7"/>
        <v/>
      </c>
      <c r="AO40" s="34" t="str">
        <f t="shared" si="8"/>
        <v/>
      </c>
      <c r="AP40" s="46" t="str">
        <f t="shared" si="9"/>
        <v/>
      </c>
      <c r="AQ40" s="37" t="str">
        <f>IF($B40="","",SUMIFS('GIỜ RA VÀO'!$J$5:$J$1604,'GIỜ RA VÀO'!$B$5:$B$1604,$B40,'GIỜ RA VÀO'!$A$5:$A$1604,"&gt;="&amp;DATE($E$4,$C$4,1),'GIỜ RA VÀO'!$A$5:$A$1604,"&lt;"&amp;DATE($E$4,$C$4+1,1)))</f>
        <v/>
      </c>
      <c r="AR40" s="37" t="str">
        <f>IF($B40="","",SUMIFS('GIỜ RA VÀO'!$L$5:$L$1604,'GIỜ RA VÀO'!$B$5:$B$1604,$B40,'GIỜ RA VÀO'!$A$5:$A$1604,"&gt;="&amp;DATE($E$4,$C$4,1),'GIỜ RA VÀO'!$A$5:$A$1604,"&lt;"&amp;DATE($E$4,$C$4+1,1)))</f>
        <v/>
      </c>
      <c r="AS40" s="34" t="str">
        <f>IF($B40="","",COUNTIFS('GIỜ RA VÀO'!$B$5:$B$1604,$B40,'GIỜ RA VÀO'!$H$5:$H$1604,"&gt;0",'GIỜ RA VÀO'!$A$5:$A$1604,"&gt;="&amp;DATE($E$4,$C$4,1),'GIỜ RA VÀO'!$A$5:$A$1604,"&lt;"&amp;DATE($E$4,$C$4+1,1)))</f>
        <v/>
      </c>
      <c r="AT40" s="34" t="str">
        <f>IF($B40="","",SUMIFS('GIỜ RA VÀO'!$H$5:$H$1604,'GIỜ RA VÀO'!$B$5:$B$1604,$B40,'GIỜ RA VÀO'!$A$5:$A$1604,"&gt;="&amp;DATE($E$4,$C$4,1),'GIỜ RA VÀO'!$A$5:$A$1604,"&lt;"&amp;DATE($E$4,$C$4+1,1)))</f>
        <v/>
      </c>
      <c r="AU40" s="34" t="str">
        <f>IF($B40="","",SUMIFS('GIỜ RA VÀO'!$I$5:$I$1604,'GIỜ RA VÀO'!$B$5:$B$1604,$B40,'GIỜ RA VÀO'!$A$5:$A$1604,"&gt;="&amp;DATE($E$4,$C$4,1),'GIỜ RA VÀO'!$A$5:$A$1604,"&lt;"&amp;DATE($E$4,$C$4+1,1)))</f>
        <v/>
      </c>
      <c r="AV40" s="47"/>
      <c r="AW40" s="47"/>
      <c r="AX40" s="47"/>
      <c r="AY40" s="47"/>
    </row>
    <row r="41" ht="21.0" customHeight="1">
      <c r="A41" s="38" t="str">
        <f t="shared" si="2"/>
        <v/>
      </c>
      <c r="B41" s="22" t="str">
        <f>IF('NHÂN VIÊN'!B38="","",'NHÂN VIÊN'!B38)</f>
        <v/>
      </c>
      <c r="C41" s="22" t="str">
        <f>IF(B41="","",'NHÂN VIÊN'!C38)</f>
        <v/>
      </c>
      <c r="D41" s="22" t="str">
        <f>IF(B41="","",'NHÂN VIÊN'!D38)</f>
        <v/>
      </c>
      <c r="E41" s="45" t="str">
        <f t="array" ref="E41">IF(OR(E$6="",$B41=""),"",IFERROR(INDEX('GIỜ RA VÀO'!$M$5:$M$1604,MATCH($B41&amp;"|"&amp;E$6,'GIỜ RA VÀO'!$O$5:$O$1604,0)),""))</f>
        <v/>
      </c>
      <c r="F41" s="45" t="str">
        <f t="array" ref="F41">IF(OR(F$6="",$B41=""),"",IFERROR(INDEX('GIỜ RA VÀO'!$M$5:$M$1604,MATCH($B41&amp;"|"&amp;F$6,'GIỜ RA VÀO'!$O$5:$O$1604,0)),""))</f>
        <v/>
      </c>
      <c r="G41" s="45" t="str">
        <f t="array" ref="G41">IF(OR(G$6="",$B41=""),"",IFERROR(INDEX('GIỜ RA VÀO'!$M$5:$M$1604,MATCH($B41&amp;"|"&amp;G$6,'GIỜ RA VÀO'!$O$5:$O$1604,0)),""))</f>
        <v/>
      </c>
      <c r="H41" s="45" t="str">
        <f t="array" ref="H41">IF(OR(H$6="",$B41=""),"",IFERROR(INDEX('GIỜ RA VÀO'!$M$5:$M$1604,MATCH($B41&amp;"|"&amp;H$6,'GIỜ RA VÀO'!$O$5:$O$1604,0)),""))</f>
        <v/>
      </c>
      <c r="I41" s="45" t="str">
        <f t="array" ref="I41">IF(OR(I$6="",$B41=""),"",IFERROR(INDEX('GIỜ RA VÀO'!$M$5:$M$1604,MATCH($B41&amp;"|"&amp;I$6,'GIỜ RA VÀO'!$O$5:$O$1604,0)),""))</f>
        <v/>
      </c>
      <c r="J41" s="45" t="str">
        <f t="array" ref="J41">IF(OR(J$6="",$B41=""),"",IFERROR(INDEX('GIỜ RA VÀO'!$M$5:$M$1604,MATCH($B41&amp;"|"&amp;J$6,'GIỜ RA VÀO'!$O$5:$O$1604,0)),""))</f>
        <v/>
      </c>
      <c r="K41" s="45" t="str">
        <f t="array" ref="K41">IF(OR(K$6="",$B41=""),"",IFERROR(INDEX('GIỜ RA VÀO'!$M$5:$M$1604,MATCH($B41&amp;"|"&amp;K$6,'GIỜ RA VÀO'!$O$5:$O$1604,0)),""))</f>
        <v/>
      </c>
      <c r="L41" s="45" t="str">
        <f t="array" ref="L41">IF(OR(L$6="",$B41=""),"",IFERROR(INDEX('GIỜ RA VÀO'!$M$5:$M$1604,MATCH($B41&amp;"|"&amp;L$6,'GIỜ RA VÀO'!$O$5:$O$1604,0)),""))</f>
        <v/>
      </c>
      <c r="M41" s="45" t="str">
        <f t="array" ref="M41">IF(OR(M$6="",$B41=""),"",IFERROR(INDEX('GIỜ RA VÀO'!$M$5:$M$1604,MATCH($B41&amp;"|"&amp;M$6,'GIỜ RA VÀO'!$O$5:$O$1604,0)),""))</f>
        <v/>
      </c>
      <c r="N41" s="45" t="str">
        <f t="array" ref="N41">IF(OR(N$6="",$B41=""),"",IFERROR(INDEX('GIỜ RA VÀO'!$M$5:$M$1604,MATCH($B41&amp;"|"&amp;N$6,'GIỜ RA VÀO'!$O$5:$O$1604,0)),""))</f>
        <v/>
      </c>
      <c r="O41" s="45" t="str">
        <f t="array" ref="O41">IF(OR(O$6="",$B41=""),"",IFERROR(INDEX('GIỜ RA VÀO'!$M$5:$M$1604,MATCH($B41&amp;"|"&amp;O$6,'GIỜ RA VÀO'!$O$5:$O$1604,0)),""))</f>
        <v/>
      </c>
      <c r="P41" s="45" t="str">
        <f t="array" ref="P41">IF(OR(P$6="",$B41=""),"",IFERROR(INDEX('GIỜ RA VÀO'!$M$5:$M$1604,MATCH($B41&amp;"|"&amp;P$6,'GIỜ RA VÀO'!$O$5:$O$1604,0)),""))</f>
        <v/>
      </c>
      <c r="Q41" s="45" t="str">
        <f t="array" ref="Q41">IF(OR(Q$6="",$B41=""),"",IFERROR(INDEX('GIỜ RA VÀO'!$M$5:$M$1604,MATCH($B41&amp;"|"&amp;Q$6,'GIỜ RA VÀO'!$O$5:$O$1604,0)),""))</f>
        <v/>
      </c>
      <c r="R41" s="45" t="str">
        <f t="array" ref="R41">IF(OR(R$6="",$B41=""),"",IFERROR(INDEX('GIỜ RA VÀO'!$M$5:$M$1604,MATCH($B41&amp;"|"&amp;R$6,'GIỜ RA VÀO'!$O$5:$O$1604,0)),""))</f>
        <v/>
      </c>
      <c r="S41" s="45" t="str">
        <f t="array" ref="S41">IF(OR(S$6="",$B41=""),"",IFERROR(INDEX('GIỜ RA VÀO'!$M$5:$M$1604,MATCH($B41&amp;"|"&amp;S$6,'GIỜ RA VÀO'!$O$5:$O$1604,0)),""))</f>
        <v/>
      </c>
      <c r="T41" s="45" t="str">
        <f t="array" ref="T41">IF(OR(T$6="",$B41=""),"",IFERROR(INDEX('GIỜ RA VÀO'!$M$5:$M$1604,MATCH($B41&amp;"|"&amp;T$6,'GIỜ RA VÀO'!$O$5:$O$1604,0)),""))</f>
        <v/>
      </c>
      <c r="U41" s="45" t="str">
        <f t="array" ref="U41">IF(OR(U$6="",$B41=""),"",IFERROR(INDEX('GIỜ RA VÀO'!$M$5:$M$1604,MATCH($B41&amp;"|"&amp;U$6,'GIỜ RA VÀO'!$O$5:$O$1604,0)),""))</f>
        <v/>
      </c>
      <c r="V41" s="45" t="str">
        <f t="array" ref="V41">IF(OR(V$6="",$B41=""),"",IFERROR(INDEX('GIỜ RA VÀO'!$M$5:$M$1604,MATCH($B41&amp;"|"&amp;V$6,'GIỜ RA VÀO'!$O$5:$O$1604,0)),""))</f>
        <v/>
      </c>
      <c r="W41" s="45" t="str">
        <f t="array" ref="W41">IF(OR(W$6="",$B41=""),"",IFERROR(INDEX('GIỜ RA VÀO'!$M$5:$M$1604,MATCH($B41&amp;"|"&amp;W$6,'GIỜ RA VÀO'!$O$5:$O$1604,0)),""))</f>
        <v/>
      </c>
      <c r="X41" s="45" t="str">
        <f t="array" ref="X41">IF(OR(X$6="",$B41=""),"",IFERROR(INDEX('GIỜ RA VÀO'!$M$5:$M$1604,MATCH($B41&amp;"|"&amp;X$6,'GIỜ RA VÀO'!$O$5:$O$1604,0)),""))</f>
        <v/>
      </c>
      <c r="Y41" s="45" t="str">
        <f t="array" ref="Y41">IF(OR(Y$6="",$B41=""),"",IFERROR(INDEX('GIỜ RA VÀO'!$M$5:$M$1604,MATCH($B41&amp;"|"&amp;Y$6,'GIỜ RA VÀO'!$O$5:$O$1604,0)),""))</f>
        <v/>
      </c>
      <c r="Z41" s="45" t="str">
        <f t="array" ref="Z41">IF(OR(Z$6="",$B41=""),"",IFERROR(INDEX('GIỜ RA VÀO'!$M$5:$M$1604,MATCH($B41&amp;"|"&amp;Z$6,'GIỜ RA VÀO'!$O$5:$O$1604,0)),""))</f>
        <v/>
      </c>
      <c r="AA41" s="45" t="str">
        <f t="array" ref="AA41">IF(OR(AA$6="",$B41=""),"",IFERROR(INDEX('GIỜ RA VÀO'!$M$5:$M$1604,MATCH($B41&amp;"|"&amp;AA$6,'GIỜ RA VÀO'!$O$5:$O$1604,0)),""))</f>
        <v/>
      </c>
      <c r="AB41" s="45" t="str">
        <f t="array" ref="AB41">IF(OR(AB$6="",$B41=""),"",IFERROR(INDEX('GIỜ RA VÀO'!$M$5:$M$1604,MATCH($B41&amp;"|"&amp;AB$6,'GIỜ RA VÀO'!$O$5:$O$1604,0)),""))</f>
        <v/>
      </c>
      <c r="AC41" s="45" t="str">
        <f t="array" ref="AC41">IF(OR(AC$6="",$B41=""),"",IFERROR(INDEX('GIỜ RA VÀO'!$M$5:$M$1604,MATCH($B41&amp;"|"&amp;AC$6,'GIỜ RA VÀO'!$O$5:$O$1604,0)),""))</f>
        <v/>
      </c>
      <c r="AD41" s="45" t="str">
        <f t="array" ref="AD41">IF(OR(AD$6="",$B41=""),"",IFERROR(INDEX('GIỜ RA VÀO'!$M$5:$M$1604,MATCH($B41&amp;"|"&amp;AD$6,'GIỜ RA VÀO'!$O$5:$O$1604,0)),""))</f>
        <v/>
      </c>
      <c r="AE41" s="45" t="str">
        <f t="array" ref="AE41">IF(OR(AE$6="",$B41=""),"",IFERROR(INDEX('GIỜ RA VÀO'!$M$5:$M$1604,MATCH($B41&amp;"|"&amp;AE$6,'GIỜ RA VÀO'!$O$5:$O$1604,0)),""))</f>
        <v/>
      </c>
      <c r="AF41" s="45" t="str">
        <f t="array" ref="AF41">IF(OR(AF$6="",$B41=""),"",IFERROR(INDEX('GIỜ RA VÀO'!$M$5:$M$1604,MATCH($B41&amp;"|"&amp;AF$6,'GIỜ RA VÀO'!$O$5:$O$1604,0)),""))</f>
        <v/>
      </c>
      <c r="AG41" s="45" t="str">
        <f t="array" ref="AG41">IF(OR(AG$6="",$B41=""),"",IFERROR(INDEX('GIỜ RA VÀO'!$M$5:$M$1604,MATCH($B41&amp;"|"&amp;AG$6,'GIỜ RA VÀO'!$O$5:$O$1604,0)),""))</f>
        <v/>
      </c>
      <c r="AH41" s="45" t="str">
        <f t="array" ref="AH41">IF(OR(AH$6="",$B41=""),"",IFERROR(INDEX('GIỜ RA VÀO'!$M$5:$M$1604,MATCH($B41&amp;"|"&amp;AH$6,'GIỜ RA VÀO'!$O$5:$O$1604,0)),""))</f>
        <v/>
      </c>
      <c r="AI41" s="45" t="str">
        <f t="array" ref="AI41">IF(OR(AI$6="",$B41=""),"",IFERROR(INDEX('GIỜ RA VÀO'!$M$5:$M$1604,MATCH($B41&amp;"|"&amp;AI$6,'GIỜ RA VÀO'!$O$5:$O$1604,0)),""))</f>
        <v/>
      </c>
      <c r="AJ41" s="37" t="str">
        <f t="shared" si="3"/>
        <v/>
      </c>
      <c r="AK41" s="34" t="str">
        <f t="shared" si="4"/>
        <v/>
      </c>
      <c r="AL41" s="34" t="str">
        <f t="shared" si="5"/>
        <v/>
      </c>
      <c r="AM41" s="34" t="str">
        <f t="shared" si="6"/>
        <v/>
      </c>
      <c r="AN41" s="34" t="str">
        <f t="shared" si="7"/>
        <v/>
      </c>
      <c r="AO41" s="34" t="str">
        <f t="shared" si="8"/>
        <v/>
      </c>
      <c r="AP41" s="46" t="str">
        <f t="shared" si="9"/>
        <v/>
      </c>
      <c r="AQ41" s="37" t="str">
        <f>IF($B41="","",SUMIFS('GIỜ RA VÀO'!$J$5:$J$1604,'GIỜ RA VÀO'!$B$5:$B$1604,$B41,'GIỜ RA VÀO'!$A$5:$A$1604,"&gt;="&amp;DATE($E$4,$C$4,1),'GIỜ RA VÀO'!$A$5:$A$1604,"&lt;"&amp;DATE($E$4,$C$4+1,1)))</f>
        <v/>
      </c>
      <c r="AR41" s="37" t="str">
        <f>IF($B41="","",SUMIFS('GIỜ RA VÀO'!$L$5:$L$1604,'GIỜ RA VÀO'!$B$5:$B$1604,$B41,'GIỜ RA VÀO'!$A$5:$A$1604,"&gt;="&amp;DATE($E$4,$C$4,1),'GIỜ RA VÀO'!$A$5:$A$1604,"&lt;"&amp;DATE($E$4,$C$4+1,1)))</f>
        <v/>
      </c>
      <c r="AS41" s="34" t="str">
        <f>IF($B41="","",COUNTIFS('GIỜ RA VÀO'!$B$5:$B$1604,$B41,'GIỜ RA VÀO'!$H$5:$H$1604,"&gt;0",'GIỜ RA VÀO'!$A$5:$A$1604,"&gt;="&amp;DATE($E$4,$C$4,1),'GIỜ RA VÀO'!$A$5:$A$1604,"&lt;"&amp;DATE($E$4,$C$4+1,1)))</f>
        <v/>
      </c>
      <c r="AT41" s="34" t="str">
        <f>IF($B41="","",SUMIFS('GIỜ RA VÀO'!$H$5:$H$1604,'GIỜ RA VÀO'!$B$5:$B$1604,$B41,'GIỜ RA VÀO'!$A$5:$A$1604,"&gt;="&amp;DATE($E$4,$C$4,1),'GIỜ RA VÀO'!$A$5:$A$1604,"&lt;"&amp;DATE($E$4,$C$4+1,1)))</f>
        <v/>
      </c>
      <c r="AU41" s="34" t="str">
        <f>IF($B41="","",SUMIFS('GIỜ RA VÀO'!$I$5:$I$1604,'GIỜ RA VÀO'!$B$5:$B$1604,$B41,'GIỜ RA VÀO'!$A$5:$A$1604,"&gt;="&amp;DATE($E$4,$C$4,1),'GIỜ RA VÀO'!$A$5:$A$1604,"&lt;"&amp;DATE($E$4,$C$4+1,1)))</f>
        <v/>
      </c>
      <c r="AV41" s="47"/>
      <c r="AW41" s="47"/>
      <c r="AX41" s="47"/>
      <c r="AY41" s="47"/>
    </row>
    <row r="42" ht="21.0" customHeight="1">
      <c r="A42" s="38" t="str">
        <f t="shared" si="2"/>
        <v/>
      </c>
      <c r="B42" s="22" t="str">
        <f>IF('NHÂN VIÊN'!B39="","",'NHÂN VIÊN'!B39)</f>
        <v/>
      </c>
      <c r="C42" s="22" t="str">
        <f>IF(B42="","",'NHÂN VIÊN'!C39)</f>
        <v/>
      </c>
      <c r="D42" s="22" t="str">
        <f>IF(B42="","",'NHÂN VIÊN'!D39)</f>
        <v/>
      </c>
      <c r="E42" s="45" t="str">
        <f t="array" ref="E42">IF(OR(E$6="",$B42=""),"",IFERROR(INDEX('GIỜ RA VÀO'!$M$5:$M$1604,MATCH($B42&amp;"|"&amp;E$6,'GIỜ RA VÀO'!$O$5:$O$1604,0)),""))</f>
        <v/>
      </c>
      <c r="F42" s="45" t="str">
        <f t="array" ref="F42">IF(OR(F$6="",$B42=""),"",IFERROR(INDEX('GIỜ RA VÀO'!$M$5:$M$1604,MATCH($B42&amp;"|"&amp;F$6,'GIỜ RA VÀO'!$O$5:$O$1604,0)),""))</f>
        <v/>
      </c>
      <c r="G42" s="45" t="str">
        <f t="array" ref="G42">IF(OR(G$6="",$B42=""),"",IFERROR(INDEX('GIỜ RA VÀO'!$M$5:$M$1604,MATCH($B42&amp;"|"&amp;G$6,'GIỜ RA VÀO'!$O$5:$O$1604,0)),""))</f>
        <v/>
      </c>
      <c r="H42" s="45" t="str">
        <f t="array" ref="H42">IF(OR(H$6="",$B42=""),"",IFERROR(INDEX('GIỜ RA VÀO'!$M$5:$M$1604,MATCH($B42&amp;"|"&amp;H$6,'GIỜ RA VÀO'!$O$5:$O$1604,0)),""))</f>
        <v/>
      </c>
      <c r="I42" s="45" t="str">
        <f t="array" ref="I42">IF(OR(I$6="",$B42=""),"",IFERROR(INDEX('GIỜ RA VÀO'!$M$5:$M$1604,MATCH($B42&amp;"|"&amp;I$6,'GIỜ RA VÀO'!$O$5:$O$1604,0)),""))</f>
        <v/>
      </c>
      <c r="J42" s="45" t="str">
        <f t="array" ref="J42">IF(OR(J$6="",$B42=""),"",IFERROR(INDEX('GIỜ RA VÀO'!$M$5:$M$1604,MATCH($B42&amp;"|"&amp;J$6,'GIỜ RA VÀO'!$O$5:$O$1604,0)),""))</f>
        <v/>
      </c>
      <c r="K42" s="45" t="str">
        <f t="array" ref="K42">IF(OR(K$6="",$B42=""),"",IFERROR(INDEX('GIỜ RA VÀO'!$M$5:$M$1604,MATCH($B42&amp;"|"&amp;K$6,'GIỜ RA VÀO'!$O$5:$O$1604,0)),""))</f>
        <v/>
      </c>
      <c r="L42" s="45" t="str">
        <f t="array" ref="L42">IF(OR(L$6="",$B42=""),"",IFERROR(INDEX('GIỜ RA VÀO'!$M$5:$M$1604,MATCH($B42&amp;"|"&amp;L$6,'GIỜ RA VÀO'!$O$5:$O$1604,0)),""))</f>
        <v/>
      </c>
      <c r="M42" s="45" t="str">
        <f t="array" ref="M42">IF(OR(M$6="",$B42=""),"",IFERROR(INDEX('GIỜ RA VÀO'!$M$5:$M$1604,MATCH($B42&amp;"|"&amp;M$6,'GIỜ RA VÀO'!$O$5:$O$1604,0)),""))</f>
        <v/>
      </c>
      <c r="N42" s="45" t="str">
        <f t="array" ref="N42">IF(OR(N$6="",$B42=""),"",IFERROR(INDEX('GIỜ RA VÀO'!$M$5:$M$1604,MATCH($B42&amp;"|"&amp;N$6,'GIỜ RA VÀO'!$O$5:$O$1604,0)),""))</f>
        <v/>
      </c>
      <c r="O42" s="45" t="str">
        <f t="array" ref="O42">IF(OR(O$6="",$B42=""),"",IFERROR(INDEX('GIỜ RA VÀO'!$M$5:$M$1604,MATCH($B42&amp;"|"&amp;O$6,'GIỜ RA VÀO'!$O$5:$O$1604,0)),""))</f>
        <v/>
      </c>
      <c r="P42" s="45" t="str">
        <f t="array" ref="P42">IF(OR(P$6="",$B42=""),"",IFERROR(INDEX('GIỜ RA VÀO'!$M$5:$M$1604,MATCH($B42&amp;"|"&amp;P$6,'GIỜ RA VÀO'!$O$5:$O$1604,0)),""))</f>
        <v/>
      </c>
      <c r="Q42" s="45" t="str">
        <f t="array" ref="Q42">IF(OR(Q$6="",$B42=""),"",IFERROR(INDEX('GIỜ RA VÀO'!$M$5:$M$1604,MATCH($B42&amp;"|"&amp;Q$6,'GIỜ RA VÀO'!$O$5:$O$1604,0)),""))</f>
        <v/>
      </c>
      <c r="R42" s="45" t="str">
        <f t="array" ref="R42">IF(OR(R$6="",$B42=""),"",IFERROR(INDEX('GIỜ RA VÀO'!$M$5:$M$1604,MATCH($B42&amp;"|"&amp;R$6,'GIỜ RA VÀO'!$O$5:$O$1604,0)),""))</f>
        <v/>
      </c>
      <c r="S42" s="45" t="str">
        <f t="array" ref="S42">IF(OR(S$6="",$B42=""),"",IFERROR(INDEX('GIỜ RA VÀO'!$M$5:$M$1604,MATCH($B42&amp;"|"&amp;S$6,'GIỜ RA VÀO'!$O$5:$O$1604,0)),""))</f>
        <v/>
      </c>
      <c r="T42" s="45" t="str">
        <f t="array" ref="T42">IF(OR(T$6="",$B42=""),"",IFERROR(INDEX('GIỜ RA VÀO'!$M$5:$M$1604,MATCH($B42&amp;"|"&amp;T$6,'GIỜ RA VÀO'!$O$5:$O$1604,0)),""))</f>
        <v/>
      </c>
      <c r="U42" s="45" t="str">
        <f t="array" ref="U42">IF(OR(U$6="",$B42=""),"",IFERROR(INDEX('GIỜ RA VÀO'!$M$5:$M$1604,MATCH($B42&amp;"|"&amp;U$6,'GIỜ RA VÀO'!$O$5:$O$1604,0)),""))</f>
        <v/>
      </c>
      <c r="V42" s="45" t="str">
        <f t="array" ref="V42">IF(OR(V$6="",$B42=""),"",IFERROR(INDEX('GIỜ RA VÀO'!$M$5:$M$1604,MATCH($B42&amp;"|"&amp;V$6,'GIỜ RA VÀO'!$O$5:$O$1604,0)),""))</f>
        <v/>
      </c>
      <c r="W42" s="45" t="str">
        <f t="array" ref="W42">IF(OR(W$6="",$B42=""),"",IFERROR(INDEX('GIỜ RA VÀO'!$M$5:$M$1604,MATCH($B42&amp;"|"&amp;W$6,'GIỜ RA VÀO'!$O$5:$O$1604,0)),""))</f>
        <v/>
      </c>
      <c r="X42" s="45" t="str">
        <f t="array" ref="X42">IF(OR(X$6="",$B42=""),"",IFERROR(INDEX('GIỜ RA VÀO'!$M$5:$M$1604,MATCH($B42&amp;"|"&amp;X$6,'GIỜ RA VÀO'!$O$5:$O$1604,0)),""))</f>
        <v/>
      </c>
      <c r="Y42" s="45" t="str">
        <f t="array" ref="Y42">IF(OR(Y$6="",$B42=""),"",IFERROR(INDEX('GIỜ RA VÀO'!$M$5:$M$1604,MATCH($B42&amp;"|"&amp;Y$6,'GIỜ RA VÀO'!$O$5:$O$1604,0)),""))</f>
        <v/>
      </c>
      <c r="Z42" s="45" t="str">
        <f t="array" ref="Z42">IF(OR(Z$6="",$B42=""),"",IFERROR(INDEX('GIỜ RA VÀO'!$M$5:$M$1604,MATCH($B42&amp;"|"&amp;Z$6,'GIỜ RA VÀO'!$O$5:$O$1604,0)),""))</f>
        <v/>
      </c>
      <c r="AA42" s="45" t="str">
        <f t="array" ref="AA42">IF(OR(AA$6="",$B42=""),"",IFERROR(INDEX('GIỜ RA VÀO'!$M$5:$M$1604,MATCH($B42&amp;"|"&amp;AA$6,'GIỜ RA VÀO'!$O$5:$O$1604,0)),""))</f>
        <v/>
      </c>
      <c r="AB42" s="45" t="str">
        <f t="array" ref="AB42">IF(OR(AB$6="",$B42=""),"",IFERROR(INDEX('GIỜ RA VÀO'!$M$5:$M$1604,MATCH($B42&amp;"|"&amp;AB$6,'GIỜ RA VÀO'!$O$5:$O$1604,0)),""))</f>
        <v/>
      </c>
      <c r="AC42" s="45" t="str">
        <f t="array" ref="AC42">IF(OR(AC$6="",$B42=""),"",IFERROR(INDEX('GIỜ RA VÀO'!$M$5:$M$1604,MATCH($B42&amp;"|"&amp;AC$6,'GIỜ RA VÀO'!$O$5:$O$1604,0)),""))</f>
        <v/>
      </c>
      <c r="AD42" s="45" t="str">
        <f t="array" ref="AD42">IF(OR(AD$6="",$B42=""),"",IFERROR(INDEX('GIỜ RA VÀO'!$M$5:$M$1604,MATCH($B42&amp;"|"&amp;AD$6,'GIỜ RA VÀO'!$O$5:$O$1604,0)),""))</f>
        <v/>
      </c>
      <c r="AE42" s="45" t="str">
        <f t="array" ref="AE42">IF(OR(AE$6="",$B42=""),"",IFERROR(INDEX('GIỜ RA VÀO'!$M$5:$M$1604,MATCH($B42&amp;"|"&amp;AE$6,'GIỜ RA VÀO'!$O$5:$O$1604,0)),""))</f>
        <v/>
      </c>
      <c r="AF42" s="45" t="str">
        <f t="array" ref="AF42">IF(OR(AF$6="",$B42=""),"",IFERROR(INDEX('GIỜ RA VÀO'!$M$5:$M$1604,MATCH($B42&amp;"|"&amp;AF$6,'GIỜ RA VÀO'!$O$5:$O$1604,0)),""))</f>
        <v/>
      </c>
      <c r="AG42" s="45" t="str">
        <f t="array" ref="AG42">IF(OR(AG$6="",$B42=""),"",IFERROR(INDEX('GIỜ RA VÀO'!$M$5:$M$1604,MATCH($B42&amp;"|"&amp;AG$6,'GIỜ RA VÀO'!$O$5:$O$1604,0)),""))</f>
        <v/>
      </c>
      <c r="AH42" s="45" t="str">
        <f t="array" ref="AH42">IF(OR(AH$6="",$B42=""),"",IFERROR(INDEX('GIỜ RA VÀO'!$M$5:$M$1604,MATCH($B42&amp;"|"&amp;AH$6,'GIỜ RA VÀO'!$O$5:$O$1604,0)),""))</f>
        <v/>
      </c>
      <c r="AI42" s="45" t="str">
        <f t="array" ref="AI42">IF(OR(AI$6="",$B42=""),"",IFERROR(INDEX('GIỜ RA VÀO'!$M$5:$M$1604,MATCH($B42&amp;"|"&amp;AI$6,'GIỜ RA VÀO'!$O$5:$O$1604,0)),""))</f>
        <v/>
      </c>
      <c r="AJ42" s="37" t="str">
        <f t="shared" si="3"/>
        <v/>
      </c>
      <c r="AK42" s="34" t="str">
        <f t="shared" si="4"/>
        <v/>
      </c>
      <c r="AL42" s="34" t="str">
        <f t="shared" si="5"/>
        <v/>
      </c>
      <c r="AM42" s="34" t="str">
        <f t="shared" si="6"/>
        <v/>
      </c>
      <c r="AN42" s="34" t="str">
        <f t="shared" si="7"/>
        <v/>
      </c>
      <c r="AO42" s="34" t="str">
        <f t="shared" si="8"/>
        <v/>
      </c>
      <c r="AP42" s="46" t="str">
        <f t="shared" si="9"/>
        <v/>
      </c>
      <c r="AQ42" s="37" t="str">
        <f>IF($B42="","",SUMIFS('GIỜ RA VÀO'!$J$5:$J$1604,'GIỜ RA VÀO'!$B$5:$B$1604,$B42,'GIỜ RA VÀO'!$A$5:$A$1604,"&gt;="&amp;DATE($E$4,$C$4,1),'GIỜ RA VÀO'!$A$5:$A$1604,"&lt;"&amp;DATE($E$4,$C$4+1,1)))</f>
        <v/>
      </c>
      <c r="AR42" s="37" t="str">
        <f>IF($B42="","",SUMIFS('GIỜ RA VÀO'!$L$5:$L$1604,'GIỜ RA VÀO'!$B$5:$B$1604,$B42,'GIỜ RA VÀO'!$A$5:$A$1604,"&gt;="&amp;DATE($E$4,$C$4,1),'GIỜ RA VÀO'!$A$5:$A$1604,"&lt;"&amp;DATE($E$4,$C$4+1,1)))</f>
        <v/>
      </c>
      <c r="AS42" s="34" t="str">
        <f>IF($B42="","",COUNTIFS('GIỜ RA VÀO'!$B$5:$B$1604,$B42,'GIỜ RA VÀO'!$H$5:$H$1604,"&gt;0",'GIỜ RA VÀO'!$A$5:$A$1604,"&gt;="&amp;DATE($E$4,$C$4,1),'GIỜ RA VÀO'!$A$5:$A$1604,"&lt;"&amp;DATE($E$4,$C$4+1,1)))</f>
        <v/>
      </c>
      <c r="AT42" s="34" t="str">
        <f>IF($B42="","",SUMIFS('GIỜ RA VÀO'!$H$5:$H$1604,'GIỜ RA VÀO'!$B$5:$B$1604,$B42,'GIỜ RA VÀO'!$A$5:$A$1604,"&gt;="&amp;DATE($E$4,$C$4,1),'GIỜ RA VÀO'!$A$5:$A$1604,"&lt;"&amp;DATE($E$4,$C$4+1,1)))</f>
        <v/>
      </c>
      <c r="AU42" s="34" t="str">
        <f>IF($B42="","",SUMIFS('GIỜ RA VÀO'!$I$5:$I$1604,'GIỜ RA VÀO'!$B$5:$B$1604,$B42,'GIỜ RA VÀO'!$A$5:$A$1604,"&gt;="&amp;DATE($E$4,$C$4,1),'GIỜ RA VÀO'!$A$5:$A$1604,"&lt;"&amp;DATE($E$4,$C$4+1,1)))</f>
        <v/>
      </c>
      <c r="AV42" s="47"/>
      <c r="AW42" s="47"/>
      <c r="AX42" s="47"/>
      <c r="AY42" s="47"/>
    </row>
    <row r="43" ht="21.0" customHeight="1">
      <c r="A43" s="38" t="str">
        <f t="shared" si="2"/>
        <v/>
      </c>
      <c r="B43" s="22" t="str">
        <f>IF('NHÂN VIÊN'!B40="","",'NHÂN VIÊN'!B40)</f>
        <v/>
      </c>
      <c r="C43" s="22" t="str">
        <f>IF(B43="","",'NHÂN VIÊN'!C40)</f>
        <v/>
      </c>
      <c r="D43" s="22" t="str">
        <f>IF(B43="","",'NHÂN VIÊN'!D40)</f>
        <v/>
      </c>
      <c r="E43" s="45" t="str">
        <f t="array" ref="E43">IF(OR(E$6="",$B43=""),"",IFERROR(INDEX('GIỜ RA VÀO'!$M$5:$M$1604,MATCH($B43&amp;"|"&amp;E$6,'GIỜ RA VÀO'!$O$5:$O$1604,0)),""))</f>
        <v/>
      </c>
      <c r="F43" s="45" t="str">
        <f t="array" ref="F43">IF(OR(F$6="",$B43=""),"",IFERROR(INDEX('GIỜ RA VÀO'!$M$5:$M$1604,MATCH($B43&amp;"|"&amp;F$6,'GIỜ RA VÀO'!$O$5:$O$1604,0)),""))</f>
        <v/>
      </c>
      <c r="G43" s="45" t="str">
        <f t="array" ref="G43">IF(OR(G$6="",$B43=""),"",IFERROR(INDEX('GIỜ RA VÀO'!$M$5:$M$1604,MATCH($B43&amp;"|"&amp;G$6,'GIỜ RA VÀO'!$O$5:$O$1604,0)),""))</f>
        <v/>
      </c>
      <c r="H43" s="45" t="str">
        <f t="array" ref="H43">IF(OR(H$6="",$B43=""),"",IFERROR(INDEX('GIỜ RA VÀO'!$M$5:$M$1604,MATCH($B43&amp;"|"&amp;H$6,'GIỜ RA VÀO'!$O$5:$O$1604,0)),""))</f>
        <v/>
      </c>
      <c r="I43" s="45" t="str">
        <f t="array" ref="I43">IF(OR(I$6="",$B43=""),"",IFERROR(INDEX('GIỜ RA VÀO'!$M$5:$M$1604,MATCH($B43&amp;"|"&amp;I$6,'GIỜ RA VÀO'!$O$5:$O$1604,0)),""))</f>
        <v/>
      </c>
      <c r="J43" s="45" t="str">
        <f t="array" ref="J43">IF(OR(J$6="",$B43=""),"",IFERROR(INDEX('GIỜ RA VÀO'!$M$5:$M$1604,MATCH($B43&amp;"|"&amp;J$6,'GIỜ RA VÀO'!$O$5:$O$1604,0)),""))</f>
        <v/>
      </c>
      <c r="K43" s="45" t="str">
        <f t="array" ref="K43">IF(OR(K$6="",$B43=""),"",IFERROR(INDEX('GIỜ RA VÀO'!$M$5:$M$1604,MATCH($B43&amp;"|"&amp;K$6,'GIỜ RA VÀO'!$O$5:$O$1604,0)),""))</f>
        <v/>
      </c>
      <c r="L43" s="45" t="str">
        <f t="array" ref="L43">IF(OR(L$6="",$B43=""),"",IFERROR(INDEX('GIỜ RA VÀO'!$M$5:$M$1604,MATCH($B43&amp;"|"&amp;L$6,'GIỜ RA VÀO'!$O$5:$O$1604,0)),""))</f>
        <v/>
      </c>
      <c r="M43" s="45" t="str">
        <f t="array" ref="M43">IF(OR(M$6="",$B43=""),"",IFERROR(INDEX('GIỜ RA VÀO'!$M$5:$M$1604,MATCH($B43&amp;"|"&amp;M$6,'GIỜ RA VÀO'!$O$5:$O$1604,0)),""))</f>
        <v/>
      </c>
      <c r="N43" s="45" t="str">
        <f t="array" ref="N43">IF(OR(N$6="",$B43=""),"",IFERROR(INDEX('GIỜ RA VÀO'!$M$5:$M$1604,MATCH($B43&amp;"|"&amp;N$6,'GIỜ RA VÀO'!$O$5:$O$1604,0)),""))</f>
        <v/>
      </c>
      <c r="O43" s="45" t="str">
        <f t="array" ref="O43">IF(OR(O$6="",$B43=""),"",IFERROR(INDEX('GIỜ RA VÀO'!$M$5:$M$1604,MATCH($B43&amp;"|"&amp;O$6,'GIỜ RA VÀO'!$O$5:$O$1604,0)),""))</f>
        <v/>
      </c>
      <c r="P43" s="45" t="str">
        <f t="array" ref="P43">IF(OR(P$6="",$B43=""),"",IFERROR(INDEX('GIỜ RA VÀO'!$M$5:$M$1604,MATCH($B43&amp;"|"&amp;P$6,'GIỜ RA VÀO'!$O$5:$O$1604,0)),""))</f>
        <v/>
      </c>
      <c r="Q43" s="45" t="str">
        <f t="array" ref="Q43">IF(OR(Q$6="",$B43=""),"",IFERROR(INDEX('GIỜ RA VÀO'!$M$5:$M$1604,MATCH($B43&amp;"|"&amp;Q$6,'GIỜ RA VÀO'!$O$5:$O$1604,0)),""))</f>
        <v/>
      </c>
      <c r="R43" s="45" t="str">
        <f t="array" ref="R43">IF(OR(R$6="",$B43=""),"",IFERROR(INDEX('GIỜ RA VÀO'!$M$5:$M$1604,MATCH($B43&amp;"|"&amp;R$6,'GIỜ RA VÀO'!$O$5:$O$1604,0)),""))</f>
        <v/>
      </c>
      <c r="S43" s="45" t="str">
        <f t="array" ref="S43">IF(OR(S$6="",$B43=""),"",IFERROR(INDEX('GIỜ RA VÀO'!$M$5:$M$1604,MATCH($B43&amp;"|"&amp;S$6,'GIỜ RA VÀO'!$O$5:$O$1604,0)),""))</f>
        <v/>
      </c>
      <c r="T43" s="45" t="str">
        <f t="array" ref="T43">IF(OR(T$6="",$B43=""),"",IFERROR(INDEX('GIỜ RA VÀO'!$M$5:$M$1604,MATCH($B43&amp;"|"&amp;T$6,'GIỜ RA VÀO'!$O$5:$O$1604,0)),""))</f>
        <v/>
      </c>
      <c r="U43" s="45" t="str">
        <f t="array" ref="U43">IF(OR(U$6="",$B43=""),"",IFERROR(INDEX('GIỜ RA VÀO'!$M$5:$M$1604,MATCH($B43&amp;"|"&amp;U$6,'GIỜ RA VÀO'!$O$5:$O$1604,0)),""))</f>
        <v/>
      </c>
      <c r="V43" s="45" t="str">
        <f t="array" ref="V43">IF(OR(V$6="",$B43=""),"",IFERROR(INDEX('GIỜ RA VÀO'!$M$5:$M$1604,MATCH($B43&amp;"|"&amp;V$6,'GIỜ RA VÀO'!$O$5:$O$1604,0)),""))</f>
        <v/>
      </c>
      <c r="W43" s="45" t="str">
        <f t="array" ref="W43">IF(OR(W$6="",$B43=""),"",IFERROR(INDEX('GIỜ RA VÀO'!$M$5:$M$1604,MATCH($B43&amp;"|"&amp;W$6,'GIỜ RA VÀO'!$O$5:$O$1604,0)),""))</f>
        <v/>
      </c>
      <c r="X43" s="45" t="str">
        <f t="array" ref="X43">IF(OR(X$6="",$B43=""),"",IFERROR(INDEX('GIỜ RA VÀO'!$M$5:$M$1604,MATCH($B43&amp;"|"&amp;X$6,'GIỜ RA VÀO'!$O$5:$O$1604,0)),""))</f>
        <v/>
      </c>
      <c r="Y43" s="45" t="str">
        <f t="array" ref="Y43">IF(OR(Y$6="",$B43=""),"",IFERROR(INDEX('GIỜ RA VÀO'!$M$5:$M$1604,MATCH($B43&amp;"|"&amp;Y$6,'GIỜ RA VÀO'!$O$5:$O$1604,0)),""))</f>
        <v/>
      </c>
      <c r="Z43" s="45" t="str">
        <f t="array" ref="Z43">IF(OR(Z$6="",$B43=""),"",IFERROR(INDEX('GIỜ RA VÀO'!$M$5:$M$1604,MATCH($B43&amp;"|"&amp;Z$6,'GIỜ RA VÀO'!$O$5:$O$1604,0)),""))</f>
        <v/>
      </c>
      <c r="AA43" s="45" t="str">
        <f t="array" ref="AA43">IF(OR(AA$6="",$B43=""),"",IFERROR(INDEX('GIỜ RA VÀO'!$M$5:$M$1604,MATCH($B43&amp;"|"&amp;AA$6,'GIỜ RA VÀO'!$O$5:$O$1604,0)),""))</f>
        <v/>
      </c>
      <c r="AB43" s="45" t="str">
        <f t="array" ref="AB43">IF(OR(AB$6="",$B43=""),"",IFERROR(INDEX('GIỜ RA VÀO'!$M$5:$M$1604,MATCH($B43&amp;"|"&amp;AB$6,'GIỜ RA VÀO'!$O$5:$O$1604,0)),""))</f>
        <v/>
      </c>
      <c r="AC43" s="45" t="str">
        <f t="array" ref="AC43">IF(OR(AC$6="",$B43=""),"",IFERROR(INDEX('GIỜ RA VÀO'!$M$5:$M$1604,MATCH($B43&amp;"|"&amp;AC$6,'GIỜ RA VÀO'!$O$5:$O$1604,0)),""))</f>
        <v/>
      </c>
      <c r="AD43" s="45" t="str">
        <f t="array" ref="AD43">IF(OR(AD$6="",$B43=""),"",IFERROR(INDEX('GIỜ RA VÀO'!$M$5:$M$1604,MATCH($B43&amp;"|"&amp;AD$6,'GIỜ RA VÀO'!$O$5:$O$1604,0)),""))</f>
        <v/>
      </c>
      <c r="AE43" s="45" t="str">
        <f t="array" ref="AE43">IF(OR(AE$6="",$B43=""),"",IFERROR(INDEX('GIỜ RA VÀO'!$M$5:$M$1604,MATCH($B43&amp;"|"&amp;AE$6,'GIỜ RA VÀO'!$O$5:$O$1604,0)),""))</f>
        <v/>
      </c>
      <c r="AF43" s="45" t="str">
        <f t="array" ref="AF43">IF(OR(AF$6="",$B43=""),"",IFERROR(INDEX('GIỜ RA VÀO'!$M$5:$M$1604,MATCH($B43&amp;"|"&amp;AF$6,'GIỜ RA VÀO'!$O$5:$O$1604,0)),""))</f>
        <v/>
      </c>
      <c r="AG43" s="45" t="str">
        <f t="array" ref="AG43">IF(OR(AG$6="",$B43=""),"",IFERROR(INDEX('GIỜ RA VÀO'!$M$5:$M$1604,MATCH($B43&amp;"|"&amp;AG$6,'GIỜ RA VÀO'!$O$5:$O$1604,0)),""))</f>
        <v/>
      </c>
      <c r="AH43" s="45" t="str">
        <f t="array" ref="AH43">IF(OR(AH$6="",$B43=""),"",IFERROR(INDEX('GIỜ RA VÀO'!$M$5:$M$1604,MATCH($B43&amp;"|"&amp;AH$6,'GIỜ RA VÀO'!$O$5:$O$1604,0)),""))</f>
        <v/>
      </c>
      <c r="AI43" s="45" t="str">
        <f t="array" ref="AI43">IF(OR(AI$6="",$B43=""),"",IFERROR(INDEX('GIỜ RA VÀO'!$M$5:$M$1604,MATCH($B43&amp;"|"&amp;AI$6,'GIỜ RA VÀO'!$O$5:$O$1604,0)),""))</f>
        <v/>
      </c>
      <c r="AJ43" s="37" t="str">
        <f t="shared" si="3"/>
        <v/>
      </c>
      <c r="AK43" s="34" t="str">
        <f t="shared" si="4"/>
        <v/>
      </c>
      <c r="AL43" s="34" t="str">
        <f t="shared" si="5"/>
        <v/>
      </c>
      <c r="AM43" s="34" t="str">
        <f t="shared" si="6"/>
        <v/>
      </c>
      <c r="AN43" s="34" t="str">
        <f t="shared" si="7"/>
        <v/>
      </c>
      <c r="AO43" s="34" t="str">
        <f t="shared" si="8"/>
        <v/>
      </c>
      <c r="AP43" s="46" t="str">
        <f t="shared" si="9"/>
        <v/>
      </c>
      <c r="AQ43" s="37" t="str">
        <f>IF($B43="","",SUMIFS('GIỜ RA VÀO'!$J$5:$J$1604,'GIỜ RA VÀO'!$B$5:$B$1604,$B43,'GIỜ RA VÀO'!$A$5:$A$1604,"&gt;="&amp;DATE($E$4,$C$4,1),'GIỜ RA VÀO'!$A$5:$A$1604,"&lt;"&amp;DATE($E$4,$C$4+1,1)))</f>
        <v/>
      </c>
      <c r="AR43" s="37" t="str">
        <f>IF($B43="","",SUMIFS('GIỜ RA VÀO'!$L$5:$L$1604,'GIỜ RA VÀO'!$B$5:$B$1604,$B43,'GIỜ RA VÀO'!$A$5:$A$1604,"&gt;="&amp;DATE($E$4,$C$4,1),'GIỜ RA VÀO'!$A$5:$A$1604,"&lt;"&amp;DATE($E$4,$C$4+1,1)))</f>
        <v/>
      </c>
      <c r="AS43" s="34" t="str">
        <f>IF($B43="","",COUNTIFS('GIỜ RA VÀO'!$B$5:$B$1604,$B43,'GIỜ RA VÀO'!$H$5:$H$1604,"&gt;0",'GIỜ RA VÀO'!$A$5:$A$1604,"&gt;="&amp;DATE($E$4,$C$4,1),'GIỜ RA VÀO'!$A$5:$A$1604,"&lt;"&amp;DATE($E$4,$C$4+1,1)))</f>
        <v/>
      </c>
      <c r="AT43" s="34" t="str">
        <f>IF($B43="","",SUMIFS('GIỜ RA VÀO'!$H$5:$H$1604,'GIỜ RA VÀO'!$B$5:$B$1604,$B43,'GIỜ RA VÀO'!$A$5:$A$1604,"&gt;="&amp;DATE($E$4,$C$4,1),'GIỜ RA VÀO'!$A$5:$A$1604,"&lt;"&amp;DATE($E$4,$C$4+1,1)))</f>
        <v/>
      </c>
      <c r="AU43" s="34" t="str">
        <f>IF($B43="","",SUMIFS('GIỜ RA VÀO'!$I$5:$I$1604,'GIỜ RA VÀO'!$B$5:$B$1604,$B43,'GIỜ RA VÀO'!$A$5:$A$1604,"&gt;="&amp;DATE($E$4,$C$4,1),'GIỜ RA VÀO'!$A$5:$A$1604,"&lt;"&amp;DATE($E$4,$C$4+1,1)))</f>
        <v/>
      </c>
      <c r="AV43" s="47"/>
      <c r="AW43" s="47"/>
      <c r="AX43" s="47"/>
      <c r="AY43" s="47"/>
    </row>
    <row r="44" ht="21.0" customHeight="1">
      <c r="A44" s="38" t="str">
        <f t="shared" si="2"/>
        <v/>
      </c>
      <c r="B44" s="22" t="str">
        <f>IF('NHÂN VIÊN'!B41="","",'NHÂN VIÊN'!B41)</f>
        <v/>
      </c>
      <c r="C44" s="22" t="str">
        <f>IF(B44="","",'NHÂN VIÊN'!C41)</f>
        <v/>
      </c>
      <c r="D44" s="22" t="str">
        <f>IF(B44="","",'NHÂN VIÊN'!D41)</f>
        <v/>
      </c>
      <c r="E44" s="45" t="str">
        <f t="array" ref="E44">IF(OR(E$6="",$B44=""),"",IFERROR(INDEX('GIỜ RA VÀO'!$M$5:$M$1604,MATCH($B44&amp;"|"&amp;E$6,'GIỜ RA VÀO'!$O$5:$O$1604,0)),""))</f>
        <v/>
      </c>
      <c r="F44" s="45" t="str">
        <f t="array" ref="F44">IF(OR(F$6="",$B44=""),"",IFERROR(INDEX('GIỜ RA VÀO'!$M$5:$M$1604,MATCH($B44&amp;"|"&amp;F$6,'GIỜ RA VÀO'!$O$5:$O$1604,0)),""))</f>
        <v/>
      </c>
      <c r="G44" s="45" t="str">
        <f t="array" ref="G44">IF(OR(G$6="",$B44=""),"",IFERROR(INDEX('GIỜ RA VÀO'!$M$5:$M$1604,MATCH($B44&amp;"|"&amp;G$6,'GIỜ RA VÀO'!$O$5:$O$1604,0)),""))</f>
        <v/>
      </c>
      <c r="H44" s="45" t="str">
        <f t="array" ref="H44">IF(OR(H$6="",$B44=""),"",IFERROR(INDEX('GIỜ RA VÀO'!$M$5:$M$1604,MATCH($B44&amp;"|"&amp;H$6,'GIỜ RA VÀO'!$O$5:$O$1604,0)),""))</f>
        <v/>
      </c>
      <c r="I44" s="45" t="str">
        <f t="array" ref="I44">IF(OR(I$6="",$B44=""),"",IFERROR(INDEX('GIỜ RA VÀO'!$M$5:$M$1604,MATCH($B44&amp;"|"&amp;I$6,'GIỜ RA VÀO'!$O$5:$O$1604,0)),""))</f>
        <v/>
      </c>
      <c r="J44" s="45" t="str">
        <f t="array" ref="J44">IF(OR(J$6="",$B44=""),"",IFERROR(INDEX('GIỜ RA VÀO'!$M$5:$M$1604,MATCH($B44&amp;"|"&amp;J$6,'GIỜ RA VÀO'!$O$5:$O$1604,0)),""))</f>
        <v/>
      </c>
      <c r="K44" s="45" t="str">
        <f t="array" ref="K44">IF(OR(K$6="",$B44=""),"",IFERROR(INDEX('GIỜ RA VÀO'!$M$5:$M$1604,MATCH($B44&amp;"|"&amp;K$6,'GIỜ RA VÀO'!$O$5:$O$1604,0)),""))</f>
        <v/>
      </c>
      <c r="L44" s="45" t="str">
        <f t="array" ref="L44">IF(OR(L$6="",$B44=""),"",IFERROR(INDEX('GIỜ RA VÀO'!$M$5:$M$1604,MATCH($B44&amp;"|"&amp;L$6,'GIỜ RA VÀO'!$O$5:$O$1604,0)),""))</f>
        <v/>
      </c>
      <c r="M44" s="45" t="str">
        <f t="array" ref="M44">IF(OR(M$6="",$B44=""),"",IFERROR(INDEX('GIỜ RA VÀO'!$M$5:$M$1604,MATCH($B44&amp;"|"&amp;M$6,'GIỜ RA VÀO'!$O$5:$O$1604,0)),""))</f>
        <v/>
      </c>
      <c r="N44" s="45" t="str">
        <f t="array" ref="N44">IF(OR(N$6="",$B44=""),"",IFERROR(INDEX('GIỜ RA VÀO'!$M$5:$M$1604,MATCH($B44&amp;"|"&amp;N$6,'GIỜ RA VÀO'!$O$5:$O$1604,0)),""))</f>
        <v/>
      </c>
      <c r="O44" s="45" t="str">
        <f t="array" ref="O44">IF(OR(O$6="",$B44=""),"",IFERROR(INDEX('GIỜ RA VÀO'!$M$5:$M$1604,MATCH($B44&amp;"|"&amp;O$6,'GIỜ RA VÀO'!$O$5:$O$1604,0)),""))</f>
        <v/>
      </c>
      <c r="P44" s="45" t="str">
        <f t="array" ref="P44">IF(OR(P$6="",$B44=""),"",IFERROR(INDEX('GIỜ RA VÀO'!$M$5:$M$1604,MATCH($B44&amp;"|"&amp;P$6,'GIỜ RA VÀO'!$O$5:$O$1604,0)),""))</f>
        <v/>
      </c>
      <c r="Q44" s="45" t="str">
        <f t="array" ref="Q44">IF(OR(Q$6="",$B44=""),"",IFERROR(INDEX('GIỜ RA VÀO'!$M$5:$M$1604,MATCH($B44&amp;"|"&amp;Q$6,'GIỜ RA VÀO'!$O$5:$O$1604,0)),""))</f>
        <v/>
      </c>
      <c r="R44" s="45" t="str">
        <f t="array" ref="R44">IF(OR(R$6="",$B44=""),"",IFERROR(INDEX('GIỜ RA VÀO'!$M$5:$M$1604,MATCH($B44&amp;"|"&amp;R$6,'GIỜ RA VÀO'!$O$5:$O$1604,0)),""))</f>
        <v/>
      </c>
      <c r="S44" s="45" t="str">
        <f t="array" ref="S44">IF(OR(S$6="",$B44=""),"",IFERROR(INDEX('GIỜ RA VÀO'!$M$5:$M$1604,MATCH($B44&amp;"|"&amp;S$6,'GIỜ RA VÀO'!$O$5:$O$1604,0)),""))</f>
        <v/>
      </c>
      <c r="T44" s="45" t="str">
        <f t="array" ref="T44">IF(OR(T$6="",$B44=""),"",IFERROR(INDEX('GIỜ RA VÀO'!$M$5:$M$1604,MATCH($B44&amp;"|"&amp;T$6,'GIỜ RA VÀO'!$O$5:$O$1604,0)),""))</f>
        <v/>
      </c>
      <c r="U44" s="45" t="str">
        <f t="array" ref="U44">IF(OR(U$6="",$B44=""),"",IFERROR(INDEX('GIỜ RA VÀO'!$M$5:$M$1604,MATCH($B44&amp;"|"&amp;U$6,'GIỜ RA VÀO'!$O$5:$O$1604,0)),""))</f>
        <v/>
      </c>
      <c r="V44" s="45" t="str">
        <f t="array" ref="V44">IF(OR(V$6="",$B44=""),"",IFERROR(INDEX('GIỜ RA VÀO'!$M$5:$M$1604,MATCH($B44&amp;"|"&amp;V$6,'GIỜ RA VÀO'!$O$5:$O$1604,0)),""))</f>
        <v/>
      </c>
      <c r="W44" s="45" t="str">
        <f t="array" ref="W44">IF(OR(W$6="",$B44=""),"",IFERROR(INDEX('GIỜ RA VÀO'!$M$5:$M$1604,MATCH($B44&amp;"|"&amp;W$6,'GIỜ RA VÀO'!$O$5:$O$1604,0)),""))</f>
        <v/>
      </c>
      <c r="X44" s="45" t="str">
        <f t="array" ref="X44">IF(OR(X$6="",$B44=""),"",IFERROR(INDEX('GIỜ RA VÀO'!$M$5:$M$1604,MATCH($B44&amp;"|"&amp;X$6,'GIỜ RA VÀO'!$O$5:$O$1604,0)),""))</f>
        <v/>
      </c>
      <c r="Y44" s="45" t="str">
        <f t="array" ref="Y44">IF(OR(Y$6="",$B44=""),"",IFERROR(INDEX('GIỜ RA VÀO'!$M$5:$M$1604,MATCH($B44&amp;"|"&amp;Y$6,'GIỜ RA VÀO'!$O$5:$O$1604,0)),""))</f>
        <v/>
      </c>
      <c r="Z44" s="45" t="str">
        <f t="array" ref="Z44">IF(OR(Z$6="",$B44=""),"",IFERROR(INDEX('GIỜ RA VÀO'!$M$5:$M$1604,MATCH($B44&amp;"|"&amp;Z$6,'GIỜ RA VÀO'!$O$5:$O$1604,0)),""))</f>
        <v/>
      </c>
      <c r="AA44" s="45" t="str">
        <f t="array" ref="AA44">IF(OR(AA$6="",$B44=""),"",IFERROR(INDEX('GIỜ RA VÀO'!$M$5:$M$1604,MATCH($B44&amp;"|"&amp;AA$6,'GIỜ RA VÀO'!$O$5:$O$1604,0)),""))</f>
        <v/>
      </c>
      <c r="AB44" s="45" t="str">
        <f t="array" ref="AB44">IF(OR(AB$6="",$B44=""),"",IFERROR(INDEX('GIỜ RA VÀO'!$M$5:$M$1604,MATCH($B44&amp;"|"&amp;AB$6,'GIỜ RA VÀO'!$O$5:$O$1604,0)),""))</f>
        <v/>
      </c>
      <c r="AC44" s="45" t="str">
        <f t="array" ref="AC44">IF(OR(AC$6="",$B44=""),"",IFERROR(INDEX('GIỜ RA VÀO'!$M$5:$M$1604,MATCH($B44&amp;"|"&amp;AC$6,'GIỜ RA VÀO'!$O$5:$O$1604,0)),""))</f>
        <v/>
      </c>
      <c r="AD44" s="45" t="str">
        <f t="array" ref="AD44">IF(OR(AD$6="",$B44=""),"",IFERROR(INDEX('GIỜ RA VÀO'!$M$5:$M$1604,MATCH($B44&amp;"|"&amp;AD$6,'GIỜ RA VÀO'!$O$5:$O$1604,0)),""))</f>
        <v/>
      </c>
      <c r="AE44" s="45" t="str">
        <f t="array" ref="AE44">IF(OR(AE$6="",$B44=""),"",IFERROR(INDEX('GIỜ RA VÀO'!$M$5:$M$1604,MATCH($B44&amp;"|"&amp;AE$6,'GIỜ RA VÀO'!$O$5:$O$1604,0)),""))</f>
        <v/>
      </c>
      <c r="AF44" s="45" t="str">
        <f t="array" ref="AF44">IF(OR(AF$6="",$B44=""),"",IFERROR(INDEX('GIỜ RA VÀO'!$M$5:$M$1604,MATCH($B44&amp;"|"&amp;AF$6,'GIỜ RA VÀO'!$O$5:$O$1604,0)),""))</f>
        <v/>
      </c>
      <c r="AG44" s="45" t="str">
        <f t="array" ref="AG44">IF(OR(AG$6="",$B44=""),"",IFERROR(INDEX('GIỜ RA VÀO'!$M$5:$M$1604,MATCH($B44&amp;"|"&amp;AG$6,'GIỜ RA VÀO'!$O$5:$O$1604,0)),""))</f>
        <v/>
      </c>
      <c r="AH44" s="45" t="str">
        <f t="array" ref="AH44">IF(OR(AH$6="",$B44=""),"",IFERROR(INDEX('GIỜ RA VÀO'!$M$5:$M$1604,MATCH($B44&amp;"|"&amp;AH$6,'GIỜ RA VÀO'!$O$5:$O$1604,0)),""))</f>
        <v/>
      </c>
      <c r="AI44" s="45" t="str">
        <f t="array" ref="AI44">IF(OR(AI$6="",$B44=""),"",IFERROR(INDEX('GIỜ RA VÀO'!$M$5:$M$1604,MATCH($B44&amp;"|"&amp;AI$6,'GIỜ RA VÀO'!$O$5:$O$1604,0)),""))</f>
        <v/>
      </c>
      <c r="AJ44" s="37" t="str">
        <f t="shared" si="3"/>
        <v/>
      </c>
      <c r="AK44" s="34" t="str">
        <f t="shared" si="4"/>
        <v/>
      </c>
      <c r="AL44" s="34" t="str">
        <f t="shared" si="5"/>
        <v/>
      </c>
      <c r="AM44" s="34" t="str">
        <f t="shared" si="6"/>
        <v/>
      </c>
      <c r="AN44" s="34" t="str">
        <f t="shared" si="7"/>
        <v/>
      </c>
      <c r="AO44" s="34" t="str">
        <f t="shared" si="8"/>
        <v/>
      </c>
      <c r="AP44" s="46" t="str">
        <f t="shared" si="9"/>
        <v/>
      </c>
      <c r="AQ44" s="37" t="str">
        <f>IF($B44="","",SUMIFS('GIỜ RA VÀO'!$J$5:$J$1604,'GIỜ RA VÀO'!$B$5:$B$1604,$B44,'GIỜ RA VÀO'!$A$5:$A$1604,"&gt;="&amp;DATE($E$4,$C$4,1),'GIỜ RA VÀO'!$A$5:$A$1604,"&lt;"&amp;DATE($E$4,$C$4+1,1)))</f>
        <v/>
      </c>
      <c r="AR44" s="37" t="str">
        <f>IF($B44="","",SUMIFS('GIỜ RA VÀO'!$L$5:$L$1604,'GIỜ RA VÀO'!$B$5:$B$1604,$B44,'GIỜ RA VÀO'!$A$5:$A$1604,"&gt;="&amp;DATE($E$4,$C$4,1),'GIỜ RA VÀO'!$A$5:$A$1604,"&lt;"&amp;DATE($E$4,$C$4+1,1)))</f>
        <v/>
      </c>
      <c r="AS44" s="34" t="str">
        <f>IF($B44="","",COUNTIFS('GIỜ RA VÀO'!$B$5:$B$1604,$B44,'GIỜ RA VÀO'!$H$5:$H$1604,"&gt;0",'GIỜ RA VÀO'!$A$5:$A$1604,"&gt;="&amp;DATE($E$4,$C$4,1),'GIỜ RA VÀO'!$A$5:$A$1604,"&lt;"&amp;DATE($E$4,$C$4+1,1)))</f>
        <v/>
      </c>
      <c r="AT44" s="34" t="str">
        <f>IF($B44="","",SUMIFS('GIỜ RA VÀO'!$H$5:$H$1604,'GIỜ RA VÀO'!$B$5:$B$1604,$B44,'GIỜ RA VÀO'!$A$5:$A$1604,"&gt;="&amp;DATE($E$4,$C$4,1),'GIỜ RA VÀO'!$A$5:$A$1604,"&lt;"&amp;DATE($E$4,$C$4+1,1)))</f>
        <v/>
      </c>
      <c r="AU44" s="34" t="str">
        <f>IF($B44="","",SUMIFS('GIỜ RA VÀO'!$I$5:$I$1604,'GIỜ RA VÀO'!$B$5:$B$1604,$B44,'GIỜ RA VÀO'!$A$5:$A$1604,"&gt;="&amp;DATE($E$4,$C$4,1),'GIỜ RA VÀO'!$A$5:$A$1604,"&lt;"&amp;DATE($E$4,$C$4+1,1)))</f>
        <v/>
      </c>
      <c r="AV44" s="47"/>
      <c r="AW44" s="47"/>
      <c r="AX44" s="47"/>
      <c r="AY44" s="47"/>
    </row>
    <row r="45" ht="21.0" customHeight="1">
      <c r="A45" s="38" t="str">
        <f t="shared" si="2"/>
        <v/>
      </c>
      <c r="B45" s="22" t="str">
        <f>IF('NHÂN VIÊN'!B42="","",'NHÂN VIÊN'!B42)</f>
        <v/>
      </c>
      <c r="C45" s="22" t="str">
        <f>IF(B45="","",'NHÂN VIÊN'!C42)</f>
        <v/>
      </c>
      <c r="D45" s="22" t="str">
        <f>IF(B45="","",'NHÂN VIÊN'!D42)</f>
        <v/>
      </c>
      <c r="E45" s="45" t="str">
        <f t="array" ref="E45">IF(OR(E$6="",$B45=""),"",IFERROR(INDEX('GIỜ RA VÀO'!$M$5:$M$1604,MATCH($B45&amp;"|"&amp;E$6,'GIỜ RA VÀO'!$O$5:$O$1604,0)),""))</f>
        <v/>
      </c>
      <c r="F45" s="45" t="str">
        <f t="array" ref="F45">IF(OR(F$6="",$B45=""),"",IFERROR(INDEX('GIỜ RA VÀO'!$M$5:$M$1604,MATCH($B45&amp;"|"&amp;F$6,'GIỜ RA VÀO'!$O$5:$O$1604,0)),""))</f>
        <v/>
      </c>
      <c r="G45" s="45" t="str">
        <f t="array" ref="G45">IF(OR(G$6="",$B45=""),"",IFERROR(INDEX('GIỜ RA VÀO'!$M$5:$M$1604,MATCH($B45&amp;"|"&amp;G$6,'GIỜ RA VÀO'!$O$5:$O$1604,0)),""))</f>
        <v/>
      </c>
      <c r="H45" s="45" t="str">
        <f t="array" ref="H45">IF(OR(H$6="",$B45=""),"",IFERROR(INDEX('GIỜ RA VÀO'!$M$5:$M$1604,MATCH($B45&amp;"|"&amp;H$6,'GIỜ RA VÀO'!$O$5:$O$1604,0)),""))</f>
        <v/>
      </c>
      <c r="I45" s="45" t="str">
        <f t="array" ref="I45">IF(OR(I$6="",$B45=""),"",IFERROR(INDEX('GIỜ RA VÀO'!$M$5:$M$1604,MATCH($B45&amp;"|"&amp;I$6,'GIỜ RA VÀO'!$O$5:$O$1604,0)),""))</f>
        <v/>
      </c>
      <c r="J45" s="45" t="str">
        <f t="array" ref="J45">IF(OR(J$6="",$B45=""),"",IFERROR(INDEX('GIỜ RA VÀO'!$M$5:$M$1604,MATCH($B45&amp;"|"&amp;J$6,'GIỜ RA VÀO'!$O$5:$O$1604,0)),""))</f>
        <v/>
      </c>
      <c r="K45" s="45" t="str">
        <f t="array" ref="K45">IF(OR(K$6="",$B45=""),"",IFERROR(INDEX('GIỜ RA VÀO'!$M$5:$M$1604,MATCH($B45&amp;"|"&amp;K$6,'GIỜ RA VÀO'!$O$5:$O$1604,0)),""))</f>
        <v/>
      </c>
      <c r="L45" s="45" t="str">
        <f t="array" ref="L45">IF(OR(L$6="",$B45=""),"",IFERROR(INDEX('GIỜ RA VÀO'!$M$5:$M$1604,MATCH($B45&amp;"|"&amp;L$6,'GIỜ RA VÀO'!$O$5:$O$1604,0)),""))</f>
        <v/>
      </c>
      <c r="M45" s="45" t="str">
        <f t="array" ref="M45">IF(OR(M$6="",$B45=""),"",IFERROR(INDEX('GIỜ RA VÀO'!$M$5:$M$1604,MATCH($B45&amp;"|"&amp;M$6,'GIỜ RA VÀO'!$O$5:$O$1604,0)),""))</f>
        <v/>
      </c>
      <c r="N45" s="45" t="str">
        <f t="array" ref="N45">IF(OR(N$6="",$B45=""),"",IFERROR(INDEX('GIỜ RA VÀO'!$M$5:$M$1604,MATCH($B45&amp;"|"&amp;N$6,'GIỜ RA VÀO'!$O$5:$O$1604,0)),""))</f>
        <v/>
      </c>
      <c r="O45" s="45" t="str">
        <f t="array" ref="O45">IF(OR(O$6="",$B45=""),"",IFERROR(INDEX('GIỜ RA VÀO'!$M$5:$M$1604,MATCH($B45&amp;"|"&amp;O$6,'GIỜ RA VÀO'!$O$5:$O$1604,0)),""))</f>
        <v/>
      </c>
      <c r="P45" s="45" t="str">
        <f t="array" ref="P45">IF(OR(P$6="",$B45=""),"",IFERROR(INDEX('GIỜ RA VÀO'!$M$5:$M$1604,MATCH($B45&amp;"|"&amp;P$6,'GIỜ RA VÀO'!$O$5:$O$1604,0)),""))</f>
        <v/>
      </c>
      <c r="Q45" s="45" t="str">
        <f t="array" ref="Q45">IF(OR(Q$6="",$B45=""),"",IFERROR(INDEX('GIỜ RA VÀO'!$M$5:$M$1604,MATCH($B45&amp;"|"&amp;Q$6,'GIỜ RA VÀO'!$O$5:$O$1604,0)),""))</f>
        <v/>
      </c>
      <c r="R45" s="45" t="str">
        <f t="array" ref="R45">IF(OR(R$6="",$B45=""),"",IFERROR(INDEX('GIỜ RA VÀO'!$M$5:$M$1604,MATCH($B45&amp;"|"&amp;R$6,'GIỜ RA VÀO'!$O$5:$O$1604,0)),""))</f>
        <v/>
      </c>
      <c r="S45" s="45" t="str">
        <f t="array" ref="S45">IF(OR(S$6="",$B45=""),"",IFERROR(INDEX('GIỜ RA VÀO'!$M$5:$M$1604,MATCH($B45&amp;"|"&amp;S$6,'GIỜ RA VÀO'!$O$5:$O$1604,0)),""))</f>
        <v/>
      </c>
      <c r="T45" s="45" t="str">
        <f t="array" ref="T45">IF(OR(T$6="",$B45=""),"",IFERROR(INDEX('GIỜ RA VÀO'!$M$5:$M$1604,MATCH($B45&amp;"|"&amp;T$6,'GIỜ RA VÀO'!$O$5:$O$1604,0)),""))</f>
        <v/>
      </c>
      <c r="U45" s="45" t="str">
        <f t="array" ref="U45">IF(OR(U$6="",$B45=""),"",IFERROR(INDEX('GIỜ RA VÀO'!$M$5:$M$1604,MATCH($B45&amp;"|"&amp;U$6,'GIỜ RA VÀO'!$O$5:$O$1604,0)),""))</f>
        <v/>
      </c>
      <c r="V45" s="45" t="str">
        <f t="array" ref="V45">IF(OR(V$6="",$B45=""),"",IFERROR(INDEX('GIỜ RA VÀO'!$M$5:$M$1604,MATCH($B45&amp;"|"&amp;V$6,'GIỜ RA VÀO'!$O$5:$O$1604,0)),""))</f>
        <v/>
      </c>
      <c r="W45" s="45" t="str">
        <f t="array" ref="W45">IF(OR(W$6="",$B45=""),"",IFERROR(INDEX('GIỜ RA VÀO'!$M$5:$M$1604,MATCH($B45&amp;"|"&amp;W$6,'GIỜ RA VÀO'!$O$5:$O$1604,0)),""))</f>
        <v/>
      </c>
      <c r="X45" s="45" t="str">
        <f t="array" ref="X45">IF(OR(X$6="",$B45=""),"",IFERROR(INDEX('GIỜ RA VÀO'!$M$5:$M$1604,MATCH($B45&amp;"|"&amp;X$6,'GIỜ RA VÀO'!$O$5:$O$1604,0)),""))</f>
        <v/>
      </c>
      <c r="Y45" s="45" t="str">
        <f t="array" ref="Y45">IF(OR(Y$6="",$B45=""),"",IFERROR(INDEX('GIỜ RA VÀO'!$M$5:$M$1604,MATCH($B45&amp;"|"&amp;Y$6,'GIỜ RA VÀO'!$O$5:$O$1604,0)),""))</f>
        <v/>
      </c>
      <c r="Z45" s="45" t="str">
        <f t="array" ref="Z45">IF(OR(Z$6="",$B45=""),"",IFERROR(INDEX('GIỜ RA VÀO'!$M$5:$M$1604,MATCH($B45&amp;"|"&amp;Z$6,'GIỜ RA VÀO'!$O$5:$O$1604,0)),""))</f>
        <v/>
      </c>
      <c r="AA45" s="45" t="str">
        <f t="array" ref="AA45">IF(OR(AA$6="",$B45=""),"",IFERROR(INDEX('GIỜ RA VÀO'!$M$5:$M$1604,MATCH($B45&amp;"|"&amp;AA$6,'GIỜ RA VÀO'!$O$5:$O$1604,0)),""))</f>
        <v/>
      </c>
      <c r="AB45" s="45" t="str">
        <f t="array" ref="AB45">IF(OR(AB$6="",$B45=""),"",IFERROR(INDEX('GIỜ RA VÀO'!$M$5:$M$1604,MATCH($B45&amp;"|"&amp;AB$6,'GIỜ RA VÀO'!$O$5:$O$1604,0)),""))</f>
        <v/>
      </c>
      <c r="AC45" s="45" t="str">
        <f t="array" ref="AC45">IF(OR(AC$6="",$B45=""),"",IFERROR(INDEX('GIỜ RA VÀO'!$M$5:$M$1604,MATCH($B45&amp;"|"&amp;AC$6,'GIỜ RA VÀO'!$O$5:$O$1604,0)),""))</f>
        <v/>
      </c>
      <c r="AD45" s="45" t="str">
        <f t="array" ref="AD45">IF(OR(AD$6="",$B45=""),"",IFERROR(INDEX('GIỜ RA VÀO'!$M$5:$M$1604,MATCH($B45&amp;"|"&amp;AD$6,'GIỜ RA VÀO'!$O$5:$O$1604,0)),""))</f>
        <v/>
      </c>
      <c r="AE45" s="45" t="str">
        <f t="array" ref="AE45">IF(OR(AE$6="",$B45=""),"",IFERROR(INDEX('GIỜ RA VÀO'!$M$5:$M$1604,MATCH($B45&amp;"|"&amp;AE$6,'GIỜ RA VÀO'!$O$5:$O$1604,0)),""))</f>
        <v/>
      </c>
      <c r="AF45" s="45" t="str">
        <f t="array" ref="AF45">IF(OR(AF$6="",$B45=""),"",IFERROR(INDEX('GIỜ RA VÀO'!$M$5:$M$1604,MATCH($B45&amp;"|"&amp;AF$6,'GIỜ RA VÀO'!$O$5:$O$1604,0)),""))</f>
        <v/>
      </c>
      <c r="AG45" s="45" t="str">
        <f t="array" ref="AG45">IF(OR(AG$6="",$B45=""),"",IFERROR(INDEX('GIỜ RA VÀO'!$M$5:$M$1604,MATCH($B45&amp;"|"&amp;AG$6,'GIỜ RA VÀO'!$O$5:$O$1604,0)),""))</f>
        <v/>
      </c>
      <c r="AH45" s="45" t="str">
        <f t="array" ref="AH45">IF(OR(AH$6="",$B45=""),"",IFERROR(INDEX('GIỜ RA VÀO'!$M$5:$M$1604,MATCH($B45&amp;"|"&amp;AH$6,'GIỜ RA VÀO'!$O$5:$O$1604,0)),""))</f>
        <v/>
      </c>
      <c r="AI45" s="45" t="str">
        <f t="array" ref="AI45">IF(OR(AI$6="",$B45=""),"",IFERROR(INDEX('GIỜ RA VÀO'!$M$5:$M$1604,MATCH($B45&amp;"|"&amp;AI$6,'GIỜ RA VÀO'!$O$5:$O$1604,0)),""))</f>
        <v/>
      </c>
      <c r="AJ45" s="37" t="str">
        <f t="shared" si="3"/>
        <v/>
      </c>
      <c r="AK45" s="34" t="str">
        <f t="shared" si="4"/>
        <v/>
      </c>
      <c r="AL45" s="34" t="str">
        <f t="shared" si="5"/>
        <v/>
      </c>
      <c r="AM45" s="34" t="str">
        <f t="shared" si="6"/>
        <v/>
      </c>
      <c r="AN45" s="34" t="str">
        <f t="shared" si="7"/>
        <v/>
      </c>
      <c r="AO45" s="34" t="str">
        <f t="shared" si="8"/>
        <v/>
      </c>
      <c r="AP45" s="46" t="str">
        <f t="shared" si="9"/>
        <v/>
      </c>
      <c r="AQ45" s="37" t="str">
        <f>IF($B45="","",SUMIFS('GIỜ RA VÀO'!$J$5:$J$1604,'GIỜ RA VÀO'!$B$5:$B$1604,$B45,'GIỜ RA VÀO'!$A$5:$A$1604,"&gt;="&amp;DATE($E$4,$C$4,1),'GIỜ RA VÀO'!$A$5:$A$1604,"&lt;"&amp;DATE($E$4,$C$4+1,1)))</f>
        <v/>
      </c>
      <c r="AR45" s="37" t="str">
        <f>IF($B45="","",SUMIFS('GIỜ RA VÀO'!$L$5:$L$1604,'GIỜ RA VÀO'!$B$5:$B$1604,$B45,'GIỜ RA VÀO'!$A$5:$A$1604,"&gt;="&amp;DATE($E$4,$C$4,1),'GIỜ RA VÀO'!$A$5:$A$1604,"&lt;"&amp;DATE($E$4,$C$4+1,1)))</f>
        <v/>
      </c>
      <c r="AS45" s="34" t="str">
        <f>IF($B45="","",COUNTIFS('GIỜ RA VÀO'!$B$5:$B$1604,$B45,'GIỜ RA VÀO'!$H$5:$H$1604,"&gt;0",'GIỜ RA VÀO'!$A$5:$A$1604,"&gt;="&amp;DATE($E$4,$C$4,1),'GIỜ RA VÀO'!$A$5:$A$1604,"&lt;"&amp;DATE($E$4,$C$4+1,1)))</f>
        <v/>
      </c>
      <c r="AT45" s="34" t="str">
        <f>IF($B45="","",SUMIFS('GIỜ RA VÀO'!$H$5:$H$1604,'GIỜ RA VÀO'!$B$5:$B$1604,$B45,'GIỜ RA VÀO'!$A$5:$A$1604,"&gt;="&amp;DATE($E$4,$C$4,1),'GIỜ RA VÀO'!$A$5:$A$1604,"&lt;"&amp;DATE($E$4,$C$4+1,1)))</f>
        <v/>
      </c>
      <c r="AU45" s="34" t="str">
        <f>IF($B45="","",SUMIFS('GIỜ RA VÀO'!$I$5:$I$1604,'GIỜ RA VÀO'!$B$5:$B$1604,$B45,'GIỜ RA VÀO'!$A$5:$A$1604,"&gt;="&amp;DATE($E$4,$C$4,1),'GIỜ RA VÀO'!$A$5:$A$1604,"&lt;"&amp;DATE($E$4,$C$4+1,1)))</f>
        <v/>
      </c>
      <c r="AV45" s="47"/>
      <c r="AW45" s="47"/>
      <c r="AX45" s="47"/>
      <c r="AY45" s="47"/>
    </row>
    <row r="46" ht="21.0" customHeight="1">
      <c r="A46" s="38" t="str">
        <f t="shared" si="2"/>
        <v/>
      </c>
      <c r="B46" s="22" t="str">
        <f>IF('NHÂN VIÊN'!B43="","",'NHÂN VIÊN'!B43)</f>
        <v/>
      </c>
      <c r="C46" s="22" t="str">
        <f>IF(B46="","",'NHÂN VIÊN'!C43)</f>
        <v/>
      </c>
      <c r="D46" s="22" t="str">
        <f>IF(B46="","",'NHÂN VIÊN'!D43)</f>
        <v/>
      </c>
      <c r="E46" s="45" t="str">
        <f t="array" ref="E46">IF(OR(E$6="",$B46=""),"",IFERROR(INDEX('GIỜ RA VÀO'!$M$5:$M$1604,MATCH($B46&amp;"|"&amp;E$6,'GIỜ RA VÀO'!$O$5:$O$1604,0)),""))</f>
        <v/>
      </c>
      <c r="F46" s="45" t="str">
        <f t="array" ref="F46">IF(OR(F$6="",$B46=""),"",IFERROR(INDEX('GIỜ RA VÀO'!$M$5:$M$1604,MATCH($B46&amp;"|"&amp;F$6,'GIỜ RA VÀO'!$O$5:$O$1604,0)),""))</f>
        <v/>
      </c>
      <c r="G46" s="45" t="str">
        <f t="array" ref="G46">IF(OR(G$6="",$B46=""),"",IFERROR(INDEX('GIỜ RA VÀO'!$M$5:$M$1604,MATCH($B46&amp;"|"&amp;G$6,'GIỜ RA VÀO'!$O$5:$O$1604,0)),""))</f>
        <v/>
      </c>
      <c r="H46" s="45" t="str">
        <f t="array" ref="H46">IF(OR(H$6="",$B46=""),"",IFERROR(INDEX('GIỜ RA VÀO'!$M$5:$M$1604,MATCH($B46&amp;"|"&amp;H$6,'GIỜ RA VÀO'!$O$5:$O$1604,0)),""))</f>
        <v/>
      </c>
      <c r="I46" s="45" t="str">
        <f t="array" ref="I46">IF(OR(I$6="",$B46=""),"",IFERROR(INDEX('GIỜ RA VÀO'!$M$5:$M$1604,MATCH($B46&amp;"|"&amp;I$6,'GIỜ RA VÀO'!$O$5:$O$1604,0)),""))</f>
        <v/>
      </c>
      <c r="J46" s="45" t="str">
        <f t="array" ref="J46">IF(OR(J$6="",$B46=""),"",IFERROR(INDEX('GIỜ RA VÀO'!$M$5:$M$1604,MATCH($B46&amp;"|"&amp;J$6,'GIỜ RA VÀO'!$O$5:$O$1604,0)),""))</f>
        <v/>
      </c>
      <c r="K46" s="45" t="str">
        <f t="array" ref="K46">IF(OR(K$6="",$B46=""),"",IFERROR(INDEX('GIỜ RA VÀO'!$M$5:$M$1604,MATCH($B46&amp;"|"&amp;K$6,'GIỜ RA VÀO'!$O$5:$O$1604,0)),""))</f>
        <v/>
      </c>
      <c r="L46" s="45" t="str">
        <f t="array" ref="L46">IF(OR(L$6="",$B46=""),"",IFERROR(INDEX('GIỜ RA VÀO'!$M$5:$M$1604,MATCH($B46&amp;"|"&amp;L$6,'GIỜ RA VÀO'!$O$5:$O$1604,0)),""))</f>
        <v/>
      </c>
      <c r="M46" s="45" t="str">
        <f t="array" ref="M46">IF(OR(M$6="",$B46=""),"",IFERROR(INDEX('GIỜ RA VÀO'!$M$5:$M$1604,MATCH($B46&amp;"|"&amp;M$6,'GIỜ RA VÀO'!$O$5:$O$1604,0)),""))</f>
        <v/>
      </c>
      <c r="N46" s="45" t="str">
        <f t="array" ref="N46">IF(OR(N$6="",$B46=""),"",IFERROR(INDEX('GIỜ RA VÀO'!$M$5:$M$1604,MATCH($B46&amp;"|"&amp;N$6,'GIỜ RA VÀO'!$O$5:$O$1604,0)),""))</f>
        <v/>
      </c>
      <c r="O46" s="45" t="str">
        <f t="array" ref="O46">IF(OR(O$6="",$B46=""),"",IFERROR(INDEX('GIỜ RA VÀO'!$M$5:$M$1604,MATCH($B46&amp;"|"&amp;O$6,'GIỜ RA VÀO'!$O$5:$O$1604,0)),""))</f>
        <v/>
      </c>
      <c r="P46" s="45" t="str">
        <f t="array" ref="P46">IF(OR(P$6="",$B46=""),"",IFERROR(INDEX('GIỜ RA VÀO'!$M$5:$M$1604,MATCH($B46&amp;"|"&amp;P$6,'GIỜ RA VÀO'!$O$5:$O$1604,0)),""))</f>
        <v/>
      </c>
      <c r="Q46" s="45" t="str">
        <f t="array" ref="Q46">IF(OR(Q$6="",$B46=""),"",IFERROR(INDEX('GIỜ RA VÀO'!$M$5:$M$1604,MATCH($B46&amp;"|"&amp;Q$6,'GIỜ RA VÀO'!$O$5:$O$1604,0)),""))</f>
        <v/>
      </c>
      <c r="R46" s="45" t="str">
        <f t="array" ref="R46">IF(OR(R$6="",$B46=""),"",IFERROR(INDEX('GIỜ RA VÀO'!$M$5:$M$1604,MATCH($B46&amp;"|"&amp;R$6,'GIỜ RA VÀO'!$O$5:$O$1604,0)),""))</f>
        <v/>
      </c>
      <c r="S46" s="45" t="str">
        <f t="array" ref="S46">IF(OR(S$6="",$B46=""),"",IFERROR(INDEX('GIỜ RA VÀO'!$M$5:$M$1604,MATCH($B46&amp;"|"&amp;S$6,'GIỜ RA VÀO'!$O$5:$O$1604,0)),""))</f>
        <v/>
      </c>
      <c r="T46" s="45" t="str">
        <f t="array" ref="T46">IF(OR(T$6="",$B46=""),"",IFERROR(INDEX('GIỜ RA VÀO'!$M$5:$M$1604,MATCH($B46&amp;"|"&amp;T$6,'GIỜ RA VÀO'!$O$5:$O$1604,0)),""))</f>
        <v/>
      </c>
      <c r="U46" s="45" t="str">
        <f t="array" ref="U46">IF(OR(U$6="",$B46=""),"",IFERROR(INDEX('GIỜ RA VÀO'!$M$5:$M$1604,MATCH($B46&amp;"|"&amp;U$6,'GIỜ RA VÀO'!$O$5:$O$1604,0)),""))</f>
        <v/>
      </c>
      <c r="V46" s="45" t="str">
        <f t="array" ref="V46">IF(OR(V$6="",$B46=""),"",IFERROR(INDEX('GIỜ RA VÀO'!$M$5:$M$1604,MATCH($B46&amp;"|"&amp;V$6,'GIỜ RA VÀO'!$O$5:$O$1604,0)),""))</f>
        <v/>
      </c>
      <c r="W46" s="45" t="str">
        <f t="array" ref="W46">IF(OR(W$6="",$B46=""),"",IFERROR(INDEX('GIỜ RA VÀO'!$M$5:$M$1604,MATCH($B46&amp;"|"&amp;W$6,'GIỜ RA VÀO'!$O$5:$O$1604,0)),""))</f>
        <v/>
      </c>
      <c r="X46" s="45" t="str">
        <f t="array" ref="X46">IF(OR(X$6="",$B46=""),"",IFERROR(INDEX('GIỜ RA VÀO'!$M$5:$M$1604,MATCH($B46&amp;"|"&amp;X$6,'GIỜ RA VÀO'!$O$5:$O$1604,0)),""))</f>
        <v/>
      </c>
      <c r="Y46" s="45" t="str">
        <f t="array" ref="Y46">IF(OR(Y$6="",$B46=""),"",IFERROR(INDEX('GIỜ RA VÀO'!$M$5:$M$1604,MATCH($B46&amp;"|"&amp;Y$6,'GIỜ RA VÀO'!$O$5:$O$1604,0)),""))</f>
        <v/>
      </c>
      <c r="Z46" s="45" t="str">
        <f t="array" ref="Z46">IF(OR(Z$6="",$B46=""),"",IFERROR(INDEX('GIỜ RA VÀO'!$M$5:$M$1604,MATCH($B46&amp;"|"&amp;Z$6,'GIỜ RA VÀO'!$O$5:$O$1604,0)),""))</f>
        <v/>
      </c>
      <c r="AA46" s="45" t="str">
        <f t="array" ref="AA46">IF(OR(AA$6="",$B46=""),"",IFERROR(INDEX('GIỜ RA VÀO'!$M$5:$M$1604,MATCH($B46&amp;"|"&amp;AA$6,'GIỜ RA VÀO'!$O$5:$O$1604,0)),""))</f>
        <v/>
      </c>
      <c r="AB46" s="45" t="str">
        <f t="array" ref="AB46">IF(OR(AB$6="",$B46=""),"",IFERROR(INDEX('GIỜ RA VÀO'!$M$5:$M$1604,MATCH($B46&amp;"|"&amp;AB$6,'GIỜ RA VÀO'!$O$5:$O$1604,0)),""))</f>
        <v/>
      </c>
      <c r="AC46" s="45" t="str">
        <f t="array" ref="AC46">IF(OR(AC$6="",$B46=""),"",IFERROR(INDEX('GIỜ RA VÀO'!$M$5:$M$1604,MATCH($B46&amp;"|"&amp;AC$6,'GIỜ RA VÀO'!$O$5:$O$1604,0)),""))</f>
        <v/>
      </c>
      <c r="AD46" s="45" t="str">
        <f t="array" ref="AD46">IF(OR(AD$6="",$B46=""),"",IFERROR(INDEX('GIỜ RA VÀO'!$M$5:$M$1604,MATCH($B46&amp;"|"&amp;AD$6,'GIỜ RA VÀO'!$O$5:$O$1604,0)),""))</f>
        <v/>
      </c>
      <c r="AE46" s="45" t="str">
        <f t="array" ref="AE46">IF(OR(AE$6="",$B46=""),"",IFERROR(INDEX('GIỜ RA VÀO'!$M$5:$M$1604,MATCH($B46&amp;"|"&amp;AE$6,'GIỜ RA VÀO'!$O$5:$O$1604,0)),""))</f>
        <v/>
      </c>
      <c r="AF46" s="45" t="str">
        <f t="array" ref="AF46">IF(OR(AF$6="",$B46=""),"",IFERROR(INDEX('GIỜ RA VÀO'!$M$5:$M$1604,MATCH($B46&amp;"|"&amp;AF$6,'GIỜ RA VÀO'!$O$5:$O$1604,0)),""))</f>
        <v/>
      </c>
      <c r="AG46" s="45" t="str">
        <f t="array" ref="AG46">IF(OR(AG$6="",$B46=""),"",IFERROR(INDEX('GIỜ RA VÀO'!$M$5:$M$1604,MATCH($B46&amp;"|"&amp;AG$6,'GIỜ RA VÀO'!$O$5:$O$1604,0)),""))</f>
        <v/>
      </c>
      <c r="AH46" s="45" t="str">
        <f t="array" ref="AH46">IF(OR(AH$6="",$B46=""),"",IFERROR(INDEX('GIỜ RA VÀO'!$M$5:$M$1604,MATCH($B46&amp;"|"&amp;AH$6,'GIỜ RA VÀO'!$O$5:$O$1604,0)),""))</f>
        <v/>
      </c>
      <c r="AI46" s="45" t="str">
        <f t="array" ref="AI46">IF(OR(AI$6="",$B46=""),"",IFERROR(INDEX('GIỜ RA VÀO'!$M$5:$M$1604,MATCH($B46&amp;"|"&amp;AI$6,'GIỜ RA VÀO'!$O$5:$O$1604,0)),""))</f>
        <v/>
      </c>
      <c r="AJ46" s="37" t="str">
        <f t="shared" si="3"/>
        <v/>
      </c>
      <c r="AK46" s="34" t="str">
        <f t="shared" si="4"/>
        <v/>
      </c>
      <c r="AL46" s="34" t="str">
        <f t="shared" si="5"/>
        <v/>
      </c>
      <c r="AM46" s="34" t="str">
        <f t="shared" si="6"/>
        <v/>
      </c>
      <c r="AN46" s="34" t="str">
        <f t="shared" si="7"/>
        <v/>
      </c>
      <c r="AO46" s="34" t="str">
        <f t="shared" si="8"/>
        <v/>
      </c>
      <c r="AP46" s="46" t="str">
        <f t="shared" si="9"/>
        <v/>
      </c>
      <c r="AQ46" s="37" t="str">
        <f>IF($B46="","",SUMIFS('GIỜ RA VÀO'!$J$5:$J$1604,'GIỜ RA VÀO'!$B$5:$B$1604,$B46,'GIỜ RA VÀO'!$A$5:$A$1604,"&gt;="&amp;DATE($E$4,$C$4,1),'GIỜ RA VÀO'!$A$5:$A$1604,"&lt;"&amp;DATE($E$4,$C$4+1,1)))</f>
        <v/>
      </c>
      <c r="AR46" s="37" t="str">
        <f>IF($B46="","",SUMIFS('GIỜ RA VÀO'!$L$5:$L$1604,'GIỜ RA VÀO'!$B$5:$B$1604,$B46,'GIỜ RA VÀO'!$A$5:$A$1604,"&gt;="&amp;DATE($E$4,$C$4,1),'GIỜ RA VÀO'!$A$5:$A$1604,"&lt;"&amp;DATE($E$4,$C$4+1,1)))</f>
        <v/>
      </c>
      <c r="AS46" s="34" t="str">
        <f>IF($B46="","",COUNTIFS('GIỜ RA VÀO'!$B$5:$B$1604,$B46,'GIỜ RA VÀO'!$H$5:$H$1604,"&gt;0",'GIỜ RA VÀO'!$A$5:$A$1604,"&gt;="&amp;DATE($E$4,$C$4,1),'GIỜ RA VÀO'!$A$5:$A$1604,"&lt;"&amp;DATE($E$4,$C$4+1,1)))</f>
        <v/>
      </c>
      <c r="AT46" s="34" t="str">
        <f>IF($B46="","",SUMIFS('GIỜ RA VÀO'!$H$5:$H$1604,'GIỜ RA VÀO'!$B$5:$B$1604,$B46,'GIỜ RA VÀO'!$A$5:$A$1604,"&gt;="&amp;DATE($E$4,$C$4,1),'GIỜ RA VÀO'!$A$5:$A$1604,"&lt;"&amp;DATE($E$4,$C$4+1,1)))</f>
        <v/>
      </c>
      <c r="AU46" s="34" t="str">
        <f>IF($B46="","",SUMIFS('GIỜ RA VÀO'!$I$5:$I$1604,'GIỜ RA VÀO'!$B$5:$B$1604,$B46,'GIỜ RA VÀO'!$A$5:$A$1604,"&gt;="&amp;DATE($E$4,$C$4,1),'GIỜ RA VÀO'!$A$5:$A$1604,"&lt;"&amp;DATE($E$4,$C$4+1,1)))</f>
        <v/>
      </c>
      <c r="AV46" s="47"/>
      <c r="AW46" s="47"/>
      <c r="AX46" s="47"/>
      <c r="AY46" s="47"/>
    </row>
    <row r="47" ht="21.0" customHeight="1">
      <c r="A47" s="38" t="str">
        <f t="shared" si="2"/>
        <v/>
      </c>
      <c r="B47" s="22" t="str">
        <f>IF('NHÂN VIÊN'!B44="","",'NHÂN VIÊN'!B44)</f>
        <v/>
      </c>
      <c r="C47" s="22" t="str">
        <f>IF(B47="","",'NHÂN VIÊN'!C44)</f>
        <v/>
      </c>
      <c r="D47" s="22" t="str">
        <f>IF(B47="","",'NHÂN VIÊN'!D44)</f>
        <v/>
      </c>
      <c r="E47" s="45" t="str">
        <f t="array" ref="E47">IF(OR(E$6="",$B47=""),"",IFERROR(INDEX('GIỜ RA VÀO'!$M$5:$M$1604,MATCH($B47&amp;"|"&amp;E$6,'GIỜ RA VÀO'!$O$5:$O$1604,0)),""))</f>
        <v/>
      </c>
      <c r="F47" s="45" t="str">
        <f t="array" ref="F47">IF(OR(F$6="",$B47=""),"",IFERROR(INDEX('GIỜ RA VÀO'!$M$5:$M$1604,MATCH($B47&amp;"|"&amp;F$6,'GIỜ RA VÀO'!$O$5:$O$1604,0)),""))</f>
        <v/>
      </c>
      <c r="G47" s="45" t="str">
        <f t="array" ref="G47">IF(OR(G$6="",$B47=""),"",IFERROR(INDEX('GIỜ RA VÀO'!$M$5:$M$1604,MATCH($B47&amp;"|"&amp;G$6,'GIỜ RA VÀO'!$O$5:$O$1604,0)),""))</f>
        <v/>
      </c>
      <c r="H47" s="45" t="str">
        <f t="array" ref="H47">IF(OR(H$6="",$B47=""),"",IFERROR(INDEX('GIỜ RA VÀO'!$M$5:$M$1604,MATCH($B47&amp;"|"&amp;H$6,'GIỜ RA VÀO'!$O$5:$O$1604,0)),""))</f>
        <v/>
      </c>
      <c r="I47" s="45" t="str">
        <f t="array" ref="I47">IF(OR(I$6="",$B47=""),"",IFERROR(INDEX('GIỜ RA VÀO'!$M$5:$M$1604,MATCH($B47&amp;"|"&amp;I$6,'GIỜ RA VÀO'!$O$5:$O$1604,0)),""))</f>
        <v/>
      </c>
      <c r="J47" s="45" t="str">
        <f t="array" ref="J47">IF(OR(J$6="",$B47=""),"",IFERROR(INDEX('GIỜ RA VÀO'!$M$5:$M$1604,MATCH($B47&amp;"|"&amp;J$6,'GIỜ RA VÀO'!$O$5:$O$1604,0)),""))</f>
        <v/>
      </c>
      <c r="K47" s="45" t="str">
        <f t="array" ref="K47">IF(OR(K$6="",$B47=""),"",IFERROR(INDEX('GIỜ RA VÀO'!$M$5:$M$1604,MATCH($B47&amp;"|"&amp;K$6,'GIỜ RA VÀO'!$O$5:$O$1604,0)),""))</f>
        <v/>
      </c>
      <c r="L47" s="45" t="str">
        <f t="array" ref="L47">IF(OR(L$6="",$B47=""),"",IFERROR(INDEX('GIỜ RA VÀO'!$M$5:$M$1604,MATCH($B47&amp;"|"&amp;L$6,'GIỜ RA VÀO'!$O$5:$O$1604,0)),""))</f>
        <v/>
      </c>
      <c r="M47" s="45" t="str">
        <f t="array" ref="M47">IF(OR(M$6="",$B47=""),"",IFERROR(INDEX('GIỜ RA VÀO'!$M$5:$M$1604,MATCH($B47&amp;"|"&amp;M$6,'GIỜ RA VÀO'!$O$5:$O$1604,0)),""))</f>
        <v/>
      </c>
      <c r="N47" s="45" t="str">
        <f t="array" ref="N47">IF(OR(N$6="",$B47=""),"",IFERROR(INDEX('GIỜ RA VÀO'!$M$5:$M$1604,MATCH($B47&amp;"|"&amp;N$6,'GIỜ RA VÀO'!$O$5:$O$1604,0)),""))</f>
        <v/>
      </c>
      <c r="O47" s="45" t="str">
        <f t="array" ref="O47">IF(OR(O$6="",$B47=""),"",IFERROR(INDEX('GIỜ RA VÀO'!$M$5:$M$1604,MATCH($B47&amp;"|"&amp;O$6,'GIỜ RA VÀO'!$O$5:$O$1604,0)),""))</f>
        <v/>
      </c>
      <c r="P47" s="45" t="str">
        <f t="array" ref="P47">IF(OR(P$6="",$B47=""),"",IFERROR(INDEX('GIỜ RA VÀO'!$M$5:$M$1604,MATCH($B47&amp;"|"&amp;P$6,'GIỜ RA VÀO'!$O$5:$O$1604,0)),""))</f>
        <v/>
      </c>
      <c r="Q47" s="45" t="str">
        <f t="array" ref="Q47">IF(OR(Q$6="",$B47=""),"",IFERROR(INDEX('GIỜ RA VÀO'!$M$5:$M$1604,MATCH($B47&amp;"|"&amp;Q$6,'GIỜ RA VÀO'!$O$5:$O$1604,0)),""))</f>
        <v/>
      </c>
      <c r="R47" s="45" t="str">
        <f t="array" ref="R47">IF(OR(R$6="",$B47=""),"",IFERROR(INDEX('GIỜ RA VÀO'!$M$5:$M$1604,MATCH($B47&amp;"|"&amp;R$6,'GIỜ RA VÀO'!$O$5:$O$1604,0)),""))</f>
        <v/>
      </c>
      <c r="S47" s="45" t="str">
        <f t="array" ref="S47">IF(OR(S$6="",$B47=""),"",IFERROR(INDEX('GIỜ RA VÀO'!$M$5:$M$1604,MATCH($B47&amp;"|"&amp;S$6,'GIỜ RA VÀO'!$O$5:$O$1604,0)),""))</f>
        <v/>
      </c>
      <c r="T47" s="45" t="str">
        <f t="array" ref="T47">IF(OR(T$6="",$B47=""),"",IFERROR(INDEX('GIỜ RA VÀO'!$M$5:$M$1604,MATCH($B47&amp;"|"&amp;T$6,'GIỜ RA VÀO'!$O$5:$O$1604,0)),""))</f>
        <v/>
      </c>
      <c r="U47" s="45" t="str">
        <f t="array" ref="U47">IF(OR(U$6="",$B47=""),"",IFERROR(INDEX('GIỜ RA VÀO'!$M$5:$M$1604,MATCH($B47&amp;"|"&amp;U$6,'GIỜ RA VÀO'!$O$5:$O$1604,0)),""))</f>
        <v/>
      </c>
      <c r="V47" s="45" t="str">
        <f t="array" ref="V47">IF(OR(V$6="",$B47=""),"",IFERROR(INDEX('GIỜ RA VÀO'!$M$5:$M$1604,MATCH($B47&amp;"|"&amp;V$6,'GIỜ RA VÀO'!$O$5:$O$1604,0)),""))</f>
        <v/>
      </c>
      <c r="W47" s="45" t="str">
        <f t="array" ref="W47">IF(OR(W$6="",$B47=""),"",IFERROR(INDEX('GIỜ RA VÀO'!$M$5:$M$1604,MATCH($B47&amp;"|"&amp;W$6,'GIỜ RA VÀO'!$O$5:$O$1604,0)),""))</f>
        <v/>
      </c>
      <c r="X47" s="45" t="str">
        <f t="array" ref="X47">IF(OR(X$6="",$B47=""),"",IFERROR(INDEX('GIỜ RA VÀO'!$M$5:$M$1604,MATCH($B47&amp;"|"&amp;X$6,'GIỜ RA VÀO'!$O$5:$O$1604,0)),""))</f>
        <v/>
      </c>
      <c r="Y47" s="45" t="str">
        <f t="array" ref="Y47">IF(OR(Y$6="",$B47=""),"",IFERROR(INDEX('GIỜ RA VÀO'!$M$5:$M$1604,MATCH($B47&amp;"|"&amp;Y$6,'GIỜ RA VÀO'!$O$5:$O$1604,0)),""))</f>
        <v/>
      </c>
      <c r="Z47" s="45" t="str">
        <f t="array" ref="Z47">IF(OR(Z$6="",$B47=""),"",IFERROR(INDEX('GIỜ RA VÀO'!$M$5:$M$1604,MATCH($B47&amp;"|"&amp;Z$6,'GIỜ RA VÀO'!$O$5:$O$1604,0)),""))</f>
        <v/>
      </c>
      <c r="AA47" s="45" t="str">
        <f t="array" ref="AA47">IF(OR(AA$6="",$B47=""),"",IFERROR(INDEX('GIỜ RA VÀO'!$M$5:$M$1604,MATCH($B47&amp;"|"&amp;AA$6,'GIỜ RA VÀO'!$O$5:$O$1604,0)),""))</f>
        <v/>
      </c>
      <c r="AB47" s="45" t="str">
        <f t="array" ref="AB47">IF(OR(AB$6="",$B47=""),"",IFERROR(INDEX('GIỜ RA VÀO'!$M$5:$M$1604,MATCH($B47&amp;"|"&amp;AB$6,'GIỜ RA VÀO'!$O$5:$O$1604,0)),""))</f>
        <v/>
      </c>
      <c r="AC47" s="45" t="str">
        <f t="array" ref="AC47">IF(OR(AC$6="",$B47=""),"",IFERROR(INDEX('GIỜ RA VÀO'!$M$5:$M$1604,MATCH($B47&amp;"|"&amp;AC$6,'GIỜ RA VÀO'!$O$5:$O$1604,0)),""))</f>
        <v/>
      </c>
      <c r="AD47" s="45" t="str">
        <f t="array" ref="AD47">IF(OR(AD$6="",$B47=""),"",IFERROR(INDEX('GIỜ RA VÀO'!$M$5:$M$1604,MATCH($B47&amp;"|"&amp;AD$6,'GIỜ RA VÀO'!$O$5:$O$1604,0)),""))</f>
        <v/>
      </c>
      <c r="AE47" s="45" t="str">
        <f t="array" ref="AE47">IF(OR(AE$6="",$B47=""),"",IFERROR(INDEX('GIỜ RA VÀO'!$M$5:$M$1604,MATCH($B47&amp;"|"&amp;AE$6,'GIỜ RA VÀO'!$O$5:$O$1604,0)),""))</f>
        <v/>
      </c>
      <c r="AF47" s="45" t="str">
        <f t="array" ref="AF47">IF(OR(AF$6="",$B47=""),"",IFERROR(INDEX('GIỜ RA VÀO'!$M$5:$M$1604,MATCH($B47&amp;"|"&amp;AF$6,'GIỜ RA VÀO'!$O$5:$O$1604,0)),""))</f>
        <v/>
      </c>
      <c r="AG47" s="45" t="str">
        <f t="array" ref="AG47">IF(OR(AG$6="",$B47=""),"",IFERROR(INDEX('GIỜ RA VÀO'!$M$5:$M$1604,MATCH($B47&amp;"|"&amp;AG$6,'GIỜ RA VÀO'!$O$5:$O$1604,0)),""))</f>
        <v/>
      </c>
      <c r="AH47" s="45" t="str">
        <f t="array" ref="AH47">IF(OR(AH$6="",$B47=""),"",IFERROR(INDEX('GIỜ RA VÀO'!$M$5:$M$1604,MATCH($B47&amp;"|"&amp;AH$6,'GIỜ RA VÀO'!$O$5:$O$1604,0)),""))</f>
        <v/>
      </c>
      <c r="AI47" s="45" t="str">
        <f t="array" ref="AI47">IF(OR(AI$6="",$B47=""),"",IFERROR(INDEX('GIỜ RA VÀO'!$M$5:$M$1604,MATCH($B47&amp;"|"&amp;AI$6,'GIỜ RA VÀO'!$O$5:$O$1604,0)),""))</f>
        <v/>
      </c>
      <c r="AJ47" s="37" t="str">
        <f t="shared" si="3"/>
        <v/>
      </c>
      <c r="AK47" s="34" t="str">
        <f t="shared" si="4"/>
        <v/>
      </c>
      <c r="AL47" s="34" t="str">
        <f t="shared" si="5"/>
        <v/>
      </c>
      <c r="AM47" s="34" t="str">
        <f t="shared" si="6"/>
        <v/>
      </c>
      <c r="AN47" s="34" t="str">
        <f t="shared" si="7"/>
        <v/>
      </c>
      <c r="AO47" s="34" t="str">
        <f t="shared" si="8"/>
        <v/>
      </c>
      <c r="AP47" s="46" t="str">
        <f t="shared" si="9"/>
        <v/>
      </c>
      <c r="AQ47" s="37" t="str">
        <f>IF($B47="","",SUMIFS('GIỜ RA VÀO'!$J$5:$J$1604,'GIỜ RA VÀO'!$B$5:$B$1604,$B47,'GIỜ RA VÀO'!$A$5:$A$1604,"&gt;="&amp;DATE($E$4,$C$4,1),'GIỜ RA VÀO'!$A$5:$A$1604,"&lt;"&amp;DATE($E$4,$C$4+1,1)))</f>
        <v/>
      </c>
      <c r="AR47" s="37" t="str">
        <f>IF($B47="","",SUMIFS('GIỜ RA VÀO'!$L$5:$L$1604,'GIỜ RA VÀO'!$B$5:$B$1604,$B47,'GIỜ RA VÀO'!$A$5:$A$1604,"&gt;="&amp;DATE($E$4,$C$4,1),'GIỜ RA VÀO'!$A$5:$A$1604,"&lt;"&amp;DATE($E$4,$C$4+1,1)))</f>
        <v/>
      </c>
      <c r="AS47" s="34" t="str">
        <f>IF($B47="","",COUNTIFS('GIỜ RA VÀO'!$B$5:$B$1604,$B47,'GIỜ RA VÀO'!$H$5:$H$1604,"&gt;0",'GIỜ RA VÀO'!$A$5:$A$1604,"&gt;="&amp;DATE($E$4,$C$4,1),'GIỜ RA VÀO'!$A$5:$A$1604,"&lt;"&amp;DATE($E$4,$C$4+1,1)))</f>
        <v/>
      </c>
      <c r="AT47" s="34" t="str">
        <f>IF($B47="","",SUMIFS('GIỜ RA VÀO'!$H$5:$H$1604,'GIỜ RA VÀO'!$B$5:$B$1604,$B47,'GIỜ RA VÀO'!$A$5:$A$1604,"&gt;="&amp;DATE($E$4,$C$4,1),'GIỜ RA VÀO'!$A$5:$A$1604,"&lt;"&amp;DATE($E$4,$C$4+1,1)))</f>
        <v/>
      </c>
      <c r="AU47" s="34" t="str">
        <f>IF($B47="","",SUMIFS('GIỜ RA VÀO'!$I$5:$I$1604,'GIỜ RA VÀO'!$B$5:$B$1604,$B47,'GIỜ RA VÀO'!$A$5:$A$1604,"&gt;="&amp;DATE($E$4,$C$4,1),'GIỜ RA VÀO'!$A$5:$A$1604,"&lt;"&amp;DATE($E$4,$C$4+1,1)))</f>
        <v/>
      </c>
      <c r="AV47" s="47"/>
      <c r="AW47" s="47"/>
      <c r="AX47" s="47"/>
      <c r="AY47" s="47"/>
    </row>
    <row r="48" ht="21.0" customHeight="1">
      <c r="A48" s="38" t="str">
        <f t="shared" si="2"/>
        <v/>
      </c>
      <c r="B48" s="22" t="str">
        <f>IF('NHÂN VIÊN'!B45="","",'NHÂN VIÊN'!B45)</f>
        <v/>
      </c>
      <c r="C48" s="22" t="str">
        <f>IF(B48="","",'NHÂN VIÊN'!C45)</f>
        <v/>
      </c>
      <c r="D48" s="22" t="str">
        <f>IF(B48="","",'NHÂN VIÊN'!D45)</f>
        <v/>
      </c>
      <c r="E48" s="45" t="str">
        <f t="array" ref="E48">IF(OR(E$6="",$B48=""),"",IFERROR(INDEX('GIỜ RA VÀO'!$M$5:$M$1604,MATCH($B48&amp;"|"&amp;E$6,'GIỜ RA VÀO'!$O$5:$O$1604,0)),""))</f>
        <v/>
      </c>
      <c r="F48" s="45" t="str">
        <f t="array" ref="F48">IF(OR(F$6="",$B48=""),"",IFERROR(INDEX('GIỜ RA VÀO'!$M$5:$M$1604,MATCH($B48&amp;"|"&amp;F$6,'GIỜ RA VÀO'!$O$5:$O$1604,0)),""))</f>
        <v/>
      </c>
      <c r="G48" s="45" t="str">
        <f t="array" ref="G48">IF(OR(G$6="",$B48=""),"",IFERROR(INDEX('GIỜ RA VÀO'!$M$5:$M$1604,MATCH($B48&amp;"|"&amp;G$6,'GIỜ RA VÀO'!$O$5:$O$1604,0)),""))</f>
        <v/>
      </c>
      <c r="H48" s="45" t="str">
        <f t="array" ref="H48">IF(OR(H$6="",$B48=""),"",IFERROR(INDEX('GIỜ RA VÀO'!$M$5:$M$1604,MATCH($B48&amp;"|"&amp;H$6,'GIỜ RA VÀO'!$O$5:$O$1604,0)),""))</f>
        <v/>
      </c>
      <c r="I48" s="45" t="str">
        <f t="array" ref="I48">IF(OR(I$6="",$B48=""),"",IFERROR(INDEX('GIỜ RA VÀO'!$M$5:$M$1604,MATCH($B48&amp;"|"&amp;I$6,'GIỜ RA VÀO'!$O$5:$O$1604,0)),""))</f>
        <v/>
      </c>
      <c r="J48" s="45" t="str">
        <f t="array" ref="J48">IF(OR(J$6="",$B48=""),"",IFERROR(INDEX('GIỜ RA VÀO'!$M$5:$M$1604,MATCH($B48&amp;"|"&amp;J$6,'GIỜ RA VÀO'!$O$5:$O$1604,0)),""))</f>
        <v/>
      </c>
      <c r="K48" s="45" t="str">
        <f t="array" ref="K48">IF(OR(K$6="",$B48=""),"",IFERROR(INDEX('GIỜ RA VÀO'!$M$5:$M$1604,MATCH($B48&amp;"|"&amp;K$6,'GIỜ RA VÀO'!$O$5:$O$1604,0)),""))</f>
        <v/>
      </c>
      <c r="L48" s="45" t="str">
        <f t="array" ref="L48">IF(OR(L$6="",$B48=""),"",IFERROR(INDEX('GIỜ RA VÀO'!$M$5:$M$1604,MATCH($B48&amp;"|"&amp;L$6,'GIỜ RA VÀO'!$O$5:$O$1604,0)),""))</f>
        <v/>
      </c>
      <c r="M48" s="45" t="str">
        <f t="array" ref="M48">IF(OR(M$6="",$B48=""),"",IFERROR(INDEX('GIỜ RA VÀO'!$M$5:$M$1604,MATCH($B48&amp;"|"&amp;M$6,'GIỜ RA VÀO'!$O$5:$O$1604,0)),""))</f>
        <v/>
      </c>
      <c r="N48" s="45" t="str">
        <f t="array" ref="N48">IF(OR(N$6="",$B48=""),"",IFERROR(INDEX('GIỜ RA VÀO'!$M$5:$M$1604,MATCH($B48&amp;"|"&amp;N$6,'GIỜ RA VÀO'!$O$5:$O$1604,0)),""))</f>
        <v/>
      </c>
      <c r="O48" s="45" t="str">
        <f t="array" ref="O48">IF(OR(O$6="",$B48=""),"",IFERROR(INDEX('GIỜ RA VÀO'!$M$5:$M$1604,MATCH($B48&amp;"|"&amp;O$6,'GIỜ RA VÀO'!$O$5:$O$1604,0)),""))</f>
        <v/>
      </c>
      <c r="P48" s="45" t="str">
        <f t="array" ref="P48">IF(OR(P$6="",$B48=""),"",IFERROR(INDEX('GIỜ RA VÀO'!$M$5:$M$1604,MATCH($B48&amp;"|"&amp;P$6,'GIỜ RA VÀO'!$O$5:$O$1604,0)),""))</f>
        <v/>
      </c>
      <c r="Q48" s="45" t="str">
        <f t="array" ref="Q48">IF(OR(Q$6="",$B48=""),"",IFERROR(INDEX('GIỜ RA VÀO'!$M$5:$M$1604,MATCH($B48&amp;"|"&amp;Q$6,'GIỜ RA VÀO'!$O$5:$O$1604,0)),""))</f>
        <v/>
      </c>
      <c r="R48" s="45" t="str">
        <f t="array" ref="R48">IF(OR(R$6="",$B48=""),"",IFERROR(INDEX('GIỜ RA VÀO'!$M$5:$M$1604,MATCH($B48&amp;"|"&amp;R$6,'GIỜ RA VÀO'!$O$5:$O$1604,0)),""))</f>
        <v/>
      </c>
      <c r="S48" s="45" t="str">
        <f t="array" ref="S48">IF(OR(S$6="",$B48=""),"",IFERROR(INDEX('GIỜ RA VÀO'!$M$5:$M$1604,MATCH($B48&amp;"|"&amp;S$6,'GIỜ RA VÀO'!$O$5:$O$1604,0)),""))</f>
        <v/>
      </c>
      <c r="T48" s="45" t="str">
        <f t="array" ref="T48">IF(OR(T$6="",$B48=""),"",IFERROR(INDEX('GIỜ RA VÀO'!$M$5:$M$1604,MATCH($B48&amp;"|"&amp;T$6,'GIỜ RA VÀO'!$O$5:$O$1604,0)),""))</f>
        <v/>
      </c>
      <c r="U48" s="45" t="str">
        <f t="array" ref="U48">IF(OR(U$6="",$B48=""),"",IFERROR(INDEX('GIỜ RA VÀO'!$M$5:$M$1604,MATCH($B48&amp;"|"&amp;U$6,'GIỜ RA VÀO'!$O$5:$O$1604,0)),""))</f>
        <v/>
      </c>
      <c r="V48" s="45" t="str">
        <f t="array" ref="V48">IF(OR(V$6="",$B48=""),"",IFERROR(INDEX('GIỜ RA VÀO'!$M$5:$M$1604,MATCH($B48&amp;"|"&amp;V$6,'GIỜ RA VÀO'!$O$5:$O$1604,0)),""))</f>
        <v/>
      </c>
      <c r="W48" s="45" t="str">
        <f t="array" ref="W48">IF(OR(W$6="",$B48=""),"",IFERROR(INDEX('GIỜ RA VÀO'!$M$5:$M$1604,MATCH($B48&amp;"|"&amp;W$6,'GIỜ RA VÀO'!$O$5:$O$1604,0)),""))</f>
        <v/>
      </c>
      <c r="X48" s="45" t="str">
        <f t="array" ref="X48">IF(OR(X$6="",$B48=""),"",IFERROR(INDEX('GIỜ RA VÀO'!$M$5:$M$1604,MATCH($B48&amp;"|"&amp;X$6,'GIỜ RA VÀO'!$O$5:$O$1604,0)),""))</f>
        <v/>
      </c>
      <c r="Y48" s="45" t="str">
        <f t="array" ref="Y48">IF(OR(Y$6="",$B48=""),"",IFERROR(INDEX('GIỜ RA VÀO'!$M$5:$M$1604,MATCH($B48&amp;"|"&amp;Y$6,'GIỜ RA VÀO'!$O$5:$O$1604,0)),""))</f>
        <v/>
      </c>
      <c r="Z48" s="45" t="str">
        <f t="array" ref="Z48">IF(OR(Z$6="",$B48=""),"",IFERROR(INDEX('GIỜ RA VÀO'!$M$5:$M$1604,MATCH($B48&amp;"|"&amp;Z$6,'GIỜ RA VÀO'!$O$5:$O$1604,0)),""))</f>
        <v/>
      </c>
      <c r="AA48" s="45" t="str">
        <f t="array" ref="AA48">IF(OR(AA$6="",$B48=""),"",IFERROR(INDEX('GIỜ RA VÀO'!$M$5:$M$1604,MATCH($B48&amp;"|"&amp;AA$6,'GIỜ RA VÀO'!$O$5:$O$1604,0)),""))</f>
        <v/>
      </c>
      <c r="AB48" s="45" t="str">
        <f t="array" ref="AB48">IF(OR(AB$6="",$B48=""),"",IFERROR(INDEX('GIỜ RA VÀO'!$M$5:$M$1604,MATCH($B48&amp;"|"&amp;AB$6,'GIỜ RA VÀO'!$O$5:$O$1604,0)),""))</f>
        <v/>
      </c>
      <c r="AC48" s="45" t="str">
        <f t="array" ref="AC48">IF(OR(AC$6="",$B48=""),"",IFERROR(INDEX('GIỜ RA VÀO'!$M$5:$M$1604,MATCH($B48&amp;"|"&amp;AC$6,'GIỜ RA VÀO'!$O$5:$O$1604,0)),""))</f>
        <v/>
      </c>
      <c r="AD48" s="45" t="str">
        <f t="array" ref="AD48">IF(OR(AD$6="",$B48=""),"",IFERROR(INDEX('GIỜ RA VÀO'!$M$5:$M$1604,MATCH($B48&amp;"|"&amp;AD$6,'GIỜ RA VÀO'!$O$5:$O$1604,0)),""))</f>
        <v/>
      </c>
      <c r="AE48" s="45" t="str">
        <f t="array" ref="AE48">IF(OR(AE$6="",$B48=""),"",IFERROR(INDEX('GIỜ RA VÀO'!$M$5:$M$1604,MATCH($B48&amp;"|"&amp;AE$6,'GIỜ RA VÀO'!$O$5:$O$1604,0)),""))</f>
        <v/>
      </c>
      <c r="AF48" s="45" t="str">
        <f t="array" ref="AF48">IF(OR(AF$6="",$B48=""),"",IFERROR(INDEX('GIỜ RA VÀO'!$M$5:$M$1604,MATCH($B48&amp;"|"&amp;AF$6,'GIỜ RA VÀO'!$O$5:$O$1604,0)),""))</f>
        <v/>
      </c>
      <c r="AG48" s="45" t="str">
        <f t="array" ref="AG48">IF(OR(AG$6="",$B48=""),"",IFERROR(INDEX('GIỜ RA VÀO'!$M$5:$M$1604,MATCH($B48&amp;"|"&amp;AG$6,'GIỜ RA VÀO'!$O$5:$O$1604,0)),""))</f>
        <v/>
      </c>
      <c r="AH48" s="45" t="str">
        <f t="array" ref="AH48">IF(OR(AH$6="",$B48=""),"",IFERROR(INDEX('GIỜ RA VÀO'!$M$5:$M$1604,MATCH($B48&amp;"|"&amp;AH$6,'GIỜ RA VÀO'!$O$5:$O$1604,0)),""))</f>
        <v/>
      </c>
      <c r="AI48" s="45" t="str">
        <f t="array" ref="AI48">IF(OR(AI$6="",$B48=""),"",IFERROR(INDEX('GIỜ RA VÀO'!$M$5:$M$1604,MATCH($B48&amp;"|"&amp;AI$6,'GIỜ RA VÀO'!$O$5:$O$1604,0)),""))</f>
        <v/>
      </c>
      <c r="AJ48" s="37" t="str">
        <f t="shared" si="3"/>
        <v/>
      </c>
      <c r="AK48" s="34" t="str">
        <f t="shared" si="4"/>
        <v/>
      </c>
      <c r="AL48" s="34" t="str">
        <f t="shared" si="5"/>
        <v/>
      </c>
      <c r="AM48" s="34" t="str">
        <f t="shared" si="6"/>
        <v/>
      </c>
      <c r="AN48" s="34" t="str">
        <f t="shared" si="7"/>
        <v/>
      </c>
      <c r="AO48" s="34" t="str">
        <f t="shared" si="8"/>
        <v/>
      </c>
      <c r="AP48" s="46" t="str">
        <f t="shared" si="9"/>
        <v/>
      </c>
      <c r="AQ48" s="37" t="str">
        <f>IF($B48="","",SUMIFS('GIỜ RA VÀO'!$J$5:$J$1604,'GIỜ RA VÀO'!$B$5:$B$1604,$B48,'GIỜ RA VÀO'!$A$5:$A$1604,"&gt;="&amp;DATE($E$4,$C$4,1),'GIỜ RA VÀO'!$A$5:$A$1604,"&lt;"&amp;DATE($E$4,$C$4+1,1)))</f>
        <v/>
      </c>
      <c r="AR48" s="37" t="str">
        <f>IF($B48="","",SUMIFS('GIỜ RA VÀO'!$L$5:$L$1604,'GIỜ RA VÀO'!$B$5:$B$1604,$B48,'GIỜ RA VÀO'!$A$5:$A$1604,"&gt;="&amp;DATE($E$4,$C$4,1),'GIỜ RA VÀO'!$A$5:$A$1604,"&lt;"&amp;DATE($E$4,$C$4+1,1)))</f>
        <v/>
      </c>
      <c r="AS48" s="34" t="str">
        <f>IF($B48="","",COUNTIFS('GIỜ RA VÀO'!$B$5:$B$1604,$B48,'GIỜ RA VÀO'!$H$5:$H$1604,"&gt;0",'GIỜ RA VÀO'!$A$5:$A$1604,"&gt;="&amp;DATE($E$4,$C$4,1),'GIỜ RA VÀO'!$A$5:$A$1604,"&lt;"&amp;DATE($E$4,$C$4+1,1)))</f>
        <v/>
      </c>
      <c r="AT48" s="34" t="str">
        <f>IF($B48="","",SUMIFS('GIỜ RA VÀO'!$H$5:$H$1604,'GIỜ RA VÀO'!$B$5:$B$1604,$B48,'GIỜ RA VÀO'!$A$5:$A$1604,"&gt;="&amp;DATE($E$4,$C$4,1),'GIỜ RA VÀO'!$A$5:$A$1604,"&lt;"&amp;DATE($E$4,$C$4+1,1)))</f>
        <v/>
      </c>
      <c r="AU48" s="34" t="str">
        <f>IF($B48="","",SUMIFS('GIỜ RA VÀO'!$I$5:$I$1604,'GIỜ RA VÀO'!$B$5:$B$1604,$B48,'GIỜ RA VÀO'!$A$5:$A$1604,"&gt;="&amp;DATE($E$4,$C$4,1),'GIỜ RA VÀO'!$A$5:$A$1604,"&lt;"&amp;DATE($E$4,$C$4+1,1)))</f>
        <v/>
      </c>
      <c r="AV48" s="47"/>
      <c r="AW48" s="47"/>
      <c r="AX48" s="47"/>
      <c r="AY48" s="47"/>
    </row>
    <row r="49" ht="21.0" customHeight="1">
      <c r="A49" s="38" t="str">
        <f t="shared" si="2"/>
        <v/>
      </c>
      <c r="B49" s="22" t="str">
        <f>IF('NHÂN VIÊN'!B46="","",'NHÂN VIÊN'!B46)</f>
        <v/>
      </c>
      <c r="C49" s="22" t="str">
        <f>IF(B49="","",'NHÂN VIÊN'!C46)</f>
        <v/>
      </c>
      <c r="D49" s="22" t="str">
        <f>IF(B49="","",'NHÂN VIÊN'!D46)</f>
        <v/>
      </c>
      <c r="E49" s="45" t="str">
        <f t="array" ref="E49">IF(OR(E$6="",$B49=""),"",IFERROR(INDEX('GIỜ RA VÀO'!$M$5:$M$1604,MATCH($B49&amp;"|"&amp;E$6,'GIỜ RA VÀO'!$O$5:$O$1604,0)),""))</f>
        <v/>
      </c>
      <c r="F49" s="45" t="str">
        <f t="array" ref="F49">IF(OR(F$6="",$B49=""),"",IFERROR(INDEX('GIỜ RA VÀO'!$M$5:$M$1604,MATCH($B49&amp;"|"&amp;F$6,'GIỜ RA VÀO'!$O$5:$O$1604,0)),""))</f>
        <v/>
      </c>
      <c r="G49" s="45" t="str">
        <f t="array" ref="G49">IF(OR(G$6="",$B49=""),"",IFERROR(INDEX('GIỜ RA VÀO'!$M$5:$M$1604,MATCH($B49&amp;"|"&amp;G$6,'GIỜ RA VÀO'!$O$5:$O$1604,0)),""))</f>
        <v/>
      </c>
      <c r="H49" s="45" t="str">
        <f t="array" ref="H49">IF(OR(H$6="",$B49=""),"",IFERROR(INDEX('GIỜ RA VÀO'!$M$5:$M$1604,MATCH($B49&amp;"|"&amp;H$6,'GIỜ RA VÀO'!$O$5:$O$1604,0)),""))</f>
        <v/>
      </c>
      <c r="I49" s="45" t="str">
        <f t="array" ref="I49">IF(OR(I$6="",$B49=""),"",IFERROR(INDEX('GIỜ RA VÀO'!$M$5:$M$1604,MATCH($B49&amp;"|"&amp;I$6,'GIỜ RA VÀO'!$O$5:$O$1604,0)),""))</f>
        <v/>
      </c>
      <c r="J49" s="45" t="str">
        <f t="array" ref="J49">IF(OR(J$6="",$B49=""),"",IFERROR(INDEX('GIỜ RA VÀO'!$M$5:$M$1604,MATCH($B49&amp;"|"&amp;J$6,'GIỜ RA VÀO'!$O$5:$O$1604,0)),""))</f>
        <v/>
      </c>
      <c r="K49" s="45" t="str">
        <f t="array" ref="K49">IF(OR(K$6="",$B49=""),"",IFERROR(INDEX('GIỜ RA VÀO'!$M$5:$M$1604,MATCH($B49&amp;"|"&amp;K$6,'GIỜ RA VÀO'!$O$5:$O$1604,0)),""))</f>
        <v/>
      </c>
      <c r="L49" s="45" t="str">
        <f t="array" ref="L49">IF(OR(L$6="",$B49=""),"",IFERROR(INDEX('GIỜ RA VÀO'!$M$5:$M$1604,MATCH($B49&amp;"|"&amp;L$6,'GIỜ RA VÀO'!$O$5:$O$1604,0)),""))</f>
        <v/>
      </c>
      <c r="M49" s="45" t="str">
        <f t="array" ref="M49">IF(OR(M$6="",$B49=""),"",IFERROR(INDEX('GIỜ RA VÀO'!$M$5:$M$1604,MATCH($B49&amp;"|"&amp;M$6,'GIỜ RA VÀO'!$O$5:$O$1604,0)),""))</f>
        <v/>
      </c>
      <c r="N49" s="45" t="str">
        <f t="array" ref="N49">IF(OR(N$6="",$B49=""),"",IFERROR(INDEX('GIỜ RA VÀO'!$M$5:$M$1604,MATCH($B49&amp;"|"&amp;N$6,'GIỜ RA VÀO'!$O$5:$O$1604,0)),""))</f>
        <v/>
      </c>
      <c r="O49" s="45" t="str">
        <f t="array" ref="O49">IF(OR(O$6="",$B49=""),"",IFERROR(INDEX('GIỜ RA VÀO'!$M$5:$M$1604,MATCH($B49&amp;"|"&amp;O$6,'GIỜ RA VÀO'!$O$5:$O$1604,0)),""))</f>
        <v/>
      </c>
      <c r="P49" s="45" t="str">
        <f t="array" ref="P49">IF(OR(P$6="",$B49=""),"",IFERROR(INDEX('GIỜ RA VÀO'!$M$5:$M$1604,MATCH($B49&amp;"|"&amp;P$6,'GIỜ RA VÀO'!$O$5:$O$1604,0)),""))</f>
        <v/>
      </c>
      <c r="Q49" s="45" t="str">
        <f t="array" ref="Q49">IF(OR(Q$6="",$B49=""),"",IFERROR(INDEX('GIỜ RA VÀO'!$M$5:$M$1604,MATCH($B49&amp;"|"&amp;Q$6,'GIỜ RA VÀO'!$O$5:$O$1604,0)),""))</f>
        <v/>
      </c>
      <c r="R49" s="45" t="str">
        <f t="array" ref="R49">IF(OR(R$6="",$B49=""),"",IFERROR(INDEX('GIỜ RA VÀO'!$M$5:$M$1604,MATCH($B49&amp;"|"&amp;R$6,'GIỜ RA VÀO'!$O$5:$O$1604,0)),""))</f>
        <v/>
      </c>
      <c r="S49" s="45" t="str">
        <f t="array" ref="S49">IF(OR(S$6="",$B49=""),"",IFERROR(INDEX('GIỜ RA VÀO'!$M$5:$M$1604,MATCH($B49&amp;"|"&amp;S$6,'GIỜ RA VÀO'!$O$5:$O$1604,0)),""))</f>
        <v/>
      </c>
      <c r="T49" s="45" t="str">
        <f t="array" ref="T49">IF(OR(T$6="",$B49=""),"",IFERROR(INDEX('GIỜ RA VÀO'!$M$5:$M$1604,MATCH($B49&amp;"|"&amp;T$6,'GIỜ RA VÀO'!$O$5:$O$1604,0)),""))</f>
        <v/>
      </c>
      <c r="U49" s="45" t="str">
        <f t="array" ref="U49">IF(OR(U$6="",$B49=""),"",IFERROR(INDEX('GIỜ RA VÀO'!$M$5:$M$1604,MATCH($B49&amp;"|"&amp;U$6,'GIỜ RA VÀO'!$O$5:$O$1604,0)),""))</f>
        <v/>
      </c>
      <c r="V49" s="45" t="str">
        <f t="array" ref="V49">IF(OR(V$6="",$B49=""),"",IFERROR(INDEX('GIỜ RA VÀO'!$M$5:$M$1604,MATCH($B49&amp;"|"&amp;V$6,'GIỜ RA VÀO'!$O$5:$O$1604,0)),""))</f>
        <v/>
      </c>
      <c r="W49" s="45" t="str">
        <f t="array" ref="W49">IF(OR(W$6="",$B49=""),"",IFERROR(INDEX('GIỜ RA VÀO'!$M$5:$M$1604,MATCH($B49&amp;"|"&amp;W$6,'GIỜ RA VÀO'!$O$5:$O$1604,0)),""))</f>
        <v/>
      </c>
      <c r="X49" s="45" t="str">
        <f t="array" ref="X49">IF(OR(X$6="",$B49=""),"",IFERROR(INDEX('GIỜ RA VÀO'!$M$5:$M$1604,MATCH($B49&amp;"|"&amp;X$6,'GIỜ RA VÀO'!$O$5:$O$1604,0)),""))</f>
        <v/>
      </c>
      <c r="Y49" s="45" t="str">
        <f t="array" ref="Y49">IF(OR(Y$6="",$B49=""),"",IFERROR(INDEX('GIỜ RA VÀO'!$M$5:$M$1604,MATCH($B49&amp;"|"&amp;Y$6,'GIỜ RA VÀO'!$O$5:$O$1604,0)),""))</f>
        <v/>
      </c>
      <c r="Z49" s="45" t="str">
        <f t="array" ref="Z49">IF(OR(Z$6="",$B49=""),"",IFERROR(INDEX('GIỜ RA VÀO'!$M$5:$M$1604,MATCH($B49&amp;"|"&amp;Z$6,'GIỜ RA VÀO'!$O$5:$O$1604,0)),""))</f>
        <v/>
      </c>
      <c r="AA49" s="45" t="str">
        <f t="array" ref="AA49">IF(OR(AA$6="",$B49=""),"",IFERROR(INDEX('GIỜ RA VÀO'!$M$5:$M$1604,MATCH($B49&amp;"|"&amp;AA$6,'GIỜ RA VÀO'!$O$5:$O$1604,0)),""))</f>
        <v/>
      </c>
      <c r="AB49" s="45" t="str">
        <f t="array" ref="AB49">IF(OR(AB$6="",$B49=""),"",IFERROR(INDEX('GIỜ RA VÀO'!$M$5:$M$1604,MATCH($B49&amp;"|"&amp;AB$6,'GIỜ RA VÀO'!$O$5:$O$1604,0)),""))</f>
        <v/>
      </c>
      <c r="AC49" s="45" t="str">
        <f t="array" ref="AC49">IF(OR(AC$6="",$B49=""),"",IFERROR(INDEX('GIỜ RA VÀO'!$M$5:$M$1604,MATCH($B49&amp;"|"&amp;AC$6,'GIỜ RA VÀO'!$O$5:$O$1604,0)),""))</f>
        <v/>
      </c>
      <c r="AD49" s="45" t="str">
        <f t="array" ref="AD49">IF(OR(AD$6="",$B49=""),"",IFERROR(INDEX('GIỜ RA VÀO'!$M$5:$M$1604,MATCH($B49&amp;"|"&amp;AD$6,'GIỜ RA VÀO'!$O$5:$O$1604,0)),""))</f>
        <v/>
      </c>
      <c r="AE49" s="45" t="str">
        <f t="array" ref="AE49">IF(OR(AE$6="",$B49=""),"",IFERROR(INDEX('GIỜ RA VÀO'!$M$5:$M$1604,MATCH($B49&amp;"|"&amp;AE$6,'GIỜ RA VÀO'!$O$5:$O$1604,0)),""))</f>
        <v/>
      </c>
      <c r="AF49" s="45" t="str">
        <f t="array" ref="AF49">IF(OR(AF$6="",$B49=""),"",IFERROR(INDEX('GIỜ RA VÀO'!$M$5:$M$1604,MATCH($B49&amp;"|"&amp;AF$6,'GIỜ RA VÀO'!$O$5:$O$1604,0)),""))</f>
        <v/>
      </c>
      <c r="AG49" s="45" t="str">
        <f t="array" ref="AG49">IF(OR(AG$6="",$B49=""),"",IFERROR(INDEX('GIỜ RA VÀO'!$M$5:$M$1604,MATCH($B49&amp;"|"&amp;AG$6,'GIỜ RA VÀO'!$O$5:$O$1604,0)),""))</f>
        <v/>
      </c>
      <c r="AH49" s="45" t="str">
        <f t="array" ref="AH49">IF(OR(AH$6="",$B49=""),"",IFERROR(INDEX('GIỜ RA VÀO'!$M$5:$M$1604,MATCH($B49&amp;"|"&amp;AH$6,'GIỜ RA VÀO'!$O$5:$O$1604,0)),""))</f>
        <v/>
      </c>
      <c r="AI49" s="45" t="str">
        <f t="array" ref="AI49">IF(OR(AI$6="",$B49=""),"",IFERROR(INDEX('GIỜ RA VÀO'!$M$5:$M$1604,MATCH($B49&amp;"|"&amp;AI$6,'GIỜ RA VÀO'!$O$5:$O$1604,0)),""))</f>
        <v/>
      </c>
      <c r="AJ49" s="37" t="str">
        <f t="shared" si="3"/>
        <v/>
      </c>
      <c r="AK49" s="34" t="str">
        <f t="shared" si="4"/>
        <v/>
      </c>
      <c r="AL49" s="34" t="str">
        <f t="shared" si="5"/>
        <v/>
      </c>
      <c r="AM49" s="34" t="str">
        <f t="shared" si="6"/>
        <v/>
      </c>
      <c r="AN49" s="34" t="str">
        <f t="shared" si="7"/>
        <v/>
      </c>
      <c r="AO49" s="34" t="str">
        <f t="shared" si="8"/>
        <v/>
      </c>
      <c r="AP49" s="46" t="str">
        <f t="shared" si="9"/>
        <v/>
      </c>
      <c r="AQ49" s="37" t="str">
        <f>IF($B49="","",SUMIFS('GIỜ RA VÀO'!$J$5:$J$1604,'GIỜ RA VÀO'!$B$5:$B$1604,$B49,'GIỜ RA VÀO'!$A$5:$A$1604,"&gt;="&amp;DATE($E$4,$C$4,1),'GIỜ RA VÀO'!$A$5:$A$1604,"&lt;"&amp;DATE($E$4,$C$4+1,1)))</f>
        <v/>
      </c>
      <c r="AR49" s="37" t="str">
        <f>IF($B49="","",SUMIFS('GIỜ RA VÀO'!$L$5:$L$1604,'GIỜ RA VÀO'!$B$5:$B$1604,$B49,'GIỜ RA VÀO'!$A$5:$A$1604,"&gt;="&amp;DATE($E$4,$C$4,1),'GIỜ RA VÀO'!$A$5:$A$1604,"&lt;"&amp;DATE($E$4,$C$4+1,1)))</f>
        <v/>
      </c>
      <c r="AS49" s="34" t="str">
        <f>IF($B49="","",COUNTIFS('GIỜ RA VÀO'!$B$5:$B$1604,$B49,'GIỜ RA VÀO'!$H$5:$H$1604,"&gt;0",'GIỜ RA VÀO'!$A$5:$A$1604,"&gt;="&amp;DATE($E$4,$C$4,1),'GIỜ RA VÀO'!$A$5:$A$1604,"&lt;"&amp;DATE($E$4,$C$4+1,1)))</f>
        <v/>
      </c>
      <c r="AT49" s="34" t="str">
        <f>IF($B49="","",SUMIFS('GIỜ RA VÀO'!$H$5:$H$1604,'GIỜ RA VÀO'!$B$5:$B$1604,$B49,'GIỜ RA VÀO'!$A$5:$A$1604,"&gt;="&amp;DATE($E$4,$C$4,1),'GIỜ RA VÀO'!$A$5:$A$1604,"&lt;"&amp;DATE($E$4,$C$4+1,1)))</f>
        <v/>
      </c>
      <c r="AU49" s="34" t="str">
        <f>IF($B49="","",SUMIFS('GIỜ RA VÀO'!$I$5:$I$1604,'GIỜ RA VÀO'!$B$5:$B$1604,$B49,'GIỜ RA VÀO'!$A$5:$A$1604,"&gt;="&amp;DATE($E$4,$C$4,1),'GIỜ RA VÀO'!$A$5:$A$1604,"&lt;"&amp;DATE($E$4,$C$4+1,1)))</f>
        <v/>
      </c>
      <c r="AV49" s="47"/>
      <c r="AW49" s="47"/>
      <c r="AX49" s="47"/>
      <c r="AY49" s="47"/>
    </row>
    <row r="50" ht="21.0" customHeight="1">
      <c r="A50" s="38" t="str">
        <f t="shared" si="2"/>
        <v/>
      </c>
      <c r="B50" s="22" t="str">
        <f>IF('NHÂN VIÊN'!B47="","",'NHÂN VIÊN'!B47)</f>
        <v/>
      </c>
      <c r="C50" s="22" t="str">
        <f>IF(B50="","",'NHÂN VIÊN'!C47)</f>
        <v/>
      </c>
      <c r="D50" s="22" t="str">
        <f>IF(B50="","",'NHÂN VIÊN'!D47)</f>
        <v/>
      </c>
      <c r="E50" s="45" t="str">
        <f t="array" ref="E50">IF(OR(E$6="",$B50=""),"",IFERROR(INDEX('GIỜ RA VÀO'!$M$5:$M$1604,MATCH($B50&amp;"|"&amp;E$6,'GIỜ RA VÀO'!$O$5:$O$1604,0)),""))</f>
        <v/>
      </c>
      <c r="F50" s="45" t="str">
        <f t="array" ref="F50">IF(OR(F$6="",$B50=""),"",IFERROR(INDEX('GIỜ RA VÀO'!$M$5:$M$1604,MATCH($B50&amp;"|"&amp;F$6,'GIỜ RA VÀO'!$O$5:$O$1604,0)),""))</f>
        <v/>
      </c>
      <c r="G50" s="45" t="str">
        <f t="array" ref="G50">IF(OR(G$6="",$B50=""),"",IFERROR(INDEX('GIỜ RA VÀO'!$M$5:$M$1604,MATCH($B50&amp;"|"&amp;G$6,'GIỜ RA VÀO'!$O$5:$O$1604,0)),""))</f>
        <v/>
      </c>
      <c r="H50" s="45" t="str">
        <f t="array" ref="H50">IF(OR(H$6="",$B50=""),"",IFERROR(INDEX('GIỜ RA VÀO'!$M$5:$M$1604,MATCH($B50&amp;"|"&amp;H$6,'GIỜ RA VÀO'!$O$5:$O$1604,0)),""))</f>
        <v/>
      </c>
      <c r="I50" s="45" t="str">
        <f t="array" ref="I50">IF(OR(I$6="",$B50=""),"",IFERROR(INDEX('GIỜ RA VÀO'!$M$5:$M$1604,MATCH($B50&amp;"|"&amp;I$6,'GIỜ RA VÀO'!$O$5:$O$1604,0)),""))</f>
        <v/>
      </c>
      <c r="J50" s="45" t="str">
        <f t="array" ref="J50">IF(OR(J$6="",$B50=""),"",IFERROR(INDEX('GIỜ RA VÀO'!$M$5:$M$1604,MATCH($B50&amp;"|"&amp;J$6,'GIỜ RA VÀO'!$O$5:$O$1604,0)),""))</f>
        <v/>
      </c>
      <c r="K50" s="45" t="str">
        <f t="array" ref="K50">IF(OR(K$6="",$B50=""),"",IFERROR(INDEX('GIỜ RA VÀO'!$M$5:$M$1604,MATCH($B50&amp;"|"&amp;K$6,'GIỜ RA VÀO'!$O$5:$O$1604,0)),""))</f>
        <v/>
      </c>
      <c r="L50" s="45" t="str">
        <f t="array" ref="L50">IF(OR(L$6="",$B50=""),"",IFERROR(INDEX('GIỜ RA VÀO'!$M$5:$M$1604,MATCH($B50&amp;"|"&amp;L$6,'GIỜ RA VÀO'!$O$5:$O$1604,0)),""))</f>
        <v/>
      </c>
      <c r="M50" s="45" t="str">
        <f t="array" ref="M50">IF(OR(M$6="",$B50=""),"",IFERROR(INDEX('GIỜ RA VÀO'!$M$5:$M$1604,MATCH($B50&amp;"|"&amp;M$6,'GIỜ RA VÀO'!$O$5:$O$1604,0)),""))</f>
        <v/>
      </c>
      <c r="N50" s="45" t="str">
        <f t="array" ref="N50">IF(OR(N$6="",$B50=""),"",IFERROR(INDEX('GIỜ RA VÀO'!$M$5:$M$1604,MATCH($B50&amp;"|"&amp;N$6,'GIỜ RA VÀO'!$O$5:$O$1604,0)),""))</f>
        <v/>
      </c>
      <c r="O50" s="45" t="str">
        <f t="array" ref="O50">IF(OR(O$6="",$B50=""),"",IFERROR(INDEX('GIỜ RA VÀO'!$M$5:$M$1604,MATCH($B50&amp;"|"&amp;O$6,'GIỜ RA VÀO'!$O$5:$O$1604,0)),""))</f>
        <v/>
      </c>
      <c r="P50" s="45" t="str">
        <f t="array" ref="P50">IF(OR(P$6="",$B50=""),"",IFERROR(INDEX('GIỜ RA VÀO'!$M$5:$M$1604,MATCH($B50&amp;"|"&amp;P$6,'GIỜ RA VÀO'!$O$5:$O$1604,0)),""))</f>
        <v/>
      </c>
      <c r="Q50" s="45" t="str">
        <f t="array" ref="Q50">IF(OR(Q$6="",$B50=""),"",IFERROR(INDEX('GIỜ RA VÀO'!$M$5:$M$1604,MATCH($B50&amp;"|"&amp;Q$6,'GIỜ RA VÀO'!$O$5:$O$1604,0)),""))</f>
        <v/>
      </c>
      <c r="R50" s="45" t="str">
        <f t="array" ref="R50">IF(OR(R$6="",$B50=""),"",IFERROR(INDEX('GIỜ RA VÀO'!$M$5:$M$1604,MATCH($B50&amp;"|"&amp;R$6,'GIỜ RA VÀO'!$O$5:$O$1604,0)),""))</f>
        <v/>
      </c>
      <c r="S50" s="45" t="str">
        <f t="array" ref="S50">IF(OR(S$6="",$B50=""),"",IFERROR(INDEX('GIỜ RA VÀO'!$M$5:$M$1604,MATCH($B50&amp;"|"&amp;S$6,'GIỜ RA VÀO'!$O$5:$O$1604,0)),""))</f>
        <v/>
      </c>
      <c r="T50" s="45" t="str">
        <f t="array" ref="T50">IF(OR(T$6="",$B50=""),"",IFERROR(INDEX('GIỜ RA VÀO'!$M$5:$M$1604,MATCH($B50&amp;"|"&amp;T$6,'GIỜ RA VÀO'!$O$5:$O$1604,0)),""))</f>
        <v/>
      </c>
      <c r="U50" s="45" t="str">
        <f t="array" ref="U50">IF(OR(U$6="",$B50=""),"",IFERROR(INDEX('GIỜ RA VÀO'!$M$5:$M$1604,MATCH($B50&amp;"|"&amp;U$6,'GIỜ RA VÀO'!$O$5:$O$1604,0)),""))</f>
        <v/>
      </c>
      <c r="V50" s="45" t="str">
        <f t="array" ref="V50">IF(OR(V$6="",$B50=""),"",IFERROR(INDEX('GIỜ RA VÀO'!$M$5:$M$1604,MATCH($B50&amp;"|"&amp;V$6,'GIỜ RA VÀO'!$O$5:$O$1604,0)),""))</f>
        <v/>
      </c>
      <c r="W50" s="45" t="str">
        <f t="array" ref="W50">IF(OR(W$6="",$B50=""),"",IFERROR(INDEX('GIỜ RA VÀO'!$M$5:$M$1604,MATCH($B50&amp;"|"&amp;W$6,'GIỜ RA VÀO'!$O$5:$O$1604,0)),""))</f>
        <v/>
      </c>
      <c r="X50" s="45" t="str">
        <f t="array" ref="X50">IF(OR(X$6="",$B50=""),"",IFERROR(INDEX('GIỜ RA VÀO'!$M$5:$M$1604,MATCH($B50&amp;"|"&amp;X$6,'GIỜ RA VÀO'!$O$5:$O$1604,0)),""))</f>
        <v/>
      </c>
      <c r="Y50" s="45" t="str">
        <f t="array" ref="Y50">IF(OR(Y$6="",$B50=""),"",IFERROR(INDEX('GIỜ RA VÀO'!$M$5:$M$1604,MATCH($B50&amp;"|"&amp;Y$6,'GIỜ RA VÀO'!$O$5:$O$1604,0)),""))</f>
        <v/>
      </c>
      <c r="Z50" s="45" t="str">
        <f t="array" ref="Z50">IF(OR(Z$6="",$B50=""),"",IFERROR(INDEX('GIỜ RA VÀO'!$M$5:$M$1604,MATCH($B50&amp;"|"&amp;Z$6,'GIỜ RA VÀO'!$O$5:$O$1604,0)),""))</f>
        <v/>
      </c>
      <c r="AA50" s="45" t="str">
        <f t="array" ref="AA50">IF(OR(AA$6="",$B50=""),"",IFERROR(INDEX('GIỜ RA VÀO'!$M$5:$M$1604,MATCH($B50&amp;"|"&amp;AA$6,'GIỜ RA VÀO'!$O$5:$O$1604,0)),""))</f>
        <v/>
      </c>
      <c r="AB50" s="45" t="str">
        <f t="array" ref="AB50">IF(OR(AB$6="",$B50=""),"",IFERROR(INDEX('GIỜ RA VÀO'!$M$5:$M$1604,MATCH($B50&amp;"|"&amp;AB$6,'GIỜ RA VÀO'!$O$5:$O$1604,0)),""))</f>
        <v/>
      </c>
      <c r="AC50" s="45" t="str">
        <f t="array" ref="AC50">IF(OR(AC$6="",$B50=""),"",IFERROR(INDEX('GIỜ RA VÀO'!$M$5:$M$1604,MATCH($B50&amp;"|"&amp;AC$6,'GIỜ RA VÀO'!$O$5:$O$1604,0)),""))</f>
        <v/>
      </c>
      <c r="AD50" s="45" t="str">
        <f t="array" ref="AD50">IF(OR(AD$6="",$B50=""),"",IFERROR(INDEX('GIỜ RA VÀO'!$M$5:$M$1604,MATCH($B50&amp;"|"&amp;AD$6,'GIỜ RA VÀO'!$O$5:$O$1604,0)),""))</f>
        <v/>
      </c>
      <c r="AE50" s="45" t="str">
        <f t="array" ref="AE50">IF(OR(AE$6="",$B50=""),"",IFERROR(INDEX('GIỜ RA VÀO'!$M$5:$M$1604,MATCH($B50&amp;"|"&amp;AE$6,'GIỜ RA VÀO'!$O$5:$O$1604,0)),""))</f>
        <v/>
      </c>
      <c r="AF50" s="45" t="str">
        <f t="array" ref="AF50">IF(OR(AF$6="",$B50=""),"",IFERROR(INDEX('GIỜ RA VÀO'!$M$5:$M$1604,MATCH($B50&amp;"|"&amp;AF$6,'GIỜ RA VÀO'!$O$5:$O$1604,0)),""))</f>
        <v/>
      </c>
      <c r="AG50" s="45" t="str">
        <f t="array" ref="AG50">IF(OR(AG$6="",$B50=""),"",IFERROR(INDEX('GIỜ RA VÀO'!$M$5:$M$1604,MATCH($B50&amp;"|"&amp;AG$6,'GIỜ RA VÀO'!$O$5:$O$1604,0)),""))</f>
        <v/>
      </c>
      <c r="AH50" s="45" t="str">
        <f t="array" ref="AH50">IF(OR(AH$6="",$B50=""),"",IFERROR(INDEX('GIỜ RA VÀO'!$M$5:$M$1604,MATCH($B50&amp;"|"&amp;AH$6,'GIỜ RA VÀO'!$O$5:$O$1604,0)),""))</f>
        <v/>
      </c>
      <c r="AI50" s="45" t="str">
        <f t="array" ref="AI50">IF(OR(AI$6="",$B50=""),"",IFERROR(INDEX('GIỜ RA VÀO'!$M$5:$M$1604,MATCH($B50&amp;"|"&amp;AI$6,'GIỜ RA VÀO'!$O$5:$O$1604,0)),""))</f>
        <v/>
      </c>
      <c r="AJ50" s="37" t="str">
        <f t="shared" si="3"/>
        <v/>
      </c>
      <c r="AK50" s="34" t="str">
        <f t="shared" si="4"/>
        <v/>
      </c>
      <c r="AL50" s="34" t="str">
        <f t="shared" si="5"/>
        <v/>
      </c>
      <c r="AM50" s="34" t="str">
        <f t="shared" si="6"/>
        <v/>
      </c>
      <c r="AN50" s="34" t="str">
        <f t="shared" si="7"/>
        <v/>
      </c>
      <c r="AO50" s="34" t="str">
        <f t="shared" si="8"/>
        <v/>
      </c>
      <c r="AP50" s="46" t="str">
        <f t="shared" si="9"/>
        <v/>
      </c>
      <c r="AQ50" s="37" t="str">
        <f>IF($B50="","",SUMIFS('GIỜ RA VÀO'!$J$5:$J$1604,'GIỜ RA VÀO'!$B$5:$B$1604,$B50,'GIỜ RA VÀO'!$A$5:$A$1604,"&gt;="&amp;DATE($E$4,$C$4,1),'GIỜ RA VÀO'!$A$5:$A$1604,"&lt;"&amp;DATE($E$4,$C$4+1,1)))</f>
        <v/>
      </c>
      <c r="AR50" s="37" t="str">
        <f>IF($B50="","",SUMIFS('GIỜ RA VÀO'!$L$5:$L$1604,'GIỜ RA VÀO'!$B$5:$B$1604,$B50,'GIỜ RA VÀO'!$A$5:$A$1604,"&gt;="&amp;DATE($E$4,$C$4,1),'GIỜ RA VÀO'!$A$5:$A$1604,"&lt;"&amp;DATE($E$4,$C$4+1,1)))</f>
        <v/>
      </c>
      <c r="AS50" s="34" t="str">
        <f>IF($B50="","",COUNTIFS('GIỜ RA VÀO'!$B$5:$B$1604,$B50,'GIỜ RA VÀO'!$H$5:$H$1604,"&gt;0",'GIỜ RA VÀO'!$A$5:$A$1604,"&gt;="&amp;DATE($E$4,$C$4,1),'GIỜ RA VÀO'!$A$5:$A$1604,"&lt;"&amp;DATE($E$4,$C$4+1,1)))</f>
        <v/>
      </c>
      <c r="AT50" s="34" t="str">
        <f>IF($B50="","",SUMIFS('GIỜ RA VÀO'!$H$5:$H$1604,'GIỜ RA VÀO'!$B$5:$B$1604,$B50,'GIỜ RA VÀO'!$A$5:$A$1604,"&gt;="&amp;DATE($E$4,$C$4,1),'GIỜ RA VÀO'!$A$5:$A$1604,"&lt;"&amp;DATE($E$4,$C$4+1,1)))</f>
        <v/>
      </c>
      <c r="AU50" s="34" t="str">
        <f>IF($B50="","",SUMIFS('GIỜ RA VÀO'!$I$5:$I$1604,'GIỜ RA VÀO'!$B$5:$B$1604,$B50,'GIỜ RA VÀO'!$A$5:$A$1604,"&gt;="&amp;DATE($E$4,$C$4,1),'GIỜ RA VÀO'!$A$5:$A$1604,"&lt;"&amp;DATE($E$4,$C$4+1,1)))</f>
        <v/>
      </c>
      <c r="AV50" s="47"/>
      <c r="AW50" s="47"/>
      <c r="AX50" s="47"/>
      <c r="AY50" s="47"/>
    </row>
    <row r="51" ht="21.0" customHeight="1">
      <c r="A51" s="38" t="str">
        <f t="shared" si="2"/>
        <v/>
      </c>
      <c r="B51" s="22" t="str">
        <f>IF('NHÂN VIÊN'!B48="","",'NHÂN VIÊN'!B48)</f>
        <v/>
      </c>
      <c r="C51" s="22" t="str">
        <f>IF(B51="","",'NHÂN VIÊN'!C48)</f>
        <v/>
      </c>
      <c r="D51" s="22" t="str">
        <f>IF(B51="","",'NHÂN VIÊN'!D48)</f>
        <v/>
      </c>
      <c r="E51" s="45" t="str">
        <f t="array" ref="E51">IF(OR(E$6="",$B51=""),"",IFERROR(INDEX('GIỜ RA VÀO'!$M$5:$M$1604,MATCH($B51&amp;"|"&amp;E$6,'GIỜ RA VÀO'!$O$5:$O$1604,0)),""))</f>
        <v/>
      </c>
      <c r="F51" s="45" t="str">
        <f t="array" ref="F51">IF(OR(F$6="",$B51=""),"",IFERROR(INDEX('GIỜ RA VÀO'!$M$5:$M$1604,MATCH($B51&amp;"|"&amp;F$6,'GIỜ RA VÀO'!$O$5:$O$1604,0)),""))</f>
        <v/>
      </c>
      <c r="G51" s="45" t="str">
        <f t="array" ref="G51">IF(OR(G$6="",$B51=""),"",IFERROR(INDEX('GIỜ RA VÀO'!$M$5:$M$1604,MATCH($B51&amp;"|"&amp;G$6,'GIỜ RA VÀO'!$O$5:$O$1604,0)),""))</f>
        <v/>
      </c>
      <c r="H51" s="45" t="str">
        <f t="array" ref="H51">IF(OR(H$6="",$B51=""),"",IFERROR(INDEX('GIỜ RA VÀO'!$M$5:$M$1604,MATCH($B51&amp;"|"&amp;H$6,'GIỜ RA VÀO'!$O$5:$O$1604,0)),""))</f>
        <v/>
      </c>
      <c r="I51" s="45" t="str">
        <f t="array" ref="I51">IF(OR(I$6="",$B51=""),"",IFERROR(INDEX('GIỜ RA VÀO'!$M$5:$M$1604,MATCH($B51&amp;"|"&amp;I$6,'GIỜ RA VÀO'!$O$5:$O$1604,0)),""))</f>
        <v/>
      </c>
      <c r="J51" s="45" t="str">
        <f t="array" ref="J51">IF(OR(J$6="",$B51=""),"",IFERROR(INDEX('GIỜ RA VÀO'!$M$5:$M$1604,MATCH($B51&amp;"|"&amp;J$6,'GIỜ RA VÀO'!$O$5:$O$1604,0)),""))</f>
        <v/>
      </c>
      <c r="K51" s="45" t="str">
        <f t="array" ref="K51">IF(OR(K$6="",$B51=""),"",IFERROR(INDEX('GIỜ RA VÀO'!$M$5:$M$1604,MATCH($B51&amp;"|"&amp;K$6,'GIỜ RA VÀO'!$O$5:$O$1604,0)),""))</f>
        <v/>
      </c>
      <c r="L51" s="45" t="str">
        <f t="array" ref="L51">IF(OR(L$6="",$B51=""),"",IFERROR(INDEX('GIỜ RA VÀO'!$M$5:$M$1604,MATCH($B51&amp;"|"&amp;L$6,'GIỜ RA VÀO'!$O$5:$O$1604,0)),""))</f>
        <v/>
      </c>
      <c r="M51" s="45" t="str">
        <f t="array" ref="M51">IF(OR(M$6="",$B51=""),"",IFERROR(INDEX('GIỜ RA VÀO'!$M$5:$M$1604,MATCH($B51&amp;"|"&amp;M$6,'GIỜ RA VÀO'!$O$5:$O$1604,0)),""))</f>
        <v/>
      </c>
      <c r="N51" s="45" t="str">
        <f t="array" ref="N51">IF(OR(N$6="",$B51=""),"",IFERROR(INDEX('GIỜ RA VÀO'!$M$5:$M$1604,MATCH($B51&amp;"|"&amp;N$6,'GIỜ RA VÀO'!$O$5:$O$1604,0)),""))</f>
        <v/>
      </c>
      <c r="O51" s="45" t="str">
        <f t="array" ref="O51">IF(OR(O$6="",$B51=""),"",IFERROR(INDEX('GIỜ RA VÀO'!$M$5:$M$1604,MATCH($B51&amp;"|"&amp;O$6,'GIỜ RA VÀO'!$O$5:$O$1604,0)),""))</f>
        <v/>
      </c>
      <c r="P51" s="45" t="str">
        <f t="array" ref="P51">IF(OR(P$6="",$B51=""),"",IFERROR(INDEX('GIỜ RA VÀO'!$M$5:$M$1604,MATCH($B51&amp;"|"&amp;P$6,'GIỜ RA VÀO'!$O$5:$O$1604,0)),""))</f>
        <v/>
      </c>
      <c r="Q51" s="45" t="str">
        <f t="array" ref="Q51">IF(OR(Q$6="",$B51=""),"",IFERROR(INDEX('GIỜ RA VÀO'!$M$5:$M$1604,MATCH($B51&amp;"|"&amp;Q$6,'GIỜ RA VÀO'!$O$5:$O$1604,0)),""))</f>
        <v/>
      </c>
      <c r="R51" s="45" t="str">
        <f t="array" ref="R51">IF(OR(R$6="",$B51=""),"",IFERROR(INDEX('GIỜ RA VÀO'!$M$5:$M$1604,MATCH($B51&amp;"|"&amp;R$6,'GIỜ RA VÀO'!$O$5:$O$1604,0)),""))</f>
        <v/>
      </c>
      <c r="S51" s="45" t="str">
        <f t="array" ref="S51">IF(OR(S$6="",$B51=""),"",IFERROR(INDEX('GIỜ RA VÀO'!$M$5:$M$1604,MATCH($B51&amp;"|"&amp;S$6,'GIỜ RA VÀO'!$O$5:$O$1604,0)),""))</f>
        <v/>
      </c>
      <c r="T51" s="45" t="str">
        <f t="array" ref="T51">IF(OR(T$6="",$B51=""),"",IFERROR(INDEX('GIỜ RA VÀO'!$M$5:$M$1604,MATCH($B51&amp;"|"&amp;T$6,'GIỜ RA VÀO'!$O$5:$O$1604,0)),""))</f>
        <v/>
      </c>
      <c r="U51" s="45" t="str">
        <f t="array" ref="U51">IF(OR(U$6="",$B51=""),"",IFERROR(INDEX('GIỜ RA VÀO'!$M$5:$M$1604,MATCH($B51&amp;"|"&amp;U$6,'GIỜ RA VÀO'!$O$5:$O$1604,0)),""))</f>
        <v/>
      </c>
      <c r="V51" s="45" t="str">
        <f t="array" ref="V51">IF(OR(V$6="",$B51=""),"",IFERROR(INDEX('GIỜ RA VÀO'!$M$5:$M$1604,MATCH($B51&amp;"|"&amp;V$6,'GIỜ RA VÀO'!$O$5:$O$1604,0)),""))</f>
        <v/>
      </c>
      <c r="W51" s="45" t="str">
        <f t="array" ref="W51">IF(OR(W$6="",$B51=""),"",IFERROR(INDEX('GIỜ RA VÀO'!$M$5:$M$1604,MATCH($B51&amp;"|"&amp;W$6,'GIỜ RA VÀO'!$O$5:$O$1604,0)),""))</f>
        <v/>
      </c>
      <c r="X51" s="45" t="str">
        <f t="array" ref="X51">IF(OR(X$6="",$B51=""),"",IFERROR(INDEX('GIỜ RA VÀO'!$M$5:$M$1604,MATCH($B51&amp;"|"&amp;X$6,'GIỜ RA VÀO'!$O$5:$O$1604,0)),""))</f>
        <v/>
      </c>
      <c r="Y51" s="45" t="str">
        <f t="array" ref="Y51">IF(OR(Y$6="",$B51=""),"",IFERROR(INDEX('GIỜ RA VÀO'!$M$5:$M$1604,MATCH($B51&amp;"|"&amp;Y$6,'GIỜ RA VÀO'!$O$5:$O$1604,0)),""))</f>
        <v/>
      </c>
      <c r="Z51" s="45" t="str">
        <f t="array" ref="Z51">IF(OR(Z$6="",$B51=""),"",IFERROR(INDEX('GIỜ RA VÀO'!$M$5:$M$1604,MATCH($B51&amp;"|"&amp;Z$6,'GIỜ RA VÀO'!$O$5:$O$1604,0)),""))</f>
        <v/>
      </c>
      <c r="AA51" s="45" t="str">
        <f t="array" ref="AA51">IF(OR(AA$6="",$B51=""),"",IFERROR(INDEX('GIỜ RA VÀO'!$M$5:$M$1604,MATCH($B51&amp;"|"&amp;AA$6,'GIỜ RA VÀO'!$O$5:$O$1604,0)),""))</f>
        <v/>
      </c>
      <c r="AB51" s="45" t="str">
        <f t="array" ref="AB51">IF(OR(AB$6="",$B51=""),"",IFERROR(INDEX('GIỜ RA VÀO'!$M$5:$M$1604,MATCH($B51&amp;"|"&amp;AB$6,'GIỜ RA VÀO'!$O$5:$O$1604,0)),""))</f>
        <v/>
      </c>
      <c r="AC51" s="45" t="str">
        <f t="array" ref="AC51">IF(OR(AC$6="",$B51=""),"",IFERROR(INDEX('GIỜ RA VÀO'!$M$5:$M$1604,MATCH($B51&amp;"|"&amp;AC$6,'GIỜ RA VÀO'!$O$5:$O$1604,0)),""))</f>
        <v/>
      </c>
      <c r="AD51" s="45" t="str">
        <f t="array" ref="AD51">IF(OR(AD$6="",$B51=""),"",IFERROR(INDEX('GIỜ RA VÀO'!$M$5:$M$1604,MATCH($B51&amp;"|"&amp;AD$6,'GIỜ RA VÀO'!$O$5:$O$1604,0)),""))</f>
        <v/>
      </c>
      <c r="AE51" s="45" t="str">
        <f t="array" ref="AE51">IF(OR(AE$6="",$B51=""),"",IFERROR(INDEX('GIỜ RA VÀO'!$M$5:$M$1604,MATCH($B51&amp;"|"&amp;AE$6,'GIỜ RA VÀO'!$O$5:$O$1604,0)),""))</f>
        <v/>
      </c>
      <c r="AF51" s="45" t="str">
        <f t="array" ref="AF51">IF(OR(AF$6="",$B51=""),"",IFERROR(INDEX('GIỜ RA VÀO'!$M$5:$M$1604,MATCH($B51&amp;"|"&amp;AF$6,'GIỜ RA VÀO'!$O$5:$O$1604,0)),""))</f>
        <v/>
      </c>
      <c r="AG51" s="45" t="str">
        <f t="array" ref="AG51">IF(OR(AG$6="",$B51=""),"",IFERROR(INDEX('GIỜ RA VÀO'!$M$5:$M$1604,MATCH($B51&amp;"|"&amp;AG$6,'GIỜ RA VÀO'!$O$5:$O$1604,0)),""))</f>
        <v/>
      </c>
      <c r="AH51" s="45" t="str">
        <f t="array" ref="AH51">IF(OR(AH$6="",$B51=""),"",IFERROR(INDEX('GIỜ RA VÀO'!$M$5:$M$1604,MATCH($B51&amp;"|"&amp;AH$6,'GIỜ RA VÀO'!$O$5:$O$1604,0)),""))</f>
        <v/>
      </c>
      <c r="AI51" s="45" t="str">
        <f t="array" ref="AI51">IF(OR(AI$6="",$B51=""),"",IFERROR(INDEX('GIỜ RA VÀO'!$M$5:$M$1604,MATCH($B51&amp;"|"&amp;AI$6,'GIỜ RA VÀO'!$O$5:$O$1604,0)),""))</f>
        <v/>
      </c>
      <c r="AJ51" s="37" t="str">
        <f t="shared" si="3"/>
        <v/>
      </c>
      <c r="AK51" s="34" t="str">
        <f t="shared" si="4"/>
        <v/>
      </c>
      <c r="AL51" s="34" t="str">
        <f t="shared" si="5"/>
        <v/>
      </c>
      <c r="AM51" s="34" t="str">
        <f t="shared" si="6"/>
        <v/>
      </c>
      <c r="AN51" s="34" t="str">
        <f t="shared" si="7"/>
        <v/>
      </c>
      <c r="AO51" s="34" t="str">
        <f t="shared" si="8"/>
        <v/>
      </c>
      <c r="AP51" s="46" t="str">
        <f t="shared" si="9"/>
        <v/>
      </c>
      <c r="AQ51" s="37" t="str">
        <f>IF($B51="","",SUMIFS('GIỜ RA VÀO'!$J$5:$J$1604,'GIỜ RA VÀO'!$B$5:$B$1604,$B51,'GIỜ RA VÀO'!$A$5:$A$1604,"&gt;="&amp;DATE($E$4,$C$4,1),'GIỜ RA VÀO'!$A$5:$A$1604,"&lt;"&amp;DATE($E$4,$C$4+1,1)))</f>
        <v/>
      </c>
      <c r="AR51" s="37" t="str">
        <f>IF($B51="","",SUMIFS('GIỜ RA VÀO'!$L$5:$L$1604,'GIỜ RA VÀO'!$B$5:$B$1604,$B51,'GIỜ RA VÀO'!$A$5:$A$1604,"&gt;="&amp;DATE($E$4,$C$4,1),'GIỜ RA VÀO'!$A$5:$A$1604,"&lt;"&amp;DATE($E$4,$C$4+1,1)))</f>
        <v/>
      </c>
      <c r="AS51" s="34" t="str">
        <f>IF($B51="","",COUNTIFS('GIỜ RA VÀO'!$B$5:$B$1604,$B51,'GIỜ RA VÀO'!$H$5:$H$1604,"&gt;0",'GIỜ RA VÀO'!$A$5:$A$1604,"&gt;="&amp;DATE($E$4,$C$4,1),'GIỜ RA VÀO'!$A$5:$A$1604,"&lt;"&amp;DATE($E$4,$C$4+1,1)))</f>
        <v/>
      </c>
      <c r="AT51" s="34" t="str">
        <f>IF($B51="","",SUMIFS('GIỜ RA VÀO'!$H$5:$H$1604,'GIỜ RA VÀO'!$B$5:$B$1604,$B51,'GIỜ RA VÀO'!$A$5:$A$1604,"&gt;="&amp;DATE($E$4,$C$4,1),'GIỜ RA VÀO'!$A$5:$A$1604,"&lt;"&amp;DATE($E$4,$C$4+1,1)))</f>
        <v/>
      </c>
      <c r="AU51" s="34" t="str">
        <f>IF($B51="","",SUMIFS('GIỜ RA VÀO'!$I$5:$I$1604,'GIỜ RA VÀO'!$B$5:$B$1604,$B51,'GIỜ RA VÀO'!$A$5:$A$1604,"&gt;="&amp;DATE($E$4,$C$4,1),'GIỜ RA VÀO'!$A$5:$A$1604,"&lt;"&amp;DATE($E$4,$C$4+1,1)))</f>
        <v/>
      </c>
      <c r="AV51" s="47"/>
      <c r="AW51" s="47"/>
      <c r="AX51" s="47"/>
      <c r="AY51" s="47"/>
    </row>
    <row r="52" ht="21.0" customHeight="1">
      <c r="A52" s="38" t="str">
        <f t="shared" si="2"/>
        <v/>
      </c>
      <c r="B52" s="22" t="str">
        <f>IF('NHÂN VIÊN'!B49="","",'NHÂN VIÊN'!B49)</f>
        <v/>
      </c>
      <c r="C52" s="22" t="str">
        <f>IF(B52="","",'NHÂN VIÊN'!C49)</f>
        <v/>
      </c>
      <c r="D52" s="22" t="str">
        <f>IF(B52="","",'NHÂN VIÊN'!D49)</f>
        <v/>
      </c>
      <c r="E52" s="45" t="str">
        <f t="array" ref="E52">IF(OR(E$6="",$B52=""),"",IFERROR(INDEX('GIỜ RA VÀO'!$M$5:$M$1604,MATCH($B52&amp;"|"&amp;E$6,'GIỜ RA VÀO'!$O$5:$O$1604,0)),""))</f>
        <v/>
      </c>
      <c r="F52" s="45" t="str">
        <f t="array" ref="F52">IF(OR(F$6="",$B52=""),"",IFERROR(INDEX('GIỜ RA VÀO'!$M$5:$M$1604,MATCH($B52&amp;"|"&amp;F$6,'GIỜ RA VÀO'!$O$5:$O$1604,0)),""))</f>
        <v/>
      </c>
      <c r="G52" s="45" t="str">
        <f t="array" ref="G52">IF(OR(G$6="",$B52=""),"",IFERROR(INDEX('GIỜ RA VÀO'!$M$5:$M$1604,MATCH($B52&amp;"|"&amp;G$6,'GIỜ RA VÀO'!$O$5:$O$1604,0)),""))</f>
        <v/>
      </c>
      <c r="H52" s="45" t="str">
        <f t="array" ref="H52">IF(OR(H$6="",$B52=""),"",IFERROR(INDEX('GIỜ RA VÀO'!$M$5:$M$1604,MATCH($B52&amp;"|"&amp;H$6,'GIỜ RA VÀO'!$O$5:$O$1604,0)),""))</f>
        <v/>
      </c>
      <c r="I52" s="45" t="str">
        <f t="array" ref="I52">IF(OR(I$6="",$B52=""),"",IFERROR(INDEX('GIỜ RA VÀO'!$M$5:$M$1604,MATCH($B52&amp;"|"&amp;I$6,'GIỜ RA VÀO'!$O$5:$O$1604,0)),""))</f>
        <v/>
      </c>
      <c r="J52" s="45" t="str">
        <f t="array" ref="J52">IF(OR(J$6="",$B52=""),"",IFERROR(INDEX('GIỜ RA VÀO'!$M$5:$M$1604,MATCH($B52&amp;"|"&amp;J$6,'GIỜ RA VÀO'!$O$5:$O$1604,0)),""))</f>
        <v/>
      </c>
      <c r="K52" s="45" t="str">
        <f t="array" ref="K52">IF(OR(K$6="",$B52=""),"",IFERROR(INDEX('GIỜ RA VÀO'!$M$5:$M$1604,MATCH($B52&amp;"|"&amp;K$6,'GIỜ RA VÀO'!$O$5:$O$1604,0)),""))</f>
        <v/>
      </c>
      <c r="L52" s="45" t="str">
        <f t="array" ref="L52">IF(OR(L$6="",$B52=""),"",IFERROR(INDEX('GIỜ RA VÀO'!$M$5:$M$1604,MATCH($B52&amp;"|"&amp;L$6,'GIỜ RA VÀO'!$O$5:$O$1604,0)),""))</f>
        <v/>
      </c>
      <c r="M52" s="45" t="str">
        <f t="array" ref="M52">IF(OR(M$6="",$B52=""),"",IFERROR(INDEX('GIỜ RA VÀO'!$M$5:$M$1604,MATCH($B52&amp;"|"&amp;M$6,'GIỜ RA VÀO'!$O$5:$O$1604,0)),""))</f>
        <v/>
      </c>
      <c r="N52" s="45" t="str">
        <f t="array" ref="N52">IF(OR(N$6="",$B52=""),"",IFERROR(INDEX('GIỜ RA VÀO'!$M$5:$M$1604,MATCH($B52&amp;"|"&amp;N$6,'GIỜ RA VÀO'!$O$5:$O$1604,0)),""))</f>
        <v/>
      </c>
      <c r="O52" s="45" t="str">
        <f t="array" ref="O52">IF(OR(O$6="",$B52=""),"",IFERROR(INDEX('GIỜ RA VÀO'!$M$5:$M$1604,MATCH($B52&amp;"|"&amp;O$6,'GIỜ RA VÀO'!$O$5:$O$1604,0)),""))</f>
        <v/>
      </c>
      <c r="P52" s="45" t="str">
        <f t="array" ref="P52">IF(OR(P$6="",$B52=""),"",IFERROR(INDEX('GIỜ RA VÀO'!$M$5:$M$1604,MATCH($B52&amp;"|"&amp;P$6,'GIỜ RA VÀO'!$O$5:$O$1604,0)),""))</f>
        <v/>
      </c>
      <c r="Q52" s="45" t="str">
        <f t="array" ref="Q52">IF(OR(Q$6="",$B52=""),"",IFERROR(INDEX('GIỜ RA VÀO'!$M$5:$M$1604,MATCH($B52&amp;"|"&amp;Q$6,'GIỜ RA VÀO'!$O$5:$O$1604,0)),""))</f>
        <v/>
      </c>
      <c r="R52" s="45" t="str">
        <f t="array" ref="R52">IF(OR(R$6="",$B52=""),"",IFERROR(INDEX('GIỜ RA VÀO'!$M$5:$M$1604,MATCH($B52&amp;"|"&amp;R$6,'GIỜ RA VÀO'!$O$5:$O$1604,0)),""))</f>
        <v/>
      </c>
      <c r="S52" s="45" t="str">
        <f t="array" ref="S52">IF(OR(S$6="",$B52=""),"",IFERROR(INDEX('GIỜ RA VÀO'!$M$5:$M$1604,MATCH($B52&amp;"|"&amp;S$6,'GIỜ RA VÀO'!$O$5:$O$1604,0)),""))</f>
        <v/>
      </c>
      <c r="T52" s="45" t="str">
        <f t="array" ref="T52">IF(OR(T$6="",$B52=""),"",IFERROR(INDEX('GIỜ RA VÀO'!$M$5:$M$1604,MATCH($B52&amp;"|"&amp;T$6,'GIỜ RA VÀO'!$O$5:$O$1604,0)),""))</f>
        <v/>
      </c>
      <c r="U52" s="45" t="str">
        <f t="array" ref="U52">IF(OR(U$6="",$B52=""),"",IFERROR(INDEX('GIỜ RA VÀO'!$M$5:$M$1604,MATCH($B52&amp;"|"&amp;U$6,'GIỜ RA VÀO'!$O$5:$O$1604,0)),""))</f>
        <v/>
      </c>
      <c r="V52" s="45" t="str">
        <f t="array" ref="V52">IF(OR(V$6="",$B52=""),"",IFERROR(INDEX('GIỜ RA VÀO'!$M$5:$M$1604,MATCH($B52&amp;"|"&amp;V$6,'GIỜ RA VÀO'!$O$5:$O$1604,0)),""))</f>
        <v/>
      </c>
      <c r="W52" s="45" t="str">
        <f t="array" ref="W52">IF(OR(W$6="",$B52=""),"",IFERROR(INDEX('GIỜ RA VÀO'!$M$5:$M$1604,MATCH($B52&amp;"|"&amp;W$6,'GIỜ RA VÀO'!$O$5:$O$1604,0)),""))</f>
        <v/>
      </c>
      <c r="X52" s="45" t="str">
        <f t="array" ref="X52">IF(OR(X$6="",$B52=""),"",IFERROR(INDEX('GIỜ RA VÀO'!$M$5:$M$1604,MATCH($B52&amp;"|"&amp;X$6,'GIỜ RA VÀO'!$O$5:$O$1604,0)),""))</f>
        <v/>
      </c>
      <c r="Y52" s="45" t="str">
        <f t="array" ref="Y52">IF(OR(Y$6="",$B52=""),"",IFERROR(INDEX('GIỜ RA VÀO'!$M$5:$M$1604,MATCH($B52&amp;"|"&amp;Y$6,'GIỜ RA VÀO'!$O$5:$O$1604,0)),""))</f>
        <v/>
      </c>
      <c r="Z52" s="45" t="str">
        <f t="array" ref="Z52">IF(OR(Z$6="",$B52=""),"",IFERROR(INDEX('GIỜ RA VÀO'!$M$5:$M$1604,MATCH($B52&amp;"|"&amp;Z$6,'GIỜ RA VÀO'!$O$5:$O$1604,0)),""))</f>
        <v/>
      </c>
      <c r="AA52" s="45" t="str">
        <f t="array" ref="AA52">IF(OR(AA$6="",$B52=""),"",IFERROR(INDEX('GIỜ RA VÀO'!$M$5:$M$1604,MATCH($B52&amp;"|"&amp;AA$6,'GIỜ RA VÀO'!$O$5:$O$1604,0)),""))</f>
        <v/>
      </c>
      <c r="AB52" s="45" t="str">
        <f t="array" ref="AB52">IF(OR(AB$6="",$B52=""),"",IFERROR(INDEX('GIỜ RA VÀO'!$M$5:$M$1604,MATCH($B52&amp;"|"&amp;AB$6,'GIỜ RA VÀO'!$O$5:$O$1604,0)),""))</f>
        <v/>
      </c>
      <c r="AC52" s="45" t="str">
        <f t="array" ref="AC52">IF(OR(AC$6="",$B52=""),"",IFERROR(INDEX('GIỜ RA VÀO'!$M$5:$M$1604,MATCH($B52&amp;"|"&amp;AC$6,'GIỜ RA VÀO'!$O$5:$O$1604,0)),""))</f>
        <v/>
      </c>
      <c r="AD52" s="45" t="str">
        <f t="array" ref="AD52">IF(OR(AD$6="",$B52=""),"",IFERROR(INDEX('GIỜ RA VÀO'!$M$5:$M$1604,MATCH($B52&amp;"|"&amp;AD$6,'GIỜ RA VÀO'!$O$5:$O$1604,0)),""))</f>
        <v/>
      </c>
      <c r="AE52" s="45" t="str">
        <f t="array" ref="AE52">IF(OR(AE$6="",$B52=""),"",IFERROR(INDEX('GIỜ RA VÀO'!$M$5:$M$1604,MATCH($B52&amp;"|"&amp;AE$6,'GIỜ RA VÀO'!$O$5:$O$1604,0)),""))</f>
        <v/>
      </c>
      <c r="AF52" s="45" t="str">
        <f t="array" ref="AF52">IF(OR(AF$6="",$B52=""),"",IFERROR(INDEX('GIỜ RA VÀO'!$M$5:$M$1604,MATCH($B52&amp;"|"&amp;AF$6,'GIỜ RA VÀO'!$O$5:$O$1604,0)),""))</f>
        <v/>
      </c>
      <c r="AG52" s="45" t="str">
        <f t="array" ref="AG52">IF(OR(AG$6="",$B52=""),"",IFERROR(INDEX('GIỜ RA VÀO'!$M$5:$M$1604,MATCH($B52&amp;"|"&amp;AG$6,'GIỜ RA VÀO'!$O$5:$O$1604,0)),""))</f>
        <v/>
      </c>
      <c r="AH52" s="45" t="str">
        <f t="array" ref="AH52">IF(OR(AH$6="",$B52=""),"",IFERROR(INDEX('GIỜ RA VÀO'!$M$5:$M$1604,MATCH($B52&amp;"|"&amp;AH$6,'GIỜ RA VÀO'!$O$5:$O$1604,0)),""))</f>
        <v/>
      </c>
      <c r="AI52" s="45" t="str">
        <f t="array" ref="AI52">IF(OR(AI$6="",$B52=""),"",IFERROR(INDEX('GIỜ RA VÀO'!$M$5:$M$1604,MATCH($B52&amp;"|"&amp;AI$6,'GIỜ RA VÀO'!$O$5:$O$1604,0)),""))</f>
        <v/>
      </c>
      <c r="AJ52" s="37" t="str">
        <f t="shared" si="3"/>
        <v/>
      </c>
      <c r="AK52" s="34" t="str">
        <f t="shared" si="4"/>
        <v/>
      </c>
      <c r="AL52" s="34" t="str">
        <f t="shared" si="5"/>
        <v/>
      </c>
      <c r="AM52" s="34" t="str">
        <f t="shared" si="6"/>
        <v/>
      </c>
      <c r="AN52" s="34" t="str">
        <f t="shared" si="7"/>
        <v/>
      </c>
      <c r="AO52" s="34" t="str">
        <f t="shared" si="8"/>
        <v/>
      </c>
      <c r="AP52" s="46" t="str">
        <f t="shared" si="9"/>
        <v/>
      </c>
      <c r="AQ52" s="37" t="str">
        <f>IF($B52="","",SUMIFS('GIỜ RA VÀO'!$J$5:$J$1604,'GIỜ RA VÀO'!$B$5:$B$1604,$B52,'GIỜ RA VÀO'!$A$5:$A$1604,"&gt;="&amp;DATE($E$4,$C$4,1),'GIỜ RA VÀO'!$A$5:$A$1604,"&lt;"&amp;DATE($E$4,$C$4+1,1)))</f>
        <v/>
      </c>
      <c r="AR52" s="37" t="str">
        <f>IF($B52="","",SUMIFS('GIỜ RA VÀO'!$L$5:$L$1604,'GIỜ RA VÀO'!$B$5:$B$1604,$B52,'GIỜ RA VÀO'!$A$5:$A$1604,"&gt;="&amp;DATE($E$4,$C$4,1),'GIỜ RA VÀO'!$A$5:$A$1604,"&lt;"&amp;DATE($E$4,$C$4+1,1)))</f>
        <v/>
      </c>
      <c r="AS52" s="34" t="str">
        <f>IF($B52="","",COUNTIFS('GIỜ RA VÀO'!$B$5:$B$1604,$B52,'GIỜ RA VÀO'!$H$5:$H$1604,"&gt;0",'GIỜ RA VÀO'!$A$5:$A$1604,"&gt;="&amp;DATE($E$4,$C$4,1),'GIỜ RA VÀO'!$A$5:$A$1604,"&lt;"&amp;DATE($E$4,$C$4+1,1)))</f>
        <v/>
      </c>
      <c r="AT52" s="34" t="str">
        <f>IF($B52="","",SUMIFS('GIỜ RA VÀO'!$H$5:$H$1604,'GIỜ RA VÀO'!$B$5:$B$1604,$B52,'GIỜ RA VÀO'!$A$5:$A$1604,"&gt;="&amp;DATE($E$4,$C$4,1),'GIỜ RA VÀO'!$A$5:$A$1604,"&lt;"&amp;DATE($E$4,$C$4+1,1)))</f>
        <v/>
      </c>
      <c r="AU52" s="34" t="str">
        <f>IF($B52="","",SUMIFS('GIỜ RA VÀO'!$I$5:$I$1604,'GIỜ RA VÀO'!$B$5:$B$1604,$B52,'GIỜ RA VÀO'!$A$5:$A$1604,"&gt;="&amp;DATE($E$4,$C$4,1),'GIỜ RA VÀO'!$A$5:$A$1604,"&lt;"&amp;DATE($E$4,$C$4+1,1)))</f>
        <v/>
      </c>
      <c r="AV52" s="47"/>
      <c r="AW52" s="47"/>
      <c r="AX52" s="47"/>
      <c r="AY52" s="47"/>
    </row>
    <row r="53" ht="21.0" customHeight="1">
      <c r="A53" s="38" t="str">
        <f t="shared" si="2"/>
        <v/>
      </c>
      <c r="B53" s="22" t="str">
        <f>IF('NHÂN VIÊN'!B50="","",'NHÂN VIÊN'!B50)</f>
        <v/>
      </c>
      <c r="C53" s="22" t="str">
        <f>IF(B53="","",'NHÂN VIÊN'!C50)</f>
        <v/>
      </c>
      <c r="D53" s="22" t="str">
        <f>IF(B53="","",'NHÂN VIÊN'!D50)</f>
        <v/>
      </c>
      <c r="E53" s="45" t="str">
        <f t="array" ref="E53">IF(OR(E$6="",$B53=""),"",IFERROR(INDEX('GIỜ RA VÀO'!$M$5:$M$1604,MATCH($B53&amp;"|"&amp;E$6,'GIỜ RA VÀO'!$O$5:$O$1604,0)),""))</f>
        <v/>
      </c>
      <c r="F53" s="45" t="str">
        <f t="array" ref="F53">IF(OR(F$6="",$B53=""),"",IFERROR(INDEX('GIỜ RA VÀO'!$M$5:$M$1604,MATCH($B53&amp;"|"&amp;F$6,'GIỜ RA VÀO'!$O$5:$O$1604,0)),""))</f>
        <v/>
      </c>
      <c r="G53" s="45" t="str">
        <f t="array" ref="G53">IF(OR(G$6="",$B53=""),"",IFERROR(INDEX('GIỜ RA VÀO'!$M$5:$M$1604,MATCH($B53&amp;"|"&amp;G$6,'GIỜ RA VÀO'!$O$5:$O$1604,0)),""))</f>
        <v/>
      </c>
      <c r="H53" s="45" t="str">
        <f t="array" ref="H53">IF(OR(H$6="",$B53=""),"",IFERROR(INDEX('GIỜ RA VÀO'!$M$5:$M$1604,MATCH($B53&amp;"|"&amp;H$6,'GIỜ RA VÀO'!$O$5:$O$1604,0)),""))</f>
        <v/>
      </c>
      <c r="I53" s="45" t="str">
        <f t="array" ref="I53">IF(OR(I$6="",$B53=""),"",IFERROR(INDEX('GIỜ RA VÀO'!$M$5:$M$1604,MATCH($B53&amp;"|"&amp;I$6,'GIỜ RA VÀO'!$O$5:$O$1604,0)),""))</f>
        <v/>
      </c>
      <c r="J53" s="45" t="str">
        <f t="array" ref="J53">IF(OR(J$6="",$B53=""),"",IFERROR(INDEX('GIỜ RA VÀO'!$M$5:$M$1604,MATCH($B53&amp;"|"&amp;J$6,'GIỜ RA VÀO'!$O$5:$O$1604,0)),""))</f>
        <v/>
      </c>
      <c r="K53" s="45" t="str">
        <f t="array" ref="K53">IF(OR(K$6="",$B53=""),"",IFERROR(INDEX('GIỜ RA VÀO'!$M$5:$M$1604,MATCH($B53&amp;"|"&amp;K$6,'GIỜ RA VÀO'!$O$5:$O$1604,0)),""))</f>
        <v/>
      </c>
      <c r="L53" s="45" t="str">
        <f t="array" ref="L53">IF(OR(L$6="",$B53=""),"",IFERROR(INDEX('GIỜ RA VÀO'!$M$5:$M$1604,MATCH($B53&amp;"|"&amp;L$6,'GIỜ RA VÀO'!$O$5:$O$1604,0)),""))</f>
        <v/>
      </c>
      <c r="M53" s="45" t="str">
        <f t="array" ref="M53">IF(OR(M$6="",$B53=""),"",IFERROR(INDEX('GIỜ RA VÀO'!$M$5:$M$1604,MATCH($B53&amp;"|"&amp;M$6,'GIỜ RA VÀO'!$O$5:$O$1604,0)),""))</f>
        <v/>
      </c>
      <c r="N53" s="45" t="str">
        <f t="array" ref="N53">IF(OR(N$6="",$B53=""),"",IFERROR(INDEX('GIỜ RA VÀO'!$M$5:$M$1604,MATCH($B53&amp;"|"&amp;N$6,'GIỜ RA VÀO'!$O$5:$O$1604,0)),""))</f>
        <v/>
      </c>
      <c r="O53" s="45" t="str">
        <f t="array" ref="O53">IF(OR(O$6="",$B53=""),"",IFERROR(INDEX('GIỜ RA VÀO'!$M$5:$M$1604,MATCH($B53&amp;"|"&amp;O$6,'GIỜ RA VÀO'!$O$5:$O$1604,0)),""))</f>
        <v/>
      </c>
      <c r="P53" s="45" t="str">
        <f t="array" ref="P53">IF(OR(P$6="",$B53=""),"",IFERROR(INDEX('GIỜ RA VÀO'!$M$5:$M$1604,MATCH($B53&amp;"|"&amp;P$6,'GIỜ RA VÀO'!$O$5:$O$1604,0)),""))</f>
        <v/>
      </c>
      <c r="Q53" s="45" t="str">
        <f t="array" ref="Q53">IF(OR(Q$6="",$B53=""),"",IFERROR(INDEX('GIỜ RA VÀO'!$M$5:$M$1604,MATCH($B53&amp;"|"&amp;Q$6,'GIỜ RA VÀO'!$O$5:$O$1604,0)),""))</f>
        <v/>
      </c>
      <c r="R53" s="45" t="str">
        <f t="array" ref="R53">IF(OR(R$6="",$B53=""),"",IFERROR(INDEX('GIỜ RA VÀO'!$M$5:$M$1604,MATCH($B53&amp;"|"&amp;R$6,'GIỜ RA VÀO'!$O$5:$O$1604,0)),""))</f>
        <v/>
      </c>
      <c r="S53" s="45" t="str">
        <f t="array" ref="S53">IF(OR(S$6="",$B53=""),"",IFERROR(INDEX('GIỜ RA VÀO'!$M$5:$M$1604,MATCH($B53&amp;"|"&amp;S$6,'GIỜ RA VÀO'!$O$5:$O$1604,0)),""))</f>
        <v/>
      </c>
      <c r="T53" s="45" t="str">
        <f t="array" ref="T53">IF(OR(T$6="",$B53=""),"",IFERROR(INDEX('GIỜ RA VÀO'!$M$5:$M$1604,MATCH($B53&amp;"|"&amp;T$6,'GIỜ RA VÀO'!$O$5:$O$1604,0)),""))</f>
        <v/>
      </c>
      <c r="U53" s="45" t="str">
        <f t="array" ref="U53">IF(OR(U$6="",$B53=""),"",IFERROR(INDEX('GIỜ RA VÀO'!$M$5:$M$1604,MATCH($B53&amp;"|"&amp;U$6,'GIỜ RA VÀO'!$O$5:$O$1604,0)),""))</f>
        <v/>
      </c>
      <c r="V53" s="45" t="str">
        <f t="array" ref="V53">IF(OR(V$6="",$B53=""),"",IFERROR(INDEX('GIỜ RA VÀO'!$M$5:$M$1604,MATCH($B53&amp;"|"&amp;V$6,'GIỜ RA VÀO'!$O$5:$O$1604,0)),""))</f>
        <v/>
      </c>
      <c r="W53" s="45" t="str">
        <f t="array" ref="W53">IF(OR(W$6="",$B53=""),"",IFERROR(INDEX('GIỜ RA VÀO'!$M$5:$M$1604,MATCH($B53&amp;"|"&amp;W$6,'GIỜ RA VÀO'!$O$5:$O$1604,0)),""))</f>
        <v/>
      </c>
      <c r="X53" s="45" t="str">
        <f t="array" ref="X53">IF(OR(X$6="",$B53=""),"",IFERROR(INDEX('GIỜ RA VÀO'!$M$5:$M$1604,MATCH($B53&amp;"|"&amp;X$6,'GIỜ RA VÀO'!$O$5:$O$1604,0)),""))</f>
        <v/>
      </c>
      <c r="Y53" s="45" t="str">
        <f t="array" ref="Y53">IF(OR(Y$6="",$B53=""),"",IFERROR(INDEX('GIỜ RA VÀO'!$M$5:$M$1604,MATCH($B53&amp;"|"&amp;Y$6,'GIỜ RA VÀO'!$O$5:$O$1604,0)),""))</f>
        <v/>
      </c>
      <c r="Z53" s="45" t="str">
        <f t="array" ref="Z53">IF(OR(Z$6="",$B53=""),"",IFERROR(INDEX('GIỜ RA VÀO'!$M$5:$M$1604,MATCH($B53&amp;"|"&amp;Z$6,'GIỜ RA VÀO'!$O$5:$O$1604,0)),""))</f>
        <v/>
      </c>
      <c r="AA53" s="45" t="str">
        <f t="array" ref="AA53">IF(OR(AA$6="",$B53=""),"",IFERROR(INDEX('GIỜ RA VÀO'!$M$5:$M$1604,MATCH($B53&amp;"|"&amp;AA$6,'GIỜ RA VÀO'!$O$5:$O$1604,0)),""))</f>
        <v/>
      </c>
      <c r="AB53" s="45" t="str">
        <f t="array" ref="AB53">IF(OR(AB$6="",$B53=""),"",IFERROR(INDEX('GIỜ RA VÀO'!$M$5:$M$1604,MATCH($B53&amp;"|"&amp;AB$6,'GIỜ RA VÀO'!$O$5:$O$1604,0)),""))</f>
        <v/>
      </c>
      <c r="AC53" s="45" t="str">
        <f t="array" ref="AC53">IF(OR(AC$6="",$B53=""),"",IFERROR(INDEX('GIỜ RA VÀO'!$M$5:$M$1604,MATCH($B53&amp;"|"&amp;AC$6,'GIỜ RA VÀO'!$O$5:$O$1604,0)),""))</f>
        <v/>
      </c>
      <c r="AD53" s="45" t="str">
        <f t="array" ref="AD53">IF(OR(AD$6="",$B53=""),"",IFERROR(INDEX('GIỜ RA VÀO'!$M$5:$M$1604,MATCH($B53&amp;"|"&amp;AD$6,'GIỜ RA VÀO'!$O$5:$O$1604,0)),""))</f>
        <v/>
      </c>
      <c r="AE53" s="45" t="str">
        <f t="array" ref="AE53">IF(OR(AE$6="",$B53=""),"",IFERROR(INDEX('GIỜ RA VÀO'!$M$5:$M$1604,MATCH($B53&amp;"|"&amp;AE$6,'GIỜ RA VÀO'!$O$5:$O$1604,0)),""))</f>
        <v/>
      </c>
      <c r="AF53" s="45" t="str">
        <f t="array" ref="AF53">IF(OR(AF$6="",$B53=""),"",IFERROR(INDEX('GIỜ RA VÀO'!$M$5:$M$1604,MATCH($B53&amp;"|"&amp;AF$6,'GIỜ RA VÀO'!$O$5:$O$1604,0)),""))</f>
        <v/>
      </c>
      <c r="AG53" s="45" t="str">
        <f t="array" ref="AG53">IF(OR(AG$6="",$B53=""),"",IFERROR(INDEX('GIỜ RA VÀO'!$M$5:$M$1604,MATCH($B53&amp;"|"&amp;AG$6,'GIỜ RA VÀO'!$O$5:$O$1604,0)),""))</f>
        <v/>
      </c>
      <c r="AH53" s="45" t="str">
        <f t="array" ref="AH53">IF(OR(AH$6="",$B53=""),"",IFERROR(INDEX('GIỜ RA VÀO'!$M$5:$M$1604,MATCH($B53&amp;"|"&amp;AH$6,'GIỜ RA VÀO'!$O$5:$O$1604,0)),""))</f>
        <v/>
      </c>
      <c r="AI53" s="45" t="str">
        <f t="array" ref="AI53">IF(OR(AI$6="",$B53=""),"",IFERROR(INDEX('GIỜ RA VÀO'!$M$5:$M$1604,MATCH($B53&amp;"|"&amp;AI$6,'GIỜ RA VÀO'!$O$5:$O$1604,0)),""))</f>
        <v/>
      </c>
      <c r="AJ53" s="37" t="str">
        <f t="shared" si="3"/>
        <v/>
      </c>
      <c r="AK53" s="34" t="str">
        <f t="shared" si="4"/>
        <v/>
      </c>
      <c r="AL53" s="34" t="str">
        <f t="shared" si="5"/>
        <v/>
      </c>
      <c r="AM53" s="34" t="str">
        <f t="shared" si="6"/>
        <v/>
      </c>
      <c r="AN53" s="34" t="str">
        <f t="shared" si="7"/>
        <v/>
      </c>
      <c r="AO53" s="34" t="str">
        <f t="shared" si="8"/>
        <v/>
      </c>
      <c r="AP53" s="46" t="str">
        <f t="shared" si="9"/>
        <v/>
      </c>
      <c r="AQ53" s="37" t="str">
        <f>IF($B53="","",SUMIFS('GIỜ RA VÀO'!$J$5:$J$1604,'GIỜ RA VÀO'!$B$5:$B$1604,$B53,'GIỜ RA VÀO'!$A$5:$A$1604,"&gt;="&amp;DATE($E$4,$C$4,1),'GIỜ RA VÀO'!$A$5:$A$1604,"&lt;"&amp;DATE($E$4,$C$4+1,1)))</f>
        <v/>
      </c>
      <c r="AR53" s="37" t="str">
        <f>IF($B53="","",SUMIFS('GIỜ RA VÀO'!$L$5:$L$1604,'GIỜ RA VÀO'!$B$5:$B$1604,$B53,'GIỜ RA VÀO'!$A$5:$A$1604,"&gt;="&amp;DATE($E$4,$C$4,1),'GIỜ RA VÀO'!$A$5:$A$1604,"&lt;"&amp;DATE($E$4,$C$4+1,1)))</f>
        <v/>
      </c>
      <c r="AS53" s="34" t="str">
        <f>IF($B53="","",COUNTIFS('GIỜ RA VÀO'!$B$5:$B$1604,$B53,'GIỜ RA VÀO'!$H$5:$H$1604,"&gt;0",'GIỜ RA VÀO'!$A$5:$A$1604,"&gt;="&amp;DATE($E$4,$C$4,1),'GIỜ RA VÀO'!$A$5:$A$1604,"&lt;"&amp;DATE($E$4,$C$4+1,1)))</f>
        <v/>
      </c>
      <c r="AT53" s="34" t="str">
        <f>IF($B53="","",SUMIFS('GIỜ RA VÀO'!$H$5:$H$1604,'GIỜ RA VÀO'!$B$5:$B$1604,$B53,'GIỜ RA VÀO'!$A$5:$A$1604,"&gt;="&amp;DATE($E$4,$C$4,1),'GIỜ RA VÀO'!$A$5:$A$1604,"&lt;"&amp;DATE($E$4,$C$4+1,1)))</f>
        <v/>
      </c>
      <c r="AU53" s="34" t="str">
        <f>IF($B53="","",SUMIFS('GIỜ RA VÀO'!$I$5:$I$1604,'GIỜ RA VÀO'!$B$5:$B$1604,$B53,'GIỜ RA VÀO'!$A$5:$A$1604,"&gt;="&amp;DATE($E$4,$C$4,1),'GIỜ RA VÀO'!$A$5:$A$1604,"&lt;"&amp;DATE($E$4,$C$4+1,1)))</f>
        <v/>
      </c>
      <c r="AV53" s="47"/>
      <c r="AW53" s="47"/>
      <c r="AX53" s="47"/>
      <c r="AY53" s="47"/>
    </row>
    <row r="54" ht="21.0" customHeight="1">
      <c r="A54" s="38" t="str">
        <f t="shared" si="2"/>
        <v/>
      </c>
      <c r="B54" s="22" t="str">
        <f>IF('NHÂN VIÊN'!B51="","",'NHÂN VIÊN'!B51)</f>
        <v/>
      </c>
      <c r="C54" s="22" t="str">
        <f>IF(B54="","",'NHÂN VIÊN'!C51)</f>
        <v/>
      </c>
      <c r="D54" s="22" t="str">
        <f>IF(B54="","",'NHÂN VIÊN'!D51)</f>
        <v/>
      </c>
      <c r="E54" s="45" t="str">
        <f t="array" ref="E54">IF(OR(E$6="",$B54=""),"",IFERROR(INDEX('GIỜ RA VÀO'!$M$5:$M$1604,MATCH($B54&amp;"|"&amp;E$6,'GIỜ RA VÀO'!$O$5:$O$1604,0)),""))</f>
        <v/>
      </c>
      <c r="F54" s="45" t="str">
        <f t="array" ref="F54">IF(OR(F$6="",$B54=""),"",IFERROR(INDEX('GIỜ RA VÀO'!$M$5:$M$1604,MATCH($B54&amp;"|"&amp;F$6,'GIỜ RA VÀO'!$O$5:$O$1604,0)),""))</f>
        <v/>
      </c>
      <c r="G54" s="45" t="str">
        <f t="array" ref="G54">IF(OR(G$6="",$B54=""),"",IFERROR(INDEX('GIỜ RA VÀO'!$M$5:$M$1604,MATCH($B54&amp;"|"&amp;G$6,'GIỜ RA VÀO'!$O$5:$O$1604,0)),""))</f>
        <v/>
      </c>
      <c r="H54" s="45" t="str">
        <f t="array" ref="H54">IF(OR(H$6="",$B54=""),"",IFERROR(INDEX('GIỜ RA VÀO'!$M$5:$M$1604,MATCH($B54&amp;"|"&amp;H$6,'GIỜ RA VÀO'!$O$5:$O$1604,0)),""))</f>
        <v/>
      </c>
      <c r="I54" s="45" t="str">
        <f t="array" ref="I54">IF(OR(I$6="",$B54=""),"",IFERROR(INDEX('GIỜ RA VÀO'!$M$5:$M$1604,MATCH($B54&amp;"|"&amp;I$6,'GIỜ RA VÀO'!$O$5:$O$1604,0)),""))</f>
        <v/>
      </c>
      <c r="J54" s="45" t="str">
        <f t="array" ref="J54">IF(OR(J$6="",$B54=""),"",IFERROR(INDEX('GIỜ RA VÀO'!$M$5:$M$1604,MATCH($B54&amp;"|"&amp;J$6,'GIỜ RA VÀO'!$O$5:$O$1604,0)),""))</f>
        <v/>
      </c>
      <c r="K54" s="45" t="str">
        <f t="array" ref="K54">IF(OR(K$6="",$B54=""),"",IFERROR(INDEX('GIỜ RA VÀO'!$M$5:$M$1604,MATCH($B54&amp;"|"&amp;K$6,'GIỜ RA VÀO'!$O$5:$O$1604,0)),""))</f>
        <v/>
      </c>
      <c r="L54" s="45" t="str">
        <f t="array" ref="L54">IF(OR(L$6="",$B54=""),"",IFERROR(INDEX('GIỜ RA VÀO'!$M$5:$M$1604,MATCH($B54&amp;"|"&amp;L$6,'GIỜ RA VÀO'!$O$5:$O$1604,0)),""))</f>
        <v/>
      </c>
      <c r="M54" s="45" t="str">
        <f t="array" ref="M54">IF(OR(M$6="",$B54=""),"",IFERROR(INDEX('GIỜ RA VÀO'!$M$5:$M$1604,MATCH($B54&amp;"|"&amp;M$6,'GIỜ RA VÀO'!$O$5:$O$1604,0)),""))</f>
        <v/>
      </c>
      <c r="N54" s="45" t="str">
        <f t="array" ref="N54">IF(OR(N$6="",$B54=""),"",IFERROR(INDEX('GIỜ RA VÀO'!$M$5:$M$1604,MATCH($B54&amp;"|"&amp;N$6,'GIỜ RA VÀO'!$O$5:$O$1604,0)),""))</f>
        <v/>
      </c>
      <c r="O54" s="45" t="str">
        <f t="array" ref="O54">IF(OR(O$6="",$B54=""),"",IFERROR(INDEX('GIỜ RA VÀO'!$M$5:$M$1604,MATCH($B54&amp;"|"&amp;O$6,'GIỜ RA VÀO'!$O$5:$O$1604,0)),""))</f>
        <v/>
      </c>
      <c r="P54" s="45" t="str">
        <f t="array" ref="P54">IF(OR(P$6="",$B54=""),"",IFERROR(INDEX('GIỜ RA VÀO'!$M$5:$M$1604,MATCH($B54&amp;"|"&amp;P$6,'GIỜ RA VÀO'!$O$5:$O$1604,0)),""))</f>
        <v/>
      </c>
      <c r="Q54" s="45" t="str">
        <f t="array" ref="Q54">IF(OR(Q$6="",$B54=""),"",IFERROR(INDEX('GIỜ RA VÀO'!$M$5:$M$1604,MATCH($B54&amp;"|"&amp;Q$6,'GIỜ RA VÀO'!$O$5:$O$1604,0)),""))</f>
        <v/>
      </c>
      <c r="R54" s="45" t="str">
        <f t="array" ref="R54">IF(OR(R$6="",$B54=""),"",IFERROR(INDEX('GIỜ RA VÀO'!$M$5:$M$1604,MATCH($B54&amp;"|"&amp;R$6,'GIỜ RA VÀO'!$O$5:$O$1604,0)),""))</f>
        <v/>
      </c>
      <c r="S54" s="45" t="str">
        <f t="array" ref="S54">IF(OR(S$6="",$B54=""),"",IFERROR(INDEX('GIỜ RA VÀO'!$M$5:$M$1604,MATCH($B54&amp;"|"&amp;S$6,'GIỜ RA VÀO'!$O$5:$O$1604,0)),""))</f>
        <v/>
      </c>
      <c r="T54" s="45" t="str">
        <f t="array" ref="T54">IF(OR(T$6="",$B54=""),"",IFERROR(INDEX('GIỜ RA VÀO'!$M$5:$M$1604,MATCH($B54&amp;"|"&amp;T$6,'GIỜ RA VÀO'!$O$5:$O$1604,0)),""))</f>
        <v/>
      </c>
      <c r="U54" s="45" t="str">
        <f t="array" ref="U54">IF(OR(U$6="",$B54=""),"",IFERROR(INDEX('GIỜ RA VÀO'!$M$5:$M$1604,MATCH($B54&amp;"|"&amp;U$6,'GIỜ RA VÀO'!$O$5:$O$1604,0)),""))</f>
        <v/>
      </c>
      <c r="V54" s="45" t="str">
        <f t="array" ref="V54">IF(OR(V$6="",$B54=""),"",IFERROR(INDEX('GIỜ RA VÀO'!$M$5:$M$1604,MATCH($B54&amp;"|"&amp;V$6,'GIỜ RA VÀO'!$O$5:$O$1604,0)),""))</f>
        <v/>
      </c>
      <c r="W54" s="45" t="str">
        <f t="array" ref="W54">IF(OR(W$6="",$B54=""),"",IFERROR(INDEX('GIỜ RA VÀO'!$M$5:$M$1604,MATCH($B54&amp;"|"&amp;W$6,'GIỜ RA VÀO'!$O$5:$O$1604,0)),""))</f>
        <v/>
      </c>
      <c r="X54" s="45" t="str">
        <f t="array" ref="X54">IF(OR(X$6="",$B54=""),"",IFERROR(INDEX('GIỜ RA VÀO'!$M$5:$M$1604,MATCH($B54&amp;"|"&amp;X$6,'GIỜ RA VÀO'!$O$5:$O$1604,0)),""))</f>
        <v/>
      </c>
      <c r="Y54" s="45" t="str">
        <f t="array" ref="Y54">IF(OR(Y$6="",$B54=""),"",IFERROR(INDEX('GIỜ RA VÀO'!$M$5:$M$1604,MATCH($B54&amp;"|"&amp;Y$6,'GIỜ RA VÀO'!$O$5:$O$1604,0)),""))</f>
        <v/>
      </c>
      <c r="Z54" s="45" t="str">
        <f t="array" ref="Z54">IF(OR(Z$6="",$B54=""),"",IFERROR(INDEX('GIỜ RA VÀO'!$M$5:$M$1604,MATCH($B54&amp;"|"&amp;Z$6,'GIỜ RA VÀO'!$O$5:$O$1604,0)),""))</f>
        <v/>
      </c>
      <c r="AA54" s="45" t="str">
        <f t="array" ref="AA54">IF(OR(AA$6="",$B54=""),"",IFERROR(INDEX('GIỜ RA VÀO'!$M$5:$M$1604,MATCH($B54&amp;"|"&amp;AA$6,'GIỜ RA VÀO'!$O$5:$O$1604,0)),""))</f>
        <v/>
      </c>
      <c r="AB54" s="45" t="str">
        <f t="array" ref="AB54">IF(OR(AB$6="",$B54=""),"",IFERROR(INDEX('GIỜ RA VÀO'!$M$5:$M$1604,MATCH($B54&amp;"|"&amp;AB$6,'GIỜ RA VÀO'!$O$5:$O$1604,0)),""))</f>
        <v/>
      </c>
      <c r="AC54" s="45" t="str">
        <f t="array" ref="AC54">IF(OR(AC$6="",$B54=""),"",IFERROR(INDEX('GIỜ RA VÀO'!$M$5:$M$1604,MATCH($B54&amp;"|"&amp;AC$6,'GIỜ RA VÀO'!$O$5:$O$1604,0)),""))</f>
        <v/>
      </c>
      <c r="AD54" s="45" t="str">
        <f t="array" ref="AD54">IF(OR(AD$6="",$B54=""),"",IFERROR(INDEX('GIỜ RA VÀO'!$M$5:$M$1604,MATCH($B54&amp;"|"&amp;AD$6,'GIỜ RA VÀO'!$O$5:$O$1604,0)),""))</f>
        <v/>
      </c>
      <c r="AE54" s="45" t="str">
        <f t="array" ref="AE54">IF(OR(AE$6="",$B54=""),"",IFERROR(INDEX('GIỜ RA VÀO'!$M$5:$M$1604,MATCH($B54&amp;"|"&amp;AE$6,'GIỜ RA VÀO'!$O$5:$O$1604,0)),""))</f>
        <v/>
      </c>
      <c r="AF54" s="45" t="str">
        <f t="array" ref="AF54">IF(OR(AF$6="",$B54=""),"",IFERROR(INDEX('GIỜ RA VÀO'!$M$5:$M$1604,MATCH($B54&amp;"|"&amp;AF$6,'GIỜ RA VÀO'!$O$5:$O$1604,0)),""))</f>
        <v/>
      </c>
      <c r="AG54" s="45" t="str">
        <f t="array" ref="AG54">IF(OR(AG$6="",$B54=""),"",IFERROR(INDEX('GIỜ RA VÀO'!$M$5:$M$1604,MATCH($B54&amp;"|"&amp;AG$6,'GIỜ RA VÀO'!$O$5:$O$1604,0)),""))</f>
        <v/>
      </c>
      <c r="AH54" s="45" t="str">
        <f t="array" ref="AH54">IF(OR(AH$6="",$B54=""),"",IFERROR(INDEX('GIỜ RA VÀO'!$M$5:$M$1604,MATCH($B54&amp;"|"&amp;AH$6,'GIỜ RA VÀO'!$O$5:$O$1604,0)),""))</f>
        <v/>
      </c>
      <c r="AI54" s="45" t="str">
        <f t="array" ref="AI54">IF(OR(AI$6="",$B54=""),"",IFERROR(INDEX('GIỜ RA VÀO'!$M$5:$M$1604,MATCH($B54&amp;"|"&amp;AI$6,'GIỜ RA VÀO'!$O$5:$O$1604,0)),""))</f>
        <v/>
      </c>
      <c r="AJ54" s="37" t="str">
        <f t="shared" si="3"/>
        <v/>
      </c>
      <c r="AK54" s="34" t="str">
        <f t="shared" si="4"/>
        <v/>
      </c>
      <c r="AL54" s="34" t="str">
        <f t="shared" si="5"/>
        <v/>
      </c>
      <c r="AM54" s="34" t="str">
        <f t="shared" si="6"/>
        <v/>
      </c>
      <c r="AN54" s="34" t="str">
        <f t="shared" si="7"/>
        <v/>
      </c>
      <c r="AO54" s="34" t="str">
        <f t="shared" si="8"/>
        <v/>
      </c>
      <c r="AP54" s="46" t="str">
        <f t="shared" si="9"/>
        <v/>
      </c>
      <c r="AQ54" s="37" t="str">
        <f>IF($B54="","",SUMIFS('GIỜ RA VÀO'!$J$5:$J$1604,'GIỜ RA VÀO'!$B$5:$B$1604,$B54,'GIỜ RA VÀO'!$A$5:$A$1604,"&gt;="&amp;DATE($E$4,$C$4,1),'GIỜ RA VÀO'!$A$5:$A$1604,"&lt;"&amp;DATE($E$4,$C$4+1,1)))</f>
        <v/>
      </c>
      <c r="AR54" s="37" t="str">
        <f>IF($B54="","",SUMIFS('GIỜ RA VÀO'!$L$5:$L$1604,'GIỜ RA VÀO'!$B$5:$B$1604,$B54,'GIỜ RA VÀO'!$A$5:$A$1604,"&gt;="&amp;DATE($E$4,$C$4,1),'GIỜ RA VÀO'!$A$5:$A$1604,"&lt;"&amp;DATE($E$4,$C$4+1,1)))</f>
        <v/>
      </c>
      <c r="AS54" s="34" t="str">
        <f>IF($B54="","",COUNTIFS('GIỜ RA VÀO'!$B$5:$B$1604,$B54,'GIỜ RA VÀO'!$H$5:$H$1604,"&gt;0",'GIỜ RA VÀO'!$A$5:$A$1604,"&gt;="&amp;DATE($E$4,$C$4,1),'GIỜ RA VÀO'!$A$5:$A$1604,"&lt;"&amp;DATE($E$4,$C$4+1,1)))</f>
        <v/>
      </c>
      <c r="AT54" s="34" t="str">
        <f>IF($B54="","",SUMIFS('GIỜ RA VÀO'!$H$5:$H$1604,'GIỜ RA VÀO'!$B$5:$B$1604,$B54,'GIỜ RA VÀO'!$A$5:$A$1604,"&gt;="&amp;DATE($E$4,$C$4,1),'GIỜ RA VÀO'!$A$5:$A$1604,"&lt;"&amp;DATE($E$4,$C$4+1,1)))</f>
        <v/>
      </c>
      <c r="AU54" s="34" t="str">
        <f>IF($B54="","",SUMIFS('GIỜ RA VÀO'!$I$5:$I$1604,'GIỜ RA VÀO'!$B$5:$B$1604,$B54,'GIỜ RA VÀO'!$A$5:$A$1604,"&gt;="&amp;DATE($E$4,$C$4,1),'GIỜ RA VÀO'!$A$5:$A$1604,"&lt;"&amp;DATE($E$4,$C$4+1,1)))</f>
        <v/>
      </c>
      <c r="AV54" s="47"/>
      <c r="AW54" s="47"/>
      <c r="AX54" s="47"/>
      <c r="AY54" s="47"/>
    </row>
    <row r="55" ht="21.0" customHeight="1">
      <c r="A55" s="38" t="str">
        <f t="shared" si="2"/>
        <v/>
      </c>
      <c r="B55" s="22" t="str">
        <f>IF('NHÂN VIÊN'!B52="","",'NHÂN VIÊN'!B52)</f>
        <v/>
      </c>
      <c r="C55" s="22" t="str">
        <f>IF(B55="","",'NHÂN VIÊN'!C52)</f>
        <v/>
      </c>
      <c r="D55" s="22" t="str">
        <f>IF(B55="","",'NHÂN VIÊN'!D52)</f>
        <v/>
      </c>
      <c r="E55" s="45" t="str">
        <f t="array" ref="E55">IF(OR(E$6="",$B55=""),"",IFERROR(INDEX('GIỜ RA VÀO'!$M$5:$M$1604,MATCH($B55&amp;"|"&amp;E$6,'GIỜ RA VÀO'!$O$5:$O$1604,0)),""))</f>
        <v/>
      </c>
      <c r="F55" s="45" t="str">
        <f t="array" ref="F55">IF(OR(F$6="",$B55=""),"",IFERROR(INDEX('GIỜ RA VÀO'!$M$5:$M$1604,MATCH($B55&amp;"|"&amp;F$6,'GIỜ RA VÀO'!$O$5:$O$1604,0)),""))</f>
        <v/>
      </c>
      <c r="G55" s="45" t="str">
        <f t="array" ref="G55">IF(OR(G$6="",$B55=""),"",IFERROR(INDEX('GIỜ RA VÀO'!$M$5:$M$1604,MATCH($B55&amp;"|"&amp;G$6,'GIỜ RA VÀO'!$O$5:$O$1604,0)),""))</f>
        <v/>
      </c>
      <c r="H55" s="45" t="str">
        <f t="array" ref="H55">IF(OR(H$6="",$B55=""),"",IFERROR(INDEX('GIỜ RA VÀO'!$M$5:$M$1604,MATCH($B55&amp;"|"&amp;H$6,'GIỜ RA VÀO'!$O$5:$O$1604,0)),""))</f>
        <v/>
      </c>
      <c r="I55" s="45" t="str">
        <f t="array" ref="I55">IF(OR(I$6="",$B55=""),"",IFERROR(INDEX('GIỜ RA VÀO'!$M$5:$M$1604,MATCH($B55&amp;"|"&amp;I$6,'GIỜ RA VÀO'!$O$5:$O$1604,0)),""))</f>
        <v/>
      </c>
      <c r="J55" s="45" t="str">
        <f t="array" ref="J55">IF(OR(J$6="",$B55=""),"",IFERROR(INDEX('GIỜ RA VÀO'!$M$5:$M$1604,MATCH($B55&amp;"|"&amp;J$6,'GIỜ RA VÀO'!$O$5:$O$1604,0)),""))</f>
        <v/>
      </c>
      <c r="K55" s="45" t="str">
        <f t="array" ref="K55">IF(OR(K$6="",$B55=""),"",IFERROR(INDEX('GIỜ RA VÀO'!$M$5:$M$1604,MATCH($B55&amp;"|"&amp;K$6,'GIỜ RA VÀO'!$O$5:$O$1604,0)),""))</f>
        <v/>
      </c>
      <c r="L55" s="45" t="str">
        <f t="array" ref="L55">IF(OR(L$6="",$B55=""),"",IFERROR(INDEX('GIỜ RA VÀO'!$M$5:$M$1604,MATCH($B55&amp;"|"&amp;L$6,'GIỜ RA VÀO'!$O$5:$O$1604,0)),""))</f>
        <v/>
      </c>
      <c r="M55" s="45" t="str">
        <f t="array" ref="M55">IF(OR(M$6="",$B55=""),"",IFERROR(INDEX('GIỜ RA VÀO'!$M$5:$M$1604,MATCH($B55&amp;"|"&amp;M$6,'GIỜ RA VÀO'!$O$5:$O$1604,0)),""))</f>
        <v/>
      </c>
      <c r="N55" s="45" t="str">
        <f t="array" ref="N55">IF(OR(N$6="",$B55=""),"",IFERROR(INDEX('GIỜ RA VÀO'!$M$5:$M$1604,MATCH($B55&amp;"|"&amp;N$6,'GIỜ RA VÀO'!$O$5:$O$1604,0)),""))</f>
        <v/>
      </c>
      <c r="O55" s="45" t="str">
        <f t="array" ref="O55">IF(OR(O$6="",$B55=""),"",IFERROR(INDEX('GIỜ RA VÀO'!$M$5:$M$1604,MATCH($B55&amp;"|"&amp;O$6,'GIỜ RA VÀO'!$O$5:$O$1604,0)),""))</f>
        <v/>
      </c>
      <c r="P55" s="45" t="str">
        <f t="array" ref="P55">IF(OR(P$6="",$B55=""),"",IFERROR(INDEX('GIỜ RA VÀO'!$M$5:$M$1604,MATCH($B55&amp;"|"&amp;P$6,'GIỜ RA VÀO'!$O$5:$O$1604,0)),""))</f>
        <v/>
      </c>
      <c r="Q55" s="45" t="str">
        <f t="array" ref="Q55">IF(OR(Q$6="",$B55=""),"",IFERROR(INDEX('GIỜ RA VÀO'!$M$5:$M$1604,MATCH($B55&amp;"|"&amp;Q$6,'GIỜ RA VÀO'!$O$5:$O$1604,0)),""))</f>
        <v/>
      </c>
      <c r="R55" s="45" t="str">
        <f t="array" ref="R55">IF(OR(R$6="",$B55=""),"",IFERROR(INDEX('GIỜ RA VÀO'!$M$5:$M$1604,MATCH($B55&amp;"|"&amp;R$6,'GIỜ RA VÀO'!$O$5:$O$1604,0)),""))</f>
        <v/>
      </c>
      <c r="S55" s="45" t="str">
        <f t="array" ref="S55">IF(OR(S$6="",$B55=""),"",IFERROR(INDEX('GIỜ RA VÀO'!$M$5:$M$1604,MATCH($B55&amp;"|"&amp;S$6,'GIỜ RA VÀO'!$O$5:$O$1604,0)),""))</f>
        <v/>
      </c>
      <c r="T55" s="45" t="str">
        <f t="array" ref="T55">IF(OR(T$6="",$B55=""),"",IFERROR(INDEX('GIỜ RA VÀO'!$M$5:$M$1604,MATCH($B55&amp;"|"&amp;T$6,'GIỜ RA VÀO'!$O$5:$O$1604,0)),""))</f>
        <v/>
      </c>
      <c r="U55" s="45" t="str">
        <f t="array" ref="U55">IF(OR(U$6="",$B55=""),"",IFERROR(INDEX('GIỜ RA VÀO'!$M$5:$M$1604,MATCH($B55&amp;"|"&amp;U$6,'GIỜ RA VÀO'!$O$5:$O$1604,0)),""))</f>
        <v/>
      </c>
      <c r="V55" s="45" t="str">
        <f t="array" ref="V55">IF(OR(V$6="",$B55=""),"",IFERROR(INDEX('GIỜ RA VÀO'!$M$5:$M$1604,MATCH($B55&amp;"|"&amp;V$6,'GIỜ RA VÀO'!$O$5:$O$1604,0)),""))</f>
        <v/>
      </c>
      <c r="W55" s="45" t="str">
        <f t="array" ref="W55">IF(OR(W$6="",$B55=""),"",IFERROR(INDEX('GIỜ RA VÀO'!$M$5:$M$1604,MATCH($B55&amp;"|"&amp;W$6,'GIỜ RA VÀO'!$O$5:$O$1604,0)),""))</f>
        <v/>
      </c>
      <c r="X55" s="45" t="str">
        <f t="array" ref="X55">IF(OR(X$6="",$B55=""),"",IFERROR(INDEX('GIỜ RA VÀO'!$M$5:$M$1604,MATCH($B55&amp;"|"&amp;X$6,'GIỜ RA VÀO'!$O$5:$O$1604,0)),""))</f>
        <v/>
      </c>
      <c r="Y55" s="45" t="str">
        <f t="array" ref="Y55">IF(OR(Y$6="",$B55=""),"",IFERROR(INDEX('GIỜ RA VÀO'!$M$5:$M$1604,MATCH($B55&amp;"|"&amp;Y$6,'GIỜ RA VÀO'!$O$5:$O$1604,0)),""))</f>
        <v/>
      </c>
      <c r="Z55" s="45" t="str">
        <f t="array" ref="Z55">IF(OR(Z$6="",$B55=""),"",IFERROR(INDEX('GIỜ RA VÀO'!$M$5:$M$1604,MATCH($B55&amp;"|"&amp;Z$6,'GIỜ RA VÀO'!$O$5:$O$1604,0)),""))</f>
        <v/>
      </c>
      <c r="AA55" s="45" t="str">
        <f t="array" ref="AA55">IF(OR(AA$6="",$B55=""),"",IFERROR(INDEX('GIỜ RA VÀO'!$M$5:$M$1604,MATCH($B55&amp;"|"&amp;AA$6,'GIỜ RA VÀO'!$O$5:$O$1604,0)),""))</f>
        <v/>
      </c>
      <c r="AB55" s="45" t="str">
        <f t="array" ref="AB55">IF(OR(AB$6="",$B55=""),"",IFERROR(INDEX('GIỜ RA VÀO'!$M$5:$M$1604,MATCH($B55&amp;"|"&amp;AB$6,'GIỜ RA VÀO'!$O$5:$O$1604,0)),""))</f>
        <v/>
      </c>
      <c r="AC55" s="45" t="str">
        <f t="array" ref="AC55">IF(OR(AC$6="",$B55=""),"",IFERROR(INDEX('GIỜ RA VÀO'!$M$5:$M$1604,MATCH($B55&amp;"|"&amp;AC$6,'GIỜ RA VÀO'!$O$5:$O$1604,0)),""))</f>
        <v/>
      </c>
      <c r="AD55" s="45" t="str">
        <f t="array" ref="AD55">IF(OR(AD$6="",$B55=""),"",IFERROR(INDEX('GIỜ RA VÀO'!$M$5:$M$1604,MATCH($B55&amp;"|"&amp;AD$6,'GIỜ RA VÀO'!$O$5:$O$1604,0)),""))</f>
        <v/>
      </c>
      <c r="AE55" s="45" t="str">
        <f t="array" ref="AE55">IF(OR(AE$6="",$B55=""),"",IFERROR(INDEX('GIỜ RA VÀO'!$M$5:$M$1604,MATCH($B55&amp;"|"&amp;AE$6,'GIỜ RA VÀO'!$O$5:$O$1604,0)),""))</f>
        <v/>
      </c>
      <c r="AF55" s="45" t="str">
        <f t="array" ref="AF55">IF(OR(AF$6="",$B55=""),"",IFERROR(INDEX('GIỜ RA VÀO'!$M$5:$M$1604,MATCH($B55&amp;"|"&amp;AF$6,'GIỜ RA VÀO'!$O$5:$O$1604,0)),""))</f>
        <v/>
      </c>
      <c r="AG55" s="45" t="str">
        <f t="array" ref="AG55">IF(OR(AG$6="",$B55=""),"",IFERROR(INDEX('GIỜ RA VÀO'!$M$5:$M$1604,MATCH($B55&amp;"|"&amp;AG$6,'GIỜ RA VÀO'!$O$5:$O$1604,0)),""))</f>
        <v/>
      </c>
      <c r="AH55" s="45" t="str">
        <f t="array" ref="AH55">IF(OR(AH$6="",$B55=""),"",IFERROR(INDEX('GIỜ RA VÀO'!$M$5:$M$1604,MATCH($B55&amp;"|"&amp;AH$6,'GIỜ RA VÀO'!$O$5:$O$1604,0)),""))</f>
        <v/>
      </c>
      <c r="AI55" s="45" t="str">
        <f t="array" ref="AI55">IF(OR(AI$6="",$B55=""),"",IFERROR(INDEX('GIỜ RA VÀO'!$M$5:$M$1604,MATCH($B55&amp;"|"&amp;AI$6,'GIỜ RA VÀO'!$O$5:$O$1604,0)),""))</f>
        <v/>
      </c>
      <c r="AJ55" s="37" t="str">
        <f t="shared" si="3"/>
        <v/>
      </c>
      <c r="AK55" s="34" t="str">
        <f t="shared" si="4"/>
        <v/>
      </c>
      <c r="AL55" s="34" t="str">
        <f t="shared" si="5"/>
        <v/>
      </c>
      <c r="AM55" s="34" t="str">
        <f t="shared" si="6"/>
        <v/>
      </c>
      <c r="AN55" s="34" t="str">
        <f t="shared" si="7"/>
        <v/>
      </c>
      <c r="AO55" s="34" t="str">
        <f t="shared" si="8"/>
        <v/>
      </c>
      <c r="AP55" s="46" t="str">
        <f t="shared" si="9"/>
        <v/>
      </c>
      <c r="AQ55" s="37" t="str">
        <f>IF($B55="","",SUMIFS('GIỜ RA VÀO'!$J$5:$J$1604,'GIỜ RA VÀO'!$B$5:$B$1604,$B55,'GIỜ RA VÀO'!$A$5:$A$1604,"&gt;="&amp;DATE($E$4,$C$4,1),'GIỜ RA VÀO'!$A$5:$A$1604,"&lt;"&amp;DATE($E$4,$C$4+1,1)))</f>
        <v/>
      </c>
      <c r="AR55" s="37" t="str">
        <f>IF($B55="","",SUMIFS('GIỜ RA VÀO'!$L$5:$L$1604,'GIỜ RA VÀO'!$B$5:$B$1604,$B55,'GIỜ RA VÀO'!$A$5:$A$1604,"&gt;="&amp;DATE($E$4,$C$4,1),'GIỜ RA VÀO'!$A$5:$A$1604,"&lt;"&amp;DATE($E$4,$C$4+1,1)))</f>
        <v/>
      </c>
      <c r="AS55" s="34" t="str">
        <f>IF($B55="","",COUNTIFS('GIỜ RA VÀO'!$B$5:$B$1604,$B55,'GIỜ RA VÀO'!$H$5:$H$1604,"&gt;0",'GIỜ RA VÀO'!$A$5:$A$1604,"&gt;="&amp;DATE($E$4,$C$4,1),'GIỜ RA VÀO'!$A$5:$A$1604,"&lt;"&amp;DATE($E$4,$C$4+1,1)))</f>
        <v/>
      </c>
      <c r="AT55" s="34" t="str">
        <f>IF($B55="","",SUMIFS('GIỜ RA VÀO'!$H$5:$H$1604,'GIỜ RA VÀO'!$B$5:$B$1604,$B55,'GIỜ RA VÀO'!$A$5:$A$1604,"&gt;="&amp;DATE($E$4,$C$4,1),'GIỜ RA VÀO'!$A$5:$A$1604,"&lt;"&amp;DATE($E$4,$C$4+1,1)))</f>
        <v/>
      </c>
      <c r="AU55" s="34" t="str">
        <f>IF($B55="","",SUMIFS('GIỜ RA VÀO'!$I$5:$I$1604,'GIỜ RA VÀO'!$B$5:$B$1604,$B55,'GIỜ RA VÀO'!$A$5:$A$1604,"&gt;="&amp;DATE($E$4,$C$4,1),'GIỜ RA VÀO'!$A$5:$A$1604,"&lt;"&amp;DATE($E$4,$C$4+1,1)))</f>
        <v/>
      </c>
      <c r="AV55" s="47"/>
      <c r="AW55" s="47"/>
      <c r="AX55" s="47"/>
      <c r="AY55" s="47"/>
    </row>
    <row r="56" ht="21.0" customHeight="1">
      <c r="A56" s="38" t="str">
        <f t="shared" si="2"/>
        <v/>
      </c>
      <c r="B56" s="22" t="str">
        <f>IF('NHÂN VIÊN'!B53="","",'NHÂN VIÊN'!B53)</f>
        <v/>
      </c>
      <c r="C56" s="22" t="str">
        <f>IF(B56="","",'NHÂN VIÊN'!C53)</f>
        <v/>
      </c>
      <c r="D56" s="22" t="str">
        <f>IF(B56="","",'NHÂN VIÊN'!D53)</f>
        <v/>
      </c>
      <c r="E56" s="45" t="str">
        <f t="array" ref="E56">IF(OR(E$6="",$B56=""),"",IFERROR(INDEX('GIỜ RA VÀO'!$M$5:$M$1604,MATCH($B56&amp;"|"&amp;E$6,'GIỜ RA VÀO'!$O$5:$O$1604,0)),""))</f>
        <v/>
      </c>
      <c r="F56" s="45" t="str">
        <f t="array" ref="F56">IF(OR(F$6="",$B56=""),"",IFERROR(INDEX('GIỜ RA VÀO'!$M$5:$M$1604,MATCH($B56&amp;"|"&amp;F$6,'GIỜ RA VÀO'!$O$5:$O$1604,0)),""))</f>
        <v/>
      </c>
      <c r="G56" s="45" t="str">
        <f t="array" ref="G56">IF(OR(G$6="",$B56=""),"",IFERROR(INDEX('GIỜ RA VÀO'!$M$5:$M$1604,MATCH($B56&amp;"|"&amp;G$6,'GIỜ RA VÀO'!$O$5:$O$1604,0)),""))</f>
        <v/>
      </c>
      <c r="H56" s="45" t="str">
        <f t="array" ref="H56">IF(OR(H$6="",$B56=""),"",IFERROR(INDEX('GIỜ RA VÀO'!$M$5:$M$1604,MATCH($B56&amp;"|"&amp;H$6,'GIỜ RA VÀO'!$O$5:$O$1604,0)),""))</f>
        <v/>
      </c>
      <c r="I56" s="45" t="str">
        <f t="array" ref="I56">IF(OR(I$6="",$B56=""),"",IFERROR(INDEX('GIỜ RA VÀO'!$M$5:$M$1604,MATCH($B56&amp;"|"&amp;I$6,'GIỜ RA VÀO'!$O$5:$O$1604,0)),""))</f>
        <v/>
      </c>
      <c r="J56" s="45" t="str">
        <f t="array" ref="J56">IF(OR(J$6="",$B56=""),"",IFERROR(INDEX('GIỜ RA VÀO'!$M$5:$M$1604,MATCH($B56&amp;"|"&amp;J$6,'GIỜ RA VÀO'!$O$5:$O$1604,0)),""))</f>
        <v/>
      </c>
      <c r="K56" s="45" t="str">
        <f t="array" ref="K56">IF(OR(K$6="",$B56=""),"",IFERROR(INDEX('GIỜ RA VÀO'!$M$5:$M$1604,MATCH($B56&amp;"|"&amp;K$6,'GIỜ RA VÀO'!$O$5:$O$1604,0)),""))</f>
        <v/>
      </c>
      <c r="L56" s="45" t="str">
        <f t="array" ref="L56">IF(OR(L$6="",$B56=""),"",IFERROR(INDEX('GIỜ RA VÀO'!$M$5:$M$1604,MATCH($B56&amp;"|"&amp;L$6,'GIỜ RA VÀO'!$O$5:$O$1604,0)),""))</f>
        <v/>
      </c>
      <c r="M56" s="45" t="str">
        <f t="array" ref="M56">IF(OR(M$6="",$B56=""),"",IFERROR(INDEX('GIỜ RA VÀO'!$M$5:$M$1604,MATCH($B56&amp;"|"&amp;M$6,'GIỜ RA VÀO'!$O$5:$O$1604,0)),""))</f>
        <v/>
      </c>
      <c r="N56" s="45" t="str">
        <f t="array" ref="N56">IF(OR(N$6="",$B56=""),"",IFERROR(INDEX('GIỜ RA VÀO'!$M$5:$M$1604,MATCH($B56&amp;"|"&amp;N$6,'GIỜ RA VÀO'!$O$5:$O$1604,0)),""))</f>
        <v/>
      </c>
      <c r="O56" s="45" t="str">
        <f t="array" ref="O56">IF(OR(O$6="",$B56=""),"",IFERROR(INDEX('GIỜ RA VÀO'!$M$5:$M$1604,MATCH($B56&amp;"|"&amp;O$6,'GIỜ RA VÀO'!$O$5:$O$1604,0)),""))</f>
        <v/>
      </c>
      <c r="P56" s="45" t="str">
        <f t="array" ref="P56">IF(OR(P$6="",$B56=""),"",IFERROR(INDEX('GIỜ RA VÀO'!$M$5:$M$1604,MATCH($B56&amp;"|"&amp;P$6,'GIỜ RA VÀO'!$O$5:$O$1604,0)),""))</f>
        <v/>
      </c>
      <c r="Q56" s="45" t="str">
        <f t="array" ref="Q56">IF(OR(Q$6="",$B56=""),"",IFERROR(INDEX('GIỜ RA VÀO'!$M$5:$M$1604,MATCH($B56&amp;"|"&amp;Q$6,'GIỜ RA VÀO'!$O$5:$O$1604,0)),""))</f>
        <v/>
      </c>
      <c r="R56" s="45" t="str">
        <f t="array" ref="R56">IF(OR(R$6="",$B56=""),"",IFERROR(INDEX('GIỜ RA VÀO'!$M$5:$M$1604,MATCH($B56&amp;"|"&amp;R$6,'GIỜ RA VÀO'!$O$5:$O$1604,0)),""))</f>
        <v/>
      </c>
      <c r="S56" s="45" t="str">
        <f t="array" ref="S56">IF(OR(S$6="",$B56=""),"",IFERROR(INDEX('GIỜ RA VÀO'!$M$5:$M$1604,MATCH($B56&amp;"|"&amp;S$6,'GIỜ RA VÀO'!$O$5:$O$1604,0)),""))</f>
        <v/>
      </c>
      <c r="T56" s="45" t="str">
        <f t="array" ref="T56">IF(OR(T$6="",$B56=""),"",IFERROR(INDEX('GIỜ RA VÀO'!$M$5:$M$1604,MATCH($B56&amp;"|"&amp;T$6,'GIỜ RA VÀO'!$O$5:$O$1604,0)),""))</f>
        <v/>
      </c>
      <c r="U56" s="45" t="str">
        <f t="array" ref="U56">IF(OR(U$6="",$B56=""),"",IFERROR(INDEX('GIỜ RA VÀO'!$M$5:$M$1604,MATCH($B56&amp;"|"&amp;U$6,'GIỜ RA VÀO'!$O$5:$O$1604,0)),""))</f>
        <v/>
      </c>
      <c r="V56" s="45" t="str">
        <f t="array" ref="V56">IF(OR(V$6="",$B56=""),"",IFERROR(INDEX('GIỜ RA VÀO'!$M$5:$M$1604,MATCH($B56&amp;"|"&amp;V$6,'GIỜ RA VÀO'!$O$5:$O$1604,0)),""))</f>
        <v/>
      </c>
      <c r="W56" s="45" t="str">
        <f t="array" ref="W56">IF(OR(W$6="",$B56=""),"",IFERROR(INDEX('GIỜ RA VÀO'!$M$5:$M$1604,MATCH($B56&amp;"|"&amp;W$6,'GIỜ RA VÀO'!$O$5:$O$1604,0)),""))</f>
        <v/>
      </c>
      <c r="X56" s="45" t="str">
        <f t="array" ref="X56">IF(OR(X$6="",$B56=""),"",IFERROR(INDEX('GIỜ RA VÀO'!$M$5:$M$1604,MATCH($B56&amp;"|"&amp;X$6,'GIỜ RA VÀO'!$O$5:$O$1604,0)),""))</f>
        <v/>
      </c>
      <c r="Y56" s="45" t="str">
        <f t="array" ref="Y56">IF(OR(Y$6="",$B56=""),"",IFERROR(INDEX('GIỜ RA VÀO'!$M$5:$M$1604,MATCH($B56&amp;"|"&amp;Y$6,'GIỜ RA VÀO'!$O$5:$O$1604,0)),""))</f>
        <v/>
      </c>
      <c r="Z56" s="45" t="str">
        <f t="array" ref="Z56">IF(OR(Z$6="",$B56=""),"",IFERROR(INDEX('GIỜ RA VÀO'!$M$5:$M$1604,MATCH($B56&amp;"|"&amp;Z$6,'GIỜ RA VÀO'!$O$5:$O$1604,0)),""))</f>
        <v/>
      </c>
      <c r="AA56" s="45" t="str">
        <f t="array" ref="AA56">IF(OR(AA$6="",$B56=""),"",IFERROR(INDEX('GIỜ RA VÀO'!$M$5:$M$1604,MATCH($B56&amp;"|"&amp;AA$6,'GIỜ RA VÀO'!$O$5:$O$1604,0)),""))</f>
        <v/>
      </c>
      <c r="AB56" s="45" t="str">
        <f t="array" ref="AB56">IF(OR(AB$6="",$B56=""),"",IFERROR(INDEX('GIỜ RA VÀO'!$M$5:$M$1604,MATCH($B56&amp;"|"&amp;AB$6,'GIỜ RA VÀO'!$O$5:$O$1604,0)),""))</f>
        <v/>
      </c>
      <c r="AC56" s="45" t="str">
        <f t="array" ref="AC56">IF(OR(AC$6="",$B56=""),"",IFERROR(INDEX('GIỜ RA VÀO'!$M$5:$M$1604,MATCH($B56&amp;"|"&amp;AC$6,'GIỜ RA VÀO'!$O$5:$O$1604,0)),""))</f>
        <v/>
      </c>
      <c r="AD56" s="45" t="str">
        <f t="array" ref="AD56">IF(OR(AD$6="",$B56=""),"",IFERROR(INDEX('GIỜ RA VÀO'!$M$5:$M$1604,MATCH($B56&amp;"|"&amp;AD$6,'GIỜ RA VÀO'!$O$5:$O$1604,0)),""))</f>
        <v/>
      </c>
      <c r="AE56" s="45" t="str">
        <f t="array" ref="AE56">IF(OR(AE$6="",$B56=""),"",IFERROR(INDEX('GIỜ RA VÀO'!$M$5:$M$1604,MATCH($B56&amp;"|"&amp;AE$6,'GIỜ RA VÀO'!$O$5:$O$1604,0)),""))</f>
        <v/>
      </c>
      <c r="AF56" s="45" t="str">
        <f t="array" ref="AF56">IF(OR(AF$6="",$B56=""),"",IFERROR(INDEX('GIỜ RA VÀO'!$M$5:$M$1604,MATCH($B56&amp;"|"&amp;AF$6,'GIỜ RA VÀO'!$O$5:$O$1604,0)),""))</f>
        <v/>
      </c>
      <c r="AG56" s="45" t="str">
        <f t="array" ref="AG56">IF(OR(AG$6="",$B56=""),"",IFERROR(INDEX('GIỜ RA VÀO'!$M$5:$M$1604,MATCH($B56&amp;"|"&amp;AG$6,'GIỜ RA VÀO'!$O$5:$O$1604,0)),""))</f>
        <v/>
      </c>
      <c r="AH56" s="45" t="str">
        <f t="array" ref="AH56">IF(OR(AH$6="",$B56=""),"",IFERROR(INDEX('GIỜ RA VÀO'!$M$5:$M$1604,MATCH($B56&amp;"|"&amp;AH$6,'GIỜ RA VÀO'!$O$5:$O$1604,0)),""))</f>
        <v/>
      </c>
      <c r="AI56" s="45" t="str">
        <f t="array" ref="AI56">IF(OR(AI$6="",$B56=""),"",IFERROR(INDEX('GIỜ RA VÀO'!$M$5:$M$1604,MATCH($B56&amp;"|"&amp;AI$6,'GIỜ RA VÀO'!$O$5:$O$1604,0)),""))</f>
        <v/>
      </c>
      <c r="AJ56" s="37" t="str">
        <f t="shared" si="3"/>
        <v/>
      </c>
      <c r="AK56" s="34" t="str">
        <f t="shared" si="4"/>
        <v/>
      </c>
      <c r="AL56" s="34" t="str">
        <f t="shared" si="5"/>
        <v/>
      </c>
      <c r="AM56" s="34" t="str">
        <f t="shared" si="6"/>
        <v/>
      </c>
      <c r="AN56" s="34" t="str">
        <f t="shared" si="7"/>
        <v/>
      </c>
      <c r="AO56" s="34" t="str">
        <f t="shared" si="8"/>
        <v/>
      </c>
      <c r="AP56" s="46" t="str">
        <f t="shared" si="9"/>
        <v/>
      </c>
      <c r="AQ56" s="37" t="str">
        <f>IF($B56="","",SUMIFS('GIỜ RA VÀO'!$J$5:$J$1604,'GIỜ RA VÀO'!$B$5:$B$1604,$B56,'GIỜ RA VÀO'!$A$5:$A$1604,"&gt;="&amp;DATE($E$4,$C$4,1),'GIỜ RA VÀO'!$A$5:$A$1604,"&lt;"&amp;DATE($E$4,$C$4+1,1)))</f>
        <v/>
      </c>
      <c r="AR56" s="37" t="str">
        <f>IF($B56="","",SUMIFS('GIỜ RA VÀO'!$L$5:$L$1604,'GIỜ RA VÀO'!$B$5:$B$1604,$B56,'GIỜ RA VÀO'!$A$5:$A$1604,"&gt;="&amp;DATE($E$4,$C$4,1),'GIỜ RA VÀO'!$A$5:$A$1604,"&lt;"&amp;DATE($E$4,$C$4+1,1)))</f>
        <v/>
      </c>
      <c r="AS56" s="34" t="str">
        <f>IF($B56="","",COUNTIFS('GIỜ RA VÀO'!$B$5:$B$1604,$B56,'GIỜ RA VÀO'!$H$5:$H$1604,"&gt;0",'GIỜ RA VÀO'!$A$5:$A$1604,"&gt;="&amp;DATE($E$4,$C$4,1),'GIỜ RA VÀO'!$A$5:$A$1604,"&lt;"&amp;DATE($E$4,$C$4+1,1)))</f>
        <v/>
      </c>
      <c r="AT56" s="34" t="str">
        <f>IF($B56="","",SUMIFS('GIỜ RA VÀO'!$H$5:$H$1604,'GIỜ RA VÀO'!$B$5:$B$1604,$B56,'GIỜ RA VÀO'!$A$5:$A$1604,"&gt;="&amp;DATE($E$4,$C$4,1),'GIỜ RA VÀO'!$A$5:$A$1604,"&lt;"&amp;DATE($E$4,$C$4+1,1)))</f>
        <v/>
      </c>
      <c r="AU56" s="34" t="str">
        <f>IF($B56="","",SUMIFS('GIỜ RA VÀO'!$I$5:$I$1604,'GIỜ RA VÀO'!$B$5:$B$1604,$B56,'GIỜ RA VÀO'!$A$5:$A$1604,"&gt;="&amp;DATE($E$4,$C$4,1),'GIỜ RA VÀO'!$A$5:$A$1604,"&lt;"&amp;DATE($E$4,$C$4+1,1)))</f>
        <v/>
      </c>
      <c r="AV56" s="47"/>
      <c r="AW56" s="47"/>
      <c r="AX56" s="47"/>
      <c r="AY56" s="47"/>
    </row>
    <row r="57" ht="21.0" customHeight="1">
      <c r="A57" s="38" t="str">
        <f t="shared" si="2"/>
        <v/>
      </c>
      <c r="B57" s="22" t="str">
        <f>IF('NHÂN VIÊN'!B54="","",'NHÂN VIÊN'!B54)</f>
        <v/>
      </c>
      <c r="C57" s="22" t="str">
        <f>IF(B57="","",'NHÂN VIÊN'!C54)</f>
        <v/>
      </c>
      <c r="D57" s="22" t="str">
        <f>IF(B57="","",'NHÂN VIÊN'!D54)</f>
        <v/>
      </c>
      <c r="E57" s="45" t="str">
        <f t="array" ref="E57">IF(OR(E$6="",$B57=""),"",IFERROR(INDEX('GIỜ RA VÀO'!$M$5:$M$1604,MATCH($B57&amp;"|"&amp;E$6,'GIỜ RA VÀO'!$O$5:$O$1604,0)),""))</f>
        <v/>
      </c>
      <c r="F57" s="45" t="str">
        <f t="array" ref="F57">IF(OR(F$6="",$B57=""),"",IFERROR(INDEX('GIỜ RA VÀO'!$M$5:$M$1604,MATCH($B57&amp;"|"&amp;F$6,'GIỜ RA VÀO'!$O$5:$O$1604,0)),""))</f>
        <v/>
      </c>
      <c r="G57" s="45" t="str">
        <f t="array" ref="G57">IF(OR(G$6="",$B57=""),"",IFERROR(INDEX('GIỜ RA VÀO'!$M$5:$M$1604,MATCH($B57&amp;"|"&amp;G$6,'GIỜ RA VÀO'!$O$5:$O$1604,0)),""))</f>
        <v/>
      </c>
      <c r="H57" s="45" t="str">
        <f t="array" ref="H57">IF(OR(H$6="",$B57=""),"",IFERROR(INDEX('GIỜ RA VÀO'!$M$5:$M$1604,MATCH($B57&amp;"|"&amp;H$6,'GIỜ RA VÀO'!$O$5:$O$1604,0)),""))</f>
        <v/>
      </c>
      <c r="I57" s="45" t="str">
        <f t="array" ref="I57">IF(OR(I$6="",$B57=""),"",IFERROR(INDEX('GIỜ RA VÀO'!$M$5:$M$1604,MATCH($B57&amp;"|"&amp;I$6,'GIỜ RA VÀO'!$O$5:$O$1604,0)),""))</f>
        <v/>
      </c>
      <c r="J57" s="45" t="str">
        <f t="array" ref="J57">IF(OR(J$6="",$B57=""),"",IFERROR(INDEX('GIỜ RA VÀO'!$M$5:$M$1604,MATCH($B57&amp;"|"&amp;J$6,'GIỜ RA VÀO'!$O$5:$O$1604,0)),""))</f>
        <v/>
      </c>
      <c r="K57" s="45" t="str">
        <f t="array" ref="K57">IF(OR(K$6="",$B57=""),"",IFERROR(INDEX('GIỜ RA VÀO'!$M$5:$M$1604,MATCH($B57&amp;"|"&amp;K$6,'GIỜ RA VÀO'!$O$5:$O$1604,0)),""))</f>
        <v/>
      </c>
      <c r="L57" s="45" t="str">
        <f t="array" ref="L57">IF(OR(L$6="",$B57=""),"",IFERROR(INDEX('GIỜ RA VÀO'!$M$5:$M$1604,MATCH($B57&amp;"|"&amp;L$6,'GIỜ RA VÀO'!$O$5:$O$1604,0)),""))</f>
        <v/>
      </c>
      <c r="M57" s="45" t="str">
        <f t="array" ref="M57">IF(OR(M$6="",$B57=""),"",IFERROR(INDEX('GIỜ RA VÀO'!$M$5:$M$1604,MATCH($B57&amp;"|"&amp;M$6,'GIỜ RA VÀO'!$O$5:$O$1604,0)),""))</f>
        <v/>
      </c>
      <c r="N57" s="45" t="str">
        <f t="array" ref="N57">IF(OR(N$6="",$B57=""),"",IFERROR(INDEX('GIỜ RA VÀO'!$M$5:$M$1604,MATCH($B57&amp;"|"&amp;N$6,'GIỜ RA VÀO'!$O$5:$O$1604,0)),""))</f>
        <v/>
      </c>
      <c r="O57" s="45" t="str">
        <f t="array" ref="O57">IF(OR(O$6="",$B57=""),"",IFERROR(INDEX('GIỜ RA VÀO'!$M$5:$M$1604,MATCH($B57&amp;"|"&amp;O$6,'GIỜ RA VÀO'!$O$5:$O$1604,0)),""))</f>
        <v/>
      </c>
      <c r="P57" s="45" t="str">
        <f t="array" ref="P57">IF(OR(P$6="",$B57=""),"",IFERROR(INDEX('GIỜ RA VÀO'!$M$5:$M$1604,MATCH($B57&amp;"|"&amp;P$6,'GIỜ RA VÀO'!$O$5:$O$1604,0)),""))</f>
        <v/>
      </c>
      <c r="Q57" s="45" t="str">
        <f t="array" ref="Q57">IF(OR(Q$6="",$B57=""),"",IFERROR(INDEX('GIỜ RA VÀO'!$M$5:$M$1604,MATCH($B57&amp;"|"&amp;Q$6,'GIỜ RA VÀO'!$O$5:$O$1604,0)),""))</f>
        <v/>
      </c>
      <c r="R57" s="45" t="str">
        <f t="array" ref="R57">IF(OR(R$6="",$B57=""),"",IFERROR(INDEX('GIỜ RA VÀO'!$M$5:$M$1604,MATCH($B57&amp;"|"&amp;R$6,'GIỜ RA VÀO'!$O$5:$O$1604,0)),""))</f>
        <v/>
      </c>
      <c r="S57" s="45" t="str">
        <f t="array" ref="S57">IF(OR(S$6="",$B57=""),"",IFERROR(INDEX('GIỜ RA VÀO'!$M$5:$M$1604,MATCH($B57&amp;"|"&amp;S$6,'GIỜ RA VÀO'!$O$5:$O$1604,0)),""))</f>
        <v/>
      </c>
      <c r="T57" s="45" t="str">
        <f t="array" ref="T57">IF(OR(T$6="",$B57=""),"",IFERROR(INDEX('GIỜ RA VÀO'!$M$5:$M$1604,MATCH($B57&amp;"|"&amp;T$6,'GIỜ RA VÀO'!$O$5:$O$1604,0)),""))</f>
        <v/>
      </c>
      <c r="U57" s="45" t="str">
        <f t="array" ref="U57">IF(OR(U$6="",$B57=""),"",IFERROR(INDEX('GIỜ RA VÀO'!$M$5:$M$1604,MATCH($B57&amp;"|"&amp;U$6,'GIỜ RA VÀO'!$O$5:$O$1604,0)),""))</f>
        <v/>
      </c>
      <c r="V57" s="45" t="str">
        <f t="array" ref="V57">IF(OR(V$6="",$B57=""),"",IFERROR(INDEX('GIỜ RA VÀO'!$M$5:$M$1604,MATCH($B57&amp;"|"&amp;V$6,'GIỜ RA VÀO'!$O$5:$O$1604,0)),""))</f>
        <v/>
      </c>
      <c r="W57" s="45" t="str">
        <f t="array" ref="W57">IF(OR(W$6="",$B57=""),"",IFERROR(INDEX('GIỜ RA VÀO'!$M$5:$M$1604,MATCH($B57&amp;"|"&amp;W$6,'GIỜ RA VÀO'!$O$5:$O$1604,0)),""))</f>
        <v/>
      </c>
      <c r="X57" s="45" t="str">
        <f t="array" ref="X57">IF(OR(X$6="",$B57=""),"",IFERROR(INDEX('GIỜ RA VÀO'!$M$5:$M$1604,MATCH($B57&amp;"|"&amp;X$6,'GIỜ RA VÀO'!$O$5:$O$1604,0)),""))</f>
        <v/>
      </c>
      <c r="Y57" s="45" t="str">
        <f t="array" ref="Y57">IF(OR(Y$6="",$B57=""),"",IFERROR(INDEX('GIỜ RA VÀO'!$M$5:$M$1604,MATCH($B57&amp;"|"&amp;Y$6,'GIỜ RA VÀO'!$O$5:$O$1604,0)),""))</f>
        <v/>
      </c>
      <c r="Z57" s="45" t="str">
        <f t="array" ref="Z57">IF(OR(Z$6="",$B57=""),"",IFERROR(INDEX('GIỜ RA VÀO'!$M$5:$M$1604,MATCH($B57&amp;"|"&amp;Z$6,'GIỜ RA VÀO'!$O$5:$O$1604,0)),""))</f>
        <v/>
      </c>
      <c r="AA57" s="45" t="str">
        <f t="array" ref="AA57">IF(OR(AA$6="",$B57=""),"",IFERROR(INDEX('GIỜ RA VÀO'!$M$5:$M$1604,MATCH($B57&amp;"|"&amp;AA$6,'GIỜ RA VÀO'!$O$5:$O$1604,0)),""))</f>
        <v/>
      </c>
      <c r="AB57" s="45" t="str">
        <f t="array" ref="AB57">IF(OR(AB$6="",$B57=""),"",IFERROR(INDEX('GIỜ RA VÀO'!$M$5:$M$1604,MATCH($B57&amp;"|"&amp;AB$6,'GIỜ RA VÀO'!$O$5:$O$1604,0)),""))</f>
        <v/>
      </c>
      <c r="AC57" s="45" t="str">
        <f t="array" ref="AC57">IF(OR(AC$6="",$B57=""),"",IFERROR(INDEX('GIỜ RA VÀO'!$M$5:$M$1604,MATCH($B57&amp;"|"&amp;AC$6,'GIỜ RA VÀO'!$O$5:$O$1604,0)),""))</f>
        <v/>
      </c>
      <c r="AD57" s="45" t="str">
        <f t="array" ref="AD57">IF(OR(AD$6="",$B57=""),"",IFERROR(INDEX('GIỜ RA VÀO'!$M$5:$M$1604,MATCH($B57&amp;"|"&amp;AD$6,'GIỜ RA VÀO'!$O$5:$O$1604,0)),""))</f>
        <v/>
      </c>
      <c r="AE57" s="45" t="str">
        <f t="array" ref="AE57">IF(OR(AE$6="",$B57=""),"",IFERROR(INDEX('GIỜ RA VÀO'!$M$5:$M$1604,MATCH($B57&amp;"|"&amp;AE$6,'GIỜ RA VÀO'!$O$5:$O$1604,0)),""))</f>
        <v/>
      </c>
      <c r="AF57" s="45" t="str">
        <f t="array" ref="AF57">IF(OR(AF$6="",$B57=""),"",IFERROR(INDEX('GIỜ RA VÀO'!$M$5:$M$1604,MATCH($B57&amp;"|"&amp;AF$6,'GIỜ RA VÀO'!$O$5:$O$1604,0)),""))</f>
        <v/>
      </c>
      <c r="AG57" s="45" t="str">
        <f t="array" ref="AG57">IF(OR(AG$6="",$B57=""),"",IFERROR(INDEX('GIỜ RA VÀO'!$M$5:$M$1604,MATCH($B57&amp;"|"&amp;AG$6,'GIỜ RA VÀO'!$O$5:$O$1604,0)),""))</f>
        <v/>
      </c>
      <c r="AH57" s="45" t="str">
        <f t="array" ref="AH57">IF(OR(AH$6="",$B57=""),"",IFERROR(INDEX('GIỜ RA VÀO'!$M$5:$M$1604,MATCH($B57&amp;"|"&amp;AH$6,'GIỜ RA VÀO'!$O$5:$O$1604,0)),""))</f>
        <v/>
      </c>
      <c r="AI57" s="45" t="str">
        <f t="array" ref="AI57">IF(OR(AI$6="",$B57=""),"",IFERROR(INDEX('GIỜ RA VÀO'!$M$5:$M$1604,MATCH($B57&amp;"|"&amp;AI$6,'GIỜ RA VÀO'!$O$5:$O$1604,0)),""))</f>
        <v/>
      </c>
      <c r="AJ57" s="37" t="str">
        <f t="shared" si="3"/>
        <v/>
      </c>
      <c r="AK57" s="34" t="str">
        <f t="shared" si="4"/>
        <v/>
      </c>
      <c r="AL57" s="34" t="str">
        <f t="shared" si="5"/>
        <v/>
      </c>
      <c r="AM57" s="34" t="str">
        <f t="shared" si="6"/>
        <v/>
      </c>
      <c r="AN57" s="34" t="str">
        <f t="shared" si="7"/>
        <v/>
      </c>
      <c r="AO57" s="34" t="str">
        <f t="shared" si="8"/>
        <v/>
      </c>
      <c r="AP57" s="46" t="str">
        <f t="shared" si="9"/>
        <v/>
      </c>
      <c r="AQ57" s="37" t="str">
        <f>IF($B57="","",SUMIFS('GIỜ RA VÀO'!$J$5:$J$1604,'GIỜ RA VÀO'!$B$5:$B$1604,$B57,'GIỜ RA VÀO'!$A$5:$A$1604,"&gt;="&amp;DATE($E$4,$C$4,1),'GIỜ RA VÀO'!$A$5:$A$1604,"&lt;"&amp;DATE($E$4,$C$4+1,1)))</f>
        <v/>
      </c>
      <c r="AR57" s="37" t="str">
        <f>IF($B57="","",SUMIFS('GIỜ RA VÀO'!$L$5:$L$1604,'GIỜ RA VÀO'!$B$5:$B$1604,$B57,'GIỜ RA VÀO'!$A$5:$A$1604,"&gt;="&amp;DATE($E$4,$C$4,1),'GIỜ RA VÀO'!$A$5:$A$1604,"&lt;"&amp;DATE($E$4,$C$4+1,1)))</f>
        <v/>
      </c>
      <c r="AS57" s="34" t="str">
        <f>IF($B57="","",COUNTIFS('GIỜ RA VÀO'!$B$5:$B$1604,$B57,'GIỜ RA VÀO'!$H$5:$H$1604,"&gt;0",'GIỜ RA VÀO'!$A$5:$A$1604,"&gt;="&amp;DATE($E$4,$C$4,1),'GIỜ RA VÀO'!$A$5:$A$1604,"&lt;"&amp;DATE($E$4,$C$4+1,1)))</f>
        <v/>
      </c>
      <c r="AT57" s="34" t="str">
        <f>IF($B57="","",SUMIFS('GIỜ RA VÀO'!$H$5:$H$1604,'GIỜ RA VÀO'!$B$5:$B$1604,$B57,'GIỜ RA VÀO'!$A$5:$A$1604,"&gt;="&amp;DATE($E$4,$C$4,1),'GIỜ RA VÀO'!$A$5:$A$1604,"&lt;"&amp;DATE($E$4,$C$4+1,1)))</f>
        <v/>
      </c>
      <c r="AU57" s="34" t="str">
        <f>IF($B57="","",SUMIFS('GIỜ RA VÀO'!$I$5:$I$1604,'GIỜ RA VÀO'!$B$5:$B$1604,$B57,'GIỜ RA VÀO'!$A$5:$A$1604,"&gt;="&amp;DATE($E$4,$C$4,1),'GIỜ RA VÀO'!$A$5:$A$1604,"&lt;"&amp;DATE($E$4,$C$4+1,1)))</f>
        <v/>
      </c>
      <c r="AV57" s="47"/>
      <c r="AW57" s="47"/>
      <c r="AX57" s="47"/>
      <c r="AY57" s="47"/>
    </row>
    <row r="58" ht="25.5" customHeight="1">
      <c r="A58" s="48" t="s">
        <v>128</v>
      </c>
      <c r="B58" s="49"/>
      <c r="C58" s="49"/>
      <c r="D58" s="50"/>
      <c r="E58" s="51">
        <f t="shared" ref="E58:AI58" si="10">IF(E$6="","",COUNTIF(E8:E57,"X")+COUNTIF(E8:E57,"N")+COUNTIF(E8:E57,"TC"))</f>
        <v>7</v>
      </c>
      <c r="F58" s="51">
        <f t="shared" si="10"/>
        <v>8</v>
      </c>
      <c r="G58" s="51">
        <f t="shared" si="10"/>
        <v>6</v>
      </c>
      <c r="H58" s="51">
        <f t="shared" si="10"/>
        <v>0</v>
      </c>
      <c r="I58" s="51">
        <f t="shared" si="10"/>
        <v>6</v>
      </c>
      <c r="J58" s="51">
        <f t="shared" si="10"/>
        <v>8</v>
      </c>
      <c r="K58" s="51">
        <f t="shared" si="10"/>
        <v>8</v>
      </c>
      <c r="L58" s="51">
        <f t="shared" si="10"/>
        <v>8</v>
      </c>
      <c r="M58" s="51">
        <f t="shared" si="10"/>
        <v>7</v>
      </c>
      <c r="N58" s="51">
        <f t="shared" si="10"/>
        <v>8</v>
      </c>
      <c r="O58" s="51">
        <f t="shared" si="10"/>
        <v>2</v>
      </c>
      <c r="P58" s="51">
        <f t="shared" si="10"/>
        <v>8</v>
      </c>
      <c r="Q58" s="51">
        <f t="shared" si="10"/>
        <v>8</v>
      </c>
      <c r="R58" s="51">
        <f t="shared" si="10"/>
        <v>8</v>
      </c>
      <c r="S58" s="51">
        <f t="shared" si="10"/>
        <v>8</v>
      </c>
      <c r="T58" s="51">
        <f t="shared" si="10"/>
        <v>7</v>
      </c>
      <c r="U58" s="51">
        <f t="shared" si="10"/>
        <v>7</v>
      </c>
      <c r="V58" s="51">
        <f t="shared" si="10"/>
        <v>2</v>
      </c>
      <c r="W58" s="51">
        <f t="shared" si="10"/>
        <v>7</v>
      </c>
      <c r="X58" s="51">
        <f t="shared" si="10"/>
        <v>8</v>
      </c>
      <c r="Y58" s="51">
        <f t="shared" si="10"/>
        <v>8</v>
      </c>
      <c r="Z58" s="51">
        <f t="shared" si="10"/>
        <v>7</v>
      </c>
      <c r="AA58" s="51">
        <f t="shared" si="10"/>
        <v>8</v>
      </c>
      <c r="AB58" s="51">
        <f t="shared" si="10"/>
        <v>8</v>
      </c>
      <c r="AC58" s="51">
        <f t="shared" si="10"/>
        <v>0</v>
      </c>
      <c r="AD58" s="51">
        <f t="shared" si="10"/>
        <v>8</v>
      </c>
      <c r="AE58" s="51">
        <f t="shared" si="10"/>
        <v>0</v>
      </c>
      <c r="AF58" s="51">
        <f t="shared" si="10"/>
        <v>0</v>
      </c>
      <c r="AG58" s="51">
        <f t="shared" si="10"/>
        <v>0</v>
      </c>
      <c r="AH58" s="51">
        <f t="shared" si="10"/>
        <v>0</v>
      </c>
      <c r="AI58" s="51">
        <f t="shared" si="10"/>
        <v>0</v>
      </c>
      <c r="AJ58" s="52">
        <f t="shared" ref="AJ58:AU58" si="11">SUM(AJ8:AJ57)</f>
        <v>166</v>
      </c>
      <c r="AK58" s="53">
        <f t="shared" si="11"/>
        <v>4</v>
      </c>
      <c r="AL58" s="53">
        <f t="shared" si="11"/>
        <v>0</v>
      </c>
      <c r="AM58" s="53">
        <f t="shared" si="11"/>
        <v>2</v>
      </c>
      <c r="AN58" s="53">
        <f t="shared" si="11"/>
        <v>0</v>
      </c>
      <c r="AO58" s="53">
        <f t="shared" si="11"/>
        <v>4</v>
      </c>
      <c r="AP58" s="52">
        <f t="shared" si="11"/>
        <v>170</v>
      </c>
      <c r="AQ58" s="52">
        <f t="shared" si="11"/>
        <v>65.5</v>
      </c>
      <c r="AR58" s="52">
        <f t="shared" si="11"/>
        <v>106.25</v>
      </c>
      <c r="AS58" s="53">
        <f t="shared" si="11"/>
        <v>28</v>
      </c>
      <c r="AT58" s="53">
        <f t="shared" si="11"/>
        <v>512</v>
      </c>
      <c r="AU58" s="53">
        <f t="shared" si="11"/>
        <v>390</v>
      </c>
      <c r="AV58" s="54"/>
      <c r="AW58" s="54"/>
      <c r="AX58" s="54"/>
      <c r="AY58" s="54"/>
    </row>
    <row r="59" ht="15.75" customHeight="1"/>
    <row r="60" ht="15.75" customHeight="1">
      <c r="B60" s="55" t="s">
        <v>129</v>
      </c>
    </row>
    <row r="61" ht="15.75" customHeight="1">
      <c r="E61" s="56" t="s">
        <v>51</v>
      </c>
      <c r="F61" s="57" t="s">
        <v>130</v>
      </c>
      <c r="I61" s="58" t="s">
        <v>53</v>
      </c>
      <c r="J61" s="57" t="s">
        <v>131</v>
      </c>
      <c r="M61" s="59" t="s">
        <v>55</v>
      </c>
      <c r="N61" s="57" t="s">
        <v>132</v>
      </c>
      <c r="Q61" s="59" t="s">
        <v>57</v>
      </c>
      <c r="R61" s="57" t="s">
        <v>133</v>
      </c>
      <c r="U61" s="59" t="s">
        <v>59</v>
      </c>
      <c r="V61" s="57" t="s">
        <v>134</v>
      </c>
      <c r="Y61" s="60" t="s">
        <v>61</v>
      </c>
      <c r="Z61" s="57" t="s">
        <v>135</v>
      </c>
      <c r="AC61" s="60" t="s">
        <v>63</v>
      </c>
      <c r="AD61" s="57" t="s">
        <v>136</v>
      </c>
      <c r="AG61" s="61" t="s">
        <v>65</v>
      </c>
      <c r="AH61" s="57" t="s">
        <v>137</v>
      </c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0">
    <mergeCell ref="V61:X61"/>
    <mergeCell ref="Z61:AB61"/>
    <mergeCell ref="AD61:AF61"/>
    <mergeCell ref="AH61:AJ61"/>
    <mergeCell ref="C6:C7"/>
    <mergeCell ref="D6:D7"/>
    <mergeCell ref="A58:D58"/>
    <mergeCell ref="F61:H61"/>
    <mergeCell ref="J61:L61"/>
    <mergeCell ref="N61:P61"/>
    <mergeCell ref="R61:T61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2:AU2"/>
    <mergeCell ref="E4:F4"/>
    <mergeCell ref="H4:O4"/>
    <mergeCell ref="P4:Q4"/>
    <mergeCell ref="A6:A7"/>
    <mergeCell ref="B6:B7"/>
    <mergeCell ref="E1:AD1"/>
  </mergeCells>
  <conditionalFormatting sqref="E8:AI57">
    <cfRule type="expression" dxfId="0" priority="1">
      <formula>OR(E8="K",E8="V")</formula>
    </cfRule>
  </conditionalFormatting>
  <conditionalFormatting sqref="E8:AI57">
    <cfRule type="expression" dxfId="1" priority="2">
      <formula>E8="TC"</formula>
    </cfRule>
  </conditionalFormatting>
  <conditionalFormatting sqref="E8:AI57">
    <cfRule type="expression" dxfId="2" priority="3">
      <formula>E8="N"</formula>
    </cfRule>
  </conditionalFormatting>
  <conditionalFormatting sqref="E8:AI57">
    <cfRule type="expression" dxfId="3" priority="4">
      <formula>OR(E8="P",E8="L",E8="O")</formula>
    </cfRule>
  </conditionalFormatting>
  <conditionalFormatting sqref="E8:AI57">
    <cfRule type="expression" dxfId="4" priority="5">
      <formula>E$7="CN"</formula>
    </cfRule>
  </conditionalFormatting>
  <conditionalFormatting sqref="AS8:AY57">
    <cfRule type="expression" dxfId="5" priority="6">
      <formula>AND(ISNUMBER(AS8),AS8&gt;0)</formula>
    </cfRule>
  </conditionalFormatting>
  <conditionalFormatting sqref="AO8:AO57">
    <cfRule type="expression" dxfId="6" priority="7">
      <formula>AND(ISNUMBER(AO8),AO8&gt;0)</formula>
    </cfRule>
  </conditionalFormatting>
  <dataValidations>
    <dataValidation type="decimal" allowBlank="1" showInputMessage="1" showErrorMessage="1" prompt="Tháng từ 1 đến 12." sqref="C4">
      <formula1>1.0</formula1>
      <formula2>12.0</formula2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7316"/>
    <pageSetUpPr/>
  </sheetPr>
  <sheetViews>
    <sheetView showGridLines="0"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4.43" defaultRowHeight="15.0"/>
  <cols>
    <col customWidth="1" min="1" max="1" width="13.0"/>
    <col customWidth="1" min="2" max="2" width="10.0"/>
    <col customWidth="1" min="3" max="3" width="24.0"/>
    <col customWidth="1" min="4" max="5" width="10.0"/>
    <col customWidth="1" min="6" max="6" width="14.0"/>
    <col customWidth="1" min="7" max="7" width="10.0"/>
    <col customWidth="1" min="8" max="10" width="11.0"/>
    <col customWidth="1" min="11" max="11" width="9.0"/>
    <col customWidth="1" min="12" max="12" width="12.0"/>
    <col customWidth="1" min="13" max="13" width="10.0"/>
    <col customWidth="1" min="14" max="14" width="24.0"/>
    <col customWidth="1" min="15" max="15" width="16.0"/>
    <col customWidth="1" min="16" max="26" width="8.57"/>
  </cols>
  <sheetData>
    <row r="1" ht="33.75" customHeight="1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ht="19.5" customHeight="1">
      <c r="A2" s="4" t="s">
        <v>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4" ht="33.75" customHeight="1">
      <c r="A4" s="8" t="s">
        <v>15</v>
      </c>
      <c r="B4" s="8" t="s">
        <v>16</v>
      </c>
      <c r="C4" s="8" t="s">
        <v>17</v>
      </c>
      <c r="D4" s="8" t="s">
        <v>18</v>
      </c>
      <c r="E4" s="8" t="s">
        <v>20</v>
      </c>
      <c r="F4" s="8" t="s">
        <v>21</v>
      </c>
      <c r="G4" s="8" t="s">
        <v>22</v>
      </c>
      <c r="H4" s="8" t="s">
        <v>23</v>
      </c>
      <c r="I4" s="8" t="s">
        <v>25</v>
      </c>
      <c r="J4" s="8" t="s">
        <v>26</v>
      </c>
      <c r="K4" s="8" t="s">
        <v>28</v>
      </c>
      <c r="L4" s="8" t="s">
        <v>29</v>
      </c>
      <c r="M4" s="8" t="s">
        <v>30</v>
      </c>
      <c r="N4" s="8" t="s">
        <v>33</v>
      </c>
      <c r="O4" s="8" t="s">
        <v>34</v>
      </c>
    </row>
    <row r="5" ht="19.5" customHeight="1">
      <c r="A5" s="15">
        <v>46296.0</v>
      </c>
      <c r="B5" s="17" t="s">
        <v>50</v>
      </c>
      <c r="C5" s="22" t="str">
        <f t="array" ref="C5">IF(B5="","",IFERROR(INDEX('NHÂN VIÊN'!$C$5:$C$54,MATCH(B5,'NHÂN VIÊN'!$B$5:$B$54,0)),"⚠ Sai mã NV"))</f>
        <v>Nguyễn Thị Lan</v>
      </c>
      <c r="D5" s="24">
        <v>0.313888888888889</v>
      </c>
      <c r="E5" s="24">
        <v>0.770833333333333</v>
      </c>
      <c r="F5" s="25"/>
      <c r="G5" s="32">
        <f>IF(OR(A5="",B5=""),"",IF(AND(D5&lt;&gt;"",E5&lt;&gt;""),ROUND(MAX(0,(E5-D5)*24-MAX(0,MIN(E5,'CẤU HÌNH'!$C$8)-MAX(D5,'CẤU HÌNH'!$C$7))*24),2),0))</f>
        <v>9.97</v>
      </c>
      <c r="H5" s="34">
        <f>IF(M5="X",IF(D5&gt;'CẤU HÌNH'!$C$5+'CẤU HÌNH'!$C$10/1440,ROUND((D5-'CẤU HÌNH'!$C$5)*1440,0),0),"")</f>
        <v>0</v>
      </c>
      <c r="I5" s="34">
        <f>IF(M5="X",IF(E5&lt;'CẤU HÌNH'!$C$6,ROUND(('CẤU HÌNH'!$C$6-E5)*1440,0),0),"")</f>
        <v>0</v>
      </c>
      <c r="J5" s="37">
        <f>IF(M5="","",IF(M5="TC",G5,IF(M5="X",IF(ROUND((E5-'CẤU HÌNH'!$C$6)*24,4)&gt;='CẤU HÌNH'!$C$13,FLOOR(ROUND((E5-'CẤU HÌNH'!$C$6)*24,4),0.5),0),0)))</f>
        <v>2</v>
      </c>
      <c r="K5" s="32">
        <f>IF(A5="","",IF(COUNTIF('CẤU HÌNH'!$E$5:$E$24,A5)&gt;0,'CẤU HÌNH'!$C$16,IF(WEEKDAY(A5)=1,'CẤU HÌNH'!$C$15,'CẤU HÌNH'!$C$14)))</f>
        <v>1.5</v>
      </c>
      <c r="L5" s="37">
        <f t="shared" ref="L5:L1604" si="1">IF(J5="","",J5*K5)</f>
        <v>3</v>
      </c>
      <c r="M5" s="38" t="str">
        <f>IF(OR(A5="",B5=""),"",IF(F5&lt;&gt;"",F5,IF(G5=0,"",IF(OR(COUNTIF('CẤU HÌNH'!$E$5:$E$24,A5)&gt;0,WEEKDAY(A5)=1),"TC",IF(G5&gt;='CẤU HÌNH'!$C$11,"X",IF(G5&gt;='CẤU HÌNH'!$C$12,"N","K"))))))</f>
        <v>X</v>
      </c>
      <c r="N5" s="17" t="s">
        <v>92</v>
      </c>
      <c r="O5" s="39" t="str">
        <f t="shared" ref="O5:O1604" si="2">IF(OR(A5="",B5=""),"",B5&amp;"|"&amp;INT(A5))</f>
        <v>NV001|46296</v>
      </c>
    </row>
    <row r="6" ht="19.5" customHeight="1">
      <c r="A6" s="15">
        <v>46296.0</v>
      </c>
      <c r="B6" s="17" t="s">
        <v>93</v>
      </c>
      <c r="C6" s="22" t="str">
        <f t="array" ref="C6">IF(B6="","",IFERROR(INDEX('NHÂN VIÊN'!$C$5:$C$54,MATCH(B6,'NHÂN VIÊN'!$B$5:$B$54,0)),"⚠ Sai mã NV"))</f>
        <v>Trần Thị Hoa</v>
      </c>
      <c r="D6" s="24">
        <v>0.313888888888889</v>
      </c>
      <c r="E6" s="24">
        <v>0.708333333333333</v>
      </c>
      <c r="F6" s="25"/>
      <c r="G6" s="32">
        <f>IF(OR(A6="",B6=""),"",IF(AND(D6&lt;&gt;"",E6&lt;&gt;""),ROUND(MAX(0,(E6-D6)*24-MAX(0,MIN(E6,'CẤU HÌNH'!$C$8)-MAX(D6,'CẤU HÌNH'!$C$7))*24),2),0))</f>
        <v>8.47</v>
      </c>
      <c r="H6" s="34">
        <f>IF(M6="X",IF(D6&gt;'CẤU HÌNH'!$C$5+'CẤU HÌNH'!$C$10/1440,ROUND((D6-'CẤU HÌNH'!$C$5)*1440,0),0),"")</f>
        <v>0</v>
      </c>
      <c r="I6" s="34">
        <f>IF(M6="X",IF(E6&lt;'CẤU HÌNH'!$C$6,ROUND(('CẤU HÌNH'!$C$6-E6)*1440,0),0),"")</f>
        <v>0</v>
      </c>
      <c r="J6" s="37">
        <f>IF(M6="","",IF(M6="TC",G6,IF(M6="X",IF(ROUND((E6-'CẤU HÌNH'!$C$6)*24,4)&gt;='CẤU HÌNH'!$C$13,FLOOR(ROUND((E6-'CẤU HÌNH'!$C$6)*24,4),0.5),0),0)))</f>
        <v>0.5</v>
      </c>
      <c r="K6" s="32">
        <f>IF(A6="","",IF(COUNTIF('CẤU HÌNH'!$E$5:$E$24,A6)&gt;0,'CẤU HÌNH'!$C$16,IF(WEEKDAY(A6)=1,'CẤU HÌNH'!$C$15,'CẤU HÌNH'!$C$14)))</f>
        <v>1.5</v>
      </c>
      <c r="L6" s="37">
        <f t="shared" si="1"/>
        <v>0.75</v>
      </c>
      <c r="M6" s="38" t="str">
        <f>IF(OR(A6="",B6=""),"",IF(F6&lt;&gt;"",F6,IF(G6=0,"",IF(OR(COUNTIF('CẤU HÌNH'!$E$5:$E$24,A6)&gt;0,WEEKDAY(A6)=1),"TC",IF(G6&gt;='CẤU HÌNH'!$C$11,"X",IF(G6&gt;='CẤU HÌNH'!$C$12,"N","K"))))))</f>
        <v>X</v>
      </c>
      <c r="N6" s="17"/>
      <c r="O6" s="39" t="str">
        <f t="shared" si="2"/>
        <v>NV002|46296</v>
      </c>
    </row>
    <row r="7" ht="19.5" customHeight="1">
      <c r="A7" s="15">
        <v>46296.0</v>
      </c>
      <c r="B7" s="17" t="s">
        <v>102</v>
      </c>
      <c r="C7" s="22" t="str">
        <f t="array" ref="C7">IF(B7="","",IFERROR(INDEX('NHÂN VIÊN'!$C$5:$C$54,MATCH(B7,'NHÂN VIÊN'!$B$5:$B$54,0)),"⚠ Sai mã NV"))</f>
        <v>Lê Văn Minh</v>
      </c>
      <c r="D7" s="24">
        <v>0.324305555555556</v>
      </c>
      <c r="E7" s="24">
        <v>0.770833333333333</v>
      </c>
      <c r="F7" s="25"/>
      <c r="G7" s="32">
        <f>IF(OR(A7="",B7=""),"",IF(AND(D7&lt;&gt;"",E7&lt;&gt;""),ROUND(MAX(0,(E7-D7)*24-MAX(0,MIN(E7,'CẤU HÌNH'!$C$8)-MAX(D7,'CẤU HÌNH'!$C$7))*24),2),0))</f>
        <v>9.72</v>
      </c>
      <c r="H7" s="34">
        <f>IF(M7="X",IF(D7&gt;'CẤU HÌNH'!$C$5+'CẤU HÌNH'!$C$10/1440,ROUND((D7-'CẤU HÌNH'!$C$5)*1440,0),0),"")</f>
        <v>17</v>
      </c>
      <c r="I7" s="34">
        <f>IF(M7="X",IF(E7&lt;'CẤU HÌNH'!$C$6,ROUND(('CẤU HÌNH'!$C$6-E7)*1440,0),0),"")</f>
        <v>0</v>
      </c>
      <c r="J7" s="37">
        <f>IF(M7="","",IF(M7="TC",G7,IF(M7="X",IF(ROUND((E7-'CẤU HÌNH'!$C$6)*24,4)&gt;='CẤU HÌNH'!$C$13,FLOOR(ROUND((E7-'CẤU HÌNH'!$C$6)*24,4),0.5),0),0)))</f>
        <v>2</v>
      </c>
      <c r="K7" s="32">
        <f>IF(A7="","",IF(COUNTIF('CẤU HÌNH'!$E$5:$E$24,A7)&gt;0,'CẤU HÌNH'!$C$16,IF(WEEKDAY(A7)=1,'CẤU HÌNH'!$C$15,'CẤU HÌNH'!$C$14)))</f>
        <v>1.5</v>
      </c>
      <c r="L7" s="37">
        <f t="shared" si="1"/>
        <v>3</v>
      </c>
      <c r="M7" s="38" t="str">
        <f>IF(OR(A7="",B7=""),"",IF(F7&lt;&gt;"",F7,IF(G7=0,"",IF(OR(COUNTIF('CẤU HÌNH'!$E$5:$E$24,A7)&gt;0,WEEKDAY(A7)=1),"TC",IF(G7&gt;='CẤU HÌNH'!$C$11,"X",IF(G7&gt;='CẤU HÌNH'!$C$12,"N","K"))))))</f>
        <v>X</v>
      </c>
      <c r="N7" s="17"/>
      <c r="O7" s="39" t="str">
        <f t="shared" si="2"/>
        <v>NV003|46296</v>
      </c>
    </row>
    <row r="8" ht="19.5" customHeight="1">
      <c r="A8" s="15">
        <v>46296.0</v>
      </c>
      <c r="B8" s="17" t="s">
        <v>104</v>
      </c>
      <c r="C8" s="22" t="str">
        <f t="array" ref="C8">IF(B8="","",IFERROR(INDEX('NHÂN VIÊN'!$C$5:$C$54,MATCH(B8,'NHÂN VIÊN'!$B$5:$B$54,0)),"⚠ Sai mã NV"))</f>
        <v>Phạm Thị Mai</v>
      </c>
      <c r="D8" s="24">
        <v>0.305555555555556</v>
      </c>
      <c r="E8" s="24">
        <v>0.690972222222222</v>
      </c>
      <c r="F8" s="25"/>
      <c r="G8" s="32">
        <f>IF(OR(A8="",B8=""),"",IF(AND(D8&lt;&gt;"",E8&lt;&gt;""),ROUND(MAX(0,(E8-D8)*24-MAX(0,MIN(E8,'CẤU HÌNH'!$C$8)-MAX(D8,'CẤU HÌNH'!$C$7))*24),2),0))</f>
        <v>8.25</v>
      </c>
      <c r="H8" s="34">
        <f>IF(M8="X",IF(D8&gt;'CẤU HÌNH'!$C$5+'CẤU HÌNH'!$C$10/1440,ROUND((D8-'CẤU HÌNH'!$C$5)*1440,0),0),"")</f>
        <v>0</v>
      </c>
      <c r="I8" s="34">
        <f>IF(M8="X",IF(E8&lt;'CẤU HÌNH'!$C$6,ROUND(('CẤU HÌNH'!$C$6-E8)*1440,0),0),"")</f>
        <v>0</v>
      </c>
      <c r="J8" s="37">
        <f>IF(M8="","",IF(M8="TC",G8,IF(M8="X",IF(ROUND((E8-'CẤU HÌNH'!$C$6)*24,4)&gt;='CẤU HÌNH'!$C$13,FLOOR(ROUND((E8-'CẤU HÌNH'!$C$6)*24,4),0.5),0),0)))</f>
        <v>0</v>
      </c>
      <c r="K8" s="32">
        <f>IF(A8="","",IF(COUNTIF('CẤU HÌNH'!$E$5:$E$24,A8)&gt;0,'CẤU HÌNH'!$C$16,IF(WEEKDAY(A8)=1,'CẤU HÌNH'!$C$15,'CẤU HÌNH'!$C$14)))</f>
        <v>1.5</v>
      </c>
      <c r="L8" s="37">
        <f t="shared" si="1"/>
        <v>0</v>
      </c>
      <c r="M8" s="38" t="str">
        <f>IF(OR(A8="",B8=""),"",IF(F8&lt;&gt;"",F8,IF(G8=0,"",IF(OR(COUNTIF('CẤU HÌNH'!$E$5:$E$24,A8)&gt;0,WEEKDAY(A8)=1),"TC",IF(G8&gt;='CẤU HÌNH'!$C$11,"X",IF(G8&gt;='CẤU HÌNH'!$C$12,"N","K"))))))</f>
        <v>X</v>
      </c>
      <c r="N8" s="17"/>
      <c r="O8" s="39" t="str">
        <f t="shared" si="2"/>
        <v>NV004|46296</v>
      </c>
    </row>
    <row r="9" ht="19.5" customHeight="1">
      <c r="A9" s="15">
        <v>46296.0</v>
      </c>
      <c r="B9" s="17" t="s">
        <v>107</v>
      </c>
      <c r="C9" s="22" t="str">
        <f t="array" ref="C9">IF(B9="","",IFERROR(INDEX('NHÂN VIÊN'!$C$5:$C$54,MATCH(B9,'NHÂN VIÊN'!$B$5:$B$54,0)),"⚠ Sai mã NV"))</f>
        <v>Hoàng Thị Thu</v>
      </c>
      <c r="D9" s="24">
        <v>0.311805555555556</v>
      </c>
      <c r="E9" s="24">
        <v>0.708333333333333</v>
      </c>
      <c r="F9" s="25"/>
      <c r="G9" s="32">
        <f>IF(OR(A9="",B9=""),"",IF(AND(D9&lt;&gt;"",E9&lt;&gt;""),ROUND(MAX(0,(E9-D9)*24-MAX(0,MIN(E9,'CẤU HÌNH'!$C$8)-MAX(D9,'CẤU HÌNH'!$C$7))*24),2),0))</f>
        <v>8.52</v>
      </c>
      <c r="H9" s="34">
        <f>IF(M9="X",IF(D9&gt;'CẤU HÌNH'!$C$5+'CẤU HÌNH'!$C$10/1440,ROUND((D9-'CẤU HÌNH'!$C$5)*1440,0),0),"")</f>
        <v>0</v>
      </c>
      <c r="I9" s="34">
        <f>IF(M9="X",IF(E9&lt;'CẤU HÌNH'!$C$6,ROUND(('CẤU HÌNH'!$C$6-E9)*1440,0),0),"")</f>
        <v>0</v>
      </c>
      <c r="J9" s="37">
        <f>IF(M9="","",IF(M9="TC",G9,IF(M9="X",IF(ROUND((E9-'CẤU HÌNH'!$C$6)*24,4)&gt;='CẤU HÌNH'!$C$13,FLOOR(ROUND((E9-'CẤU HÌNH'!$C$6)*24,4),0.5),0),0)))</f>
        <v>0.5</v>
      </c>
      <c r="K9" s="32">
        <f>IF(A9="","",IF(COUNTIF('CẤU HÌNH'!$E$5:$E$24,A9)&gt;0,'CẤU HÌNH'!$C$16,IF(WEEKDAY(A9)=1,'CẤU HÌNH'!$C$15,'CẤU HÌNH'!$C$14)))</f>
        <v>1.5</v>
      </c>
      <c r="L9" s="37">
        <f t="shared" si="1"/>
        <v>0.75</v>
      </c>
      <c r="M9" s="38" t="str">
        <f>IF(OR(A9="",B9=""),"",IF(F9&lt;&gt;"",F9,IF(G9=0,"",IF(OR(COUNTIF('CẤU HÌNH'!$E$5:$E$24,A9)&gt;0,WEEKDAY(A9)=1),"TC",IF(G9&gt;='CẤU HÌNH'!$C$11,"X",IF(G9&gt;='CẤU HÌNH'!$C$12,"N","K"))))))</f>
        <v>X</v>
      </c>
      <c r="N9" s="17"/>
      <c r="O9" s="39" t="str">
        <f t="shared" si="2"/>
        <v>NV005|46296</v>
      </c>
    </row>
    <row r="10" ht="19.5" customHeight="1">
      <c r="A10" s="15">
        <v>46296.0</v>
      </c>
      <c r="B10" s="17" t="s">
        <v>110</v>
      </c>
      <c r="C10" s="22" t="str">
        <f t="array" ref="C10">IF(B10="","",IFERROR(INDEX('NHÂN VIÊN'!$C$5:$C$54,MATCH(B10,'NHÂN VIÊN'!$B$5:$B$54,0)),"⚠ Sai mã NV"))</f>
        <v>Vũ Văn Hùng</v>
      </c>
      <c r="D10" s="24"/>
      <c r="E10" s="24"/>
      <c r="F10" s="25" t="s">
        <v>55</v>
      </c>
      <c r="G10" s="32">
        <f>IF(OR(A10="",B10=""),"",IF(AND(D10&lt;&gt;"",E10&lt;&gt;""),ROUND(MAX(0,(E10-D10)*24-MAX(0,MIN(E10,'CẤU HÌNH'!$C$8)-MAX(D10,'CẤU HÌNH'!$C$7))*24),2),0))</f>
        <v>0</v>
      </c>
      <c r="H10" s="34" t="str">
        <f>IF(M10="X",IF(D10&gt;'CẤU HÌNH'!$C$5+'CẤU HÌNH'!$C$10/1440,ROUND((D10-'CẤU HÌNH'!$C$5)*1440,0),0),"")</f>
        <v/>
      </c>
      <c r="I10" s="34" t="str">
        <f>IF(M10="X",IF(E10&lt;'CẤU HÌNH'!$C$6,ROUND(('CẤU HÌNH'!$C$6-E10)*1440,0),0),"")</f>
        <v/>
      </c>
      <c r="J10" s="37">
        <f>IF(M10="","",IF(M10="TC",G10,IF(M10="X",IF(ROUND((E10-'CẤU HÌNH'!$C$6)*24,4)&gt;='CẤU HÌNH'!$C$13,FLOOR(ROUND((E10-'CẤU HÌNH'!$C$6)*24,4),0.5),0),0)))</f>
        <v>0</v>
      </c>
      <c r="K10" s="32">
        <f>IF(A10="","",IF(COUNTIF('CẤU HÌNH'!$E$5:$E$24,A10)&gt;0,'CẤU HÌNH'!$C$16,IF(WEEKDAY(A10)=1,'CẤU HÌNH'!$C$15,'CẤU HÌNH'!$C$14)))</f>
        <v>1.5</v>
      </c>
      <c r="L10" s="37">
        <f t="shared" si="1"/>
        <v>0</v>
      </c>
      <c r="M10" s="38" t="str">
        <f>IF(OR(A10="",B10=""),"",IF(F10&lt;&gt;"",F10,IF(G10=0,"",IF(OR(COUNTIF('CẤU HÌNH'!$E$5:$E$24,A10)&gt;0,WEEKDAY(A10)=1),"TC",IF(G10&gt;='CẤU HÌNH'!$C$11,"X",IF(G10&gt;='CẤU HÌNH'!$C$12,"N","K"))))))</f>
        <v>P</v>
      </c>
      <c r="N10" s="17"/>
      <c r="O10" s="39" t="str">
        <f t="shared" si="2"/>
        <v>NV006|46296</v>
      </c>
    </row>
    <row r="11" ht="19.5" customHeight="1">
      <c r="A11" s="15">
        <v>46296.0</v>
      </c>
      <c r="B11" s="17" t="s">
        <v>113</v>
      </c>
      <c r="C11" s="22" t="str">
        <f t="array" ref="C11">IF(B11="","",IFERROR(INDEX('NHÂN VIÊN'!$C$5:$C$54,MATCH(B11,'NHÂN VIÊN'!$B$5:$B$54,0)),"⚠ Sai mã NV"))</f>
        <v>Đặng Thị Nga</v>
      </c>
      <c r="D11" s="24">
        <v>0.307638888888889</v>
      </c>
      <c r="E11" s="24">
        <v>0.75</v>
      </c>
      <c r="F11" s="25"/>
      <c r="G11" s="32">
        <f>IF(OR(A11="",B11=""),"",IF(AND(D11&lt;&gt;"",E11&lt;&gt;""),ROUND(MAX(0,(E11-D11)*24-MAX(0,MIN(E11,'CẤU HÌNH'!$C$8)-MAX(D11,'CẤU HÌNH'!$C$7))*24),2),0))</f>
        <v>9.62</v>
      </c>
      <c r="H11" s="34">
        <f>IF(M11="X",IF(D11&gt;'CẤU HÌNH'!$C$5+'CẤU HÌNH'!$C$10/1440,ROUND((D11-'CẤU HÌNH'!$C$5)*1440,0),0),"")</f>
        <v>0</v>
      </c>
      <c r="I11" s="34">
        <f>IF(M11="X",IF(E11&lt;'CẤU HÌNH'!$C$6,ROUND(('CẤU HÌNH'!$C$6-E11)*1440,0),0),"")</f>
        <v>0</v>
      </c>
      <c r="J11" s="37">
        <f>IF(M11="","",IF(M11="TC",G11,IF(M11="X",IF(ROUND((E11-'CẤU HÌNH'!$C$6)*24,4)&gt;='CẤU HÌNH'!$C$13,FLOOR(ROUND((E11-'CẤU HÌNH'!$C$6)*24,4),0.5),0),0)))</f>
        <v>1.5</v>
      </c>
      <c r="K11" s="32">
        <f>IF(A11="","",IF(COUNTIF('CẤU HÌNH'!$E$5:$E$24,A11)&gt;0,'CẤU HÌNH'!$C$16,IF(WEEKDAY(A11)=1,'CẤU HÌNH'!$C$15,'CẤU HÌNH'!$C$14)))</f>
        <v>1.5</v>
      </c>
      <c r="L11" s="37">
        <f t="shared" si="1"/>
        <v>2.25</v>
      </c>
      <c r="M11" s="38" t="str">
        <f>IF(OR(A11="",B11=""),"",IF(F11&lt;&gt;"",F11,IF(G11=0,"",IF(OR(COUNTIF('CẤU HÌNH'!$E$5:$E$24,A11)&gt;0,WEEKDAY(A11)=1),"TC",IF(G11&gt;='CẤU HÌNH'!$C$11,"X",IF(G11&gt;='CẤU HÌNH'!$C$12,"N","K"))))))</f>
        <v>X</v>
      </c>
      <c r="N11" s="17"/>
      <c r="O11" s="39" t="str">
        <f t="shared" si="2"/>
        <v>NV007|46296</v>
      </c>
    </row>
    <row r="12" ht="19.5" customHeight="1">
      <c r="A12" s="15">
        <v>46296.0</v>
      </c>
      <c r="B12" s="17" t="s">
        <v>116</v>
      </c>
      <c r="C12" s="22" t="str">
        <f t="array" ref="C12">IF(B12="","",IFERROR(INDEX('NHÂN VIÊN'!$C$5:$C$54,MATCH(B12,'NHÂN VIÊN'!$B$5:$B$54,0)),"⚠ Sai mã NV"))</f>
        <v>Bùi Thị Hạnh</v>
      </c>
      <c r="D12" s="24">
        <v>0.307638888888889</v>
      </c>
      <c r="E12" s="24">
        <v>0.6875</v>
      </c>
      <c r="F12" s="25"/>
      <c r="G12" s="32">
        <f>IF(OR(A12="",B12=""),"",IF(AND(D12&lt;&gt;"",E12&lt;&gt;""),ROUND(MAX(0,(E12-D12)*24-MAX(0,MIN(E12,'CẤU HÌNH'!$C$8)-MAX(D12,'CẤU HÌNH'!$C$7))*24),2),0))</f>
        <v>8.12</v>
      </c>
      <c r="H12" s="34">
        <f>IF(M12="X",IF(D12&gt;'CẤU HÌNH'!$C$5+'CẤU HÌNH'!$C$10/1440,ROUND((D12-'CẤU HÌNH'!$C$5)*1440,0),0),"")</f>
        <v>0</v>
      </c>
      <c r="I12" s="34">
        <f>IF(M12="X",IF(E12&lt;'CẤU HÌNH'!$C$6,ROUND(('CẤU HÌNH'!$C$6-E12)*1440,0),0),"")</f>
        <v>0</v>
      </c>
      <c r="J12" s="37">
        <f>IF(M12="","",IF(M12="TC",G12,IF(M12="X",IF(ROUND((E12-'CẤU HÌNH'!$C$6)*24,4)&gt;='CẤU HÌNH'!$C$13,FLOOR(ROUND((E12-'CẤU HÌNH'!$C$6)*24,4),0.5),0),0)))</f>
        <v>0</v>
      </c>
      <c r="K12" s="32">
        <f>IF(A12="","",IF(COUNTIF('CẤU HÌNH'!$E$5:$E$24,A12)&gt;0,'CẤU HÌNH'!$C$16,IF(WEEKDAY(A12)=1,'CẤU HÌNH'!$C$15,'CẤU HÌNH'!$C$14)))</f>
        <v>1.5</v>
      </c>
      <c r="L12" s="37">
        <f t="shared" si="1"/>
        <v>0</v>
      </c>
      <c r="M12" s="38" t="str">
        <f>IF(OR(A12="",B12=""),"",IF(F12&lt;&gt;"",F12,IF(G12=0,"",IF(OR(COUNTIF('CẤU HÌNH'!$E$5:$E$24,A12)&gt;0,WEEKDAY(A12)=1),"TC",IF(G12&gt;='CẤU HÌNH'!$C$11,"X",IF(G12&gt;='CẤU HÌNH'!$C$12,"N","K"))))))</f>
        <v>X</v>
      </c>
      <c r="N12" s="17"/>
      <c r="O12" s="39" t="str">
        <f t="shared" si="2"/>
        <v>NV008|46296</v>
      </c>
    </row>
    <row r="13" ht="19.5" customHeight="1">
      <c r="A13" s="15">
        <v>46297.0</v>
      </c>
      <c r="B13" s="17" t="s">
        <v>50</v>
      </c>
      <c r="C13" s="22" t="str">
        <f t="array" ref="C13">IF(B13="","",IFERROR(INDEX('NHÂN VIÊN'!$C$5:$C$54,MATCH(B13,'NHÂN VIÊN'!$B$5:$B$54,0)),"⚠ Sai mã NV"))</f>
        <v>Nguyễn Thị Lan</v>
      </c>
      <c r="D13" s="24">
        <v>0.310416666666667</v>
      </c>
      <c r="E13" s="24">
        <v>0.690972222222222</v>
      </c>
      <c r="F13" s="25"/>
      <c r="G13" s="32">
        <f>IF(OR(A13="",B13=""),"",IF(AND(D13&lt;&gt;"",E13&lt;&gt;""),ROUND(MAX(0,(E13-D13)*24-MAX(0,MIN(E13,'CẤU HÌNH'!$C$8)-MAX(D13,'CẤU HÌNH'!$C$7))*24),2),0))</f>
        <v>8.13</v>
      </c>
      <c r="H13" s="34">
        <f>IF(M13="X",IF(D13&gt;'CẤU HÌNH'!$C$5+'CẤU HÌNH'!$C$10/1440,ROUND((D13-'CẤU HÌNH'!$C$5)*1440,0),0),"")</f>
        <v>0</v>
      </c>
      <c r="I13" s="34">
        <f>IF(M13="X",IF(E13&lt;'CẤU HÌNH'!$C$6,ROUND(('CẤU HÌNH'!$C$6-E13)*1440,0),0),"")</f>
        <v>0</v>
      </c>
      <c r="J13" s="37">
        <f>IF(M13="","",IF(M13="TC",G13,IF(M13="X",IF(ROUND((E13-'CẤU HÌNH'!$C$6)*24,4)&gt;='CẤU HÌNH'!$C$13,FLOOR(ROUND((E13-'CẤU HÌNH'!$C$6)*24,4),0.5),0),0)))</f>
        <v>0</v>
      </c>
      <c r="K13" s="32">
        <f>IF(A13="","",IF(COUNTIF('CẤU HÌNH'!$E$5:$E$24,A13)&gt;0,'CẤU HÌNH'!$C$16,IF(WEEKDAY(A13)=1,'CẤU HÌNH'!$C$15,'CẤU HÌNH'!$C$14)))</f>
        <v>1.5</v>
      </c>
      <c r="L13" s="37">
        <f t="shared" si="1"/>
        <v>0</v>
      </c>
      <c r="M13" s="38" t="str">
        <f>IF(OR(A13="",B13=""),"",IF(F13&lt;&gt;"",F13,IF(G13=0,"",IF(OR(COUNTIF('CẤU HÌNH'!$E$5:$E$24,A13)&gt;0,WEEKDAY(A13)=1),"TC",IF(G13&gt;='CẤU HÌNH'!$C$11,"X",IF(G13&gt;='CẤU HÌNH'!$C$12,"N","K"))))))</f>
        <v>X</v>
      </c>
      <c r="N13" s="17"/>
      <c r="O13" s="39" t="str">
        <f t="shared" si="2"/>
        <v>NV001|46297</v>
      </c>
    </row>
    <row r="14" ht="19.5" customHeight="1">
      <c r="A14" s="15">
        <v>46297.0</v>
      </c>
      <c r="B14" s="17" t="s">
        <v>93</v>
      </c>
      <c r="C14" s="22" t="str">
        <f t="array" ref="C14">IF(B14="","",IFERROR(INDEX('NHÂN VIÊN'!$C$5:$C$54,MATCH(B14,'NHÂN VIÊN'!$B$5:$B$54,0)),"⚠ Sai mã NV"))</f>
        <v>Trần Thị Hoa</v>
      </c>
      <c r="D14" s="24">
        <v>0.30625</v>
      </c>
      <c r="E14" s="24">
        <v>0.688888888888889</v>
      </c>
      <c r="F14" s="25"/>
      <c r="G14" s="32">
        <f>IF(OR(A14="",B14=""),"",IF(AND(D14&lt;&gt;"",E14&lt;&gt;""),ROUND(MAX(0,(E14-D14)*24-MAX(0,MIN(E14,'CẤU HÌNH'!$C$8)-MAX(D14,'CẤU HÌNH'!$C$7))*24),2),0))</f>
        <v>8.18</v>
      </c>
      <c r="H14" s="34">
        <f>IF(M14="X",IF(D14&gt;'CẤU HÌNH'!$C$5+'CẤU HÌNH'!$C$10/1440,ROUND((D14-'CẤU HÌNH'!$C$5)*1440,0),0),"")</f>
        <v>0</v>
      </c>
      <c r="I14" s="34">
        <f>IF(M14="X",IF(E14&lt;'CẤU HÌNH'!$C$6,ROUND(('CẤU HÌNH'!$C$6-E14)*1440,0),0),"")</f>
        <v>0</v>
      </c>
      <c r="J14" s="37">
        <f>IF(M14="","",IF(M14="TC",G14,IF(M14="X",IF(ROUND((E14-'CẤU HÌNH'!$C$6)*24,4)&gt;='CẤU HÌNH'!$C$13,FLOOR(ROUND((E14-'CẤU HÌNH'!$C$6)*24,4),0.5),0),0)))</f>
        <v>0</v>
      </c>
      <c r="K14" s="32">
        <f>IF(A14="","",IF(COUNTIF('CẤU HÌNH'!$E$5:$E$24,A14)&gt;0,'CẤU HÌNH'!$C$16,IF(WEEKDAY(A14)=1,'CẤU HÌNH'!$C$15,'CẤU HÌNH'!$C$14)))</f>
        <v>1.5</v>
      </c>
      <c r="L14" s="37">
        <f t="shared" si="1"/>
        <v>0</v>
      </c>
      <c r="M14" s="38" t="str">
        <f>IF(OR(A14="",B14=""),"",IF(F14&lt;&gt;"",F14,IF(G14=0,"",IF(OR(COUNTIF('CẤU HÌNH'!$E$5:$E$24,A14)&gt;0,WEEKDAY(A14)=1),"TC",IF(G14&gt;='CẤU HÌNH'!$C$11,"X",IF(G14&gt;='CẤU HÌNH'!$C$12,"N","K"))))))</f>
        <v>X</v>
      </c>
      <c r="N14" s="17"/>
      <c r="O14" s="39" t="str">
        <f t="shared" si="2"/>
        <v>NV002|46297</v>
      </c>
    </row>
    <row r="15" ht="19.5" customHeight="1">
      <c r="A15" s="15">
        <v>46297.0</v>
      </c>
      <c r="B15" s="17" t="s">
        <v>102</v>
      </c>
      <c r="C15" s="22" t="str">
        <f t="array" ref="C15">IF(B15="","",IFERROR(INDEX('NHÂN VIÊN'!$C$5:$C$54,MATCH(B15,'NHÂN VIÊN'!$B$5:$B$54,0)),"⚠ Sai mã NV"))</f>
        <v>Lê Văn Minh</v>
      </c>
      <c r="D15" s="24">
        <v>0.305555555555556</v>
      </c>
      <c r="E15" s="24">
        <v>0.6875</v>
      </c>
      <c r="F15" s="25"/>
      <c r="G15" s="32">
        <f>IF(OR(A15="",B15=""),"",IF(AND(D15&lt;&gt;"",E15&lt;&gt;""),ROUND(MAX(0,(E15-D15)*24-MAX(0,MIN(E15,'CẤU HÌNH'!$C$8)-MAX(D15,'CẤU HÌNH'!$C$7))*24),2),0))</f>
        <v>8.17</v>
      </c>
      <c r="H15" s="34">
        <f>IF(M15="X",IF(D15&gt;'CẤU HÌNH'!$C$5+'CẤU HÌNH'!$C$10/1440,ROUND((D15-'CẤU HÌNH'!$C$5)*1440,0),0),"")</f>
        <v>0</v>
      </c>
      <c r="I15" s="34">
        <f>IF(M15="X",IF(E15&lt;'CẤU HÌNH'!$C$6,ROUND(('CẤU HÌNH'!$C$6-E15)*1440,0),0),"")</f>
        <v>0</v>
      </c>
      <c r="J15" s="37">
        <f>IF(M15="","",IF(M15="TC",G15,IF(M15="X",IF(ROUND((E15-'CẤU HÌNH'!$C$6)*24,4)&gt;='CẤU HÌNH'!$C$13,FLOOR(ROUND((E15-'CẤU HÌNH'!$C$6)*24,4),0.5),0),0)))</f>
        <v>0</v>
      </c>
      <c r="K15" s="32">
        <f>IF(A15="","",IF(COUNTIF('CẤU HÌNH'!$E$5:$E$24,A15)&gt;0,'CẤU HÌNH'!$C$16,IF(WEEKDAY(A15)=1,'CẤU HÌNH'!$C$15,'CẤU HÌNH'!$C$14)))</f>
        <v>1.5</v>
      </c>
      <c r="L15" s="37">
        <f t="shared" si="1"/>
        <v>0</v>
      </c>
      <c r="M15" s="38" t="str">
        <f>IF(OR(A15="",B15=""),"",IF(F15&lt;&gt;"",F15,IF(G15=0,"",IF(OR(COUNTIF('CẤU HÌNH'!$E$5:$E$24,A15)&gt;0,WEEKDAY(A15)=1),"TC",IF(G15&gt;='CẤU HÌNH'!$C$11,"X",IF(G15&gt;='CẤU HÌNH'!$C$12,"N","K"))))))</f>
        <v>X</v>
      </c>
      <c r="N15" s="17"/>
      <c r="O15" s="39" t="str">
        <f t="shared" si="2"/>
        <v>NV003|46297</v>
      </c>
    </row>
    <row r="16" ht="19.5" customHeight="1">
      <c r="A16" s="15">
        <v>46297.0</v>
      </c>
      <c r="B16" s="17" t="s">
        <v>104</v>
      </c>
      <c r="C16" s="22" t="str">
        <f t="array" ref="C16">IF(B16="","",IFERROR(INDEX('NHÂN VIÊN'!$C$5:$C$54,MATCH(B16,'NHÂN VIÊN'!$B$5:$B$54,0)),"⚠ Sai mã NV"))</f>
        <v>Phạm Thị Mai</v>
      </c>
      <c r="D16" s="24">
        <v>0.309722222222222</v>
      </c>
      <c r="E16" s="24">
        <v>0.6875</v>
      </c>
      <c r="F16" s="25"/>
      <c r="G16" s="32">
        <f>IF(OR(A16="",B16=""),"",IF(AND(D16&lt;&gt;"",E16&lt;&gt;""),ROUND(MAX(0,(E16-D16)*24-MAX(0,MIN(E16,'CẤU HÌNH'!$C$8)-MAX(D16,'CẤU HÌNH'!$C$7))*24),2),0))</f>
        <v>8.07</v>
      </c>
      <c r="H16" s="34">
        <f>IF(M16="X",IF(D16&gt;'CẤU HÌNH'!$C$5+'CẤU HÌNH'!$C$10/1440,ROUND((D16-'CẤU HÌNH'!$C$5)*1440,0),0),"")</f>
        <v>0</v>
      </c>
      <c r="I16" s="34">
        <f>IF(M16="X",IF(E16&lt;'CẤU HÌNH'!$C$6,ROUND(('CẤU HÌNH'!$C$6-E16)*1440,0),0),"")</f>
        <v>0</v>
      </c>
      <c r="J16" s="37">
        <f>IF(M16="","",IF(M16="TC",G16,IF(M16="X",IF(ROUND((E16-'CẤU HÌNH'!$C$6)*24,4)&gt;='CẤU HÌNH'!$C$13,FLOOR(ROUND((E16-'CẤU HÌNH'!$C$6)*24,4),0.5),0),0)))</f>
        <v>0</v>
      </c>
      <c r="K16" s="32">
        <f>IF(A16="","",IF(COUNTIF('CẤU HÌNH'!$E$5:$E$24,A16)&gt;0,'CẤU HÌNH'!$C$16,IF(WEEKDAY(A16)=1,'CẤU HÌNH'!$C$15,'CẤU HÌNH'!$C$14)))</f>
        <v>1.5</v>
      </c>
      <c r="L16" s="37">
        <f t="shared" si="1"/>
        <v>0</v>
      </c>
      <c r="M16" s="38" t="str">
        <f>IF(OR(A16="",B16=""),"",IF(F16&lt;&gt;"",F16,IF(G16=0,"",IF(OR(COUNTIF('CẤU HÌNH'!$E$5:$E$24,A16)&gt;0,WEEKDAY(A16)=1),"TC",IF(G16&gt;='CẤU HÌNH'!$C$11,"X",IF(G16&gt;='CẤU HÌNH'!$C$12,"N","K"))))))</f>
        <v>X</v>
      </c>
      <c r="N16" s="17"/>
      <c r="O16" s="39" t="str">
        <f t="shared" si="2"/>
        <v>NV004|46297</v>
      </c>
    </row>
    <row r="17" ht="19.5" customHeight="1">
      <c r="A17" s="15">
        <v>46297.0</v>
      </c>
      <c r="B17" s="17" t="s">
        <v>107</v>
      </c>
      <c r="C17" s="22" t="str">
        <f t="array" ref="C17">IF(B17="","",IFERROR(INDEX('NHÂN VIÊN'!$C$5:$C$54,MATCH(B17,'NHÂN VIÊN'!$B$5:$B$54,0)),"⚠ Sai mã NV"))</f>
        <v>Hoàng Thị Thu</v>
      </c>
      <c r="D17" s="24">
        <v>0.322222222222222</v>
      </c>
      <c r="E17" s="24">
        <v>0.6875</v>
      </c>
      <c r="F17" s="25"/>
      <c r="G17" s="32">
        <f>IF(OR(A17="",B17=""),"",IF(AND(D17&lt;&gt;"",E17&lt;&gt;""),ROUND(MAX(0,(E17-D17)*24-MAX(0,MIN(E17,'CẤU HÌNH'!$C$8)-MAX(D17,'CẤU HÌNH'!$C$7))*24),2),0))</f>
        <v>7.77</v>
      </c>
      <c r="H17" s="34">
        <f>IF(M17="X",IF(D17&gt;'CẤU HÌNH'!$C$5+'CẤU HÌNH'!$C$10/1440,ROUND((D17-'CẤU HÌNH'!$C$5)*1440,0),0),"")</f>
        <v>14</v>
      </c>
      <c r="I17" s="34">
        <f>IF(M17="X",IF(E17&lt;'CẤU HÌNH'!$C$6,ROUND(('CẤU HÌNH'!$C$6-E17)*1440,0),0),"")</f>
        <v>0</v>
      </c>
      <c r="J17" s="37">
        <f>IF(M17="","",IF(M17="TC",G17,IF(M17="X",IF(ROUND((E17-'CẤU HÌNH'!$C$6)*24,4)&gt;='CẤU HÌNH'!$C$13,FLOOR(ROUND((E17-'CẤU HÌNH'!$C$6)*24,4),0.5),0),0)))</f>
        <v>0</v>
      </c>
      <c r="K17" s="32">
        <f>IF(A17="","",IF(COUNTIF('CẤU HÌNH'!$E$5:$E$24,A17)&gt;0,'CẤU HÌNH'!$C$16,IF(WEEKDAY(A17)=1,'CẤU HÌNH'!$C$15,'CẤU HÌNH'!$C$14)))</f>
        <v>1.5</v>
      </c>
      <c r="L17" s="37">
        <f t="shared" si="1"/>
        <v>0</v>
      </c>
      <c r="M17" s="38" t="str">
        <f>IF(OR(A17="",B17=""),"",IF(F17&lt;&gt;"",F17,IF(G17=0,"",IF(OR(COUNTIF('CẤU HÌNH'!$E$5:$E$24,A17)&gt;0,WEEKDAY(A17)=1),"TC",IF(G17&gt;='CẤU HÌNH'!$C$11,"X",IF(G17&gt;='CẤU HÌNH'!$C$12,"N","K"))))))</f>
        <v>X</v>
      </c>
      <c r="N17" s="17"/>
      <c r="O17" s="39" t="str">
        <f t="shared" si="2"/>
        <v>NV005|46297</v>
      </c>
    </row>
    <row r="18" ht="19.5" customHeight="1">
      <c r="A18" s="15">
        <v>46297.0</v>
      </c>
      <c r="B18" s="17" t="s">
        <v>110</v>
      </c>
      <c r="C18" s="22" t="str">
        <f t="array" ref="C18">IF(B18="","",IFERROR(INDEX('NHÂN VIÊN'!$C$5:$C$54,MATCH(B18,'NHÂN VIÊN'!$B$5:$B$54,0)),"⚠ Sai mã NV"))</f>
        <v>Vũ Văn Hùng</v>
      </c>
      <c r="D18" s="24">
        <v>0.309722222222222</v>
      </c>
      <c r="E18" s="24">
        <v>0.708333333333333</v>
      </c>
      <c r="F18" s="25"/>
      <c r="G18" s="32">
        <f>IF(OR(A18="",B18=""),"",IF(AND(D18&lt;&gt;"",E18&lt;&gt;""),ROUND(MAX(0,(E18-D18)*24-MAX(0,MIN(E18,'CẤU HÌNH'!$C$8)-MAX(D18,'CẤU HÌNH'!$C$7))*24),2),0))</f>
        <v>8.57</v>
      </c>
      <c r="H18" s="34">
        <f>IF(M18="X",IF(D18&gt;'CẤU HÌNH'!$C$5+'CẤU HÌNH'!$C$10/1440,ROUND((D18-'CẤU HÌNH'!$C$5)*1440,0),0),"")</f>
        <v>0</v>
      </c>
      <c r="I18" s="34">
        <f>IF(M18="X",IF(E18&lt;'CẤU HÌNH'!$C$6,ROUND(('CẤU HÌNH'!$C$6-E18)*1440,0),0),"")</f>
        <v>0</v>
      </c>
      <c r="J18" s="37">
        <f>IF(M18="","",IF(M18="TC",G18,IF(M18="X",IF(ROUND((E18-'CẤU HÌNH'!$C$6)*24,4)&gt;='CẤU HÌNH'!$C$13,FLOOR(ROUND((E18-'CẤU HÌNH'!$C$6)*24,4),0.5),0),0)))</f>
        <v>0.5</v>
      </c>
      <c r="K18" s="32">
        <f>IF(A18="","",IF(COUNTIF('CẤU HÌNH'!$E$5:$E$24,A18)&gt;0,'CẤU HÌNH'!$C$16,IF(WEEKDAY(A18)=1,'CẤU HÌNH'!$C$15,'CẤU HÌNH'!$C$14)))</f>
        <v>1.5</v>
      </c>
      <c r="L18" s="37">
        <f t="shared" si="1"/>
        <v>0.75</v>
      </c>
      <c r="M18" s="38" t="str">
        <f>IF(OR(A18="",B18=""),"",IF(F18&lt;&gt;"",F18,IF(G18=0,"",IF(OR(COUNTIF('CẤU HÌNH'!$E$5:$E$24,A18)&gt;0,WEEKDAY(A18)=1),"TC",IF(G18&gt;='CẤU HÌNH'!$C$11,"X",IF(G18&gt;='CẤU HÌNH'!$C$12,"N","K"))))))</f>
        <v>X</v>
      </c>
      <c r="N18" s="17"/>
      <c r="O18" s="39" t="str">
        <f t="shared" si="2"/>
        <v>NV006|46297</v>
      </c>
    </row>
    <row r="19" ht="19.5" customHeight="1">
      <c r="A19" s="15">
        <v>46297.0</v>
      </c>
      <c r="B19" s="17" t="s">
        <v>113</v>
      </c>
      <c r="C19" s="22" t="str">
        <f t="array" ref="C19">IF(B19="","",IFERROR(INDEX('NHÂN VIÊN'!$C$5:$C$54,MATCH(B19,'NHÂN VIÊN'!$B$5:$B$54,0)),"⚠ Sai mã NV"))</f>
        <v>Đặng Thị Nga</v>
      </c>
      <c r="D19" s="24">
        <v>0.308333333333333</v>
      </c>
      <c r="E19" s="24">
        <v>0.6875</v>
      </c>
      <c r="F19" s="25"/>
      <c r="G19" s="32">
        <f>IF(OR(A19="",B19=""),"",IF(AND(D19&lt;&gt;"",E19&lt;&gt;""),ROUND(MAX(0,(E19-D19)*24-MAX(0,MIN(E19,'CẤU HÌNH'!$C$8)-MAX(D19,'CẤU HÌNH'!$C$7))*24),2),0))</f>
        <v>8.1</v>
      </c>
      <c r="H19" s="34">
        <f>IF(M19="X",IF(D19&gt;'CẤU HÌNH'!$C$5+'CẤU HÌNH'!$C$10/1440,ROUND((D19-'CẤU HÌNH'!$C$5)*1440,0),0),"")</f>
        <v>0</v>
      </c>
      <c r="I19" s="34">
        <f>IF(M19="X",IF(E19&lt;'CẤU HÌNH'!$C$6,ROUND(('CẤU HÌNH'!$C$6-E19)*1440,0),0),"")</f>
        <v>0</v>
      </c>
      <c r="J19" s="37">
        <f>IF(M19="","",IF(M19="TC",G19,IF(M19="X",IF(ROUND((E19-'CẤU HÌNH'!$C$6)*24,4)&gt;='CẤU HÌNH'!$C$13,FLOOR(ROUND((E19-'CẤU HÌNH'!$C$6)*24,4),0.5),0),0)))</f>
        <v>0</v>
      </c>
      <c r="K19" s="32">
        <f>IF(A19="","",IF(COUNTIF('CẤU HÌNH'!$E$5:$E$24,A19)&gt;0,'CẤU HÌNH'!$C$16,IF(WEEKDAY(A19)=1,'CẤU HÌNH'!$C$15,'CẤU HÌNH'!$C$14)))</f>
        <v>1.5</v>
      </c>
      <c r="L19" s="37">
        <f t="shared" si="1"/>
        <v>0</v>
      </c>
      <c r="M19" s="38" t="str">
        <f>IF(OR(A19="",B19=""),"",IF(F19&lt;&gt;"",F19,IF(G19=0,"",IF(OR(COUNTIF('CẤU HÌNH'!$E$5:$E$24,A19)&gt;0,WEEKDAY(A19)=1),"TC",IF(G19&gt;='CẤU HÌNH'!$C$11,"X",IF(G19&gt;='CẤU HÌNH'!$C$12,"N","K"))))))</f>
        <v>X</v>
      </c>
      <c r="N19" s="17"/>
      <c r="O19" s="39" t="str">
        <f t="shared" si="2"/>
        <v>NV007|46297</v>
      </c>
    </row>
    <row r="20" ht="19.5" customHeight="1">
      <c r="A20" s="15">
        <v>46297.0</v>
      </c>
      <c r="B20" s="17" t="s">
        <v>116</v>
      </c>
      <c r="C20" s="22" t="str">
        <f t="array" ref="C20">IF(B20="","",IFERROR(INDEX('NHÂN VIÊN'!$C$5:$C$54,MATCH(B20,'NHÂN VIÊN'!$B$5:$B$54,0)),"⚠ Sai mã NV"))</f>
        <v>Bùi Thị Hạnh</v>
      </c>
      <c r="D20" s="24">
        <v>0.313888888888889</v>
      </c>
      <c r="E20" s="24">
        <v>0.6875</v>
      </c>
      <c r="F20" s="25"/>
      <c r="G20" s="32">
        <f>IF(OR(A20="",B20=""),"",IF(AND(D20&lt;&gt;"",E20&lt;&gt;""),ROUND(MAX(0,(E20-D20)*24-MAX(0,MIN(E20,'CẤU HÌNH'!$C$8)-MAX(D20,'CẤU HÌNH'!$C$7))*24),2),0))</f>
        <v>7.97</v>
      </c>
      <c r="H20" s="34">
        <f>IF(M20="X",IF(D20&gt;'CẤU HÌNH'!$C$5+'CẤU HÌNH'!$C$10/1440,ROUND((D20-'CẤU HÌNH'!$C$5)*1440,0),0),"")</f>
        <v>0</v>
      </c>
      <c r="I20" s="34">
        <f>IF(M20="X",IF(E20&lt;'CẤU HÌNH'!$C$6,ROUND(('CẤU HÌNH'!$C$6-E20)*1440,0),0),"")</f>
        <v>0</v>
      </c>
      <c r="J20" s="37">
        <f>IF(M20="","",IF(M20="TC",G20,IF(M20="X",IF(ROUND((E20-'CẤU HÌNH'!$C$6)*24,4)&gt;='CẤU HÌNH'!$C$13,FLOOR(ROUND((E20-'CẤU HÌNH'!$C$6)*24,4),0.5),0),0)))</f>
        <v>0</v>
      </c>
      <c r="K20" s="32">
        <f>IF(A20="","",IF(COUNTIF('CẤU HÌNH'!$E$5:$E$24,A20)&gt;0,'CẤU HÌNH'!$C$16,IF(WEEKDAY(A20)=1,'CẤU HÌNH'!$C$15,'CẤU HÌNH'!$C$14)))</f>
        <v>1.5</v>
      </c>
      <c r="L20" s="37">
        <f t="shared" si="1"/>
        <v>0</v>
      </c>
      <c r="M20" s="38" t="str">
        <f>IF(OR(A20="",B20=""),"",IF(F20&lt;&gt;"",F20,IF(G20=0,"",IF(OR(COUNTIF('CẤU HÌNH'!$E$5:$E$24,A20)&gt;0,WEEKDAY(A20)=1),"TC",IF(G20&gt;='CẤU HÌNH'!$C$11,"X",IF(G20&gt;='CẤU HÌNH'!$C$12,"N","K"))))))</f>
        <v>X</v>
      </c>
      <c r="N20" s="17"/>
      <c r="O20" s="39" t="str">
        <f t="shared" si="2"/>
        <v>NV008|46297</v>
      </c>
    </row>
    <row r="21" ht="19.5" customHeight="1">
      <c r="A21" s="15">
        <v>46298.0</v>
      </c>
      <c r="B21" s="17" t="s">
        <v>50</v>
      </c>
      <c r="C21" s="22" t="str">
        <f t="array" ref="C21">IF(B21="","",IFERROR(INDEX('NHÂN VIÊN'!$C$5:$C$54,MATCH(B21,'NHÂN VIÊN'!$B$5:$B$54,0)),"⚠ Sai mã NV"))</f>
        <v>Nguyễn Thị Lan</v>
      </c>
      <c r="D21" s="24">
        <v>0.31875</v>
      </c>
      <c r="E21" s="24">
        <v>0.75</v>
      </c>
      <c r="F21" s="25"/>
      <c r="G21" s="32">
        <f>IF(OR(A21="",B21=""),"",IF(AND(D21&lt;&gt;"",E21&lt;&gt;""),ROUND(MAX(0,(E21-D21)*24-MAX(0,MIN(E21,'CẤU HÌNH'!$C$8)-MAX(D21,'CẤU HÌNH'!$C$7))*24),2),0))</f>
        <v>9.35</v>
      </c>
      <c r="H21" s="34">
        <f>IF(M21="X",IF(D21&gt;'CẤU HÌNH'!$C$5+'CẤU HÌNH'!$C$10/1440,ROUND((D21-'CẤU HÌNH'!$C$5)*1440,0),0),"")</f>
        <v>9</v>
      </c>
      <c r="I21" s="34">
        <f>IF(M21="X",IF(E21&lt;'CẤU HÌNH'!$C$6,ROUND(('CẤU HÌNH'!$C$6-E21)*1440,0),0),"")</f>
        <v>0</v>
      </c>
      <c r="J21" s="37">
        <f>IF(M21="","",IF(M21="TC",G21,IF(M21="X",IF(ROUND((E21-'CẤU HÌNH'!$C$6)*24,4)&gt;='CẤU HÌNH'!$C$13,FLOOR(ROUND((E21-'CẤU HÌNH'!$C$6)*24,4),0.5),0),0)))</f>
        <v>1.5</v>
      </c>
      <c r="K21" s="32">
        <f>IF(A21="","",IF(COUNTIF('CẤU HÌNH'!$E$5:$E$24,A21)&gt;0,'CẤU HÌNH'!$C$16,IF(WEEKDAY(A21)=1,'CẤU HÌNH'!$C$15,'CẤU HÌNH'!$C$14)))</f>
        <v>1.5</v>
      </c>
      <c r="L21" s="37">
        <f t="shared" si="1"/>
        <v>2.25</v>
      </c>
      <c r="M21" s="38" t="str">
        <f>IF(OR(A21="",B21=""),"",IF(F21&lt;&gt;"",F21,IF(G21=0,"",IF(OR(COUNTIF('CẤU HÌNH'!$E$5:$E$24,A21)&gt;0,WEEKDAY(A21)=1),"TC",IF(G21&gt;='CẤU HÌNH'!$C$11,"X",IF(G21&gt;='CẤU HÌNH'!$C$12,"N","K"))))))</f>
        <v>X</v>
      </c>
      <c r="N21" s="17"/>
      <c r="O21" s="39" t="str">
        <f t="shared" si="2"/>
        <v>NV001|46298</v>
      </c>
    </row>
    <row r="22" ht="19.5" customHeight="1">
      <c r="A22" s="15">
        <v>46298.0</v>
      </c>
      <c r="B22" s="17" t="s">
        <v>93</v>
      </c>
      <c r="C22" s="22" t="str">
        <f t="array" ref="C22">IF(B22="","",IFERROR(INDEX('NHÂN VIÊN'!$C$5:$C$54,MATCH(B22,'NHÂN VIÊN'!$B$5:$B$54,0)),"⚠ Sai mã NV"))</f>
        <v>Trần Thị Hoa</v>
      </c>
      <c r="D22" s="24">
        <v>0.310416666666667</v>
      </c>
      <c r="E22" s="24">
        <v>0.6875</v>
      </c>
      <c r="F22" s="25"/>
      <c r="G22" s="32">
        <f>IF(OR(A22="",B22=""),"",IF(AND(D22&lt;&gt;"",E22&lt;&gt;""),ROUND(MAX(0,(E22-D22)*24-MAX(0,MIN(E22,'CẤU HÌNH'!$C$8)-MAX(D22,'CẤU HÌNH'!$C$7))*24),2),0))</f>
        <v>8.05</v>
      </c>
      <c r="H22" s="34">
        <f>IF(M22="X",IF(D22&gt;'CẤU HÌNH'!$C$5+'CẤU HÌNH'!$C$10/1440,ROUND((D22-'CẤU HÌNH'!$C$5)*1440,0),0),"")</f>
        <v>0</v>
      </c>
      <c r="I22" s="34">
        <f>IF(M22="X",IF(E22&lt;'CẤU HÌNH'!$C$6,ROUND(('CẤU HÌNH'!$C$6-E22)*1440,0),0),"")</f>
        <v>0</v>
      </c>
      <c r="J22" s="37">
        <f>IF(M22="","",IF(M22="TC",G22,IF(M22="X",IF(ROUND((E22-'CẤU HÌNH'!$C$6)*24,4)&gt;='CẤU HÌNH'!$C$13,FLOOR(ROUND((E22-'CẤU HÌNH'!$C$6)*24,4),0.5),0),0)))</f>
        <v>0</v>
      </c>
      <c r="K22" s="32">
        <f>IF(A22="","",IF(COUNTIF('CẤU HÌNH'!$E$5:$E$24,A22)&gt;0,'CẤU HÌNH'!$C$16,IF(WEEKDAY(A22)=1,'CẤU HÌNH'!$C$15,'CẤU HÌNH'!$C$14)))</f>
        <v>1.5</v>
      </c>
      <c r="L22" s="37">
        <f t="shared" si="1"/>
        <v>0</v>
      </c>
      <c r="M22" s="38" t="str">
        <f>IF(OR(A22="",B22=""),"",IF(F22&lt;&gt;"",F22,IF(G22=0,"",IF(OR(COUNTIF('CẤU HÌNH'!$E$5:$E$24,A22)&gt;0,WEEKDAY(A22)=1),"TC",IF(G22&gt;='CẤU HÌNH'!$C$11,"X",IF(G22&gt;='CẤU HÌNH'!$C$12,"N","K"))))))</f>
        <v>X</v>
      </c>
      <c r="N22" s="17"/>
      <c r="O22" s="39" t="str">
        <f t="shared" si="2"/>
        <v>NV002|46298</v>
      </c>
    </row>
    <row r="23" ht="19.5" customHeight="1">
      <c r="A23" s="15">
        <v>46298.0</v>
      </c>
      <c r="B23" s="17" t="s">
        <v>102</v>
      </c>
      <c r="C23" s="22" t="str">
        <f t="array" ref="C23">IF(B23="","",IFERROR(INDEX('NHÂN VIÊN'!$C$5:$C$54,MATCH(B23,'NHÂN VIÊN'!$B$5:$B$54,0)),"⚠ Sai mã NV"))</f>
        <v>Lê Văn Minh</v>
      </c>
      <c r="D23" s="24">
        <v>0.309722222222222</v>
      </c>
      <c r="E23" s="24">
        <v>0.6875</v>
      </c>
      <c r="F23" s="25"/>
      <c r="G23" s="32">
        <f>IF(OR(A23="",B23=""),"",IF(AND(D23&lt;&gt;"",E23&lt;&gt;""),ROUND(MAX(0,(E23-D23)*24-MAX(0,MIN(E23,'CẤU HÌNH'!$C$8)-MAX(D23,'CẤU HÌNH'!$C$7))*24),2),0))</f>
        <v>8.07</v>
      </c>
      <c r="H23" s="34">
        <f>IF(M23="X",IF(D23&gt;'CẤU HÌNH'!$C$5+'CẤU HÌNH'!$C$10/1440,ROUND((D23-'CẤU HÌNH'!$C$5)*1440,0),0),"")</f>
        <v>0</v>
      </c>
      <c r="I23" s="34">
        <f>IF(M23="X",IF(E23&lt;'CẤU HÌNH'!$C$6,ROUND(('CẤU HÌNH'!$C$6-E23)*1440,0),0),"")</f>
        <v>0</v>
      </c>
      <c r="J23" s="37">
        <f>IF(M23="","",IF(M23="TC",G23,IF(M23="X",IF(ROUND((E23-'CẤU HÌNH'!$C$6)*24,4)&gt;='CẤU HÌNH'!$C$13,FLOOR(ROUND((E23-'CẤU HÌNH'!$C$6)*24,4),0.5),0),0)))</f>
        <v>0</v>
      </c>
      <c r="K23" s="32">
        <f>IF(A23="","",IF(COUNTIF('CẤU HÌNH'!$E$5:$E$24,A23)&gt;0,'CẤU HÌNH'!$C$16,IF(WEEKDAY(A23)=1,'CẤU HÌNH'!$C$15,'CẤU HÌNH'!$C$14)))</f>
        <v>1.5</v>
      </c>
      <c r="L23" s="37">
        <f t="shared" si="1"/>
        <v>0</v>
      </c>
      <c r="M23" s="38" t="str">
        <f>IF(OR(A23="",B23=""),"",IF(F23&lt;&gt;"",F23,IF(G23=0,"",IF(OR(COUNTIF('CẤU HÌNH'!$E$5:$E$24,A23)&gt;0,WEEKDAY(A23)=1),"TC",IF(G23&gt;='CẤU HÌNH'!$C$11,"X",IF(G23&gt;='CẤU HÌNH'!$C$12,"N","K"))))))</f>
        <v>X</v>
      </c>
      <c r="N23" s="17"/>
      <c r="O23" s="39" t="str">
        <f t="shared" si="2"/>
        <v>NV003|46298</v>
      </c>
    </row>
    <row r="24" ht="19.5" customHeight="1">
      <c r="A24" s="15">
        <v>46298.0</v>
      </c>
      <c r="B24" s="17" t="s">
        <v>104</v>
      </c>
      <c r="C24" s="22" t="str">
        <f t="array" ref="C24">IF(B24="","",IFERROR(INDEX('NHÂN VIÊN'!$C$5:$C$54,MATCH(B24,'NHÂN VIÊN'!$B$5:$B$54,0)),"⚠ Sai mã NV"))</f>
        <v>Phạm Thị Mai</v>
      </c>
      <c r="D24" s="24"/>
      <c r="E24" s="24"/>
      <c r="F24" s="25" t="s">
        <v>63</v>
      </c>
      <c r="G24" s="32">
        <f>IF(OR(A24="",B24=""),"",IF(AND(D24&lt;&gt;"",E24&lt;&gt;""),ROUND(MAX(0,(E24-D24)*24-MAX(0,MIN(E24,'CẤU HÌNH'!$C$8)-MAX(D24,'CẤU HÌNH'!$C$7))*24),2),0))</f>
        <v>0</v>
      </c>
      <c r="H24" s="34" t="str">
        <f>IF(M24="X",IF(D24&gt;'CẤU HÌNH'!$C$5+'CẤU HÌNH'!$C$10/1440,ROUND((D24-'CẤU HÌNH'!$C$5)*1440,0),0),"")</f>
        <v/>
      </c>
      <c r="I24" s="34" t="str">
        <f>IF(M24="X",IF(E24&lt;'CẤU HÌNH'!$C$6,ROUND(('CẤU HÌNH'!$C$6-E24)*1440,0),0),"")</f>
        <v/>
      </c>
      <c r="J24" s="37">
        <f>IF(M24="","",IF(M24="TC",G24,IF(M24="X",IF(ROUND((E24-'CẤU HÌNH'!$C$6)*24,4)&gt;='CẤU HÌNH'!$C$13,FLOOR(ROUND((E24-'CẤU HÌNH'!$C$6)*24,4),0.5),0),0)))</f>
        <v>0</v>
      </c>
      <c r="K24" s="32">
        <f>IF(A24="","",IF(COUNTIF('CẤU HÌNH'!$E$5:$E$24,A24)&gt;0,'CẤU HÌNH'!$C$16,IF(WEEKDAY(A24)=1,'CẤU HÌNH'!$C$15,'CẤU HÌNH'!$C$14)))</f>
        <v>1.5</v>
      </c>
      <c r="L24" s="37">
        <f t="shared" si="1"/>
        <v>0</v>
      </c>
      <c r="M24" s="38" t="str">
        <f>IF(OR(A24="",B24=""),"",IF(F24&lt;&gt;"",F24,IF(G24=0,"",IF(OR(COUNTIF('CẤU HÌNH'!$E$5:$E$24,A24)&gt;0,WEEKDAY(A24)=1),"TC",IF(G24&gt;='CẤU HÌNH'!$C$11,"X",IF(G24&gt;='CẤU HÌNH'!$C$12,"N","K"))))))</f>
        <v>K</v>
      </c>
      <c r="N24" s="17"/>
      <c r="O24" s="39" t="str">
        <f t="shared" si="2"/>
        <v>NV004|46298</v>
      </c>
    </row>
    <row r="25" ht="19.5" customHeight="1">
      <c r="A25" s="15">
        <v>46298.0</v>
      </c>
      <c r="B25" s="17" t="s">
        <v>107</v>
      </c>
      <c r="C25" s="22" t="str">
        <f t="array" ref="C25">IF(B25="","",IFERROR(INDEX('NHÂN VIÊN'!$C$5:$C$54,MATCH(B25,'NHÂN VIÊN'!$B$5:$B$54,0)),"⚠ Sai mã NV"))</f>
        <v>Hoàng Thị Thu</v>
      </c>
      <c r="D25" s="24">
        <v>0.321527777777778</v>
      </c>
      <c r="E25" s="24">
        <v>0.708333333333333</v>
      </c>
      <c r="F25" s="25"/>
      <c r="G25" s="32">
        <f>IF(OR(A25="",B25=""),"",IF(AND(D25&lt;&gt;"",E25&lt;&gt;""),ROUND(MAX(0,(E25-D25)*24-MAX(0,MIN(E25,'CẤU HÌNH'!$C$8)-MAX(D25,'CẤU HÌNH'!$C$7))*24),2),0))</f>
        <v>8.28</v>
      </c>
      <c r="H25" s="34">
        <f>IF(M25="X",IF(D25&gt;'CẤU HÌNH'!$C$5+'CẤU HÌNH'!$C$10/1440,ROUND((D25-'CẤU HÌNH'!$C$5)*1440,0),0),"")</f>
        <v>13</v>
      </c>
      <c r="I25" s="34">
        <f>IF(M25="X",IF(E25&lt;'CẤU HÌNH'!$C$6,ROUND(('CẤU HÌNH'!$C$6-E25)*1440,0),0),"")</f>
        <v>0</v>
      </c>
      <c r="J25" s="37">
        <f>IF(M25="","",IF(M25="TC",G25,IF(M25="X",IF(ROUND((E25-'CẤU HÌNH'!$C$6)*24,4)&gt;='CẤU HÌNH'!$C$13,FLOOR(ROUND((E25-'CẤU HÌNH'!$C$6)*24,4),0.5),0),0)))</f>
        <v>0.5</v>
      </c>
      <c r="K25" s="32">
        <f>IF(A25="","",IF(COUNTIF('CẤU HÌNH'!$E$5:$E$24,A25)&gt;0,'CẤU HÌNH'!$C$16,IF(WEEKDAY(A25)=1,'CẤU HÌNH'!$C$15,'CẤU HÌNH'!$C$14)))</f>
        <v>1.5</v>
      </c>
      <c r="L25" s="37">
        <f t="shared" si="1"/>
        <v>0.75</v>
      </c>
      <c r="M25" s="38" t="str">
        <f>IF(OR(A25="",B25=""),"",IF(F25&lt;&gt;"",F25,IF(G25=0,"",IF(OR(COUNTIF('CẤU HÌNH'!$E$5:$E$24,A25)&gt;0,WEEKDAY(A25)=1),"TC",IF(G25&gt;='CẤU HÌNH'!$C$11,"X",IF(G25&gt;='CẤU HÌNH'!$C$12,"N","K"))))))</f>
        <v>X</v>
      </c>
      <c r="N25" s="17"/>
      <c r="O25" s="39" t="str">
        <f t="shared" si="2"/>
        <v>NV005|46298</v>
      </c>
    </row>
    <row r="26" ht="19.5" customHeight="1">
      <c r="A26" s="15">
        <v>46298.0</v>
      </c>
      <c r="B26" s="17" t="s">
        <v>110</v>
      </c>
      <c r="C26" s="22" t="str">
        <f t="array" ref="C26">IF(B26="","",IFERROR(INDEX('NHÂN VIÊN'!$C$5:$C$54,MATCH(B26,'NHÂN VIÊN'!$B$5:$B$54,0)),"⚠ Sai mã NV"))</f>
        <v>Vũ Văn Hùng</v>
      </c>
      <c r="D26" s="24">
        <v>0.320833333333333</v>
      </c>
      <c r="E26" s="24">
        <v>0.6875</v>
      </c>
      <c r="F26" s="25"/>
      <c r="G26" s="32">
        <f>IF(OR(A26="",B26=""),"",IF(AND(D26&lt;&gt;"",E26&lt;&gt;""),ROUND(MAX(0,(E26-D26)*24-MAX(0,MIN(E26,'CẤU HÌNH'!$C$8)-MAX(D26,'CẤU HÌNH'!$C$7))*24),2),0))</f>
        <v>7.8</v>
      </c>
      <c r="H26" s="34">
        <f>IF(M26="X",IF(D26&gt;'CẤU HÌNH'!$C$5+'CẤU HÌNH'!$C$10/1440,ROUND((D26-'CẤU HÌNH'!$C$5)*1440,0),0),"")</f>
        <v>12</v>
      </c>
      <c r="I26" s="34">
        <f>IF(M26="X",IF(E26&lt;'CẤU HÌNH'!$C$6,ROUND(('CẤU HÌNH'!$C$6-E26)*1440,0),0),"")</f>
        <v>0</v>
      </c>
      <c r="J26" s="37">
        <f>IF(M26="","",IF(M26="TC",G26,IF(M26="X",IF(ROUND((E26-'CẤU HÌNH'!$C$6)*24,4)&gt;='CẤU HÌNH'!$C$13,FLOOR(ROUND((E26-'CẤU HÌNH'!$C$6)*24,4),0.5),0),0)))</f>
        <v>0</v>
      </c>
      <c r="K26" s="32">
        <f>IF(A26="","",IF(COUNTIF('CẤU HÌNH'!$E$5:$E$24,A26)&gt;0,'CẤU HÌNH'!$C$16,IF(WEEKDAY(A26)=1,'CẤU HÌNH'!$C$15,'CẤU HÌNH'!$C$14)))</f>
        <v>1.5</v>
      </c>
      <c r="L26" s="37">
        <f t="shared" si="1"/>
        <v>0</v>
      </c>
      <c r="M26" s="38" t="str">
        <f>IF(OR(A26="",B26=""),"",IF(F26&lt;&gt;"",F26,IF(G26=0,"",IF(OR(COUNTIF('CẤU HÌNH'!$E$5:$E$24,A26)&gt;0,WEEKDAY(A26)=1),"TC",IF(G26&gt;='CẤU HÌNH'!$C$11,"X",IF(G26&gt;='CẤU HÌNH'!$C$12,"N","K"))))))</f>
        <v>X</v>
      </c>
      <c r="N26" s="17"/>
      <c r="O26" s="39" t="str">
        <f t="shared" si="2"/>
        <v>NV006|46298</v>
      </c>
    </row>
    <row r="27" ht="19.5" customHeight="1">
      <c r="A27" s="15">
        <v>46298.0</v>
      </c>
      <c r="B27" s="17" t="s">
        <v>113</v>
      </c>
      <c r="C27" s="22" t="str">
        <f t="array" ref="C27">IF(B27="","",IFERROR(INDEX('NHÂN VIÊN'!$C$5:$C$54,MATCH(B27,'NHÂN VIÊN'!$B$5:$B$54,0)),"⚠ Sai mã NV"))</f>
        <v>Đặng Thị Nga</v>
      </c>
      <c r="D27" s="24"/>
      <c r="E27" s="24"/>
      <c r="F27" s="25" t="s">
        <v>63</v>
      </c>
      <c r="G27" s="32">
        <f>IF(OR(A27="",B27=""),"",IF(AND(D27&lt;&gt;"",E27&lt;&gt;""),ROUND(MAX(0,(E27-D27)*24-MAX(0,MIN(E27,'CẤU HÌNH'!$C$8)-MAX(D27,'CẤU HÌNH'!$C$7))*24),2),0))</f>
        <v>0</v>
      </c>
      <c r="H27" s="34" t="str">
        <f>IF(M27="X",IF(D27&gt;'CẤU HÌNH'!$C$5+'CẤU HÌNH'!$C$10/1440,ROUND((D27-'CẤU HÌNH'!$C$5)*1440,0),0),"")</f>
        <v/>
      </c>
      <c r="I27" s="34" t="str">
        <f>IF(M27="X",IF(E27&lt;'CẤU HÌNH'!$C$6,ROUND(('CẤU HÌNH'!$C$6-E27)*1440,0),0),"")</f>
        <v/>
      </c>
      <c r="J27" s="37">
        <f>IF(M27="","",IF(M27="TC",G27,IF(M27="X",IF(ROUND((E27-'CẤU HÌNH'!$C$6)*24,4)&gt;='CẤU HÌNH'!$C$13,FLOOR(ROUND((E27-'CẤU HÌNH'!$C$6)*24,4),0.5),0),0)))</f>
        <v>0</v>
      </c>
      <c r="K27" s="32">
        <f>IF(A27="","",IF(COUNTIF('CẤU HÌNH'!$E$5:$E$24,A27)&gt;0,'CẤU HÌNH'!$C$16,IF(WEEKDAY(A27)=1,'CẤU HÌNH'!$C$15,'CẤU HÌNH'!$C$14)))</f>
        <v>1.5</v>
      </c>
      <c r="L27" s="37">
        <f t="shared" si="1"/>
        <v>0</v>
      </c>
      <c r="M27" s="38" t="str">
        <f>IF(OR(A27="",B27=""),"",IF(F27&lt;&gt;"",F27,IF(G27=0,"",IF(OR(COUNTIF('CẤU HÌNH'!$E$5:$E$24,A27)&gt;0,WEEKDAY(A27)=1),"TC",IF(G27&gt;='CẤU HÌNH'!$C$11,"X",IF(G27&gt;='CẤU HÌNH'!$C$12,"N","K"))))))</f>
        <v>K</v>
      </c>
      <c r="N27" s="17"/>
      <c r="O27" s="39" t="str">
        <f t="shared" si="2"/>
        <v>NV007|46298</v>
      </c>
    </row>
    <row r="28" ht="19.5" customHeight="1">
      <c r="A28" s="15">
        <v>46298.0</v>
      </c>
      <c r="B28" s="17" t="s">
        <v>116</v>
      </c>
      <c r="C28" s="22" t="str">
        <f t="array" ref="C28">IF(B28="","",IFERROR(INDEX('NHÂN VIÊN'!$C$5:$C$54,MATCH(B28,'NHÂN VIÊN'!$B$5:$B$54,0)),"⚠ Sai mã NV"))</f>
        <v>Bùi Thị Hạnh</v>
      </c>
      <c r="D28" s="24">
        <v>0.30625</v>
      </c>
      <c r="E28" s="24">
        <v>0.708333333333333</v>
      </c>
      <c r="F28" s="25"/>
      <c r="G28" s="32">
        <f>IF(OR(A28="",B28=""),"",IF(AND(D28&lt;&gt;"",E28&lt;&gt;""),ROUND(MAX(0,(E28-D28)*24-MAX(0,MIN(E28,'CẤU HÌNH'!$C$8)-MAX(D28,'CẤU HÌNH'!$C$7))*24),2),0))</f>
        <v>8.65</v>
      </c>
      <c r="H28" s="34">
        <f>IF(M28="X",IF(D28&gt;'CẤU HÌNH'!$C$5+'CẤU HÌNH'!$C$10/1440,ROUND((D28-'CẤU HÌNH'!$C$5)*1440,0),0),"")</f>
        <v>0</v>
      </c>
      <c r="I28" s="34">
        <f>IF(M28="X",IF(E28&lt;'CẤU HÌNH'!$C$6,ROUND(('CẤU HÌNH'!$C$6-E28)*1440,0),0),"")</f>
        <v>0</v>
      </c>
      <c r="J28" s="37">
        <f>IF(M28="","",IF(M28="TC",G28,IF(M28="X",IF(ROUND((E28-'CẤU HÌNH'!$C$6)*24,4)&gt;='CẤU HÌNH'!$C$13,FLOOR(ROUND((E28-'CẤU HÌNH'!$C$6)*24,4),0.5),0),0)))</f>
        <v>0.5</v>
      </c>
      <c r="K28" s="32">
        <f>IF(A28="","",IF(COUNTIF('CẤU HÌNH'!$E$5:$E$24,A28)&gt;0,'CẤU HÌNH'!$C$16,IF(WEEKDAY(A28)=1,'CẤU HÌNH'!$C$15,'CẤU HÌNH'!$C$14)))</f>
        <v>1.5</v>
      </c>
      <c r="L28" s="37">
        <f t="shared" si="1"/>
        <v>0.75</v>
      </c>
      <c r="M28" s="38" t="str">
        <f>IF(OR(A28="",B28=""),"",IF(F28&lt;&gt;"",F28,IF(G28=0,"",IF(OR(COUNTIF('CẤU HÌNH'!$E$5:$E$24,A28)&gt;0,WEEKDAY(A28)=1),"TC",IF(G28&gt;='CẤU HÌNH'!$C$11,"X",IF(G28&gt;='CẤU HÌNH'!$C$12,"N","K"))))))</f>
        <v>X</v>
      </c>
      <c r="N28" s="17"/>
      <c r="O28" s="39" t="str">
        <f t="shared" si="2"/>
        <v>NV008|46298</v>
      </c>
    </row>
    <row r="29" ht="19.5" customHeight="1">
      <c r="A29" s="15">
        <v>46300.0</v>
      </c>
      <c r="B29" s="17" t="s">
        <v>50</v>
      </c>
      <c r="C29" s="22" t="str">
        <f t="array" ref="C29">IF(B29="","",IFERROR(INDEX('NHÂN VIÊN'!$C$5:$C$54,MATCH(B29,'NHÂN VIÊN'!$B$5:$B$54,0)),"⚠ Sai mã NV"))</f>
        <v>Nguyễn Thị Lan</v>
      </c>
      <c r="D29" s="24">
        <v>0.325694444444445</v>
      </c>
      <c r="E29" s="24">
        <v>0.75</v>
      </c>
      <c r="F29" s="25"/>
      <c r="G29" s="32">
        <f>IF(OR(A29="",B29=""),"",IF(AND(D29&lt;&gt;"",E29&lt;&gt;""),ROUND(MAX(0,(E29-D29)*24-MAX(0,MIN(E29,'CẤU HÌNH'!$C$8)-MAX(D29,'CẤU HÌNH'!$C$7))*24),2),0))</f>
        <v>9.18</v>
      </c>
      <c r="H29" s="34">
        <f>IF(M29="X",IF(D29&gt;'CẤU HÌNH'!$C$5+'CẤU HÌNH'!$C$10/1440,ROUND((D29-'CẤU HÌNH'!$C$5)*1440,0),0),"")</f>
        <v>19</v>
      </c>
      <c r="I29" s="34">
        <f>IF(M29="X",IF(E29&lt;'CẤU HÌNH'!$C$6,ROUND(('CẤU HÌNH'!$C$6-E29)*1440,0),0),"")</f>
        <v>0</v>
      </c>
      <c r="J29" s="37">
        <f>IF(M29="","",IF(M29="TC",G29,IF(M29="X",IF(ROUND((E29-'CẤU HÌNH'!$C$6)*24,4)&gt;='CẤU HÌNH'!$C$13,FLOOR(ROUND((E29-'CẤU HÌNH'!$C$6)*24,4),0.5),0),0)))</f>
        <v>1.5</v>
      </c>
      <c r="K29" s="32">
        <f>IF(A29="","",IF(COUNTIF('CẤU HÌNH'!$E$5:$E$24,A29)&gt;0,'CẤU HÌNH'!$C$16,IF(WEEKDAY(A29)=1,'CẤU HÌNH'!$C$15,'CẤU HÌNH'!$C$14)))</f>
        <v>1.5</v>
      </c>
      <c r="L29" s="37">
        <f t="shared" si="1"/>
        <v>2.25</v>
      </c>
      <c r="M29" s="38" t="str">
        <f>IF(OR(A29="",B29=""),"",IF(F29&lt;&gt;"",F29,IF(G29=0,"",IF(OR(COUNTIF('CẤU HÌNH'!$E$5:$E$24,A29)&gt;0,WEEKDAY(A29)=1),"TC",IF(G29&gt;='CẤU HÌNH'!$C$11,"X",IF(G29&gt;='CẤU HÌNH'!$C$12,"N","K"))))))</f>
        <v>X</v>
      </c>
      <c r="N29" s="17"/>
      <c r="O29" s="39" t="str">
        <f t="shared" si="2"/>
        <v>NV001|46300</v>
      </c>
    </row>
    <row r="30" ht="19.5" customHeight="1">
      <c r="A30" s="15">
        <v>46300.0</v>
      </c>
      <c r="B30" s="17" t="s">
        <v>93</v>
      </c>
      <c r="C30" s="22" t="str">
        <f t="array" ref="C30">IF(B30="","",IFERROR(INDEX('NHÂN VIÊN'!$C$5:$C$54,MATCH(B30,'NHÂN VIÊN'!$B$5:$B$54,0)),"⚠ Sai mã NV"))</f>
        <v>Trần Thị Hoa</v>
      </c>
      <c r="D30" s="24">
        <v>0.311805555555556</v>
      </c>
      <c r="E30" s="24">
        <v>0.690972222222222</v>
      </c>
      <c r="F30" s="25"/>
      <c r="G30" s="32">
        <f>IF(OR(A30="",B30=""),"",IF(AND(D30&lt;&gt;"",E30&lt;&gt;""),ROUND(MAX(0,(E30-D30)*24-MAX(0,MIN(E30,'CẤU HÌNH'!$C$8)-MAX(D30,'CẤU HÌNH'!$C$7))*24),2),0))</f>
        <v>8.1</v>
      </c>
      <c r="H30" s="34">
        <f>IF(M30="X",IF(D30&gt;'CẤU HÌNH'!$C$5+'CẤU HÌNH'!$C$10/1440,ROUND((D30-'CẤU HÌNH'!$C$5)*1440,0),0),"")</f>
        <v>0</v>
      </c>
      <c r="I30" s="34">
        <f>IF(M30="X",IF(E30&lt;'CẤU HÌNH'!$C$6,ROUND(('CẤU HÌNH'!$C$6-E30)*1440,0),0),"")</f>
        <v>0</v>
      </c>
      <c r="J30" s="37">
        <f>IF(M30="","",IF(M30="TC",G30,IF(M30="X",IF(ROUND((E30-'CẤU HÌNH'!$C$6)*24,4)&gt;='CẤU HÌNH'!$C$13,FLOOR(ROUND((E30-'CẤU HÌNH'!$C$6)*24,4),0.5),0),0)))</f>
        <v>0</v>
      </c>
      <c r="K30" s="32">
        <f>IF(A30="","",IF(COUNTIF('CẤU HÌNH'!$E$5:$E$24,A30)&gt;0,'CẤU HÌNH'!$C$16,IF(WEEKDAY(A30)=1,'CẤU HÌNH'!$C$15,'CẤU HÌNH'!$C$14)))</f>
        <v>1.5</v>
      </c>
      <c r="L30" s="37">
        <f t="shared" si="1"/>
        <v>0</v>
      </c>
      <c r="M30" s="38" t="str">
        <f>IF(OR(A30="",B30=""),"",IF(F30&lt;&gt;"",F30,IF(G30=0,"",IF(OR(COUNTIF('CẤU HÌNH'!$E$5:$E$24,A30)&gt;0,WEEKDAY(A30)=1),"TC",IF(G30&gt;='CẤU HÌNH'!$C$11,"X",IF(G30&gt;='CẤU HÌNH'!$C$12,"N","K"))))))</f>
        <v>X</v>
      </c>
      <c r="N30" s="17"/>
      <c r="O30" s="39" t="str">
        <f t="shared" si="2"/>
        <v>NV002|46300</v>
      </c>
    </row>
    <row r="31" ht="19.5" customHeight="1">
      <c r="A31" s="15">
        <v>46300.0</v>
      </c>
      <c r="B31" s="17" t="s">
        <v>102</v>
      </c>
      <c r="C31" s="22" t="str">
        <f t="array" ref="C31">IF(B31="","",IFERROR(INDEX('NHÂN VIÊN'!$C$5:$C$54,MATCH(B31,'NHÂN VIÊN'!$B$5:$B$54,0)),"⚠ Sai mã NV"))</f>
        <v>Lê Văn Minh</v>
      </c>
      <c r="D31" s="24">
        <v>0.307638888888889</v>
      </c>
      <c r="E31" s="24">
        <v>0.6875</v>
      </c>
      <c r="F31" s="25"/>
      <c r="G31" s="32">
        <f>IF(OR(A31="",B31=""),"",IF(AND(D31&lt;&gt;"",E31&lt;&gt;""),ROUND(MAX(0,(E31-D31)*24-MAX(0,MIN(E31,'CẤU HÌNH'!$C$8)-MAX(D31,'CẤU HÌNH'!$C$7))*24),2),0))</f>
        <v>8.12</v>
      </c>
      <c r="H31" s="34">
        <f>IF(M31="X",IF(D31&gt;'CẤU HÌNH'!$C$5+'CẤU HÌNH'!$C$10/1440,ROUND((D31-'CẤU HÌNH'!$C$5)*1440,0),0),"")</f>
        <v>0</v>
      </c>
      <c r="I31" s="34">
        <f>IF(M31="X",IF(E31&lt;'CẤU HÌNH'!$C$6,ROUND(('CẤU HÌNH'!$C$6-E31)*1440,0),0),"")</f>
        <v>0</v>
      </c>
      <c r="J31" s="37">
        <f>IF(M31="","",IF(M31="TC",G31,IF(M31="X",IF(ROUND((E31-'CẤU HÌNH'!$C$6)*24,4)&gt;='CẤU HÌNH'!$C$13,FLOOR(ROUND((E31-'CẤU HÌNH'!$C$6)*24,4),0.5),0),0)))</f>
        <v>0</v>
      </c>
      <c r="K31" s="32">
        <f>IF(A31="","",IF(COUNTIF('CẤU HÌNH'!$E$5:$E$24,A31)&gt;0,'CẤU HÌNH'!$C$16,IF(WEEKDAY(A31)=1,'CẤU HÌNH'!$C$15,'CẤU HÌNH'!$C$14)))</f>
        <v>1.5</v>
      </c>
      <c r="L31" s="37">
        <f t="shared" si="1"/>
        <v>0</v>
      </c>
      <c r="M31" s="38" t="str">
        <f>IF(OR(A31="",B31=""),"",IF(F31&lt;&gt;"",F31,IF(G31=0,"",IF(OR(COUNTIF('CẤU HÌNH'!$E$5:$E$24,A31)&gt;0,WEEKDAY(A31)=1),"TC",IF(G31&gt;='CẤU HÌNH'!$C$11,"X",IF(G31&gt;='CẤU HÌNH'!$C$12,"N","K"))))))</f>
        <v>X</v>
      </c>
      <c r="N31" s="17"/>
      <c r="O31" s="39" t="str">
        <f t="shared" si="2"/>
        <v>NV003|46300</v>
      </c>
    </row>
    <row r="32" ht="19.5" customHeight="1">
      <c r="A32" s="15">
        <v>46300.0</v>
      </c>
      <c r="B32" s="17" t="s">
        <v>104</v>
      </c>
      <c r="C32" s="22" t="str">
        <f t="array" ref="C32">IF(B32="","",IFERROR(INDEX('NHÂN VIÊN'!$C$5:$C$54,MATCH(B32,'NHÂN VIÊN'!$B$5:$B$54,0)),"⚠ Sai mã NV"))</f>
        <v>Phạm Thị Mai</v>
      </c>
      <c r="D32" s="24">
        <v>0.3125</v>
      </c>
      <c r="E32" s="24">
        <v>0.6875</v>
      </c>
      <c r="F32" s="25"/>
      <c r="G32" s="32">
        <f>IF(OR(A32="",B32=""),"",IF(AND(D32&lt;&gt;"",E32&lt;&gt;""),ROUND(MAX(0,(E32-D32)*24-MAX(0,MIN(E32,'CẤU HÌNH'!$C$8)-MAX(D32,'CẤU HÌNH'!$C$7))*24),2),0))</f>
        <v>8</v>
      </c>
      <c r="H32" s="34">
        <f>IF(M32="X",IF(D32&gt;'CẤU HÌNH'!$C$5+'CẤU HÌNH'!$C$10/1440,ROUND((D32-'CẤU HÌNH'!$C$5)*1440,0),0),"")</f>
        <v>0</v>
      </c>
      <c r="I32" s="34">
        <f>IF(M32="X",IF(E32&lt;'CẤU HÌNH'!$C$6,ROUND(('CẤU HÌNH'!$C$6-E32)*1440,0),0),"")</f>
        <v>0</v>
      </c>
      <c r="J32" s="37">
        <f>IF(M32="","",IF(M32="TC",G32,IF(M32="X",IF(ROUND((E32-'CẤU HÌNH'!$C$6)*24,4)&gt;='CẤU HÌNH'!$C$13,FLOOR(ROUND((E32-'CẤU HÌNH'!$C$6)*24,4),0.5),0),0)))</f>
        <v>0</v>
      </c>
      <c r="K32" s="32">
        <f>IF(A32="","",IF(COUNTIF('CẤU HÌNH'!$E$5:$E$24,A32)&gt;0,'CẤU HÌNH'!$C$16,IF(WEEKDAY(A32)=1,'CẤU HÌNH'!$C$15,'CẤU HÌNH'!$C$14)))</f>
        <v>1.5</v>
      </c>
      <c r="L32" s="37">
        <f t="shared" si="1"/>
        <v>0</v>
      </c>
      <c r="M32" s="38" t="str">
        <f>IF(OR(A32="",B32=""),"",IF(F32&lt;&gt;"",F32,IF(G32=0,"",IF(OR(COUNTIF('CẤU HÌNH'!$E$5:$E$24,A32)&gt;0,WEEKDAY(A32)=1),"TC",IF(G32&gt;='CẤU HÌNH'!$C$11,"X",IF(G32&gt;='CẤU HÌNH'!$C$12,"N","K"))))))</f>
        <v>X</v>
      </c>
      <c r="N32" s="17"/>
      <c r="O32" s="39" t="str">
        <f t="shared" si="2"/>
        <v>NV004|46300</v>
      </c>
    </row>
    <row r="33" ht="19.5" customHeight="1">
      <c r="A33" s="15">
        <v>46300.0</v>
      </c>
      <c r="B33" s="17" t="s">
        <v>107</v>
      </c>
      <c r="C33" s="22" t="str">
        <f t="array" ref="C33">IF(B33="","",IFERROR(INDEX('NHÂN VIÊN'!$C$5:$C$54,MATCH(B33,'NHÂN VIÊN'!$B$5:$B$54,0)),"⚠ Sai mã NV"))</f>
        <v>Hoàng Thị Thu</v>
      </c>
      <c r="D33" s="24">
        <v>0.310416666666667</v>
      </c>
      <c r="E33" s="24">
        <v>0.690972222222222</v>
      </c>
      <c r="F33" s="25"/>
      <c r="G33" s="32">
        <f>IF(OR(A33="",B33=""),"",IF(AND(D33&lt;&gt;"",E33&lt;&gt;""),ROUND(MAX(0,(E33-D33)*24-MAX(0,MIN(E33,'CẤU HÌNH'!$C$8)-MAX(D33,'CẤU HÌNH'!$C$7))*24),2),0))</f>
        <v>8.13</v>
      </c>
      <c r="H33" s="34">
        <f>IF(M33="X",IF(D33&gt;'CẤU HÌNH'!$C$5+'CẤU HÌNH'!$C$10/1440,ROUND((D33-'CẤU HÌNH'!$C$5)*1440,0),0),"")</f>
        <v>0</v>
      </c>
      <c r="I33" s="34">
        <f>IF(M33="X",IF(E33&lt;'CẤU HÌNH'!$C$6,ROUND(('CẤU HÌNH'!$C$6-E33)*1440,0),0),"")</f>
        <v>0</v>
      </c>
      <c r="J33" s="37">
        <f>IF(M33="","",IF(M33="TC",G33,IF(M33="X",IF(ROUND((E33-'CẤU HÌNH'!$C$6)*24,4)&gt;='CẤU HÌNH'!$C$13,FLOOR(ROUND((E33-'CẤU HÌNH'!$C$6)*24,4),0.5),0),0)))</f>
        <v>0</v>
      </c>
      <c r="K33" s="32">
        <f>IF(A33="","",IF(COUNTIF('CẤU HÌNH'!$E$5:$E$24,A33)&gt;0,'CẤU HÌNH'!$C$16,IF(WEEKDAY(A33)=1,'CẤU HÌNH'!$C$15,'CẤU HÌNH'!$C$14)))</f>
        <v>1.5</v>
      </c>
      <c r="L33" s="37">
        <f t="shared" si="1"/>
        <v>0</v>
      </c>
      <c r="M33" s="38" t="str">
        <f>IF(OR(A33="",B33=""),"",IF(F33&lt;&gt;"",F33,IF(G33=0,"",IF(OR(COUNTIF('CẤU HÌNH'!$E$5:$E$24,A33)&gt;0,WEEKDAY(A33)=1),"TC",IF(G33&gt;='CẤU HÌNH'!$C$11,"X",IF(G33&gt;='CẤU HÌNH'!$C$12,"N","K"))))))</f>
        <v>X</v>
      </c>
      <c r="N33" s="17"/>
      <c r="O33" s="39" t="str">
        <f t="shared" si="2"/>
        <v>NV005|46300</v>
      </c>
    </row>
    <row r="34" ht="19.5" customHeight="1">
      <c r="A34" s="15">
        <v>46300.0</v>
      </c>
      <c r="B34" s="17" t="s">
        <v>110</v>
      </c>
      <c r="C34" s="22" t="str">
        <f t="array" ref="C34">IF(B34="","",IFERROR(INDEX('NHÂN VIÊN'!$C$5:$C$54,MATCH(B34,'NHÂN VIÊN'!$B$5:$B$54,0)),"⚠ Sai mã NV"))</f>
        <v>Vũ Văn Hùng</v>
      </c>
      <c r="D34" s="24"/>
      <c r="E34" s="24"/>
      <c r="F34" s="25" t="s">
        <v>55</v>
      </c>
      <c r="G34" s="32">
        <f>IF(OR(A34="",B34=""),"",IF(AND(D34&lt;&gt;"",E34&lt;&gt;""),ROUND(MAX(0,(E34-D34)*24-MAX(0,MIN(E34,'CẤU HÌNH'!$C$8)-MAX(D34,'CẤU HÌNH'!$C$7))*24),2),0))</f>
        <v>0</v>
      </c>
      <c r="H34" s="34" t="str">
        <f>IF(M34="X",IF(D34&gt;'CẤU HÌNH'!$C$5+'CẤU HÌNH'!$C$10/1440,ROUND((D34-'CẤU HÌNH'!$C$5)*1440,0),0),"")</f>
        <v/>
      </c>
      <c r="I34" s="34" t="str">
        <f>IF(M34="X",IF(E34&lt;'CẤU HÌNH'!$C$6,ROUND(('CẤU HÌNH'!$C$6-E34)*1440,0),0),"")</f>
        <v/>
      </c>
      <c r="J34" s="37">
        <f>IF(M34="","",IF(M34="TC",G34,IF(M34="X",IF(ROUND((E34-'CẤU HÌNH'!$C$6)*24,4)&gt;='CẤU HÌNH'!$C$13,FLOOR(ROUND((E34-'CẤU HÌNH'!$C$6)*24,4),0.5),0),0)))</f>
        <v>0</v>
      </c>
      <c r="K34" s="32">
        <f>IF(A34="","",IF(COUNTIF('CẤU HÌNH'!$E$5:$E$24,A34)&gt;0,'CẤU HÌNH'!$C$16,IF(WEEKDAY(A34)=1,'CẤU HÌNH'!$C$15,'CẤU HÌNH'!$C$14)))</f>
        <v>1.5</v>
      </c>
      <c r="L34" s="37">
        <f t="shared" si="1"/>
        <v>0</v>
      </c>
      <c r="M34" s="38" t="str">
        <f>IF(OR(A34="",B34=""),"",IF(F34&lt;&gt;"",F34,IF(G34=0,"",IF(OR(COUNTIF('CẤU HÌNH'!$E$5:$E$24,A34)&gt;0,WEEKDAY(A34)=1),"TC",IF(G34&gt;='CẤU HÌNH'!$C$11,"X",IF(G34&gt;='CẤU HÌNH'!$C$12,"N","K"))))))</f>
        <v>P</v>
      </c>
      <c r="N34" s="17"/>
      <c r="O34" s="39" t="str">
        <f t="shared" si="2"/>
        <v>NV006|46300</v>
      </c>
    </row>
    <row r="35" ht="19.5" customHeight="1">
      <c r="A35" s="15">
        <v>46300.0</v>
      </c>
      <c r="B35" s="17" t="s">
        <v>113</v>
      </c>
      <c r="C35" s="22" t="str">
        <f t="array" ref="C35">IF(B35="","",IFERROR(INDEX('NHÂN VIÊN'!$C$5:$C$54,MATCH(B35,'NHÂN VIÊN'!$B$5:$B$54,0)),"⚠ Sai mã NV"))</f>
        <v>Đặng Thị Nga</v>
      </c>
      <c r="D35" s="24"/>
      <c r="E35" s="24"/>
      <c r="F35" s="25" t="s">
        <v>63</v>
      </c>
      <c r="G35" s="32">
        <f>IF(OR(A35="",B35=""),"",IF(AND(D35&lt;&gt;"",E35&lt;&gt;""),ROUND(MAX(0,(E35-D35)*24-MAX(0,MIN(E35,'CẤU HÌNH'!$C$8)-MAX(D35,'CẤU HÌNH'!$C$7))*24),2),0))</f>
        <v>0</v>
      </c>
      <c r="H35" s="34" t="str">
        <f>IF(M35="X",IF(D35&gt;'CẤU HÌNH'!$C$5+'CẤU HÌNH'!$C$10/1440,ROUND((D35-'CẤU HÌNH'!$C$5)*1440,0),0),"")</f>
        <v/>
      </c>
      <c r="I35" s="34" t="str">
        <f>IF(M35="X",IF(E35&lt;'CẤU HÌNH'!$C$6,ROUND(('CẤU HÌNH'!$C$6-E35)*1440,0),0),"")</f>
        <v/>
      </c>
      <c r="J35" s="37">
        <f>IF(M35="","",IF(M35="TC",G35,IF(M35="X",IF(ROUND((E35-'CẤU HÌNH'!$C$6)*24,4)&gt;='CẤU HÌNH'!$C$13,FLOOR(ROUND((E35-'CẤU HÌNH'!$C$6)*24,4),0.5),0),0)))</f>
        <v>0</v>
      </c>
      <c r="K35" s="32">
        <f>IF(A35="","",IF(COUNTIF('CẤU HÌNH'!$E$5:$E$24,A35)&gt;0,'CẤU HÌNH'!$C$16,IF(WEEKDAY(A35)=1,'CẤU HÌNH'!$C$15,'CẤU HÌNH'!$C$14)))</f>
        <v>1.5</v>
      </c>
      <c r="L35" s="37">
        <f t="shared" si="1"/>
        <v>0</v>
      </c>
      <c r="M35" s="38" t="str">
        <f>IF(OR(A35="",B35=""),"",IF(F35&lt;&gt;"",F35,IF(G35=0,"",IF(OR(COUNTIF('CẤU HÌNH'!$E$5:$E$24,A35)&gt;0,WEEKDAY(A35)=1),"TC",IF(G35&gt;='CẤU HÌNH'!$C$11,"X",IF(G35&gt;='CẤU HÌNH'!$C$12,"N","K"))))))</f>
        <v>K</v>
      </c>
      <c r="N35" s="17"/>
      <c r="O35" s="39" t="str">
        <f t="shared" si="2"/>
        <v>NV007|46300</v>
      </c>
    </row>
    <row r="36" ht="19.5" customHeight="1">
      <c r="A36" s="15">
        <v>46300.0</v>
      </c>
      <c r="B36" s="17" t="s">
        <v>116</v>
      </c>
      <c r="C36" s="22" t="str">
        <f t="array" ref="C36">IF(B36="","",IFERROR(INDEX('NHÂN VIÊN'!$C$5:$C$54,MATCH(B36,'NHÂN VIÊN'!$B$5:$B$54,0)),"⚠ Sai mã NV"))</f>
        <v>Bùi Thị Hạnh</v>
      </c>
      <c r="D36" s="24">
        <v>0.308333333333333</v>
      </c>
      <c r="E36" s="24">
        <v>0.708333333333333</v>
      </c>
      <c r="F36" s="25"/>
      <c r="G36" s="32">
        <f>IF(OR(A36="",B36=""),"",IF(AND(D36&lt;&gt;"",E36&lt;&gt;""),ROUND(MAX(0,(E36-D36)*24-MAX(0,MIN(E36,'CẤU HÌNH'!$C$8)-MAX(D36,'CẤU HÌNH'!$C$7))*24),2),0))</f>
        <v>8.6</v>
      </c>
      <c r="H36" s="34">
        <f>IF(M36="X",IF(D36&gt;'CẤU HÌNH'!$C$5+'CẤU HÌNH'!$C$10/1440,ROUND((D36-'CẤU HÌNH'!$C$5)*1440,0),0),"")</f>
        <v>0</v>
      </c>
      <c r="I36" s="34">
        <f>IF(M36="X",IF(E36&lt;'CẤU HÌNH'!$C$6,ROUND(('CẤU HÌNH'!$C$6-E36)*1440,0),0),"")</f>
        <v>0</v>
      </c>
      <c r="J36" s="37">
        <f>IF(M36="","",IF(M36="TC",G36,IF(M36="X",IF(ROUND((E36-'CẤU HÌNH'!$C$6)*24,4)&gt;='CẤU HÌNH'!$C$13,FLOOR(ROUND((E36-'CẤU HÌNH'!$C$6)*24,4),0.5),0),0)))</f>
        <v>0.5</v>
      </c>
      <c r="K36" s="32">
        <f>IF(A36="","",IF(COUNTIF('CẤU HÌNH'!$E$5:$E$24,A36)&gt;0,'CẤU HÌNH'!$C$16,IF(WEEKDAY(A36)=1,'CẤU HÌNH'!$C$15,'CẤU HÌNH'!$C$14)))</f>
        <v>1.5</v>
      </c>
      <c r="L36" s="37">
        <f t="shared" si="1"/>
        <v>0.75</v>
      </c>
      <c r="M36" s="38" t="str">
        <f>IF(OR(A36="",B36=""),"",IF(F36&lt;&gt;"",F36,IF(G36=0,"",IF(OR(COUNTIF('CẤU HÌNH'!$E$5:$E$24,A36)&gt;0,WEEKDAY(A36)=1),"TC",IF(G36&gt;='CẤU HÌNH'!$C$11,"X",IF(G36&gt;='CẤU HÌNH'!$C$12,"N","K"))))))</f>
        <v>X</v>
      </c>
      <c r="N36" s="17"/>
      <c r="O36" s="39" t="str">
        <f t="shared" si="2"/>
        <v>NV008|46300</v>
      </c>
    </row>
    <row r="37" ht="19.5" customHeight="1">
      <c r="A37" s="15">
        <v>46301.0</v>
      </c>
      <c r="B37" s="17" t="s">
        <v>50</v>
      </c>
      <c r="C37" s="22" t="str">
        <f t="array" ref="C37">IF(B37="","",IFERROR(INDEX('NHÂN VIÊN'!$C$5:$C$54,MATCH(B37,'NHÂN VIÊN'!$B$5:$B$54,0)),"⚠ Sai mã NV"))</f>
        <v>Nguyễn Thị Lan</v>
      </c>
      <c r="D37" s="24">
        <v>0.313194444444444</v>
      </c>
      <c r="E37" s="24">
        <v>0.6875</v>
      </c>
      <c r="F37" s="25"/>
      <c r="G37" s="32">
        <f>IF(OR(A37="",B37=""),"",IF(AND(D37&lt;&gt;"",E37&lt;&gt;""),ROUND(MAX(0,(E37-D37)*24-MAX(0,MIN(E37,'CẤU HÌNH'!$C$8)-MAX(D37,'CẤU HÌNH'!$C$7))*24),2),0))</f>
        <v>7.98</v>
      </c>
      <c r="H37" s="34">
        <f>IF(M37="X",IF(D37&gt;'CẤU HÌNH'!$C$5+'CẤU HÌNH'!$C$10/1440,ROUND((D37-'CẤU HÌNH'!$C$5)*1440,0),0),"")</f>
        <v>0</v>
      </c>
      <c r="I37" s="34">
        <f>IF(M37="X",IF(E37&lt;'CẤU HÌNH'!$C$6,ROUND(('CẤU HÌNH'!$C$6-E37)*1440,0),0),"")</f>
        <v>0</v>
      </c>
      <c r="J37" s="37">
        <f>IF(M37="","",IF(M37="TC",G37,IF(M37="X",IF(ROUND((E37-'CẤU HÌNH'!$C$6)*24,4)&gt;='CẤU HÌNH'!$C$13,FLOOR(ROUND((E37-'CẤU HÌNH'!$C$6)*24,4),0.5),0),0)))</f>
        <v>0</v>
      </c>
      <c r="K37" s="32">
        <f>IF(A37="","",IF(COUNTIF('CẤU HÌNH'!$E$5:$E$24,A37)&gt;0,'CẤU HÌNH'!$C$16,IF(WEEKDAY(A37)=1,'CẤU HÌNH'!$C$15,'CẤU HÌNH'!$C$14)))</f>
        <v>1.5</v>
      </c>
      <c r="L37" s="37">
        <f t="shared" si="1"/>
        <v>0</v>
      </c>
      <c r="M37" s="38" t="str">
        <f>IF(OR(A37="",B37=""),"",IF(F37&lt;&gt;"",F37,IF(G37=0,"",IF(OR(COUNTIF('CẤU HÌNH'!$E$5:$E$24,A37)&gt;0,WEEKDAY(A37)=1),"TC",IF(G37&gt;='CẤU HÌNH'!$C$11,"X",IF(G37&gt;='CẤU HÌNH'!$C$12,"N","K"))))))</f>
        <v>X</v>
      </c>
      <c r="N37" s="17"/>
      <c r="O37" s="39" t="str">
        <f t="shared" si="2"/>
        <v>NV001|46301</v>
      </c>
    </row>
    <row r="38" ht="19.5" customHeight="1">
      <c r="A38" s="15">
        <v>46301.0</v>
      </c>
      <c r="B38" s="17" t="s">
        <v>93</v>
      </c>
      <c r="C38" s="22" t="str">
        <f t="array" ref="C38">IF(B38="","",IFERROR(INDEX('NHÂN VIÊN'!$C$5:$C$54,MATCH(B38,'NHÂN VIÊN'!$B$5:$B$54,0)),"⚠ Sai mã NV"))</f>
        <v>Trần Thị Hoa</v>
      </c>
      <c r="D38" s="24">
        <v>0.311805555555556</v>
      </c>
      <c r="E38" s="24">
        <v>0.6875</v>
      </c>
      <c r="F38" s="25"/>
      <c r="G38" s="32">
        <f>IF(OR(A38="",B38=""),"",IF(AND(D38&lt;&gt;"",E38&lt;&gt;""),ROUND(MAX(0,(E38-D38)*24-MAX(0,MIN(E38,'CẤU HÌNH'!$C$8)-MAX(D38,'CẤU HÌNH'!$C$7))*24),2),0))</f>
        <v>8.02</v>
      </c>
      <c r="H38" s="34">
        <f>IF(M38="X",IF(D38&gt;'CẤU HÌNH'!$C$5+'CẤU HÌNH'!$C$10/1440,ROUND((D38-'CẤU HÌNH'!$C$5)*1440,0),0),"")</f>
        <v>0</v>
      </c>
      <c r="I38" s="34">
        <f>IF(M38="X",IF(E38&lt;'CẤU HÌNH'!$C$6,ROUND(('CẤU HÌNH'!$C$6-E38)*1440,0),0),"")</f>
        <v>0</v>
      </c>
      <c r="J38" s="37">
        <f>IF(M38="","",IF(M38="TC",G38,IF(M38="X",IF(ROUND((E38-'CẤU HÌNH'!$C$6)*24,4)&gt;='CẤU HÌNH'!$C$13,FLOOR(ROUND((E38-'CẤU HÌNH'!$C$6)*24,4),0.5),0),0)))</f>
        <v>0</v>
      </c>
      <c r="K38" s="32">
        <f>IF(A38="","",IF(COUNTIF('CẤU HÌNH'!$E$5:$E$24,A38)&gt;0,'CẤU HÌNH'!$C$16,IF(WEEKDAY(A38)=1,'CẤU HÌNH'!$C$15,'CẤU HÌNH'!$C$14)))</f>
        <v>1.5</v>
      </c>
      <c r="L38" s="37">
        <f t="shared" si="1"/>
        <v>0</v>
      </c>
      <c r="M38" s="38" t="str">
        <f>IF(OR(A38="",B38=""),"",IF(F38&lt;&gt;"",F38,IF(G38=0,"",IF(OR(COUNTIF('CẤU HÌNH'!$E$5:$E$24,A38)&gt;0,WEEKDAY(A38)=1),"TC",IF(G38&gt;='CẤU HÌNH'!$C$11,"X",IF(G38&gt;='CẤU HÌNH'!$C$12,"N","K"))))))</f>
        <v>X</v>
      </c>
      <c r="N38" s="17"/>
      <c r="O38" s="39" t="str">
        <f t="shared" si="2"/>
        <v>NV002|46301</v>
      </c>
    </row>
    <row r="39" ht="19.5" customHeight="1">
      <c r="A39" s="15">
        <v>46301.0</v>
      </c>
      <c r="B39" s="17" t="s">
        <v>102</v>
      </c>
      <c r="C39" s="22" t="str">
        <f t="array" ref="C39">IF(B39="","",IFERROR(INDEX('NHÂN VIÊN'!$C$5:$C$54,MATCH(B39,'NHÂN VIÊN'!$B$5:$B$54,0)),"⚠ Sai mã NV"))</f>
        <v>Lê Văn Minh</v>
      </c>
      <c r="D39" s="24">
        <v>0.313194444444444</v>
      </c>
      <c r="E39" s="24">
        <v>0.666666666666667</v>
      </c>
      <c r="F39" s="25"/>
      <c r="G39" s="32">
        <f>IF(OR(A39="",B39=""),"",IF(AND(D39&lt;&gt;"",E39&lt;&gt;""),ROUND(MAX(0,(E39-D39)*24-MAX(0,MIN(E39,'CẤU HÌNH'!$C$8)-MAX(D39,'CẤU HÌNH'!$C$7))*24),2),0))</f>
        <v>7.48</v>
      </c>
      <c r="H39" s="34">
        <f>IF(M39="X",IF(D39&gt;'CẤU HÌNH'!$C$5+'CẤU HÌNH'!$C$10/1440,ROUND((D39-'CẤU HÌNH'!$C$5)*1440,0),0),"")</f>
        <v>0</v>
      </c>
      <c r="I39" s="34">
        <f>IF(M39="X",IF(E39&lt;'CẤU HÌNH'!$C$6,ROUND(('CẤU HÌNH'!$C$6-E39)*1440,0),0),"")</f>
        <v>30</v>
      </c>
      <c r="J39" s="37">
        <f>IF(M39="","",IF(M39="TC",G39,IF(M39="X",IF(ROUND((E39-'CẤU HÌNH'!$C$6)*24,4)&gt;='CẤU HÌNH'!$C$13,FLOOR(ROUND((E39-'CẤU HÌNH'!$C$6)*24,4),0.5),0),0)))</f>
        <v>0</v>
      </c>
      <c r="K39" s="32">
        <f>IF(A39="","",IF(COUNTIF('CẤU HÌNH'!$E$5:$E$24,A39)&gt;0,'CẤU HÌNH'!$C$16,IF(WEEKDAY(A39)=1,'CẤU HÌNH'!$C$15,'CẤU HÌNH'!$C$14)))</f>
        <v>1.5</v>
      </c>
      <c r="L39" s="37">
        <f t="shared" si="1"/>
        <v>0</v>
      </c>
      <c r="M39" s="38" t="str">
        <f>IF(OR(A39="",B39=""),"",IF(F39&lt;&gt;"",F39,IF(G39=0,"",IF(OR(COUNTIF('CẤU HÌNH'!$E$5:$E$24,A39)&gt;0,WEEKDAY(A39)=1),"TC",IF(G39&gt;='CẤU HÌNH'!$C$11,"X",IF(G39&gt;='CẤU HÌNH'!$C$12,"N","K"))))))</f>
        <v>X</v>
      </c>
      <c r="N39" s="17"/>
      <c r="O39" s="39" t="str">
        <f t="shared" si="2"/>
        <v>NV003|46301</v>
      </c>
    </row>
    <row r="40" ht="19.5" customHeight="1">
      <c r="A40" s="15">
        <v>46301.0</v>
      </c>
      <c r="B40" s="17" t="s">
        <v>104</v>
      </c>
      <c r="C40" s="22" t="str">
        <f t="array" ref="C40">IF(B40="","",IFERROR(INDEX('NHÂN VIÊN'!$C$5:$C$54,MATCH(B40,'NHÂN VIÊN'!$B$5:$B$54,0)),"⚠ Sai mã NV"))</f>
        <v>Phạm Thị Mai</v>
      </c>
      <c r="D40" s="24">
        <v>0.305555555555556</v>
      </c>
      <c r="E40" s="24">
        <v>0.666666666666667</v>
      </c>
      <c r="F40" s="25"/>
      <c r="G40" s="32">
        <f>IF(OR(A40="",B40=""),"",IF(AND(D40&lt;&gt;"",E40&lt;&gt;""),ROUND(MAX(0,(E40-D40)*24-MAX(0,MIN(E40,'CẤU HÌNH'!$C$8)-MAX(D40,'CẤU HÌNH'!$C$7))*24),2),0))</f>
        <v>7.67</v>
      </c>
      <c r="H40" s="34">
        <f>IF(M40="X",IF(D40&gt;'CẤU HÌNH'!$C$5+'CẤU HÌNH'!$C$10/1440,ROUND((D40-'CẤU HÌNH'!$C$5)*1440,0),0),"")</f>
        <v>0</v>
      </c>
      <c r="I40" s="34">
        <f>IF(M40="X",IF(E40&lt;'CẤU HÌNH'!$C$6,ROUND(('CẤU HÌNH'!$C$6-E40)*1440,0),0),"")</f>
        <v>30</v>
      </c>
      <c r="J40" s="37">
        <f>IF(M40="","",IF(M40="TC",G40,IF(M40="X",IF(ROUND((E40-'CẤU HÌNH'!$C$6)*24,4)&gt;='CẤU HÌNH'!$C$13,FLOOR(ROUND((E40-'CẤU HÌNH'!$C$6)*24,4),0.5),0),0)))</f>
        <v>0</v>
      </c>
      <c r="K40" s="32">
        <f>IF(A40="","",IF(COUNTIF('CẤU HÌNH'!$E$5:$E$24,A40)&gt;0,'CẤU HÌNH'!$C$16,IF(WEEKDAY(A40)=1,'CẤU HÌNH'!$C$15,'CẤU HÌNH'!$C$14)))</f>
        <v>1.5</v>
      </c>
      <c r="L40" s="37">
        <f t="shared" si="1"/>
        <v>0</v>
      </c>
      <c r="M40" s="38" t="str">
        <f>IF(OR(A40="",B40=""),"",IF(F40&lt;&gt;"",F40,IF(G40=0,"",IF(OR(COUNTIF('CẤU HÌNH'!$E$5:$E$24,A40)&gt;0,WEEKDAY(A40)=1),"TC",IF(G40&gt;='CẤU HÌNH'!$C$11,"X",IF(G40&gt;='CẤU HÌNH'!$C$12,"N","K"))))))</f>
        <v>X</v>
      </c>
      <c r="N40" s="17"/>
      <c r="O40" s="39" t="str">
        <f t="shared" si="2"/>
        <v>NV004|46301</v>
      </c>
    </row>
    <row r="41" ht="19.5" customHeight="1">
      <c r="A41" s="15">
        <v>46301.0</v>
      </c>
      <c r="B41" s="17" t="s">
        <v>107</v>
      </c>
      <c r="C41" s="22" t="str">
        <f t="array" ref="C41">IF(B41="","",IFERROR(INDEX('NHÂN VIÊN'!$C$5:$C$54,MATCH(B41,'NHÂN VIÊN'!$B$5:$B$54,0)),"⚠ Sai mã NV"))</f>
        <v>Hoàng Thị Thu</v>
      </c>
      <c r="D41" s="24">
        <v>0.306944444444445</v>
      </c>
      <c r="E41" s="24">
        <v>0.6875</v>
      </c>
      <c r="F41" s="25"/>
      <c r="G41" s="32">
        <f>IF(OR(A41="",B41=""),"",IF(AND(D41&lt;&gt;"",E41&lt;&gt;""),ROUND(MAX(0,(E41-D41)*24-MAX(0,MIN(E41,'CẤU HÌNH'!$C$8)-MAX(D41,'CẤU HÌNH'!$C$7))*24),2),0))</f>
        <v>8.13</v>
      </c>
      <c r="H41" s="34">
        <f>IF(M41="X",IF(D41&gt;'CẤU HÌNH'!$C$5+'CẤU HÌNH'!$C$10/1440,ROUND((D41-'CẤU HÌNH'!$C$5)*1440,0),0),"")</f>
        <v>0</v>
      </c>
      <c r="I41" s="34">
        <f>IF(M41="X",IF(E41&lt;'CẤU HÌNH'!$C$6,ROUND(('CẤU HÌNH'!$C$6-E41)*1440,0),0),"")</f>
        <v>0</v>
      </c>
      <c r="J41" s="37">
        <f>IF(M41="","",IF(M41="TC",G41,IF(M41="X",IF(ROUND((E41-'CẤU HÌNH'!$C$6)*24,4)&gt;='CẤU HÌNH'!$C$13,FLOOR(ROUND((E41-'CẤU HÌNH'!$C$6)*24,4),0.5),0),0)))</f>
        <v>0</v>
      </c>
      <c r="K41" s="32">
        <f>IF(A41="","",IF(COUNTIF('CẤU HÌNH'!$E$5:$E$24,A41)&gt;0,'CẤU HÌNH'!$C$16,IF(WEEKDAY(A41)=1,'CẤU HÌNH'!$C$15,'CẤU HÌNH'!$C$14)))</f>
        <v>1.5</v>
      </c>
      <c r="L41" s="37">
        <f t="shared" si="1"/>
        <v>0</v>
      </c>
      <c r="M41" s="38" t="str">
        <f>IF(OR(A41="",B41=""),"",IF(F41&lt;&gt;"",F41,IF(G41=0,"",IF(OR(COUNTIF('CẤU HÌNH'!$E$5:$E$24,A41)&gt;0,WEEKDAY(A41)=1),"TC",IF(G41&gt;='CẤU HÌNH'!$C$11,"X",IF(G41&gt;='CẤU HÌNH'!$C$12,"N","K"))))))</f>
        <v>X</v>
      </c>
      <c r="N41" s="17"/>
      <c r="O41" s="39" t="str">
        <f t="shared" si="2"/>
        <v>NV005|46301</v>
      </c>
    </row>
    <row r="42" ht="19.5" customHeight="1">
      <c r="A42" s="15">
        <v>46301.0</v>
      </c>
      <c r="B42" s="17" t="s">
        <v>110</v>
      </c>
      <c r="C42" s="22" t="str">
        <f t="array" ref="C42">IF(B42="","",IFERROR(INDEX('NHÂN VIÊN'!$C$5:$C$54,MATCH(B42,'NHÂN VIÊN'!$B$5:$B$54,0)),"⚠ Sai mã NV"))</f>
        <v>Vũ Văn Hùng</v>
      </c>
      <c r="D42" s="24">
        <v>0.3125</v>
      </c>
      <c r="E42" s="24">
        <v>0.770833333333333</v>
      </c>
      <c r="F42" s="25"/>
      <c r="G42" s="32">
        <f>IF(OR(A42="",B42=""),"",IF(AND(D42&lt;&gt;"",E42&lt;&gt;""),ROUND(MAX(0,(E42-D42)*24-MAX(0,MIN(E42,'CẤU HÌNH'!$C$8)-MAX(D42,'CẤU HÌNH'!$C$7))*24),2),0))</f>
        <v>10</v>
      </c>
      <c r="H42" s="34">
        <f>IF(M42="X",IF(D42&gt;'CẤU HÌNH'!$C$5+'CẤU HÌNH'!$C$10/1440,ROUND((D42-'CẤU HÌNH'!$C$5)*1440,0),0),"")</f>
        <v>0</v>
      </c>
      <c r="I42" s="34">
        <f>IF(M42="X",IF(E42&lt;'CẤU HÌNH'!$C$6,ROUND(('CẤU HÌNH'!$C$6-E42)*1440,0),0),"")</f>
        <v>0</v>
      </c>
      <c r="J42" s="37">
        <f>IF(M42="","",IF(M42="TC",G42,IF(M42="X",IF(ROUND((E42-'CẤU HÌNH'!$C$6)*24,4)&gt;='CẤU HÌNH'!$C$13,FLOOR(ROUND((E42-'CẤU HÌNH'!$C$6)*24,4),0.5),0),0)))</f>
        <v>2</v>
      </c>
      <c r="K42" s="32">
        <f>IF(A42="","",IF(COUNTIF('CẤU HÌNH'!$E$5:$E$24,A42)&gt;0,'CẤU HÌNH'!$C$16,IF(WEEKDAY(A42)=1,'CẤU HÌNH'!$C$15,'CẤU HÌNH'!$C$14)))</f>
        <v>1.5</v>
      </c>
      <c r="L42" s="37">
        <f t="shared" si="1"/>
        <v>3</v>
      </c>
      <c r="M42" s="38" t="str">
        <f>IF(OR(A42="",B42=""),"",IF(F42&lt;&gt;"",F42,IF(G42=0,"",IF(OR(COUNTIF('CẤU HÌNH'!$E$5:$E$24,A42)&gt;0,WEEKDAY(A42)=1),"TC",IF(G42&gt;='CẤU HÌNH'!$C$11,"X",IF(G42&gt;='CẤU HÌNH'!$C$12,"N","K"))))))</f>
        <v>X</v>
      </c>
      <c r="N42" s="17"/>
      <c r="O42" s="39" t="str">
        <f t="shared" si="2"/>
        <v>NV006|46301</v>
      </c>
    </row>
    <row r="43" ht="19.5" customHeight="1">
      <c r="A43" s="15">
        <v>46301.0</v>
      </c>
      <c r="B43" s="17" t="s">
        <v>113</v>
      </c>
      <c r="C43" s="22" t="str">
        <f t="array" ref="C43">IF(B43="","",IFERROR(INDEX('NHÂN VIÊN'!$C$5:$C$54,MATCH(B43,'NHÂN VIÊN'!$B$5:$B$54,0)),"⚠ Sai mã NV"))</f>
        <v>Đặng Thị Nga</v>
      </c>
      <c r="D43" s="24">
        <v>0.305555555555556</v>
      </c>
      <c r="E43" s="24">
        <v>0.75</v>
      </c>
      <c r="F43" s="25"/>
      <c r="G43" s="32">
        <f>IF(OR(A43="",B43=""),"",IF(AND(D43&lt;&gt;"",E43&lt;&gt;""),ROUND(MAX(0,(E43-D43)*24-MAX(0,MIN(E43,'CẤU HÌNH'!$C$8)-MAX(D43,'CẤU HÌNH'!$C$7))*24),2),0))</f>
        <v>9.67</v>
      </c>
      <c r="H43" s="34">
        <f>IF(M43="X",IF(D43&gt;'CẤU HÌNH'!$C$5+'CẤU HÌNH'!$C$10/1440,ROUND((D43-'CẤU HÌNH'!$C$5)*1440,0),0),"")</f>
        <v>0</v>
      </c>
      <c r="I43" s="34">
        <f>IF(M43="X",IF(E43&lt;'CẤU HÌNH'!$C$6,ROUND(('CẤU HÌNH'!$C$6-E43)*1440,0),0),"")</f>
        <v>0</v>
      </c>
      <c r="J43" s="37">
        <f>IF(M43="","",IF(M43="TC",G43,IF(M43="X",IF(ROUND((E43-'CẤU HÌNH'!$C$6)*24,4)&gt;='CẤU HÌNH'!$C$13,FLOOR(ROUND((E43-'CẤU HÌNH'!$C$6)*24,4),0.5),0),0)))</f>
        <v>1.5</v>
      </c>
      <c r="K43" s="32">
        <f>IF(A43="","",IF(COUNTIF('CẤU HÌNH'!$E$5:$E$24,A43)&gt;0,'CẤU HÌNH'!$C$16,IF(WEEKDAY(A43)=1,'CẤU HÌNH'!$C$15,'CẤU HÌNH'!$C$14)))</f>
        <v>1.5</v>
      </c>
      <c r="L43" s="37">
        <f t="shared" si="1"/>
        <v>2.25</v>
      </c>
      <c r="M43" s="38" t="str">
        <f>IF(OR(A43="",B43=""),"",IF(F43&lt;&gt;"",F43,IF(G43=0,"",IF(OR(COUNTIF('CẤU HÌNH'!$E$5:$E$24,A43)&gt;0,WEEKDAY(A43)=1),"TC",IF(G43&gt;='CẤU HÌNH'!$C$11,"X",IF(G43&gt;='CẤU HÌNH'!$C$12,"N","K"))))))</f>
        <v>X</v>
      </c>
      <c r="N43" s="17"/>
      <c r="O43" s="39" t="str">
        <f t="shared" si="2"/>
        <v>NV007|46301</v>
      </c>
    </row>
    <row r="44" ht="19.5" customHeight="1">
      <c r="A44" s="15">
        <v>46301.0</v>
      </c>
      <c r="B44" s="17" t="s">
        <v>116</v>
      </c>
      <c r="C44" s="22" t="str">
        <f t="array" ref="C44">IF(B44="","",IFERROR(INDEX('NHÂN VIÊN'!$C$5:$C$54,MATCH(B44,'NHÂN VIÊN'!$B$5:$B$54,0)),"⚠ Sai mã NV"))</f>
        <v>Bùi Thị Hạnh</v>
      </c>
      <c r="D44" s="24">
        <v>0.305555555555556</v>
      </c>
      <c r="E44" s="24">
        <v>0.666666666666667</v>
      </c>
      <c r="F44" s="25"/>
      <c r="G44" s="32">
        <f>IF(OR(A44="",B44=""),"",IF(AND(D44&lt;&gt;"",E44&lt;&gt;""),ROUND(MAX(0,(E44-D44)*24-MAX(0,MIN(E44,'CẤU HÌNH'!$C$8)-MAX(D44,'CẤU HÌNH'!$C$7))*24),2),0))</f>
        <v>7.67</v>
      </c>
      <c r="H44" s="34">
        <f>IF(M44="X",IF(D44&gt;'CẤU HÌNH'!$C$5+'CẤU HÌNH'!$C$10/1440,ROUND((D44-'CẤU HÌNH'!$C$5)*1440,0),0),"")</f>
        <v>0</v>
      </c>
      <c r="I44" s="34">
        <f>IF(M44="X",IF(E44&lt;'CẤU HÌNH'!$C$6,ROUND(('CẤU HÌNH'!$C$6-E44)*1440,0),0),"")</f>
        <v>30</v>
      </c>
      <c r="J44" s="37">
        <f>IF(M44="","",IF(M44="TC",G44,IF(M44="X",IF(ROUND((E44-'CẤU HÌNH'!$C$6)*24,4)&gt;='CẤU HÌNH'!$C$13,FLOOR(ROUND((E44-'CẤU HÌNH'!$C$6)*24,4),0.5),0),0)))</f>
        <v>0</v>
      </c>
      <c r="K44" s="32">
        <f>IF(A44="","",IF(COUNTIF('CẤU HÌNH'!$E$5:$E$24,A44)&gt;0,'CẤU HÌNH'!$C$16,IF(WEEKDAY(A44)=1,'CẤU HÌNH'!$C$15,'CẤU HÌNH'!$C$14)))</f>
        <v>1.5</v>
      </c>
      <c r="L44" s="37">
        <f t="shared" si="1"/>
        <v>0</v>
      </c>
      <c r="M44" s="38" t="str">
        <f>IF(OR(A44="",B44=""),"",IF(F44&lt;&gt;"",F44,IF(G44=0,"",IF(OR(COUNTIF('CẤU HÌNH'!$E$5:$E$24,A44)&gt;0,WEEKDAY(A44)=1),"TC",IF(G44&gt;='CẤU HÌNH'!$C$11,"X",IF(G44&gt;='CẤU HÌNH'!$C$12,"N","K"))))))</f>
        <v>X</v>
      </c>
      <c r="N44" s="17"/>
      <c r="O44" s="39" t="str">
        <f t="shared" si="2"/>
        <v>NV008|46301</v>
      </c>
    </row>
    <row r="45" ht="19.5" customHeight="1">
      <c r="A45" s="15">
        <v>46302.0</v>
      </c>
      <c r="B45" s="17" t="s">
        <v>50</v>
      </c>
      <c r="C45" s="22" t="str">
        <f t="array" ref="C45">IF(B45="","",IFERROR(INDEX('NHÂN VIÊN'!$C$5:$C$54,MATCH(B45,'NHÂN VIÊN'!$B$5:$B$54,0)),"⚠ Sai mã NV"))</f>
        <v>Nguyễn Thị Lan</v>
      </c>
      <c r="D45" s="24">
        <v>0.313194444444444</v>
      </c>
      <c r="E45" s="24">
        <v>0.6875</v>
      </c>
      <c r="F45" s="25"/>
      <c r="G45" s="32">
        <f>IF(OR(A45="",B45=""),"",IF(AND(D45&lt;&gt;"",E45&lt;&gt;""),ROUND(MAX(0,(E45-D45)*24-MAX(0,MIN(E45,'CẤU HÌNH'!$C$8)-MAX(D45,'CẤU HÌNH'!$C$7))*24),2),0))</f>
        <v>7.98</v>
      </c>
      <c r="H45" s="34">
        <f>IF(M45="X",IF(D45&gt;'CẤU HÌNH'!$C$5+'CẤU HÌNH'!$C$10/1440,ROUND((D45-'CẤU HÌNH'!$C$5)*1440,0),0),"")</f>
        <v>0</v>
      </c>
      <c r="I45" s="34">
        <f>IF(M45="X",IF(E45&lt;'CẤU HÌNH'!$C$6,ROUND(('CẤU HÌNH'!$C$6-E45)*1440,0),0),"")</f>
        <v>0</v>
      </c>
      <c r="J45" s="37">
        <f>IF(M45="","",IF(M45="TC",G45,IF(M45="X",IF(ROUND((E45-'CẤU HÌNH'!$C$6)*24,4)&gt;='CẤU HÌNH'!$C$13,FLOOR(ROUND((E45-'CẤU HÌNH'!$C$6)*24,4),0.5),0),0)))</f>
        <v>0</v>
      </c>
      <c r="K45" s="32">
        <f>IF(A45="","",IF(COUNTIF('CẤU HÌNH'!$E$5:$E$24,A45)&gt;0,'CẤU HÌNH'!$C$16,IF(WEEKDAY(A45)=1,'CẤU HÌNH'!$C$15,'CẤU HÌNH'!$C$14)))</f>
        <v>1.5</v>
      </c>
      <c r="L45" s="37">
        <f t="shared" si="1"/>
        <v>0</v>
      </c>
      <c r="M45" s="38" t="str">
        <f>IF(OR(A45="",B45=""),"",IF(F45&lt;&gt;"",F45,IF(G45=0,"",IF(OR(COUNTIF('CẤU HÌNH'!$E$5:$E$24,A45)&gt;0,WEEKDAY(A45)=1),"TC",IF(G45&gt;='CẤU HÌNH'!$C$11,"X",IF(G45&gt;='CẤU HÌNH'!$C$12,"N","K"))))))</f>
        <v>X</v>
      </c>
      <c r="N45" s="17"/>
      <c r="O45" s="39" t="str">
        <f t="shared" si="2"/>
        <v>NV001|46302</v>
      </c>
    </row>
    <row r="46" ht="19.5" customHeight="1">
      <c r="A46" s="15">
        <v>46302.0</v>
      </c>
      <c r="B46" s="17" t="s">
        <v>93</v>
      </c>
      <c r="C46" s="22" t="str">
        <f t="array" ref="C46">IF(B46="","",IFERROR(INDEX('NHÂN VIÊN'!$C$5:$C$54,MATCH(B46,'NHÂN VIÊN'!$B$5:$B$54,0)),"⚠ Sai mã NV"))</f>
        <v>Trần Thị Hoa</v>
      </c>
      <c r="D46" s="24">
        <v>0.329861111111111</v>
      </c>
      <c r="E46" s="24">
        <v>0.6875</v>
      </c>
      <c r="F46" s="25"/>
      <c r="G46" s="32">
        <f>IF(OR(A46="",B46=""),"",IF(AND(D46&lt;&gt;"",E46&lt;&gt;""),ROUND(MAX(0,(E46-D46)*24-MAX(0,MIN(E46,'CẤU HÌNH'!$C$8)-MAX(D46,'CẤU HÌNH'!$C$7))*24),2),0))</f>
        <v>7.58</v>
      </c>
      <c r="H46" s="34">
        <f>IF(M46="X",IF(D46&gt;'CẤU HÌNH'!$C$5+'CẤU HÌNH'!$C$10/1440,ROUND((D46-'CẤU HÌNH'!$C$5)*1440,0),0),"")</f>
        <v>25</v>
      </c>
      <c r="I46" s="34">
        <f>IF(M46="X",IF(E46&lt;'CẤU HÌNH'!$C$6,ROUND(('CẤU HÌNH'!$C$6-E46)*1440,0),0),"")</f>
        <v>0</v>
      </c>
      <c r="J46" s="37">
        <f>IF(M46="","",IF(M46="TC",G46,IF(M46="X",IF(ROUND((E46-'CẤU HÌNH'!$C$6)*24,4)&gt;='CẤU HÌNH'!$C$13,FLOOR(ROUND((E46-'CẤU HÌNH'!$C$6)*24,4),0.5),0),0)))</f>
        <v>0</v>
      </c>
      <c r="K46" s="32">
        <f>IF(A46="","",IF(COUNTIF('CẤU HÌNH'!$E$5:$E$24,A46)&gt;0,'CẤU HÌNH'!$C$16,IF(WEEKDAY(A46)=1,'CẤU HÌNH'!$C$15,'CẤU HÌNH'!$C$14)))</f>
        <v>1.5</v>
      </c>
      <c r="L46" s="37">
        <f t="shared" si="1"/>
        <v>0</v>
      </c>
      <c r="M46" s="38" t="str">
        <f>IF(OR(A46="",B46=""),"",IF(F46&lt;&gt;"",F46,IF(G46=0,"",IF(OR(COUNTIF('CẤU HÌNH'!$E$5:$E$24,A46)&gt;0,WEEKDAY(A46)=1),"TC",IF(G46&gt;='CẤU HÌNH'!$C$11,"X",IF(G46&gt;='CẤU HÌNH'!$C$12,"N","K"))))))</f>
        <v>X</v>
      </c>
      <c r="N46" s="17"/>
      <c r="O46" s="39" t="str">
        <f t="shared" si="2"/>
        <v>NV002|46302</v>
      </c>
    </row>
    <row r="47" ht="19.5" customHeight="1">
      <c r="A47" s="15">
        <v>46302.0</v>
      </c>
      <c r="B47" s="17" t="s">
        <v>102</v>
      </c>
      <c r="C47" s="22" t="str">
        <f t="array" ref="C47">IF(B47="","",IFERROR(INDEX('NHÂN VIÊN'!$C$5:$C$54,MATCH(B47,'NHÂN VIÊN'!$B$5:$B$54,0)),"⚠ Sai mã NV"))</f>
        <v>Lê Văn Minh</v>
      </c>
      <c r="D47" s="24">
        <v>0.313194444444444</v>
      </c>
      <c r="E47" s="24">
        <v>0.688888888888889</v>
      </c>
      <c r="F47" s="25"/>
      <c r="G47" s="32">
        <f>IF(OR(A47="",B47=""),"",IF(AND(D47&lt;&gt;"",E47&lt;&gt;""),ROUND(MAX(0,(E47-D47)*24-MAX(0,MIN(E47,'CẤU HÌNH'!$C$8)-MAX(D47,'CẤU HÌNH'!$C$7))*24),2),0))</f>
        <v>8.02</v>
      </c>
      <c r="H47" s="34">
        <f>IF(M47="X",IF(D47&gt;'CẤU HÌNH'!$C$5+'CẤU HÌNH'!$C$10/1440,ROUND((D47-'CẤU HÌNH'!$C$5)*1440,0),0),"")</f>
        <v>0</v>
      </c>
      <c r="I47" s="34">
        <f>IF(M47="X",IF(E47&lt;'CẤU HÌNH'!$C$6,ROUND(('CẤU HÌNH'!$C$6-E47)*1440,0),0),"")</f>
        <v>0</v>
      </c>
      <c r="J47" s="37">
        <f>IF(M47="","",IF(M47="TC",G47,IF(M47="X",IF(ROUND((E47-'CẤU HÌNH'!$C$6)*24,4)&gt;='CẤU HÌNH'!$C$13,FLOOR(ROUND((E47-'CẤU HÌNH'!$C$6)*24,4),0.5),0),0)))</f>
        <v>0</v>
      </c>
      <c r="K47" s="32">
        <f>IF(A47="","",IF(COUNTIF('CẤU HÌNH'!$E$5:$E$24,A47)&gt;0,'CẤU HÌNH'!$C$16,IF(WEEKDAY(A47)=1,'CẤU HÌNH'!$C$15,'CẤU HÌNH'!$C$14)))</f>
        <v>1.5</v>
      </c>
      <c r="L47" s="37">
        <f t="shared" si="1"/>
        <v>0</v>
      </c>
      <c r="M47" s="38" t="str">
        <f>IF(OR(A47="",B47=""),"",IF(F47&lt;&gt;"",F47,IF(G47=0,"",IF(OR(COUNTIF('CẤU HÌNH'!$E$5:$E$24,A47)&gt;0,WEEKDAY(A47)=1),"TC",IF(G47&gt;='CẤU HÌNH'!$C$11,"X",IF(G47&gt;='CẤU HÌNH'!$C$12,"N","K"))))))</f>
        <v>X</v>
      </c>
      <c r="N47" s="17"/>
      <c r="O47" s="39" t="str">
        <f t="shared" si="2"/>
        <v>NV003|46302</v>
      </c>
    </row>
    <row r="48" ht="19.5" customHeight="1">
      <c r="A48" s="15">
        <v>46302.0</v>
      </c>
      <c r="B48" s="17" t="s">
        <v>104</v>
      </c>
      <c r="C48" s="22" t="str">
        <f t="array" ref="C48">IF(B48="","",IFERROR(INDEX('NHÂN VIÊN'!$C$5:$C$54,MATCH(B48,'NHÂN VIÊN'!$B$5:$B$54,0)),"⚠ Sai mã NV"))</f>
        <v>Phạm Thị Mai</v>
      </c>
      <c r="D48" s="24">
        <v>0.30625</v>
      </c>
      <c r="E48" s="24">
        <v>0.690972222222222</v>
      </c>
      <c r="F48" s="25"/>
      <c r="G48" s="32">
        <f>IF(OR(A48="",B48=""),"",IF(AND(D48&lt;&gt;"",E48&lt;&gt;""),ROUND(MAX(0,(E48-D48)*24-MAX(0,MIN(E48,'CẤU HÌNH'!$C$8)-MAX(D48,'CẤU HÌNH'!$C$7))*24),2),0))</f>
        <v>8.23</v>
      </c>
      <c r="H48" s="34">
        <f>IF(M48="X",IF(D48&gt;'CẤU HÌNH'!$C$5+'CẤU HÌNH'!$C$10/1440,ROUND((D48-'CẤU HÌNH'!$C$5)*1440,0),0),"")</f>
        <v>0</v>
      </c>
      <c r="I48" s="34">
        <f>IF(M48="X",IF(E48&lt;'CẤU HÌNH'!$C$6,ROUND(('CẤU HÌNH'!$C$6-E48)*1440,0),0),"")</f>
        <v>0</v>
      </c>
      <c r="J48" s="37">
        <f>IF(M48="","",IF(M48="TC",G48,IF(M48="X",IF(ROUND((E48-'CẤU HÌNH'!$C$6)*24,4)&gt;='CẤU HÌNH'!$C$13,FLOOR(ROUND((E48-'CẤU HÌNH'!$C$6)*24,4),0.5),0),0)))</f>
        <v>0</v>
      </c>
      <c r="K48" s="32">
        <f>IF(A48="","",IF(COUNTIF('CẤU HÌNH'!$E$5:$E$24,A48)&gt;0,'CẤU HÌNH'!$C$16,IF(WEEKDAY(A48)=1,'CẤU HÌNH'!$C$15,'CẤU HÌNH'!$C$14)))</f>
        <v>1.5</v>
      </c>
      <c r="L48" s="37">
        <f t="shared" si="1"/>
        <v>0</v>
      </c>
      <c r="M48" s="38" t="str">
        <f>IF(OR(A48="",B48=""),"",IF(F48&lt;&gt;"",F48,IF(G48=0,"",IF(OR(COUNTIF('CẤU HÌNH'!$E$5:$E$24,A48)&gt;0,WEEKDAY(A48)=1),"TC",IF(G48&gt;='CẤU HÌNH'!$C$11,"X",IF(G48&gt;='CẤU HÌNH'!$C$12,"N","K"))))))</f>
        <v>X</v>
      </c>
      <c r="N48" s="17"/>
      <c r="O48" s="39" t="str">
        <f t="shared" si="2"/>
        <v>NV004|46302</v>
      </c>
    </row>
    <row r="49" ht="19.5" customHeight="1">
      <c r="A49" s="15">
        <v>46302.0</v>
      </c>
      <c r="B49" s="17" t="s">
        <v>107</v>
      </c>
      <c r="C49" s="22" t="str">
        <f t="array" ref="C49">IF(B49="","",IFERROR(INDEX('NHÂN VIÊN'!$C$5:$C$54,MATCH(B49,'NHÂN VIÊN'!$B$5:$B$54,0)),"⚠ Sai mã NV"))</f>
        <v>Hoàng Thị Thu</v>
      </c>
      <c r="D49" s="24">
        <v>0.328472222222222</v>
      </c>
      <c r="E49" s="24">
        <v>0.708333333333333</v>
      </c>
      <c r="F49" s="25"/>
      <c r="G49" s="32">
        <f>IF(OR(A49="",B49=""),"",IF(AND(D49&lt;&gt;"",E49&lt;&gt;""),ROUND(MAX(0,(E49-D49)*24-MAX(0,MIN(E49,'CẤU HÌNH'!$C$8)-MAX(D49,'CẤU HÌNH'!$C$7))*24),2),0))</f>
        <v>8.12</v>
      </c>
      <c r="H49" s="34">
        <f>IF(M49="X",IF(D49&gt;'CẤU HÌNH'!$C$5+'CẤU HÌNH'!$C$10/1440,ROUND((D49-'CẤU HÌNH'!$C$5)*1440,0),0),"")</f>
        <v>23</v>
      </c>
      <c r="I49" s="34">
        <f>IF(M49="X",IF(E49&lt;'CẤU HÌNH'!$C$6,ROUND(('CẤU HÌNH'!$C$6-E49)*1440,0),0),"")</f>
        <v>0</v>
      </c>
      <c r="J49" s="37">
        <f>IF(M49="","",IF(M49="TC",G49,IF(M49="X",IF(ROUND((E49-'CẤU HÌNH'!$C$6)*24,4)&gt;='CẤU HÌNH'!$C$13,FLOOR(ROUND((E49-'CẤU HÌNH'!$C$6)*24,4),0.5),0),0)))</f>
        <v>0.5</v>
      </c>
      <c r="K49" s="32">
        <f>IF(A49="","",IF(COUNTIF('CẤU HÌNH'!$E$5:$E$24,A49)&gt;0,'CẤU HÌNH'!$C$16,IF(WEEKDAY(A49)=1,'CẤU HÌNH'!$C$15,'CẤU HÌNH'!$C$14)))</f>
        <v>1.5</v>
      </c>
      <c r="L49" s="37">
        <f t="shared" si="1"/>
        <v>0.75</v>
      </c>
      <c r="M49" s="38" t="str">
        <f>IF(OR(A49="",B49=""),"",IF(F49&lt;&gt;"",F49,IF(G49=0,"",IF(OR(COUNTIF('CẤU HÌNH'!$E$5:$E$24,A49)&gt;0,WEEKDAY(A49)=1),"TC",IF(G49&gt;='CẤU HÌNH'!$C$11,"X",IF(G49&gt;='CẤU HÌNH'!$C$12,"N","K"))))))</f>
        <v>X</v>
      </c>
      <c r="N49" s="17"/>
      <c r="O49" s="39" t="str">
        <f t="shared" si="2"/>
        <v>NV005|46302</v>
      </c>
    </row>
    <row r="50" ht="19.5" customHeight="1">
      <c r="A50" s="15">
        <v>46302.0</v>
      </c>
      <c r="B50" s="17" t="s">
        <v>110</v>
      </c>
      <c r="C50" s="22" t="str">
        <f t="array" ref="C50">IF(B50="","",IFERROR(INDEX('NHÂN VIÊN'!$C$5:$C$54,MATCH(B50,'NHÂN VIÊN'!$B$5:$B$54,0)),"⚠ Sai mã NV"))</f>
        <v>Vũ Văn Hùng</v>
      </c>
      <c r="D50" s="24">
        <v>0.305555555555556</v>
      </c>
      <c r="E50" s="24">
        <v>0.6875</v>
      </c>
      <c r="F50" s="25"/>
      <c r="G50" s="32">
        <f>IF(OR(A50="",B50=""),"",IF(AND(D50&lt;&gt;"",E50&lt;&gt;""),ROUND(MAX(0,(E50-D50)*24-MAX(0,MIN(E50,'CẤU HÌNH'!$C$8)-MAX(D50,'CẤU HÌNH'!$C$7))*24),2),0))</f>
        <v>8.17</v>
      </c>
      <c r="H50" s="34">
        <f>IF(M50="X",IF(D50&gt;'CẤU HÌNH'!$C$5+'CẤU HÌNH'!$C$10/1440,ROUND((D50-'CẤU HÌNH'!$C$5)*1440,0),0),"")</f>
        <v>0</v>
      </c>
      <c r="I50" s="34">
        <f>IF(M50="X",IF(E50&lt;'CẤU HÌNH'!$C$6,ROUND(('CẤU HÌNH'!$C$6-E50)*1440,0),0),"")</f>
        <v>0</v>
      </c>
      <c r="J50" s="37">
        <f>IF(M50="","",IF(M50="TC",G50,IF(M50="X",IF(ROUND((E50-'CẤU HÌNH'!$C$6)*24,4)&gt;='CẤU HÌNH'!$C$13,FLOOR(ROUND((E50-'CẤU HÌNH'!$C$6)*24,4),0.5),0),0)))</f>
        <v>0</v>
      </c>
      <c r="K50" s="32">
        <f>IF(A50="","",IF(COUNTIF('CẤU HÌNH'!$E$5:$E$24,A50)&gt;0,'CẤU HÌNH'!$C$16,IF(WEEKDAY(A50)=1,'CẤU HÌNH'!$C$15,'CẤU HÌNH'!$C$14)))</f>
        <v>1.5</v>
      </c>
      <c r="L50" s="37">
        <f t="shared" si="1"/>
        <v>0</v>
      </c>
      <c r="M50" s="38" t="str">
        <f>IF(OR(A50="",B50=""),"",IF(F50&lt;&gt;"",F50,IF(G50=0,"",IF(OR(COUNTIF('CẤU HÌNH'!$E$5:$E$24,A50)&gt;0,WEEKDAY(A50)=1),"TC",IF(G50&gt;='CẤU HÌNH'!$C$11,"X",IF(G50&gt;='CẤU HÌNH'!$C$12,"N","K"))))))</f>
        <v>X</v>
      </c>
      <c r="N50" s="17"/>
      <c r="O50" s="39" t="str">
        <f t="shared" si="2"/>
        <v>NV006|46302</v>
      </c>
    </row>
    <row r="51" ht="19.5" customHeight="1">
      <c r="A51" s="15">
        <v>46302.0</v>
      </c>
      <c r="B51" s="17" t="s">
        <v>113</v>
      </c>
      <c r="C51" s="22" t="str">
        <f t="array" ref="C51">IF(B51="","",IFERROR(INDEX('NHÂN VIÊN'!$C$5:$C$54,MATCH(B51,'NHÂN VIÊN'!$B$5:$B$54,0)),"⚠ Sai mã NV"))</f>
        <v>Đặng Thị Nga</v>
      </c>
      <c r="D51" s="24">
        <v>0.323611111111111</v>
      </c>
      <c r="E51" s="24">
        <v>0.688888888888889</v>
      </c>
      <c r="F51" s="25"/>
      <c r="G51" s="32">
        <f>IF(OR(A51="",B51=""),"",IF(AND(D51&lt;&gt;"",E51&lt;&gt;""),ROUND(MAX(0,(E51-D51)*24-MAX(0,MIN(E51,'CẤU HÌNH'!$C$8)-MAX(D51,'CẤU HÌNH'!$C$7))*24),2),0))</f>
        <v>7.77</v>
      </c>
      <c r="H51" s="34">
        <f>IF(M51="X",IF(D51&gt;'CẤU HÌNH'!$C$5+'CẤU HÌNH'!$C$10/1440,ROUND((D51-'CẤU HÌNH'!$C$5)*1440,0),0),"")</f>
        <v>16</v>
      </c>
      <c r="I51" s="34">
        <f>IF(M51="X",IF(E51&lt;'CẤU HÌNH'!$C$6,ROUND(('CẤU HÌNH'!$C$6-E51)*1440,0),0),"")</f>
        <v>0</v>
      </c>
      <c r="J51" s="37">
        <f>IF(M51="","",IF(M51="TC",G51,IF(M51="X",IF(ROUND((E51-'CẤU HÌNH'!$C$6)*24,4)&gt;='CẤU HÌNH'!$C$13,FLOOR(ROUND((E51-'CẤU HÌNH'!$C$6)*24,4),0.5),0),0)))</f>
        <v>0</v>
      </c>
      <c r="K51" s="32">
        <f>IF(A51="","",IF(COUNTIF('CẤU HÌNH'!$E$5:$E$24,A51)&gt;0,'CẤU HÌNH'!$C$16,IF(WEEKDAY(A51)=1,'CẤU HÌNH'!$C$15,'CẤU HÌNH'!$C$14)))</f>
        <v>1.5</v>
      </c>
      <c r="L51" s="37">
        <f t="shared" si="1"/>
        <v>0</v>
      </c>
      <c r="M51" s="38" t="str">
        <f>IF(OR(A51="",B51=""),"",IF(F51&lt;&gt;"",F51,IF(G51=0,"",IF(OR(COUNTIF('CẤU HÌNH'!$E$5:$E$24,A51)&gt;0,WEEKDAY(A51)=1),"TC",IF(G51&gt;='CẤU HÌNH'!$C$11,"X",IF(G51&gt;='CẤU HÌNH'!$C$12,"N","K"))))))</f>
        <v>X</v>
      </c>
      <c r="N51" s="17"/>
      <c r="O51" s="39" t="str">
        <f t="shared" si="2"/>
        <v>NV007|46302</v>
      </c>
    </row>
    <row r="52" ht="19.5" customHeight="1">
      <c r="A52" s="15">
        <v>46302.0</v>
      </c>
      <c r="B52" s="17" t="s">
        <v>116</v>
      </c>
      <c r="C52" s="22" t="str">
        <f t="array" ref="C52">IF(B52="","",IFERROR(INDEX('NHÂN VIÊN'!$C$5:$C$54,MATCH(B52,'NHÂN VIÊN'!$B$5:$B$54,0)),"⚠ Sai mã NV"))</f>
        <v>Bùi Thị Hạnh</v>
      </c>
      <c r="D52" s="24">
        <v>0.311805555555556</v>
      </c>
      <c r="E52" s="24">
        <v>0.75</v>
      </c>
      <c r="F52" s="25"/>
      <c r="G52" s="32">
        <f>IF(OR(A52="",B52=""),"",IF(AND(D52&lt;&gt;"",E52&lt;&gt;""),ROUND(MAX(0,(E52-D52)*24-MAX(0,MIN(E52,'CẤU HÌNH'!$C$8)-MAX(D52,'CẤU HÌNH'!$C$7))*24),2),0))</f>
        <v>9.52</v>
      </c>
      <c r="H52" s="34">
        <f>IF(M52="X",IF(D52&gt;'CẤU HÌNH'!$C$5+'CẤU HÌNH'!$C$10/1440,ROUND((D52-'CẤU HÌNH'!$C$5)*1440,0),0),"")</f>
        <v>0</v>
      </c>
      <c r="I52" s="34">
        <f>IF(M52="X",IF(E52&lt;'CẤU HÌNH'!$C$6,ROUND(('CẤU HÌNH'!$C$6-E52)*1440,0),0),"")</f>
        <v>0</v>
      </c>
      <c r="J52" s="37">
        <f>IF(M52="","",IF(M52="TC",G52,IF(M52="X",IF(ROUND((E52-'CẤU HÌNH'!$C$6)*24,4)&gt;='CẤU HÌNH'!$C$13,FLOOR(ROUND((E52-'CẤU HÌNH'!$C$6)*24,4),0.5),0),0)))</f>
        <v>1.5</v>
      </c>
      <c r="K52" s="32">
        <f>IF(A52="","",IF(COUNTIF('CẤU HÌNH'!$E$5:$E$24,A52)&gt;0,'CẤU HÌNH'!$C$16,IF(WEEKDAY(A52)=1,'CẤU HÌNH'!$C$15,'CẤU HÌNH'!$C$14)))</f>
        <v>1.5</v>
      </c>
      <c r="L52" s="37">
        <f t="shared" si="1"/>
        <v>2.25</v>
      </c>
      <c r="M52" s="38" t="str">
        <f>IF(OR(A52="",B52=""),"",IF(F52&lt;&gt;"",F52,IF(G52=0,"",IF(OR(COUNTIF('CẤU HÌNH'!$E$5:$E$24,A52)&gt;0,WEEKDAY(A52)=1),"TC",IF(G52&gt;='CẤU HÌNH'!$C$11,"X",IF(G52&gt;='CẤU HÌNH'!$C$12,"N","K"))))))</f>
        <v>X</v>
      </c>
      <c r="N52" s="17"/>
      <c r="O52" s="39" t="str">
        <f t="shared" si="2"/>
        <v>NV008|46302</v>
      </c>
    </row>
    <row r="53" ht="19.5" customHeight="1">
      <c r="A53" s="15">
        <v>46303.0</v>
      </c>
      <c r="B53" s="17" t="s">
        <v>50</v>
      </c>
      <c r="C53" s="22" t="str">
        <f t="array" ref="C53">IF(B53="","",IFERROR(INDEX('NHÂN VIÊN'!$C$5:$C$54,MATCH(B53,'NHÂN VIÊN'!$B$5:$B$54,0)),"⚠ Sai mã NV"))</f>
        <v>Nguyễn Thị Lan</v>
      </c>
      <c r="D53" s="24">
        <v>0.329166666666667</v>
      </c>
      <c r="E53" s="24">
        <v>0.666666666666667</v>
      </c>
      <c r="F53" s="25"/>
      <c r="G53" s="32">
        <f>IF(OR(A53="",B53=""),"",IF(AND(D53&lt;&gt;"",E53&lt;&gt;""),ROUND(MAX(0,(E53-D53)*24-MAX(0,MIN(E53,'CẤU HÌNH'!$C$8)-MAX(D53,'CẤU HÌNH'!$C$7))*24),2),0))</f>
        <v>7.1</v>
      </c>
      <c r="H53" s="34">
        <f>IF(M53="X",IF(D53&gt;'CẤU HÌNH'!$C$5+'CẤU HÌNH'!$C$10/1440,ROUND((D53-'CẤU HÌNH'!$C$5)*1440,0),0),"")</f>
        <v>24</v>
      </c>
      <c r="I53" s="34">
        <f>IF(M53="X",IF(E53&lt;'CẤU HÌNH'!$C$6,ROUND(('CẤU HÌNH'!$C$6-E53)*1440,0),0),"")</f>
        <v>30</v>
      </c>
      <c r="J53" s="37">
        <f>IF(M53="","",IF(M53="TC",G53,IF(M53="X",IF(ROUND((E53-'CẤU HÌNH'!$C$6)*24,4)&gt;='CẤU HÌNH'!$C$13,FLOOR(ROUND((E53-'CẤU HÌNH'!$C$6)*24,4),0.5),0),0)))</f>
        <v>0</v>
      </c>
      <c r="K53" s="32">
        <f>IF(A53="","",IF(COUNTIF('CẤU HÌNH'!$E$5:$E$24,A53)&gt;0,'CẤU HÌNH'!$C$16,IF(WEEKDAY(A53)=1,'CẤU HÌNH'!$C$15,'CẤU HÌNH'!$C$14)))</f>
        <v>1.5</v>
      </c>
      <c r="L53" s="37">
        <f t="shared" si="1"/>
        <v>0</v>
      </c>
      <c r="M53" s="38" t="str">
        <f>IF(OR(A53="",B53=""),"",IF(F53&lt;&gt;"",F53,IF(G53=0,"",IF(OR(COUNTIF('CẤU HÌNH'!$E$5:$E$24,A53)&gt;0,WEEKDAY(A53)=1),"TC",IF(G53&gt;='CẤU HÌNH'!$C$11,"X",IF(G53&gt;='CẤU HÌNH'!$C$12,"N","K"))))))</f>
        <v>X</v>
      </c>
      <c r="N53" s="17"/>
      <c r="O53" s="39" t="str">
        <f t="shared" si="2"/>
        <v>NV001|46303</v>
      </c>
    </row>
    <row r="54" ht="19.5" customHeight="1">
      <c r="A54" s="15">
        <v>46303.0</v>
      </c>
      <c r="B54" s="17" t="s">
        <v>93</v>
      </c>
      <c r="C54" s="22" t="str">
        <f t="array" ref="C54">IF(B54="","",IFERROR(INDEX('NHÂN VIÊN'!$C$5:$C$54,MATCH(B54,'NHÂN VIÊN'!$B$5:$B$54,0)),"⚠ Sai mã NV"))</f>
        <v>Trần Thị Hoa</v>
      </c>
      <c r="D54" s="24">
        <v>0.307638888888889</v>
      </c>
      <c r="E54" s="24">
        <v>0.6875</v>
      </c>
      <c r="F54" s="25"/>
      <c r="G54" s="32">
        <f>IF(OR(A54="",B54=""),"",IF(AND(D54&lt;&gt;"",E54&lt;&gt;""),ROUND(MAX(0,(E54-D54)*24-MAX(0,MIN(E54,'CẤU HÌNH'!$C$8)-MAX(D54,'CẤU HÌNH'!$C$7))*24),2),0))</f>
        <v>8.12</v>
      </c>
      <c r="H54" s="34">
        <f>IF(M54="X",IF(D54&gt;'CẤU HÌNH'!$C$5+'CẤU HÌNH'!$C$10/1440,ROUND((D54-'CẤU HÌNH'!$C$5)*1440,0),0),"")</f>
        <v>0</v>
      </c>
      <c r="I54" s="34">
        <f>IF(M54="X",IF(E54&lt;'CẤU HÌNH'!$C$6,ROUND(('CẤU HÌNH'!$C$6-E54)*1440,0),0),"")</f>
        <v>0</v>
      </c>
      <c r="J54" s="37">
        <f>IF(M54="","",IF(M54="TC",G54,IF(M54="X",IF(ROUND((E54-'CẤU HÌNH'!$C$6)*24,4)&gt;='CẤU HÌNH'!$C$13,FLOOR(ROUND((E54-'CẤU HÌNH'!$C$6)*24,4),0.5),0),0)))</f>
        <v>0</v>
      </c>
      <c r="K54" s="32">
        <f>IF(A54="","",IF(COUNTIF('CẤU HÌNH'!$E$5:$E$24,A54)&gt;0,'CẤU HÌNH'!$C$16,IF(WEEKDAY(A54)=1,'CẤU HÌNH'!$C$15,'CẤU HÌNH'!$C$14)))</f>
        <v>1.5</v>
      </c>
      <c r="L54" s="37">
        <f t="shared" si="1"/>
        <v>0</v>
      </c>
      <c r="M54" s="38" t="str">
        <f>IF(OR(A54="",B54=""),"",IF(F54&lt;&gt;"",F54,IF(G54=0,"",IF(OR(COUNTIF('CẤU HÌNH'!$E$5:$E$24,A54)&gt;0,WEEKDAY(A54)=1),"TC",IF(G54&gt;='CẤU HÌNH'!$C$11,"X",IF(G54&gt;='CẤU HÌNH'!$C$12,"N","K"))))))</f>
        <v>X</v>
      </c>
      <c r="N54" s="17"/>
      <c r="O54" s="39" t="str">
        <f t="shared" si="2"/>
        <v>NV002|46303</v>
      </c>
    </row>
    <row r="55" ht="19.5" customHeight="1">
      <c r="A55" s="15">
        <v>46303.0</v>
      </c>
      <c r="B55" s="17" t="s">
        <v>102</v>
      </c>
      <c r="C55" s="22" t="str">
        <f t="array" ref="C55">IF(B55="","",IFERROR(INDEX('NHÂN VIÊN'!$C$5:$C$54,MATCH(B55,'NHÂN VIÊN'!$B$5:$B$54,0)),"⚠ Sai mã NV"))</f>
        <v>Lê Văn Minh</v>
      </c>
      <c r="D55" s="24">
        <v>0.310416666666667</v>
      </c>
      <c r="E55" s="24">
        <v>0.6875</v>
      </c>
      <c r="F55" s="25"/>
      <c r="G55" s="32">
        <f>IF(OR(A55="",B55=""),"",IF(AND(D55&lt;&gt;"",E55&lt;&gt;""),ROUND(MAX(0,(E55-D55)*24-MAX(0,MIN(E55,'CẤU HÌNH'!$C$8)-MAX(D55,'CẤU HÌNH'!$C$7))*24),2),0))</f>
        <v>8.05</v>
      </c>
      <c r="H55" s="34">
        <f>IF(M55="X",IF(D55&gt;'CẤU HÌNH'!$C$5+'CẤU HÌNH'!$C$10/1440,ROUND((D55-'CẤU HÌNH'!$C$5)*1440,0),0),"")</f>
        <v>0</v>
      </c>
      <c r="I55" s="34">
        <f>IF(M55="X",IF(E55&lt;'CẤU HÌNH'!$C$6,ROUND(('CẤU HÌNH'!$C$6-E55)*1440,0),0),"")</f>
        <v>0</v>
      </c>
      <c r="J55" s="37">
        <f>IF(M55="","",IF(M55="TC",G55,IF(M55="X",IF(ROUND((E55-'CẤU HÌNH'!$C$6)*24,4)&gt;='CẤU HÌNH'!$C$13,FLOOR(ROUND((E55-'CẤU HÌNH'!$C$6)*24,4),0.5),0),0)))</f>
        <v>0</v>
      </c>
      <c r="K55" s="32">
        <f>IF(A55="","",IF(COUNTIF('CẤU HÌNH'!$E$5:$E$24,A55)&gt;0,'CẤU HÌNH'!$C$16,IF(WEEKDAY(A55)=1,'CẤU HÌNH'!$C$15,'CẤU HÌNH'!$C$14)))</f>
        <v>1.5</v>
      </c>
      <c r="L55" s="37">
        <f t="shared" si="1"/>
        <v>0</v>
      </c>
      <c r="M55" s="38" t="str">
        <f>IF(OR(A55="",B55=""),"",IF(F55&lt;&gt;"",F55,IF(G55=0,"",IF(OR(COUNTIF('CẤU HÌNH'!$E$5:$E$24,A55)&gt;0,WEEKDAY(A55)=1),"TC",IF(G55&gt;='CẤU HÌNH'!$C$11,"X",IF(G55&gt;='CẤU HÌNH'!$C$12,"N","K"))))))</f>
        <v>X</v>
      </c>
      <c r="N55" s="17"/>
      <c r="O55" s="39" t="str">
        <f t="shared" si="2"/>
        <v>NV003|46303</v>
      </c>
    </row>
    <row r="56" ht="19.5" customHeight="1">
      <c r="A56" s="15">
        <v>46303.0</v>
      </c>
      <c r="B56" s="17" t="s">
        <v>104</v>
      </c>
      <c r="C56" s="22" t="str">
        <f t="array" ref="C56">IF(B56="","",IFERROR(INDEX('NHÂN VIÊN'!$C$5:$C$54,MATCH(B56,'NHÂN VIÊN'!$B$5:$B$54,0)),"⚠ Sai mã NV"))</f>
        <v>Phạm Thị Mai</v>
      </c>
      <c r="D56" s="24">
        <v>0.311805555555556</v>
      </c>
      <c r="E56" s="24">
        <v>0.6875</v>
      </c>
      <c r="F56" s="25"/>
      <c r="G56" s="32">
        <f>IF(OR(A56="",B56=""),"",IF(AND(D56&lt;&gt;"",E56&lt;&gt;""),ROUND(MAX(0,(E56-D56)*24-MAX(0,MIN(E56,'CẤU HÌNH'!$C$8)-MAX(D56,'CẤU HÌNH'!$C$7))*24),2),0))</f>
        <v>8.02</v>
      </c>
      <c r="H56" s="34">
        <f>IF(M56="X",IF(D56&gt;'CẤU HÌNH'!$C$5+'CẤU HÌNH'!$C$10/1440,ROUND((D56-'CẤU HÌNH'!$C$5)*1440,0),0),"")</f>
        <v>0</v>
      </c>
      <c r="I56" s="34">
        <f>IF(M56="X",IF(E56&lt;'CẤU HÌNH'!$C$6,ROUND(('CẤU HÌNH'!$C$6-E56)*1440,0),0),"")</f>
        <v>0</v>
      </c>
      <c r="J56" s="37">
        <f>IF(M56="","",IF(M56="TC",G56,IF(M56="X",IF(ROUND((E56-'CẤU HÌNH'!$C$6)*24,4)&gt;='CẤU HÌNH'!$C$13,FLOOR(ROUND((E56-'CẤU HÌNH'!$C$6)*24,4),0.5),0),0)))</f>
        <v>0</v>
      </c>
      <c r="K56" s="32">
        <f>IF(A56="","",IF(COUNTIF('CẤU HÌNH'!$E$5:$E$24,A56)&gt;0,'CẤU HÌNH'!$C$16,IF(WEEKDAY(A56)=1,'CẤU HÌNH'!$C$15,'CẤU HÌNH'!$C$14)))</f>
        <v>1.5</v>
      </c>
      <c r="L56" s="37">
        <f t="shared" si="1"/>
        <v>0</v>
      </c>
      <c r="M56" s="38" t="str">
        <f>IF(OR(A56="",B56=""),"",IF(F56&lt;&gt;"",F56,IF(G56=0,"",IF(OR(COUNTIF('CẤU HÌNH'!$E$5:$E$24,A56)&gt;0,WEEKDAY(A56)=1),"TC",IF(G56&gt;='CẤU HÌNH'!$C$11,"X",IF(G56&gt;='CẤU HÌNH'!$C$12,"N","K"))))))</f>
        <v>X</v>
      </c>
      <c r="N56" s="17"/>
      <c r="O56" s="39" t="str">
        <f t="shared" si="2"/>
        <v>NV004|46303</v>
      </c>
    </row>
    <row r="57" ht="19.5" customHeight="1">
      <c r="A57" s="15">
        <v>46303.0</v>
      </c>
      <c r="B57" s="17" t="s">
        <v>107</v>
      </c>
      <c r="C57" s="22" t="str">
        <f t="array" ref="C57">IF(B57="","",IFERROR(INDEX('NHÂN VIÊN'!$C$5:$C$54,MATCH(B57,'NHÂN VIÊN'!$B$5:$B$54,0)),"⚠ Sai mã NV"))</f>
        <v>Hoàng Thị Thu</v>
      </c>
      <c r="D57" s="24">
        <v>0.310416666666667</v>
      </c>
      <c r="E57" s="24">
        <v>0.6875</v>
      </c>
      <c r="F57" s="25"/>
      <c r="G57" s="32">
        <f>IF(OR(A57="",B57=""),"",IF(AND(D57&lt;&gt;"",E57&lt;&gt;""),ROUND(MAX(0,(E57-D57)*24-MAX(0,MIN(E57,'CẤU HÌNH'!$C$8)-MAX(D57,'CẤU HÌNH'!$C$7))*24),2),0))</f>
        <v>8.05</v>
      </c>
      <c r="H57" s="34">
        <f>IF(M57="X",IF(D57&gt;'CẤU HÌNH'!$C$5+'CẤU HÌNH'!$C$10/1440,ROUND((D57-'CẤU HÌNH'!$C$5)*1440,0),0),"")</f>
        <v>0</v>
      </c>
      <c r="I57" s="34">
        <f>IF(M57="X",IF(E57&lt;'CẤU HÌNH'!$C$6,ROUND(('CẤU HÌNH'!$C$6-E57)*1440,0),0),"")</f>
        <v>0</v>
      </c>
      <c r="J57" s="37">
        <f>IF(M57="","",IF(M57="TC",G57,IF(M57="X",IF(ROUND((E57-'CẤU HÌNH'!$C$6)*24,4)&gt;='CẤU HÌNH'!$C$13,FLOOR(ROUND((E57-'CẤU HÌNH'!$C$6)*24,4),0.5),0),0)))</f>
        <v>0</v>
      </c>
      <c r="K57" s="32">
        <f>IF(A57="","",IF(COUNTIF('CẤU HÌNH'!$E$5:$E$24,A57)&gt;0,'CẤU HÌNH'!$C$16,IF(WEEKDAY(A57)=1,'CẤU HÌNH'!$C$15,'CẤU HÌNH'!$C$14)))</f>
        <v>1.5</v>
      </c>
      <c r="L57" s="37">
        <f t="shared" si="1"/>
        <v>0</v>
      </c>
      <c r="M57" s="38" t="str">
        <f>IF(OR(A57="",B57=""),"",IF(F57&lt;&gt;"",F57,IF(G57=0,"",IF(OR(COUNTIF('CẤU HÌNH'!$E$5:$E$24,A57)&gt;0,WEEKDAY(A57)=1),"TC",IF(G57&gt;='CẤU HÌNH'!$C$11,"X",IF(G57&gt;='CẤU HÌNH'!$C$12,"N","K"))))))</f>
        <v>X</v>
      </c>
      <c r="N57" s="17"/>
      <c r="O57" s="39" t="str">
        <f t="shared" si="2"/>
        <v>NV005|46303</v>
      </c>
    </row>
    <row r="58" ht="19.5" customHeight="1">
      <c r="A58" s="15">
        <v>46303.0</v>
      </c>
      <c r="B58" s="17" t="s">
        <v>110</v>
      </c>
      <c r="C58" s="22" t="str">
        <f t="array" ref="C58">IF(B58="","",IFERROR(INDEX('NHÂN VIÊN'!$C$5:$C$54,MATCH(B58,'NHÂN VIÊN'!$B$5:$B$54,0)),"⚠ Sai mã NV"))</f>
        <v>Vũ Văn Hùng</v>
      </c>
      <c r="D58" s="24">
        <v>0.307638888888889</v>
      </c>
      <c r="E58" s="24">
        <v>0.6875</v>
      </c>
      <c r="F58" s="25"/>
      <c r="G58" s="32">
        <f>IF(OR(A58="",B58=""),"",IF(AND(D58&lt;&gt;"",E58&lt;&gt;""),ROUND(MAX(0,(E58-D58)*24-MAX(0,MIN(E58,'CẤU HÌNH'!$C$8)-MAX(D58,'CẤU HÌNH'!$C$7))*24),2),0))</f>
        <v>8.12</v>
      </c>
      <c r="H58" s="34">
        <f>IF(M58="X",IF(D58&gt;'CẤU HÌNH'!$C$5+'CẤU HÌNH'!$C$10/1440,ROUND((D58-'CẤU HÌNH'!$C$5)*1440,0),0),"")</f>
        <v>0</v>
      </c>
      <c r="I58" s="34">
        <f>IF(M58="X",IF(E58&lt;'CẤU HÌNH'!$C$6,ROUND(('CẤU HÌNH'!$C$6-E58)*1440,0),0),"")</f>
        <v>0</v>
      </c>
      <c r="J58" s="37">
        <f>IF(M58="","",IF(M58="TC",G58,IF(M58="X",IF(ROUND((E58-'CẤU HÌNH'!$C$6)*24,4)&gt;='CẤU HÌNH'!$C$13,FLOOR(ROUND((E58-'CẤU HÌNH'!$C$6)*24,4),0.5),0),0)))</f>
        <v>0</v>
      </c>
      <c r="K58" s="32">
        <f>IF(A58="","",IF(COUNTIF('CẤU HÌNH'!$E$5:$E$24,A58)&gt;0,'CẤU HÌNH'!$C$16,IF(WEEKDAY(A58)=1,'CẤU HÌNH'!$C$15,'CẤU HÌNH'!$C$14)))</f>
        <v>1.5</v>
      </c>
      <c r="L58" s="37">
        <f t="shared" si="1"/>
        <v>0</v>
      </c>
      <c r="M58" s="38" t="str">
        <f>IF(OR(A58="",B58=""),"",IF(F58&lt;&gt;"",F58,IF(G58=0,"",IF(OR(COUNTIF('CẤU HÌNH'!$E$5:$E$24,A58)&gt;0,WEEKDAY(A58)=1),"TC",IF(G58&gt;='CẤU HÌNH'!$C$11,"X",IF(G58&gt;='CẤU HÌNH'!$C$12,"N","K"))))))</f>
        <v>X</v>
      </c>
      <c r="N58" s="17"/>
      <c r="O58" s="39" t="str">
        <f t="shared" si="2"/>
        <v>NV006|46303</v>
      </c>
    </row>
    <row r="59" ht="19.5" customHeight="1">
      <c r="A59" s="15">
        <v>46303.0</v>
      </c>
      <c r="B59" s="17" t="s">
        <v>113</v>
      </c>
      <c r="C59" s="22" t="str">
        <f t="array" ref="C59">IF(B59="","",IFERROR(INDEX('NHÂN VIÊN'!$C$5:$C$54,MATCH(B59,'NHÂN VIÊN'!$B$5:$B$54,0)),"⚠ Sai mã NV"))</f>
        <v>Đặng Thị Nga</v>
      </c>
      <c r="D59" s="24">
        <v>0.311805555555556</v>
      </c>
      <c r="E59" s="24">
        <v>0.6875</v>
      </c>
      <c r="F59" s="25"/>
      <c r="G59" s="32">
        <f>IF(OR(A59="",B59=""),"",IF(AND(D59&lt;&gt;"",E59&lt;&gt;""),ROUND(MAX(0,(E59-D59)*24-MAX(0,MIN(E59,'CẤU HÌNH'!$C$8)-MAX(D59,'CẤU HÌNH'!$C$7))*24),2),0))</f>
        <v>8.02</v>
      </c>
      <c r="H59" s="34">
        <f>IF(M59="X",IF(D59&gt;'CẤU HÌNH'!$C$5+'CẤU HÌNH'!$C$10/1440,ROUND((D59-'CẤU HÌNH'!$C$5)*1440,0),0),"")</f>
        <v>0</v>
      </c>
      <c r="I59" s="34">
        <f>IF(M59="X",IF(E59&lt;'CẤU HÌNH'!$C$6,ROUND(('CẤU HÌNH'!$C$6-E59)*1440,0),0),"")</f>
        <v>0</v>
      </c>
      <c r="J59" s="37">
        <f>IF(M59="","",IF(M59="TC",G59,IF(M59="X",IF(ROUND((E59-'CẤU HÌNH'!$C$6)*24,4)&gt;='CẤU HÌNH'!$C$13,FLOOR(ROUND((E59-'CẤU HÌNH'!$C$6)*24,4),0.5),0),0)))</f>
        <v>0</v>
      </c>
      <c r="K59" s="32">
        <f>IF(A59="","",IF(COUNTIF('CẤU HÌNH'!$E$5:$E$24,A59)&gt;0,'CẤU HÌNH'!$C$16,IF(WEEKDAY(A59)=1,'CẤU HÌNH'!$C$15,'CẤU HÌNH'!$C$14)))</f>
        <v>1.5</v>
      </c>
      <c r="L59" s="37">
        <f t="shared" si="1"/>
        <v>0</v>
      </c>
      <c r="M59" s="38" t="str">
        <f>IF(OR(A59="",B59=""),"",IF(F59&lt;&gt;"",F59,IF(G59=0,"",IF(OR(COUNTIF('CẤU HÌNH'!$E$5:$E$24,A59)&gt;0,WEEKDAY(A59)=1),"TC",IF(G59&gt;='CẤU HÌNH'!$C$11,"X",IF(G59&gt;='CẤU HÌNH'!$C$12,"N","K"))))))</f>
        <v>X</v>
      </c>
      <c r="N59" s="17"/>
      <c r="O59" s="39" t="str">
        <f t="shared" si="2"/>
        <v>NV007|46303</v>
      </c>
    </row>
    <row r="60" ht="19.5" customHeight="1">
      <c r="A60" s="15">
        <v>46303.0</v>
      </c>
      <c r="B60" s="17" t="s">
        <v>116</v>
      </c>
      <c r="C60" s="22" t="str">
        <f t="array" ref="C60">IF(B60="","",IFERROR(INDEX('NHÂN VIÊN'!$C$5:$C$54,MATCH(B60,'NHÂN VIÊN'!$B$5:$B$54,0)),"⚠ Sai mã NV"))</f>
        <v>Bùi Thị Hạnh</v>
      </c>
      <c r="D60" s="24">
        <v>0.305555555555556</v>
      </c>
      <c r="E60" s="24">
        <v>0.6875</v>
      </c>
      <c r="F60" s="25"/>
      <c r="G60" s="32">
        <f>IF(OR(A60="",B60=""),"",IF(AND(D60&lt;&gt;"",E60&lt;&gt;""),ROUND(MAX(0,(E60-D60)*24-MAX(0,MIN(E60,'CẤU HÌNH'!$C$8)-MAX(D60,'CẤU HÌNH'!$C$7))*24),2),0))</f>
        <v>8.17</v>
      </c>
      <c r="H60" s="34">
        <f>IF(M60="X",IF(D60&gt;'CẤU HÌNH'!$C$5+'CẤU HÌNH'!$C$10/1440,ROUND((D60-'CẤU HÌNH'!$C$5)*1440,0),0),"")</f>
        <v>0</v>
      </c>
      <c r="I60" s="34">
        <f>IF(M60="X",IF(E60&lt;'CẤU HÌNH'!$C$6,ROUND(('CẤU HÌNH'!$C$6-E60)*1440,0),0),"")</f>
        <v>0</v>
      </c>
      <c r="J60" s="37">
        <f>IF(M60="","",IF(M60="TC",G60,IF(M60="X",IF(ROUND((E60-'CẤU HÌNH'!$C$6)*24,4)&gt;='CẤU HÌNH'!$C$13,FLOOR(ROUND((E60-'CẤU HÌNH'!$C$6)*24,4),0.5),0),0)))</f>
        <v>0</v>
      </c>
      <c r="K60" s="32">
        <f>IF(A60="","",IF(COUNTIF('CẤU HÌNH'!$E$5:$E$24,A60)&gt;0,'CẤU HÌNH'!$C$16,IF(WEEKDAY(A60)=1,'CẤU HÌNH'!$C$15,'CẤU HÌNH'!$C$14)))</f>
        <v>1.5</v>
      </c>
      <c r="L60" s="37">
        <f t="shared" si="1"/>
        <v>0</v>
      </c>
      <c r="M60" s="38" t="str">
        <f>IF(OR(A60="",B60=""),"",IF(F60&lt;&gt;"",F60,IF(G60=0,"",IF(OR(COUNTIF('CẤU HÌNH'!$E$5:$E$24,A60)&gt;0,WEEKDAY(A60)=1),"TC",IF(G60&gt;='CẤU HÌNH'!$C$11,"X",IF(G60&gt;='CẤU HÌNH'!$C$12,"N","K"))))))</f>
        <v>X</v>
      </c>
      <c r="N60" s="17"/>
      <c r="O60" s="39" t="str">
        <f t="shared" si="2"/>
        <v>NV008|46303</v>
      </c>
    </row>
    <row r="61" ht="19.5" customHeight="1">
      <c r="A61" s="15">
        <v>46304.0</v>
      </c>
      <c r="B61" s="17" t="s">
        <v>50</v>
      </c>
      <c r="C61" s="22" t="str">
        <f t="array" ref="C61">IF(B61="","",IFERROR(INDEX('NHÂN VIÊN'!$C$5:$C$54,MATCH(B61,'NHÂN VIÊN'!$B$5:$B$54,0)),"⚠ Sai mã NV"))</f>
        <v>Nguyễn Thị Lan</v>
      </c>
      <c r="D61" s="24">
        <v>0.328472222222222</v>
      </c>
      <c r="E61" s="24">
        <v>0.6875</v>
      </c>
      <c r="F61" s="25"/>
      <c r="G61" s="32">
        <f>IF(OR(A61="",B61=""),"",IF(AND(D61&lt;&gt;"",E61&lt;&gt;""),ROUND(MAX(0,(E61-D61)*24-MAX(0,MIN(E61,'CẤU HÌNH'!$C$8)-MAX(D61,'CẤU HÌNH'!$C$7))*24),2),0))</f>
        <v>7.62</v>
      </c>
      <c r="H61" s="34">
        <f>IF(M61="X",IF(D61&gt;'CẤU HÌNH'!$C$5+'CẤU HÌNH'!$C$10/1440,ROUND((D61-'CẤU HÌNH'!$C$5)*1440,0),0),"")</f>
        <v>23</v>
      </c>
      <c r="I61" s="34">
        <f>IF(M61="X",IF(E61&lt;'CẤU HÌNH'!$C$6,ROUND(('CẤU HÌNH'!$C$6-E61)*1440,0),0),"")</f>
        <v>0</v>
      </c>
      <c r="J61" s="37">
        <f>IF(M61="","",IF(M61="TC",G61,IF(M61="X",IF(ROUND((E61-'CẤU HÌNH'!$C$6)*24,4)&gt;='CẤU HÌNH'!$C$13,FLOOR(ROUND((E61-'CẤU HÌNH'!$C$6)*24,4),0.5),0),0)))</f>
        <v>0</v>
      </c>
      <c r="K61" s="32">
        <f>IF(A61="","",IF(COUNTIF('CẤU HÌNH'!$E$5:$E$24,A61)&gt;0,'CẤU HÌNH'!$C$16,IF(WEEKDAY(A61)=1,'CẤU HÌNH'!$C$15,'CẤU HÌNH'!$C$14)))</f>
        <v>1.5</v>
      </c>
      <c r="L61" s="37">
        <f t="shared" si="1"/>
        <v>0</v>
      </c>
      <c r="M61" s="38" t="str">
        <f>IF(OR(A61="",B61=""),"",IF(F61&lt;&gt;"",F61,IF(G61=0,"",IF(OR(COUNTIF('CẤU HÌNH'!$E$5:$E$24,A61)&gt;0,WEEKDAY(A61)=1),"TC",IF(G61&gt;='CẤU HÌNH'!$C$11,"X",IF(G61&gt;='CẤU HÌNH'!$C$12,"N","K"))))))</f>
        <v>X</v>
      </c>
      <c r="N61" s="17"/>
      <c r="O61" s="39" t="str">
        <f t="shared" si="2"/>
        <v>NV001|46304</v>
      </c>
    </row>
    <row r="62" ht="19.5" customHeight="1">
      <c r="A62" s="15">
        <v>46304.0</v>
      </c>
      <c r="B62" s="17" t="s">
        <v>93</v>
      </c>
      <c r="C62" s="22" t="str">
        <f t="array" ref="C62">IF(B62="","",IFERROR(INDEX('NHÂN VIÊN'!$C$5:$C$54,MATCH(B62,'NHÂN VIÊN'!$B$5:$B$54,0)),"⚠ Sai mã NV"))</f>
        <v>Trần Thị Hoa</v>
      </c>
      <c r="D62" s="24">
        <v>0.311111111111111</v>
      </c>
      <c r="E62" s="24">
        <v>0.688888888888889</v>
      </c>
      <c r="F62" s="25"/>
      <c r="G62" s="32">
        <f>IF(OR(A62="",B62=""),"",IF(AND(D62&lt;&gt;"",E62&lt;&gt;""),ROUND(MAX(0,(E62-D62)*24-MAX(0,MIN(E62,'CẤU HÌNH'!$C$8)-MAX(D62,'CẤU HÌNH'!$C$7))*24),2),0))</f>
        <v>8.07</v>
      </c>
      <c r="H62" s="34">
        <f>IF(M62="X",IF(D62&gt;'CẤU HÌNH'!$C$5+'CẤU HÌNH'!$C$10/1440,ROUND((D62-'CẤU HÌNH'!$C$5)*1440,0),0),"")</f>
        <v>0</v>
      </c>
      <c r="I62" s="34">
        <f>IF(M62="X",IF(E62&lt;'CẤU HÌNH'!$C$6,ROUND(('CẤU HÌNH'!$C$6-E62)*1440,0),0),"")</f>
        <v>0</v>
      </c>
      <c r="J62" s="37">
        <f>IF(M62="","",IF(M62="TC",G62,IF(M62="X",IF(ROUND((E62-'CẤU HÌNH'!$C$6)*24,4)&gt;='CẤU HÌNH'!$C$13,FLOOR(ROUND((E62-'CẤU HÌNH'!$C$6)*24,4),0.5),0),0)))</f>
        <v>0</v>
      </c>
      <c r="K62" s="32">
        <f>IF(A62="","",IF(COUNTIF('CẤU HÌNH'!$E$5:$E$24,A62)&gt;0,'CẤU HÌNH'!$C$16,IF(WEEKDAY(A62)=1,'CẤU HÌNH'!$C$15,'CẤU HÌNH'!$C$14)))</f>
        <v>1.5</v>
      </c>
      <c r="L62" s="37">
        <f t="shared" si="1"/>
        <v>0</v>
      </c>
      <c r="M62" s="38" t="str">
        <f>IF(OR(A62="",B62=""),"",IF(F62&lt;&gt;"",F62,IF(G62=0,"",IF(OR(COUNTIF('CẤU HÌNH'!$E$5:$E$24,A62)&gt;0,WEEKDAY(A62)=1),"TC",IF(G62&gt;='CẤU HÌNH'!$C$11,"X",IF(G62&gt;='CẤU HÌNH'!$C$12,"N","K"))))))</f>
        <v>X</v>
      </c>
      <c r="N62" s="17"/>
      <c r="O62" s="39" t="str">
        <f t="shared" si="2"/>
        <v>NV002|46304</v>
      </c>
    </row>
    <row r="63" ht="19.5" customHeight="1">
      <c r="A63" s="15">
        <v>46304.0</v>
      </c>
      <c r="B63" s="17" t="s">
        <v>102</v>
      </c>
      <c r="C63" s="22" t="str">
        <f t="array" ref="C63">IF(B63="","",IFERROR(INDEX('NHÂN VIÊN'!$C$5:$C$54,MATCH(B63,'NHÂN VIÊN'!$B$5:$B$54,0)),"⚠ Sai mã NV"))</f>
        <v>Lê Văn Minh</v>
      </c>
      <c r="D63" s="24">
        <v>0.311805555555556</v>
      </c>
      <c r="E63" s="24">
        <v>0.6875</v>
      </c>
      <c r="F63" s="25"/>
      <c r="G63" s="32">
        <f>IF(OR(A63="",B63=""),"",IF(AND(D63&lt;&gt;"",E63&lt;&gt;""),ROUND(MAX(0,(E63-D63)*24-MAX(0,MIN(E63,'CẤU HÌNH'!$C$8)-MAX(D63,'CẤU HÌNH'!$C$7))*24),2),0))</f>
        <v>8.02</v>
      </c>
      <c r="H63" s="34">
        <f>IF(M63="X",IF(D63&gt;'CẤU HÌNH'!$C$5+'CẤU HÌNH'!$C$10/1440,ROUND((D63-'CẤU HÌNH'!$C$5)*1440,0),0),"")</f>
        <v>0</v>
      </c>
      <c r="I63" s="34">
        <f>IF(M63="X",IF(E63&lt;'CẤU HÌNH'!$C$6,ROUND(('CẤU HÌNH'!$C$6-E63)*1440,0),0),"")</f>
        <v>0</v>
      </c>
      <c r="J63" s="37">
        <f>IF(M63="","",IF(M63="TC",G63,IF(M63="X",IF(ROUND((E63-'CẤU HÌNH'!$C$6)*24,4)&gt;='CẤU HÌNH'!$C$13,FLOOR(ROUND((E63-'CẤU HÌNH'!$C$6)*24,4),0.5),0),0)))</f>
        <v>0</v>
      </c>
      <c r="K63" s="32">
        <f>IF(A63="","",IF(COUNTIF('CẤU HÌNH'!$E$5:$E$24,A63)&gt;0,'CẤU HÌNH'!$C$16,IF(WEEKDAY(A63)=1,'CẤU HÌNH'!$C$15,'CẤU HÌNH'!$C$14)))</f>
        <v>1.5</v>
      </c>
      <c r="L63" s="37">
        <f t="shared" si="1"/>
        <v>0</v>
      </c>
      <c r="M63" s="38" t="str">
        <f>IF(OR(A63="",B63=""),"",IF(F63&lt;&gt;"",F63,IF(G63=0,"",IF(OR(COUNTIF('CẤU HÌNH'!$E$5:$E$24,A63)&gt;0,WEEKDAY(A63)=1),"TC",IF(G63&gt;='CẤU HÌNH'!$C$11,"X",IF(G63&gt;='CẤU HÌNH'!$C$12,"N","K"))))))</f>
        <v>X</v>
      </c>
      <c r="N63" s="17"/>
      <c r="O63" s="39" t="str">
        <f t="shared" si="2"/>
        <v>NV003|46304</v>
      </c>
    </row>
    <row r="64" ht="19.5" customHeight="1">
      <c r="A64" s="15">
        <v>46304.0</v>
      </c>
      <c r="B64" s="17" t="s">
        <v>104</v>
      </c>
      <c r="C64" s="22" t="str">
        <f t="array" ref="C64">IF(B64="","",IFERROR(INDEX('NHÂN VIÊN'!$C$5:$C$54,MATCH(B64,'NHÂN VIÊN'!$B$5:$B$54,0)),"⚠ Sai mã NV"))</f>
        <v>Phạm Thị Mai</v>
      </c>
      <c r="D64" s="24">
        <v>0.311805555555556</v>
      </c>
      <c r="E64" s="24">
        <v>0.666666666666667</v>
      </c>
      <c r="F64" s="25"/>
      <c r="G64" s="32">
        <f>IF(OR(A64="",B64=""),"",IF(AND(D64&lt;&gt;"",E64&lt;&gt;""),ROUND(MAX(0,(E64-D64)*24-MAX(0,MIN(E64,'CẤU HÌNH'!$C$8)-MAX(D64,'CẤU HÌNH'!$C$7))*24),2),0))</f>
        <v>7.52</v>
      </c>
      <c r="H64" s="34">
        <f>IF(M64="X",IF(D64&gt;'CẤU HÌNH'!$C$5+'CẤU HÌNH'!$C$10/1440,ROUND((D64-'CẤU HÌNH'!$C$5)*1440,0),0),"")</f>
        <v>0</v>
      </c>
      <c r="I64" s="34">
        <f>IF(M64="X",IF(E64&lt;'CẤU HÌNH'!$C$6,ROUND(('CẤU HÌNH'!$C$6-E64)*1440,0),0),"")</f>
        <v>30</v>
      </c>
      <c r="J64" s="37">
        <f>IF(M64="","",IF(M64="TC",G64,IF(M64="X",IF(ROUND((E64-'CẤU HÌNH'!$C$6)*24,4)&gt;='CẤU HÌNH'!$C$13,FLOOR(ROUND((E64-'CẤU HÌNH'!$C$6)*24,4),0.5),0),0)))</f>
        <v>0</v>
      </c>
      <c r="K64" s="32">
        <f>IF(A64="","",IF(COUNTIF('CẤU HÌNH'!$E$5:$E$24,A64)&gt;0,'CẤU HÌNH'!$C$16,IF(WEEKDAY(A64)=1,'CẤU HÌNH'!$C$15,'CẤU HÌNH'!$C$14)))</f>
        <v>1.5</v>
      </c>
      <c r="L64" s="37">
        <f t="shared" si="1"/>
        <v>0</v>
      </c>
      <c r="M64" s="38" t="str">
        <f>IF(OR(A64="",B64=""),"",IF(F64&lt;&gt;"",F64,IF(G64=0,"",IF(OR(COUNTIF('CẤU HÌNH'!$E$5:$E$24,A64)&gt;0,WEEKDAY(A64)=1),"TC",IF(G64&gt;='CẤU HÌNH'!$C$11,"X",IF(G64&gt;='CẤU HÌNH'!$C$12,"N","K"))))))</f>
        <v>X</v>
      </c>
      <c r="N64" s="17"/>
      <c r="O64" s="39" t="str">
        <f t="shared" si="2"/>
        <v>NV004|46304</v>
      </c>
    </row>
    <row r="65" ht="19.5" customHeight="1">
      <c r="A65" s="15">
        <v>46304.0</v>
      </c>
      <c r="B65" s="17" t="s">
        <v>107</v>
      </c>
      <c r="C65" s="22" t="str">
        <f t="array" ref="C65">IF(B65="","",IFERROR(INDEX('NHÂN VIÊN'!$C$5:$C$54,MATCH(B65,'NHÂN VIÊN'!$B$5:$B$54,0)),"⚠ Sai mã NV"))</f>
        <v>Hoàng Thị Thu</v>
      </c>
      <c r="D65" s="24">
        <v>0.308333333333333</v>
      </c>
      <c r="E65" s="24">
        <v>0.708333333333333</v>
      </c>
      <c r="F65" s="25"/>
      <c r="G65" s="32">
        <f>IF(OR(A65="",B65=""),"",IF(AND(D65&lt;&gt;"",E65&lt;&gt;""),ROUND(MAX(0,(E65-D65)*24-MAX(0,MIN(E65,'CẤU HÌNH'!$C$8)-MAX(D65,'CẤU HÌNH'!$C$7))*24),2),0))</f>
        <v>8.6</v>
      </c>
      <c r="H65" s="34">
        <f>IF(M65="X",IF(D65&gt;'CẤU HÌNH'!$C$5+'CẤU HÌNH'!$C$10/1440,ROUND((D65-'CẤU HÌNH'!$C$5)*1440,0),0),"")</f>
        <v>0</v>
      </c>
      <c r="I65" s="34">
        <f>IF(M65="X",IF(E65&lt;'CẤU HÌNH'!$C$6,ROUND(('CẤU HÌNH'!$C$6-E65)*1440,0),0),"")</f>
        <v>0</v>
      </c>
      <c r="J65" s="37">
        <f>IF(M65="","",IF(M65="TC",G65,IF(M65="X",IF(ROUND((E65-'CẤU HÌNH'!$C$6)*24,4)&gt;='CẤU HÌNH'!$C$13,FLOOR(ROUND((E65-'CẤU HÌNH'!$C$6)*24,4),0.5),0),0)))</f>
        <v>0.5</v>
      </c>
      <c r="K65" s="32">
        <f>IF(A65="","",IF(COUNTIF('CẤU HÌNH'!$E$5:$E$24,A65)&gt;0,'CẤU HÌNH'!$C$16,IF(WEEKDAY(A65)=1,'CẤU HÌNH'!$C$15,'CẤU HÌNH'!$C$14)))</f>
        <v>1.5</v>
      </c>
      <c r="L65" s="37">
        <f t="shared" si="1"/>
        <v>0.75</v>
      </c>
      <c r="M65" s="38" t="str">
        <f>IF(OR(A65="",B65=""),"",IF(F65&lt;&gt;"",F65,IF(G65=0,"",IF(OR(COUNTIF('CẤU HÌNH'!$E$5:$E$24,A65)&gt;0,WEEKDAY(A65)=1),"TC",IF(G65&gt;='CẤU HÌNH'!$C$11,"X",IF(G65&gt;='CẤU HÌNH'!$C$12,"N","K"))))))</f>
        <v>X</v>
      </c>
      <c r="N65" s="17"/>
      <c r="O65" s="39" t="str">
        <f t="shared" si="2"/>
        <v>NV005|46304</v>
      </c>
    </row>
    <row r="66" ht="19.5" customHeight="1">
      <c r="A66" s="15">
        <v>46304.0</v>
      </c>
      <c r="B66" s="17" t="s">
        <v>110</v>
      </c>
      <c r="C66" s="22" t="str">
        <f t="array" ref="C66">IF(B66="","",IFERROR(INDEX('NHÂN VIÊN'!$C$5:$C$54,MATCH(B66,'NHÂN VIÊN'!$B$5:$B$54,0)),"⚠ Sai mã NV"))</f>
        <v>Vũ Văn Hùng</v>
      </c>
      <c r="D66" s="24"/>
      <c r="E66" s="24"/>
      <c r="F66" s="25" t="s">
        <v>59</v>
      </c>
      <c r="G66" s="32">
        <f>IF(OR(A66="",B66=""),"",IF(AND(D66&lt;&gt;"",E66&lt;&gt;""),ROUND(MAX(0,(E66-D66)*24-MAX(0,MIN(E66,'CẤU HÌNH'!$C$8)-MAX(D66,'CẤU HÌNH'!$C$7))*24),2),0))</f>
        <v>0</v>
      </c>
      <c r="H66" s="34" t="str">
        <f>IF(M66="X",IF(D66&gt;'CẤU HÌNH'!$C$5+'CẤU HÌNH'!$C$10/1440,ROUND((D66-'CẤU HÌNH'!$C$5)*1440,0),0),"")</f>
        <v/>
      </c>
      <c r="I66" s="34" t="str">
        <f>IF(M66="X",IF(E66&lt;'CẤU HÌNH'!$C$6,ROUND(('CẤU HÌNH'!$C$6-E66)*1440,0),0),"")</f>
        <v/>
      </c>
      <c r="J66" s="37">
        <f>IF(M66="","",IF(M66="TC",G66,IF(M66="X",IF(ROUND((E66-'CẤU HÌNH'!$C$6)*24,4)&gt;='CẤU HÌNH'!$C$13,FLOOR(ROUND((E66-'CẤU HÌNH'!$C$6)*24,4),0.5),0),0)))</f>
        <v>0</v>
      </c>
      <c r="K66" s="32">
        <f>IF(A66="","",IF(COUNTIF('CẤU HÌNH'!$E$5:$E$24,A66)&gt;0,'CẤU HÌNH'!$C$16,IF(WEEKDAY(A66)=1,'CẤU HÌNH'!$C$15,'CẤU HÌNH'!$C$14)))</f>
        <v>1.5</v>
      </c>
      <c r="L66" s="37">
        <f t="shared" si="1"/>
        <v>0</v>
      </c>
      <c r="M66" s="38" t="str">
        <f>IF(OR(A66="",B66=""),"",IF(F66&lt;&gt;"",F66,IF(G66=0,"",IF(OR(COUNTIF('CẤU HÌNH'!$E$5:$E$24,A66)&gt;0,WEEKDAY(A66)=1),"TC",IF(G66&gt;='CẤU HÌNH'!$C$11,"X",IF(G66&gt;='CẤU HÌNH'!$C$12,"N","K"))))))</f>
        <v>O</v>
      </c>
      <c r="N66" s="17"/>
      <c r="O66" s="39" t="str">
        <f t="shared" si="2"/>
        <v>NV006|46304</v>
      </c>
    </row>
    <row r="67" ht="19.5" customHeight="1">
      <c r="A67" s="15">
        <v>46304.0</v>
      </c>
      <c r="B67" s="17" t="s">
        <v>113</v>
      </c>
      <c r="C67" s="22" t="str">
        <f t="array" ref="C67">IF(B67="","",IFERROR(INDEX('NHÂN VIÊN'!$C$5:$C$54,MATCH(B67,'NHÂN VIÊN'!$B$5:$B$54,0)),"⚠ Sai mã NV"))</f>
        <v>Đặng Thị Nga</v>
      </c>
      <c r="D67" s="24">
        <v>0.313888888888889</v>
      </c>
      <c r="E67" s="24">
        <v>0.6875</v>
      </c>
      <c r="F67" s="25"/>
      <c r="G67" s="32">
        <f>IF(OR(A67="",B67=""),"",IF(AND(D67&lt;&gt;"",E67&lt;&gt;""),ROUND(MAX(0,(E67-D67)*24-MAX(0,MIN(E67,'CẤU HÌNH'!$C$8)-MAX(D67,'CẤU HÌNH'!$C$7))*24),2),0))</f>
        <v>7.97</v>
      </c>
      <c r="H67" s="34">
        <f>IF(M67="X",IF(D67&gt;'CẤU HÌNH'!$C$5+'CẤU HÌNH'!$C$10/1440,ROUND((D67-'CẤU HÌNH'!$C$5)*1440,0),0),"")</f>
        <v>0</v>
      </c>
      <c r="I67" s="34">
        <f>IF(M67="X",IF(E67&lt;'CẤU HÌNH'!$C$6,ROUND(('CẤU HÌNH'!$C$6-E67)*1440,0),0),"")</f>
        <v>0</v>
      </c>
      <c r="J67" s="37">
        <f>IF(M67="","",IF(M67="TC",G67,IF(M67="X",IF(ROUND((E67-'CẤU HÌNH'!$C$6)*24,4)&gt;='CẤU HÌNH'!$C$13,FLOOR(ROUND((E67-'CẤU HÌNH'!$C$6)*24,4),0.5),0),0)))</f>
        <v>0</v>
      </c>
      <c r="K67" s="32">
        <f>IF(A67="","",IF(COUNTIF('CẤU HÌNH'!$E$5:$E$24,A67)&gt;0,'CẤU HÌNH'!$C$16,IF(WEEKDAY(A67)=1,'CẤU HÌNH'!$C$15,'CẤU HÌNH'!$C$14)))</f>
        <v>1.5</v>
      </c>
      <c r="L67" s="37">
        <f t="shared" si="1"/>
        <v>0</v>
      </c>
      <c r="M67" s="38" t="str">
        <f>IF(OR(A67="",B67=""),"",IF(F67&lt;&gt;"",F67,IF(G67=0,"",IF(OR(COUNTIF('CẤU HÌNH'!$E$5:$E$24,A67)&gt;0,WEEKDAY(A67)=1),"TC",IF(G67&gt;='CẤU HÌNH'!$C$11,"X",IF(G67&gt;='CẤU HÌNH'!$C$12,"N","K"))))))</f>
        <v>X</v>
      </c>
      <c r="N67" s="17"/>
      <c r="O67" s="39" t="str">
        <f t="shared" si="2"/>
        <v>NV007|46304</v>
      </c>
    </row>
    <row r="68" ht="19.5" customHeight="1">
      <c r="A68" s="15">
        <v>46304.0</v>
      </c>
      <c r="B68" s="17" t="s">
        <v>116</v>
      </c>
      <c r="C68" s="22" t="str">
        <f t="array" ref="C68">IF(B68="","",IFERROR(INDEX('NHÂN VIÊN'!$C$5:$C$54,MATCH(B68,'NHÂN VIÊN'!$B$5:$B$54,0)),"⚠ Sai mã NV"))</f>
        <v>Bùi Thị Hạnh</v>
      </c>
      <c r="D68" s="24">
        <v>0.3125</v>
      </c>
      <c r="E68" s="24">
        <v>0.6875</v>
      </c>
      <c r="F68" s="25"/>
      <c r="G68" s="32">
        <f>IF(OR(A68="",B68=""),"",IF(AND(D68&lt;&gt;"",E68&lt;&gt;""),ROUND(MAX(0,(E68-D68)*24-MAX(0,MIN(E68,'CẤU HÌNH'!$C$8)-MAX(D68,'CẤU HÌNH'!$C$7))*24),2),0))</f>
        <v>8</v>
      </c>
      <c r="H68" s="34">
        <f>IF(M68="X",IF(D68&gt;'CẤU HÌNH'!$C$5+'CẤU HÌNH'!$C$10/1440,ROUND((D68-'CẤU HÌNH'!$C$5)*1440,0),0),"")</f>
        <v>0</v>
      </c>
      <c r="I68" s="34">
        <f>IF(M68="X",IF(E68&lt;'CẤU HÌNH'!$C$6,ROUND(('CẤU HÌNH'!$C$6-E68)*1440,0),0),"")</f>
        <v>0</v>
      </c>
      <c r="J68" s="37">
        <f>IF(M68="","",IF(M68="TC",G68,IF(M68="X",IF(ROUND((E68-'CẤU HÌNH'!$C$6)*24,4)&gt;='CẤU HÌNH'!$C$13,FLOOR(ROUND((E68-'CẤU HÌNH'!$C$6)*24,4),0.5),0),0)))</f>
        <v>0</v>
      </c>
      <c r="K68" s="32">
        <f>IF(A68="","",IF(COUNTIF('CẤU HÌNH'!$E$5:$E$24,A68)&gt;0,'CẤU HÌNH'!$C$16,IF(WEEKDAY(A68)=1,'CẤU HÌNH'!$C$15,'CẤU HÌNH'!$C$14)))</f>
        <v>1.5</v>
      </c>
      <c r="L68" s="37">
        <f t="shared" si="1"/>
        <v>0</v>
      </c>
      <c r="M68" s="38" t="str">
        <f>IF(OR(A68="",B68=""),"",IF(F68&lt;&gt;"",F68,IF(G68=0,"",IF(OR(COUNTIF('CẤU HÌNH'!$E$5:$E$24,A68)&gt;0,WEEKDAY(A68)=1),"TC",IF(G68&gt;='CẤU HÌNH'!$C$11,"X",IF(G68&gt;='CẤU HÌNH'!$C$12,"N","K"))))))</f>
        <v>X</v>
      </c>
      <c r="N68" s="17"/>
      <c r="O68" s="39" t="str">
        <f t="shared" si="2"/>
        <v>NV008|46304</v>
      </c>
    </row>
    <row r="69" ht="19.5" customHeight="1">
      <c r="A69" s="15">
        <v>46305.0</v>
      </c>
      <c r="B69" s="17" t="s">
        <v>50</v>
      </c>
      <c r="C69" s="22" t="str">
        <f t="array" ref="C69">IF(B69="","",IFERROR(INDEX('NHÂN VIÊN'!$C$5:$C$54,MATCH(B69,'NHÂN VIÊN'!$B$5:$B$54,0)),"⚠ Sai mã NV"))</f>
        <v>Nguyễn Thị Lan</v>
      </c>
      <c r="D69" s="24">
        <v>0.313888888888889</v>
      </c>
      <c r="E69" s="24">
        <v>0.6875</v>
      </c>
      <c r="F69" s="25"/>
      <c r="G69" s="32">
        <f>IF(OR(A69="",B69=""),"",IF(AND(D69&lt;&gt;"",E69&lt;&gt;""),ROUND(MAX(0,(E69-D69)*24-MAX(0,MIN(E69,'CẤU HÌNH'!$C$8)-MAX(D69,'CẤU HÌNH'!$C$7))*24),2),0))</f>
        <v>7.97</v>
      </c>
      <c r="H69" s="34">
        <f>IF(M69="X",IF(D69&gt;'CẤU HÌNH'!$C$5+'CẤU HÌNH'!$C$10/1440,ROUND((D69-'CẤU HÌNH'!$C$5)*1440,0),0),"")</f>
        <v>0</v>
      </c>
      <c r="I69" s="34">
        <f>IF(M69="X",IF(E69&lt;'CẤU HÌNH'!$C$6,ROUND(('CẤU HÌNH'!$C$6-E69)*1440,0),0),"")</f>
        <v>0</v>
      </c>
      <c r="J69" s="37">
        <f>IF(M69="","",IF(M69="TC",G69,IF(M69="X",IF(ROUND((E69-'CẤU HÌNH'!$C$6)*24,4)&gt;='CẤU HÌNH'!$C$13,FLOOR(ROUND((E69-'CẤU HÌNH'!$C$6)*24,4),0.5),0),0)))</f>
        <v>0</v>
      </c>
      <c r="K69" s="32">
        <f>IF(A69="","",IF(COUNTIF('CẤU HÌNH'!$E$5:$E$24,A69)&gt;0,'CẤU HÌNH'!$C$16,IF(WEEKDAY(A69)=1,'CẤU HÌNH'!$C$15,'CẤU HÌNH'!$C$14)))</f>
        <v>1.5</v>
      </c>
      <c r="L69" s="37">
        <f t="shared" si="1"/>
        <v>0</v>
      </c>
      <c r="M69" s="38" t="str">
        <f>IF(OR(A69="",B69=""),"",IF(F69&lt;&gt;"",F69,IF(G69=0,"",IF(OR(COUNTIF('CẤU HÌNH'!$E$5:$E$24,A69)&gt;0,WEEKDAY(A69)=1),"TC",IF(G69&gt;='CẤU HÌNH'!$C$11,"X",IF(G69&gt;='CẤU HÌNH'!$C$12,"N","K"))))))</f>
        <v>X</v>
      </c>
      <c r="N69" s="17"/>
      <c r="O69" s="39" t="str">
        <f t="shared" si="2"/>
        <v>NV001|46305</v>
      </c>
    </row>
    <row r="70" ht="19.5" customHeight="1">
      <c r="A70" s="15">
        <v>46305.0</v>
      </c>
      <c r="B70" s="17" t="s">
        <v>93</v>
      </c>
      <c r="C70" s="22" t="str">
        <f t="array" ref="C70">IF(B70="","",IFERROR(INDEX('NHÂN VIÊN'!$C$5:$C$54,MATCH(B70,'NHÂN VIÊN'!$B$5:$B$54,0)),"⚠ Sai mã NV"))</f>
        <v>Trần Thị Hoa</v>
      </c>
      <c r="D70" s="24">
        <v>0.310416666666667</v>
      </c>
      <c r="E70" s="24">
        <v>0.6875</v>
      </c>
      <c r="F70" s="25"/>
      <c r="G70" s="32">
        <f>IF(OR(A70="",B70=""),"",IF(AND(D70&lt;&gt;"",E70&lt;&gt;""),ROUND(MAX(0,(E70-D70)*24-MAX(0,MIN(E70,'CẤU HÌNH'!$C$8)-MAX(D70,'CẤU HÌNH'!$C$7))*24),2),0))</f>
        <v>8.05</v>
      </c>
      <c r="H70" s="34">
        <f>IF(M70="X",IF(D70&gt;'CẤU HÌNH'!$C$5+'CẤU HÌNH'!$C$10/1440,ROUND((D70-'CẤU HÌNH'!$C$5)*1440,0),0),"")</f>
        <v>0</v>
      </c>
      <c r="I70" s="34">
        <f>IF(M70="X",IF(E70&lt;'CẤU HÌNH'!$C$6,ROUND(('CẤU HÌNH'!$C$6-E70)*1440,0),0),"")</f>
        <v>0</v>
      </c>
      <c r="J70" s="37">
        <f>IF(M70="","",IF(M70="TC",G70,IF(M70="X",IF(ROUND((E70-'CẤU HÌNH'!$C$6)*24,4)&gt;='CẤU HÌNH'!$C$13,FLOOR(ROUND((E70-'CẤU HÌNH'!$C$6)*24,4),0.5),0),0)))</f>
        <v>0</v>
      </c>
      <c r="K70" s="32">
        <f>IF(A70="","",IF(COUNTIF('CẤU HÌNH'!$E$5:$E$24,A70)&gt;0,'CẤU HÌNH'!$C$16,IF(WEEKDAY(A70)=1,'CẤU HÌNH'!$C$15,'CẤU HÌNH'!$C$14)))</f>
        <v>1.5</v>
      </c>
      <c r="L70" s="37">
        <f t="shared" si="1"/>
        <v>0</v>
      </c>
      <c r="M70" s="38" t="str">
        <f>IF(OR(A70="",B70=""),"",IF(F70&lt;&gt;"",F70,IF(G70=0,"",IF(OR(COUNTIF('CẤU HÌNH'!$E$5:$E$24,A70)&gt;0,WEEKDAY(A70)=1),"TC",IF(G70&gt;='CẤU HÌNH'!$C$11,"X",IF(G70&gt;='CẤU HÌNH'!$C$12,"N","K"))))))</f>
        <v>X</v>
      </c>
      <c r="N70" s="17"/>
      <c r="O70" s="39" t="str">
        <f t="shared" si="2"/>
        <v>NV002|46305</v>
      </c>
    </row>
    <row r="71" ht="19.5" customHeight="1">
      <c r="A71" s="15">
        <v>46305.0</v>
      </c>
      <c r="B71" s="17" t="s">
        <v>102</v>
      </c>
      <c r="C71" s="22" t="str">
        <f t="array" ref="C71">IF(B71="","",IFERROR(INDEX('NHÂN VIÊN'!$C$5:$C$54,MATCH(B71,'NHÂN VIÊN'!$B$5:$B$54,0)),"⚠ Sai mã NV"))</f>
        <v>Lê Văn Minh</v>
      </c>
      <c r="D71" s="24">
        <v>0.305555555555556</v>
      </c>
      <c r="E71" s="24">
        <v>0.6875</v>
      </c>
      <c r="F71" s="25"/>
      <c r="G71" s="32">
        <f>IF(OR(A71="",B71=""),"",IF(AND(D71&lt;&gt;"",E71&lt;&gt;""),ROUND(MAX(0,(E71-D71)*24-MAX(0,MIN(E71,'CẤU HÌNH'!$C$8)-MAX(D71,'CẤU HÌNH'!$C$7))*24),2),0))</f>
        <v>8.17</v>
      </c>
      <c r="H71" s="34">
        <f>IF(M71="X",IF(D71&gt;'CẤU HÌNH'!$C$5+'CẤU HÌNH'!$C$10/1440,ROUND((D71-'CẤU HÌNH'!$C$5)*1440,0),0),"")</f>
        <v>0</v>
      </c>
      <c r="I71" s="34">
        <f>IF(M71="X",IF(E71&lt;'CẤU HÌNH'!$C$6,ROUND(('CẤU HÌNH'!$C$6-E71)*1440,0),0),"")</f>
        <v>0</v>
      </c>
      <c r="J71" s="37">
        <f>IF(M71="","",IF(M71="TC",G71,IF(M71="X",IF(ROUND((E71-'CẤU HÌNH'!$C$6)*24,4)&gt;='CẤU HÌNH'!$C$13,FLOOR(ROUND((E71-'CẤU HÌNH'!$C$6)*24,4),0.5),0),0)))</f>
        <v>0</v>
      </c>
      <c r="K71" s="32">
        <f>IF(A71="","",IF(COUNTIF('CẤU HÌNH'!$E$5:$E$24,A71)&gt;0,'CẤU HÌNH'!$C$16,IF(WEEKDAY(A71)=1,'CẤU HÌNH'!$C$15,'CẤU HÌNH'!$C$14)))</f>
        <v>1.5</v>
      </c>
      <c r="L71" s="37">
        <f t="shared" si="1"/>
        <v>0</v>
      </c>
      <c r="M71" s="38" t="str">
        <f>IF(OR(A71="",B71=""),"",IF(F71&lt;&gt;"",F71,IF(G71=0,"",IF(OR(COUNTIF('CẤU HÌNH'!$E$5:$E$24,A71)&gt;0,WEEKDAY(A71)=1),"TC",IF(G71&gt;='CẤU HÌNH'!$C$11,"X",IF(G71&gt;='CẤU HÌNH'!$C$12,"N","K"))))))</f>
        <v>X</v>
      </c>
      <c r="N71" s="17"/>
      <c r="O71" s="39" t="str">
        <f t="shared" si="2"/>
        <v>NV003|46305</v>
      </c>
    </row>
    <row r="72" ht="19.5" customHeight="1">
      <c r="A72" s="15">
        <v>46305.0</v>
      </c>
      <c r="B72" s="17" t="s">
        <v>104</v>
      </c>
      <c r="C72" s="22" t="str">
        <f t="array" ref="C72">IF(B72="","",IFERROR(INDEX('NHÂN VIÊN'!$C$5:$C$54,MATCH(B72,'NHÂN VIÊN'!$B$5:$B$54,0)),"⚠ Sai mã NV"))</f>
        <v>Phạm Thị Mai</v>
      </c>
      <c r="D72" s="24">
        <v>0.311111111111111</v>
      </c>
      <c r="E72" s="24">
        <v>0.6875</v>
      </c>
      <c r="F72" s="25"/>
      <c r="G72" s="32">
        <f>IF(OR(A72="",B72=""),"",IF(AND(D72&lt;&gt;"",E72&lt;&gt;""),ROUND(MAX(0,(E72-D72)*24-MAX(0,MIN(E72,'CẤU HÌNH'!$C$8)-MAX(D72,'CẤU HÌNH'!$C$7))*24),2),0))</f>
        <v>8.03</v>
      </c>
      <c r="H72" s="34">
        <f>IF(M72="X",IF(D72&gt;'CẤU HÌNH'!$C$5+'CẤU HÌNH'!$C$10/1440,ROUND((D72-'CẤU HÌNH'!$C$5)*1440,0),0),"")</f>
        <v>0</v>
      </c>
      <c r="I72" s="34">
        <f>IF(M72="X",IF(E72&lt;'CẤU HÌNH'!$C$6,ROUND(('CẤU HÌNH'!$C$6-E72)*1440,0),0),"")</f>
        <v>0</v>
      </c>
      <c r="J72" s="37">
        <f>IF(M72="","",IF(M72="TC",G72,IF(M72="X",IF(ROUND((E72-'CẤU HÌNH'!$C$6)*24,4)&gt;='CẤU HÌNH'!$C$13,FLOOR(ROUND((E72-'CẤU HÌNH'!$C$6)*24,4),0.5),0),0)))</f>
        <v>0</v>
      </c>
      <c r="K72" s="32">
        <f>IF(A72="","",IF(COUNTIF('CẤU HÌNH'!$E$5:$E$24,A72)&gt;0,'CẤU HÌNH'!$C$16,IF(WEEKDAY(A72)=1,'CẤU HÌNH'!$C$15,'CẤU HÌNH'!$C$14)))</f>
        <v>1.5</v>
      </c>
      <c r="L72" s="37">
        <f t="shared" si="1"/>
        <v>0</v>
      </c>
      <c r="M72" s="38" t="str">
        <f>IF(OR(A72="",B72=""),"",IF(F72&lt;&gt;"",F72,IF(G72=0,"",IF(OR(COUNTIF('CẤU HÌNH'!$E$5:$E$24,A72)&gt;0,WEEKDAY(A72)=1),"TC",IF(G72&gt;='CẤU HÌNH'!$C$11,"X",IF(G72&gt;='CẤU HÌNH'!$C$12,"N","K"))))))</f>
        <v>X</v>
      </c>
      <c r="N72" s="17"/>
      <c r="O72" s="39" t="str">
        <f t="shared" si="2"/>
        <v>NV004|46305</v>
      </c>
    </row>
    <row r="73" ht="19.5" customHeight="1">
      <c r="A73" s="15">
        <v>46305.0</v>
      </c>
      <c r="B73" s="17" t="s">
        <v>107</v>
      </c>
      <c r="C73" s="22" t="str">
        <f t="array" ref="C73">IF(B73="","",IFERROR(INDEX('NHÂN VIÊN'!$C$5:$C$54,MATCH(B73,'NHÂN VIÊN'!$B$5:$B$54,0)),"⚠ Sai mã NV"))</f>
        <v>Hoàng Thị Thu</v>
      </c>
      <c r="D73" s="24">
        <v>0.307638888888889</v>
      </c>
      <c r="E73" s="24">
        <v>0.690972222222222</v>
      </c>
      <c r="F73" s="25"/>
      <c r="G73" s="32">
        <f>IF(OR(A73="",B73=""),"",IF(AND(D73&lt;&gt;"",E73&lt;&gt;""),ROUND(MAX(0,(E73-D73)*24-MAX(0,MIN(E73,'CẤU HÌNH'!$C$8)-MAX(D73,'CẤU HÌNH'!$C$7))*24),2),0))</f>
        <v>8.2</v>
      </c>
      <c r="H73" s="34">
        <f>IF(M73="X",IF(D73&gt;'CẤU HÌNH'!$C$5+'CẤU HÌNH'!$C$10/1440,ROUND((D73-'CẤU HÌNH'!$C$5)*1440,0),0),"")</f>
        <v>0</v>
      </c>
      <c r="I73" s="34">
        <f>IF(M73="X",IF(E73&lt;'CẤU HÌNH'!$C$6,ROUND(('CẤU HÌNH'!$C$6-E73)*1440,0),0),"")</f>
        <v>0</v>
      </c>
      <c r="J73" s="37">
        <f>IF(M73="","",IF(M73="TC",G73,IF(M73="X",IF(ROUND((E73-'CẤU HÌNH'!$C$6)*24,4)&gt;='CẤU HÌNH'!$C$13,FLOOR(ROUND((E73-'CẤU HÌNH'!$C$6)*24,4),0.5),0),0)))</f>
        <v>0</v>
      </c>
      <c r="K73" s="32">
        <f>IF(A73="","",IF(COUNTIF('CẤU HÌNH'!$E$5:$E$24,A73)&gt;0,'CẤU HÌNH'!$C$16,IF(WEEKDAY(A73)=1,'CẤU HÌNH'!$C$15,'CẤU HÌNH'!$C$14)))</f>
        <v>1.5</v>
      </c>
      <c r="L73" s="37">
        <f t="shared" si="1"/>
        <v>0</v>
      </c>
      <c r="M73" s="38" t="str">
        <f>IF(OR(A73="",B73=""),"",IF(F73&lt;&gt;"",F73,IF(G73=0,"",IF(OR(COUNTIF('CẤU HÌNH'!$E$5:$E$24,A73)&gt;0,WEEKDAY(A73)=1),"TC",IF(G73&gt;='CẤU HÌNH'!$C$11,"X",IF(G73&gt;='CẤU HÌNH'!$C$12,"N","K"))))))</f>
        <v>X</v>
      </c>
      <c r="N73" s="17"/>
      <c r="O73" s="39" t="str">
        <f t="shared" si="2"/>
        <v>NV005|46305</v>
      </c>
    </row>
    <row r="74" ht="19.5" customHeight="1">
      <c r="A74" s="15">
        <v>46305.0</v>
      </c>
      <c r="B74" s="17" t="s">
        <v>110</v>
      </c>
      <c r="C74" s="22" t="str">
        <f t="array" ref="C74">IF(B74="","",IFERROR(INDEX('NHÂN VIÊN'!$C$5:$C$54,MATCH(B74,'NHÂN VIÊN'!$B$5:$B$54,0)),"⚠ Sai mã NV"))</f>
        <v>Vũ Văn Hùng</v>
      </c>
      <c r="D74" s="24">
        <v>0.3125</v>
      </c>
      <c r="E74" s="24">
        <v>0.6875</v>
      </c>
      <c r="F74" s="25"/>
      <c r="G74" s="32">
        <f>IF(OR(A74="",B74=""),"",IF(AND(D74&lt;&gt;"",E74&lt;&gt;""),ROUND(MAX(0,(E74-D74)*24-MAX(0,MIN(E74,'CẤU HÌNH'!$C$8)-MAX(D74,'CẤU HÌNH'!$C$7))*24),2),0))</f>
        <v>8</v>
      </c>
      <c r="H74" s="34">
        <f>IF(M74="X",IF(D74&gt;'CẤU HÌNH'!$C$5+'CẤU HÌNH'!$C$10/1440,ROUND((D74-'CẤU HÌNH'!$C$5)*1440,0),0),"")</f>
        <v>0</v>
      </c>
      <c r="I74" s="34">
        <f>IF(M74="X",IF(E74&lt;'CẤU HÌNH'!$C$6,ROUND(('CẤU HÌNH'!$C$6-E74)*1440,0),0),"")</f>
        <v>0</v>
      </c>
      <c r="J74" s="37">
        <f>IF(M74="","",IF(M74="TC",G74,IF(M74="X",IF(ROUND((E74-'CẤU HÌNH'!$C$6)*24,4)&gt;='CẤU HÌNH'!$C$13,FLOOR(ROUND((E74-'CẤU HÌNH'!$C$6)*24,4),0.5),0),0)))</f>
        <v>0</v>
      </c>
      <c r="K74" s="32">
        <f>IF(A74="","",IF(COUNTIF('CẤU HÌNH'!$E$5:$E$24,A74)&gt;0,'CẤU HÌNH'!$C$16,IF(WEEKDAY(A74)=1,'CẤU HÌNH'!$C$15,'CẤU HÌNH'!$C$14)))</f>
        <v>1.5</v>
      </c>
      <c r="L74" s="37">
        <f t="shared" si="1"/>
        <v>0</v>
      </c>
      <c r="M74" s="38" t="str">
        <f>IF(OR(A74="",B74=""),"",IF(F74&lt;&gt;"",F74,IF(G74=0,"",IF(OR(COUNTIF('CẤU HÌNH'!$E$5:$E$24,A74)&gt;0,WEEKDAY(A74)=1),"TC",IF(G74&gt;='CẤU HÌNH'!$C$11,"X",IF(G74&gt;='CẤU HÌNH'!$C$12,"N","K"))))))</f>
        <v>X</v>
      </c>
      <c r="N74" s="17"/>
      <c r="O74" s="39" t="str">
        <f t="shared" si="2"/>
        <v>NV006|46305</v>
      </c>
    </row>
    <row r="75" ht="19.5" customHeight="1">
      <c r="A75" s="15">
        <v>46305.0</v>
      </c>
      <c r="B75" s="17" t="s">
        <v>113</v>
      </c>
      <c r="C75" s="22" t="str">
        <f t="array" ref="C75">IF(B75="","",IFERROR(INDEX('NHÂN VIÊN'!$C$5:$C$54,MATCH(B75,'NHÂN VIÊN'!$B$5:$B$54,0)),"⚠ Sai mã NV"))</f>
        <v>Đặng Thị Nga</v>
      </c>
      <c r="D75" s="24">
        <v>0.311111111111111</v>
      </c>
      <c r="E75" s="24">
        <v>0.688888888888889</v>
      </c>
      <c r="F75" s="25"/>
      <c r="G75" s="32">
        <f>IF(OR(A75="",B75=""),"",IF(AND(D75&lt;&gt;"",E75&lt;&gt;""),ROUND(MAX(0,(E75-D75)*24-MAX(0,MIN(E75,'CẤU HÌNH'!$C$8)-MAX(D75,'CẤU HÌNH'!$C$7))*24),2),0))</f>
        <v>8.07</v>
      </c>
      <c r="H75" s="34">
        <f>IF(M75="X",IF(D75&gt;'CẤU HÌNH'!$C$5+'CẤU HÌNH'!$C$10/1440,ROUND((D75-'CẤU HÌNH'!$C$5)*1440,0),0),"")</f>
        <v>0</v>
      </c>
      <c r="I75" s="34">
        <f>IF(M75="X",IF(E75&lt;'CẤU HÌNH'!$C$6,ROUND(('CẤU HÌNH'!$C$6-E75)*1440,0),0),"")</f>
        <v>0</v>
      </c>
      <c r="J75" s="37">
        <f>IF(M75="","",IF(M75="TC",G75,IF(M75="X",IF(ROUND((E75-'CẤU HÌNH'!$C$6)*24,4)&gt;='CẤU HÌNH'!$C$13,FLOOR(ROUND((E75-'CẤU HÌNH'!$C$6)*24,4),0.5),0),0)))</f>
        <v>0</v>
      </c>
      <c r="K75" s="32">
        <f>IF(A75="","",IF(COUNTIF('CẤU HÌNH'!$E$5:$E$24,A75)&gt;0,'CẤU HÌNH'!$C$16,IF(WEEKDAY(A75)=1,'CẤU HÌNH'!$C$15,'CẤU HÌNH'!$C$14)))</f>
        <v>1.5</v>
      </c>
      <c r="L75" s="37">
        <f t="shared" si="1"/>
        <v>0</v>
      </c>
      <c r="M75" s="38" t="str">
        <f>IF(OR(A75="",B75=""),"",IF(F75&lt;&gt;"",F75,IF(G75=0,"",IF(OR(COUNTIF('CẤU HÌNH'!$E$5:$E$24,A75)&gt;0,WEEKDAY(A75)=1),"TC",IF(G75&gt;='CẤU HÌNH'!$C$11,"X",IF(G75&gt;='CẤU HÌNH'!$C$12,"N","K"))))))</f>
        <v>X</v>
      </c>
      <c r="N75" s="17"/>
      <c r="O75" s="39" t="str">
        <f t="shared" si="2"/>
        <v>NV007|46305</v>
      </c>
    </row>
    <row r="76" ht="19.5" customHeight="1">
      <c r="A76" s="15">
        <v>46305.0</v>
      </c>
      <c r="B76" s="17" t="s">
        <v>116</v>
      </c>
      <c r="C76" s="22" t="str">
        <f t="array" ref="C76">IF(B76="","",IFERROR(INDEX('NHÂN VIÊN'!$C$5:$C$54,MATCH(B76,'NHÂN VIÊN'!$B$5:$B$54,0)),"⚠ Sai mã NV"))</f>
        <v>Bùi Thị Hạnh</v>
      </c>
      <c r="D76" s="24">
        <v>0.307638888888889</v>
      </c>
      <c r="E76" s="24">
        <v>0.6875</v>
      </c>
      <c r="F76" s="25"/>
      <c r="G76" s="32">
        <f>IF(OR(A76="",B76=""),"",IF(AND(D76&lt;&gt;"",E76&lt;&gt;""),ROUND(MAX(0,(E76-D76)*24-MAX(0,MIN(E76,'CẤU HÌNH'!$C$8)-MAX(D76,'CẤU HÌNH'!$C$7))*24),2),0))</f>
        <v>8.12</v>
      </c>
      <c r="H76" s="34">
        <f>IF(M76="X",IF(D76&gt;'CẤU HÌNH'!$C$5+'CẤU HÌNH'!$C$10/1440,ROUND((D76-'CẤU HÌNH'!$C$5)*1440,0),0),"")</f>
        <v>0</v>
      </c>
      <c r="I76" s="34">
        <f>IF(M76="X",IF(E76&lt;'CẤU HÌNH'!$C$6,ROUND(('CẤU HÌNH'!$C$6-E76)*1440,0),0),"")</f>
        <v>0</v>
      </c>
      <c r="J76" s="37">
        <f>IF(M76="","",IF(M76="TC",G76,IF(M76="X",IF(ROUND((E76-'CẤU HÌNH'!$C$6)*24,4)&gt;='CẤU HÌNH'!$C$13,FLOOR(ROUND((E76-'CẤU HÌNH'!$C$6)*24,4),0.5),0),0)))</f>
        <v>0</v>
      </c>
      <c r="K76" s="32">
        <f>IF(A76="","",IF(COUNTIF('CẤU HÌNH'!$E$5:$E$24,A76)&gt;0,'CẤU HÌNH'!$C$16,IF(WEEKDAY(A76)=1,'CẤU HÌNH'!$C$15,'CẤU HÌNH'!$C$14)))</f>
        <v>1.5</v>
      </c>
      <c r="L76" s="37">
        <f t="shared" si="1"/>
        <v>0</v>
      </c>
      <c r="M76" s="38" t="str">
        <f>IF(OR(A76="",B76=""),"",IF(F76&lt;&gt;"",F76,IF(G76=0,"",IF(OR(COUNTIF('CẤU HÌNH'!$E$5:$E$24,A76)&gt;0,WEEKDAY(A76)=1),"TC",IF(G76&gt;='CẤU HÌNH'!$C$11,"X",IF(G76&gt;='CẤU HÌNH'!$C$12,"N","K"))))))</f>
        <v>X</v>
      </c>
      <c r="N76" s="17"/>
      <c r="O76" s="39" t="str">
        <f t="shared" si="2"/>
        <v>NV008|46305</v>
      </c>
    </row>
    <row r="77" ht="19.5" customHeight="1">
      <c r="A77" s="15">
        <v>46306.0</v>
      </c>
      <c r="B77" s="17" t="s">
        <v>102</v>
      </c>
      <c r="C77" s="22" t="str">
        <f t="array" ref="C77">IF(B77="","",IFERROR(INDEX('NHÂN VIÊN'!$C$5:$C$54,MATCH(B77,'NHÂN VIÊN'!$B$5:$B$54,0)),"⚠ Sai mã NV"))</f>
        <v>Lê Văn Minh</v>
      </c>
      <c r="D77" s="24">
        <v>0.3125</v>
      </c>
      <c r="E77" s="24">
        <v>0.479166666666667</v>
      </c>
      <c r="F77" s="25"/>
      <c r="G77" s="32">
        <f>IF(OR(A77="",B77=""),"",IF(AND(D77&lt;&gt;"",E77&lt;&gt;""),ROUND(MAX(0,(E77-D77)*24-MAX(0,MIN(E77,'CẤU HÌNH'!$C$8)-MAX(D77,'CẤU HÌNH'!$C$7))*24),2),0))</f>
        <v>4</v>
      </c>
      <c r="H77" s="34" t="str">
        <f>IF(M77="X",IF(D77&gt;'CẤU HÌNH'!$C$5+'CẤU HÌNH'!$C$10/1440,ROUND((D77-'CẤU HÌNH'!$C$5)*1440,0),0),"")</f>
        <v/>
      </c>
      <c r="I77" s="34" t="str">
        <f>IF(M77="X",IF(E77&lt;'CẤU HÌNH'!$C$6,ROUND(('CẤU HÌNH'!$C$6-E77)*1440,0),0),"")</f>
        <v/>
      </c>
      <c r="J77" s="37">
        <f>IF(M77="","",IF(M77="TC",G77,IF(M77="X",IF(ROUND((E77-'CẤU HÌNH'!$C$6)*24,4)&gt;='CẤU HÌNH'!$C$13,FLOOR(ROUND((E77-'CẤU HÌNH'!$C$6)*24,4),0.5),0),0)))</f>
        <v>4</v>
      </c>
      <c r="K77" s="32">
        <f>IF(A77="","",IF(COUNTIF('CẤU HÌNH'!$E$5:$E$24,A77)&gt;0,'CẤU HÌNH'!$C$16,IF(WEEKDAY(A77)=1,'CẤU HÌNH'!$C$15,'CẤU HÌNH'!$C$14)))</f>
        <v>2</v>
      </c>
      <c r="L77" s="37">
        <f t="shared" si="1"/>
        <v>8</v>
      </c>
      <c r="M77" s="38" t="str">
        <f>IF(OR(A77="",B77=""),"",IF(F77&lt;&gt;"",F77,IF(G77=0,"",IF(OR(COUNTIF('CẤU HÌNH'!$E$5:$E$24,A77)&gt;0,WEEKDAY(A77)=1),"TC",IF(G77&gt;='CẤU HÌNH'!$C$11,"X",IF(G77&gt;='CẤU HÌNH'!$C$12,"N","K"))))))</f>
        <v>TC</v>
      </c>
      <c r="N77" s="17"/>
      <c r="O77" s="39" t="str">
        <f t="shared" si="2"/>
        <v>NV003|46306</v>
      </c>
    </row>
    <row r="78" ht="19.5" customHeight="1">
      <c r="A78" s="15">
        <v>46306.0</v>
      </c>
      <c r="B78" s="17" t="s">
        <v>110</v>
      </c>
      <c r="C78" s="22" t="str">
        <f t="array" ref="C78">IF(B78="","",IFERROR(INDEX('NHÂN VIÊN'!$C$5:$C$54,MATCH(B78,'NHÂN VIÊN'!$B$5:$B$54,0)),"⚠ Sai mã NV"))</f>
        <v>Vũ Văn Hùng</v>
      </c>
      <c r="D78" s="24">
        <v>0.3125</v>
      </c>
      <c r="E78" s="24">
        <v>0.479166666666667</v>
      </c>
      <c r="F78" s="25"/>
      <c r="G78" s="32">
        <f>IF(OR(A78="",B78=""),"",IF(AND(D78&lt;&gt;"",E78&lt;&gt;""),ROUND(MAX(0,(E78-D78)*24-MAX(0,MIN(E78,'CẤU HÌNH'!$C$8)-MAX(D78,'CẤU HÌNH'!$C$7))*24),2),0))</f>
        <v>4</v>
      </c>
      <c r="H78" s="34" t="str">
        <f>IF(M78="X",IF(D78&gt;'CẤU HÌNH'!$C$5+'CẤU HÌNH'!$C$10/1440,ROUND((D78-'CẤU HÌNH'!$C$5)*1440,0),0),"")</f>
        <v/>
      </c>
      <c r="I78" s="34" t="str">
        <f>IF(M78="X",IF(E78&lt;'CẤU HÌNH'!$C$6,ROUND(('CẤU HÌNH'!$C$6-E78)*1440,0),0),"")</f>
        <v/>
      </c>
      <c r="J78" s="37">
        <f>IF(M78="","",IF(M78="TC",G78,IF(M78="X",IF(ROUND((E78-'CẤU HÌNH'!$C$6)*24,4)&gt;='CẤU HÌNH'!$C$13,FLOOR(ROUND((E78-'CẤU HÌNH'!$C$6)*24,4),0.5),0),0)))</f>
        <v>4</v>
      </c>
      <c r="K78" s="32">
        <f>IF(A78="","",IF(COUNTIF('CẤU HÌNH'!$E$5:$E$24,A78)&gt;0,'CẤU HÌNH'!$C$16,IF(WEEKDAY(A78)=1,'CẤU HÌNH'!$C$15,'CẤU HÌNH'!$C$14)))</f>
        <v>2</v>
      </c>
      <c r="L78" s="37">
        <f t="shared" si="1"/>
        <v>8</v>
      </c>
      <c r="M78" s="38" t="str">
        <f>IF(OR(A78="",B78=""),"",IF(F78&lt;&gt;"",F78,IF(G78=0,"",IF(OR(COUNTIF('CẤU HÌNH'!$E$5:$E$24,A78)&gt;0,WEEKDAY(A78)=1),"TC",IF(G78&gt;='CẤU HÌNH'!$C$11,"X",IF(G78&gt;='CẤU HÌNH'!$C$12,"N","K"))))))</f>
        <v>TC</v>
      </c>
      <c r="N78" s="17"/>
      <c r="O78" s="39" t="str">
        <f t="shared" si="2"/>
        <v>NV006|46306</v>
      </c>
    </row>
    <row r="79" ht="19.5" customHeight="1">
      <c r="A79" s="15">
        <v>46307.0</v>
      </c>
      <c r="B79" s="17" t="s">
        <v>50</v>
      </c>
      <c r="C79" s="22" t="str">
        <f t="array" ref="C79">IF(B79="","",IFERROR(INDEX('NHÂN VIÊN'!$C$5:$C$54,MATCH(B79,'NHÂN VIÊN'!$B$5:$B$54,0)),"⚠ Sai mã NV"))</f>
        <v>Nguyễn Thị Lan</v>
      </c>
      <c r="D79" s="24">
        <v>0.30625</v>
      </c>
      <c r="E79" s="24">
        <v>0.770833333333333</v>
      </c>
      <c r="F79" s="25"/>
      <c r="G79" s="32">
        <f>IF(OR(A79="",B79=""),"",IF(AND(D79&lt;&gt;"",E79&lt;&gt;""),ROUND(MAX(0,(E79-D79)*24-MAX(0,MIN(E79,'CẤU HÌNH'!$C$8)-MAX(D79,'CẤU HÌNH'!$C$7))*24),2),0))</f>
        <v>10.15</v>
      </c>
      <c r="H79" s="34">
        <f>IF(M79="X",IF(D79&gt;'CẤU HÌNH'!$C$5+'CẤU HÌNH'!$C$10/1440,ROUND((D79-'CẤU HÌNH'!$C$5)*1440,0),0),"")</f>
        <v>0</v>
      </c>
      <c r="I79" s="34">
        <f>IF(M79="X",IF(E79&lt;'CẤU HÌNH'!$C$6,ROUND(('CẤU HÌNH'!$C$6-E79)*1440,0),0),"")</f>
        <v>0</v>
      </c>
      <c r="J79" s="37">
        <f>IF(M79="","",IF(M79="TC",G79,IF(M79="X",IF(ROUND((E79-'CẤU HÌNH'!$C$6)*24,4)&gt;='CẤU HÌNH'!$C$13,FLOOR(ROUND((E79-'CẤU HÌNH'!$C$6)*24,4),0.5),0),0)))</f>
        <v>2</v>
      </c>
      <c r="K79" s="32">
        <f>IF(A79="","",IF(COUNTIF('CẤU HÌNH'!$E$5:$E$24,A79)&gt;0,'CẤU HÌNH'!$C$16,IF(WEEKDAY(A79)=1,'CẤU HÌNH'!$C$15,'CẤU HÌNH'!$C$14)))</f>
        <v>1.5</v>
      </c>
      <c r="L79" s="37">
        <f t="shared" si="1"/>
        <v>3</v>
      </c>
      <c r="M79" s="38" t="str">
        <f>IF(OR(A79="",B79=""),"",IF(F79&lt;&gt;"",F79,IF(G79=0,"",IF(OR(COUNTIF('CẤU HÌNH'!$E$5:$E$24,A79)&gt;0,WEEKDAY(A79)=1),"TC",IF(G79&gt;='CẤU HÌNH'!$C$11,"X",IF(G79&gt;='CẤU HÌNH'!$C$12,"N","K"))))))</f>
        <v>X</v>
      </c>
      <c r="N79" s="17"/>
      <c r="O79" s="39" t="str">
        <f t="shared" si="2"/>
        <v>NV001|46307</v>
      </c>
    </row>
    <row r="80" ht="19.5" customHeight="1">
      <c r="A80" s="15">
        <v>46307.0</v>
      </c>
      <c r="B80" s="17" t="s">
        <v>93</v>
      </c>
      <c r="C80" s="22" t="str">
        <f t="array" ref="C80">IF(B80="","",IFERROR(INDEX('NHÂN VIÊN'!$C$5:$C$54,MATCH(B80,'NHÂN VIÊN'!$B$5:$B$54,0)),"⚠ Sai mã NV"))</f>
        <v>Trần Thị Hoa</v>
      </c>
      <c r="D80" s="24">
        <v>0.308333333333333</v>
      </c>
      <c r="E80" s="24">
        <v>0.6875</v>
      </c>
      <c r="F80" s="25"/>
      <c r="G80" s="32">
        <f>IF(OR(A80="",B80=""),"",IF(AND(D80&lt;&gt;"",E80&lt;&gt;""),ROUND(MAX(0,(E80-D80)*24-MAX(0,MIN(E80,'CẤU HÌNH'!$C$8)-MAX(D80,'CẤU HÌNH'!$C$7))*24),2),0))</f>
        <v>8.1</v>
      </c>
      <c r="H80" s="34">
        <f>IF(M80="X",IF(D80&gt;'CẤU HÌNH'!$C$5+'CẤU HÌNH'!$C$10/1440,ROUND((D80-'CẤU HÌNH'!$C$5)*1440,0),0),"")</f>
        <v>0</v>
      </c>
      <c r="I80" s="34">
        <f>IF(M80="X",IF(E80&lt;'CẤU HÌNH'!$C$6,ROUND(('CẤU HÌNH'!$C$6-E80)*1440,0),0),"")</f>
        <v>0</v>
      </c>
      <c r="J80" s="37">
        <f>IF(M80="","",IF(M80="TC",G80,IF(M80="X",IF(ROUND((E80-'CẤU HÌNH'!$C$6)*24,4)&gt;='CẤU HÌNH'!$C$13,FLOOR(ROUND((E80-'CẤU HÌNH'!$C$6)*24,4),0.5),0),0)))</f>
        <v>0</v>
      </c>
      <c r="K80" s="32">
        <f>IF(A80="","",IF(COUNTIF('CẤU HÌNH'!$E$5:$E$24,A80)&gt;0,'CẤU HÌNH'!$C$16,IF(WEEKDAY(A80)=1,'CẤU HÌNH'!$C$15,'CẤU HÌNH'!$C$14)))</f>
        <v>1.5</v>
      </c>
      <c r="L80" s="37">
        <f t="shared" si="1"/>
        <v>0</v>
      </c>
      <c r="M80" s="38" t="str">
        <f>IF(OR(A80="",B80=""),"",IF(F80&lt;&gt;"",F80,IF(G80=0,"",IF(OR(COUNTIF('CẤU HÌNH'!$E$5:$E$24,A80)&gt;0,WEEKDAY(A80)=1),"TC",IF(G80&gt;='CẤU HÌNH'!$C$11,"X",IF(G80&gt;='CẤU HÌNH'!$C$12,"N","K"))))))</f>
        <v>X</v>
      </c>
      <c r="N80" s="17"/>
      <c r="O80" s="39" t="str">
        <f t="shared" si="2"/>
        <v>NV002|46307</v>
      </c>
    </row>
    <row r="81" ht="19.5" customHeight="1">
      <c r="A81" s="15">
        <v>46307.0</v>
      </c>
      <c r="B81" s="17" t="s">
        <v>102</v>
      </c>
      <c r="C81" s="22" t="str">
        <f t="array" ref="C81">IF(B81="","",IFERROR(INDEX('NHÂN VIÊN'!$C$5:$C$54,MATCH(B81,'NHÂN VIÊN'!$B$5:$B$54,0)),"⚠ Sai mã NV"))</f>
        <v>Lê Văn Minh</v>
      </c>
      <c r="D81" s="24">
        <v>0.327777777777778</v>
      </c>
      <c r="E81" s="24">
        <v>0.690972222222222</v>
      </c>
      <c r="F81" s="25"/>
      <c r="G81" s="32">
        <f>IF(OR(A81="",B81=""),"",IF(AND(D81&lt;&gt;"",E81&lt;&gt;""),ROUND(MAX(0,(E81-D81)*24-MAX(0,MIN(E81,'CẤU HÌNH'!$C$8)-MAX(D81,'CẤU HÌNH'!$C$7))*24),2),0))</f>
        <v>7.72</v>
      </c>
      <c r="H81" s="34">
        <f>IF(M81="X",IF(D81&gt;'CẤU HÌNH'!$C$5+'CẤU HÌNH'!$C$10/1440,ROUND((D81-'CẤU HÌNH'!$C$5)*1440,0),0),"")</f>
        <v>22</v>
      </c>
      <c r="I81" s="34">
        <f>IF(M81="X",IF(E81&lt;'CẤU HÌNH'!$C$6,ROUND(('CẤU HÌNH'!$C$6-E81)*1440,0),0),"")</f>
        <v>0</v>
      </c>
      <c r="J81" s="37">
        <f>IF(M81="","",IF(M81="TC",G81,IF(M81="X",IF(ROUND((E81-'CẤU HÌNH'!$C$6)*24,4)&gt;='CẤU HÌNH'!$C$13,FLOOR(ROUND((E81-'CẤU HÌNH'!$C$6)*24,4),0.5),0),0)))</f>
        <v>0</v>
      </c>
      <c r="K81" s="32">
        <f>IF(A81="","",IF(COUNTIF('CẤU HÌNH'!$E$5:$E$24,A81)&gt;0,'CẤU HÌNH'!$C$16,IF(WEEKDAY(A81)=1,'CẤU HÌNH'!$C$15,'CẤU HÌNH'!$C$14)))</f>
        <v>1.5</v>
      </c>
      <c r="L81" s="37">
        <f t="shared" si="1"/>
        <v>0</v>
      </c>
      <c r="M81" s="38" t="str">
        <f>IF(OR(A81="",B81=""),"",IF(F81&lt;&gt;"",F81,IF(G81=0,"",IF(OR(COUNTIF('CẤU HÌNH'!$E$5:$E$24,A81)&gt;0,WEEKDAY(A81)=1),"TC",IF(G81&gt;='CẤU HÌNH'!$C$11,"X",IF(G81&gt;='CẤU HÌNH'!$C$12,"N","K"))))))</f>
        <v>X</v>
      </c>
      <c r="N81" s="17"/>
      <c r="O81" s="39" t="str">
        <f t="shared" si="2"/>
        <v>NV003|46307</v>
      </c>
    </row>
    <row r="82" ht="19.5" customHeight="1">
      <c r="A82" s="15">
        <v>46307.0</v>
      </c>
      <c r="B82" s="17" t="s">
        <v>104</v>
      </c>
      <c r="C82" s="22" t="str">
        <f t="array" ref="C82">IF(B82="","",IFERROR(INDEX('NHÂN VIÊN'!$C$5:$C$54,MATCH(B82,'NHÂN VIÊN'!$B$5:$B$54,0)),"⚠ Sai mã NV"))</f>
        <v>Phạm Thị Mai</v>
      </c>
      <c r="D82" s="24">
        <v>0.305555555555556</v>
      </c>
      <c r="E82" s="24">
        <v>0.6875</v>
      </c>
      <c r="F82" s="25"/>
      <c r="G82" s="32">
        <f>IF(OR(A82="",B82=""),"",IF(AND(D82&lt;&gt;"",E82&lt;&gt;""),ROUND(MAX(0,(E82-D82)*24-MAX(0,MIN(E82,'CẤU HÌNH'!$C$8)-MAX(D82,'CẤU HÌNH'!$C$7))*24),2),0))</f>
        <v>8.17</v>
      </c>
      <c r="H82" s="34">
        <f>IF(M82="X",IF(D82&gt;'CẤU HÌNH'!$C$5+'CẤU HÌNH'!$C$10/1440,ROUND((D82-'CẤU HÌNH'!$C$5)*1440,0),0),"")</f>
        <v>0</v>
      </c>
      <c r="I82" s="34">
        <f>IF(M82="X",IF(E82&lt;'CẤU HÌNH'!$C$6,ROUND(('CẤU HÌNH'!$C$6-E82)*1440,0),0),"")</f>
        <v>0</v>
      </c>
      <c r="J82" s="37">
        <f>IF(M82="","",IF(M82="TC",G82,IF(M82="X",IF(ROUND((E82-'CẤU HÌNH'!$C$6)*24,4)&gt;='CẤU HÌNH'!$C$13,FLOOR(ROUND((E82-'CẤU HÌNH'!$C$6)*24,4),0.5),0),0)))</f>
        <v>0</v>
      </c>
      <c r="K82" s="32">
        <f>IF(A82="","",IF(COUNTIF('CẤU HÌNH'!$E$5:$E$24,A82)&gt;0,'CẤU HÌNH'!$C$16,IF(WEEKDAY(A82)=1,'CẤU HÌNH'!$C$15,'CẤU HÌNH'!$C$14)))</f>
        <v>1.5</v>
      </c>
      <c r="L82" s="37">
        <f t="shared" si="1"/>
        <v>0</v>
      </c>
      <c r="M82" s="38" t="str">
        <f>IF(OR(A82="",B82=""),"",IF(F82&lt;&gt;"",F82,IF(G82=0,"",IF(OR(COUNTIF('CẤU HÌNH'!$E$5:$E$24,A82)&gt;0,WEEKDAY(A82)=1),"TC",IF(G82&gt;='CẤU HÌNH'!$C$11,"X",IF(G82&gt;='CẤU HÌNH'!$C$12,"N","K"))))))</f>
        <v>X</v>
      </c>
      <c r="N82" s="17"/>
      <c r="O82" s="39" t="str">
        <f t="shared" si="2"/>
        <v>NV004|46307</v>
      </c>
    </row>
    <row r="83" ht="19.5" customHeight="1">
      <c r="A83" s="15">
        <v>46307.0</v>
      </c>
      <c r="B83" s="17" t="s">
        <v>107</v>
      </c>
      <c r="C83" s="22" t="str">
        <f t="array" ref="C83">IF(B83="","",IFERROR(INDEX('NHÂN VIÊN'!$C$5:$C$54,MATCH(B83,'NHÂN VIÊN'!$B$5:$B$54,0)),"⚠ Sai mã NV"))</f>
        <v>Hoàng Thị Thu</v>
      </c>
      <c r="D83" s="24">
        <v>0.329861111111111</v>
      </c>
      <c r="E83" s="24">
        <v>0.6875</v>
      </c>
      <c r="F83" s="25"/>
      <c r="G83" s="32">
        <f>IF(OR(A83="",B83=""),"",IF(AND(D83&lt;&gt;"",E83&lt;&gt;""),ROUND(MAX(0,(E83-D83)*24-MAX(0,MIN(E83,'CẤU HÌNH'!$C$8)-MAX(D83,'CẤU HÌNH'!$C$7))*24),2),0))</f>
        <v>7.58</v>
      </c>
      <c r="H83" s="34">
        <f>IF(M83="X",IF(D83&gt;'CẤU HÌNH'!$C$5+'CẤU HÌNH'!$C$10/1440,ROUND((D83-'CẤU HÌNH'!$C$5)*1440,0),0),"")</f>
        <v>25</v>
      </c>
      <c r="I83" s="34">
        <f>IF(M83="X",IF(E83&lt;'CẤU HÌNH'!$C$6,ROUND(('CẤU HÌNH'!$C$6-E83)*1440,0),0),"")</f>
        <v>0</v>
      </c>
      <c r="J83" s="37">
        <f>IF(M83="","",IF(M83="TC",G83,IF(M83="X",IF(ROUND((E83-'CẤU HÌNH'!$C$6)*24,4)&gt;='CẤU HÌNH'!$C$13,FLOOR(ROUND((E83-'CẤU HÌNH'!$C$6)*24,4),0.5),0),0)))</f>
        <v>0</v>
      </c>
      <c r="K83" s="32">
        <f>IF(A83="","",IF(COUNTIF('CẤU HÌNH'!$E$5:$E$24,A83)&gt;0,'CẤU HÌNH'!$C$16,IF(WEEKDAY(A83)=1,'CẤU HÌNH'!$C$15,'CẤU HÌNH'!$C$14)))</f>
        <v>1.5</v>
      </c>
      <c r="L83" s="37">
        <f t="shared" si="1"/>
        <v>0</v>
      </c>
      <c r="M83" s="38" t="str">
        <f>IF(OR(A83="",B83=""),"",IF(F83&lt;&gt;"",F83,IF(G83=0,"",IF(OR(COUNTIF('CẤU HÌNH'!$E$5:$E$24,A83)&gt;0,WEEKDAY(A83)=1),"TC",IF(G83&gt;='CẤU HÌNH'!$C$11,"X",IF(G83&gt;='CẤU HÌNH'!$C$12,"N","K"))))))</f>
        <v>X</v>
      </c>
      <c r="N83" s="17"/>
      <c r="O83" s="39" t="str">
        <f t="shared" si="2"/>
        <v>NV005|46307</v>
      </c>
    </row>
    <row r="84" ht="19.5" customHeight="1">
      <c r="A84" s="15">
        <v>46307.0</v>
      </c>
      <c r="B84" s="17" t="s">
        <v>110</v>
      </c>
      <c r="C84" s="22" t="str">
        <f t="array" ref="C84">IF(B84="","",IFERROR(INDEX('NHÂN VIÊN'!$C$5:$C$54,MATCH(B84,'NHÂN VIÊN'!$B$5:$B$54,0)),"⚠ Sai mã NV"))</f>
        <v>Vũ Văn Hùng</v>
      </c>
      <c r="D84" s="24">
        <v>0.313194444444444</v>
      </c>
      <c r="E84" s="24">
        <v>0.75</v>
      </c>
      <c r="F84" s="25"/>
      <c r="G84" s="32">
        <f>IF(OR(A84="",B84=""),"",IF(AND(D84&lt;&gt;"",E84&lt;&gt;""),ROUND(MAX(0,(E84-D84)*24-MAX(0,MIN(E84,'CẤU HÌNH'!$C$8)-MAX(D84,'CẤU HÌNH'!$C$7))*24),2),0))</f>
        <v>9.48</v>
      </c>
      <c r="H84" s="34">
        <f>IF(M84="X",IF(D84&gt;'CẤU HÌNH'!$C$5+'CẤU HÌNH'!$C$10/1440,ROUND((D84-'CẤU HÌNH'!$C$5)*1440,0),0),"")</f>
        <v>0</v>
      </c>
      <c r="I84" s="34">
        <f>IF(M84="X",IF(E84&lt;'CẤU HÌNH'!$C$6,ROUND(('CẤU HÌNH'!$C$6-E84)*1440,0),0),"")</f>
        <v>0</v>
      </c>
      <c r="J84" s="37">
        <f>IF(M84="","",IF(M84="TC",G84,IF(M84="X",IF(ROUND((E84-'CẤU HÌNH'!$C$6)*24,4)&gt;='CẤU HÌNH'!$C$13,FLOOR(ROUND((E84-'CẤU HÌNH'!$C$6)*24,4),0.5),0),0)))</f>
        <v>1.5</v>
      </c>
      <c r="K84" s="32">
        <f>IF(A84="","",IF(COUNTIF('CẤU HÌNH'!$E$5:$E$24,A84)&gt;0,'CẤU HÌNH'!$C$16,IF(WEEKDAY(A84)=1,'CẤU HÌNH'!$C$15,'CẤU HÌNH'!$C$14)))</f>
        <v>1.5</v>
      </c>
      <c r="L84" s="37">
        <f t="shared" si="1"/>
        <v>2.25</v>
      </c>
      <c r="M84" s="38" t="str">
        <f>IF(OR(A84="",B84=""),"",IF(F84&lt;&gt;"",F84,IF(G84=0,"",IF(OR(COUNTIF('CẤU HÌNH'!$E$5:$E$24,A84)&gt;0,WEEKDAY(A84)=1),"TC",IF(G84&gt;='CẤU HÌNH'!$C$11,"X",IF(G84&gt;='CẤU HÌNH'!$C$12,"N","K"))))))</f>
        <v>X</v>
      </c>
      <c r="N84" s="17"/>
      <c r="O84" s="39" t="str">
        <f t="shared" si="2"/>
        <v>NV006|46307</v>
      </c>
    </row>
    <row r="85" ht="19.5" customHeight="1">
      <c r="A85" s="15">
        <v>46307.0</v>
      </c>
      <c r="B85" s="17" t="s">
        <v>113</v>
      </c>
      <c r="C85" s="22" t="str">
        <f t="array" ref="C85">IF(B85="","",IFERROR(INDEX('NHÂN VIÊN'!$C$5:$C$54,MATCH(B85,'NHÂN VIÊN'!$B$5:$B$54,0)),"⚠ Sai mã NV"))</f>
        <v>Đặng Thị Nga</v>
      </c>
      <c r="D85" s="24">
        <v>0.313194444444444</v>
      </c>
      <c r="E85" s="24">
        <v>0.6875</v>
      </c>
      <c r="F85" s="25"/>
      <c r="G85" s="32">
        <f>IF(OR(A85="",B85=""),"",IF(AND(D85&lt;&gt;"",E85&lt;&gt;""),ROUND(MAX(0,(E85-D85)*24-MAX(0,MIN(E85,'CẤU HÌNH'!$C$8)-MAX(D85,'CẤU HÌNH'!$C$7))*24),2),0))</f>
        <v>7.98</v>
      </c>
      <c r="H85" s="34">
        <f>IF(M85="X",IF(D85&gt;'CẤU HÌNH'!$C$5+'CẤU HÌNH'!$C$10/1440,ROUND((D85-'CẤU HÌNH'!$C$5)*1440,0),0),"")</f>
        <v>0</v>
      </c>
      <c r="I85" s="34">
        <f>IF(M85="X",IF(E85&lt;'CẤU HÌNH'!$C$6,ROUND(('CẤU HÌNH'!$C$6-E85)*1440,0),0),"")</f>
        <v>0</v>
      </c>
      <c r="J85" s="37">
        <f>IF(M85="","",IF(M85="TC",G85,IF(M85="X",IF(ROUND((E85-'CẤU HÌNH'!$C$6)*24,4)&gt;='CẤU HÌNH'!$C$13,FLOOR(ROUND((E85-'CẤU HÌNH'!$C$6)*24,4),0.5),0),0)))</f>
        <v>0</v>
      </c>
      <c r="K85" s="32">
        <f>IF(A85="","",IF(COUNTIF('CẤU HÌNH'!$E$5:$E$24,A85)&gt;0,'CẤU HÌNH'!$C$16,IF(WEEKDAY(A85)=1,'CẤU HÌNH'!$C$15,'CẤU HÌNH'!$C$14)))</f>
        <v>1.5</v>
      </c>
      <c r="L85" s="37">
        <f t="shared" si="1"/>
        <v>0</v>
      </c>
      <c r="M85" s="38" t="str">
        <f>IF(OR(A85="",B85=""),"",IF(F85&lt;&gt;"",F85,IF(G85=0,"",IF(OR(COUNTIF('CẤU HÌNH'!$E$5:$E$24,A85)&gt;0,WEEKDAY(A85)=1),"TC",IF(G85&gt;='CẤU HÌNH'!$C$11,"X",IF(G85&gt;='CẤU HÌNH'!$C$12,"N","K"))))))</f>
        <v>X</v>
      </c>
      <c r="N85" s="17"/>
      <c r="O85" s="39" t="str">
        <f t="shared" si="2"/>
        <v>NV007|46307</v>
      </c>
    </row>
    <row r="86" ht="19.5" customHeight="1">
      <c r="A86" s="15">
        <v>46307.0</v>
      </c>
      <c r="B86" s="17" t="s">
        <v>116</v>
      </c>
      <c r="C86" s="22" t="str">
        <f t="array" ref="C86">IF(B86="","",IFERROR(INDEX('NHÂN VIÊN'!$C$5:$C$54,MATCH(B86,'NHÂN VIÊN'!$B$5:$B$54,0)),"⚠ Sai mã NV"))</f>
        <v>Bùi Thị Hạnh</v>
      </c>
      <c r="D86" s="24">
        <v>0.313194444444444</v>
      </c>
      <c r="E86" s="24">
        <v>0.6875</v>
      </c>
      <c r="F86" s="25"/>
      <c r="G86" s="32">
        <f>IF(OR(A86="",B86=""),"",IF(AND(D86&lt;&gt;"",E86&lt;&gt;""),ROUND(MAX(0,(E86-D86)*24-MAX(0,MIN(E86,'CẤU HÌNH'!$C$8)-MAX(D86,'CẤU HÌNH'!$C$7))*24),2),0))</f>
        <v>7.98</v>
      </c>
      <c r="H86" s="34">
        <f>IF(M86="X",IF(D86&gt;'CẤU HÌNH'!$C$5+'CẤU HÌNH'!$C$10/1440,ROUND((D86-'CẤU HÌNH'!$C$5)*1440,0),0),"")</f>
        <v>0</v>
      </c>
      <c r="I86" s="34">
        <f>IF(M86="X",IF(E86&lt;'CẤU HÌNH'!$C$6,ROUND(('CẤU HÌNH'!$C$6-E86)*1440,0),0),"")</f>
        <v>0</v>
      </c>
      <c r="J86" s="37">
        <f>IF(M86="","",IF(M86="TC",G86,IF(M86="X",IF(ROUND((E86-'CẤU HÌNH'!$C$6)*24,4)&gt;='CẤU HÌNH'!$C$13,FLOOR(ROUND((E86-'CẤU HÌNH'!$C$6)*24,4),0.5),0),0)))</f>
        <v>0</v>
      </c>
      <c r="K86" s="32">
        <f>IF(A86="","",IF(COUNTIF('CẤU HÌNH'!$E$5:$E$24,A86)&gt;0,'CẤU HÌNH'!$C$16,IF(WEEKDAY(A86)=1,'CẤU HÌNH'!$C$15,'CẤU HÌNH'!$C$14)))</f>
        <v>1.5</v>
      </c>
      <c r="L86" s="37">
        <f t="shared" si="1"/>
        <v>0</v>
      </c>
      <c r="M86" s="38" t="str">
        <f>IF(OR(A86="",B86=""),"",IF(F86&lt;&gt;"",F86,IF(G86=0,"",IF(OR(COUNTIF('CẤU HÌNH'!$E$5:$E$24,A86)&gt;0,WEEKDAY(A86)=1),"TC",IF(G86&gt;='CẤU HÌNH'!$C$11,"X",IF(G86&gt;='CẤU HÌNH'!$C$12,"N","K"))))))</f>
        <v>X</v>
      </c>
      <c r="N86" s="17"/>
      <c r="O86" s="39" t="str">
        <f t="shared" si="2"/>
        <v>NV008|46307</v>
      </c>
    </row>
    <row r="87" ht="19.5" customHeight="1">
      <c r="A87" s="15">
        <v>46308.0</v>
      </c>
      <c r="B87" s="17" t="s">
        <v>50</v>
      </c>
      <c r="C87" s="22" t="str">
        <f t="array" ref="C87">IF(B87="","",IFERROR(INDEX('NHÂN VIÊN'!$C$5:$C$54,MATCH(B87,'NHÂN VIÊN'!$B$5:$B$54,0)),"⚠ Sai mã NV"))</f>
        <v>Nguyễn Thị Lan</v>
      </c>
      <c r="D87" s="24">
        <v>0.311111111111111</v>
      </c>
      <c r="E87" s="24">
        <v>0.690972222222222</v>
      </c>
      <c r="F87" s="25"/>
      <c r="G87" s="32">
        <f>IF(OR(A87="",B87=""),"",IF(AND(D87&lt;&gt;"",E87&lt;&gt;""),ROUND(MAX(0,(E87-D87)*24-MAX(0,MIN(E87,'CẤU HÌNH'!$C$8)-MAX(D87,'CẤU HÌNH'!$C$7))*24),2),0))</f>
        <v>8.12</v>
      </c>
      <c r="H87" s="34">
        <f>IF(M87="X",IF(D87&gt;'CẤU HÌNH'!$C$5+'CẤU HÌNH'!$C$10/1440,ROUND((D87-'CẤU HÌNH'!$C$5)*1440,0),0),"")</f>
        <v>0</v>
      </c>
      <c r="I87" s="34">
        <f>IF(M87="X",IF(E87&lt;'CẤU HÌNH'!$C$6,ROUND(('CẤU HÌNH'!$C$6-E87)*1440,0),0),"")</f>
        <v>0</v>
      </c>
      <c r="J87" s="37">
        <f>IF(M87="","",IF(M87="TC",G87,IF(M87="X",IF(ROUND((E87-'CẤU HÌNH'!$C$6)*24,4)&gt;='CẤU HÌNH'!$C$13,FLOOR(ROUND((E87-'CẤU HÌNH'!$C$6)*24,4),0.5),0),0)))</f>
        <v>0</v>
      </c>
      <c r="K87" s="32">
        <f>IF(A87="","",IF(COUNTIF('CẤU HÌNH'!$E$5:$E$24,A87)&gt;0,'CẤU HÌNH'!$C$16,IF(WEEKDAY(A87)=1,'CẤU HÌNH'!$C$15,'CẤU HÌNH'!$C$14)))</f>
        <v>1.5</v>
      </c>
      <c r="L87" s="37">
        <f t="shared" si="1"/>
        <v>0</v>
      </c>
      <c r="M87" s="38" t="str">
        <f>IF(OR(A87="",B87=""),"",IF(F87&lt;&gt;"",F87,IF(G87=0,"",IF(OR(COUNTIF('CẤU HÌNH'!$E$5:$E$24,A87)&gt;0,WEEKDAY(A87)=1),"TC",IF(G87&gt;='CẤU HÌNH'!$C$11,"X",IF(G87&gt;='CẤU HÌNH'!$C$12,"N","K"))))))</f>
        <v>X</v>
      </c>
      <c r="N87" s="17"/>
      <c r="O87" s="39" t="str">
        <f t="shared" si="2"/>
        <v>NV001|46308</v>
      </c>
    </row>
    <row r="88" ht="19.5" customHeight="1">
      <c r="A88" s="15">
        <v>46308.0</v>
      </c>
      <c r="B88" s="17" t="s">
        <v>93</v>
      </c>
      <c r="C88" s="22" t="str">
        <f t="array" ref="C88">IF(B88="","",IFERROR(INDEX('NHÂN VIÊN'!$C$5:$C$54,MATCH(B88,'NHÂN VIÊN'!$B$5:$B$54,0)),"⚠ Sai mã NV"))</f>
        <v>Trần Thị Hoa</v>
      </c>
      <c r="D88" s="24">
        <v>0.311805555555556</v>
      </c>
      <c r="E88" s="24">
        <v>0.6875</v>
      </c>
      <c r="F88" s="25"/>
      <c r="G88" s="32">
        <f>IF(OR(A88="",B88=""),"",IF(AND(D88&lt;&gt;"",E88&lt;&gt;""),ROUND(MAX(0,(E88-D88)*24-MAX(0,MIN(E88,'CẤU HÌNH'!$C$8)-MAX(D88,'CẤU HÌNH'!$C$7))*24),2),0))</f>
        <v>8.02</v>
      </c>
      <c r="H88" s="34">
        <f>IF(M88="X",IF(D88&gt;'CẤU HÌNH'!$C$5+'CẤU HÌNH'!$C$10/1440,ROUND((D88-'CẤU HÌNH'!$C$5)*1440,0),0),"")</f>
        <v>0</v>
      </c>
      <c r="I88" s="34">
        <f>IF(M88="X",IF(E88&lt;'CẤU HÌNH'!$C$6,ROUND(('CẤU HÌNH'!$C$6-E88)*1440,0),0),"")</f>
        <v>0</v>
      </c>
      <c r="J88" s="37">
        <f>IF(M88="","",IF(M88="TC",G88,IF(M88="X",IF(ROUND((E88-'CẤU HÌNH'!$C$6)*24,4)&gt;='CẤU HÌNH'!$C$13,FLOOR(ROUND((E88-'CẤU HÌNH'!$C$6)*24,4),0.5),0),0)))</f>
        <v>0</v>
      </c>
      <c r="K88" s="32">
        <f>IF(A88="","",IF(COUNTIF('CẤU HÌNH'!$E$5:$E$24,A88)&gt;0,'CẤU HÌNH'!$C$16,IF(WEEKDAY(A88)=1,'CẤU HÌNH'!$C$15,'CẤU HÌNH'!$C$14)))</f>
        <v>1.5</v>
      </c>
      <c r="L88" s="37">
        <f t="shared" si="1"/>
        <v>0</v>
      </c>
      <c r="M88" s="38" t="str">
        <f>IF(OR(A88="",B88=""),"",IF(F88&lt;&gt;"",F88,IF(G88=0,"",IF(OR(COUNTIF('CẤU HÌNH'!$E$5:$E$24,A88)&gt;0,WEEKDAY(A88)=1),"TC",IF(G88&gt;='CẤU HÌNH'!$C$11,"X",IF(G88&gt;='CẤU HÌNH'!$C$12,"N","K"))))))</f>
        <v>X</v>
      </c>
      <c r="N88" s="17"/>
      <c r="O88" s="39" t="str">
        <f t="shared" si="2"/>
        <v>NV002|46308</v>
      </c>
    </row>
    <row r="89" ht="19.5" customHeight="1">
      <c r="A89" s="15">
        <v>46308.0</v>
      </c>
      <c r="B89" s="17" t="s">
        <v>102</v>
      </c>
      <c r="C89" s="22" t="str">
        <f t="array" ref="C89">IF(B89="","",IFERROR(INDEX('NHÂN VIÊN'!$C$5:$C$54,MATCH(B89,'NHÂN VIÊN'!$B$5:$B$54,0)),"⚠ Sai mã NV"))</f>
        <v>Lê Văn Minh</v>
      </c>
      <c r="D89" s="24">
        <v>0.311805555555556</v>
      </c>
      <c r="E89" s="24">
        <v>0.690972222222222</v>
      </c>
      <c r="F89" s="25"/>
      <c r="G89" s="32">
        <f>IF(OR(A89="",B89=""),"",IF(AND(D89&lt;&gt;"",E89&lt;&gt;""),ROUND(MAX(0,(E89-D89)*24-MAX(0,MIN(E89,'CẤU HÌNH'!$C$8)-MAX(D89,'CẤU HÌNH'!$C$7))*24),2),0))</f>
        <v>8.1</v>
      </c>
      <c r="H89" s="34">
        <f>IF(M89="X",IF(D89&gt;'CẤU HÌNH'!$C$5+'CẤU HÌNH'!$C$10/1440,ROUND((D89-'CẤU HÌNH'!$C$5)*1440,0),0),"")</f>
        <v>0</v>
      </c>
      <c r="I89" s="34">
        <f>IF(M89="X",IF(E89&lt;'CẤU HÌNH'!$C$6,ROUND(('CẤU HÌNH'!$C$6-E89)*1440,0),0),"")</f>
        <v>0</v>
      </c>
      <c r="J89" s="37">
        <f>IF(M89="","",IF(M89="TC",G89,IF(M89="X",IF(ROUND((E89-'CẤU HÌNH'!$C$6)*24,4)&gt;='CẤU HÌNH'!$C$13,FLOOR(ROUND((E89-'CẤU HÌNH'!$C$6)*24,4),0.5),0),0)))</f>
        <v>0</v>
      </c>
      <c r="K89" s="32">
        <f>IF(A89="","",IF(COUNTIF('CẤU HÌNH'!$E$5:$E$24,A89)&gt;0,'CẤU HÌNH'!$C$16,IF(WEEKDAY(A89)=1,'CẤU HÌNH'!$C$15,'CẤU HÌNH'!$C$14)))</f>
        <v>1.5</v>
      </c>
      <c r="L89" s="37">
        <f t="shared" si="1"/>
        <v>0</v>
      </c>
      <c r="M89" s="38" t="str">
        <f>IF(OR(A89="",B89=""),"",IF(F89&lt;&gt;"",F89,IF(G89=0,"",IF(OR(COUNTIF('CẤU HÌNH'!$E$5:$E$24,A89)&gt;0,WEEKDAY(A89)=1),"TC",IF(G89&gt;='CẤU HÌNH'!$C$11,"X",IF(G89&gt;='CẤU HÌNH'!$C$12,"N","K"))))))</f>
        <v>X</v>
      </c>
      <c r="N89" s="17"/>
      <c r="O89" s="39" t="str">
        <f t="shared" si="2"/>
        <v>NV003|46308</v>
      </c>
    </row>
    <row r="90" ht="19.5" customHeight="1">
      <c r="A90" s="15">
        <v>46308.0</v>
      </c>
      <c r="B90" s="17" t="s">
        <v>104</v>
      </c>
      <c r="C90" s="22" t="str">
        <f t="array" ref="C90">IF(B90="","",IFERROR(INDEX('NHÂN VIÊN'!$C$5:$C$54,MATCH(B90,'NHÂN VIÊN'!$B$5:$B$54,0)),"⚠ Sai mã NV"))</f>
        <v>Phạm Thị Mai</v>
      </c>
      <c r="D90" s="24">
        <v>0.311805555555556</v>
      </c>
      <c r="E90" s="24">
        <v>0.770833333333333</v>
      </c>
      <c r="F90" s="25"/>
      <c r="G90" s="32">
        <f>IF(OR(A90="",B90=""),"",IF(AND(D90&lt;&gt;"",E90&lt;&gt;""),ROUND(MAX(0,(E90-D90)*24-MAX(0,MIN(E90,'CẤU HÌNH'!$C$8)-MAX(D90,'CẤU HÌNH'!$C$7))*24),2),0))</f>
        <v>10.02</v>
      </c>
      <c r="H90" s="34">
        <f>IF(M90="X",IF(D90&gt;'CẤU HÌNH'!$C$5+'CẤU HÌNH'!$C$10/1440,ROUND((D90-'CẤU HÌNH'!$C$5)*1440,0),0),"")</f>
        <v>0</v>
      </c>
      <c r="I90" s="34">
        <f>IF(M90="X",IF(E90&lt;'CẤU HÌNH'!$C$6,ROUND(('CẤU HÌNH'!$C$6-E90)*1440,0),0),"")</f>
        <v>0</v>
      </c>
      <c r="J90" s="37">
        <f>IF(M90="","",IF(M90="TC",G90,IF(M90="X",IF(ROUND((E90-'CẤU HÌNH'!$C$6)*24,4)&gt;='CẤU HÌNH'!$C$13,FLOOR(ROUND((E90-'CẤU HÌNH'!$C$6)*24,4),0.5),0),0)))</f>
        <v>2</v>
      </c>
      <c r="K90" s="32">
        <f>IF(A90="","",IF(COUNTIF('CẤU HÌNH'!$E$5:$E$24,A90)&gt;0,'CẤU HÌNH'!$C$16,IF(WEEKDAY(A90)=1,'CẤU HÌNH'!$C$15,'CẤU HÌNH'!$C$14)))</f>
        <v>1.5</v>
      </c>
      <c r="L90" s="37">
        <f t="shared" si="1"/>
        <v>3</v>
      </c>
      <c r="M90" s="38" t="str">
        <f>IF(OR(A90="",B90=""),"",IF(F90&lt;&gt;"",F90,IF(G90=0,"",IF(OR(COUNTIF('CẤU HÌNH'!$E$5:$E$24,A90)&gt;0,WEEKDAY(A90)=1),"TC",IF(G90&gt;='CẤU HÌNH'!$C$11,"X",IF(G90&gt;='CẤU HÌNH'!$C$12,"N","K"))))))</f>
        <v>X</v>
      </c>
      <c r="N90" s="17"/>
      <c r="O90" s="39" t="str">
        <f t="shared" si="2"/>
        <v>NV004|46308</v>
      </c>
    </row>
    <row r="91" ht="19.5" customHeight="1">
      <c r="A91" s="15">
        <v>46308.0</v>
      </c>
      <c r="B91" s="17" t="s">
        <v>107</v>
      </c>
      <c r="C91" s="22" t="str">
        <f t="array" ref="C91">IF(B91="","",IFERROR(INDEX('NHÂN VIÊN'!$C$5:$C$54,MATCH(B91,'NHÂN VIÊN'!$B$5:$B$54,0)),"⚠ Sai mã NV"))</f>
        <v>Hoàng Thị Thu</v>
      </c>
      <c r="D91" s="24">
        <v>0.309722222222222</v>
      </c>
      <c r="E91" s="24">
        <v>0.708333333333333</v>
      </c>
      <c r="F91" s="25"/>
      <c r="G91" s="32">
        <f>IF(OR(A91="",B91=""),"",IF(AND(D91&lt;&gt;"",E91&lt;&gt;""),ROUND(MAX(0,(E91-D91)*24-MAX(0,MIN(E91,'CẤU HÌNH'!$C$8)-MAX(D91,'CẤU HÌNH'!$C$7))*24),2),0))</f>
        <v>8.57</v>
      </c>
      <c r="H91" s="34">
        <f>IF(M91="X",IF(D91&gt;'CẤU HÌNH'!$C$5+'CẤU HÌNH'!$C$10/1440,ROUND((D91-'CẤU HÌNH'!$C$5)*1440,0),0),"")</f>
        <v>0</v>
      </c>
      <c r="I91" s="34">
        <f>IF(M91="X",IF(E91&lt;'CẤU HÌNH'!$C$6,ROUND(('CẤU HÌNH'!$C$6-E91)*1440,0),0),"")</f>
        <v>0</v>
      </c>
      <c r="J91" s="37">
        <f>IF(M91="","",IF(M91="TC",G91,IF(M91="X",IF(ROUND((E91-'CẤU HÌNH'!$C$6)*24,4)&gt;='CẤU HÌNH'!$C$13,FLOOR(ROUND((E91-'CẤU HÌNH'!$C$6)*24,4),0.5),0),0)))</f>
        <v>0.5</v>
      </c>
      <c r="K91" s="32">
        <f>IF(A91="","",IF(COUNTIF('CẤU HÌNH'!$E$5:$E$24,A91)&gt;0,'CẤU HÌNH'!$C$16,IF(WEEKDAY(A91)=1,'CẤU HÌNH'!$C$15,'CẤU HÌNH'!$C$14)))</f>
        <v>1.5</v>
      </c>
      <c r="L91" s="37">
        <f t="shared" si="1"/>
        <v>0.75</v>
      </c>
      <c r="M91" s="38" t="str">
        <f>IF(OR(A91="",B91=""),"",IF(F91&lt;&gt;"",F91,IF(G91=0,"",IF(OR(COUNTIF('CẤU HÌNH'!$E$5:$E$24,A91)&gt;0,WEEKDAY(A91)=1),"TC",IF(G91&gt;='CẤU HÌNH'!$C$11,"X",IF(G91&gt;='CẤU HÌNH'!$C$12,"N","K"))))))</f>
        <v>X</v>
      </c>
      <c r="N91" s="17"/>
      <c r="O91" s="39" t="str">
        <f t="shared" si="2"/>
        <v>NV005|46308</v>
      </c>
    </row>
    <row r="92" ht="19.5" customHeight="1">
      <c r="A92" s="15">
        <v>46308.0</v>
      </c>
      <c r="B92" s="17" t="s">
        <v>110</v>
      </c>
      <c r="C92" s="22" t="str">
        <f t="array" ref="C92">IF(B92="","",IFERROR(INDEX('NHÂN VIÊN'!$C$5:$C$54,MATCH(B92,'NHÂN VIÊN'!$B$5:$B$54,0)),"⚠ Sai mã NV"))</f>
        <v>Vũ Văn Hùng</v>
      </c>
      <c r="D92" s="24">
        <v>0.321527777777778</v>
      </c>
      <c r="E92" s="24">
        <v>0.770833333333333</v>
      </c>
      <c r="F92" s="25"/>
      <c r="G92" s="32">
        <f>IF(OR(A92="",B92=""),"",IF(AND(D92&lt;&gt;"",E92&lt;&gt;""),ROUND(MAX(0,(E92-D92)*24-MAX(0,MIN(E92,'CẤU HÌNH'!$C$8)-MAX(D92,'CẤU HÌNH'!$C$7))*24),2),0))</f>
        <v>9.78</v>
      </c>
      <c r="H92" s="34">
        <f>IF(M92="X",IF(D92&gt;'CẤU HÌNH'!$C$5+'CẤU HÌNH'!$C$10/1440,ROUND((D92-'CẤU HÌNH'!$C$5)*1440,0),0),"")</f>
        <v>13</v>
      </c>
      <c r="I92" s="34">
        <f>IF(M92="X",IF(E92&lt;'CẤU HÌNH'!$C$6,ROUND(('CẤU HÌNH'!$C$6-E92)*1440,0),0),"")</f>
        <v>0</v>
      </c>
      <c r="J92" s="37">
        <f>IF(M92="","",IF(M92="TC",G92,IF(M92="X",IF(ROUND((E92-'CẤU HÌNH'!$C$6)*24,4)&gt;='CẤU HÌNH'!$C$13,FLOOR(ROUND((E92-'CẤU HÌNH'!$C$6)*24,4),0.5),0),0)))</f>
        <v>2</v>
      </c>
      <c r="K92" s="32">
        <f>IF(A92="","",IF(COUNTIF('CẤU HÌNH'!$E$5:$E$24,A92)&gt;0,'CẤU HÌNH'!$C$16,IF(WEEKDAY(A92)=1,'CẤU HÌNH'!$C$15,'CẤU HÌNH'!$C$14)))</f>
        <v>1.5</v>
      </c>
      <c r="L92" s="37">
        <f t="shared" si="1"/>
        <v>3</v>
      </c>
      <c r="M92" s="38" t="str">
        <f>IF(OR(A92="",B92=""),"",IF(F92&lt;&gt;"",F92,IF(G92=0,"",IF(OR(COUNTIF('CẤU HÌNH'!$E$5:$E$24,A92)&gt;0,WEEKDAY(A92)=1),"TC",IF(G92&gt;='CẤU HÌNH'!$C$11,"X",IF(G92&gt;='CẤU HÌNH'!$C$12,"N","K"))))))</f>
        <v>X</v>
      </c>
      <c r="N92" s="17"/>
      <c r="O92" s="39" t="str">
        <f t="shared" si="2"/>
        <v>NV006|46308</v>
      </c>
    </row>
    <row r="93" ht="19.5" customHeight="1">
      <c r="A93" s="15">
        <v>46308.0</v>
      </c>
      <c r="B93" s="17" t="s">
        <v>113</v>
      </c>
      <c r="C93" s="22" t="str">
        <f t="array" ref="C93">IF(B93="","",IFERROR(INDEX('NHÂN VIÊN'!$C$5:$C$54,MATCH(B93,'NHÂN VIÊN'!$B$5:$B$54,0)),"⚠ Sai mã NV"))</f>
        <v>Đặng Thị Nga</v>
      </c>
      <c r="D93" s="24">
        <v>0.313888888888889</v>
      </c>
      <c r="E93" s="24">
        <v>0.6875</v>
      </c>
      <c r="F93" s="25"/>
      <c r="G93" s="32">
        <f>IF(OR(A93="",B93=""),"",IF(AND(D93&lt;&gt;"",E93&lt;&gt;""),ROUND(MAX(0,(E93-D93)*24-MAX(0,MIN(E93,'CẤU HÌNH'!$C$8)-MAX(D93,'CẤU HÌNH'!$C$7))*24),2),0))</f>
        <v>7.97</v>
      </c>
      <c r="H93" s="34">
        <f>IF(M93="X",IF(D93&gt;'CẤU HÌNH'!$C$5+'CẤU HÌNH'!$C$10/1440,ROUND((D93-'CẤU HÌNH'!$C$5)*1440,0),0),"")</f>
        <v>0</v>
      </c>
      <c r="I93" s="34">
        <f>IF(M93="X",IF(E93&lt;'CẤU HÌNH'!$C$6,ROUND(('CẤU HÌNH'!$C$6-E93)*1440,0),0),"")</f>
        <v>0</v>
      </c>
      <c r="J93" s="37">
        <f>IF(M93="","",IF(M93="TC",G93,IF(M93="X",IF(ROUND((E93-'CẤU HÌNH'!$C$6)*24,4)&gt;='CẤU HÌNH'!$C$13,FLOOR(ROUND((E93-'CẤU HÌNH'!$C$6)*24,4),0.5),0),0)))</f>
        <v>0</v>
      </c>
      <c r="K93" s="32">
        <f>IF(A93="","",IF(COUNTIF('CẤU HÌNH'!$E$5:$E$24,A93)&gt;0,'CẤU HÌNH'!$C$16,IF(WEEKDAY(A93)=1,'CẤU HÌNH'!$C$15,'CẤU HÌNH'!$C$14)))</f>
        <v>1.5</v>
      </c>
      <c r="L93" s="37">
        <f t="shared" si="1"/>
        <v>0</v>
      </c>
      <c r="M93" s="38" t="str">
        <f>IF(OR(A93="",B93=""),"",IF(F93&lt;&gt;"",F93,IF(G93=0,"",IF(OR(COUNTIF('CẤU HÌNH'!$E$5:$E$24,A93)&gt;0,WEEKDAY(A93)=1),"TC",IF(G93&gt;='CẤU HÌNH'!$C$11,"X",IF(G93&gt;='CẤU HÌNH'!$C$12,"N","K"))))))</f>
        <v>X</v>
      </c>
      <c r="N93" s="17"/>
      <c r="O93" s="39" t="str">
        <f t="shared" si="2"/>
        <v>NV007|46308</v>
      </c>
    </row>
    <row r="94" ht="19.5" customHeight="1">
      <c r="A94" s="15">
        <v>46308.0</v>
      </c>
      <c r="B94" s="17" t="s">
        <v>116</v>
      </c>
      <c r="C94" s="22" t="str">
        <f t="array" ref="C94">IF(B94="","",IFERROR(INDEX('NHÂN VIÊN'!$C$5:$C$54,MATCH(B94,'NHÂN VIÊN'!$B$5:$B$54,0)),"⚠ Sai mã NV"))</f>
        <v>Bùi Thị Hạnh</v>
      </c>
      <c r="D94" s="24">
        <v>0.309027777777778</v>
      </c>
      <c r="E94" s="24">
        <v>0.75</v>
      </c>
      <c r="F94" s="25"/>
      <c r="G94" s="32">
        <f>IF(OR(A94="",B94=""),"",IF(AND(D94&lt;&gt;"",E94&lt;&gt;""),ROUND(MAX(0,(E94-D94)*24-MAX(0,MIN(E94,'CẤU HÌNH'!$C$8)-MAX(D94,'CẤU HÌNH'!$C$7))*24),2),0))</f>
        <v>9.58</v>
      </c>
      <c r="H94" s="34">
        <f>IF(M94="X",IF(D94&gt;'CẤU HÌNH'!$C$5+'CẤU HÌNH'!$C$10/1440,ROUND((D94-'CẤU HÌNH'!$C$5)*1440,0),0),"")</f>
        <v>0</v>
      </c>
      <c r="I94" s="34">
        <f>IF(M94="X",IF(E94&lt;'CẤU HÌNH'!$C$6,ROUND(('CẤU HÌNH'!$C$6-E94)*1440,0),0),"")</f>
        <v>0</v>
      </c>
      <c r="J94" s="37">
        <f>IF(M94="","",IF(M94="TC",G94,IF(M94="X",IF(ROUND((E94-'CẤU HÌNH'!$C$6)*24,4)&gt;='CẤU HÌNH'!$C$13,FLOOR(ROUND((E94-'CẤU HÌNH'!$C$6)*24,4),0.5),0),0)))</f>
        <v>1.5</v>
      </c>
      <c r="K94" s="32">
        <f>IF(A94="","",IF(COUNTIF('CẤU HÌNH'!$E$5:$E$24,A94)&gt;0,'CẤU HÌNH'!$C$16,IF(WEEKDAY(A94)=1,'CẤU HÌNH'!$C$15,'CẤU HÌNH'!$C$14)))</f>
        <v>1.5</v>
      </c>
      <c r="L94" s="37">
        <f t="shared" si="1"/>
        <v>2.25</v>
      </c>
      <c r="M94" s="38" t="str">
        <f>IF(OR(A94="",B94=""),"",IF(F94&lt;&gt;"",F94,IF(G94=0,"",IF(OR(COUNTIF('CẤU HÌNH'!$E$5:$E$24,A94)&gt;0,WEEKDAY(A94)=1),"TC",IF(G94&gt;='CẤU HÌNH'!$C$11,"X",IF(G94&gt;='CẤU HÌNH'!$C$12,"N","K"))))))</f>
        <v>X</v>
      </c>
      <c r="N94" s="17"/>
      <c r="O94" s="39" t="str">
        <f t="shared" si="2"/>
        <v>NV008|46308</v>
      </c>
    </row>
    <row r="95" ht="19.5" customHeight="1">
      <c r="A95" s="15">
        <v>46309.0</v>
      </c>
      <c r="B95" s="17" t="s">
        <v>50</v>
      </c>
      <c r="C95" s="22" t="str">
        <f t="array" ref="C95">IF(B95="","",IFERROR(INDEX('NHÂN VIÊN'!$C$5:$C$54,MATCH(B95,'NHÂN VIÊN'!$B$5:$B$54,0)),"⚠ Sai mã NV"))</f>
        <v>Nguyễn Thị Lan</v>
      </c>
      <c r="D95" s="24">
        <v>0.327083333333333</v>
      </c>
      <c r="E95" s="24">
        <v>0.6875</v>
      </c>
      <c r="F95" s="25"/>
      <c r="G95" s="32">
        <f>IF(OR(A95="",B95=""),"",IF(AND(D95&lt;&gt;"",E95&lt;&gt;""),ROUND(MAX(0,(E95-D95)*24-MAX(0,MIN(E95,'CẤU HÌNH'!$C$8)-MAX(D95,'CẤU HÌNH'!$C$7))*24),2),0))</f>
        <v>7.65</v>
      </c>
      <c r="H95" s="34">
        <f>IF(M95="X",IF(D95&gt;'CẤU HÌNH'!$C$5+'CẤU HÌNH'!$C$10/1440,ROUND((D95-'CẤU HÌNH'!$C$5)*1440,0),0),"")</f>
        <v>21</v>
      </c>
      <c r="I95" s="34">
        <f>IF(M95="X",IF(E95&lt;'CẤU HÌNH'!$C$6,ROUND(('CẤU HÌNH'!$C$6-E95)*1440,0),0),"")</f>
        <v>0</v>
      </c>
      <c r="J95" s="37">
        <f>IF(M95="","",IF(M95="TC",G95,IF(M95="X",IF(ROUND((E95-'CẤU HÌNH'!$C$6)*24,4)&gt;='CẤU HÌNH'!$C$13,FLOOR(ROUND((E95-'CẤU HÌNH'!$C$6)*24,4),0.5),0),0)))</f>
        <v>0</v>
      </c>
      <c r="K95" s="32">
        <f>IF(A95="","",IF(COUNTIF('CẤU HÌNH'!$E$5:$E$24,A95)&gt;0,'CẤU HÌNH'!$C$16,IF(WEEKDAY(A95)=1,'CẤU HÌNH'!$C$15,'CẤU HÌNH'!$C$14)))</f>
        <v>1.5</v>
      </c>
      <c r="L95" s="37">
        <f t="shared" si="1"/>
        <v>0</v>
      </c>
      <c r="M95" s="38" t="str">
        <f>IF(OR(A95="",B95=""),"",IF(F95&lt;&gt;"",F95,IF(G95=0,"",IF(OR(COUNTIF('CẤU HÌNH'!$E$5:$E$24,A95)&gt;0,WEEKDAY(A95)=1),"TC",IF(G95&gt;='CẤU HÌNH'!$C$11,"X",IF(G95&gt;='CẤU HÌNH'!$C$12,"N","K"))))))</f>
        <v>X</v>
      </c>
      <c r="N95" s="17"/>
      <c r="O95" s="39" t="str">
        <f t="shared" si="2"/>
        <v>NV001|46309</v>
      </c>
    </row>
    <row r="96" ht="19.5" customHeight="1">
      <c r="A96" s="15">
        <v>46309.0</v>
      </c>
      <c r="B96" s="17" t="s">
        <v>93</v>
      </c>
      <c r="C96" s="22" t="str">
        <f t="array" ref="C96">IF(B96="","",IFERROR(INDEX('NHÂN VIÊN'!$C$5:$C$54,MATCH(B96,'NHÂN VIÊN'!$B$5:$B$54,0)),"⚠ Sai mã NV"))</f>
        <v>Trần Thị Hoa</v>
      </c>
      <c r="D96" s="24">
        <v>0.305555555555556</v>
      </c>
      <c r="E96" s="24">
        <v>0.666666666666667</v>
      </c>
      <c r="F96" s="25"/>
      <c r="G96" s="32">
        <f>IF(OR(A96="",B96=""),"",IF(AND(D96&lt;&gt;"",E96&lt;&gt;""),ROUND(MAX(0,(E96-D96)*24-MAX(0,MIN(E96,'CẤU HÌNH'!$C$8)-MAX(D96,'CẤU HÌNH'!$C$7))*24),2),0))</f>
        <v>7.67</v>
      </c>
      <c r="H96" s="34">
        <f>IF(M96="X",IF(D96&gt;'CẤU HÌNH'!$C$5+'CẤU HÌNH'!$C$10/1440,ROUND((D96-'CẤU HÌNH'!$C$5)*1440,0),0),"")</f>
        <v>0</v>
      </c>
      <c r="I96" s="34">
        <f>IF(M96="X",IF(E96&lt;'CẤU HÌNH'!$C$6,ROUND(('CẤU HÌNH'!$C$6-E96)*1440,0),0),"")</f>
        <v>30</v>
      </c>
      <c r="J96" s="37">
        <f>IF(M96="","",IF(M96="TC",G96,IF(M96="X",IF(ROUND((E96-'CẤU HÌNH'!$C$6)*24,4)&gt;='CẤU HÌNH'!$C$13,FLOOR(ROUND((E96-'CẤU HÌNH'!$C$6)*24,4),0.5),0),0)))</f>
        <v>0</v>
      </c>
      <c r="K96" s="32">
        <f>IF(A96="","",IF(COUNTIF('CẤU HÌNH'!$E$5:$E$24,A96)&gt;0,'CẤU HÌNH'!$C$16,IF(WEEKDAY(A96)=1,'CẤU HÌNH'!$C$15,'CẤU HÌNH'!$C$14)))</f>
        <v>1.5</v>
      </c>
      <c r="L96" s="37">
        <f t="shared" si="1"/>
        <v>0</v>
      </c>
      <c r="M96" s="38" t="str">
        <f>IF(OR(A96="",B96=""),"",IF(F96&lt;&gt;"",F96,IF(G96=0,"",IF(OR(COUNTIF('CẤU HÌNH'!$E$5:$E$24,A96)&gt;0,WEEKDAY(A96)=1),"TC",IF(G96&gt;='CẤU HÌNH'!$C$11,"X",IF(G96&gt;='CẤU HÌNH'!$C$12,"N","K"))))))</f>
        <v>X</v>
      </c>
      <c r="N96" s="17"/>
      <c r="O96" s="39" t="str">
        <f t="shared" si="2"/>
        <v>NV002|46309</v>
      </c>
    </row>
    <row r="97" ht="19.5" customHeight="1">
      <c r="A97" s="15">
        <v>46309.0</v>
      </c>
      <c r="B97" s="17" t="s">
        <v>102</v>
      </c>
      <c r="C97" s="22" t="str">
        <f t="array" ref="C97">IF(B97="","",IFERROR(INDEX('NHÂN VIÊN'!$C$5:$C$54,MATCH(B97,'NHÂN VIÊN'!$B$5:$B$54,0)),"⚠ Sai mã NV"))</f>
        <v>Lê Văn Minh</v>
      </c>
      <c r="D97" s="24">
        <v>0.324305555555556</v>
      </c>
      <c r="E97" s="24">
        <v>0.688888888888889</v>
      </c>
      <c r="F97" s="25"/>
      <c r="G97" s="32">
        <f>IF(OR(A97="",B97=""),"",IF(AND(D97&lt;&gt;"",E97&lt;&gt;""),ROUND(MAX(0,(E97-D97)*24-MAX(0,MIN(E97,'CẤU HÌNH'!$C$8)-MAX(D97,'CẤU HÌNH'!$C$7))*24),2),0))</f>
        <v>7.75</v>
      </c>
      <c r="H97" s="34">
        <f>IF(M97="X",IF(D97&gt;'CẤU HÌNH'!$C$5+'CẤU HÌNH'!$C$10/1440,ROUND((D97-'CẤU HÌNH'!$C$5)*1440,0),0),"")</f>
        <v>17</v>
      </c>
      <c r="I97" s="34">
        <f>IF(M97="X",IF(E97&lt;'CẤU HÌNH'!$C$6,ROUND(('CẤU HÌNH'!$C$6-E97)*1440,0),0),"")</f>
        <v>0</v>
      </c>
      <c r="J97" s="37">
        <f>IF(M97="","",IF(M97="TC",G97,IF(M97="X",IF(ROUND((E97-'CẤU HÌNH'!$C$6)*24,4)&gt;='CẤU HÌNH'!$C$13,FLOOR(ROUND((E97-'CẤU HÌNH'!$C$6)*24,4),0.5),0),0)))</f>
        <v>0</v>
      </c>
      <c r="K97" s="32">
        <f>IF(A97="","",IF(COUNTIF('CẤU HÌNH'!$E$5:$E$24,A97)&gt;0,'CẤU HÌNH'!$C$16,IF(WEEKDAY(A97)=1,'CẤU HÌNH'!$C$15,'CẤU HÌNH'!$C$14)))</f>
        <v>1.5</v>
      </c>
      <c r="L97" s="37">
        <f t="shared" si="1"/>
        <v>0</v>
      </c>
      <c r="M97" s="38" t="str">
        <f>IF(OR(A97="",B97=""),"",IF(F97&lt;&gt;"",F97,IF(G97=0,"",IF(OR(COUNTIF('CẤU HÌNH'!$E$5:$E$24,A97)&gt;0,WEEKDAY(A97)=1),"TC",IF(G97&gt;='CẤU HÌNH'!$C$11,"X",IF(G97&gt;='CẤU HÌNH'!$C$12,"N","K"))))))</f>
        <v>X</v>
      </c>
      <c r="N97" s="17"/>
      <c r="O97" s="39" t="str">
        <f t="shared" si="2"/>
        <v>NV003|46309</v>
      </c>
    </row>
    <row r="98" ht="19.5" customHeight="1">
      <c r="A98" s="15">
        <v>46309.0</v>
      </c>
      <c r="B98" s="17" t="s">
        <v>104</v>
      </c>
      <c r="C98" s="22" t="str">
        <f t="array" ref="C98">IF(B98="","",IFERROR(INDEX('NHÂN VIÊN'!$C$5:$C$54,MATCH(B98,'NHÂN VIÊN'!$B$5:$B$54,0)),"⚠ Sai mã NV"))</f>
        <v>Phạm Thị Mai</v>
      </c>
      <c r="D98" s="24">
        <v>0.310416666666667</v>
      </c>
      <c r="E98" s="24">
        <v>0.6875</v>
      </c>
      <c r="F98" s="25"/>
      <c r="G98" s="32">
        <f>IF(OR(A98="",B98=""),"",IF(AND(D98&lt;&gt;"",E98&lt;&gt;""),ROUND(MAX(0,(E98-D98)*24-MAX(0,MIN(E98,'CẤU HÌNH'!$C$8)-MAX(D98,'CẤU HÌNH'!$C$7))*24),2),0))</f>
        <v>8.05</v>
      </c>
      <c r="H98" s="34">
        <f>IF(M98="X",IF(D98&gt;'CẤU HÌNH'!$C$5+'CẤU HÌNH'!$C$10/1440,ROUND((D98-'CẤU HÌNH'!$C$5)*1440,0),0),"")</f>
        <v>0</v>
      </c>
      <c r="I98" s="34">
        <f>IF(M98="X",IF(E98&lt;'CẤU HÌNH'!$C$6,ROUND(('CẤU HÌNH'!$C$6-E98)*1440,0),0),"")</f>
        <v>0</v>
      </c>
      <c r="J98" s="37">
        <f>IF(M98="","",IF(M98="TC",G98,IF(M98="X",IF(ROUND((E98-'CẤU HÌNH'!$C$6)*24,4)&gt;='CẤU HÌNH'!$C$13,FLOOR(ROUND((E98-'CẤU HÌNH'!$C$6)*24,4),0.5),0),0)))</f>
        <v>0</v>
      </c>
      <c r="K98" s="32">
        <f>IF(A98="","",IF(COUNTIF('CẤU HÌNH'!$E$5:$E$24,A98)&gt;0,'CẤU HÌNH'!$C$16,IF(WEEKDAY(A98)=1,'CẤU HÌNH'!$C$15,'CẤU HÌNH'!$C$14)))</f>
        <v>1.5</v>
      </c>
      <c r="L98" s="37">
        <f t="shared" si="1"/>
        <v>0</v>
      </c>
      <c r="M98" s="38" t="str">
        <f>IF(OR(A98="",B98=""),"",IF(F98&lt;&gt;"",F98,IF(G98=0,"",IF(OR(COUNTIF('CẤU HÌNH'!$E$5:$E$24,A98)&gt;0,WEEKDAY(A98)=1),"TC",IF(G98&gt;='CẤU HÌNH'!$C$11,"X",IF(G98&gt;='CẤU HÌNH'!$C$12,"N","K"))))))</f>
        <v>X</v>
      </c>
      <c r="N98" s="17"/>
      <c r="O98" s="39" t="str">
        <f t="shared" si="2"/>
        <v>NV004|46309</v>
      </c>
    </row>
    <row r="99" ht="19.5" customHeight="1">
      <c r="A99" s="15">
        <v>46309.0</v>
      </c>
      <c r="B99" s="17" t="s">
        <v>107</v>
      </c>
      <c r="C99" s="22" t="str">
        <f t="array" ref="C99">IF(B99="","",IFERROR(INDEX('NHÂN VIÊN'!$C$5:$C$54,MATCH(B99,'NHÂN VIÊN'!$B$5:$B$54,0)),"⚠ Sai mã NV"))</f>
        <v>Hoàng Thị Thu</v>
      </c>
      <c r="D99" s="24">
        <v>0.313194444444444</v>
      </c>
      <c r="E99" s="24">
        <v>0.770833333333333</v>
      </c>
      <c r="F99" s="25"/>
      <c r="G99" s="32">
        <f>IF(OR(A99="",B99=""),"",IF(AND(D99&lt;&gt;"",E99&lt;&gt;""),ROUND(MAX(0,(E99-D99)*24-MAX(0,MIN(E99,'CẤU HÌNH'!$C$8)-MAX(D99,'CẤU HÌNH'!$C$7))*24),2),0))</f>
        <v>9.98</v>
      </c>
      <c r="H99" s="34">
        <f>IF(M99="X",IF(D99&gt;'CẤU HÌNH'!$C$5+'CẤU HÌNH'!$C$10/1440,ROUND((D99-'CẤU HÌNH'!$C$5)*1440,0),0),"")</f>
        <v>0</v>
      </c>
      <c r="I99" s="34">
        <f>IF(M99="X",IF(E99&lt;'CẤU HÌNH'!$C$6,ROUND(('CẤU HÌNH'!$C$6-E99)*1440,0),0),"")</f>
        <v>0</v>
      </c>
      <c r="J99" s="37">
        <f>IF(M99="","",IF(M99="TC",G99,IF(M99="X",IF(ROUND((E99-'CẤU HÌNH'!$C$6)*24,4)&gt;='CẤU HÌNH'!$C$13,FLOOR(ROUND((E99-'CẤU HÌNH'!$C$6)*24,4),0.5),0),0)))</f>
        <v>2</v>
      </c>
      <c r="K99" s="32">
        <f>IF(A99="","",IF(COUNTIF('CẤU HÌNH'!$E$5:$E$24,A99)&gt;0,'CẤU HÌNH'!$C$16,IF(WEEKDAY(A99)=1,'CẤU HÌNH'!$C$15,'CẤU HÌNH'!$C$14)))</f>
        <v>1.5</v>
      </c>
      <c r="L99" s="37">
        <f t="shared" si="1"/>
        <v>3</v>
      </c>
      <c r="M99" s="38" t="str">
        <f>IF(OR(A99="",B99=""),"",IF(F99&lt;&gt;"",F99,IF(G99=0,"",IF(OR(COUNTIF('CẤU HÌNH'!$E$5:$E$24,A99)&gt;0,WEEKDAY(A99)=1),"TC",IF(G99&gt;='CẤU HÌNH'!$C$11,"X",IF(G99&gt;='CẤU HÌNH'!$C$12,"N","K"))))))</f>
        <v>X</v>
      </c>
      <c r="N99" s="17"/>
      <c r="O99" s="39" t="str">
        <f t="shared" si="2"/>
        <v>NV005|46309</v>
      </c>
    </row>
    <row r="100" ht="19.5" customHeight="1">
      <c r="A100" s="15">
        <v>46309.0</v>
      </c>
      <c r="B100" s="17" t="s">
        <v>110</v>
      </c>
      <c r="C100" s="22" t="str">
        <f t="array" ref="C100">IF(B100="","",IFERROR(INDEX('NHÂN VIÊN'!$C$5:$C$54,MATCH(B100,'NHÂN VIÊN'!$B$5:$B$54,0)),"⚠ Sai mã NV"))</f>
        <v>Vũ Văn Hùng</v>
      </c>
      <c r="D100" s="24">
        <v>0.327083333333333</v>
      </c>
      <c r="E100" s="24">
        <v>0.708333333333333</v>
      </c>
      <c r="F100" s="25"/>
      <c r="G100" s="32">
        <f>IF(OR(A100="",B100=""),"",IF(AND(D100&lt;&gt;"",E100&lt;&gt;""),ROUND(MAX(0,(E100-D100)*24-MAX(0,MIN(E100,'CẤU HÌNH'!$C$8)-MAX(D100,'CẤU HÌNH'!$C$7))*24),2),0))</f>
        <v>8.15</v>
      </c>
      <c r="H100" s="34">
        <f>IF(M100="X",IF(D100&gt;'CẤU HÌNH'!$C$5+'CẤU HÌNH'!$C$10/1440,ROUND((D100-'CẤU HÌNH'!$C$5)*1440,0),0),"")</f>
        <v>21</v>
      </c>
      <c r="I100" s="34">
        <f>IF(M100="X",IF(E100&lt;'CẤU HÌNH'!$C$6,ROUND(('CẤU HÌNH'!$C$6-E100)*1440,0),0),"")</f>
        <v>0</v>
      </c>
      <c r="J100" s="37">
        <f>IF(M100="","",IF(M100="TC",G100,IF(M100="X",IF(ROUND((E100-'CẤU HÌNH'!$C$6)*24,4)&gt;='CẤU HÌNH'!$C$13,FLOOR(ROUND((E100-'CẤU HÌNH'!$C$6)*24,4),0.5),0),0)))</f>
        <v>0.5</v>
      </c>
      <c r="K100" s="32">
        <f>IF(A100="","",IF(COUNTIF('CẤU HÌNH'!$E$5:$E$24,A100)&gt;0,'CẤU HÌNH'!$C$16,IF(WEEKDAY(A100)=1,'CẤU HÌNH'!$C$15,'CẤU HÌNH'!$C$14)))</f>
        <v>1.5</v>
      </c>
      <c r="L100" s="37">
        <f t="shared" si="1"/>
        <v>0.75</v>
      </c>
      <c r="M100" s="38" t="str">
        <f>IF(OR(A100="",B100=""),"",IF(F100&lt;&gt;"",F100,IF(G100=0,"",IF(OR(COUNTIF('CẤU HÌNH'!$E$5:$E$24,A100)&gt;0,WEEKDAY(A100)=1),"TC",IF(G100&gt;='CẤU HÌNH'!$C$11,"X",IF(G100&gt;='CẤU HÌNH'!$C$12,"N","K"))))))</f>
        <v>X</v>
      </c>
      <c r="N100" s="17"/>
      <c r="O100" s="39" t="str">
        <f t="shared" si="2"/>
        <v>NV006|46309</v>
      </c>
    </row>
    <row r="101" ht="19.5" customHeight="1">
      <c r="A101" s="15">
        <v>46309.0</v>
      </c>
      <c r="B101" s="17" t="s">
        <v>113</v>
      </c>
      <c r="C101" s="22" t="str">
        <f t="array" ref="C101">IF(B101="","",IFERROR(INDEX('NHÂN VIÊN'!$C$5:$C$54,MATCH(B101,'NHÂN VIÊN'!$B$5:$B$54,0)),"⚠ Sai mã NV"))</f>
        <v>Đặng Thị Nga</v>
      </c>
      <c r="D101" s="24">
        <v>0.3125</v>
      </c>
      <c r="E101" s="24">
        <v>0.6875</v>
      </c>
      <c r="F101" s="25"/>
      <c r="G101" s="32">
        <f>IF(OR(A101="",B101=""),"",IF(AND(D101&lt;&gt;"",E101&lt;&gt;""),ROUND(MAX(0,(E101-D101)*24-MAX(0,MIN(E101,'CẤU HÌNH'!$C$8)-MAX(D101,'CẤU HÌNH'!$C$7))*24),2),0))</f>
        <v>8</v>
      </c>
      <c r="H101" s="34">
        <f>IF(M101="X",IF(D101&gt;'CẤU HÌNH'!$C$5+'CẤU HÌNH'!$C$10/1440,ROUND((D101-'CẤU HÌNH'!$C$5)*1440,0),0),"")</f>
        <v>0</v>
      </c>
      <c r="I101" s="34">
        <f>IF(M101="X",IF(E101&lt;'CẤU HÌNH'!$C$6,ROUND(('CẤU HÌNH'!$C$6-E101)*1440,0),0),"")</f>
        <v>0</v>
      </c>
      <c r="J101" s="37">
        <f>IF(M101="","",IF(M101="TC",G101,IF(M101="X",IF(ROUND((E101-'CẤU HÌNH'!$C$6)*24,4)&gt;='CẤU HÌNH'!$C$13,FLOOR(ROUND((E101-'CẤU HÌNH'!$C$6)*24,4),0.5),0),0)))</f>
        <v>0</v>
      </c>
      <c r="K101" s="32">
        <f>IF(A101="","",IF(COUNTIF('CẤU HÌNH'!$E$5:$E$24,A101)&gt;0,'CẤU HÌNH'!$C$16,IF(WEEKDAY(A101)=1,'CẤU HÌNH'!$C$15,'CẤU HÌNH'!$C$14)))</f>
        <v>1.5</v>
      </c>
      <c r="L101" s="37">
        <f t="shared" si="1"/>
        <v>0</v>
      </c>
      <c r="M101" s="38" t="str">
        <f>IF(OR(A101="",B101=""),"",IF(F101&lt;&gt;"",F101,IF(G101=0,"",IF(OR(COUNTIF('CẤU HÌNH'!$E$5:$E$24,A101)&gt;0,WEEKDAY(A101)=1),"TC",IF(G101&gt;='CẤU HÌNH'!$C$11,"X",IF(G101&gt;='CẤU HÌNH'!$C$12,"N","K"))))))</f>
        <v>X</v>
      </c>
      <c r="N101" s="17"/>
      <c r="O101" s="39" t="str">
        <f t="shared" si="2"/>
        <v>NV007|46309</v>
      </c>
    </row>
    <row r="102" ht="19.5" customHeight="1">
      <c r="A102" s="15">
        <v>46309.0</v>
      </c>
      <c r="B102" s="17" t="s">
        <v>116</v>
      </c>
      <c r="C102" s="22" t="str">
        <f t="array" ref="C102">IF(B102="","",IFERROR(INDEX('NHÂN VIÊN'!$C$5:$C$54,MATCH(B102,'NHÂN VIÊN'!$B$5:$B$54,0)),"⚠ Sai mã NV"))</f>
        <v>Bùi Thị Hạnh</v>
      </c>
      <c r="D102" s="24">
        <v>0.311805555555556</v>
      </c>
      <c r="E102" s="24">
        <v>0.6875</v>
      </c>
      <c r="F102" s="25"/>
      <c r="G102" s="32">
        <f>IF(OR(A102="",B102=""),"",IF(AND(D102&lt;&gt;"",E102&lt;&gt;""),ROUND(MAX(0,(E102-D102)*24-MAX(0,MIN(E102,'CẤU HÌNH'!$C$8)-MAX(D102,'CẤU HÌNH'!$C$7))*24),2),0))</f>
        <v>8.02</v>
      </c>
      <c r="H102" s="34">
        <f>IF(M102="X",IF(D102&gt;'CẤU HÌNH'!$C$5+'CẤU HÌNH'!$C$10/1440,ROUND((D102-'CẤU HÌNH'!$C$5)*1440,0),0),"")</f>
        <v>0</v>
      </c>
      <c r="I102" s="34">
        <f>IF(M102="X",IF(E102&lt;'CẤU HÌNH'!$C$6,ROUND(('CẤU HÌNH'!$C$6-E102)*1440,0),0),"")</f>
        <v>0</v>
      </c>
      <c r="J102" s="37">
        <f>IF(M102="","",IF(M102="TC",G102,IF(M102="X",IF(ROUND((E102-'CẤU HÌNH'!$C$6)*24,4)&gt;='CẤU HÌNH'!$C$13,FLOOR(ROUND((E102-'CẤU HÌNH'!$C$6)*24,4),0.5),0),0)))</f>
        <v>0</v>
      </c>
      <c r="K102" s="32">
        <f>IF(A102="","",IF(COUNTIF('CẤU HÌNH'!$E$5:$E$24,A102)&gt;0,'CẤU HÌNH'!$C$16,IF(WEEKDAY(A102)=1,'CẤU HÌNH'!$C$15,'CẤU HÌNH'!$C$14)))</f>
        <v>1.5</v>
      </c>
      <c r="L102" s="37">
        <f t="shared" si="1"/>
        <v>0</v>
      </c>
      <c r="M102" s="38" t="str">
        <f>IF(OR(A102="",B102=""),"",IF(F102&lt;&gt;"",F102,IF(G102=0,"",IF(OR(COUNTIF('CẤU HÌNH'!$E$5:$E$24,A102)&gt;0,WEEKDAY(A102)=1),"TC",IF(G102&gt;='CẤU HÌNH'!$C$11,"X",IF(G102&gt;='CẤU HÌNH'!$C$12,"N","K"))))))</f>
        <v>X</v>
      </c>
      <c r="N102" s="17"/>
      <c r="O102" s="39" t="str">
        <f t="shared" si="2"/>
        <v>NV008|46309</v>
      </c>
    </row>
    <row r="103" ht="19.5" customHeight="1">
      <c r="A103" s="15">
        <v>46310.0</v>
      </c>
      <c r="B103" s="17" t="s">
        <v>50</v>
      </c>
      <c r="C103" s="22" t="str">
        <f t="array" ref="C103">IF(B103="","",IFERROR(INDEX('NHÂN VIÊN'!$C$5:$C$54,MATCH(B103,'NHÂN VIÊN'!$B$5:$B$54,0)),"⚠ Sai mã NV"))</f>
        <v>Nguyễn Thị Lan</v>
      </c>
      <c r="D103" s="24">
        <v>0.313888888888889</v>
      </c>
      <c r="E103" s="24">
        <v>0.6875</v>
      </c>
      <c r="F103" s="25"/>
      <c r="G103" s="32">
        <f>IF(OR(A103="",B103=""),"",IF(AND(D103&lt;&gt;"",E103&lt;&gt;""),ROUND(MAX(0,(E103-D103)*24-MAX(0,MIN(E103,'CẤU HÌNH'!$C$8)-MAX(D103,'CẤU HÌNH'!$C$7))*24),2),0))</f>
        <v>7.97</v>
      </c>
      <c r="H103" s="34">
        <f>IF(M103="X",IF(D103&gt;'CẤU HÌNH'!$C$5+'CẤU HÌNH'!$C$10/1440,ROUND((D103-'CẤU HÌNH'!$C$5)*1440,0),0),"")</f>
        <v>0</v>
      </c>
      <c r="I103" s="34">
        <f>IF(M103="X",IF(E103&lt;'CẤU HÌNH'!$C$6,ROUND(('CẤU HÌNH'!$C$6-E103)*1440,0),0),"")</f>
        <v>0</v>
      </c>
      <c r="J103" s="37">
        <f>IF(M103="","",IF(M103="TC",G103,IF(M103="X",IF(ROUND((E103-'CẤU HÌNH'!$C$6)*24,4)&gt;='CẤU HÌNH'!$C$13,FLOOR(ROUND((E103-'CẤU HÌNH'!$C$6)*24,4),0.5),0),0)))</f>
        <v>0</v>
      </c>
      <c r="K103" s="32">
        <f>IF(A103="","",IF(COUNTIF('CẤU HÌNH'!$E$5:$E$24,A103)&gt;0,'CẤU HÌNH'!$C$16,IF(WEEKDAY(A103)=1,'CẤU HÌNH'!$C$15,'CẤU HÌNH'!$C$14)))</f>
        <v>1.5</v>
      </c>
      <c r="L103" s="37">
        <f t="shared" si="1"/>
        <v>0</v>
      </c>
      <c r="M103" s="38" t="str">
        <f>IF(OR(A103="",B103=""),"",IF(F103&lt;&gt;"",F103,IF(G103=0,"",IF(OR(COUNTIF('CẤU HÌNH'!$E$5:$E$24,A103)&gt;0,WEEKDAY(A103)=1),"TC",IF(G103&gt;='CẤU HÌNH'!$C$11,"X",IF(G103&gt;='CẤU HÌNH'!$C$12,"N","K"))))))</f>
        <v>X</v>
      </c>
      <c r="N103" s="17"/>
      <c r="O103" s="39" t="str">
        <f t="shared" si="2"/>
        <v>NV001|46310</v>
      </c>
    </row>
    <row r="104" ht="19.5" customHeight="1">
      <c r="A104" s="15">
        <v>46310.0</v>
      </c>
      <c r="B104" s="17" t="s">
        <v>93</v>
      </c>
      <c r="C104" s="22" t="str">
        <f t="array" ref="C104">IF(B104="","",IFERROR(INDEX('NHÂN VIÊN'!$C$5:$C$54,MATCH(B104,'NHÂN VIÊN'!$B$5:$B$54,0)),"⚠ Sai mã NV"))</f>
        <v>Trần Thị Hoa</v>
      </c>
      <c r="D104" s="24">
        <v>0.307638888888889</v>
      </c>
      <c r="E104" s="24">
        <v>0.6875</v>
      </c>
      <c r="F104" s="25"/>
      <c r="G104" s="32">
        <f>IF(OR(A104="",B104=""),"",IF(AND(D104&lt;&gt;"",E104&lt;&gt;""),ROUND(MAX(0,(E104-D104)*24-MAX(0,MIN(E104,'CẤU HÌNH'!$C$8)-MAX(D104,'CẤU HÌNH'!$C$7))*24),2),0))</f>
        <v>8.12</v>
      </c>
      <c r="H104" s="34">
        <f>IF(M104="X",IF(D104&gt;'CẤU HÌNH'!$C$5+'CẤU HÌNH'!$C$10/1440,ROUND((D104-'CẤU HÌNH'!$C$5)*1440,0),0),"")</f>
        <v>0</v>
      </c>
      <c r="I104" s="34">
        <f>IF(M104="X",IF(E104&lt;'CẤU HÌNH'!$C$6,ROUND(('CẤU HÌNH'!$C$6-E104)*1440,0),0),"")</f>
        <v>0</v>
      </c>
      <c r="J104" s="37">
        <f>IF(M104="","",IF(M104="TC",G104,IF(M104="X",IF(ROUND((E104-'CẤU HÌNH'!$C$6)*24,4)&gt;='CẤU HÌNH'!$C$13,FLOOR(ROUND((E104-'CẤU HÌNH'!$C$6)*24,4),0.5),0),0)))</f>
        <v>0</v>
      </c>
      <c r="K104" s="32">
        <f>IF(A104="","",IF(COUNTIF('CẤU HÌNH'!$E$5:$E$24,A104)&gt;0,'CẤU HÌNH'!$C$16,IF(WEEKDAY(A104)=1,'CẤU HÌNH'!$C$15,'CẤU HÌNH'!$C$14)))</f>
        <v>1.5</v>
      </c>
      <c r="L104" s="37">
        <f t="shared" si="1"/>
        <v>0</v>
      </c>
      <c r="M104" s="38" t="str">
        <f>IF(OR(A104="",B104=""),"",IF(F104&lt;&gt;"",F104,IF(G104=0,"",IF(OR(COUNTIF('CẤU HÌNH'!$E$5:$E$24,A104)&gt;0,WEEKDAY(A104)=1),"TC",IF(G104&gt;='CẤU HÌNH'!$C$11,"X",IF(G104&gt;='CẤU HÌNH'!$C$12,"N","K"))))))</f>
        <v>X</v>
      </c>
      <c r="N104" s="17"/>
      <c r="O104" s="39" t="str">
        <f t="shared" si="2"/>
        <v>NV002|46310</v>
      </c>
    </row>
    <row r="105" ht="19.5" customHeight="1">
      <c r="A105" s="15">
        <v>46310.0</v>
      </c>
      <c r="B105" s="17" t="s">
        <v>102</v>
      </c>
      <c r="C105" s="22" t="str">
        <f t="array" ref="C105">IF(B105="","",IFERROR(INDEX('NHÂN VIÊN'!$C$5:$C$54,MATCH(B105,'NHÂN VIÊN'!$B$5:$B$54,0)),"⚠ Sai mã NV"))</f>
        <v>Lê Văn Minh</v>
      </c>
      <c r="D105" s="24">
        <v>0.307638888888889</v>
      </c>
      <c r="E105" s="24">
        <v>0.6875</v>
      </c>
      <c r="F105" s="25"/>
      <c r="G105" s="32">
        <f>IF(OR(A105="",B105=""),"",IF(AND(D105&lt;&gt;"",E105&lt;&gt;""),ROUND(MAX(0,(E105-D105)*24-MAX(0,MIN(E105,'CẤU HÌNH'!$C$8)-MAX(D105,'CẤU HÌNH'!$C$7))*24),2),0))</f>
        <v>8.12</v>
      </c>
      <c r="H105" s="34">
        <f>IF(M105="X",IF(D105&gt;'CẤU HÌNH'!$C$5+'CẤU HÌNH'!$C$10/1440,ROUND((D105-'CẤU HÌNH'!$C$5)*1440,0),0),"")</f>
        <v>0</v>
      </c>
      <c r="I105" s="34">
        <f>IF(M105="X",IF(E105&lt;'CẤU HÌNH'!$C$6,ROUND(('CẤU HÌNH'!$C$6-E105)*1440,0),0),"")</f>
        <v>0</v>
      </c>
      <c r="J105" s="37">
        <f>IF(M105="","",IF(M105="TC",G105,IF(M105="X",IF(ROUND((E105-'CẤU HÌNH'!$C$6)*24,4)&gt;='CẤU HÌNH'!$C$13,FLOOR(ROUND((E105-'CẤU HÌNH'!$C$6)*24,4),0.5),0),0)))</f>
        <v>0</v>
      </c>
      <c r="K105" s="32">
        <f>IF(A105="","",IF(COUNTIF('CẤU HÌNH'!$E$5:$E$24,A105)&gt;0,'CẤU HÌNH'!$C$16,IF(WEEKDAY(A105)=1,'CẤU HÌNH'!$C$15,'CẤU HÌNH'!$C$14)))</f>
        <v>1.5</v>
      </c>
      <c r="L105" s="37">
        <f t="shared" si="1"/>
        <v>0</v>
      </c>
      <c r="M105" s="38" t="str">
        <f>IF(OR(A105="",B105=""),"",IF(F105&lt;&gt;"",F105,IF(G105=0,"",IF(OR(COUNTIF('CẤU HÌNH'!$E$5:$E$24,A105)&gt;0,WEEKDAY(A105)=1),"TC",IF(G105&gt;='CẤU HÌNH'!$C$11,"X",IF(G105&gt;='CẤU HÌNH'!$C$12,"N","K"))))))</f>
        <v>X</v>
      </c>
      <c r="N105" s="17"/>
      <c r="O105" s="39" t="str">
        <f t="shared" si="2"/>
        <v>NV003|46310</v>
      </c>
    </row>
    <row r="106" ht="19.5" customHeight="1">
      <c r="A106" s="15">
        <v>46310.0</v>
      </c>
      <c r="B106" s="17" t="s">
        <v>104</v>
      </c>
      <c r="C106" s="22" t="str">
        <f t="array" ref="C106">IF(B106="","",IFERROR(INDEX('NHÂN VIÊN'!$C$5:$C$54,MATCH(B106,'NHÂN VIÊN'!$B$5:$B$54,0)),"⚠ Sai mã NV"))</f>
        <v>Phạm Thị Mai</v>
      </c>
      <c r="D106" s="24">
        <v>0.327083333333333</v>
      </c>
      <c r="E106" s="24">
        <v>0.6875</v>
      </c>
      <c r="F106" s="25"/>
      <c r="G106" s="32">
        <f>IF(OR(A106="",B106=""),"",IF(AND(D106&lt;&gt;"",E106&lt;&gt;""),ROUND(MAX(0,(E106-D106)*24-MAX(0,MIN(E106,'CẤU HÌNH'!$C$8)-MAX(D106,'CẤU HÌNH'!$C$7))*24),2),0))</f>
        <v>7.65</v>
      </c>
      <c r="H106" s="34">
        <f>IF(M106="X",IF(D106&gt;'CẤU HÌNH'!$C$5+'CẤU HÌNH'!$C$10/1440,ROUND((D106-'CẤU HÌNH'!$C$5)*1440,0),0),"")</f>
        <v>21</v>
      </c>
      <c r="I106" s="34">
        <f>IF(M106="X",IF(E106&lt;'CẤU HÌNH'!$C$6,ROUND(('CẤU HÌNH'!$C$6-E106)*1440,0),0),"")</f>
        <v>0</v>
      </c>
      <c r="J106" s="37">
        <f>IF(M106="","",IF(M106="TC",G106,IF(M106="X",IF(ROUND((E106-'CẤU HÌNH'!$C$6)*24,4)&gt;='CẤU HÌNH'!$C$13,FLOOR(ROUND((E106-'CẤU HÌNH'!$C$6)*24,4),0.5),0),0)))</f>
        <v>0</v>
      </c>
      <c r="K106" s="32">
        <f>IF(A106="","",IF(COUNTIF('CẤU HÌNH'!$E$5:$E$24,A106)&gt;0,'CẤU HÌNH'!$C$16,IF(WEEKDAY(A106)=1,'CẤU HÌNH'!$C$15,'CẤU HÌNH'!$C$14)))</f>
        <v>1.5</v>
      </c>
      <c r="L106" s="37">
        <f t="shared" si="1"/>
        <v>0</v>
      </c>
      <c r="M106" s="38" t="str">
        <f>IF(OR(A106="",B106=""),"",IF(F106&lt;&gt;"",F106,IF(G106=0,"",IF(OR(COUNTIF('CẤU HÌNH'!$E$5:$E$24,A106)&gt;0,WEEKDAY(A106)=1),"TC",IF(G106&gt;='CẤU HÌNH'!$C$11,"X",IF(G106&gt;='CẤU HÌNH'!$C$12,"N","K"))))))</f>
        <v>X</v>
      </c>
      <c r="N106" s="17"/>
      <c r="O106" s="39" t="str">
        <f t="shared" si="2"/>
        <v>NV004|46310</v>
      </c>
    </row>
    <row r="107" ht="19.5" customHeight="1">
      <c r="A107" s="15">
        <v>46310.0</v>
      </c>
      <c r="B107" s="17" t="s">
        <v>107</v>
      </c>
      <c r="C107" s="22" t="str">
        <f t="array" ref="C107">IF(B107="","",IFERROR(INDEX('NHÂN VIÊN'!$C$5:$C$54,MATCH(B107,'NHÂN VIÊN'!$B$5:$B$54,0)),"⚠ Sai mã NV"))</f>
        <v>Hoàng Thị Thu</v>
      </c>
      <c r="D107" s="24">
        <v>0.313888888888889</v>
      </c>
      <c r="E107" s="24">
        <v>0.666666666666667</v>
      </c>
      <c r="F107" s="25"/>
      <c r="G107" s="32">
        <f>IF(OR(A107="",B107=""),"",IF(AND(D107&lt;&gt;"",E107&lt;&gt;""),ROUND(MAX(0,(E107-D107)*24-MAX(0,MIN(E107,'CẤU HÌNH'!$C$8)-MAX(D107,'CẤU HÌNH'!$C$7))*24),2),0))</f>
        <v>7.47</v>
      </c>
      <c r="H107" s="34">
        <f>IF(M107="X",IF(D107&gt;'CẤU HÌNH'!$C$5+'CẤU HÌNH'!$C$10/1440,ROUND((D107-'CẤU HÌNH'!$C$5)*1440,0),0),"")</f>
        <v>0</v>
      </c>
      <c r="I107" s="34">
        <f>IF(M107="X",IF(E107&lt;'CẤU HÌNH'!$C$6,ROUND(('CẤU HÌNH'!$C$6-E107)*1440,0),0),"")</f>
        <v>30</v>
      </c>
      <c r="J107" s="37">
        <f>IF(M107="","",IF(M107="TC",G107,IF(M107="X",IF(ROUND((E107-'CẤU HÌNH'!$C$6)*24,4)&gt;='CẤU HÌNH'!$C$13,FLOOR(ROUND((E107-'CẤU HÌNH'!$C$6)*24,4),0.5),0),0)))</f>
        <v>0</v>
      </c>
      <c r="K107" s="32">
        <f>IF(A107="","",IF(COUNTIF('CẤU HÌNH'!$E$5:$E$24,A107)&gt;0,'CẤU HÌNH'!$C$16,IF(WEEKDAY(A107)=1,'CẤU HÌNH'!$C$15,'CẤU HÌNH'!$C$14)))</f>
        <v>1.5</v>
      </c>
      <c r="L107" s="37">
        <f t="shared" si="1"/>
        <v>0</v>
      </c>
      <c r="M107" s="38" t="str">
        <f>IF(OR(A107="",B107=""),"",IF(F107&lt;&gt;"",F107,IF(G107=0,"",IF(OR(COUNTIF('CẤU HÌNH'!$E$5:$E$24,A107)&gt;0,WEEKDAY(A107)=1),"TC",IF(G107&gt;='CẤU HÌNH'!$C$11,"X",IF(G107&gt;='CẤU HÌNH'!$C$12,"N","K"))))))</f>
        <v>X</v>
      </c>
      <c r="N107" s="17"/>
      <c r="O107" s="39" t="str">
        <f t="shared" si="2"/>
        <v>NV005|46310</v>
      </c>
    </row>
    <row r="108" ht="19.5" customHeight="1">
      <c r="A108" s="15">
        <v>46310.0</v>
      </c>
      <c r="B108" s="17" t="s">
        <v>110</v>
      </c>
      <c r="C108" s="22" t="str">
        <f t="array" ref="C108">IF(B108="","",IFERROR(INDEX('NHÂN VIÊN'!$C$5:$C$54,MATCH(B108,'NHÂN VIÊN'!$B$5:$B$54,0)),"⚠ Sai mã NV"))</f>
        <v>Vũ Văn Hùng</v>
      </c>
      <c r="D108" s="24">
        <v>0.309027777777778</v>
      </c>
      <c r="E108" s="24">
        <v>0.770833333333333</v>
      </c>
      <c r="F108" s="25"/>
      <c r="G108" s="32">
        <f>IF(OR(A108="",B108=""),"",IF(AND(D108&lt;&gt;"",E108&lt;&gt;""),ROUND(MAX(0,(E108-D108)*24-MAX(0,MIN(E108,'CẤU HÌNH'!$C$8)-MAX(D108,'CẤU HÌNH'!$C$7))*24),2),0))</f>
        <v>10.08</v>
      </c>
      <c r="H108" s="34">
        <f>IF(M108="X",IF(D108&gt;'CẤU HÌNH'!$C$5+'CẤU HÌNH'!$C$10/1440,ROUND((D108-'CẤU HÌNH'!$C$5)*1440,0),0),"")</f>
        <v>0</v>
      </c>
      <c r="I108" s="34">
        <f>IF(M108="X",IF(E108&lt;'CẤU HÌNH'!$C$6,ROUND(('CẤU HÌNH'!$C$6-E108)*1440,0),0),"")</f>
        <v>0</v>
      </c>
      <c r="J108" s="37">
        <f>IF(M108="","",IF(M108="TC",G108,IF(M108="X",IF(ROUND((E108-'CẤU HÌNH'!$C$6)*24,4)&gt;='CẤU HÌNH'!$C$13,FLOOR(ROUND((E108-'CẤU HÌNH'!$C$6)*24,4),0.5),0),0)))</f>
        <v>2</v>
      </c>
      <c r="K108" s="32">
        <f>IF(A108="","",IF(COUNTIF('CẤU HÌNH'!$E$5:$E$24,A108)&gt;0,'CẤU HÌNH'!$C$16,IF(WEEKDAY(A108)=1,'CẤU HÌNH'!$C$15,'CẤU HÌNH'!$C$14)))</f>
        <v>1.5</v>
      </c>
      <c r="L108" s="37">
        <f t="shared" si="1"/>
        <v>3</v>
      </c>
      <c r="M108" s="38" t="str">
        <f>IF(OR(A108="",B108=""),"",IF(F108&lt;&gt;"",F108,IF(G108=0,"",IF(OR(COUNTIF('CẤU HÌNH'!$E$5:$E$24,A108)&gt;0,WEEKDAY(A108)=1),"TC",IF(G108&gt;='CẤU HÌNH'!$C$11,"X",IF(G108&gt;='CẤU HÌNH'!$C$12,"N","K"))))))</f>
        <v>X</v>
      </c>
      <c r="N108" s="17"/>
      <c r="O108" s="39" t="str">
        <f t="shared" si="2"/>
        <v>NV006|46310</v>
      </c>
    </row>
    <row r="109" ht="19.5" customHeight="1">
      <c r="A109" s="15">
        <v>46310.0</v>
      </c>
      <c r="B109" s="17" t="s">
        <v>113</v>
      </c>
      <c r="C109" s="22" t="str">
        <f t="array" ref="C109">IF(B109="","",IFERROR(INDEX('NHÂN VIÊN'!$C$5:$C$54,MATCH(B109,'NHÂN VIÊN'!$B$5:$B$54,0)),"⚠ Sai mã NV"))</f>
        <v>Đặng Thị Nga</v>
      </c>
      <c r="D109" s="24">
        <v>0.3125</v>
      </c>
      <c r="E109" s="24">
        <v>0.6875</v>
      </c>
      <c r="F109" s="25"/>
      <c r="G109" s="32">
        <f>IF(OR(A109="",B109=""),"",IF(AND(D109&lt;&gt;"",E109&lt;&gt;""),ROUND(MAX(0,(E109-D109)*24-MAX(0,MIN(E109,'CẤU HÌNH'!$C$8)-MAX(D109,'CẤU HÌNH'!$C$7))*24),2),0))</f>
        <v>8</v>
      </c>
      <c r="H109" s="34">
        <f>IF(M109="X",IF(D109&gt;'CẤU HÌNH'!$C$5+'CẤU HÌNH'!$C$10/1440,ROUND((D109-'CẤU HÌNH'!$C$5)*1440,0),0),"")</f>
        <v>0</v>
      </c>
      <c r="I109" s="34">
        <f>IF(M109="X",IF(E109&lt;'CẤU HÌNH'!$C$6,ROUND(('CẤU HÌNH'!$C$6-E109)*1440,0),0),"")</f>
        <v>0</v>
      </c>
      <c r="J109" s="37">
        <f>IF(M109="","",IF(M109="TC",G109,IF(M109="X",IF(ROUND((E109-'CẤU HÌNH'!$C$6)*24,4)&gt;='CẤU HÌNH'!$C$13,FLOOR(ROUND((E109-'CẤU HÌNH'!$C$6)*24,4),0.5),0),0)))</f>
        <v>0</v>
      </c>
      <c r="K109" s="32">
        <f>IF(A109="","",IF(COUNTIF('CẤU HÌNH'!$E$5:$E$24,A109)&gt;0,'CẤU HÌNH'!$C$16,IF(WEEKDAY(A109)=1,'CẤU HÌNH'!$C$15,'CẤU HÌNH'!$C$14)))</f>
        <v>1.5</v>
      </c>
      <c r="L109" s="37">
        <f t="shared" si="1"/>
        <v>0</v>
      </c>
      <c r="M109" s="38" t="str">
        <f>IF(OR(A109="",B109=""),"",IF(F109&lt;&gt;"",F109,IF(G109=0,"",IF(OR(COUNTIF('CẤU HÌNH'!$E$5:$E$24,A109)&gt;0,WEEKDAY(A109)=1),"TC",IF(G109&gt;='CẤU HÌNH'!$C$11,"X",IF(G109&gt;='CẤU HÌNH'!$C$12,"N","K"))))))</f>
        <v>X</v>
      </c>
      <c r="N109" s="17"/>
      <c r="O109" s="39" t="str">
        <f t="shared" si="2"/>
        <v>NV007|46310</v>
      </c>
    </row>
    <row r="110" ht="19.5" customHeight="1">
      <c r="A110" s="15">
        <v>46310.0</v>
      </c>
      <c r="B110" s="17" t="s">
        <v>116</v>
      </c>
      <c r="C110" s="22" t="str">
        <f t="array" ref="C110">IF(B110="","",IFERROR(INDEX('NHÂN VIÊN'!$C$5:$C$54,MATCH(B110,'NHÂN VIÊN'!$B$5:$B$54,0)),"⚠ Sai mã NV"))</f>
        <v>Bùi Thị Hạnh</v>
      </c>
      <c r="D110" s="24">
        <v>0.329861111111111</v>
      </c>
      <c r="E110" s="24">
        <v>0.708333333333333</v>
      </c>
      <c r="F110" s="25"/>
      <c r="G110" s="32">
        <f>IF(OR(A110="",B110=""),"",IF(AND(D110&lt;&gt;"",E110&lt;&gt;""),ROUND(MAX(0,(E110-D110)*24-MAX(0,MIN(E110,'CẤU HÌNH'!$C$8)-MAX(D110,'CẤU HÌNH'!$C$7))*24),2),0))</f>
        <v>8.08</v>
      </c>
      <c r="H110" s="34">
        <f>IF(M110="X",IF(D110&gt;'CẤU HÌNH'!$C$5+'CẤU HÌNH'!$C$10/1440,ROUND((D110-'CẤU HÌNH'!$C$5)*1440,0),0),"")</f>
        <v>25</v>
      </c>
      <c r="I110" s="34">
        <f>IF(M110="X",IF(E110&lt;'CẤU HÌNH'!$C$6,ROUND(('CẤU HÌNH'!$C$6-E110)*1440,0),0),"")</f>
        <v>0</v>
      </c>
      <c r="J110" s="37">
        <f>IF(M110="","",IF(M110="TC",G110,IF(M110="X",IF(ROUND((E110-'CẤU HÌNH'!$C$6)*24,4)&gt;='CẤU HÌNH'!$C$13,FLOOR(ROUND((E110-'CẤU HÌNH'!$C$6)*24,4),0.5),0),0)))</f>
        <v>0.5</v>
      </c>
      <c r="K110" s="32">
        <f>IF(A110="","",IF(COUNTIF('CẤU HÌNH'!$E$5:$E$24,A110)&gt;0,'CẤU HÌNH'!$C$16,IF(WEEKDAY(A110)=1,'CẤU HÌNH'!$C$15,'CẤU HÌNH'!$C$14)))</f>
        <v>1.5</v>
      </c>
      <c r="L110" s="37">
        <f t="shared" si="1"/>
        <v>0.75</v>
      </c>
      <c r="M110" s="38" t="str">
        <f>IF(OR(A110="",B110=""),"",IF(F110&lt;&gt;"",F110,IF(G110=0,"",IF(OR(COUNTIF('CẤU HÌNH'!$E$5:$E$24,A110)&gt;0,WEEKDAY(A110)=1),"TC",IF(G110&gt;='CẤU HÌNH'!$C$11,"X",IF(G110&gt;='CẤU HÌNH'!$C$12,"N","K"))))))</f>
        <v>X</v>
      </c>
      <c r="N110" s="17"/>
      <c r="O110" s="39" t="str">
        <f t="shared" si="2"/>
        <v>NV008|46310</v>
      </c>
    </row>
    <row r="111" ht="19.5" customHeight="1">
      <c r="A111" s="15">
        <v>46311.0</v>
      </c>
      <c r="B111" s="17" t="s">
        <v>50</v>
      </c>
      <c r="C111" s="22" t="str">
        <f t="array" ref="C111">IF(B111="","",IFERROR(INDEX('NHÂN VIÊN'!$C$5:$C$54,MATCH(B111,'NHÂN VIÊN'!$B$5:$B$54,0)),"⚠ Sai mã NV"))</f>
        <v>Nguyễn Thị Lan</v>
      </c>
      <c r="D111" s="24">
        <v>0.30625</v>
      </c>
      <c r="E111" s="24">
        <v>0.6875</v>
      </c>
      <c r="F111" s="25"/>
      <c r="G111" s="32">
        <f>IF(OR(A111="",B111=""),"",IF(AND(D111&lt;&gt;"",E111&lt;&gt;""),ROUND(MAX(0,(E111-D111)*24-MAX(0,MIN(E111,'CẤU HÌNH'!$C$8)-MAX(D111,'CẤU HÌNH'!$C$7))*24),2),0))</f>
        <v>8.15</v>
      </c>
      <c r="H111" s="34">
        <f>IF(M111="X",IF(D111&gt;'CẤU HÌNH'!$C$5+'CẤU HÌNH'!$C$10/1440,ROUND((D111-'CẤU HÌNH'!$C$5)*1440,0),0),"")</f>
        <v>0</v>
      </c>
      <c r="I111" s="34">
        <f>IF(M111="X",IF(E111&lt;'CẤU HÌNH'!$C$6,ROUND(('CẤU HÌNH'!$C$6-E111)*1440,0),0),"")</f>
        <v>0</v>
      </c>
      <c r="J111" s="37">
        <f>IF(M111="","",IF(M111="TC",G111,IF(M111="X",IF(ROUND((E111-'CẤU HÌNH'!$C$6)*24,4)&gt;='CẤU HÌNH'!$C$13,FLOOR(ROUND((E111-'CẤU HÌNH'!$C$6)*24,4),0.5),0),0)))</f>
        <v>0</v>
      </c>
      <c r="K111" s="32">
        <f>IF(A111="","",IF(COUNTIF('CẤU HÌNH'!$E$5:$E$24,A111)&gt;0,'CẤU HÌNH'!$C$16,IF(WEEKDAY(A111)=1,'CẤU HÌNH'!$C$15,'CẤU HÌNH'!$C$14)))</f>
        <v>1.5</v>
      </c>
      <c r="L111" s="37">
        <f t="shared" si="1"/>
        <v>0</v>
      </c>
      <c r="M111" s="38" t="str">
        <f>IF(OR(A111="",B111=""),"",IF(F111&lt;&gt;"",F111,IF(G111=0,"",IF(OR(COUNTIF('CẤU HÌNH'!$E$5:$E$24,A111)&gt;0,WEEKDAY(A111)=1),"TC",IF(G111&gt;='CẤU HÌNH'!$C$11,"X",IF(G111&gt;='CẤU HÌNH'!$C$12,"N","K"))))))</f>
        <v>X</v>
      </c>
      <c r="N111" s="17"/>
      <c r="O111" s="39" t="str">
        <f t="shared" si="2"/>
        <v>NV001|46311</v>
      </c>
    </row>
    <row r="112" ht="19.5" customHeight="1">
      <c r="A112" s="15">
        <v>46311.0</v>
      </c>
      <c r="B112" s="17" t="s">
        <v>93</v>
      </c>
      <c r="C112" s="22" t="str">
        <f t="array" ref="C112">IF(B112="","",IFERROR(INDEX('NHÂN VIÊN'!$C$5:$C$54,MATCH(B112,'NHÂN VIÊN'!$B$5:$B$54,0)),"⚠ Sai mã NV"))</f>
        <v>Trần Thị Hoa</v>
      </c>
      <c r="D112" s="24">
        <v>0.30625</v>
      </c>
      <c r="E112" s="24">
        <v>0.6875</v>
      </c>
      <c r="F112" s="25"/>
      <c r="G112" s="32">
        <f>IF(OR(A112="",B112=""),"",IF(AND(D112&lt;&gt;"",E112&lt;&gt;""),ROUND(MAX(0,(E112-D112)*24-MAX(0,MIN(E112,'CẤU HÌNH'!$C$8)-MAX(D112,'CẤU HÌNH'!$C$7))*24),2),0))</f>
        <v>8.15</v>
      </c>
      <c r="H112" s="34">
        <f>IF(M112="X",IF(D112&gt;'CẤU HÌNH'!$C$5+'CẤU HÌNH'!$C$10/1440,ROUND((D112-'CẤU HÌNH'!$C$5)*1440,0),0),"")</f>
        <v>0</v>
      </c>
      <c r="I112" s="34">
        <f>IF(M112="X",IF(E112&lt;'CẤU HÌNH'!$C$6,ROUND(('CẤU HÌNH'!$C$6-E112)*1440,0),0),"")</f>
        <v>0</v>
      </c>
      <c r="J112" s="37">
        <f>IF(M112="","",IF(M112="TC",G112,IF(M112="X",IF(ROUND((E112-'CẤU HÌNH'!$C$6)*24,4)&gt;='CẤU HÌNH'!$C$13,FLOOR(ROUND((E112-'CẤU HÌNH'!$C$6)*24,4),0.5),0),0)))</f>
        <v>0</v>
      </c>
      <c r="K112" s="32">
        <f>IF(A112="","",IF(COUNTIF('CẤU HÌNH'!$E$5:$E$24,A112)&gt;0,'CẤU HÌNH'!$C$16,IF(WEEKDAY(A112)=1,'CẤU HÌNH'!$C$15,'CẤU HÌNH'!$C$14)))</f>
        <v>1.5</v>
      </c>
      <c r="L112" s="37">
        <f t="shared" si="1"/>
        <v>0</v>
      </c>
      <c r="M112" s="38" t="str">
        <f>IF(OR(A112="",B112=""),"",IF(F112&lt;&gt;"",F112,IF(G112=0,"",IF(OR(COUNTIF('CẤU HÌNH'!$E$5:$E$24,A112)&gt;0,WEEKDAY(A112)=1),"TC",IF(G112&gt;='CẤU HÌNH'!$C$11,"X",IF(G112&gt;='CẤU HÌNH'!$C$12,"N","K"))))))</f>
        <v>X</v>
      </c>
      <c r="N112" s="17"/>
      <c r="O112" s="39" t="str">
        <f t="shared" si="2"/>
        <v>NV002|46311</v>
      </c>
    </row>
    <row r="113" ht="19.5" customHeight="1">
      <c r="A113" s="15">
        <v>46311.0</v>
      </c>
      <c r="B113" s="17" t="s">
        <v>102</v>
      </c>
      <c r="C113" s="22" t="str">
        <f t="array" ref="C113">IF(B113="","",IFERROR(INDEX('NHÂN VIÊN'!$C$5:$C$54,MATCH(B113,'NHÂN VIÊN'!$B$5:$B$54,0)),"⚠ Sai mã NV"))</f>
        <v>Lê Văn Minh</v>
      </c>
      <c r="D113" s="24">
        <v>0.313888888888889</v>
      </c>
      <c r="E113" s="24">
        <v>0.690972222222222</v>
      </c>
      <c r="F113" s="25"/>
      <c r="G113" s="32">
        <f>IF(OR(A113="",B113=""),"",IF(AND(D113&lt;&gt;"",E113&lt;&gt;""),ROUND(MAX(0,(E113-D113)*24-MAX(0,MIN(E113,'CẤU HÌNH'!$C$8)-MAX(D113,'CẤU HÌNH'!$C$7))*24),2),0))</f>
        <v>8.05</v>
      </c>
      <c r="H113" s="34">
        <f>IF(M113="X",IF(D113&gt;'CẤU HÌNH'!$C$5+'CẤU HÌNH'!$C$10/1440,ROUND((D113-'CẤU HÌNH'!$C$5)*1440,0),0),"")</f>
        <v>0</v>
      </c>
      <c r="I113" s="34">
        <f>IF(M113="X",IF(E113&lt;'CẤU HÌNH'!$C$6,ROUND(('CẤU HÌNH'!$C$6-E113)*1440,0),0),"")</f>
        <v>0</v>
      </c>
      <c r="J113" s="37">
        <f>IF(M113="","",IF(M113="TC",G113,IF(M113="X",IF(ROUND((E113-'CẤU HÌNH'!$C$6)*24,4)&gt;='CẤU HÌNH'!$C$13,FLOOR(ROUND((E113-'CẤU HÌNH'!$C$6)*24,4),0.5),0),0)))</f>
        <v>0</v>
      </c>
      <c r="K113" s="32">
        <f>IF(A113="","",IF(COUNTIF('CẤU HÌNH'!$E$5:$E$24,A113)&gt;0,'CẤU HÌNH'!$C$16,IF(WEEKDAY(A113)=1,'CẤU HÌNH'!$C$15,'CẤU HÌNH'!$C$14)))</f>
        <v>1.5</v>
      </c>
      <c r="L113" s="37">
        <f t="shared" si="1"/>
        <v>0</v>
      </c>
      <c r="M113" s="38" t="str">
        <f>IF(OR(A113="",B113=""),"",IF(F113&lt;&gt;"",F113,IF(G113=0,"",IF(OR(COUNTIF('CẤU HÌNH'!$E$5:$E$24,A113)&gt;0,WEEKDAY(A113)=1),"TC",IF(G113&gt;='CẤU HÌNH'!$C$11,"X",IF(G113&gt;='CẤU HÌNH'!$C$12,"N","K"))))))</f>
        <v>X</v>
      </c>
      <c r="N113" s="17"/>
      <c r="O113" s="39" t="str">
        <f t="shared" si="2"/>
        <v>NV003|46311</v>
      </c>
    </row>
    <row r="114" ht="19.5" customHeight="1">
      <c r="A114" s="15">
        <v>46311.0</v>
      </c>
      <c r="B114" s="17" t="s">
        <v>104</v>
      </c>
      <c r="C114" s="22" t="str">
        <f t="array" ref="C114">IF(B114="","",IFERROR(INDEX('NHÂN VIÊN'!$C$5:$C$54,MATCH(B114,'NHÂN VIÊN'!$B$5:$B$54,0)),"⚠ Sai mã NV"))</f>
        <v>Phạm Thị Mai</v>
      </c>
      <c r="D114" s="24">
        <v>0.309722222222222</v>
      </c>
      <c r="E114" s="24">
        <v>0.688888888888889</v>
      </c>
      <c r="F114" s="25"/>
      <c r="G114" s="32">
        <f>IF(OR(A114="",B114=""),"",IF(AND(D114&lt;&gt;"",E114&lt;&gt;""),ROUND(MAX(0,(E114-D114)*24-MAX(0,MIN(E114,'CẤU HÌNH'!$C$8)-MAX(D114,'CẤU HÌNH'!$C$7))*24),2),0))</f>
        <v>8.1</v>
      </c>
      <c r="H114" s="34">
        <f>IF(M114="X",IF(D114&gt;'CẤU HÌNH'!$C$5+'CẤU HÌNH'!$C$10/1440,ROUND((D114-'CẤU HÌNH'!$C$5)*1440,0),0),"")</f>
        <v>0</v>
      </c>
      <c r="I114" s="34">
        <f>IF(M114="X",IF(E114&lt;'CẤU HÌNH'!$C$6,ROUND(('CẤU HÌNH'!$C$6-E114)*1440,0),0),"")</f>
        <v>0</v>
      </c>
      <c r="J114" s="37">
        <f>IF(M114="","",IF(M114="TC",G114,IF(M114="X",IF(ROUND((E114-'CẤU HÌNH'!$C$6)*24,4)&gt;='CẤU HÌNH'!$C$13,FLOOR(ROUND((E114-'CẤU HÌNH'!$C$6)*24,4),0.5),0),0)))</f>
        <v>0</v>
      </c>
      <c r="K114" s="32">
        <f>IF(A114="","",IF(COUNTIF('CẤU HÌNH'!$E$5:$E$24,A114)&gt;0,'CẤU HÌNH'!$C$16,IF(WEEKDAY(A114)=1,'CẤU HÌNH'!$C$15,'CẤU HÌNH'!$C$14)))</f>
        <v>1.5</v>
      </c>
      <c r="L114" s="37">
        <f t="shared" si="1"/>
        <v>0</v>
      </c>
      <c r="M114" s="38" t="str">
        <f>IF(OR(A114="",B114=""),"",IF(F114&lt;&gt;"",F114,IF(G114=0,"",IF(OR(COUNTIF('CẤU HÌNH'!$E$5:$E$24,A114)&gt;0,WEEKDAY(A114)=1),"TC",IF(G114&gt;='CẤU HÌNH'!$C$11,"X",IF(G114&gt;='CẤU HÌNH'!$C$12,"N","K"))))))</f>
        <v>X</v>
      </c>
      <c r="N114" s="17"/>
      <c r="O114" s="39" t="str">
        <f t="shared" si="2"/>
        <v>NV004|46311</v>
      </c>
    </row>
    <row r="115" ht="19.5" customHeight="1">
      <c r="A115" s="15">
        <v>46311.0</v>
      </c>
      <c r="B115" s="17" t="s">
        <v>107</v>
      </c>
      <c r="C115" s="22" t="str">
        <f t="array" ref="C115">IF(B115="","",IFERROR(INDEX('NHÂN VIÊN'!$C$5:$C$54,MATCH(B115,'NHÂN VIÊN'!$B$5:$B$54,0)),"⚠ Sai mã NV"))</f>
        <v>Hoàng Thị Thu</v>
      </c>
      <c r="D115" s="24"/>
      <c r="E115" s="24"/>
      <c r="F115" s="25" t="s">
        <v>55</v>
      </c>
      <c r="G115" s="32">
        <f>IF(OR(A115="",B115=""),"",IF(AND(D115&lt;&gt;"",E115&lt;&gt;""),ROUND(MAX(0,(E115-D115)*24-MAX(0,MIN(E115,'CẤU HÌNH'!$C$8)-MAX(D115,'CẤU HÌNH'!$C$7))*24),2),0))</f>
        <v>0</v>
      </c>
      <c r="H115" s="34" t="str">
        <f>IF(M115="X",IF(D115&gt;'CẤU HÌNH'!$C$5+'CẤU HÌNH'!$C$10/1440,ROUND((D115-'CẤU HÌNH'!$C$5)*1440,0),0),"")</f>
        <v/>
      </c>
      <c r="I115" s="34" t="str">
        <f>IF(M115="X",IF(E115&lt;'CẤU HÌNH'!$C$6,ROUND(('CẤU HÌNH'!$C$6-E115)*1440,0),0),"")</f>
        <v/>
      </c>
      <c r="J115" s="37">
        <f>IF(M115="","",IF(M115="TC",G115,IF(M115="X",IF(ROUND((E115-'CẤU HÌNH'!$C$6)*24,4)&gt;='CẤU HÌNH'!$C$13,FLOOR(ROUND((E115-'CẤU HÌNH'!$C$6)*24,4),0.5),0),0)))</f>
        <v>0</v>
      </c>
      <c r="K115" s="32">
        <f>IF(A115="","",IF(COUNTIF('CẤU HÌNH'!$E$5:$E$24,A115)&gt;0,'CẤU HÌNH'!$C$16,IF(WEEKDAY(A115)=1,'CẤU HÌNH'!$C$15,'CẤU HÌNH'!$C$14)))</f>
        <v>1.5</v>
      </c>
      <c r="L115" s="37">
        <f t="shared" si="1"/>
        <v>0</v>
      </c>
      <c r="M115" s="38" t="str">
        <f>IF(OR(A115="",B115=""),"",IF(F115&lt;&gt;"",F115,IF(G115=0,"",IF(OR(COUNTIF('CẤU HÌNH'!$E$5:$E$24,A115)&gt;0,WEEKDAY(A115)=1),"TC",IF(G115&gt;='CẤU HÌNH'!$C$11,"X",IF(G115&gt;='CẤU HÌNH'!$C$12,"N","K"))))))</f>
        <v>P</v>
      </c>
      <c r="N115" s="17"/>
      <c r="O115" s="39" t="str">
        <f t="shared" si="2"/>
        <v>NV005|46311</v>
      </c>
    </row>
    <row r="116" ht="19.5" customHeight="1">
      <c r="A116" s="15">
        <v>46311.0</v>
      </c>
      <c r="B116" s="17" t="s">
        <v>110</v>
      </c>
      <c r="C116" s="22" t="str">
        <f t="array" ref="C116">IF(B116="","",IFERROR(INDEX('NHÂN VIÊN'!$C$5:$C$54,MATCH(B116,'NHÂN VIÊN'!$B$5:$B$54,0)),"⚠ Sai mã NV"))</f>
        <v>Vũ Văn Hùng</v>
      </c>
      <c r="D116" s="24">
        <v>0.310416666666667</v>
      </c>
      <c r="E116" s="24">
        <v>0.688888888888889</v>
      </c>
      <c r="F116" s="25"/>
      <c r="G116" s="32">
        <f>IF(OR(A116="",B116=""),"",IF(AND(D116&lt;&gt;"",E116&lt;&gt;""),ROUND(MAX(0,(E116-D116)*24-MAX(0,MIN(E116,'CẤU HÌNH'!$C$8)-MAX(D116,'CẤU HÌNH'!$C$7))*24),2),0))</f>
        <v>8.08</v>
      </c>
      <c r="H116" s="34">
        <f>IF(M116="X",IF(D116&gt;'CẤU HÌNH'!$C$5+'CẤU HÌNH'!$C$10/1440,ROUND((D116-'CẤU HÌNH'!$C$5)*1440,0),0),"")</f>
        <v>0</v>
      </c>
      <c r="I116" s="34">
        <f>IF(M116="X",IF(E116&lt;'CẤU HÌNH'!$C$6,ROUND(('CẤU HÌNH'!$C$6-E116)*1440,0),0),"")</f>
        <v>0</v>
      </c>
      <c r="J116" s="37">
        <f>IF(M116="","",IF(M116="TC",G116,IF(M116="X",IF(ROUND((E116-'CẤU HÌNH'!$C$6)*24,4)&gt;='CẤU HÌNH'!$C$13,FLOOR(ROUND((E116-'CẤU HÌNH'!$C$6)*24,4),0.5),0),0)))</f>
        <v>0</v>
      </c>
      <c r="K116" s="32">
        <f>IF(A116="","",IF(COUNTIF('CẤU HÌNH'!$E$5:$E$24,A116)&gt;0,'CẤU HÌNH'!$C$16,IF(WEEKDAY(A116)=1,'CẤU HÌNH'!$C$15,'CẤU HÌNH'!$C$14)))</f>
        <v>1.5</v>
      </c>
      <c r="L116" s="37">
        <f t="shared" si="1"/>
        <v>0</v>
      </c>
      <c r="M116" s="38" t="str">
        <f>IF(OR(A116="",B116=""),"",IF(F116&lt;&gt;"",F116,IF(G116=0,"",IF(OR(COUNTIF('CẤU HÌNH'!$E$5:$E$24,A116)&gt;0,WEEKDAY(A116)=1),"TC",IF(G116&gt;='CẤU HÌNH'!$C$11,"X",IF(G116&gt;='CẤU HÌNH'!$C$12,"N","K"))))))</f>
        <v>X</v>
      </c>
      <c r="N116" s="17"/>
      <c r="O116" s="39" t="str">
        <f t="shared" si="2"/>
        <v>NV006|46311</v>
      </c>
    </row>
    <row r="117" ht="19.5" customHeight="1">
      <c r="A117" s="15">
        <v>46311.0</v>
      </c>
      <c r="B117" s="17" t="s">
        <v>113</v>
      </c>
      <c r="C117" s="22" t="str">
        <f t="array" ref="C117">IF(B117="","",IFERROR(INDEX('NHÂN VIÊN'!$C$5:$C$54,MATCH(B117,'NHÂN VIÊN'!$B$5:$B$54,0)),"⚠ Sai mã NV"))</f>
        <v>Đặng Thị Nga</v>
      </c>
      <c r="D117" s="24">
        <v>0.306944444444445</v>
      </c>
      <c r="E117" s="24">
        <v>0.6875</v>
      </c>
      <c r="F117" s="25"/>
      <c r="G117" s="32">
        <f>IF(OR(A117="",B117=""),"",IF(AND(D117&lt;&gt;"",E117&lt;&gt;""),ROUND(MAX(0,(E117-D117)*24-MAX(0,MIN(E117,'CẤU HÌNH'!$C$8)-MAX(D117,'CẤU HÌNH'!$C$7))*24),2),0))</f>
        <v>8.13</v>
      </c>
      <c r="H117" s="34">
        <f>IF(M117="X",IF(D117&gt;'CẤU HÌNH'!$C$5+'CẤU HÌNH'!$C$10/1440,ROUND((D117-'CẤU HÌNH'!$C$5)*1440,0),0),"")</f>
        <v>0</v>
      </c>
      <c r="I117" s="34">
        <f>IF(M117="X",IF(E117&lt;'CẤU HÌNH'!$C$6,ROUND(('CẤU HÌNH'!$C$6-E117)*1440,0),0),"")</f>
        <v>0</v>
      </c>
      <c r="J117" s="37">
        <f>IF(M117="","",IF(M117="TC",G117,IF(M117="X",IF(ROUND((E117-'CẤU HÌNH'!$C$6)*24,4)&gt;='CẤU HÌNH'!$C$13,FLOOR(ROUND((E117-'CẤU HÌNH'!$C$6)*24,4),0.5),0),0)))</f>
        <v>0</v>
      </c>
      <c r="K117" s="32">
        <f>IF(A117="","",IF(COUNTIF('CẤU HÌNH'!$E$5:$E$24,A117)&gt;0,'CẤU HÌNH'!$C$16,IF(WEEKDAY(A117)=1,'CẤU HÌNH'!$C$15,'CẤU HÌNH'!$C$14)))</f>
        <v>1.5</v>
      </c>
      <c r="L117" s="37">
        <f t="shared" si="1"/>
        <v>0</v>
      </c>
      <c r="M117" s="38" t="str">
        <f>IF(OR(A117="",B117=""),"",IF(F117&lt;&gt;"",F117,IF(G117=0,"",IF(OR(COUNTIF('CẤU HÌNH'!$E$5:$E$24,A117)&gt;0,WEEKDAY(A117)=1),"TC",IF(G117&gt;='CẤU HÌNH'!$C$11,"X",IF(G117&gt;='CẤU HÌNH'!$C$12,"N","K"))))))</f>
        <v>X</v>
      </c>
      <c r="N117" s="17"/>
      <c r="O117" s="39" t="str">
        <f t="shared" si="2"/>
        <v>NV007|46311</v>
      </c>
    </row>
    <row r="118" ht="19.5" customHeight="1">
      <c r="A118" s="15">
        <v>46311.0</v>
      </c>
      <c r="B118" s="17" t="s">
        <v>116</v>
      </c>
      <c r="C118" s="22" t="str">
        <f t="array" ref="C118">IF(B118="","",IFERROR(INDEX('NHÂN VIÊN'!$C$5:$C$54,MATCH(B118,'NHÂN VIÊN'!$B$5:$B$54,0)),"⚠ Sai mã NV"))</f>
        <v>Bùi Thị Hạnh</v>
      </c>
      <c r="D118" s="24">
        <v>0.326388888888889</v>
      </c>
      <c r="E118" s="24">
        <v>0.6875</v>
      </c>
      <c r="F118" s="25"/>
      <c r="G118" s="32">
        <f>IF(OR(A118="",B118=""),"",IF(AND(D118&lt;&gt;"",E118&lt;&gt;""),ROUND(MAX(0,(E118-D118)*24-MAX(0,MIN(E118,'CẤU HÌNH'!$C$8)-MAX(D118,'CẤU HÌNH'!$C$7))*24),2),0))</f>
        <v>7.67</v>
      </c>
      <c r="H118" s="34">
        <f>IF(M118="X",IF(D118&gt;'CẤU HÌNH'!$C$5+'CẤU HÌNH'!$C$10/1440,ROUND((D118-'CẤU HÌNH'!$C$5)*1440,0),0),"")</f>
        <v>20</v>
      </c>
      <c r="I118" s="34">
        <f>IF(M118="X",IF(E118&lt;'CẤU HÌNH'!$C$6,ROUND(('CẤU HÌNH'!$C$6-E118)*1440,0),0),"")</f>
        <v>0</v>
      </c>
      <c r="J118" s="37">
        <f>IF(M118="","",IF(M118="TC",G118,IF(M118="X",IF(ROUND((E118-'CẤU HÌNH'!$C$6)*24,4)&gt;='CẤU HÌNH'!$C$13,FLOOR(ROUND((E118-'CẤU HÌNH'!$C$6)*24,4),0.5),0),0)))</f>
        <v>0</v>
      </c>
      <c r="K118" s="32">
        <f>IF(A118="","",IF(COUNTIF('CẤU HÌNH'!$E$5:$E$24,A118)&gt;0,'CẤU HÌNH'!$C$16,IF(WEEKDAY(A118)=1,'CẤU HÌNH'!$C$15,'CẤU HÌNH'!$C$14)))</f>
        <v>1.5</v>
      </c>
      <c r="L118" s="37">
        <f t="shared" si="1"/>
        <v>0</v>
      </c>
      <c r="M118" s="38" t="str">
        <f>IF(OR(A118="",B118=""),"",IF(F118&lt;&gt;"",F118,IF(G118=0,"",IF(OR(COUNTIF('CẤU HÌNH'!$E$5:$E$24,A118)&gt;0,WEEKDAY(A118)=1),"TC",IF(G118&gt;='CẤU HÌNH'!$C$11,"X",IF(G118&gt;='CẤU HÌNH'!$C$12,"N","K"))))))</f>
        <v>X</v>
      </c>
      <c r="N118" s="17"/>
      <c r="O118" s="39" t="str">
        <f t="shared" si="2"/>
        <v>NV008|46311</v>
      </c>
    </row>
    <row r="119" ht="19.5" customHeight="1">
      <c r="A119" s="15">
        <v>46312.0</v>
      </c>
      <c r="B119" s="17" t="s">
        <v>50</v>
      </c>
      <c r="C119" s="22" t="str">
        <f t="array" ref="C119">IF(B119="","",IFERROR(INDEX('NHÂN VIÊN'!$C$5:$C$54,MATCH(B119,'NHÂN VIÊN'!$B$5:$B$54,0)),"⚠ Sai mã NV"))</f>
        <v>Nguyễn Thị Lan</v>
      </c>
      <c r="D119" s="24">
        <v>0.313888888888889</v>
      </c>
      <c r="E119" s="24">
        <v>0.6875</v>
      </c>
      <c r="F119" s="25"/>
      <c r="G119" s="32">
        <f>IF(OR(A119="",B119=""),"",IF(AND(D119&lt;&gt;"",E119&lt;&gt;""),ROUND(MAX(0,(E119-D119)*24-MAX(0,MIN(E119,'CẤU HÌNH'!$C$8)-MAX(D119,'CẤU HÌNH'!$C$7))*24),2),0))</f>
        <v>7.97</v>
      </c>
      <c r="H119" s="34">
        <f>IF(M119="X",IF(D119&gt;'CẤU HÌNH'!$C$5+'CẤU HÌNH'!$C$10/1440,ROUND((D119-'CẤU HÌNH'!$C$5)*1440,0),0),"")</f>
        <v>0</v>
      </c>
      <c r="I119" s="34">
        <f>IF(M119="X",IF(E119&lt;'CẤU HÌNH'!$C$6,ROUND(('CẤU HÌNH'!$C$6-E119)*1440,0),0),"")</f>
        <v>0</v>
      </c>
      <c r="J119" s="37">
        <f>IF(M119="","",IF(M119="TC",G119,IF(M119="X",IF(ROUND((E119-'CẤU HÌNH'!$C$6)*24,4)&gt;='CẤU HÌNH'!$C$13,FLOOR(ROUND((E119-'CẤU HÌNH'!$C$6)*24,4),0.5),0),0)))</f>
        <v>0</v>
      </c>
      <c r="K119" s="32">
        <f>IF(A119="","",IF(COUNTIF('CẤU HÌNH'!$E$5:$E$24,A119)&gt;0,'CẤU HÌNH'!$C$16,IF(WEEKDAY(A119)=1,'CẤU HÌNH'!$C$15,'CẤU HÌNH'!$C$14)))</f>
        <v>1.5</v>
      </c>
      <c r="L119" s="37">
        <f t="shared" si="1"/>
        <v>0</v>
      </c>
      <c r="M119" s="38" t="str">
        <f>IF(OR(A119="",B119=""),"",IF(F119&lt;&gt;"",F119,IF(G119=0,"",IF(OR(COUNTIF('CẤU HÌNH'!$E$5:$E$24,A119)&gt;0,WEEKDAY(A119)=1),"TC",IF(G119&gt;='CẤU HÌNH'!$C$11,"X",IF(G119&gt;='CẤU HÌNH'!$C$12,"N","K"))))))</f>
        <v>X</v>
      </c>
      <c r="N119" s="17"/>
      <c r="O119" s="39" t="str">
        <f t="shared" si="2"/>
        <v>NV001|46312</v>
      </c>
    </row>
    <row r="120" ht="19.5" customHeight="1">
      <c r="A120" s="15">
        <v>46312.0</v>
      </c>
      <c r="B120" s="17" t="s">
        <v>93</v>
      </c>
      <c r="C120" s="22" t="str">
        <f t="array" ref="C120">IF(B120="","",IFERROR(INDEX('NHÂN VIÊN'!$C$5:$C$54,MATCH(B120,'NHÂN VIÊN'!$B$5:$B$54,0)),"⚠ Sai mã NV"))</f>
        <v>Trần Thị Hoa</v>
      </c>
      <c r="D120" s="24">
        <v>0.313888888888889</v>
      </c>
      <c r="E120" s="24">
        <v>0.690972222222222</v>
      </c>
      <c r="F120" s="25"/>
      <c r="G120" s="32">
        <f>IF(OR(A120="",B120=""),"",IF(AND(D120&lt;&gt;"",E120&lt;&gt;""),ROUND(MAX(0,(E120-D120)*24-MAX(0,MIN(E120,'CẤU HÌNH'!$C$8)-MAX(D120,'CẤU HÌNH'!$C$7))*24),2),0))</f>
        <v>8.05</v>
      </c>
      <c r="H120" s="34">
        <f>IF(M120="X",IF(D120&gt;'CẤU HÌNH'!$C$5+'CẤU HÌNH'!$C$10/1440,ROUND((D120-'CẤU HÌNH'!$C$5)*1440,0),0),"")</f>
        <v>0</v>
      </c>
      <c r="I120" s="34">
        <f>IF(M120="X",IF(E120&lt;'CẤU HÌNH'!$C$6,ROUND(('CẤU HÌNH'!$C$6-E120)*1440,0),0),"")</f>
        <v>0</v>
      </c>
      <c r="J120" s="37">
        <f>IF(M120="","",IF(M120="TC",G120,IF(M120="X",IF(ROUND((E120-'CẤU HÌNH'!$C$6)*24,4)&gt;='CẤU HÌNH'!$C$13,FLOOR(ROUND((E120-'CẤU HÌNH'!$C$6)*24,4),0.5),0),0)))</f>
        <v>0</v>
      </c>
      <c r="K120" s="32">
        <f>IF(A120="","",IF(COUNTIF('CẤU HÌNH'!$E$5:$E$24,A120)&gt;0,'CẤU HÌNH'!$C$16,IF(WEEKDAY(A120)=1,'CẤU HÌNH'!$C$15,'CẤU HÌNH'!$C$14)))</f>
        <v>1.5</v>
      </c>
      <c r="L120" s="37">
        <f t="shared" si="1"/>
        <v>0</v>
      </c>
      <c r="M120" s="38" t="str">
        <f>IF(OR(A120="",B120=""),"",IF(F120&lt;&gt;"",F120,IF(G120=0,"",IF(OR(COUNTIF('CẤU HÌNH'!$E$5:$E$24,A120)&gt;0,WEEKDAY(A120)=1),"TC",IF(G120&gt;='CẤU HÌNH'!$C$11,"X",IF(G120&gt;='CẤU HÌNH'!$C$12,"N","K"))))))</f>
        <v>X</v>
      </c>
      <c r="N120" s="17"/>
      <c r="O120" s="39" t="str">
        <f t="shared" si="2"/>
        <v>NV002|46312</v>
      </c>
    </row>
    <row r="121" ht="19.5" customHeight="1">
      <c r="A121" s="15">
        <v>46312.0</v>
      </c>
      <c r="B121" s="17" t="s">
        <v>102</v>
      </c>
      <c r="C121" s="22" t="str">
        <f t="array" ref="C121">IF(B121="","",IFERROR(INDEX('NHÂN VIÊN'!$C$5:$C$54,MATCH(B121,'NHÂN VIÊN'!$B$5:$B$54,0)),"⚠ Sai mã NV"))</f>
        <v>Lê Văn Minh</v>
      </c>
      <c r="D121" s="24">
        <v>0.311111111111111</v>
      </c>
      <c r="E121" s="24">
        <v>0.690972222222222</v>
      </c>
      <c r="F121" s="25"/>
      <c r="G121" s="32">
        <f>IF(OR(A121="",B121=""),"",IF(AND(D121&lt;&gt;"",E121&lt;&gt;""),ROUND(MAX(0,(E121-D121)*24-MAX(0,MIN(E121,'CẤU HÌNH'!$C$8)-MAX(D121,'CẤU HÌNH'!$C$7))*24),2),0))</f>
        <v>8.12</v>
      </c>
      <c r="H121" s="34">
        <f>IF(M121="X",IF(D121&gt;'CẤU HÌNH'!$C$5+'CẤU HÌNH'!$C$10/1440,ROUND((D121-'CẤU HÌNH'!$C$5)*1440,0),0),"")</f>
        <v>0</v>
      </c>
      <c r="I121" s="34">
        <f>IF(M121="X",IF(E121&lt;'CẤU HÌNH'!$C$6,ROUND(('CẤU HÌNH'!$C$6-E121)*1440,0),0),"")</f>
        <v>0</v>
      </c>
      <c r="J121" s="37">
        <f>IF(M121="","",IF(M121="TC",G121,IF(M121="X",IF(ROUND((E121-'CẤU HÌNH'!$C$6)*24,4)&gt;='CẤU HÌNH'!$C$13,FLOOR(ROUND((E121-'CẤU HÌNH'!$C$6)*24,4),0.5),0),0)))</f>
        <v>0</v>
      </c>
      <c r="K121" s="32">
        <f>IF(A121="","",IF(COUNTIF('CẤU HÌNH'!$E$5:$E$24,A121)&gt;0,'CẤU HÌNH'!$C$16,IF(WEEKDAY(A121)=1,'CẤU HÌNH'!$C$15,'CẤU HÌNH'!$C$14)))</f>
        <v>1.5</v>
      </c>
      <c r="L121" s="37">
        <f t="shared" si="1"/>
        <v>0</v>
      </c>
      <c r="M121" s="38" t="str">
        <f>IF(OR(A121="",B121=""),"",IF(F121&lt;&gt;"",F121,IF(G121=0,"",IF(OR(COUNTIF('CẤU HÌNH'!$E$5:$E$24,A121)&gt;0,WEEKDAY(A121)=1),"TC",IF(G121&gt;='CẤU HÌNH'!$C$11,"X",IF(G121&gt;='CẤU HÌNH'!$C$12,"N","K"))))))</f>
        <v>X</v>
      </c>
      <c r="N121" s="17"/>
      <c r="O121" s="39" t="str">
        <f t="shared" si="2"/>
        <v>NV003|46312</v>
      </c>
    </row>
    <row r="122" ht="19.5" customHeight="1">
      <c r="A122" s="15">
        <v>46312.0</v>
      </c>
      <c r="B122" s="17" t="s">
        <v>104</v>
      </c>
      <c r="C122" s="22" t="str">
        <f t="array" ref="C122">IF(B122="","",IFERROR(INDEX('NHÂN VIÊN'!$C$5:$C$54,MATCH(B122,'NHÂN VIÊN'!$B$5:$B$54,0)),"⚠ Sai mã NV"))</f>
        <v>Phạm Thị Mai</v>
      </c>
      <c r="D122" s="24">
        <v>0.313194444444444</v>
      </c>
      <c r="E122" s="24">
        <v>0.688888888888889</v>
      </c>
      <c r="F122" s="25"/>
      <c r="G122" s="32">
        <f>IF(OR(A122="",B122=""),"",IF(AND(D122&lt;&gt;"",E122&lt;&gt;""),ROUND(MAX(0,(E122-D122)*24-MAX(0,MIN(E122,'CẤU HÌNH'!$C$8)-MAX(D122,'CẤU HÌNH'!$C$7))*24),2),0))</f>
        <v>8.02</v>
      </c>
      <c r="H122" s="34">
        <f>IF(M122="X",IF(D122&gt;'CẤU HÌNH'!$C$5+'CẤU HÌNH'!$C$10/1440,ROUND((D122-'CẤU HÌNH'!$C$5)*1440,0),0),"")</f>
        <v>0</v>
      </c>
      <c r="I122" s="34">
        <f>IF(M122="X",IF(E122&lt;'CẤU HÌNH'!$C$6,ROUND(('CẤU HÌNH'!$C$6-E122)*1440,0),0),"")</f>
        <v>0</v>
      </c>
      <c r="J122" s="37">
        <f>IF(M122="","",IF(M122="TC",G122,IF(M122="X",IF(ROUND((E122-'CẤU HÌNH'!$C$6)*24,4)&gt;='CẤU HÌNH'!$C$13,FLOOR(ROUND((E122-'CẤU HÌNH'!$C$6)*24,4),0.5),0),0)))</f>
        <v>0</v>
      </c>
      <c r="K122" s="32">
        <f>IF(A122="","",IF(COUNTIF('CẤU HÌNH'!$E$5:$E$24,A122)&gt;0,'CẤU HÌNH'!$C$16,IF(WEEKDAY(A122)=1,'CẤU HÌNH'!$C$15,'CẤU HÌNH'!$C$14)))</f>
        <v>1.5</v>
      </c>
      <c r="L122" s="37">
        <f t="shared" si="1"/>
        <v>0</v>
      </c>
      <c r="M122" s="38" t="str">
        <f>IF(OR(A122="",B122=""),"",IF(F122&lt;&gt;"",F122,IF(G122=0,"",IF(OR(COUNTIF('CẤU HÌNH'!$E$5:$E$24,A122)&gt;0,WEEKDAY(A122)=1),"TC",IF(G122&gt;='CẤU HÌNH'!$C$11,"X",IF(G122&gt;='CẤU HÌNH'!$C$12,"N","K"))))))</f>
        <v>X</v>
      </c>
      <c r="N122" s="17"/>
      <c r="O122" s="39" t="str">
        <f t="shared" si="2"/>
        <v>NV004|46312</v>
      </c>
    </row>
    <row r="123" ht="19.5" customHeight="1">
      <c r="A123" s="15">
        <v>46312.0</v>
      </c>
      <c r="B123" s="17" t="s">
        <v>107</v>
      </c>
      <c r="C123" s="22" t="str">
        <f t="array" ref="C123">IF(B123="","",IFERROR(INDEX('NHÂN VIÊN'!$C$5:$C$54,MATCH(B123,'NHÂN VIÊN'!$B$5:$B$54,0)),"⚠ Sai mã NV"))</f>
        <v>Hoàng Thị Thu</v>
      </c>
      <c r="D123" s="24">
        <v>0.325694444444445</v>
      </c>
      <c r="E123" s="24">
        <v>0.708333333333333</v>
      </c>
      <c r="F123" s="25"/>
      <c r="G123" s="32">
        <f>IF(OR(A123="",B123=""),"",IF(AND(D123&lt;&gt;"",E123&lt;&gt;""),ROUND(MAX(0,(E123-D123)*24-MAX(0,MIN(E123,'CẤU HÌNH'!$C$8)-MAX(D123,'CẤU HÌNH'!$C$7))*24),2),0))</f>
        <v>8.18</v>
      </c>
      <c r="H123" s="34">
        <f>IF(M123="X",IF(D123&gt;'CẤU HÌNH'!$C$5+'CẤU HÌNH'!$C$10/1440,ROUND((D123-'CẤU HÌNH'!$C$5)*1440,0),0),"")</f>
        <v>19</v>
      </c>
      <c r="I123" s="34">
        <f>IF(M123="X",IF(E123&lt;'CẤU HÌNH'!$C$6,ROUND(('CẤU HÌNH'!$C$6-E123)*1440,0),0),"")</f>
        <v>0</v>
      </c>
      <c r="J123" s="37">
        <f>IF(M123="","",IF(M123="TC",G123,IF(M123="X",IF(ROUND((E123-'CẤU HÌNH'!$C$6)*24,4)&gt;='CẤU HÌNH'!$C$13,FLOOR(ROUND((E123-'CẤU HÌNH'!$C$6)*24,4),0.5),0),0)))</f>
        <v>0.5</v>
      </c>
      <c r="K123" s="32">
        <f>IF(A123="","",IF(COUNTIF('CẤU HÌNH'!$E$5:$E$24,A123)&gt;0,'CẤU HÌNH'!$C$16,IF(WEEKDAY(A123)=1,'CẤU HÌNH'!$C$15,'CẤU HÌNH'!$C$14)))</f>
        <v>1.5</v>
      </c>
      <c r="L123" s="37">
        <f t="shared" si="1"/>
        <v>0.75</v>
      </c>
      <c r="M123" s="38" t="str">
        <f>IF(OR(A123="",B123=""),"",IF(F123&lt;&gt;"",F123,IF(G123=0,"",IF(OR(COUNTIF('CẤU HÌNH'!$E$5:$E$24,A123)&gt;0,WEEKDAY(A123)=1),"TC",IF(G123&gt;='CẤU HÌNH'!$C$11,"X",IF(G123&gt;='CẤU HÌNH'!$C$12,"N","K"))))))</f>
        <v>X</v>
      </c>
      <c r="N123" s="17"/>
      <c r="O123" s="39" t="str">
        <f t="shared" si="2"/>
        <v>NV005|46312</v>
      </c>
    </row>
    <row r="124" ht="19.5" customHeight="1">
      <c r="A124" s="15">
        <v>46312.0</v>
      </c>
      <c r="B124" s="17" t="s">
        <v>110</v>
      </c>
      <c r="C124" s="22" t="str">
        <f t="array" ref="C124">IF(B124="","",IFERROR(INDEX('NHÂN VIÊN'!$C$5:$C$54,MATCH(B124,'NHÂN VIÊN'!$B$5:$B$54,0)),"⚠ Sai mã NV"))</f>
        <v>Vũ Văn Hùng</v>
      </c>
      <c r="D124" s="24"/>
      <c r="E124" s="24"/>
      <c r="F124" s="25" t="s">
        <v>63</v>
      </c>
      <c r="G124" s="32">
        <f>IF(OR(A124="",B124=""),"",IF(AND(D124&lt;&gt;"",E124&lt;&gt;""),ROUND(MAX(0,(E124-D124)*24-MAX(0,MIN(E124,'CẤU HÌNH'!$C$8)-MAX(D124,'CẤU HÌNH'!$C$7))*24),2),0))</f>
        <v>0</v>
      </c>
      <c r="H124" s="34" t="str">
        <f>IF(M124="X",IF(D124&gt;'CẤU HÌNH'!$C$5+'CẤU HÌNH'!$C$10/1440,ROUND((D124-'CẤU HÌNH'!$C$5)*1440,0),0),"")</f>
        <v/>
      </c>
      <c r="I124" s="34" t="str">
        <f>IF(M124="X",IF(E124&lt;'CẤU HÌNH'!$C$6,ROUND(('CẤU HÌNH'!$C$6-E124)*1440,0),0),"")</f>
        <v/>
      </c>
      <c r="J124" s="37">
        <f>IF(M124="","",IF(M124="TC",G124,IF(M124="X",IF(ROUND((E124-'CẤU HÌNH'!$C$6)*24,4)&gt;='CẤU HÌNH'!$C$13,FLOOR(ROUND((E124-'CẤU HÌNH'!$C$6)*24,4),0.5),0),0)))</f>
        <v>0</v>
      </c>
      <c r="K124" s="32">
        <f>IF(A124="","",IF(COUNTIF('CẤU HÌNH'!$E$5:$E$24,A124)&gt;0,'CẤU HÌNH'!$C$16,IF(WEEKDAY(A124)=1,'CẤU HÌNH'!$C$15,'CẤU HÌNH'!$C$14)))</f>
        <v>1.5</v>
      </c>
      <c r="L124" s="37">
        <f t="shared" si="1"/>
        <v>0</v>
      </c>
      <c r="M124" s="38" t="str">
        <f>IF(OR(A124="",B124=""),"",IF(F124&lt;&gt;"",F124,IF(G124=0,"",IF(OR(COUNTIF('CẤU HÌNH'!$E$5:$E$24,A124)&gt;0,WEEKDAY(A124)=1),"TC",IF(G124&gt;='CẤU HÌNH'!$C$11,"X",IF(G124&gt;='CẤU HÌNH'!$C$12,"N","K"))))))</f>
        <v>K</v>
      </c>
      <c r="N124" s="17"/>
      <c r="O124" s="39" t="str">
        <f t="shared" si="2"/>
        <v>NV006|46312</v>
      </c>
    </row>
    <row r="125" ht="19.5" customHeight="1">
      <c r="A125" s="15">
        <v>46312.0</v>
      </c>
      <c r="B125" s="17" t="s">
        <v>113</v>
      </c>
      <c r="C125" s="22" t="str">
        <f t="array" ref="C125">IF(B125="","",IFERROR(INDEX('NHÂN VIÊN'!$C$5:$C$54,MATCH(B125,'NHÂN VIÊN'!$B$5:$B$54,0)),"⚠ Sai mã NV"))</f>
        <v>Đặng Thị Nga</v>
      </c>
      <c r="D125" s="24">
        <v>0.309027777777778</v>
      </c>
      <c r="E125" s="24">
        <v>0.690972222222222</v>
      </c>
      <c r="F125" s="25"/>
      <c r="G125" s="32">
        <f>IF(OR(A125="",B125=""),"",IF(AND(D125&lt;&gt;"",E125&lt;&gt;""),ROUND(MAX(0,(E125-D125)*24-MAX(0,MIN(E125,'CẤU HÌNH'!$C$8)-MAX(D125,'CẤU HÌNH'!$C$7))*24),2),0))</f>
        <v>8.17</v>
      </c>
      <c r="H125" s="34">
        <f>IF(M125="X",IF(D125&gt;'CẤU HÌNH'!$C$5+'CẤU HÌNH'!$C$10/1440,ROUND((D125-'CẤU HÌNH'!$C$5)*1440,0),0),"")</f>
        <v>0</v>
      </c>
      <c r="I125" s="34">
        <f>IF(M125="X",IF(E125&lt;'CẤU HÌNH'!$C$6,ROUND(('CẤU HÌNH'!$C$6-E125)*1440,0),0),"")</f>
        <v>0</v>
      </c>
      <c r="J125" s="37">
        <f>IF(M125="","",IF(M125="TC",G125,IF(M125="X",IF(ROUND((E125-'CẤU HÌNH'!$C$6)*24,4)&gt;='CẤU HÌNH'!$C$13,FLOOR(ROUND((E125-'CẤU HÌNH'!$C$6)*24,4),0.5),0),0)))</f>
        <v>0</v>
      </c>
      <c r="K125" s="32">
        <f>IF(A125="","",IF(COUNTIF('CẤU HÌNH'!$E$5:$E$24,A125)&gt;0,'CẤU HÌNH'!$C$16,IF(WEEKDAY(A125)=1,'CẤU HÌNH'!$C$15,'CẤU HÌNH'!$C$14)))</f>
        <v>1.5</v>
      </c>
      <c r="L125" s="37">
        <f t="shared" si="1"/>
        <v>0</v>
      </c>
      <c r="M125" s="38" t="str">
        <f>IF(OR(A125="",B125=""),"",IF(F125&lt;&gt;"",F125,IF(G125=0,"",IF(OR(COUNTIF('CẤU HÌNH'!$E$5:$E$24,A125)&gt;0,WEEKDAY(A125)=1),"TC",IF(G125&gt;='CẤU HÌNH'!$C$11,"X",IF(G125&gt;='CẤU HÌNH'!$C$12,"N","K"))))))</f>
        <v>X</v>
      </c>
      <c r="N125" s="17"/>
      <c r="O125" s="39" t="str">
        <f t="shared" si="2"/>
        <v>NV007|46312</v>
      </c>
    </row>
    <row r="126" ht="19.5" customHeight="1">
      <c r="A126" s="15">
        <v>46312.0</v>
      </c>
      <c r="B126" s="17" t="s">
        <v>116</v>
      </c>
      <c r="C126" s="22" t="str">
        <f t="array" ref="C126">IF(B126="","",IFERROR(INDEX('NHÂN VIÊN'!$C$5:$C$54,MATCH(B126,'NHÂN VIÊN'!$B$5:$B$54,0)),"⚠ Sai mã NV"))</f>
        <v>Bùi Thị Hạnh</v>
      </c>
      <c r="D126" s="24">
        <v>0.309722222222222</v>
      </c>
      <c r="E126" s="24">
        <v>0.75</v>
      </c>
      <c r="F126" s="25"/>
      <c r="G126" s="32">
        <f>IF(OR(A126="",B126=""),"",IF(AND(D126&lt;&gt;"",E126&lt;&gt;""),ROUND(MAX(0,(E126-D126)*24-MAX(0,MIN(E126,'CẤU HÌNH'!$C$8)-MAX(D126,'CẤU HÌNH'!$C$7))*24),2),0))</f>
        <v>9.57</v>
      </c>
      <c r="H126" s="34">
        <f>IF(M126="X",IF(D126&gt;'CẤU HÌNH'!$C$5+'CẤU HÌNH'!$C$10/1440,ROUND((D126-'CẤU HÌNH'!$C$5)*1440,0),0),"")</f>
        <v>0</v>
      </c>
      <c r="I126" s="34">
        <f>IF(M126="X",IF(E126&lt;'CẤU HÌNH'!$C$6,ROUND(('CẤU HÌNH'!$C$6-E126)*1440,0),0),"")</f>
        <v>0</v>
      </c>
      <c r="J126" s="37">
        <f>IF(M126="","",IF(M126="TC",G126,IF(M126="X",IF(ROUND((E126-'CẤU HÌNH'!$C$6)*24,4)&gt;='CẤU HÌNH'!$C$13,FLOOR(ROUND((E126-'CẤU HÌNH'!$C$6)*24,4),0.5),0),0)))</f>
        <v>1.5</v>
      </c>
      <c r="K126" s="32">
        <f>IF(A126="","",IF(COUNTIF('CẤU HÌNH'!$E$5:$E$24,A126)&gt;0,'CẤU HÌNH'!$C$16,IF(WEEKDAY(A126)=1,'CẤU HÌNH'!$C$15,'CẤU HÌNH'!$C$14)))</f>
        <v>1.5</v>
      </c>
      <c r="L126" s="37">
        <f t="shared" si="1"/>
        <v>2.25</v>
      </c>
      <c r="M126" s="38" t="str">
        <f>IF(OR(A126="",B126=""),"",IF(F126&lt;&gt;"",F126,IF(G126=0,"",IF(OR(COUNTIF('CẤU HÌNH'!$E$5:$E$24,A126)&gt;0,WEEKDAY(A126)=1),"TC",IF(G126&gt;='CẤU HÌNH'!$C$11,"X",IF(G126&gt;='CẤU HÌNH'!$C$12,"N","K"))))))</f>
        <v>X</v>
      </c>
      <c r="N126" s="17"/>
      <c r="O126" s="39" t="str">
        <f t="shared" si="2"/>
        <v>NV008|46312</v>
      </c>
    </row>
    <row r="127" ht="19.5" customHeight="1">
      <c r="A127" s="15">
        <v>46313.0</v>
      </c>
      <c r="B127" s="17" t="s">
        <v>102</v>
      </c>
      <c r="C127" s="22" t="str">
        <f t="array" ref="C127">IF(B127="","",IFERROR(INDEX('NHÂN VIÊN'!$C$5:$C$54,MATCH(B127,'NHÂN VIÊN'!$B$5:$B$54,0)),"⚠ Sai mã NV"))</f>
        <v>Lê Văn Minh</v>
      </c>
      <c r="D127" s="24">
        <v>0.3125</v>
      </c>
      <c r="E127" s="24">
        <v>0.479166666666667</v>
      </c>
      <c r="F127" s="25"/>
      <c r="G127" s="32">
        <f>IF(OR(A127="",B127=""),"",IF(AND(D127&lt;&gt;"",E127&lt;&gt;""),ROUND(MAX(0,(E127-D127)*24-MAX(0,MIN(E127,'CẤU HÌNH'!$C$8)-MAX(D127,'CẤU HÌNH'!$C$7))*24),2),0))</f>
        <v>4</v>
      </c>
      <c r="H127" s="34" t="str">
        <f>IF(M127="X",IF(D127&gt;'CẤU HÌNH'!$C$5+'CẤU HÌNH'!$C$10/1440,ROUND((D127-'CẤU HÌNH'!$C$5)*1440,0),0),"")</f>
        <v/>
      </c>
      <c r="I127" s="34" t="str">
        <f>IF(M127="X",IF(E127&lt;'CẤU HÌNH'!$C$6,ROUND(('CẤU HÌNH'!$C$6-E127)*1440,0),0),"")</f>
        <v/>
      </c>
      <c r="J127" s="37">
        <f>IF(M127="","",IF(M127="TC",G127,IF(M127="X",IF(ROUND((E127-'CẤU HÌNH'!$C$6)*24,4)&gt;='CẤU HÌNH'!$C$13,FLOOR(ROUND((E127-'CẤU HÌNH'!$C$6)*24,4),0.5),0),0)))</f>
        <v>4</v>
      </c>
      <c r="K127" s="32">
        <f>IF(A127="","",IF(COUNTIF('CẤU HÌNH'!$E$5:$E$24,A127)&gt;0,'CẤU HÌNH'!$C$16,IF(WEEKDAY(A127)=1,'CẤU HÌNH'!$C$15,'CẤU HÌNH'!$C$14)))</f>
        <v>2</v>
      </c>
      <c r="L127" s="37">
        <f t="shared" si="1"/>
        <v>8</v>
      </c>
      <c r="M127" s="38" t="str">
        <f>IF(OR(A127="",B127=""),"",IF(F127&lt;&gt;"",F127,IF(G127=0,"",IF(OR(COUNTIF('CẤU HÌNH'!$E$5:$E$24,A127)&gt;0,WEEKDAY(A127)=1),"TC",IF(G127&gt;='CẤU HÌNH'!$C$11,"X",IF(G127&gt;='CẤU HÌNH'!$C$12,"N","K"))))))</f>
        <v>TC</v>
      </c>
      <c r="N127" s="17"/>
      <c r="O127" s="39" t="str">
        <f t="shared" si="2"/>
        <v>NV003|46313</v>
      </c>
    </row>
    <row r="128" ht="19.5" customHeight="1">
      <c r="A128" s="15">
        <v>46313.0</v>
      </c>
      <c r="B128" s="17" t="s">
        <v>110</v>
      </c>
      <c r="C128" s="22" t="str">
        <f t="array" ref="C128">IF(B128="","",IFERROR(INDEX('NHÂN VIÊN'!$C$5:$C$54,MATCH(B128,'NHÂN VIÊN'!$B$5:$B$54,0)),"⚠ Sai mã NV"))</f>
        <v>Vũ Văn Hùng</v>
      </c>
      <c r="D128" s="24">
        <v>0.3125</v>
      </c>
      <c r="E128" s="24">
        <v>0.479166666666667</v>
      </c>
      <c r="F128" s="25"/>
      <c r="G128" s="32">
        <f>IF(OR(A128="",B128=""),"",IF(AND(D128&lt;&gt;"",E128&lt;&gt;""),ROUND(MAX(0,(E128-D128)*24-MAX(0,MIN(E128,'CẤU HÌNH'!$C$8)-MAX(D128,'CẤU HÌNH'!$C$7))*24),2),0))</f>
        <v>4</v>
      </c>
      <c r="H128" s="34" t="str">
        <f>IF(M128="X",IF(D128&gt;'CẤU HÌNH'!$C$5+'CẤU HÌNH'!$C$10/1440,ROUND((D128-'CẤU HÌNH'!$C$5)*1440,0),0),"")</f>
        <v/>
      </c>
      <c r="I128" s="34" t="str">
        <f>IF(M128="X",IF(E128&lt;'CẤU HÌNH'!$C$6,ROUND(('CẤU HÌNH'!$C$6-E128)*1440,0),0),"")</f>
        <v/>
      </c>
      <c r="J128" s="37">
        <f>IF(M128="","",IF(M128="TC",G128,IF(M128="X",IF(ROUND((E128-'CẤU HÌNH'!$C$6)*24,4)&gt;='CẤU HÌNH'!$C$13,FLOOR(ROUND((E128-'CẤU HÌNH'!$C$6)*24,4),0.5),0),0)))</f>
        <v>4</v>
      </c>
      <c r="K128" s="32">
        <f>IF(A128="","",IF(COUNTIF('CẤU HÌNH'!$E$5:$E$24,A128)&gt;0,'CẤU HÌNH'!$C$16,IF(WEEKDAY(A128)=1,'CẤU HÌNH'!$C$15,'CẤU HÌNH'!$C$14)))</f>
        <v>2</v>
      </c>
      <c r="L128" s="37">
        <f t="shared" si="1"/>
        <v>8</v>
      </c>
      <c r="M128" s="38" t="str">
        <f>IF(OR(A128="",B128=""),"",IF(F128&lt;&gt;"",F128,IF(G128=0,"",IF(OR(COUNTIF('CẤU HÌNH'!$E$5:$E$24,A128)&gt;0,WEEKDAY(A128)=1),"TC",IF(G128&gt;='CẤU HÌNH'!$C$11,"X",IF(G128&gt;='CẤU HÌNH'!$C$12,"N","K"))))))</f>
        <v>TC</v>
      </c>
      <c r="N128" s="17"/>
      <c r="O128" s="39" t="str">
        <f t="shared" si="2"/>
        <v>NV006|46313</v>
      </c>
    </row>
    <row r="129" ht="19.5" customHeight="1">
      <c r="A129" s="15">
        <v>46314.0</v>
      </c>
      <c r="B129" s="17" t="s">
        <v>50</v>
      </c>
      <c r="C129" s="22" t="str">
        <f t="array" ref="C129">IF(B129="","",IFERROR(INDEX('NHÂN VIÊN'!$C$5:$C$54,MATCH(B129,'NHÂN VIÊN'!$B$5:$B$54,0)),"⚠ Sai mã NV"))</f>
        <v>Nguyễn Thị Lan</v>
      </c>
      <c r="D129" s="24">
        <v>0.313888888888889</v>
      </c>
      <c r="E129" s="24">
        <v>0.708333333333333</v>
      </c>
      <c r="F129" s="25"/>
      <c r="G129" s="32">
        <f>IF(OR(A129="",B129=""),"",IF(AND(D129&lt;&gt;"",E129&lt;&gt;""),ROUND(MAX(0,(E129-D129)*24-MAX(0,MIN(E129,'CẤU HÌNH'!$C$8)-MAX(D129,'CẤU HÌNH'!$C$7))*24),2),0))</f>
        <v>8.47</v>
      </c>
      <c r="H129" s="34">
        <f>IF(M129="X",IF(D129&gt;'CẤU HÌNH'!$C$5+'CẤU HÌNH'!$C$10/1440,ROUND((D129-'CẤU HÌNH'!$C$5)*1440,0),0),"")</f>
        <v>0</v>
      </c>
      <c r="I129" s="34">
        <f>IF(M129="X",IF(E129&lt;'CẤU HÌNH'!$C$6,ROUND(('CẤU HÌNH'!$C$6-E129)*1440,0),0),"")</f>
        <v>0</v>
      </c>
      <c r="J129" s="37">
        <f>IF(M129="","",IF(M129="TC",G129,IF(M129="X",IF(ROUND((E129-'CẤU HÌNH'!$C$6)*24,4)&gt;='CẤU HÌNH'!$C$13,FLOOR(ROUND((E129-'CẤU HÌNH'!$C$6)*24,4),0.5),0),0)))</f>
        <v>0.5</v>
      </c>
      <c r="K129" s="32">
        <f>IF(A129="","",IF(COUNTIF('CẤU HÌNH'!$E$5:$E$24,A129)&gt;0,'CẤU HÌNH'!$C$16,IF(WEEKDAY(A129)=1,'CẤU HÌNH'!$C$15,'CẤU HÌNH'!$C$14)))</f>
        <v>1.5</v>
      </c>
      <c r="L129" s="37">
        <f t="shared" si="1"/>
        <v>0.75</v>
      </c>
      <c r="M129" s="38" t="str">
        <f>IF(OR(A129="",B129=""),"",IF(F129&lt;&gt;"",F129,IF(G129=0,"",IF(OR(COUNTIF('CẤU HÌNH'!$E$5:$E$24,A129)&gt;0,WEEKDAY(A129)=1),"TC",IF(G129&gt;='CẤU HÌNH'!$C$11,"X",IF(G129&gt;='CẤU HÌNH'!$C$12,"N","K"))))))</f>
        <v>X</v>
      </c>
      <c r="N129" s="17"/>
      <c r="O129" s="39" t="str">
        <f t="shared" si="2"/>
        <v>NV001|46314</v>
      </c>
    </row>
    <row r="130" ht="19.5" customHeight="1">
      <c r="A130" s="15">
        <v>46314.0</v>
      </c>
      <c r="B130" s="17" t="s">
        <v>93</v>
      </c>
      <c r="C130" s="22" t="str">
        <f t="array" ref="C130">IF(B130="","",IFERROR(INDEX('NHÂN VIÊN'!$C$5:$C$54,MATCH(B130,'NHÂN VIÊN'!$B$5:$B$54,0)),"⚠ Sai mã NV"))</f>
        <v>Trần Thị Hoa</v>
      </c>
      <c r="D130" s="24"/>
      <c r="E130" s="24"/>
      <c r="F130" s="25" t="s">
        <v>55</v>
      </c>
      <c r="G130" s="32">
        <f>IF(OR(A130="",B130=""),"",IF(AND(D130&lt;&gt;"",E130&lt;&gt;""),ROUND(MAX(0,(E130-D130)*24-MAX(0,MIN(E130,'CẤU HÌNH'!$C$8)-MAX(D130,'CẤU HÌNH'!$C$7))*24),2),0))</f>
        <v>0</v>
      </c>
      <c r="H130" s="34" t="str">
        <f>IF(M130="X",IF(D130&gt;'CẤU HÌNH'!$C$5+'CẤU HÌNH'!$C$10/1440,ROUND((D130-'CẤU HÌNH'!$C$5)*1440,0),0),"")</f>
        <v/>
      </c>
      <c r="I130" s="34" t="str">
        <f>IF(M130="X",IF(E130&lt;'CẤU HÌNH'!$C$6,ROUND(('CẤU HÌNH'!$C$6-E130)*1440,0),0),"")</f>
        <v/>
      </c>
      <c r="J130" s="37">
        <f>IF(M130="","",IF(M130="TC",G130,IF(M130="X",IF(ROUND((E130-'CẤU HÌNH'!$C$6)*24,4)&gt;='CẤU HÌNH'!$C$13,FLOOR(ROUND((E130-'CẤU HÌNH'!$C$6)*24,4),0.5),0),0)))</f>
        <v>0</v>
      </c>
      <c r="K130" s="32">
        <f>IF(A130="","",IF(COUNTIF('CẤU HÌNH'!$E$5:$E$24,A130)&gt;0,'CẤU HÌNH'!$C$16,IF(WEEKDAY(A130)=1,'CẤU HÌNH'!$C$15,'CẤU HÌNH'!$C$14)))</f>
        <v>1.5</v>
      </c>
      <c r="L130" s="37">
        <f t="shared" si="1"/>
        <v>0</v>
      </c>
      <c r="M130" s="38" t="str">
        <f>IF(OR(A130="",B130=""),"",IF(F130&lt;&gt;"",F130,IF(G130=0,"",IF(OR(COUNTIF('CẤU HÌNH'!$E$5:$E$24,A130)&gt;0,WEEKDAY(A130)=1),"TC",IF(G130&gt;='CẤU HÌNH'!$C$11,"X",IF(G130&gt;='CẤU HÌNH'!$C$12,"N","K"))))))</f>
        <v>P</v>
      </c>
      <c r="N130" s="17"/>
      <c r="O130" s="39" t="str">
        <f t="shared" si="2"/>
        <v>NV002|46314</v>
      </c>
    </row>
    <row r="131" ht="19.5" customHeight="1">
      <c r="A131" s="15">
        <v>46314.0</v>
      </c>
      <c r="B131" s="17" t="s">
        <v>102</v>
      </c>
      <c r="C131" s="22" t="str">
        <f t="array" ref="C131">IF(B131="","",IFERROR(INDEX('NHÂN VIÊN'!$C$5:$C$54,MATCH(B131,'NHÂN VIÊN'!$B$5:$B$54,0)),"⚠ Sai mã NV"))</f>
        <v>Lê Văn Minh</v>
      </c>
      <c r="D131" s="24">
        <v>0.309722222222222</v>
      </c>
      <c r="E131" s="24">
        <v>0.6875</v>
      </c>
      <c r="F131" s="25"/>
      <c r="G131" s="32">
        <f>IF(OR(A131="",B131=""),"",IF(AND(D131&lt;&gt;"",E131&lt;&gt;""),ROUND(MAX(0,(E131-D131)*24-MAX(0,MIN(E131,'CẤU HÌNH'!$C$8)-MAX(D131,'CẤU HÌNH'!$C$7))*24),2),0))</f>
        <v>8.07</v>
      </c>
      <c r="H131" s="34">
        <f>IF(M131="X",IF(D131&gt;'CẤU HÌNH'!$C$5+'CẤU HÌNH'!$C$10/1440,ROUND((D131-'CẤU HÌNH'!$C$5)*1440,0),0),"")</f>
        <v>0</v>
      </c>
      <c r="I131" s="34">
        <f>IF(M131="X",IF(E131&lt;'CẤU HÌNH'!$C$6,ROUND(('CẤU HÌNH'!$C$6-E131)*1440,0),0),"")</f>
        <v>0</v>
      </c>
      <c r="J131" s="37">
        <f>IF(M131="","",IF(M131="TC",G131,IF(M131="X",IF(ROUND((E131-'CẤU HÌNH'!$C$6)*24,4)&gt;='CẤU HÌNH'!$C$13,FLOOR(ROUND((E131-'CẤU HÌNH'!$C$6)*24,4),0.5),0),0)))</f>
        <v>0</v>
      </c>
      <c r="K131" s="32">
        <f>IF(A131="","",IF(COUNTIF('CẤU HÌNH'!$E$5:$E$24,A131)&gt;0,'CẤU HÌNH'!$C$16,IF(WEEKDAY(A131)=1,'CẤU HÌNH'!$C$15,'CẤU HÌNH'!$C$14)))</f>
        <v>1.5</v>
      </c>
      <c r="L131" s="37">
        <f t="shared" si="1"/>
        <v>0</v>
      </c>
      <c r="M131" s="38" t="str">
        <f>IF(OR(A131="",B131=""),"",IF(F131&lt;&gt;"",F131,IF(G131=0,"",IF(OR(COUNTIF('CẤU HÌNH'!$E$5:$E$24,A131)&gt;0,WEEKDAY(A131)=1),"TC",IF(G131&gt;='CẤU HÌNH'!$C$11,"X",IF(G131&gt;='CẤU HÌNH'!$C$12,"N","K"))))))</f>
        <v>X</v>
      </c>
      <c r="N131" s="17"/>
      <c r="O131" s="39" t="str">
        <f t="shared" si="2"/>
        <v>NV003|46314</v>
      </c>
    </row>
    <row r="132" ht="19.5" customHeight="1">
      <c r="A132" s="15">
        <v>46314.0</v>
      </c>
      <c r="B132" s="17" t="s">
        <v>104</v>
      </c>
      <c r="C132" s="22" t="str">
        <f t="array" ref="C132">IF(B132="","",IFERROR(INDEX('NHÂN VIÊN'!$C$5:$C$54,MATCH(B132,'NHÂN VIÊN'!$B$5:$B$54,0)),"⚠ Sai mã NV"))</f>
        <v>Phạm Thị Mai</v>
      </c>
      <c r="D132" s="24">
        <v>0.323611111111111</v>
      </c>
      <c r="E132" s="24">
        <v>0.688888888888889</v>
      </c>
      <c r="F132" s="25"/>
      <c r="G132" s="32">
        <f>IF(OR(A132="",B132=""),"",IF(AND(D132&lt;&gt;"",E132&lt;&gt;""),ROUND(MAX(0,(E132-D132)*24-MAX(0,MIN(E132,'CẤU HÌNH'!$C$8)-MAX(D132,'CẤU HÌNH'!$C$7))*24),2),0))</f>
        <v>7.77</v>
      </c>
      <c r="H132" s="34">
        <f>IF(M132="X",IF(D132&gt;'CẤU HÌNH'!$C$5+'CẤU HÌNH'!$C$10/1440,ROUND((D132-'CẤU HÌNH'!$C$5)*1440,0),0),"")</f>
        <v>16</v>
      </c>
      <c r="I132" s="34">
        <f>IF(M132="X",IF(E132&lt;'CẤU HÌNH'!$C$6,ROUND(('CẤU HÌNH'!$C$6-E132)*1440,0),0),"")</f>
        <v>0</v>
      </c>
      <c r="J132" s="37">
        <f>IF(M132="","",IF(M132="TC",G132,IF(M132="X",IF(ROUND((E132-'CẤU HÌNH'!$C$6)*24,4)&gt;='CẤU HÌNH'!$C$13,FLOOR(ROUND((E132-'CẤU HÌNH'!$C$6)*24,4),0.5),0),0)))</f>
        <v>0</v>
      </c>
      <c r="K132" s="32">
        <f>IF(A132="","",IF(COUNTIF('CẤU HÌNH'!$E$5:$E$24,A132)&gt;0,'CẤU HÌNH'!$C$16,IF(WEEKDAY(A132)=1,'CẤU HÌNH'!$C$15,'CẤU HÌNH'!$C$14)))</f>
        <v>1.5</v>
      </c>
      <c r="L132" s="37">
        <f t="shared" si="1"/>
        <v>0</v>
      </c>
      <c r="M132" s="38" t="str">
        <f>IF(OR(A132="",B132=""),"",IF(F132&lt;&gt;"",F132,IF(G132=0,"",IF(OR(COUNTIF('CẤU HÌNH'!$E$5:$E$24,A132)&gt;0,WEEKDAY(A132)=1),"TC",IF(G132&gt;='CẤU HÌNH'!$C$11,"X",IF(G132&gt;='CẤU HÌNH'!$C$12,"N","K"))))))</f>
        <v>X</v>
      </c>
      <c r="N132" s="17"/>
      <c r="O132" s="39" t="str">
        <f t="shared" si="2"/>
        <v>NV004|46314</v>
      </c>
    </row>
    <row r="133" ht="19.5" customHeight="1">
      <c r="A133" s="15">
        <v>46314.0</v>
      </c>
      <c r="B133" s="17" t="s">
        <v>107</v>
      </c>
      <c r="C133" s="22" t="str">
        <f t="array" ref="C133">IF(B133="","",IFERROR(INDEX('NHÂN VIÊN'!$C$5:$C$54,MATCH(B133,'NHÂN VIÊN'!$B$5:$B$54,0)),"⚠ Sai mã NV"))</f>
        <v>Hoàng Thị Thu</v>
      </c>
      <c r="D133" s="24">
        <v>0.311111111111111</v>
      </c>
      <c r="E133" s="24">
        <v>0.6875</v>
      </c>
      <c r="F133" s="25"/>
      <c r="G133" s="32">
        <f>IF(OR(A133="",B133=""),"",IF(AND(D133&lt;&gt;"",E133&lt;&gt;""),ROUND(MAX(0,(E133-D133)*24-MAX(0,MIN(E133,'CẤU HÌNH'!$C$8)-MAX(D133,'CẤU HÌNH'!$C$7))*24),2),0))</f>
        <v>8.03</v>
      </c>
      <c r="H133" s="34">
        <f>IF(M133="X",IF(D133&gt;'CẤU HÌNH'!$C$5+'CẤU HÌNH'!$C$10/1440,ROUND((D133-'CẤU HÌNH'!$C$5)*1440,0),0),"")</f>
        <v>0</v>
      </c>
      <c r="I133" s="34">
        <f>IF(M133="X",IF(E133&lt;'CẤU HÌNH'!$C$6,ROUND(('CẤU HÌNH'!$C$6-E133)*1440,0),0),"")</f>
        <v>0</v>
      </c>
      <c r="J133" s="37">
        <f>IF(M133="","",IF(M133="TC",G133,IF(M133="X",IF(ROUND((E133-'CẤU HÌNH'!$C$6)*24,4)&gt;='CẤU HÌNH'!$C$13,FLOOR(ROUND((E133-'CẤU HÌNH'!$C$6)*24,4),0.5),0),0)))</f>
        <v>0</v>
      </c>
      <c r="K133" s="32">
        <f>IF(A133="","",IF(COUNTIF('CẤU HÌNH'!$E$5:$E$24,A133)&gt;0,'CẤU HÌNH'!$C$16,IF(WEEKDAY(A133)=1,'CẤU HÌNH'!$C$15,'CẤU HÌNH'!$C$14)))</f>
        <v>1.5</v>
      </c>
      <c r="L133" s="37">
        <f t="shared" si="1"/>
        <v>0</v>
      </c>
      <c r="M133" s="38" t="str">
        <f>IF(OR(A133="",B133=""),"",IF(F133&lt;&gt;"",F133,IF(G133=0,"",IF(OR(COUNTIF('CẤU HÌNH'!$E$5:$E$24,A133)&gt;0,WEEKDAY(A133)=1),"TC",IF(G133&gt;='CẤU HÌNH'!$C$11,"X",IF(G133&gt;='CẤU HÌNH'!$C$12,"N","K"))))))</f>
        <v>X</v>
      </c>
      <c r="N133" s="17"/>
      <c r="O133" s="39" t="str">
        <f t="shared" si="2"/>
        <v>NV005|46314</v>
      </c>
    </row>
    <row r="134" ht="19.5" customHeight="1">
      <c r="A134" s="15">
        <v>46314.0</v>
      </c>
      <c r="B134" s="17" t="s">
        <v>110</v>
      </c>
      <c r="C134" s="22" t="str">
        <f t="array" ref="C134">IF(B134="","",IFERROR(INDEX('NHÂN VIÊN'!$C$5:$C$54,MATCH(B134,'NHÂN VIÊN'!$B$5:$B$54,0)),"⚠ Sai mã NV"))</f>
        <v>Vũ Văn Hùng</v>
      </c>
      <c r="D134" s="24">
        <v>0.30625</v>
      </c>
      <c r="E134" s="24">
        <v>0.6875</v>
      </c>
      <c r="F134" s="25"/>
      <c r="G134" s="32">
        <f>IF(OR(A134="",B134=""),"",IF(AND(D134&lt;&gt;"",E134&lt;&gt;""),ROUND(MAX(0,(E134-D134)*24-MAX(0,MIN(E134,'CẤU HÌNH'!$C$8)-MAX(D134,'CẤU HÌNH'!$C$7))*24),2),0))</f>
        <v>8.15</v>
      </c>
      <c r="H134" s="34">
        <f>IF(M134="X",IF(D134&gt;'CẤU HÌNH'!$C$5+'CẤU HÌNH'!$C$10/1440,ROUND((D134-'CẤU HÌNH'!$C$5)*1440,0),0),"")</f>
        <v>0</v>
      </c>
      <c r="I134" s="34">
        <f>IF(M134="X",IF(E134&lt;'CẤU HÌNH'!$C$6,ROUND(('CẤU HÌNH'!$C$6-E134)*1440,0),0),"")</f>
        <v>0</v>
      </c>
      <c r="J134" s="37">
        <f>IF(M134="","",IF(M134="TC",G134,IF(M134="X",IF(ROUND((E134-'CẤU HÌNH'!$C$6)*24,4)&gt;='CẤU HÌNH'!$C$13,FLOOR(ROUND((E134-'CẤU HÌNH'!$C$6)*24,4),0.5),0),0)))</f>
        <v>0</v>
      </c>
      <c r="K134" s="32">
        <f>IF(A134="","",IF(COUNTIF('CẤU HÌNH'!$E$5:$E$24,A134)&gt;0,'CẤU HÌNH'!$C$16,IF(WEEKDAY(A134)=1,'CẤU HÌNH'!$C$15,'CẤU HÌNH'!$C$14)))</f>
        <v>1.5</v>
      </c>
      <c r="L134" s="37">
        <f t="shared" si="1"/>
        <v>0</v>
      </c>
      <c r="M134" s="38" t="str">
        <f>IF(OR(A134="",B134=""),"",IF(F134&lt;&gt;"",F134,IF(G134=0,"",IF(OR(COUNTIF('CẤU HÌNH'!$E$5:$E$24,A134)&gt;0,WEEKDAY(A134)=1),"TC",IF(G134&gt;='CẤU HÌNH'!$C$11,"X",IF(G134&gt;='CẤU HÌNH'!$C$12,"N","K"))))))</f>
        <v>X</v>
      </c>
      <c r="N134" s="17"/>
      <c r="O134" s="39" t="str">
        <f t="shared" si="2"/>
        <v>NV006|46314</v>
      </c>
    </row>
    <row r="135" ht="19.5" customHeight="1">
      <c r="A135" s="15">
        <v>46314.0</v>
      </c>
      <c r="B135" s="17" t="s">
        <v>113</v>
      </c>
      <c r="C135" s="22" t="str">
        <f t="array" ref="C135">IF(B135="","",IFERROR(INDEX('NHÂN VIÊN'!$C$5:$C$54,MATCH(B135,'NHÂN VIÊN'!$B$5:$B$54,0)),"⚠ Sai mã NV"))</f>
        <v>Đặng Thị Nga</v>
      </c>
      <c r="D135" s="24">
        <v>0.309722222222222</v>
      </c>
      <c r="E135" s="24">
        <v>0.6875</v>
      </c>
      <c r="F135" s="25"/>
      <c r="G135" s="32">
        <f>IF(OR(A135="",B135=""),"",IF(AND(D135&lt;&gt;"",E135&lt;&gt;""),ROUND(MAX(0,(E135-D135)*24-MAX(0,MIN(E135,'CẤU HÌNH'!$C$8)-MAX(D135,'CẤU HÌNH'!$C$7))*24),2),0))</f>
        <v>8.07</v>
      </c>
      <c r="H135" s="34">
        <f>IF(M135="X",IF(D135&gt;'CẤU HÌNH'!$C$5+'CẤU HÌNH'!$C$10/1440,ROUND((D135-'CẤU HÌNH'!$C$5)*1440,0),0),"")</f>
        <v>0</v>
      </c>
      <c r="I135" s="34">
        <f>IF(M135="X",IF(E135&lt;'CẤU HÌNH'!$C$6,ROUND(('CẤU HÌNH'!$C$6-E135)*1440,0),0),"")</f>
        <v>0</v>
      </c>
      <c r="J135" s="37">
        <f>IF(M135="","",IF(M135="TC",G135,IF(M135="X",IF(ROUND((E135-'CẤU HÌNH'!$C$6)*24,4)&gt;='CẤU HÌNH'!$C$13,FLOOR(ROUND((E135-'CẤU HÌNH'!$C$6)*24,4),0.5),0),0)))</f>
        <v>0</v>
      </c>
      <c r="K135" s="32">
        <f>IF(A135="","",IF(COUNTIF('CẤU HÌNH'!$E$5:$E$24,A135)&gt;0,'CẤU HÌNH'!$C$16,IF(WEEKDAY(A135)=1,'CẤU HÌNH'!$C$15,'CẤU HÌNH'!$C$14)))</f>
        <v>1.5</v>
      </c>
      <c r="L135" s="37">
        <f t="shared" si="1"/>
        <v>0</v>
      </c>
      <c r="M135" s="38" t="str">
        <f>IF(OR(A135="",B135=""),"",IF(F135&lt;&gt;"",F135,IF(G135=0,"",IF(OR(COUNTIF('CẤU HÌNH'!$E$5:$E$24,A135)&gt;0,WEEKDAY(A135)=1),"TC",IF(G135&gt;='CẤU HÌNH'!$C$11,"X",IF(G135&gt;='CẤU HÌNH'!$C$12,"N","K"))))))</f>
        <v>X</v>
      </c>
      <c r="N135" s="17"/>
      <c r="O135" s="39" t="str">
        <f t="shared" si="2"/>
        <v>NV007|46314</v>
      </c>
    </row>
    <row r="136" ht="19.5" customHeight="1">
      <c r="A136" s="15">
        <v>46314.0</v>
      </c>
      <c r="B136" s="17" t="s">
        <v>116</v>
      </c>
      <c r="C136" s="22" t="str">
        <f t="array" ref="C136">IF(B136="","",IFERROR(INDEX('NHÂN VIÊN'!$C$5:$C$54,MATCH(B136,'NHÂN VIÊN'!$B$5:$B$54,0)),"⚠ Sai mã NV"))</f>
        <v>Bùi Thị Hạnh</v>
      </c>
      <c r="D136" s="24">
        <v>0.311805555555556</v>
      </c>
      <c r="E136" s="24">
        <v>0.666666666666667</v>
      </c>
      <c r="F136" s="25"/>
      <c r="G136" s="32">
        <f>IF(OR(A136="",B136=""),"",IF(AND(D136&lt;&gt;"",E136&lt;&gt;""),ROUND(MAX(0,(E136-D136)*24-MAX(0,MIN(E136,'CẤU HÌNH'!$C$8)-MAX(D136,'CẤU HÌNH'!$C$7))*24),2),0))</f>
        <v>7.52</v>
      </c>
      <c r="H136" s="34">
        <f>IF(M136="X",IF(D136&gt;'CẤU HÌNH'!$C$5+'CẤU HÌNH'!$C$10/1440,ROUND((D136-'CẤU HÌNH'!$C$5)*1440,0),0),"")</f>
        <v>0</v>
      </c>
      <c r="I136" s="34">
        <f>IF(M136="X",IF(E136&lt;'CẤU HÌNH'!$C$6,ROUND(('CẤU HÌNH'!$C$6-E136)*1440,0),0),"")</f>
        <v>30</v>
      </c>
      <c r="J136" s="37">
        <f>IF(M136="","",IF(M136="TC",G136,IF(M136="X",IF(ROUND((E136-'CẤU HÌNH'!$C$6)*24,4)&gt;='CẤU HÌNH'!$C$13,FLOOR(ROUND((E136-'CẤU HÌNH'!$C$6)*24,4),0.5),0),0)))</f>
        <v>0</v>
      </c>
      <c r="K136" s="32">
        <f>IF(A136="","",IF(COUNTIF('CẤU HÌNH'!$E$5:$E$24,A136)&gt;0,'CẤU HÌNH'!$C$16,IF(WEEKDAY(A136)=1,'CẤU HÌNH'!$C$15,'CẤU HÌNH'!$C$14)))</f>
        <v>1.5</v>
      </c>
      <c r="L136" s="37">
        <f t="shared" si="1"/>
        <v>0</v>
      </c>
      <c r="M136" s="38" t="str">
        <f>IF(OR(A136="",B136=""),"",IF(F136&lt;&gt;"",F136,IF(G136=0,"",IF(OR(COUNTIF('CẤU HÌNH'!$E$5:$E$24,A136)&gt;0,WEEKDAY(A136)=1),"TC",IF(G136&gt;='CẤU HÌNH'!$C$11,"X",IF(G136&gt;='CẤU HÌNH'!$C$12,"N","K"))))))</f>
        <v>X</v>
      </c>
      <c r="N136" s="17"/>
      <c r="O136" s="39" t="str">
        <f t="shared" si="2"/>
        <v>NV008|46314</v>
      </c>
    </row>
    <row r="137" ht="19.5" customHeight="1">
      <c r="A137" s="15">
        <v>46315.0</v>
      </c>
      <c r="B137" s="17" t="s">
        <v>50</v>
      </c>
      <c r="C137" s="22" t="str">
        <f t="array" ref="C137">IF(B137="","",IFERROR(INDEX('NHÂN VIÊN'!$C$5:$C$54,MATCH(B137,'NHÂN VIÊN'!$B$5:$B$54,0)),"⚠ Sai mã NV"))</f>
        <v>Nguyễn Thị Lan</v>
      </c>
      <c r="D137" s="24">
        <v>0.311111111111111</v>
      </c>
      <c r="E137" s="24">
        <v>0.6875</v>
      </c>
      <c r="F137" s="25"/>
      <c r="G137" s="32">
        <f>IF(OR(A137="",B137=""),"",IF(AND(D137&lt;&gt;"",E137&lt;&gt;""),ROUND(MAX(0,(E137-D137)*24-MAX(0,MIN(E137,'CẤU HÌNH'!$C$8)-MAX(D137,'CẤU HÌNH'!$C$7))*24),2),0))</f>
        <v>8.03</v>
      </c>
      <c r="H137" s="34">
        <f>IF(M137="X",IF(D137&gt;'CẤU HÌNH'!$C$5+'CẤU HÌNH'!$C$10/1440,ROUND((D137-'CẤU HÌNH'!$C$5)*1440,0),0),"")</f>
        <v>0</v>
      </c>
      <c r="I137" s="34">
        <f>IF(M137="X",IF(E137&lt;'CẤU HÌNH'!$C$6,ROUND(('CẤU HÌNH'!$C$6-E137)*1440,0),0),"")</f>
        <v>0</v>
      </c>
      <c r="J137" s="37">
        <f>IF(M137="","",IF(M137="TC",G137,IF(M137="X",IF(ROUND((E137-'CẤU HÌNH'!$C$6)*24,4)&gt;='CẤU HÌNH'!$C$13,FLOOR(ROUND((E137-'CẤU HÌNH'!$C$6)*24,4),0.5),0),0)))</f>
        <v>0</v>
      </c>
      <c r="K137" s="32">
        <f>IF(A137="","",IF(COUNTIF('CẤU HÌNH'!$E$5:$E$24,A137)&gt;0,'CẤU HÌNH'!$C$16,IF(WEEKDAY(A137)=1,'CẤU HÌNH'!$C$15,'CẤU HÌNH'!$C$14)))</f>
        <v>1.5</v>
      </c>
      <c r="L137" s="37">
        <f t="shared" si="1"/>
        <v>0</v>
      </c>
      <c r="M137" s="38" t="str">
        <f>IF(OR(A137="",B137=""),"",IF(F137&lt;&gt;"",F137,IF(G137=0,"",IF(OR(COUNTIF('CẤU HÌNH'!$E$5:$E$24,A137)&gt;0,WEEKDAY(A137)=1),"TC",IF(G137&gt;='CẤU HÌNH'!$C$11,"X",IF(G137&gt;='CẤU HÌNH'!$C$12,"N","K"))))))</f>
        <v>X</v>
      </c>
      <c r="N137" s="17"/>
      <c r="O137" s="39" t="str">
        <f t="shared" si="2"/>
        <v>NV001|46315</v>
      </c>
    </row>
    <row r="138" ht="19.5" customHeight="1">
      <c r="A138" s="15">
        <v>46315.0</v>
      </c>
      <c r="B138" s="17" t="s">
        <v>93</v>
      </c>
      <c r="C138" s="22" t="str">
        <f t="array" ref="C138">IF(B138="","",IFERROR(INDEX('NHÂN VIÊN'!$C$5:$C$54,MATCH(B138,'NHÂN VIÊN'!$B$5:$B$54,0)),"⚠ Sai mã NV"))</f>
        <v>Trần Thị Hoa</v>
      </c>
      <c r="D138" s="24">
        <v>0.3125</v>
      </c>
      <c r="E138" s="24">
        <v>0.6875</v>
      </c>
      <c r="F138" s="25"/>
      <c r="G138" s="32">
        <f>IF(OR(A138="",B138=""),"",IF(AND(D138&lt;&gt;"",E138&lt;&gt;""),ROUND(MAX(0,(E138-D138)*24-MAX(0,MIN(E138,'CẤU HÌNH'!$C$8)-MAX(D138,'CẤU HÌNH'!$C$7))*24),2),0))</f>
        <v>8</v>
      </c>
      <c r="H138" s="34">
        <f>IF(M138="X",IF(D138&gt;'CẤU HÌNH'!$C$5+'CẤU HÌNH'!$C$10/1440,ROUND((D138-'CẤU HÌNH'!$C$5)*1440,0),0),"")</f>
        <v>0</v>
      </c>
      <c r="I138" s="34">
        <f>IF(M138="X",IF(E138&lt;'CẤU HÌNH'!$C$6,ROUND(('CẤU HÌNH'!$C$6-E138)*1440,0),0),"")</f>
        <v>0</v>
      </c>
      <c r="J138" s="37">
        <f>IF(M138="","",IF(M138="TC",G138,IF(M138="X",IF(ROUND((E138-'CẤU HÌNH'!$C$6)*24,4)&gt;='CẤU HÌNH'!$C$13,FLOOR(ROUND((E138-'CẤU HÌNH'!$C$6)*24,4),0.5),0),0)))</f>
        <v>0</v>
      </c>
      <c r="K138" s="32">
        <f>IF(A138="","",IF(COUNTIF('CẤU HÌNH'!$E$5:$E$24,A138)&gt;0,'CẤU HÌNH'!$C$16,IF(WEEKDAY(A138)=1,'CẤU HÌNH'!$C$15,'CẤU HÌNH'!$C$14)))</f>
        <v>1.5</v>
      </c>
      <c r="L138" s="37">
        <f t="shared" si="1"/>
        <v>0</v>
      </c>
      <c r="M138" s="38" t="str">
        <f>IF(OR(A138="",B138=""),"",IF(F138&lt;&gt;"",F138,IF(G138=0,"",IF(OR(COUNTIF('CẤU HÌNH'!$E$5:$E$24,A138)&gt;0,WEEKDAY(A138)=1),"TC",IF(G138&gt;='CẤU HÌNH'!$C$11,"X",IF(G138&gt;='CẤU HÌNH'!$C$12,"N","K"))))))</f>
        <v>X</v>
      </c>
      <c r="N138" s="17"/>
      <c r="O138" s="39" t="str">
        <f t="shared" si="2"/>
        <v>NV002|46315</v>
      </c>
    </row>
    <row r="139" ht="19.5" customHeight="1">
      <c r="A139" s="15">
        <v>46315.0</v>
      </c>
      <c r="B139" s="17" t="s">
        <v>102</v>
      </c>
      <c r="C139" s="22" t="str">
        <f t="array" ref="C139">IF(B139="","",IFERROR(INDEX('NHÂN VIÊN'!$C$5:$C$54,MATCH(B139,'NHÂN VIÊN'!$B$5:$B$54,0)),"⚠ Sai mã NV"))</f>
        <v>Lê Văn Minh</v>
      </c>
      <c r="D139" s="24">
        <v>0.305555555555556</v>
      </c>
      <c r="E139" s="24">
        <v>0.666666666666667</v>
      </c>
      <c r="F139" s="25"/>
      <c r="G139" s="32">
        <f>IF(OR(A139="",B139=""),"",IF(AND(D139&lt;&gt;"",E139&lt;&gt;""),ROUND(MAX(0,(E139-D139)*24-MAX(0,MIN(E139,'CẤU HÌNH'!$C$8)-MAX(D139,'CẤU HÌNH'!$C$7))*24),2),0))</f>
        <v>7.67</v>
      </c>
      <c r="H139" s="34">
        <f>IF(M139="X",IF(D139&gt;'CẤU HÌNH'!$C$5+'CẤU HÌNH'!$C$10/1440,ROUND((D139-'CẤU HÌNH'!$C$5)*1440,0),0),"")</f>
        <v>0</v>
      </c>
      <c r="I139" s="34">
        <f>IF(M139="X",IF(E139&lt;'CẤU HÌNH'!$C$6,ROUND(('CẤU HÌNH'!$C$6-E139)*1440,0),0),"")</f>
        <v>30</v>
      </c>
      <c r="J139" s="37">
        <f>IF(M139="","",IF(M139="TC",G139,IF(M139="X",IF(ROUND((E139-'CẤU HÌNH'!$C$6)*24,4)&gt;='CẤU HÌNH'!$C$13,FLOOR(ROUND((E139-'CẤU HÌNH'!$C$6)*24,4),0.5),0),0)))</f>
        <v>0</v>
      </c>
      <c r="K139" s="32">
        <f>IF(A139="","",IF(COUNTIF('CẤU HÌNH'!$E$5:$E$24,A139)&gt;0,'CẤU HÌNH'!$C$16,IF(WEEKDAY(A139)=1,'CẤU HÌNH'!$C$15,'CẤU HÌNH'!$C$14)))</f>
        <v>1.5</v>
      </c>
      <c r="L139" s="37">
        <f t="shared" si="1"/>
        <v>0</v>
      </c>
      <c r="M139" s="38" t="str">
        <f>IF(OR(A139="",B139=""),"",IF(F139&lt;&gt;"",F139,IF(G139=0,"",IF(OR(COUNTIF('CẤU HÌNH'!$E$5:$E$24,A139)&gt;0,WEEKDAY(A139)=1),"TC",IF(G139&gt;='CẤU HÌNH'!$C$11,"X",IF(G139&gt;='CẤU HÌNH'!$C$12,"N","K"))))))</f>
        <v>X</v>
      </c>
      <c r="N139" s="17"/>
      <c r="O139" s="39" t="str">
        <f t="shared" si="2"/>
        <v>NV003|46315</v>
      </c>
    </row>
    <row r="140" ht="19.5" customHeight="1">
      <c r="A140" s="15">
        <v>46315.0</v>
      </c>
      <c r="B140" s="17" t="s">
        <v>104</v>
      </c>
      <c r="C140" s="22" t="str">
        <f t="array" ref="C140">IF(B140="","",IFERROR(INDEX('NHÂN VIÊN'!$C$5:$C$54,MATCH(B140,'NHÂN VIÊN'!$B$5:$B$54,0)),"⚠ Sai mã NV"))</f>
        <v>Phạm Thị Mai</v>
      </c>
      <c r="D140" s="24">
        <v>0.321527777777778</v>
      </c>
      <c r="E140" s="24">
        <v>0.690972222222222</v>
      </c>
      <c r="F140" s="25"/>
      <c r="G140" s="32">
        <f>IF(OR(A140="",B140=""),"",IF(AND(D140&lt;&gt;"",E140&lt;&gt;""),ROUND(MAX(0,(E140-D140)*24-MAX(0,MIN(E140,'CẤU HÌNH'!$C$8)-MAX(D140,'CẤU HÌNH'!$C$7))*24),2),0))</f>
        <v>7.87</v>
      </c>
      <c r="H140" s="34">
        <f>IF(M140="X",IF(D140&gt;'CẤU HÌNH'!$C$5+'CẤU HÌNH'!$C$10/1440,ROUND((D140-'CẤU HÌNH'!$C$5)*1440,0),0),"")</f>
        <v>13</v>
      </c>
      <c r="I140" s="34">
        <f>IF(M140="X",IF(E140&lt;'CẤU HÌNH'!$C$6,ROUND(('CẤU HÌNH'!$C$6-E140)*1440,0),0),"")</f>
        <v>0</v>
      </c>
      <c r="J140" s="37">
        <f>IF(M140="","",IF(M140="TC",G140,IF(M140="X",IF(ROUND((E140-'CẤU HÌNH'!$C$6)*24,4)&gt;='CẤU HÌNH'!$C$13,FLOOR(ROUND((E140-'CẤU HÌNH'!$C$6)*24,4),0.5),0),0)))</f>
        <v>0</v>
      </c>
      <c r="K140" s="32">
        <f>IF(A140="","",IF(COUNTIF('CẤU HÌNH'!$E$5:$E$24,A140)&gt;0,'CẤU HÌNH'!$C$16,IF(WEEKDAY(A140)=1,'CẤU HÌNH'!$C$15,'CẤU HÌNH'!$C$14)))</f>
        <v>1.5</v>
      </c>
      <c r="L140" s="37">
        <f t="shared" si="1"/>
        <v>0</v>
      </c>
      <c r="M140" s="38" t="str">
        <f>IF(OR(A140="",B140=""),"",IF(F140&lt;&gt;"",F140,IF(G140=0,"",IF(OR(COUNTIF('CẤU HÌNH'!$E$5:$E$24,A140)&gt;0,WEEKDAY(A140)=1),"TC",IF(G140&gt;='CẤU HÌNH'!$C$11,"X",IF(G140&gt;='CẤU HÌNH'!$C$12,"N","K"))))))</f>
        <v>X</v>
      </c>
      <c r="N140" s="17"/>
      <c r="O140" s="39" t="str">
        <f t="shared" si="2"/>
        <v>NV004|46315</v>
      </c>
    </row>
    <row r="141" ht="19.5" customHeight="1">
      <c r="A141" s="15">
        <v>46315.0</v>
      </c>
      <c r="B141" s="17" t="s">
        <v>107</v>
      </c>
      <c r="C141" s="22" t="str">
        <f t="array" ref="C141">IF(B141="","",IFERROR(INDEX('NHÂN VIÊN'!$C$5:$C$54,MATCH(B141,'NHÂN VIÊN'!$B$5:$B$54,0)),"⚠ Sai mã NV"))</f>
        <v>Hoàng Thị Thu</v>
      </c>
      <c r="D141" s="24">
        <v>0.309722222222222</v>
      </c>
      <c r="E141" s="24">
        <v>0.666666666666667</v>
      </c>
      <c r="F141" s="25"/>
      <c r="G141" s="32">
        <f>IF(OR(A141="",B141=""),"",IF(AND(D141&lt;&gt;"",E141&lt;&gt;""),ROUND(MAX(0,(E141-D141)*24-MAX(0,MIN(E141,'CẤU HÌNH'!$C$8)-MAX(D141,'CẤU HÌNH'!$C$7))*24),2),0))</f>
        <v>7.57</v>
      </c>
      <c r="H141" s="34">
        <f>IF(M141="X",IF(D141&gt;'CẤU HÌNH'!$C$5+'CẤU HÌNH'!$C$10/1440,ROUND((D141-'CẤU HÌNH'!$C$5)*1440,0),0),"")</f>
        <v>0</v>
      </c>
      <c r="I141" s="34">
        <f>IF(M141="X",IF(E141&lt;'CẤU HÌNH'!$C$6,ROUND(('CẤU HÌNH'!$C$6-E141)*1440,0),0),"")</f>
        <v>30</v>
      </c>
      <c r="J141" s="37">
        <f>IF(M141="","",IF(M141="TC",G141,IF(M141="X",IF(ROUND((E141-'CẤU HÌNH'!$C$6)*24,4)&gt;='CẤU HÌNH'!$C$13,FLOOR(ROUND((E141-'CẤU HÌNH'!$C$6)*24,4),0.5),0),0)))</f>
        <v>0</v>
      </c>
      <c r="K141" s="32">
        <f>IF(A141="","",IF(COUNTIF('CẤU HÌNH'!$E$5:$E$24,A141)&gt;0,'CẤU HÌNH'!$C$16,IF(WEEKDAY(A141)=1,'CẤU HÌNH'!$C$15,'CẤU HÌNH'!$C$14)))</f>
        <v>1.5</v>
      </c>
      <c r="L141" s="37">
        <f t="shared" si="1"/>
        <v>0</v>
      </c>
      <c r="M141" s="38" t="str">
        <f>IF(OR(A141="",B141=""),"",IF(F141&lt;&gt;"",F141,IF(G141=0,"",IF(OR(COUNTIF('CẤU HÌNH'!$E$5:$E$24,A141)&gt;0,WEEKDAY(A141)=1),"TC",IF(G141&gt;='CẤU HÌNH'!$C$11,"X",IF(G141&gt;='CẤU HÌNH'!$C$12,"N","K"))))))</f>
        <v>X</v>
      </c>
      <c r="N141" s="17"/>
      <c r="O141" s="39" t="str">
        <f t="shared" si="2"/>
        <v>NV005|46315</v>
      </c>
    </row>
    <row r="142" ht="19.5" customHeight="1">
      <c r="A142" s="15">
        <v>46315.0</v>
      </c>
      <c r="B142" s="17" t="s">
        <v>110</v>
      </c>
      <c r="C142" s="22" t="str">
        <f t="array" ref="C142">IF(B142="","",IFERROR(INDEX('NHÂN VIÊN'!$C$5:$C$54,MATCH(B142,'NHÂN VIÊN'!$B$5:$B$54,0)),"⚠ Sai mã NV"))</f>
        <v>Vũ Văn Hùng</v>
      </c>
      <c r="D142" s="24">
        <v>0.30625</v>
      </c>
      <c r="E142" s="24">
        <v>0.6875</v>
      </c>
      <c r="F142" s="25"/>
      <c r="G142" s="32">
        <f>IF(OR(A142="",B142=""),"",IF(AND(D142&lt;&gt;"",E142&lt;&gt;""),ROUND(MAX(0,(E142-D142)*24-MAX(0,MIN(E142,'CẤU HÌNH'!$C$8)-MAX(D142,'CẤU HÌNH'!$C$7))*24),2),0))</f>
        <v>8.15</v>
      </c>
      <c r="H142" s="34">
        <f>IF(M142="X",IF(D142&gt;'CẤU HÌNH'!$C$5+'CẤU HÌNH'!$C$10/1440,ROUND((D142-'CẤU HÌNH'!$C$5)*1440,0),0),"")</f>
        <v>0</v>
      </c>
      <c r="I142" s="34">
        <f>IF(M142="X",IF(E142&lt;'CẤU HÌNH'!$C$6,ROUND(('CẤU HÌNH'!$C$6-E142)*1440,0),0),"")</f>
        <v>0</v>
      </c>
      <c r="J142" s="37">
        <f>IF(M142="","",IF(M142="TC",G142,IF(M142="X",IF(ROUND((E142-'CẤU HÌNH'!$C$6)*24,4)&gt;='CẤU HÌNH'!$C$13,FLOOR(ROUND((E142-'CẤU HÌNH'!$C$6)*24,4),0.5),0),0)))</f>
        <v>0</v>
      </c>
      <c r="K142" s="32">
        <f>IF(A142="","",IF(COUNTIF('CẤU HÌNH'!$E$5:$E$24,A142)&gt;0,'CẤU HÌNH'!$C$16,IF(WEEKDAY(A142)=1,'CẤU HÌNH'!$C$15,'CẤU HÌNH'!$C$14)))</f>
        <v>1.5</v>
      </c>
      <c r="L142" s="37">
        <f t="shared" si="1"/>
        <v>0</v>
      </c>
      <c r="M142" s="38" t="str">
        <f>IF(OR(A142="",B142=""),"",IF(F142&lt;&gt;"",F142,IF(G142=0,"",IF(OR(COUNTIF('CẤU HÌNH'!$E$5:$E$24,A142)&gt;0,WEEKDAY(A142)=1),"TC",IF(G142&gt;='CẤU HÌNH'!$C$11,"X",IF(G142&gt;='CẤU HÌNH'!$C$12,"N","K"))))))</f>
        <v>X</v>
      </c>
      <c r="N142" s="17"/>
      <c r="O142" s="39" t="str">
        <f t="shared" si="2"/>
        <v>NV006|46315</v>
      </c>
    </row>
    <row r="143" ht="19.5" customHeight="1">
      <c r="A143" s="15">
        <v>46315.0</v>
      </c>
      <c r="B143" s="17" t="s">
        <v>113</v>
      </c>
      <c r="C143" s="22" t="str">
        <f t="array" ref="C143">IF(B143="","",IFERROR(INDEX('NHÂN VIÊN'!$C$5:$C$54,MATCH(B143,'NHÂN VIÊN'!$B$5:$B$54,0)),"⚠ Sai mã NV"))</f>
        <v>Đặng Thị Nga</v>
      </c>
      <c r="D143" s="24">
        <v>0.313888888888889</v>
      </c>
      <c r="E143" s="24">
        <v>0.770833333333333</v>
      </c>
      <c r="F143" s="25"/>
      <c r="G143" s="32">
        <f>IF(OR(A143="",B143=""),"",IF(AND(D143&lt;&gt;"",E143&lt;&gt;""),ROUND(MAX(0,(E143-D143)*24-MAX(0,MIN(E143,'CẤU HÌNH'!$C$8)-MAX(D143,'CẤU HÌNH'!$C$7))*24),2),0))</f>
        <v>9.97</v>
      </c>
      <c r="H143" s="34">
        <f>IF(M143="X",IF(D143&gt;'CẤU HÌNH'!$C$5+'CẤU HÌNH'!$C$10/1440,ROUND((D143-'CẤU HÌNH'!$C$5)*1440,0),0),"")</f>
        <v>0</v>
      </c>
      <c r="I143" s="34">
        <f>IF(M143="X",IF(E143&lt;'CẤU HÌNH'!$C$6,ROUND(('CẤU HÌNH'!$C$6-E143)*1440,0),0),"")</f>
        <v>0</v>
      </c>
      <c r="J143" s="37">
        <f>IF(M143="","",IF(M143="TC",G143,IF(M143="X",IF(ROUND((E143-'CẤU HÌNH'!$C$6)*24,4)&gt;='CẤU HÌNH'!$C$13,FLOOR(ROUND((E143-'CẤU HÌNH'!$C$6)*24,4),0.5),0),0)))</f>
        <v>2</v>
      </c>
      <c r="K143" s="32">
        <f>IF(A143="","",IF(COUNTIF('CẤU HÌNH'!$E$5:$E$24,A143)&gt;0,'CẤU HÌNH'!$C$16,IF(WEEKDAY(A143)=1,'CẤU HÌNH'!$C$15,'CẤU HÌNH'!$C$14)))</f>
        <v>1.5</v>
      </c>
      <c r="L143" s="37">
        <f t="shared" si="1"/>
        <v>3</v>
      </c>
      <c r="M143" s="38" t="str">
        <f>IF(OR(A143="",B143=""),"",IF(F143&lt;&gt;"",F143,IF(G143=0,"",IF(OR(COUNTIF('CẤU HÌNH'!$E$5:$E$24,A143)&gt;0,WEEKDAY(A143)=1),"TC",IF(G143&gt;='CẤU HÌNH'!$C$11,"X",IF(G143&gt;='CẤU HÌNH'!$C$12,"N","K"))))))</f>
        <v>X</v>
      </c>
      <c r="N143" s="17"/>
      <c r="O143" s="39" t="str">
        <f t="shared" si="2"/>
        <v>NV007|46315</v>
      </c>
    </row>
    <row r="144" ht="19.5" customHeight="1">
      <c r="A144" s="15">
        <v>46315.0</v>
      </c>
      <c r="B144" s="17" t="s">
        <v>116</v>
      </c>
      <c r="C144" s="22" t="str">
        <f t="array" ref="C144">IF(B144="","",IFERROR(INDEX('NHÂN VIÊN'!$C$5:$C$54,MATCH(B144,'NHÂN VIÊN'!$B$5:$B$54,0)),"⚠ Sai mã NV"))</f>
        <v>Bùi Thị Hạnh</v>
      </c>
      <c r="D144" s="24">
        <v>0.310416666666667</v>
      </c>
      <c r="E144" s="24">
        <v>0.6875</v>
      </c>
      <c r="F144" s="25"/>
      <c r="G144" s="32">
        <f>IF(OR(A144="",B144=""),"",IF(AND(D144&lt;&gt;"",E144&lt;&gt;""),ROUND(MAX(0,(E144-D144)*24-MAX(0,MIN(E144,'CẤU HÌNH'!$C$8)-MAX(D144,'CẤU HÌNH'!$C$7))*24),2),0))</f>
        <v>8.05</v>
      </c>
      <c r="H144" s="34">
        <f>IF(M144="X",IF(D144&gt;'CẤU HÌNH'!$C$5+'CẤU HÌNH'!$C$10/1440,ROUND((D144-'CẤU HÌNH'!$C$5)*1440,0),0),"")</f>
        <v>0</v>
      </c>
      <c r="I144" s="34">
        <f>IF(M144="X",IF(E144&lt;'CẤU HÌNH'!$C$6,ROUND(('CẤU HÌNH'!$C$6-E144)*1440,0),0),"")</f>
        <v>0</v>
      </c>
      <c r="J144" s="37">
        <f>IF(M144="","",IF(M144="TC",G144,IF(M144="X",IF(ROUND((E144-'CẤU HÌNH'!$C$6)*24,4)&gt;='CẤU HÌNH'!$C$13,FLOOR(ROUND((E144-'CẤU HÌNH'!$C$6)*24,4),0.5),0),0)))</f>
        <v>0</v>
      </c>
      <c r="K144" s="32">
        <f>IF(A144="","",IF(COUNTIF('CẤU HÌNH'!$E$5:$E$24,A144)&gt;0,'CẤU HÌNH'!$C$16,IF(WEEKDAY(A144)=1,'CẤU HÌNH'!$C$15,'CẤU HÌNH'!$C$14)))</f>
        <v>1.5</v>
      </c>
      <c r="L144" s="37">
        <f t="shared" si="1"/>
        <v>0</v>
      </c>
      <c r="M144" s="38" t="str">
        <f>IF(OR(A144="",B144=""),"",IF(F144&lt;&gt;"",F144,IF(G144=0,"",IF(OR(COUNTIF('CẤU HÌNH'!$E$5:$E$24,A144)&gt;0,WEEKDAY(A144)=1),"TC",IF(G144&gt;='CẤU HÌNH'!$C$11,"X",IF(G144&gt;='CẤU HÌNH'!$C$12,"N","K"))))))</f>
        <v>X</v>
      </c>
      <c r="N144" s="17"/>
      <c r="O144" s="39" t="str">
        <f t="shared" si="2"/>
        <v>NV008|46315</v>
      </c>
    </row>
    <row r="145" ht="19.5" customHeight="1">
      <c r="A145" s="15">
        <v>46316.0</v>
      </c>
      <c r="B145" s="17" t="s">
        <v>50</v>
      </c>
      <c r="C145" s="22" t="str">
        <f t="array" ref="C145">IF(B145="","",IFERROR(INDEX('NHÂN VIÊN'!$C$5:$C$54,MATCH(B145,'NHÂN VIÊN'!$B$5:$B$54,0)),"⚠ Sai mã NV"))</f>
        <v>Nguyễn Thị Lan</v>
      </c>
      <c r="D145" s="24">
        <v>0.327083333333333</v>
      </c>
      <c r="E145" s="24">
        <v>0.6875</v>
      </c>
      <c r="F145" s="25"/>
      <c r="G145" s="32">
        <f>IF(OR(A145="",B145=""),"",IF(AND(D145&lt;&gt;"",E145&lt;&gt;""),ROUND(MAX(0,(E145-D145)*24-MAX(0,MIN(E145,'CẤU HÌNH'!$C$8)-MAX(D145,'CẤU HÌNH'!$C$7))*24),2),0))</f>
        <v>7.65</v>
      </c>
      <c r="H145" s="34">
        <f>IF(M145="X",IF(D145&gt;'CẤU HÌNH'!$C$5+'CẤU HÌNH'!$C$10/1440,ROUND((D145-'CẤU HÌNH'!$C$5)*1440,0),0),"")</f>
        <v>21</v>
      </c>
      <c r="I145" s="34">
        <f>IF(M145="X",IF(E145&lt;'CẤU HÌNH'!$C$6,ROUND(('CẤU HÌNH'!$C$6-E145)*1440,0),0),"")</f>
        <v>0</v>
      </c>
      <c r="J145" s="37">
        <f>IF(M145="","",IF(M145="TC",G145,IF(M145="X",IF(ROUND((E145-'CẤU HÌNH'!$C$6)*24,4)&gt;='CẤU HÌNH'!$C$13,FLOOR(ROUND((E145-'CẤU HÌNH'!$C$6)*24,4),0.5),0),0)))</f>
        <v>0</v>
      </c>
      <c r="K145" s="32">
        <f>IF(A145="","",IF(COUNTIF('CẤU HÌNH'!$E$5:$E$24,A145)&gt;0,'CẤU HÌNH'!$C$16,IF(WEEKDAY(A145)=1,'CẤU HÌNH'!$C$15,'CẤU HÌNH'!$C$14)))</f>
        <v>1.5</v>
      </c>
      <c r="L145" s="37">
        <f t="shared" si="1"/>
        <v>0</v>
      </c>
      <c r="M145" s="38" t="str">
        <f>IF(OR(A145="",B145=""),"",IF(F145&lt;&gt;"",F145,IF(G145=0,"",IF(OR(COUNTIF('CẤU HÌNH'!$E$5:$E$24,A145)&gt;0,WEEKDAY(A145)=1),"TC",IF(G145&gt;='CẤU HÌNH'!$C$11,"X",IF(G145&gt;='CẤU HÌNH'!$C$12,"N","K"))))))</f>
        <v>X</v>
      </c>
      <c r="N145" s="17"/>
      <c r="O145" s="39" t="str">
        <f t="shared" si="2"/>
        <v>NV001|46316</v>
      </c>
    </row>
    <row r="146" ht="19.5" customHeight="1">
      <c r="A146" s="15">
        <v>46316.0</v>
      </c>
      <c r="B146" s="17" t="s">
        <v>93</v>
      </c>
      <c r="C146" s="22" t="str">
        <f t="array" ref="C146">IF(B146="","",IFERROR(INDEX('NHÂN VIÊN'!$C$5:$C$54,MATCH(B146,'NHÂN VIÊN'!$B$5:$B$54,0)),"⚠ Sai mã NV"))</f>
        <v>Trần Thị Hoa</v>
      </c>
      <c r="D146" s="24">
        <v>0.306944444444445</v>
      </c>
      <c r="E146" s="24">
        <v>0.75</v>
      </c>
      <c r="F146" s="25"/>
      <c r="G146" s="32">
        <f>IF(OR(A146="",B146=""),"",IF(AND(D146&lt;&gt;"",E146&lt;&gt;""),ROUND(MAX(0,(E146-D146)*24-MAX(0,MIN(E146,'CẤU HÌNH'!$C$8)-MAX(D146,'CẤU HÌNH'!$C$7))*24),2),0))</f>
        <v>9.63</v>
      </c>
      <c r="H146" s="34">
        <f>IF(M146="X",IF(D146&gt;'CẤU HÌNH'!$C$5+'CẤU HÌNH'!$C$10/1440,ROUND((D146-'CẤU HÌNH'!$C$5)*1440,0),0),"")</f>
        <v>0</v>
      </c>
      <c r="I146" s="34">
        <f>IF(M146="X",IF(E146&lt;'CẤU HÌNH'!$C$6,ROUND(('CẤU HÌNH'!$C$6-E146)*1440,0),0),"")</f>
        <v>0</v>
      </c>
      <c r="J146" s="37">
        <f>IF(M146="","",IF(M146="TC",G146,IF(M146="X",IF(ROUND((E146-'CẤU HÌNH'!$C$6)*24,4)&gt;='CẤU HÌNH'!$C$13,FLOOR(ROUND((E146-'CẤU HÌNH'!$C$6)*24,4),0.5),0),0)))</f>
        <v>1.5</v>
      </c>
      <c r="K146" s="32">
        <f>IF(A146="","",IF(COUNTIF('CẤU HÌNH'!$E$5:$E$24,A146)&gt;0,'CẤU HÌNH'!$C$16,IF(WEEKDAY(A146)=1,'CẤU HÌNH'!$C$15,'CẤU HÌNH'!$C$14)))</f>
        <v>1.5</v>
      </c>
      <c r="L146" s="37">
        <f t="shared" si="1"/>
        <v>2.25</v>
      </c>
      <c r="M146" s="38" t="str">
        <f>IF(OR(A146="",B146=""),"",IF(F146&lt;&gt;"",F146,IF(G146=0,"",IF(OR(COUNTIF('CẤU HÌNH'!$E$5:$E$24,A146)&gt;0,WEEKDAY(A146)=1),"TC",IF(G146&gt;='CẤU HÌNH'!$C$11,"X",IF(G146&gt;='CẤU HÌNH'!$C$12,"N","K"))))))</f>
        <v>X</v>
      </c>
      <c r="N146" s="17"/>
      <c r="O146" s="39" t="str">
        <f t="shared" si="2"/>
        <v>NV002|46316</v>
      </c>
    </row>
    <row r="147" ht="19.5" customHeight="1">
      <c r="A147" s="15">
        <v>46316.0</v>
      </c>
      <c r="B147" s="17" t="s">
        <v>102</v>
      </c>
      <c r="C147" s="22" t="str">
        <f t="array" ref="C147">IF(B147="","",IFERROR(INDEX('NHÂN VIÊN'!$C$5:$C$54,MATCH(B147,'NHÂN VIÊN'!$B$5:$B$54,0)),"⚠ Sai mã NV"))</f>
        <v>Lê Văn Minh</v>
      </c>
      <c r="D147" s="24">
        <v>0.311805555555556</v>
      </c>
      <c r="E147" s="24">
        <v>0.708333333333333</v>
      </c>
      <c r="F147" s="25"/>
      <c r="G147" s="32">
        <f>IF(OR(A147="",B147=""),"",IF(AND(D147&lt;&gt;"",E147&lt;&gt;""),ROUND(MAX(0,(E147-D147)*24-MAX(0,MIN(E147,'CẤU HÌNH'!$C$8)-MAX(D147,'CẤU HÌNH'!$C$7))*24),2),0))</f>
        <v>8.52</v>
      </c>
      <c r="H147" s="34">
        <f>IF(M147="X",IF(D147&gt;'CẤU HÌNH'!$C$5+'CẤU HÌNH'!$C$10/1440,ROUND((D147-'CẤU HÌNH'!$C$5)*1440,0),0),"")</f>
        <v>0</v>
      </c>
      <c r="I147" s="34">
        <f>IF(M147="X",IF(E147&lt;'CẤU HÌNH'!$C$6,ROUND(('CẤU HÌNH'!$C$6-E147)*1440,0),0),"")</f>
        <v>0</v>
      </c>
      <c r="J147" s="37">
        <f>IF(M147="","",IF(M147="TC",G147,IF(M147="X",IF(ROUND((E147-'CẤU HÌNH'!$C$6)*24,4)&gt;='CẤU HÌNH'!$C$13,FLOOR(ROUND((E147-'CẤU HÌNH'!$C$6)*24,4),0.5),0),0)))</f>
        <v>0.5</v>
      </c>
      <c r="K147" s="32">
        <f>IF(A147="","",IF(COUNTIF('CẤU HÌNH'!$E$5:$E$24,A147)&gt;0,'CẤU HÌNH'!$C$16,IF(WEEKDAY(A147)=1,'CẤU HÌNH'!$C$15,'CẤU HÌNH'!$C$14)))</f>
        <v>1.5</v>
      </c>
      <c r="L147" s="37">
        <f t="shared" si="1"/>
        <v>0.75</v>
      </c>
      <c r="M147" s="38" t="str">
        <f>IF(OR(A147="",B147=""),"",IF(F147&lt;&gt;"",F147,IF(G147=0,"",IF(OR(COUNTIF('CẤU HÌNH'!$E$5:$E$24,A147)&gt;0,WEEKDAY(A147)=1),"TC",IF(G147&gt;='CẤU HÌNH'!$C$11,"X",IF(G147&gt;='CẤU HÌNH'!$C$12,"N","K"))))))</f>
        <v>X</v>
      </c>
      <c r="N147" s="17"/>
      <c r="O147" s="39" t="str">
        <f t="shared" si="2"/>
        <v>NV003|46316</v>
      </c>
    </row>
    <row r="148" ht="19.5" customHeight="1">
      <c r="A148" s="15">
        <v>46316.0</v>
      </c>
      <c r="B148" s="17" t="s">
        <v>104</v>
      </c>
      <c r="C148" s="22" t="str">
        <f t="array" ref="C148">IF(B148="","",IFERROR(INDEX('NHÂN VIÊN'!$C$5:$C$54,MATCH(B148,'NHÂN VIÊN'!$B$5:$B$54,0)),"⚠ Sai mã NV"))</f>
        <v>Phạm Thị Mai</v>
      </c>
      <c r="D148" s="24">
        <v>0.313194444444444</v>
      </c>
      <c r="E148" s="24">
        <v>0.6875</v>
      </c>
      <c r="F148" s="25"/>
      <c r="G148" s="32">
        <f>IF(OR(A148="",B148=""),"",IF(AND(D148&lt;&gt;"",E148&lt;&gt;""),ROUND(MAX(0,(E148-D148)*24-MAX(0,MIN(E148,'CẤU HÌNH'!$C$8)-MAX(D148,'CẤU HÌNH'!$C$7))*24),2),0))</f>
        <v>7.98</v>
      </c>
      <c r="H148" s="34">
        <f>IF(M148="X",IF(D148&gt;'CẤU HÌNH'!$C$5+'CẤU HÌNH'!$C$10/1440,ROUND((D148-'CẤU HÌNH'!$C$5)*1440,0),0),"")</f>
        <v>0</v>
      </c>
      <c r="I148" s="34">
        <f>IF(M148="X",IF(E148&lt;'CẤU HÌNH'!$C$6,ROUND(('CẤU HÌNH'!$C$6-E148)*1440,0),0),"")</f>
        <v>0</v>
      </c>
      <c r="J148" s="37">
        <f>IF(M148="","",IF(M148="TC",G148,IF(M148="X",IF(ROUND((E148-'CẤU HÌNH'!$C$6)*24,4)&gt;='CẤU HÌNH'!$C$13,FLOOR(ROUND((E148-'CẤU HÌNH'!$C$6)*24,4),0.5),0),0)))</f>
        <v>0</v>
      </c>
      <c r="K148" s="32">
        <f>IF(A148="","",IF(COUNTIF('CẤU HÌNH'!$E$5:$E$24,A148)&gt;0,'CẤU HÌNH'!$C$16,IF(WEEKDAY(A148)=1,'CẤU HÌNH'!$C$15,'CẤU HÌNH'!$C$14)))</f>
        <v>1.5</v>
      </c>
      <c r="L148" s="37">
        <f t="shared" si="1"/>
        <v>0</v>
      </c>
      <c r="M148" s="38" t="str">
        <f>IF(OR(A148="",B148=""),"",IF(F148&lt;&gt;"",F148,IF(G148=0,"",IF(OR(COUNTIF('CẤU HÌNH'!$E$5:$E$24,A148)&gt;0,WEEKDAY(A148)=1),"TC",IF(G148&gt;='CẤU HÌNH'!$C$11,"X",IF(G148&gt;='CẤU HÌNH'!$C$12,"N","K"))))))</f>
        <v>X</v>
      </c>
      <c r="N148" s="17"/>
      <c r="O148" s="39" t="str">
        <f t="shared" si="2"/>
        <v>NV004|46316</v>
      </c>
    </row>
    <row r="149" ht="19.5" customHeight="1">
      <c r="A149" s="15">
        <v>46316.0</v>
      </c>
      <c r="B149" s="17" t="s">
        <v>107</v>
      </c>
      <c r="C149" s="22" t="str">
        <f t="array" ref="C149">IF(B149="","",IFERROR(INDEX('NHÂN VIÊN'!$C$5:$C$54,MATCH(B149,'NHÂN VIÊN'!$B$5:$B$54,0)),"⚠ Sai mã NV"))</f>
        <v>Hoàng Thị Thu</v>
      </c>
      <c r="D149" s="24">
        <v>0.307638888888889</v>
      </c>
      <c r="E149" s="24">
        <v>0.770833333333333</v>
      </c>
      <c r="F149" s="25"/>
      <c r="G149" s="32">
        <f>IF(OR(A149="",B149=""),"",IF(AND(D149&lt;&gt;"",E149&lt;&gt;""),ROUND(MAX(0,(E149-D149)*24-MAX(0,MIN(E149,'CẤU HÌNH'!$C$8)-MAX(D149,'CẤU HÌNH'!$C$7))*24),2),0))</f>
        <v>10.12</v>
      </c>
      <c r="H149" s="34">
        <f>IF(M149="X",IF(D149&gt;'CẤU HÌNH'!$C$5+'CẤU HÌNH'!$C$10/1440,ROUND((D149-'CẤU HÌNH'!$C$5)*1440,0),0),"")</f>
        <v>0</v>
      </c>
      <c r="I149" s="34">
        <f>IF(M149="X",IF(E149&lt;'CẤU HÌNH'!$C$6,ROUND(('CẤU HÌNH'!$C$6-E149)*1440,0),0),"")</f>
        <v>0</v>
      </c>
      <c r="J149" s="37">
        <f>IF(M149="","",IF(M149="TC",G149,IF(M149="X",IF(ROUND((E149-'CẤU HÌNH'!$C$6)*24,4)&gt;='CẤU HÌNH'!$C$13,FLOOR(ROUND((E149-'CẤU HÌNH'!$C$6)*24,4),0.5),0),0)))</f>
        <v>2</v>
      </c>
      <c r="K149" s="32">
        <f>IF(A149="","",IF(COUNTIF('CẤU HÌNH'!$E$5:$E$24,A149)&gt;0,'CẤU HÌNH'!$C$16,IF(WEEKDAY(A149)=1,'CẤU HÌNH'!$C$15,'CẤU HÌNH'!$C$14)))</f>
        <v>1.5</v>
      </c>
      <c r="L149" s="37">
        <f t="shared" si="1"/>
        <v>3</v>
      </c>
      <c r="M149" s="38" t="str">
        <f>IF(OR(A149="",B149=""),"",IF(F149&lt;&gt;"",F149,IF(G149=0,"",IF(OR(COUNTIF('CẤU HÌNH'!$E$5:$E$24,A149)&gt;0,WEEKDAY(A149)=1),"TC",IF(G149&gt;='CẤU HÌNH'!$C$11,"X",IF(G149&gt;='CẤU HÌNH'!$C$12,"N","K"))))))</f>
        <v>X</v>
      </c>
      <c r="N149" s="17"/>
      <c r="O149" s="39" t="str">
        <f t="shared" si="2"/>
        <v>NV005|46316</v>
      </c>
    </row>
    <row r="150" ht="19.5" customHeight="1">
      <c r="A150" s="15">
        <v>46316.0</v>
      </c>
      <c r="B150" s="17" t="s">
        <v>110</v>
      </c>
      <c r="C150" s="22" t="str">
        <f t="array" ref="C150">IF(B150="","",IFERROR(INDEX('NHÂN VIÊN'!$C$5:$C$54,MATCH(B150,'NHÂN VIÊN'!$B$5:$B$54,0)),"⚠ Sai mã NV"))</f>
        <v>Vũ Văn Hùng</v>
      </c>
      <c r="D150" s="24">
        <v>0.311805555555556</v>
      </c>
      <c r="E150" s="24">
        <v>0.6875</v>
      </c>
      <c r="F150" s="25"/>
      <c r="G150" s="32">
        <f>IF(OR(A150="",B150=""),"",IF(AND(D150&lt;&gt;"",E150&lt;&gt;""),ROUND(MAX(0,(E150-D150)*24-MAX(0,MIN(E150,'CẤU HÌNH'!$C$8)-MAX(D150,'CẤU HÌNH'!$C$7))*24),2),0))</f>
        <v>8.02</v>
      </c>
      <c r="H150" s="34">
        <f>IF(M150="X",IF(D150&gt;'CẤU HÌNH'!$C$5+'CẤU HÌNH'!$C$10/1440,ROUND((D150-'CẤU HÌNH'!$C$5)*1440,0),0),"")</f>
        <v>0</v>
      </c>
      <c r="I150" s="34">
        <f>IF(M150="X",IF(E150&lt;'CẤU HÌNH'!$C$6,ROUND(('CẤU HÌNH'!$C$6-E150)*1440,0),0),"")</f>
        <v>0</v>
      </c>
      <c r="J150" s="37">
        <f>IF(M150="","",IF(M150="TC",G150,IF(M150="X",IF(ROUND((E150-'CẤU HÌNH'!$C$6)*24,4)&gt;='CẤU HÌNH'!$C$13,FLOOR(ROUND((E150-'CẤU HÌNH'!$C$6)*24,4),0.5),0),0)))</f>
        <v>0</v>
      </c>
      <c r="K150" s="32">
        <f>IF(A150="","",IF(COUNTIF('CẤU HÌNH'!$E$5:$E$24,A150)&gt;0,'CẤU HÌNH'!$C$16,IF(WEEKDAY(A150)=1,'CẤU HÌNH'!$C$15,'CẤU HÌNH'!$C$14)))</f>
        <v>1.5</v>
      </c>
      <c r="L150" s="37">
        <f t="shared" si="1"/>
        <v>0</v>
      </c>
      <c r="M150" s="38" t="str">
        <f>IF(OR(A150="",B150=""),"",IF(F150&lt;&gt;"",F150,IF(G150=0,"",IF(OR(COUNTIF('CẤU HÌNH'!$E$5:$E$24,A150)&gt;0,WEEKDAY(A150)=1),"TC",IF(G150&gt;='CẤU HÌNH'!$C$11,"X",IF(G150&gt;='CẤU HÌNH'!$C$12,"N","K"))))))</f>
        <v>X</v>
      </c>
      <c r="N150" s="17"/>
      <c r="O150" s="39" t="str">
        <f t="shared" si="2"/>
        <v>NV006|46316</v>
      </c>
    </row>
    <row r="151" ht="19.5" customHeight="1">
      <c r="A151" s="15">
        <v>46316.0</v>
      </c>
      <c r="B151" s="17" t="s">
        <v>113</v>
      </c>
      <c r="C151" s="22" t="str">
        <f t="array" ref="C151">IF(B151="","",IFERROR(INDEX('NHÂN VIÊN'!$C$5:$C$54,MATCH(B151,'NHÂN VIÊN'!$B$5:$B$54,0)),"⚠ Sai mã NV"))</f>
        <v>Đặng Thị Nga</v>
      </c>
      <c r="D151" s="24">
        <v>0.311805555555556</v>
      </c>
      <c r="E151" s="24">
        <v>0.6875</v>
      </c>
      <c r="F151" s="25"/>
      <c r="G151" s="32">
        <f>IF(OR(A151="",B151=""),"",IF(AND(D151&lt;&gt;"",E151&lt;&gt;""),ROUND(MAX(0,(E151-D151)*24-MAX(0,MIN(E151,'CẤU HÌNH'!$C$8)-MAX(D151,'CẤU HÌNH'!$C$7))*24),2),0))</f>
        <v>8.02</v>
      </c>
      <c r="H151" s="34">
        <f>IF(M151="X",IF(D151&gt;'CẤU HÌNH'!$C$5+'CẤU HÌNH'!$C$10/1440,ROUND((D151-'CẤU HÌNH'!$C$5)*1440,0),0),"")</f>
        <v>0</v>
      </c>
      <c r="I151" s="34">
        <f>IF(M151="X",IF(E151&lt;'CẤU HÌNH'!$C$6,ROUND(('CẤU HÌNH'!$C$6-E151)*1440,0),0),"")</f>
        <v>0</v>
      </c>
      <c r="J151" s="37">
        <f>IF(M151="","",IF(M151="TC",G151,IF(M151="X",IF(ROUND((E151-'CẤU HÌNH'!$C$6)*24,4)&gt;='CẤU HÌNH'!$C$13,FLOOR(ROUND((E151-'CẤU HÌNH'!$C$6)*24,4),0.5),0),0)))</f>
        <v>0</v>
      </c>
      <c r="K151" s="32">
        <f>IF(A151="","",IF(COUNTIF('CẤU HÌNH'!$E$5:$E$24,A151)&gt;0,'CẤU HÌNH'!$C$16,IF(WEEKDAY(A151)=1,'CẤU HÌNH'!$C$15,'CẤU HÌNH'!$C$14)))</f>
        <v>1.5</v>
      </c>
      <c r="L151" s="37">
        <f t="shared" si="1"/>
        <v>0</v>
      </c>
      <c r="M151" s="38" t="str">
        <f>IF(OR(A151="",B151=""),"",IF(F151&lt;&gt;"",F151,IF(G151=0,"",IF(OR(COUNTIF('CẤU HÌNH'!$E$5:$E$24,A151)&gt;0,WEEKDAY(A151)=1),"TC",IF(G151&gt;='CẤU HÌNH'!$C$11,"X",IF(G151&gt;='CẤU HÌNH'!$C$12,"N","K"))))))</f>
        <v>X</v>
      </c>
      <c r="N151" s="17"/>
      <c r="O151" s="39" t="str">
        <f t="shared" si="2"/>
        <v>NV007|46316</v>
      </c>
    </row>
    <row r="152" ht="19.5" customHeight="1">
      <c r="A152" s="15">
        <v>46316.0</v>
      </c>
      <c r="B152" s="17" t="s">
        <v>116</v>
      </c>
      <c r="C152" s="22" t="str">
        <f t="array" ref="C152">IF(B152="","",IFERROR(INDEX('NHÂN VIÊN'!$C$5:$C$54,MATCH(B152,'NHÂN VIÊN'!$B$5:$B$54,0)),"⚠ Sai mã NV"))</f>
        <v>Bùi Thị Hạnh</v>
      </c>
      <c r="D152" s="24">
        <v>0.307638888888889</v>
      </c>
      <c r="E152" s="24">
        <v>0.770833333333333</v>
      </c>
      <c r="F152" s="25"/>
      <c r="G152" s="32">
        <f>IF(OR(A152="",B152=""),"",IF(AND(D152&lt;&gt;"",E152&lt;&gt;""),ROUND(MAX(0,(E152-D152)*24-MAX(0,MIN(E152,'CẤU HÌNH'!$C$8)-MAX(D152,'CẤU HÌNH'!$C$7))*24),2),0))</f>
        <v>10.12</v>
      </c>
      <c r="H152" s="34">
        <f>IF(M152="X",IF(D152&gt;'CẤU HÌNH'!$C$5+'CẤU HÌNH'!$C$10/1440,ROUND((D152-'CẤU HÌNH'!$C$5)*1440,0),0),"")</f>
        <v>0</v>
      </c>
      <c r="I152" s="34">
        <f>IF(M152="X",IF(E152&lt;'CẤU HÌNH'!$C$6,ROUND(('CẤU HÌNH'!$C$6-E152)*1440,0),0),"")</f>
        <v>0</v>
      </c>
      <c r="J152" s="37">
        <f>IF(M152="","",IF(M152="TC",G152,IF(M152="X",IF(ROUND((E152-'CẤU HÌNH'!$C$6)*24,4)&gt;='CẤU HÌNH'!$C$13,FLOOR(ROUND((E152-'CẤU HÌNH'!$C$6)*24,4),0.5),0),0)))</f>
        <v>2</v>
      </c>
      <c r="K152" s="32">
        <f>IF(A152="","",IF(COUNTIF('CẤU HÌNH'!$E$5:$E$24,A152)&gt;0,'CẤU HÌNH'!$C$16,IF(WEEKDAY(A152)=1,'CẤU HÌNH'!$C$15,'CẤU HÌNH'!$C$14)))</f>
        <v>1.5</v>
      </c>
      <c r="L152" s="37">
        <f t="shared" si="1"/>
        <v>3</v>
      </c>
      <c r="M152" s="38" t="str">
        <f>IF(OR(A152="",B152=""),"",IF(F152&lt;&gt;"",F152,IF(G152=0,"",IF(OR(COUNTIF('CẤU HÌNH'!$E$5:$E$24,A152)&gt;0,WEEKDAY(A152)=1),"TC",IF(G152&gt;='CẤU HÌNH'!$C$11,"X",IF(G152&gt;='CẤU HÌNH'!$C$12,"N","K"))))))</f>
        <v>X</v>
      </c>
      <c r="N152" s="17"/>
      <c r="O152" s="39" t="str">
        <f t="shared" si="2"/>
        <v>NV008|46316</v>
      </c>
    </row>
    <row r="153" ht="19.5" customHeight="1">
      <c r="A153" s="15">
        <v>46317.0</v>
      </c>
      <c r="B153" s="17" t="s">
        <v>50</v>
      </c>
      <c r="C153" s="22" t="str">
        <f t="array" ref="C153">IF(B153="","",IFERROR(INDEX('NHÂN VIÊN'!$C$5:$C$54,MATCH(B153,'NHÂN VIÊN'!$B$5:$B$54,0)),"⚠ Sai mã NV"))</f>
        <v>Nguyễn Thị Lan</v>
      </c>
      <c r="D153" s="24">
        <v>0.3125</v>
      </c>
      <c r="E153" s="24">
        <v>0.666666666666667</v>
      </c>
      <c r="F153" s="25"/>
      <c r="G153" s="32">
        <f>IF(OR(A153="",B153=""),"",IF(AND(D153&lt;&gt;"",E153&lt;&gt;""),ROUND(MAX(0,(E153-D153)*24-MAX(0,MIN(E153,'CẤU HÌNH'!$C$8)-MAX(D153,'CẤU HÌNH'!$C$7))*24),2),0))</f>
        <v>7.5</v>
      </c>
      <c r="H153" s="34">
        <f>IF(M153="X",IF(D153&gt;'CẤU HÌNH'!$C$5+'CẤU HÌNH'!$C$10/1440,ROUND((D153-'CẤU HÌNH'!$C$5)*1440,0),0),"")</f>
        <v>0</v>
      </c>
      <c r="I153" s="34">
        <f>IF(M153="X",IF(E153&lt;'CẤU HÌNH'!$C$6,ROUND(('CẤU HÌNH'!$C$6-E153)*1440,0),0),"")</f>
        <v>30</v>
      </c>
      <c r="J153" s="37">
        <f>IF(M153="","",IF(M153="TC",G153,IF(M153="X",IF(ROUND((E153-'CẤU HÌNH'!$C$6)*24,4)&gt;='CẤU HÌNH'!$C$13,FLOOR(ROUND((E153-'CẤU HÌNH'!$C$6)*24,4),0.5),0),0)))</f>
        <v>0</v>
      </c>
      <c r="K153" s="32">
        <f>IF(A153="","",IF(COUNTIF('CẤU HÌNH'!$E$5:$E$24,A153)&gt;0,'CẤU HÌNH'!$C$16,IF(WEEKDAY(A153)=1,'CẤU HÌNH'!$C$15,'CẤU HÌNH'!$C$14)))</f>
        <v>1.5</v>
      </c>
      <c r="L153" s="37">
        <f t="shared" si="1"/>
        <v>0</v>
      </c>
      <c r="M153" s="38" t="str">
        <f>IF(OR(A153="",B153=""),"",IF(F153&lt;&gt;"",F153,IF(G153=0,"",IF(OR(COUNTIF('CẤU HÌNH'!$E$5:$E$24,A153)&gt;0,WEEKDAY(A153)=1),"TC",IF(G153&gt;='CẤU HÌNH'!$C$11,"X",IF(G153&gt;='CẤU HÌNH'!$C$12,"N","K"))))))</f>
        <v>X</v>
      </c>
      <c r="N153" s="17"/>
      <c r="O153" s="39" t="str">
        <f t="shared" si="2"/>
        <v>NV001|46317</v>
      </c>
    </row>
    <row r="154" ht="19.5" customHeight="1">
      <c r="A154" s="15">
        <v>46317.0</v>
      </c>
      <c r="B154" s="17" t="s">
        <v>93</v>
      </c>
      <c r="C154" s="22" t="str">
        <f t="array" ref="C154">IF(B154="","",IFERROR(INDEX('NHÂN VIÊN'!$C$5:$C$54,MATCH(B154,'NHÂN VIÊN'!$B$5:$B$54,0)),"⚠ Sai mã NV"))</f>
        <v>Trần Thị Hoa</v>
      </c>
      <c r="D154" s="24">
        <v>0.309722222222222</v>
      </c>
      <c r="E154" s="24">
        <v>0.666666666666667</v>
      </c>
      <c r="F154" s="25"/>
      <c r="G154" s="32">
        <f>IF(OR(A154="",B154=""),"",IF(AND(D154&lt;&gt;"",E154&lt;&gt;""),ROUND(MAX(0,(E154-D154)*24-MAX(0,MIN(E154,'CẤU HÌNH'!$C$8)-MAX(D154,'CẤU HÌNH'!$C$7))*24),2),0))</f>
        <v>7.57</v>
      </c>
      <c r="H154" s="34">
        <f>IF(M154="X",IF(D154&gt;'CẤU HÌNH'!$C$5+'CẤU HÌNH'!$C$10/1440,ROUND((D154-'CẤU HÌNH'!$C$5)*1440,0),0),"")</f>
        <v>0</v>
      </c>
      <c r="I154" s="34">
        <f>IF(M154="X",IF(E154&lt;'CẤU HÌNH'!$C$6,ROUND(('CẤU HÌNH'!$C$6-E154)*1440,0),0),"")</f>
        <v>30</v>
      </c>
      <c r="J154" s="37">
        <f>IF(M154="","",IF(M154="TC",G154,IF(M154="X",IF(ROUND((E154-'CẤU HÌNH'!$C$6)*24,4)&gt;='CẤU HÌNH'!$C$13,FLOOR(ROUND((E154-'CẤU HÌNH'!$C$6)*24,4),0.5),0),0)))</f>
        <v>0</v>
      </c>
      <c r="K154" s="32">
        <f>IF(A154="","",IF(COUNTIF('CẤU HÌNH'!$E$5:$E$24,A154)&gt;0,'CẤU HÌNH'!$C$16,IF(WEEKDAY(A154)=1,'CẤU HÌNH'!$C$15,'CẤU HÌNH'!$C$14)))</f>
        <v>1.5</v>
      </c>
      <c r="L154" s="37">
        <f t="shared" si="1"/>
        <v>0</v>
      </c>
      <c r="M154" s="38" t="str">
        <f>IF(OR(A154="",B154=""),"",IF(F154&lt;&gt;"",F154,IF(G154=0,"",IF(OR(COUNTIF('CẤU HÌNH'!$E$5:$E$24,A154)&gt;0,WEEKDAY(A154)=1),"TC",IF(G154&gt;='CẤU HÌNH'!$C$11,"X",IF(G154&gt;='CẤU HÌNH'!$C$12,"N","K"))))))</f>
        <v>X</v>
      </c>
      <c r="N154" s="17"/>
      <c r="O154" s="39" t="str">
        <f t="shared" si="2"/>
        <v>NV002|46317</v>
      </c>
    </row>
    <row r="155" ht="19.5" customHeight="1">
      <c r="A155" s="15">
        <v>46317.0</v>
      </c>
      <c r="B155" s="17" t="s">
        <v>102</v>
      </c>
      <c r="C155" s="22" t="str">
        <f t="array" ref="C155">IF(B155="","",IFERROR(INDEX('NHÂN VIÊN'!$C$5:$C$54,MATCH(B155,'NHÂN VIÊN'!$B$5:$B$54,0)),"⚠ Sai mã NV"))</f>
        <v>Lê Văn Minh</v>
      </c>
      <c r="D155" s="24"/>
      <c r="E155" s="24"/>
      <c r="F155" s="25" t="s">
        <v>59</v>
      </c>
      <c r="G155" s="32">
        <f>IF(OR(A155="",B155=""),"",IF(AND(D155&lt;&gt;"",E155&lt;&gt;""),ROUND(MAX(0,(E155-D155)*24-MAX(0,MIN(E155,'CẤU HÌNH'!$C$8)-MAX(D155,'CẤU HÌNH'!$C$7))*24),2),0))</f>
        <v>0</v>
      </c>
      <c r="H155" s="34" t="str">
        <f>IF(M155="X",IF(D155&gt;'CẤU HÌNH'!$C$5+'CẤU HÌNH'!$C$10/1440,ROUND((D155-'CẤU HÌNH'!$C$5)*1440,0),0),"")</f>
        <v/>
      </c>
      <c r="I155" s="34" t="str">
        <f>IF(M155="X",IF(E155&lt;'CẤU HÌNH'!$C$6,ROUND(('CẤU HÌNH'!$C$6-E155)*1440,0),0),"")</f>
        <v/>
      </c>
      <c r="J155" s="37">
        <f>IF(M155="","",IF(M155="TC",G155,IF(M155="X",IF(ROUND((E155-'CẤU HÌNH'!$C$6)*24,4)&gt;='CẤU HÌNH'!$C$13,FLOOR(ROUND((E155-'CẤU HÌNH'!$C$6)*24,4),0.5),0),0)))</f>
        <v>0</v>
      </c>
      <c r="K155" s="32">
        <f>IF(A155="","",IF(COUNTIF('CẤU HÌNH'!$E$5:$E$24,A155)&gt;0,'CẤU HÌNH'!$C$16,IF(WEEKDAY(A155)=1,'CẤU HÌNH'!$C$15,'CẤU HÌNH'!$C$14)))</f>
        <v>1.5</v>
      </c>
      <c r="L155" s="37">
        <f t="shared" si="1"/>
        <v>0</v>
      </c>
      <c r="M155" s="38" t="str">
        <f>IF(OR(A155="",B155=""),"",IF(F155&lt;&gt;"",F155,IF(G155=0,"",IF(OR(COUNTIF('CẤU HÌNH'!$E$5:$E$24,A155)&gt;0,WEEKDAY(A155)=1),"TC",IF(G155&gt;='CẤU HÌNH'!$C$11,"X",IF(G155&gt;='CẤU HÌNH'!$C$12,"N","K"))))))</f>
        <v>O</v>
      </c>
      <c r="N155" s="17"/>
      <c r="O155" s="39" t="str">
        <f t="shared" si="2"/>
        <v>NV003|46317</v>
      </c>
    </row>
    <row r="156" ht="19.5" customHeight="1">
      <c r="A156" s="15">
        <v>46317.0</v>
      </c>
      <c r="B156" s="17" t="s">
        <v>104</v>
      </c>
      <c r="C156" s="22" t="str">
        <f t="array" ref="C156">IF(B156="","",IFERROR(INDEX('NHÂN VIÊN'!$C$5:$C$54,MATCH(B156,'NHÂN VIÊN'!$B$5:$B$54,0)),"⚠ Sai mã NV"))</f>
        <v>Phạm Thị Mai</v>
      </c>
      <c r="D156" s="24">
        <v>0.319444444444444</v>
      </c>
      <c r="E156" s="24">
        <v>0.6875</v>
      </c>
      <c r="F156" s="25"/>
      <c r="G156" s="32">
        <f>IF(OR(A156="",B156=""),"",IF(AND(D156&lt;&gt;"",E156&lt;&gt;""),ROUND(MAX(0,(E156-D156)*24-MAX(0,MIN(E156,'CẤU HÌNH'!$C$8)-MAX(D156,'CẤU HÌNH'!$C$7))*24),2),0))</f>
        <v>7.83</v>
      </c>
      <c r="H156" s="34">
        <f>IF(M156="X",IF(D156&gt;'CẤU HÌNH'!$C$5+'CẤU HÌNH'!$C$10/1440,ROUND((D156-'CẤU HÌNH'!$C$5)*1440,0),0),"")</f>
        <v>10</v>
      </c>
      <c r="I156" s="34">
        <f>IF(M156="X",IF(E156&lt;'CẤU HÌNH'!$C$6,ROUND(('CẤU HÌNH'!$C$6-E156)*1440,0),0),"")</f>
        <v>0</v>
      </c>
      <c r="J156" s="37">
        <f>IF(M156="","",IF(M156="TC",G156,IF(M156="X",IF(ROUND((E156-'CẤU HÌNH'!$C$6)*24,4)&gt;='CẤU HÌNH'!$C$13,FLOOR(ROUND((E156-'CẤU HÌNH'!$C$6)*24,4),0.5),0),0)))</f>
        <v>0</v>
      </c>
      <c r="K156" s="32">
        <f>IF(A156="","",IF(COUNTIF('CẤU HÌNH'!$E$5:$E$24,A156)&gt;0,'CẤU HÌNH'!$C$16,IF(WEEKDAY(A156)=1,'CẤU HÌNH'!$C$15,'CẤU HÌNH'!$C$14)))</f>
        <v>1.5</v>
      </c>
      <c r="L156" s="37">
        <f t="shared" si="1"/>
        <v>0</v>
      </c>
      <c r="M156" s="38" t="str">
        <f>IF(OR(A156="",B156=""),"",IF(F156&lt;&gt;"",F156,IF(G156=0,"",IF(OR(COUNTIF('CẤU HÌNH'!$E$5:$E$24,A156)&gt;0,WEEKDAY(A156)=1),"TC",IF(G156&gt;='CẤU HÌNH'!$C$11,"X",IF(G156&gt;='CẤU HÌNH'!$C$12,"N","K"))))))</f>
        <v>X</v>
      </c>
      <c r="N156" s="17"/>
      <c r="O156" s="39" t="str">
        <f t="shared" si="2"/>
        <v>NV004|46317</v>
      </c>
    </row>
    <row r="157" ht="19.5" customHeight="1">
      <c r="A157" s="15">
        <v>46317.0</v>
      </c>
      <c r="B157" s="17" t="s">
        <v>107</v>
      </c>
      <c r="C157" s="22" t="str">
        <f t="array" ref="C157">IF(B157="","",IFERROR(INDEX('NHÂN VIÊN'!$C$5:$C$54,MATCH(B157,'NHÂN VIÊN'!$B$5:$B$54,0)),"⚠ Sai mã NV"))</f>
        <v>Hoàng Thị Thu</v>
      </c>
      <c r="D157" s="24">
        <v>0.309027777777778</v>
      </c>
      <c r="E157" s="24">
        <v>0.688888888888889</v>
      </c>
      <c r="F157" s="25"/>
      <c r="G157" s="32">
        <f>IF(OR(A157="",B157=""),"",IF(AND(D157&lt;&gt;"",E157&lt;&gt;""),ROUND(MAX(0,(E157-D157)*24-MAX(0,MIN(E157,'CẤU HÌNH'!$C$8)-MAX(D157,'CẤU HÌNH'!$C$7))*24),2),0))</f>
        <v>8.12</v>
      </c>
      <c r="H157" s="34">
        <f>IF(M157="X",IF(D157&gt;'CẤU HÌNH'!$C$5+'CẤU HÌNH'!$C$10/1440,ROUND((D157-'CẤU HÌNH'!$C$5)*1440,0),0),"")</f>
        <v>0</v>
      </c>
      <c r="I157" s="34">
        <f>IF(M157="X",IF(E157&lt;'CẤU HÌNH'!$C$6,ROUND(('CẤU HÌNH'!$C$6-E157)*1440,0),0),"")</f>
        <v>0</v>
      </c>
      <c r="J157" s="37">
        <f>IF(M157="","",IF(M157="TC",G157,IF(M157="X",IF(ROUND((E157-'CẤU HÌNH'!$C$6)*24,4)&gt;='CẤU HÌNH'!$C$13,FLOOR(ROUND((E157-'CẤU HÌNH'!$C$6)*24,4),0.5),0),0)))</f>
        <v>0</v>
      </c>
      <c r="K157" s="32">
        <f>IF(A157="","",IF(COUNTIF('CẤU HÌNH'!$E$5:$E$24,A157)&gt;0,'CẤU HÌNH'!$C$16,IF(WEEKDAY(A157)=1,'CẤU HÌNH'!$C$15,'CẤU HÌNH'!$C$14)))</f>
        <v>1.5</v>
      </c>
      <c r="L157" s="37">
        <f t="shared" si="1"/>
        <v>0</v>
      </c>
      <c r="M157" s="38" t="str">
        <f>IF(OR(A157="",B157=""),"",IF(F157&lt;&gt;"",F157,IF(G157=0,"",IF(OR(COUNTIF('CẤU HÌNH'!$E$5:$E$24,A157)&gt;0,WEEKDAY(A157)=1),"TC",IF(G157&gt;='CẤU HÌNH'!$C$11,"X",IF(G157&gt;='CẤU HÌNH'!$C$12,"N","K"))))))</f>
        <v>X</v>
      </c>
      <c r="N157" s="17"/>
      <c r="O157" s="39" t="str">
        <f t="shared" si="2"/>
        <v>NV005|46317</v>
      </c>
    </row>
    <row r="158" ht="19.5" customHeight="1">
      <c r="A158" s="15">
        <v>46317.0</v>
      </c>
      <c r="B158" s="17" t="s">
        <v>110</v>
      </c>
      <c r="C158" s="22" t="str">
        <f t="array" ref="C158">IF(B158="","",IFERROR(INDEX('NHÂN VIÊN'!$C$5:$C$54,MATCH(B158,'NHÂN VIÊN'!$B$5:$B$54,0)),"⚠ Sai mã NV"))</f>
        <v>Vũ Văn Hùng</v>
      </c>
      <c r="D158" s="24">
        <v>0.313194444444444</v>
      </c>
      <c r="E158" s="24">
        <v>0.6875</v>
      </c>
      <c r="F158" s="25"/>
      <c r="G158" s="32">
        <f>IF(OR(A158="",B158=""),"",IF(AND(D158&lt;&gt;"",E158&lt;&gt;""),ROUND(MAX(0,(E158-D158)*24-MAX(0,MIN(E158,'CẤU HÌNH'!$C$8)-MAX(D158,'CẤU HÌNH'!$C$7))*24),2),0))</f>
        <v>7.98</v>
      </c>
      <c r="H158" s="34">
        <f>IF(M158="X",IF(D158&gt;'CẤU HÌNH'!$C$5+'CẤU HÌNH'!$C$10/1440,ROUND((D158-'CẤU HÌNH'!$C$5)*1440,0),0),"")</f>
        <v>0</v>
      </c>
      <c r="I158" s="34">
        <f>IF(M158="X",IF(E158&lt;'CẤU HÌNH'!$C$6,ROUND(('CẤU HÌNH'!$C$6-E158)*1440,0),0),"")</f>
        <v>0</v>
      </c>
      <c r="J158" s="37">
        <f>IF(M158="","",IF(M158="TC",G158,IF(M158="X",IF(ROUND((E158-'CẤU HÌNH'!$C$6)*24,4)&gt;='CẤU HÌNH'!$C$13,FLOOR(ROUND((E158-'CẤU HÌNH'!$C$6)*24,4),0.5),0),0)))</f>
        <v>0</v>
      </c>
      <c r="K158" s="32">
        <f>IF(A158="","",IF(COUNTIF('CẤU HÌNH'!$E$5:$E$24,A158)&gt;0,'CẤU HÌNH'!$C$16,IF(WEEKDAY(A158)=1,'CẤU HÌNH'!$C$15,'CẤU HÌNH'!$C$14)))</f>
        <v>1.5</v>
      </c>
      <c r="L158" s="37">
        <f t="shared" si="1"/>
        <v>0</v>
      </c>
      <c r="M158" s="38" t="str">
        <f>IF(OR(A158="",B158=""),"",IF(F158&lt;&gt;"",F158,IF(G158=0,"",IF(OR(COUNTIF('CẤU HÌNH'!$E$5:$E$24,A158)&gt;0,WEEKDAY(A158)=1),"TC",IF(G158&gt;='CẤU HÌNH'!$C$11,"X",IF(G158&gt;='CẤU HÌNH'!$C$12,"N","K"))))))</f>
        <v>X</v>
      </c>
      <c r="N158" s="17"/>
      <c r="O158" s="39" t="str">
        <f t="shared" si="2"/>
        <v>NV006|46317</v>
      </c>
    </row>
    <row r="159" ht="19.5" customHeight="1">
      <c r="A159" s="15">
        <v>46317.0</v>
      </c>
      <c r="B159" s="17" t="s">
        <v>113</v>
      </c>
      <c r="C159" s="22" t="str">
        <f t="array" ref="C159">IF(B159="","",IFERROR(INDEX('NHÂN VIÊN'!$C$5:$C$54,MATCH(B159,'NHÂN VIÊN'!$B$5:$B$54,0)),"⚠ Sai mã NV"))</f>
        <v>Đặng Thị Nga</v>
      </c>
      <c r="D159" s="24">
        <v>0.311805555555556</v>
      </c>
      <c r="E159" s="24">
        <v>0.6875</v>
      </c>
      <c r="F159" s="25"/>
      <c r="G159" s="32">
        <f>IF(OR(A159="",B159=""),"",IF(AND(D159&lt;&gt;"",E159&lt;&gt;""),ROUND(MAX(0,(E159-D159)*24-MAX(0,MIN(E159,'CẤU HÌNH'!$C$8)-MAX(D159,'CẤU HÌNH'!$C$7))*24),2),0))</f>
        <v>8.02</v>
      </c>
      <c r="H159" s="34">
        <f>IF(M159="X",IF(D159&gt;'CẤU HÌNH'!$C$5+'CẤU HÌNH'!$C$10/1440,ROUND((D159-'CẤU HÌNH'!$C$5)*1440,0),0),"")</f>
        <v>0</v>
      </c>
      <c r="I159" s="34">
        <f>IF(M159="X",IF(E159&lt;'CẤU HÌNH'!$C$6,ROUND(('CẤU HÌNH'!$C$6-E159)*1440,0),0),"")</f>
        <v>0</v>
      </c>
      <c r="J159" s="37">
        <f>IF(M159="","",IF(M159="TC",G159,IF(M159="X",IF(ROUND((E159-'CẤU HÌNH'!$C$6)*24,4)&gt;='CẤU HÌNH'!$C$13,FLOOR(ROUND((E159-'CẤU HÌNH'!$C$6)*24,4),0.5),0),0)))</f>
        <v>0</v>
      </c>
      <c r="K159" s="32">
        <f>IF(A159="","",IF(COUNTIF('CẤU HÌNH'!$E$5:$E$24,A159)&gt;0,'CẤU HÌNH'!$C$16,IF(WEEKDAY(A159)=1,'CẤU HÌNH'!$C$15,'CẤU HÌNH'!$C$14)))</f>
        <v>1.5</v>
      </c>
      <c r="L159" s="37">
        <f t="shared" si="1"/>
        <v>0</v>
      </c>
      <c r="M159" s="38" t="str">
        <f>IF(OR(A159="",B159=""),"",IF(F159&lt;&gt;"",F159,IF(G159=0,"",IF(OR(COUNTIF('CẤU HÌNH'!$E$5:$E$24,A159)&gt;0,WEEKDAY(A159)=1),"TC",IF(G159&gt;='CẤU HÌNH'!$C$11,"X",IF(G159&gt;='CẤU HÌNH'!$C$12,"N","K"))))))</f>
        <v>X</v>
      </c>
      <c r="N159" s="17"/>
      <c r="O159" s="39" t="str">
        <f t="shared" si="2"/>
        <v>NV007|46317</v>
      </c>
    </row>
    <row r="160" ht="19.5" customHeight="1">
      <c r="A160" s="15">
        <v>46317.0</v>
      </c>
      <c r="B160" s="17" t="s">
        <v>116</v>
      </c>
      <c r="C160" s="22" t="str">
        <f t="array" ref="C160">IF(B160="","",IFERROR(INDEX('NHÂN VIÊN'!$C$5:$C$54,MATCH(B160,'NHÂN VIÊN'!$B$5:$B$54,0)),"⚠ Sai mã NV"))</f>
        <v>Bùi Thị Hạnh</v>
      </c>
      <c r="D160" s="24">
        <v>0.309722222222222</v>
      </c>
      <c r="E160" s="24">
        <v>0.688888888888889</v>
      </c>
      <c r="F160" s="25"/>
      <c r="G160" s="32">
        <f>IF(OR(A160="",B160=""),"",IF(AND(D160&lt;&gt;"",E160&lt;&gt;""),ROUND(MAX(0,(E160-D160)*24-MAX(0,MIN(E160,'CẤU HÌNH'!$C$8)-MAX(D160,'CẤU HÌNH'!$C$7))*24),2),0))</f>
        <v>8.1</v>
      </c>
      <c r="H160" s="34">
        <f>IF(M160="X",IF(D160&gt;'CẤU HÌNH'!$C$5+'CẤU HÌNH'!$C$10/1440,ROUND((D160-'CẤU HÌNH'!$C$5)*1440,0),0),"")</f>
        <v>0</v>
      </c>
      <c r="I160" s="34">
        <f>IF(M160="X",IF(E160&lt;'CẤU HÌNH'!$C$6,ROUND(('CẤU HÌNH'!$C$6-E160)*1440,0),0),"")</f>
        <v>0</v>
      </c>
      <c r="J160" s="37">
        <f>IF(M160="","",IF(M160="TC",G160,IF(M160="X",IF(ROUND((E160-'CẤU HÌNH'!$C$6)*24,4)&gt;='CẤU HÌNH'!$C$13,FLOOR(ROUND((E160-'CẤU HÌNH'!$C$6)*24,4),0.5),0),0)))</f>
        <v>0</v>
      </c>
      <c r="K160" s="32">
        <f>IF(A160="","",IF(COUNTIF('CẤU HÌNH'!$E$5:$E$24,A160)&gt;0,'CẤU HÌNH'!$C$16,IF(WEEKDAY(A160)=1,'CẤU HÌNH'!$C$15,'CẤU HÌNH'!$C$14)))</f>
        <v>1.5</v>
      </c>
      <c r="L160" s="37">
        <f t="shared" si="1"/>
        <v>0</v>
      </c>
      <c r="M160" s="38" t="str">
        <f>IF(OR(A160="",B160=""),"",IF(F160&lt;&gt;"",F160,IF(G160=0,"",IF(OR(COUNTIF('CẤU HÌNH'!$E$5:$E$24,A160)&gt;0,WEEKDAY(A160)=1),"TC",IF(G160&gt;='CẤU HÌNH'!$C$11,"X",IF(G160&gt;='CẤU HÌNH'!$C$12,"N","K"))))))</f>
        <v>X</v>
      </c>
      <c r="N160" s="17"/>
      <c r="O160" s="39" t="str">
        <f t="shared" si="2"/>
        <v>NV008|46317</v>
      </c>
    </row>
    <row r="161" ht="19.5" customHeight="1">
      <c r="A161" s="15">
        <v>46318.0</v>
      </c>
      <c r="B161" s="17" t="s">
        <v>50</v>
      </c>
      <c r="C161" s="22" t="str">
        <f t="array" ref="C161">IF(B161="","",IFERROR(INDEX('NHÂN VIÊN'!$C$5:$C$54,MATCH(B161,'NHÂN VIÊN'!$B$5:$B$54,0)),"⚠ Sai mã NV"))</f>
        <v>Nguyễn Thị Lan</v>
      </c>
      <c r="D161" s="24">
        <v>0.311805555555556</v>
      </c>
      <c r="E161" s="24">
        <v>0.770833333333333</v>
      </c>
      <c r="F161" s="25"/>
      <c r="G161" s="32">
        <f>IF(OR(A161="",B161=""),"",IF(AND(D161&lt;&gt;"",E161&lt;&gt;""),ROUND(MAX(0,(E161-D161)*24-MAX(0,MIN(E161,'CẤU HÌNH'!$C$8)-MAX(D161,'CẤU HÌNH'!$C$7))*24),2),0))</f>
        <v>10.02</v>
      </c>
      <c r="H161" s="34">
        <f>IF(M161="X",IF(D161&gt;'CẤU HÌNH'!$C$5+'CẤU HÌNH'!$C$10/1440,ROUND((D161-'CẤU HÌNH'!$C$5)*1440,0),0),"")</f>
        <v>0</v>
      </c>
      <c r="I161" s="34">
        <f>IF(M161="X",IF(E161&lt;'CẤU HÌNH'!$C$6,ROUND(('CẤU HÌNH'!$C$6-E161)*1440,0),0),"")</f>
        <v>0</v>
      </c>
      <c r="J161" s="37">
        <f>IF(M161="","",IF(M161="TC",G161,IF(M161="X",IF(ROUND((E161-'CẤU HÌNH'!$C$6)*24,4)&gt;='CẤU HÌNH'!$C$13,FLOOR(ROUND((E161-'CẤU HÌNH'!$C$6)*24,4),0.5),0),0)))</f>
        <v>2</v>
      </c>
      <c r="K161" s="32">
        <f>IF(A161="","",IF(COUNTIF('CẤU HÌNH'!$E$5:$E$24,A161)&gt;0,'CẤU HÌNH'!$C$16,IF(WEEKDAY(A161)=1,'CẤU HÌNH'!$C$15,'CẤU HÌNH'!$C$14)))</f>
        <v>1.5</v>
      </c>
      <c r="L161" s="37">
        <f t="shared" si="1"/>
        <v>3</v>
      </c>
      <c r="M161" s="38" t="str">
        <f>IF(OR(A161="",B161=""),"",IF(F161&lt;&gt;"",F161,IF(G161=0,"",IF(OR(COUNTIF('CẤU HÌNH'!$E$5:$E$24,A161)&gt;0,WEEKDAY(A161)=1),"TC",IF(G161&gt;='CẤU HÌNH'!$C$11,"X",IF(G161&gt;='CẤU HÌNH'!$C$12,"N","K"))))))</f>
        <v>X</v>
      </c>
      <c r="N161" s="17"/>
      <c r="O161" s="39" t="str">
        <f t="shared" si="2"/>
        <v>NV001|46318</v>
      </c>
    </row>
    <row r="162" ht="19.5" customHeight="1">
      <c r="A162" s="15">
        <v>46318.0</v>
      </c>
      <c r="B162" s="17" t="s">
        <v>93</v>
      </c>
      <c r="C162" s="22" t="str">
        <f t="array" ref="C162">IF(B162="","",IFERROR(INDEX('NHÂN VIÊN'!$C$5:$C$54,MATCH(B162,'NHÂN VIÊN'!$B$5:$B$54,0)),"⚠ Sai mã NV"))</f>
        <v>Trần Thị Hoa</v>
      </c>
      <c r="D162" s="24">
        <v>0.306944444444445</v>
      </c>
      <c r="E162" s="24">
        <v>0.688888888888889</v>
      </c>
      <c r="F162" s="25"/>
      <c r="G162" s="32">
        <f>IF(OR(A162="",B162=""),"",IF(AND(D162&lt;&gt;"",E162&lt;&gt;""),ROUND(MAX(0,(E162-D162)*24-MAX(0,MIN(E162,'CẤU HÌNH'!$C$8)-MAX(D162,'CẤU HÌNH'!$C$7))*24),2),0))</f>
        <v>8.17</v>
      </c>
      <c r="H162" s="34">
        <f>IF(M162="X",IF(D162&gt;'CẤU HÌNH'!$C$5+'CẤU HÌNH'!$C$10/1440,ROUND((D162-'CẤU HÌNH'!$C$5)*1440,0),0),"")</f>
        <v>0</v>
      </c>
      <c r="I162" s="34">
        <f>IF(M162="X",IF(E162&lt;'CẤU HÌNH'!$C$6,ROUND(('CẤU HÌNH'!$C$6-E162)*1440,0),0),"")</f>
        <v>0</v>
      </c>
      <c r="J162" s="37">
        <f>IF(M162="","",IF(M162="TC",G162,IF(M162="X",IF(ROUND((E162-'CẤU HÌNH'!$C$6)*24,4)&gt;='CẤU HÌNH'!$C$13,FLOOR(ROUND((E162-'CẤU HÌNH'!$C$6)*24,4),0.5),0),0)))</f>
        <v>0</v>
      </c>
      <c r="K162" s="32">
        <f>IF(A162="","",IF(COUNTIF('CẤU HÌNH'!$E$5:$E$24,A162)&gt;0,'CẤU HÌNH'!$C$16,IF(WEEKDAY(A162)=1,'CẤU HÌNH'!$C$15,'CẤU HÌNH'!$C$14)))</f>
        <v>1.5</v>
      </c>
      <c r="L162" s="37">
        <f t="shared" si="1"/>
        <v>0</v>
      </c>
      <c r="M162" s="38" t="str">
        <f>IF(OR(A162="",B162=""),"",IF(F162&lt;&gt;"",F162,IF(G162=0,"",IF(OR(COUNTIF('CẤU HÌNH'!$E$5:$E$24,A162)&gt;0,WEEKDAY(A162)=1),"TC",IF(G162&gt;='CẤU HÌNH'!$C$11,"X",IF(G162&gt;='CẤU HÌNH'!$C$12,"N","K"))))))</f>
        <v>X</v>
      </c>
      <c r="N162" s="17"/>
      <c r="O162" s="39" t="str">
        <f t="shared" si="2"/>
        <v>NV002|46318</v>
      </c>
    </row>
    <row r="163" ht="19.5" customHeight="1">
      <c r="A163" s="15">
        <v>46318.0</v>
      </c>
      <c r="B163" s="17" t="s">
        <v>102</v>
      </c>
      <c r="C163" s="22" t="str">
        <f t="array" ref="C163">IF(B163="","",IFERROR(INDEX('NHÂN VIÊN'!$C$5:$C$54,MATCH(B163,'NHÂN VIÊN'!$B$5:$B$54,0)),"⚠ Sai mã NV"))</f>
        <v>Lê Văn Minh</v>
      </c>
      <c r="D163" s="24">
        <v>0.309027777777778</v>
      </c>
      <c r="E163" s="24">
        <v>0.6875</v>
      </c>
      <c r="F163" s="25"/>
      <c r="G163" s="32">
        <f>IF(OR(A163="",B163=""),"",IF(AND(D163&lt;&gt;"",E163&lt;&gt;""),ROUND(MAX(0,(E163-D163)*24-MAX(0,MIN(E163,'CẤU HÌNH'!$C$8)-MAX(D163,'CẤU HÌNH'!$C$7))*24),2),0))</f>
        <v>8.08</v>
      </c>
      <c r="H163" s="34">
        <f>IF(M163="X",IF(D163&gt;'CẤU HÌNH'!$C$5+'CẤU HÌNH'!$C$10/1440,ROUND((D163-'CẤU HÌNH'!$C$5)*1440,0),0),"")</f>
        <v>0</v>
      </c>
      <c r="I163" s="34">
        <f>IF(M163="X",IF(E163&lt;'CẤU HÌNH'!$C$6,ROUND(('CẤU HÌNH'!$C$6-E163)*1440,0),0),"")</f>
        <v>0</v>
      </c>
      <c r="J163" s="37">
        <f>IF(M163="","",IF(M163="TC",G163,IF(M163="X",IF(ROUND((E163-'CẤU HÌNH'!$C$6)*24,4)&gt;='CẤU HÌNH'!$C$13,FLOOR(ROUND((E163-'CẤU HÌNH'!$C$6)*24,4),0.5),0),0)))</f>
        <v>0</v>
      </c>
      <c r="K163" s="32">
        <f>IF(A163="","",IF(COUNTIF('CẤU HÌNH'!$E$5:$E$24,A163)&gt;0,'CẤU HÌNH'!$C$16,IF(WEEKDAY(A163)=1,'CẤU HÌNH'!$C$15,'CẤU HÌNH'!$C$14)))</f>
        <v>1.5</v>
      </c>
      <c r="L163" s="37">
        <f t="shared" si="1"/>
        <v>0</v>
      </c>
      <c r="M163" s="38" t="str">
        <f>IF(OR(A163="",B163=""),"",IF(F163&lt;&gt;"",F163,IF(G163=0,"",IF(OR(COUNTIF('CẤU HÌNH'!$E$5:$E$24,A163)&gt;0,WEEKDAY(A163)=1),"TC",IF(G163&gt;='CẤU HÌNH'!$C$11,"X",IF(G163&gt;='CẤU HÌNH'!$C$12,"N","K"))))))</f>
        <v>X</v>
      </c>
      <c r="N163" s="17"/>
      <c r="O163" s="39" t="str">
        <f t="shared" si="2"/>
        <v>NV003|46318</v>
      </c>
    </row>
    <row r="164" ht="19.5" customHeight="1">
      <c r="A164" s="15">
        <v>46318.0</v>
      </c>
      <c r="B164" s="17" t="s">
        <v>104</v>
      </c>
      <c r="C164" s="22" t="str">
        <f t="array" ref="C164">IF(B164="","",IFERROR(INDEX('NHÂN VIÊN'!$C$5:$C$54,MATCH(B164,'NHÂN VIÊN'!$B$5:$B$54,0)),"⚠ Sai mã NV"))</f>
        <v>Phạm Thị Mai</v>
      </c>
      <c r="D164" s="24">
        <v>0.3125</v>
      </c>
      <c r="E164" s="24">
        <v>0.6875</v>
      </c>
      <c r="F164" s="25"/>
      <c r="G164" s="32">
        <f>IF(OR(A164="",B164=""),"",IF(AND(D164&lt;&gt;"",E164&lt;&gt;""),ROUND(MAX(0,(E164-D164)*24-MAX(0,MIN(E164,'CẤU HÌNH'!$C$8)-MAX(D164,'CẤU HÌNH'!$C$7))*24),2),0))</f>
        <v>8</v>
      </c>
      <c r="H164" s="34">
        <f>IF(M164="X",IF(D164&gt;'CẤU HÌNH'!$C$5+'CẤU HÌNH'!$C$10/1440,ROUND((D164-'CẤU HÌNH'!$C$5)*1440,0),0),"")</f>
        <v>0</v>
      </c>
      <c r="I164" s="34">
        <f>IF(M164="X",IF(E164&lt;'CẤU HÌNH'!$C$6,ROUND(('CẤU HÌNH'!$C$6-E164)*1440,0),0),"")</f>
        <v>0</v>
      </c>
      <c r="J164" s="37">
        <f>IF(M164="","",IF(M164="TC",G164,IF(M164="X",IF(ROUND((E164-'CẤU HÌNH'!$C$6)*24,4)&gt;='CẤU HÌNH'!$C$13,FLOOR(ROUND((E164-'CẤU HÌNH'!$C$6)*24,4),0.5),0),0)))</f>
        <v>0</v>
      </c>
      <c r="K164" s="32">
        <f>IF(A164="","",IF(COUNTIF('CẤU HÌNH'!$E$5:$E$24,A164)&gt;0,'CẤU HÌNH'!$C$16,IF(WEEKDAY(A164)=1,'CẤU HÌNH'!$C$15,'CẤU HÌNH'!$C$14)))</f>
        <v>1.5</v>
      </c>
      <c r="L164" s="37">
        <f t="shared" si="1"/>
        <v>0</v>
      </c>
      <c r="M164" s="38" t="str">
        <f>IF(OR(A164="",B164=""),"",IF(F164&lt;&gt;"",F164,IF(G164=0,"",IF(OR(COUNTIF('CẤU HÌNH'!$E$5:$E$24,A164)&gt;0,WEEKDAY(A164)=1),"TC",IF(G164&gt;='CẤU HÌNH'!$C$11,"X",IF(G164&gt;='CẤU HÌNH'!$C$12,"N","K"))))))</f>
        <v>X</v>
      </c>
      <c r="N164" s="17"/>
      <c r="O164" s="39" t="str">
        <f t="shared" si="2"/>
        <v>NV004|46318</v>
      </c>
    </row>
    <row r="165" ht="19.5" customHeight="1">
      <c r="A165" s="15">
        <v>46318.0</v>
      </c>
      <c r="B165" s="17" t="s">
        <v>107</v>
      </c>
      <c r="C165" s="22" t="str">
        <f t="array" ref="C165">IF(B165="","",IFERROR(INDEX('NHÂN VIÊN'!$C$5:$C$54,MATCH(B165,'NHÂN VIÊN'!$B$5:$B$54,0)),"⚠ Sai mã NV"))</f>
        <v>Hoàng Thị Thu</v>
      </c>
      <c r="D165" s="24">
        <v>0.3125</v>
      </c>
      <c r="E165" s="24">
        <v>0.6875</v>
      </c>
      <c r="F165" s="25"/>
      <c r="G165" s="32">
        <f>IF(OR(A165="",B165=""),"",IF(AND(D165&lt;&gt;"",E165&lt;&gt;""),ROUND(MAX(0,(E165-D165)*24-MAX(0,MIN(E165,'CẤU HÌNH'!$C$8)-MAX(D165,'CẤU HÌNH'!$C$7))*24),2),0))</f>
        <v>8</v>
      </c>
      <c r="H165" s="34">
        <f>IF(M165="X",IF(D165&gt;'CẤU HÌNH'!$C$5+'CẤU HÌNH'!$C$10/1440,ROUND((D165-'CẤU HÌNH'!$C$5)*1440,0),0),"")</f>
        <v>0</v>
      </c>
      <c r="I165" s="34">
        <f>IF(M165="X",IF(E165&lt;'CẤU HÌNH'!$C$6,ROUND(('CẤU HÌNH'!$C$6-E165)*1440,0),0),"")</f>
        <v>0</v>
      </c>
      <c r="J165" s="37">
        <f>IF(M165="","",IF(M165="TC",G165,IF(M165="X",IF(ROUND((E165-'CẤU HÌNH'!$C$6)*24,4)&gt;='CẤU HÌNH'!$C$13,FLOOR(ROUND((E165-'CẤU HÌNH'!$C$6)*24,4),0.5),0),0)))</f>
        <v>0</v>
      </c>
      <c r="K165" s="32">
        <f>IF(A165="","",IF(COUNTIF('CẤU HÌNH'!$E$5:$E$24,A165)&gt;0,'CẤU HÌNH'!$C$16,IF(WEEKDAY(A165)=1,'CẤU HÌNH'!$C$15,'CẤU HÌNH'!$C$14)))</f>
        <v>1.5</v>
      </c>
      <c r="L165" s="37">
        <f t="shared" si="1"/>
        <v>0</v>
      </c>
      <c r="M165" s="38" t="str">
        <f>IF(OR(A165="",B165=""),"",IF(F165&lt;&gt;"",F165,IF(G165=0,"",IF(OR(COUNTIF('CẤU HÌNH'!$E$5:$E$24,A165)&gt;0,WEEKDAY(A165)=1),"TC",IF(G165&gt;='CẤU HÌNH'!$C$11,"X",IF(G165&gt;='CẤU HÌNH'!$C$12,"N","K"))))))</f>
        <v>X</v>
      </c>
      <c r="N165" s="17"/>
      <c r="O165" s="39" t="str">
        <f t="shared" si="2"/>
        <v>NV005|46318</v>
      </c>
    </row>
    <row r="166" ht="19.5" customHeight="1">
      <c r="A166" s="15">
        <v>46318.0</v>
      </c>
      <c r="B166" s="17" t="s">
        <v>110</v>
      </c>
      <c r="C166" s="22" t="str">
        <f t="array" ref="C166">IF(B166="","",IFERROR(INDEX('NHÂN VIÊN'!$C$5:$C$54,MATCH(B166,'NHÂN VIÊN'!$B$5:$B$54,0)),"⚠ Sai mã NV"))</f>
        <v>Vũ Văn Hùng</v>
      </c>
      <c r="D166" s="24">
        <v>0.309027777777778</v>
      </c>
      <c r="E166" s="24">
        <v>0.6875</v>
      </c>
      <c r="F166" s="25"/>
      <c r="G166" s="32">
        <f>IF(OR(A166="",B166=""),"",IF(AND(D166&lt;&gt;"",E166&lt;&gt;""),ROUND(MAX(0,(E166-D166)*24-MAX(0,MIN(E166,'CẤU HÌNH'!$C$8)-MAX(D166,'CẤU HÌNH'!$C$7))*24),2),0))</f>
        <v>8.08</v>
      </c>
      <c r="H166" s="34">
        <f>IF(M166="X",IF(D166&gt;'CẤU HÌNH'!$C$5+'CẤU HÌNH'!$C$10/1440,ROUND((D166-'CẤU HÌNH'!$C$5)*1440,0),0),"")</f>
        <v>0</v>
      </c>
      <c r="I166" s="34">
        <f>IF(M166="X",IF(E166&lt;'CẤU HÌNH'!$C$6,ROUND(('CẤU HÌNH'!$C$6-E166)*1440,0),0),"")</f>
        <v>0</v>
      </c>
      <c r="J166" s="37">
        <f>IF(M166="","",IF(M166="TC",G166,IF(M166="X",IF(ROUND((E166-'CẤU HÌNH'!$C$6)*24,4)&gt;='CẤU HÌNH'!$C$13,FLOOR(ROUND((E166-'CẤU HÌNH'!$C$6)*24,4),0.5),0),0)))</f>
        <v>0</v>
      </c>
      <c r="K166" s="32">
        <f>IF(A166="","",IF(COUNTIF('CẤU HÌNH'!$E$5:$E$24,A166)&gt;0,'CẤU HÌNH'!$C$16,IF(WEEKDAY(A166)=1,'CẤU HÌNH'!$C$15,'CẤU HÌNH'!$C$14)))</f>
        <v>1.5</v>
      </c>
      <c r="L166" s="37">
        <f t="shared" si="1"/>
        <v>0</v>
      </c>
      <c r="M166" s="38" t="str">
        <f>IF(OR(A166="",B166=""),"",IF(F166&lt;&gt;"",F166,IF(G166=0,"",IF(OR(COUNTIF('CẤU HÌNH'!$E$5:$E$24,A166)&gt;0,WEEKDAY(A166)=1),"TC",IF(G166&gt;='CẤU HÌNH'!$C$11,"X",IF(G166&gt;='CẤU HÌNH'!$C$12,"N","K"))))))</f>
        <v>X</v>
      </c>
      <c r="N166" s="17"/>
      <c r="O166" s="39" t="str">
        <f t="shared" si="2"/>
        <v>NV006|46318</v>
      </c>
    </row>
    <row r="167" ht="19.5" customHeight="1">
      <c r="A167" s="15">
        <v>46318.0</v>
      </c>
      <c r="B167" s="17" t="s">
        <v>113</v>
      </c>
      <c r="C167" s="22" t="str">
        <f t="array" ref="C167">IF(B167="","",IFERROR(INDEX('NHÂN VIÊN'!$C$5:$C$54,MATCH(B167,'NHÂN VIÊN'!$B$5:$B$54,0)),"⚠ Sai mã NV"))</f>
        <v>Đặng Thị Nga</v>
      </c>
      <c r="D167" s="24">
        <v>0.309027777777778</v>
      </c>
      <c r="E167" s="24">
        <v>0.6875</v>
      </c>
      <c r="F167" s="25"/>
      <c r="G167" s="32">
        <f>IF(OR(A167="",B167=""),"",IF(AND(D167&lt;&gt;"",E167&lt;&gt;""),ROUND(MAX(0,(E167-D167)*24-MAX(0,MIN(E167,'CẤU HÌNH'!$C$8)-MAX(D167,'CẤU HÌNH'!$C$7))*24),2),0))</f>
        <v>8.08</v>
      </c>
      <c r="H167" s="34">
        <f>IF(M167="X",IF(D167&gt;'CẤU HÌNH'!$C$5+'CẤU HÌNH'!$C$10/1440,ROUND((D167-'CẤU HÌNH'!$C$5)*1440,0),0),"")</f>
        <v>0</v>
      </c>
      <c r="I167" s="34">
        <f>IF(M167="X",IF(E167&lt;'CẤU HÌNH'!$C$6,ROUND(('CẤU HÌNH'!$C$6-E167)*1440,0),0),"")</f>
        <v>0</v>
      </c>
      <c r="J167" s="37">
        <f>IF(M167="","",IF(M167="TC",G167,IF(M167="X",IF(ROUND((E167-'CẤU HÌNH'!$C$6)*24,4)&gt;='CẤU HÌNH'!$C$13,FLOOR(ROUND((E167-'CẤU HÌNH'!$C$6)*24,4),0.5),0),0)))</f>
        <v>0</v>
      </c>
      <c r="K167" s="32">
        <f>IF(A167="","",IF(COUNTIF('CẤU HÌNH'!$E$5:$E$24,A167)&gt;0,'CẤU HÌNH'!$C$16,IF(WEEKDAY(A167)=1,'CẤU HÌNH'!$C$15,'CẤU HÌNH'!$C$14)))</f>
        <v>1.5</v>
      </c>
      <c r="L167" s="37">
        <f t="shared" si="1"/>
        <v>0</v>
      </c>
      <c r="M167" s="38" t="str">
        <f>IF(OR(A167="",B167=""),"",IF(F167&lt;&gt;"",F167,IF(G167=0,"",IF(OR(COUNTIF('CẤU HÌNH'!$E$5:$E$24,A167)&gt;0,WEEKDAY(A167)=1),"TC",IF(G167&gt;='CẤU HÌNH'!$C$11,"X",IF(G167&gt;='CẤU HÌNH'!$C$12,"N","K"))))))</f>
        <v>X</v>
      </c>
      <c r="N167" s="17"/>
      <c r="O167" s="39" t="str">
        <f t="shared" si="2"/>
        <v>NV007|46318</v>
      </c>
    </row>
    <row r="168" ht="19.5" customHeight="1">
      <c r="A168" s="15">
        <v>46318.0</v>
      </c>
      <c r="B168" s="17" t="s">
        <v>116</v>
      </c>
      <c r="C168" s="22" t="str">
        <f t="array" ref="C168">IF(B168="","",IFERROR(INDEX('NHÂN VIÊN'!$C$5:$C$54,MATCH(B168,'NHÂN VIÊN'!$B$5:$B$54,0)),"⚠ Sai mã NV"))</f>
        <v>Bùi Thị Hạnh</v>
      </c>
      <c r="D168" s="24">
        <v>0.311805555555556</v>
      </c>
      <c r="E168" s="24">
        <v>0.6875</v>
      </c>
      <c r="F168" s="25"/>
      <c r="G168" s="32">
        <f>IF(OR(A168="",B168=""),"",IF(AND(D168&lt;&gt;"",E168&lt;&gt;""),ROUND(MAX(0,(E168-D168)*24-MAX(0,MIN(E168,'CẤU HÌNH'!$C$8)-MAX(D168,'CẤU HÌNH'!$C$7))*24),2),0))</f>
        <v>8.02</v>
      </c>
      <c r="H168" s="34">
        <f>IF(M168="X",IF(D168&gt;'CẤU HÌNH'!$C$5+'CẤU HÌNH'!$C$10/1440,ROUND((D168-'CẤU HÌNH'!$C$5)*1440,0),0),"")</f>
        <v>0</v>
      </c>
      <c r="I168" s="34">
        <f>IF(M168="X",IF(E168&lt;'CẤU HÌNH'!$C$6,ROUND(('CẤU HÌNH'!$C$6-E168)*1440,0),0),"")</f>
        <v>0</v>
      </c>
      <c r="J168" s="37">
        <f>IF(M168="","",IF(M168="TC",G168,IF(M168="X",IF(ROUND((E168-'CẤU HÌNH'!$C$6)*24,4)&gt;='CẤU HÌNH'!$C$13,FLOOR(ROUND((E168-'CẤU HÌNH'!$C$6)*24,4),0.5),0),0)))</f>
        <v>0</v>
      </c>
      <c r="K168" s="32">
        <f>IF(A168="","",IF(COUNTIF('CẤU HÌNH'!$E$5:$E$24,A168)&gt;0,'CẤU HÌNH'!$C$16,IF(WEEKDAY(A168)=1,'CẤU HÌNH'!$C$15,'CẤU HÌNH'!$C$14)))</f>
        <v>1.5</v>
      </c>
      <c r="L168" s="37">
        <f t="shared" si="1"/>
        <v>0</v>
      </c>
      <c r="M168" s="38" t="str">
        <f>IF(OR(A168="",B168=""),"",IF(F168&lt;&gt;"",F168,IF(G168=0,"",IF(OR(COUNTIF('CẤU HÌNH'!$E$5:$E$24,A168)&gt;0,WEEKDAY(A168)=1),"TC",IF(G168&gt;='CẤU HÌNH'!$C$11,"X",IF(G168&gt;='CẤU HÌNH'!$C$12,"N","K"))))))</f>
        <v>X</v>
      </c>
      <c r="N168" s="17"/>
      <c r="O168" s="39" t="str">
        <f t="shared" si="2"/>
        <v>NV008|46318</v>
      </c>
    </row>
    <row r="169" ht="19.5" customHeight="1">
      <c r="A169" s="15">
        <v>46319.0</v>
      </c>
      <c r="B169" s="17" t="s">
        <v>50</v>
      </c>
      <c r="C169" s="22" t="str">
        <f t="array" ref="C169">IF(B169="","",IFERROR(INDEX('NHÂN VIÊN'!$C$5:$C$54,MATCH(B169,'NHÂN VIÊN'!$B$5:$B$54,0)),"⚠ Sai mã NV"))</f>
        <v>Nguyễn Thị Lan</v>
      </c>
      <c r="D169" s="24">
        <v>0.308333333333333</v>
      </c>
      <c r="E169" s="24">
        <v>0.6875</v>
      </c>
      <c r="F169" s="25"/>
      <c r="G169" s="32">
        <f>IF(OR(A169="",B169=""),"",IF(AND(D169&lt;&gt;"",E169&lt;&gt;""),ROUND(MAX(0,(E169-D169)*24-MAX(0,MIN(E169,'CẤU HÌNH'!$C$8)-MAX(D169,'CẤU HÌNH'!$C$7))*24),2),0))</f>
        <v>8.1</v>
      </c>
      <c r="H169" s="34">
        <f>IF(M169="X",IF(D169&gt;'CẤU HÌNH'!$C$5+'CẤU HÌNH'!$C$10/1440,ROUND((D169-'CẤU HÌNH'!$C$5)*1440,0),0),"")</f>
        <v>0</v>
      </c>
      <c r="I169" s="34">
        <f>IF(M169="X",IF(E169&lt;'CẤU HÌNH'!$C$6,ROUND(('CẤU HÌNH'!$C$6-E169)*1440,0),0),"")</f>
        <v>0</v>
      </c>
      <c r="J169" s="37">
        <f>IF(M169="","",IF(M169="TC",G169,IF(M169="X",IF(ROUND((E169-'CẤU HÌNH'!$C$6)*24,4)&gt;='CẤU HÌNH'!$C$13,FLOOR(ROUND((E169-'CẤU HÌNH'!$C$6)*24,4),0.5),0),0)))</f>
        <v>0</v>
      </c>
      <c r="K169" s="32">
        <f>IF(A169="","",IF(COUNTIF('CẤU HÌNH'!$E$5:$E$24,A169)&gt;0,'CẤU HÌNH'!$C$16,IF(WEEKDAY(A169)=1,'CẤU HÌNH'!$C$15,'CẤU HÌNH'!$C$14)))</f>
        <v>1.5</v>
      </c>
      <c r="L169" s="37">
        <f t="shared" si="1"/>
        <v>0</v>
      </c>
      <c r="M169" s="38" t="str">
        <f>IF(OR(A169="",B169=""),"",IF(F169&lt;&gt;"",F169,IF(G169=0,"",IF(OR(COUNTIF('CẤU HÌNH'!$E$5:$E$24,A169)&gt;0,WEEKDAY(A169)=1),"TC",IF(G169&gt;='CẤU HÌNH'!$C$11,"X",IF(G169&gt;='CẤU HÌNH'!$C$12,"N","K"))))))</f>
        <v>X</v>
      </c>
      <c r="N169" s="17"/>
      <c r="O169" s="39" t="str">
        <f t="shared" si="2"/>
        <v>NV001|46319</v>
      </c>
    </row>
    <row r="170" ht="19.5" customHeight="1">
      <c r="A170" s="15">
        <v>46319.0</v>
      </c>
      <c r="B170" s="17" t="s">
        <v>93</v>
      </c>
      <c r="C170" s="22" t="str">
        <f t="array" ref="C170">IF(B170="","",IFERROR(INDEX('NHÂN VIÊN'!$C$5:$C$54,MATCH(B170,'NHÂN VIÊN'!$B$5:$B$54,0)),"⚠ Sai mã NV"))</f>
        <v>Trần Thị Hoa</v>
      </c>
      <c r="D170" s="24">
        <v>0.311111111111111</v>
      </c>
      <c r="E170" s="24">
        <v>0.688888888888889</v>
      </c>
      <c r="F170" s="25"/>
      <c r="G170" s="32">
        <f>IF(OR(A170="",B170=""),"",IF(AND(D170&lt;&gt;"",E170&lt;&gt;""),ROUND(MAX(0,(E170-D170)*24-MAX(0,MIN(E170,'CẤU HÌNH'!$C$8)-MAX(D170,'CẤU HÌNH'!$C$7))*24),2),0))</f>
        <v>8.07</v>
      </c>
      <c r="H170" s="34">
        <f>IF(M170="X",IF(D170&gt;'CẤU HÌNH'!$C$5+'CẤU HÌNH'!$C$10/1440,ROUND((D170-'CẤU HÌNH'!$C$5)*1440,0),0),"")</f>
        <v>0</v>
      </c>
      <c r="I170" s="34">
        <f>IF(M170="X",IF(E170&lt;'CẤU HÌNH'!$C$6,ROUND(('CẤU HÌNH'!$C$6-E170)*1440,0),0),"")</f>
        <v>0</v>
      </c>
      <c r="J170" s="37">
        <f>IF(M170="","",IF(M170="TC",G170,IF(M170="X",IF(ROUND((E170-'CẤU HÌNH'!$C$6)*24,4)&gt;='CẤU HÌNH'!$C$13,FLOOR(ROUND((E170-'CẤU HÌNH'!$C$6)*24,4),0.5),0),0)))</f>
        <v>0</v>
      </c>
      <c r="K170" s="32">
        <f>IF(A170="","",IF(COUNTIF('CẤU HÌNH'!$E$5:$E$24,A170)&gt;0,'CẤU HÌNH'!$C$16,IF(WEEKDAY(A170)=1,'CẤU HÌNH'!$C$15,'CẤU HÌNH'!$C$14)))</f>
        <v>1.5</v>
      </c>
      <c r="L170" s="37">
        <f t="shared" si="1"/>
        <v>0</v>
      </c>
      <c r="M170" s="38" t="str">
        <f>IF(OR(A170="",B170=""),"",IF(F170&lt;&gt;"",F170,IF(G170=0,"",IF(OR(COUNTIF('CẤU HÌNH'!$E$5:$E$24,A170)&gt;0,WEEKDAY(A170)=1),"TC",IF(G170&gt;='CẤU HÌNH'!$C$11,"X",IF(G170&gt;='CẤU HÌNH'!$C$12,"N","K"))))))</f>
        <v>X</v>
      </c>
      <c r="N170" s="17"/>
      <c r="O170" s="39" t="str">
        <f t="shared" si="2"/>
        <v>NV002|46319</v>
      </c>
    </row>
    <row r="171" ht="19.5" customHeight="1">
      <c r="A171" s="15">
        <v>46319.0</v>
      </c>
      <c r="B171" s="17" t="s">
        <v>102</v>
      </c>
      <c r="C171" s="22" t="str">
        <f t="array" ref="C171">IF(B171="","",IFERROR(INDEX('NHÂN VIÊN'!$C$5:$C$54,MATCH(B171,'NHÂN VIÊN'!$B$5:$B$54,0)),"⚠ Sai mã NV"))</f>
        <v>Lê Văn Minh</v>
      </c>
      <c r="D171" s="24">
        <v>0.326388888888889</v>
      </c>
      <c r="E171" s="24">
        <v>0.6875</v>
      </c>
      <c r="F171" s="25"/>
      <c r="G171" s="32">
        <f>IF(OR(A171="",B171=""),"",IF(AND(D171&lt;&gt;"",E171&lt;&gt;""),ROUND(MAX(0,(E171-D171)*24-MAX(0,MIN(E171,'CẤU HÌNH'!$C$8)-MAX(D171,'CẤU HÌNH'!$C$7))*24),2),0))</f>
        <v>7.67</v>
      </c>
      <c r="H171" s="34">
        <f>IF(M171="X",IF(D171&gt;'CẤU HÌNH'!$C$5+'CẤU HÌNH'!$C$10/1440,ROUND((D171-'CẤU HÌNH'!$C$5)*1440,0),0),"")</f>
        <v>20</v>
      </c>
      <c r="I171" s="34">
        <f>IF(M171="X",IF(E171&lt;'CẤU HÌNH'!$C$6,ROUND(('CẤU HÌNH'!$C$6-E171)*1440,0),0),"")</f>
        <v>0</v>
      </c>
      <c r="J171" s="37">
        <f>IF(M171="","",IF(M171="TC",G171,IF(M171="X",IF(ROUND((E171-'CẤU HÌNH'!$C$6)*24,4)&gt;='CẤU HÌNH'!$C$13,FLOOR(ROUND((E171-'CẤU HÌNH'!$C$6)*24,4),0.5),0),0)))</f>
        <v>0</v>
      </c>
      <c r="K171" s="32">
        <f>IF(A171="","",IF(COUNTIF('CẤU HÌNH'!$E$5:$E$24,A171)&gt;0,'CẤU HÌNH'!$C$16,IF(WEEKDAY(A171)=1,'CẤU HÌNH'!$C$15,'CẤU HÌNH'!$C$14)))</f>
        <v>1.5</v>
      </c>
      <c r="L171" s="37">
        <f t="shared" si="1"/>
        <v>0</v>
      </c>
      <c r="M171" s="38" t="str">
        <f>IF(OR(A171="",B171=""),"",IF(F171&lt;&gt;"",F171,IF(G171=0,"",IF(OR(COUNTIF('CẤU HÌNH'!$E$5:$E$24,A171)&gt;0,WEEKDAY(A171)=1),"TC",IF(G171&gt;='CẤU HÌNH'!$C$11,"X",IF(G171&gt;='CẤU HÌNH'!$C$12,"N","K"))))))</f>
        <v>X</v>
      </c>
      <c r="N171" s="17"/>
      <c r="O171" s="39" t="str">
        <f t="shared" si="2"/>
        <v>NV003|46319</v>
      </c>
    </row>
    <row r="172" ht="19.5" customHeight="1">
      <c r="A172" s="15">
        <v>46319.0</v>
      </c>
      <c r="B172" s="17" t="s">
        <v>104</v>
      </c>
      <c r="C172" s="22" t="str">
        <f t="array" ref="C172">IF(B172="","",IFERROR(INDEX('NHÂN VIÊN'!$C$5:$C$54,MATCH(B172,'NHÂN VIÊN'!$B$5:$B$54,0)),"⚠ Sai mã NV"))</f>
        <v>Phạm Thị Mai</v>
      </c>
      <c r="D172" s="24">
        <v>0.309722222222222</v>
      </c>
      <c r="E172" s="24">
        <v>0.708333333333333</v>
      </c>
      <c r="F172" s="25"/>
      <c r="G172" s="32">
        <f>IF(OR(A172="",B172=""),"",IF(AND(D172&lt;&gt;"",E172&lt;&gt;""),ROUND(MAX(0,(E172-D172)*24-MAX(0,MIN(E172,'CẤU HÌNH'!$C$8)-MAX(D172,'CẤU HÌNH'!$C$7))*24),2),0))</f>
        <v>8.57</v>
      </c>
      <c r="H172" s="34">
        <f>IF(M172="X",IF(D172&gt;'CẤU HÌNH'!$C$5+'CẤU HÌNH'!$C$10/1440,ROUND((D172-'CẤU HÌNH'!$C$5)*1440,0),0),"")</f>
        <v>0</v>
      </c>
      <c r="I172" s="34">
        <f>IF(M172="X",IF(E172&lt;'CẤU HÌNH'!$C$6,ROUND(('CẤU HÌNH'!$C$6-E172)*1440,0),0),"")</f>
        <v>0</v>
      </c>
      <c r="J172" s="37">
        <f>IF(M172="","",IF(M172="TC",G172,IF(M172="X",IF(ROUND((E172-'CẤU HÌNH'!$C$6)*24,4)&gt;='CẤU HÌNH'!$C$13,FLOOR(ROUND((E172-'CẤU HÌNH'!$C$6)*24,4),0.5),0),0)))</f>
        <v>0.5</v>
      </c>
      <c r="K172" s="32">
        <f>IF(A172="","",IF(COUNTIF('CẤU HÌNH'!$E$5:$E$24,A172)&gt;0,'CẤU HÌNH'!$C$16,IF(WEEKDAY(A172)=1,'CẤU HÌNH'!$C$15,'CẤU HÌNH'!$C$14)))</f>
        <v>1.5</v>
      </c>
      <c r="L172" s="37">
        <f t="shared" si="1"/>
        <v>0.75</v>
      </c>
      <c r="M172" s="38" t="str">
        <f>IF(OR(A172="",B172=""),"",IF(F172&lt;&gt;"",F172,IF(G172=0,"",IF(OR(COUNTIF('CẤU HÌNH'!$E$5:$E$24,A172)&gt;0,WEEKDAY(A172)=1),"TC",IF(G172&gt;='CẤU HÌNH'!$C$11,"X",IF(G172&gt;='CẤU HÌNH'!$C$12,"N","K"))))))</f>
        <v>X</v>
      </c>
      <c r="N172" s="17"/>
      <c r="O172" s="39" t="str">
        <f t="shared" si="2"/>
        <v>NV004|46319</v>
      </c>
    </row>
    <row r="173" ht="19.5" customHeight="1">
      <c r="A173" s="15">
        <v>46319.0</v>
      </c>
      <c r="B173" s="17" t="s">
        <v>107</v>
      </c>
      <c r="C173" s="22" t="str">
        <f t="array" ref="C173">IF(B173="","",IFERROR(INDEX('NHÂN VIÊN'!$C$5:$C$54,MATCH(B173,'NHÂN VIÊN'!$B$5:$B$54,0)),"⚠ Sai mã NV"))</f>
        <v>Hoàng Thị Thu</v>
      </c>
      <c r="D173" s="24">
        <v>0.313888888888889</v>
      </c>
      <c r="E173" s="24">
        <v>0.6875</v>
      </c>
      <c r="F173" s="25"/>
      <c r="G173" s="32">
        <f>IF(OR(A173="",B173=""),"",IF(AND(D173&lt;&gt;"",E173&lt;&gt;""),ROUND(MAX(0,(E173-D173)*24-MAX(0,MIN(E173,'CẤU HÌNH'!$C$8)-MAX(D173,'CẤU HÌNH'!$C$7))*24),2),0))</f>
        <v>7.97</v>
      </c>
      <c r="H173" s="34">
        <f>IF(M173="X",IF(D173&gt;'CẤU HÌNH'!$C$5+'CẤU HÌNH'!$C$10/1440,ROUND((D173-'CẤU HÌNH'!$C$5)*1440,0),0),"")</f>
        <v>0</v>
      </c>
      <c r="I173" s="34">
        <f>IF(M173="X",IF(E173&lt;'CẤU HÌNH'!$C$6,ROUND(('CẤU HÌNH'!$C$6-E173)*1440,0),0),"")</f>
        <v>0</v>
      </c>
      <c r="J173" s="37">
        <f>IF(M173="","",IF(M173="TC",G173,IF(M173="X",IF(ROUND((E173-'CẤU HÌNH'!$C$6)*24,4)&gt;='CẤU HÌNH'!$C$13,FLOOR(ROUND((E173-'CẤU HÌNH'!$C$6)*24,4),0.5),0),0)))</f>
        <v>0</v>
      </c>
      <c r="K173" s="32">
        <f>IF(A173="","",IF(COUNTIF('CẤU HÌNH'!$E$5:$E$24,A173)&gt;0,'CẤU HÌNH'!$C$16,IF(WEEKDAY(A173)=1,'CẤU HÌNH'!$C$15,'CẤU HÌNH'!$C$14)))</f>
        <v>1.5</v>
      </c>
      <c r="L173" s="37">
        <f t="shared" si="1"/>
        <v>0</v>
      </c>
      <c r="M173" s="38" t="str">
        <f>IF(OR(A173="",B173=""),"",IF(F173&lt;&gt;"",F173,IF(G173=0,"",IF(OR(COUNTIF('CẤU HÌNH'!$E$5:$E$24,A173)&gt;0,WEEKDAY(A173)=1),"TC",IF(G173&gt;='CẤU HÌNH'!$C$11,"X",IF(G173&gt;='CẤU HÌNH'!$C$12,"N","K"))))))</f>
        <v>X</v>
      </c>
      <c r="N173" s="17"/>
      <c r="O173" s="39" t="str">
        <f t="shared" si="2"/>
        <v>NV005|46319</v>
      </c>
    </row>
    <row r="174" ht="19.5" customHeight="1">
      <c r="A174" s="15">
        <v>46319.0</v>
      </c>
      <c r="B174" s="17" t="s">
        <v>110</v>
      </c>
      <c r="C174" s="22" t="str">
        <f t="array" ref="C174">IF(B174="","",IFERROR(INDEX('NHÂN VIÊN'!$C$5:$C$54,MATCH(B174,'NHÂN VIÊN'!$B$5:$B$54,0)),"⚠ Sai mã NV"))</f>
        <v>Vũ Văn Hùng</v>
      </c>
      <c r="D174" s="24">
        <v>0.305555555555556</v>
      </c>
      <c r="E174" s="24">
        <v>0.708333333333333</v>
      </c>
      <c r="F174" s="25"/>
      <c r="G174" s="32">
        <f>IF(OR(A174="",B174=""),"",IF(AND(D174&lt;&gt;"",E174&lt;&gt;""),ROUND(MAX(0,(E174-D174)*24-MAX(0,MIN(E174,'CẤU HÌNH'!$C$8)-MAX(D174,'CẤU HÌNH'!$C$7))*24),2),0))</f>
        <v>8.67</v>
      </c>
      <c r="H174" s="34">
        <f>IF(M174="X",IF(D174&gt;'CẤU HÌNH'!$C$5+'CẤU HÌNH'!$C$10/1440,ROUND((D174-'CẤU HÌNH'!$C$5)*1440,0),0),"")</f>
        <v>0</v>
      </c>
      <c r="I174" s="34">
        <f>IF(M174="X",IF(E174&lt;'CẤU HÌNH'!$C$6,ROUND(('CẤU HÌNH'!$C$6-E174)*1440,0),0),"")</f>
        <v>0</v>
      </c>
      <c r="J174" s="37">
        <f>IF(M174="","",IF(M174="TC",G174,IF(M174="X",IF(ROUND((E174-'CẤU HÌNH'!$C$6)*24,4)&gt;='CẤU HÌNH'!$C$13,FLOOR(ROUND((E174-'CẤU HÌNH'!$C$6)*24,4),0.5),0),0)))</f>
        <v>0.5</v>
      </c>
      <c r="K174" s="32">
        <f>IF(A174="","",IF(COUNTIF('CẤU HÌNH'!$E$5:$E$24,A174)&gt;0,'CẤU HÌNH'!$C$16,IF(WEEKDAY(A174)=1,'CẤU HÌNH'!$C$15,'CẤU HÌNH'!$C$14)))</f>
        <v>1.5</v>
      </c>
      <c r="L174" s="37">
        <f t="shared" si="1"/>
        <v>0.75</v>
      </c>
      <c r="M174" s="38" t="str">
        <f>IF(OR(A174="",B174=""),"",IF(F174&lt;&gt;"",F174,IF(G174=0,"",IF(OR(COUNTIF('CẤU HÌNH'!$E$5:$E$24,A174)&gt;0,WEEKDAY(A174)=1),"TC",IF(G174&gt;='CẤU HÌNH'!$C$11,"X",IF(G174&gt;='CẤU HÌNH'!$C$12,"N","K"))))))</f>
        <v>X</v>
      </c>
      <c r="N174" s="17"/>
      <c r="O174" s="39" t="str">
        <f t="shared" si="2"/>
        <v>NV006|46319</v>
      </c>
    </row>
    <row r="175" ht="19.5" customHeight="1">
      <c r="A175" s="15">
        <v>46319.0</v>
      </c>
      <c r="B175" s="17" t="s">
        <v>113</v>
      </c>
      <c r="C175" s="22" t="str">
        <f t="array" ref="C175">IF(B175="","",IFERROR(INDEX('NHÂN VIÊN'!$C$5:$C$54,MATCH(B175,'NHÂN VIÊN'!$B$5:$B$54,0)),"⚠ Sai mã NV"))</f>
        <v>Đặng Thị Nga</v>
      </c>
      <c r="D175" s="24">
        <v>0.327083333333333</v>
      </c>
      <c r="E175" s="24">
        <v>0.770833333333333</v>
      </c>
      <c r="F175" s="25"/>
      <c r="G175" s="32">
        <f>IF(OR(A175="",B175=""),"",IF(AND(D175&lt;&gt;"",E175&lt;&gt;""),ROUND(MAX(0,(E175-D175)*24-MAX(0,MIN(E175,'CẤU HÌNH'!$C$8)-MAX(D175,'CẤU HÌNH'!$C$7))*24),2),0))</f>
        <v>9.65</v>
      </c>
      <c r="H175" s="34">
        <f>IF(M175="X",IF(D175&gt;'CẤU HÌNH'!$C$5+'CẤU HÌNH'!$C$10/1440,ROUND((D175-'CẤU HÌNH'!$C$5)*1440,0),0),"")</f>
        <v>21</v>
      </c>
      <c r="I175" s="34">
        <f>IF(M175="X",IF(E175&lt;'CẤU HÌNH'!$C$6,ROUND(('CẤU HÌNH'!$C$6-E175)*1440,0),0),"")</f>
        <v>0</v>
      </c>
      <c r="J175" s="37">
        <f>IF(M175="","",IF(M175="TC",G175,IF(M175="X",IF(ROUND((E175-'CẤU HÌNH'!$C$6)*24,4)&gt;='CẤU HÌNH'!$C$13,FLOOR(ROUND((E175-'CẤU HÌNH'!$C$6)*24,4),0.5),0),0)))</f>
        <v>2</v>
      </c>
      <c r="K175" s="32">
        <f>IF(A175="","",IF(COUNTIF('CẤU HÌNH'!$E$5:$E$24,A175)&gt;0,'CẤU HÌNH'!$C$16,IF(WEEKDAY(A175)=1,'CẤU HÌNH'!$C$15,'CẤU HÌNH'!$C$14)))</f>
        <v>1.5</v>
      </c>
      <c r="L175" s="37">
        <f t="shared" si="1"/>
        <v>3</v>
      </c>
      <c r="M175" s="38" t="str">
        <f>IF(OR(A175="",B175=""),"",IF(F175&lt;&gt;"",F175,IF(G175=0,"",IF(OR(COUNTIF('CẤU HÌNH'!$E$5:$E$24,A175)&gt;0,WEEKDAY(A175)=1),"TC",IF(G175&gt;='CẤU HÌNH'!$C$11,"X",IF(G175&gt;='CẤU HÌNH'!$C$12,"N","K"))))))</f>
        <v>X</v>
      </c>
      <c r="N175" s="17"/>
      <c r="O175" s="39" t="str">
        <f t="shared" si="2"/>
        <v>NV007|46319</v>
      </c>
    </row>
    <row r="176" ht="19.5" customHeight="1">
      <c r="A176" s="15">
        <v>46319.0</v>
      </c>
      <c r="B176" s="17" t="s">
        <v>116</v>
      </c>
      <c r="C176" s="22" t="str">
        <f t="array" ref="C176">IF(B176="","",IFERROR(INDEX('NHÂN VIÊN'!$C$5:$C$54,MATCH(B176,'NHÂN VIÊN'!$B$5:$B$54,0)),"⚠ Sai mã NV"))</f>
        <v>Bùi Thị Hạnh</v>
      </c>
      <c r="D176" s="24">
        <v>0.309027777777778</v>
      </c>
      <c r="E176" s="24">
        <v>0.6875</v>
      </c>
      <c r="F176" s="25"/>
      <c r="G176" s="32">
        <f>IF(OR(A176="",B176=""),"",IF(AND(D176&lt;&gt;"",E176&lt;&gt;""),ROUND(MAX(0,(E176-D176)*24-MAX(0,MIN(E176,'CẤU HÌNH'!$C$8)-MAX(D176,'CẤU HÌNH'!$C$7))*24),2),0))</f>
        <v>8.08</v>
      </c>
      <c r="H176" s="34">
        <f>IF(M176="X",IF(D176&gt;'CẤU HÌNH'!$C$5+'CẤU HÌNH'!$C$10/1440,ROUND((D176-'CẤU HÌNH'!$C$5)*1440,0),0),"")</f>
        <v>0</v>
      </c>
      <c r="I176" s="34">
        <f>IF(M176="X",IF(E176&lt;'CẤU HÌNH'!$C$6,ROUND(('CẤU HÌNH'!$C$6-E176)*1440,0),0),"")</f>
        <v>0</v>
      </c>
      <c r="J176" s="37">
        <f>IF(M176="","",IF(M176="TC",G176,IF(M176="X",IF(ROUND((E176-'CẤU HÌNH'!$C$6)*24,4)&gt;='CẤU HÌNH'!$C$13,FLOOR(ROUND((E176-'CẤU HÌNH'!$C$6)*24,4),0.5),0),0)))</f>
        <v>0</v>
      </c>
      <c r="K176" s="32">
        <f>IF(A176="","",IF(COUNTIF('CẤU HÌNH'!$E$5:$E$24,A176)&gt;0,'CẤU HÌNH'!$C$16,IF(WEEKDAY(A176)=1,'CẤU HÌNH'!$C$15,'CẤU HÌNH'!$C$14)))</f>
        <v>1.5</v>
      </c>
      <c r="L176" s="37">
        <f t="shared" si="1"/>
        <v>0</v>
      </c>
      <c r="M176" s="38" t="str">
        <f>IF(OR(A176="",B176=""),"",IF(F176&lt;&gt;"",F176,IF(G176=0,"",IF(OR(COUNTIF('CẤU HÌNH'!$E$5:$E$24,A176)&gt;0,WEEKDAY(A176)=1),"TC",IF(G176&gt;='CẤU HÌNH'!$C$11,"X",IF(G176&gt;='CẤU HÌNH'!$C$12,"N","K"))))))</f>
        <v>X</v>
      </c>
      <c r="N176" s="17"/>
      <c r="O176" s="39" t="str">
        <f t="shared" si="2"/>
        <v>NV008|46319</v>
      </c>
    </row>
    <row r="177" ht="19.5" customHeight="1">
      <c r="A177" s="15">
        <v>46321.0</v>
      </c>
      <c r="B177" s="17" t="s">
        <v>50</v>
      </c>
      <c r="C177" s="22" t="str">
        <f t="array" ref="C177">IF(B177="","",IFERROR(INDEX('NHÂN VIÊN'!$C$5:$C$54,MATCH(B177,'NHÂN VIÊN'!$B$5:$B$54,0)),"⚠ Sai mã NV"))</f>
        <v>Nguyễn Thị Lan</v>
      </c>
      <c r="D177" s="24">
        <v>0.320833333333333</v>
      </c>
      <c r="E177" s="24">
        <v>0.690972222222222</v>
      </c>
      <c r="F177" s="25"/>
      <c r="G177" s="32">
        <f>IF(OR(A177="",B177=""),"",IF(AND(D177&lt;&gt;"",E177&lt;&gt;""),ROUND(MAX(0,(E177-D177)*24-MAX(0,MIN(E177,'CẤU HÌNH'!$C$8)-MAX(D177,'CẤU HÌNH'!$C$7))*24),2),0))</f>
        <v>7.88</v>
      </c>
      <c r="H177" s="34">
        <f>IF(M177="X",IF(D177&gt;'CẤU HÌNH'!$C$5+'CẤU HÌNH'!$C$10/1440,ROUND((D177-'CẤU HÌNH'!$C$5)*1440,0),0),"")</f>
        <v>12</v>
      </c>
      <c r="I177" s="34">
        <f>IF(M177="X",IF(E177&lt;'CẤU HÌNH'!$C$6,ROUND(('CẤU HÌNH'!$C$6-E177)*1440,0),0),"")</f>
        <v>0</v>
      </c>
      <c r="J177" s="37">
        <f>IF(M177="","",IF(M177="TC",G177,IF(M177="X",IF(ROUND((E177-'CẤU HÌNH'!$C$6)*24,4)&gt;='CẤU HÌNH'!$C$13,FLOOR(ROUND((E177-'CẤU HÌNH'!$C$6)*24,4),0.5),0),0)))</f>
        <v>0</v>
      </c>
      <c r="K177" s="32">
        <f>IF(A177="","",IF(COUNTIF('CẤU HÌNH'!$E$5:$E$24,A177)&gt;0,'CẤU HÌNH'!$C$16,IF(WEEKDAY(A177)=1,'CẤU HÌNH'!$C$15,'CẤU HÌNH'!$C$14)))</f>
        <v>1.5</v>
      </c>
      <c r="L177" s="37">
        <f t="shared" si="1"/>
        <v>0</v>
      </c>
      <c r="M177" s="38" t="str">
        <f>IF(OR(A177="",B177=""),"",IF(F177&lt;&gt;"",F177,IF(G177=0,"",IF(OR(COUNTIF('CẤU HÌNH'!$E$5:$E$24,A177)&gt;0,WEEKDAY(A177)=1),"TC",IF(G177&gt;='CẤU HÌNH'!$C$11,"X",IF(G177&gt;='CẤU HÌNH'!$C$12,"N","K"))))))</f>
        <v>X</v>
      </c>
      <c r="N177" s="17"/>
      <c r="O177" s="39" t="str">
        <f t="shared" si="2"/>
        <v>NV001|46321</v>
      </c>
    </row>
    <row r="178" ht="19.5" customHeight="1">
      <c r="A178" s="15">
        <v>46321.0</v>
      </c>
      <c r="B178" s="17" t="s">
        <v>93</v>
      </c>
      <c r="C178" s="22" t="str">
        <f t="array" ref="C178">IF(B178="","",IFERROR(INDEX('NHÂN VIÊN'!$C$5:$C$54,MATCH(B178,'NHÂN VIÊN'!$B$5:$B$54,0)),"⚠ Sai mã NV"))</f>
        <v>Trần Thị Hoa</v>
      </c>
      <c r="D178" s="24">
        <v>0.313888888888889</v>
      </c>
      <c r="E178" s="24">
        <v>0.688888888888889</v>
      </c>
      <c r="F178" s="25"/>
      <c r="G178" s="32">
        <f>IF(OR(A178="",B178=""),"",IF(AND(D178&lt;&gt;"",E178&lt;&gt;""),ROUND(MAX(0,(E178-D178)*24-MAX(0,MIN(E178,'CẤU HÌNH'!$C$8)-MAX(D178,'CẤU HÌNH'!$C$7))*24),2),0))</f>
        <v>8</v>
      </c>
      <c r="H178" s="34">
        <f>IF(M178="X",IF(D178&gt;'CẤU HÌNH'!$C$5+'CẤU HÌNH'!$C$10/1440,ROUND((D178-'CẤU HÌNH'!$C$5)*1440,0),0),"")</f>
        <v>0</v>
      </c>
      <c r="I178" s="34">
        <f>IF(M178="X",IF(E178&lt;'CẤU HÌNH'!$C$6,ROUND(('CẤU HÌNH'!$C$6-E178)*1440,0),0),"")</f>
        <v>0</v>
      </c>
      <c r="J178" s="37">
        <f>IF(M178="","",IF(M178="TC",G178,IF(M178="X",IF(ROUND((E178-'CẤU HÌNH'!$C$6)*24,4)&gt;='CẤU HÌNH'!$C$13,FLOOR(ROUND((E178-'CẤU HÌNH'!$C$6)*24,4),0.5),0),0)))</f>
        <v>0</v>
      </c>
      <c r="K178" s="32">
        <f>IF(A178="","",IF(COUNTIF('CẤU HÌNH'!$E$5:$E$24,A178)&gt;0,'CẤU HÌNH'!$C$16,IF(WEEKDAY(A178)=1,'CẤU HÌNH'!$C$15,'CẤU HÌNH'!$C$14)))</f>
        <v>1.5</v>
      </c>
      <c r="L178" s="37">
        <f t="shared" si="1"/>
        <v>0</v>
      </c>
      <c r="M178" s="38" t="str">
        <f>IF(OR(A178="",B178=""),"",IF(F178&lt;&gt;"",F178,IF(G178=0,"",IF(OR(COUNTIF('CẤU HÌNH'!$E$5:$E$24,A178)&gt;0,WEEKDAY(A178)=1),"TC",IF(G178&gt;='CẤU HÌNH'!$C$11,"X",IF(G178&gt;='CẤU HÌNH'!$C$12,"N","K"))))))</f>
        <v>X</v>
      </c>
      <c r="N178" s="17"/>
      <c r="O178" s="39" t="str">
        <f t="shared" si="2"/>
        <v>NV002|46321</v>
      </c>
    </row>
    <row r="179" ht="19.5" customHeight="1">
      <c r="A179" s="15">
        <v>46321.0</v>
      </c>
      <c r="B179" s="17" t="s">
        <v>102</v>
      </c>
      <c r="C179" s="22" t="str">
        <f t="array" ref="C179">IF(B179="","",IFERROR(INDEX('NHÂN VIÊN'!$C$5:$C$54,MATCH(B179,'NHÂN VIÊN'!$B$5:$B$54,0)),"⚠ Sai mã NV"))</f>
        <v>Lê Văn Minh</v>
      </c>
      <c r="D179" s="24">
        <v>0.309027777777778</v>
      </c>
      <c r="E179" s="24">
        <v>0.688888888888889</v>
      </c>
      <c r="F179" s="25"/>
      <c r="G179" s="32">
        <f>IF(OR(A179="",B179=""),"",IF(AND(D179&lt;&gt;"",E179&lt;&gt;""),ROUND(MAX(0,(E179-D179)*24-MAX(0,MIN(E179,'CẤU HÌNH'!$C$8)-MAX(D179,'CẤU HÌNH'!$C$7))*24),2),0))</f>
        <v>8.12</v>
      </c>
      <c r="H179" s="34">
        <f>IF(M179="X",IF(D179&gt;'CẤU HÌNH'!$C$5+'CẤU HÌNH'!$C$10/1440,ROUND((D179-'CẤU HÌNH'!$C$5)*1440,0),0),"")</f>
        <v>0</v>
      </c>
      <c r="I179" s="34">
        <f>IF(M179="X",IF(E179&lt;'CẤU HÌNH'!$C$6,ROUND(('CẤU HÌNH'!$C$6-E179)*1440,0),0),"")</f>
        <v>0</v>
      </c>
      <c r="J179" s="37">
        <f>IF(M179="","",IF(M179="TC",G179,IF(M179="X",IF(ROUND((E179-'CẤU HÌNH'!$C$6)*24,4)&gt;='CẤU HÌNH'!$C$13,FLOOR(ROUND((E179-'CẤU HÌNH'!$C$6)*24,4),0.5),0),0)))</f>
        <v>0</v>
      </c>
      <c r="K179" s="32">
        <f>IF(A179="","",IF(COUNTIF('CẤU HÌNH'!$E$5:$E$24,A179)&gt;0,'CẤU HÌNH'!$C$16,IF(WEEKDAY(A179)=1,'CẤU HÌNH'!$C$15,'CẤU HÌNH'!$C$14)))</f>
        <v>1.5</v>
      </c>
      <c r="L179" s="37">
        <f t="shared" si="1"/>
        <v>0</v>
      </c>
      <c r="M179" s="38" t="str">
        <f>IF(OR(A179="",B179=""),"",IF(F179&lt;&gt;"",F179,IF(G179=0,"",IF(OR(COUNTIF('CẤU HÌNH'!$E$5:$E$24,A179)&gt;0,WEEKDAY(A179)=1),"TC",IF(G179&gt;='CẤU HÌNH'!$C$11,"X",IF(G179&gt;='CẤU HÌNH'!$C$12,"N","K"))))))</f>
        <v>X</v>
      </c>
      <c r="N179" s="17"/>
      <c r="O179" s="39" t="str">
        <f t="shared" si="2"/>
        <v>NV003|46321</v>
      </c>
    </row>
    <row r="180" ht="19.5" customHeight="1">
      <c r="A180" s="15">
        <v>46321.0</v>
      </c>
      <c r="B180" s="17" t="s">
        <v>104</v>
      </c>
      <c r="C180" s="22" t="str">
        <f t="array" ref="C180">IF(B180="","",IFERROR(INDEX('NHÂN VIÊN'!$C$5:$C$54,MATCH(B180,'NHÂN VIÊN'!$B$5:$B$54,0)),"⚠ Sai mã NV"))</f>
        <v>Phạm Thị Mai</v>
      </c>
      <c r="D180" s="24">
        <v>0.311111111111111</v>
      </c>
      <c r="E180" s="24">
        <v>0.6875</v>
      </c>
      <c r="F180" s="25"/>
      <c r="G180" s="32">
        <f>IF(OR(A180="",B180=""),"",IF(AND(D180&lt;&gt;"",E180&lt;&gt;""),ROUND(MAX(0,(E180-D180)*24-MAX(0,MIN(E180,'CẤU HÌNH'!$C$8)-MAX(D180,'CẤU HÌNH'!$C$7))*24),2),0))</f>
        <v>8.03</v>
      </c>
      <c r="H180" s="34">
        <f>IF(M180="X",IF(D180&gt;'CẤU HÌNH'!$C$5+'CẤU HÌNH'!$C$10/1440,ROUND((D180-'CẤU HÌNH'!$C$5)*1440,0),0),"")</f>
        <v>0</v>
      </c>
      <c r="I180" s="34">
        <f>IF(M180="X",IF(E180&lt;'CẤU HÌNH'!$C$6,ROUND(('CẤU HÌNH'!$C$6-E180)*1440,0),0),"")</f>
        <v>0</v>
      </c>
      <c r="J180" s="37">
        <f>IF(M180="","",IF(M180="TC",G180,IF(M180="X",IF(ROUND((E180-'CẤU HÌNH'!$C$6)*24,4)&gt;='CẤU HÌNH'!$C$13,FLOOR(ROUND((E180-'CẤU HÌNH'!$C$6)*24,4),0.5),0),0)))</f>
        <v>0</v>
      </c>
      <c r="K180" s="32">
        <f>IF(A180="","",IF(COUNTIF('CẤU HÌNH'!$E$5:$E$24,A180)&gt;0,'CẤU HÌNH'!$C$16,IF(WEEKDAY(A180)=1,'CẤU HÌNH'!$C$15,'CẤU HÌNH'!$C$14)))</f>
        <v>1.5</v>
      </c>
      <c r="L180" s="37">
        <f t="shared" si="1"/>
        <v>0</v>
      </c>
      <c r="M180" s="38" t="str">
        <f>IF(OR(A180="",B180=""),"",IF(F180&lt;&gt;"",F180,IF(G180=0,"",IF(OR(COUNTIF('CẤU HÌNH'!$E$5:$E$24,A180)&gt;0,WEEKDAY(A180)=1),"TC",IF(G180&gt;='CẤU HÌNH'!$C$11,"X",IF(G180&gt;='CẤU HÌNH'!$C$12,"N","K"))))))</f>
        <v>X</v>
      </c>
      <c r="N180" s="17"/>
      <c r="O180" s="39" t="str">
        <f t="shared" si="2"/>
        <v>NV004|46321</v>
      </c>
    </row>
    <row r="181" ht="19.5" customHeight="1">
      <c r="A181" s="15">
        <v>46321.0</v>
      </c>
      <c r="B181" s="17" t="s">
        <v>107</v>
      </c>
      <c r="C181" s="22" t="str">
        <f t="array" ref="C181">IF(B181="","",IFERROR(INDEX('NHÂN VIÊN'!$C$5:$C$54,MATCH(B181,'NHÂN VIÊN'!$B$5:$B$54,0)),"⚠ Sai mã NV"))</f>
        <v>Hoàng Thị Thu</v>
      </c>
      <c r="D181" s="24">
        <v>0.309722222222222</v>
      </c>
      <c r="E181" s="24">
        <v>0.688888888888889</v>
      </c>
      <c r="F181" s="25"/>
      <c r="G181" s="32">
        <f>IF(OR(A181="",B181=""),"",IF(AND(D181&lt;&gt;"",E181&lt;&gt;""),ROUND(MAX(0,(E181-D181)*24-MAX(0,MIN(E181,'CẤU HÌNH'!$C$8)-MAX(D181,'CẤU HÌNH'!$C$7))*24),2),0))</f>
        <v>8.1</v>
      </c>
      <c r="H181" s="34">
        <f>IF(M181="X",IF(D181&gt;'CẤU HÌNH'!$C$5+'CẤU HÌNH'!$C$10/1440,ROUND((D181-'CẤU HÌNH'!$C$5)*1440,0),0),"")</f>
        <v>0</v>
      </c>
      <c r="I181" s="34">
        <f>IF(M181="X",IF(E181&lt;'CẤU HÌNH'!$C$6,ROUND(('CẤU HÌNH'!$C$6-E181)*1440,0),0),"")</f>
        <v>0</v>
      </c>
      <c r="J181" s="37">
        <f>IF(M181="","",IF(M181="TC",G181,IF(M181="X",IF(ROUND((E181-'CẤU HÌNH'!$C$6)*24,4)&gt;='CẤU HÌNH'!$C$13,FLOOR(ROUND((E181-'CẤU HÌNH'!$C$6)*24,4),0.5),0),0)))</f>
        <v>0</v>
      </c>
      <c r="K181" s="32">
        <f>IF(A181="","",IF(COUNTIF('CẤU HÌNH'!$E$5:$E$24,A181)&gt;0,'CẤU HÌNH'!$C$16,IF(WEEKDAY(A181)=1,'CẤU HÌNH'!$C$15,'CẤU HÌNH'!$C$14)))</f>
        <v>1.5</v>
      </c>
      <c r="L181" s="37">
        <f t="shared" si="1"/>
        <v>0</v>
      </c>
      <c r="M181" s="38" t="str">
        <f>IF(OR(A181="",B181=""),"",IF(F181&lt;&gt;"",F181,IF(G181=0,"",IF(OR(COUNTIF('CẤU HÌNH'!$E$5:$E$24,A181)&gt;0,WEEKDAY(A181)=1),"TC",IF(G181&gt;='CẤU HÌNH'!$C$11,"X",IF(G181&gt;='CẤU HÌNH'!$C$12,"N","K"))))))</f>
        <v>X</v>
      </c>
      <c r="N181" s="17"/>
      <c r="O181" s="39" t="str">
        <f t="shared" si="2"/>
        <v>NV005|46321</v>
      </c>
    </row>
    <row r="182" ht="19.5" customHeight="1">
      <c r="A182" s="15">
        <v>46321.0</v>
      </c>
      <c r="B182" s="17" t="s">
        <v>110</v>
      </c>
      <c r="C182" s="22" t="str">
        <f t="array" ref="C182">IF(B182="","",IFERROR(INDEX('NHÂN VIÊN'!$C$5:$C$54,MATCH(B182,'NHÂN VIÊN'!$B$5:$B$54,0)),"⚠ Sai mã NV"))</f>
        <v>Vũ Văn Hùng</v>
      </c>
      <c r="D182" s="24">
        <v>0.30625</v>
      </c>
      <c r="E182" s="24">
        <v>0.770833333333333</v>
      </c>
      <c r="F182" s="25"/>
      <c r="G182" s="32">
        <f>IF(OR(A182="",B182=""),"",IF(AND(D182&lt;&gt;"",E182&lt;&gt;""),ROUND(MAX(0,(E182-D182)*24-MAX(0,MIN(E182,'CẤU HÌNH'!$C$8)-MAX(D182,'CẤU HÌNH'!$C$7))*24),2),0))</f>
        <v>10.15</v>
      </c>
      <c r="H182" s="34">
        <f>IF(M182="X",IF(D182&gt;'CẤU HÌNH'!$C$5+'CẤU HÌNH'!$C$10/1440,ROUND((D182-'CẤU HÌNH'!$C$5)*1440,0),0),"")</f>
        <v>0</v>
      </c>
      <c r="I182" s="34">
        <f>IF(M182="X",IF(E182&lt;'CẤU HÌNH'!$C$6,ROUND(('CẤU HÌNH'!$C$6-E182)*1440,0),0),"")</f>
        <v>0</v>
      </c>
      <c r="J182" s="37">
        <f>IF(M182="","",IF(M182="TC",G182,IF(M182="X",IF(ROUND((E182-'CẤU HÌNH'!$C$6)*24,4)&gt;='CẤU HÌNH'!$C$13,FLOOR(ROUND((E182-'CẤU HÌNH'!$C$6)*24,4),0.5),0),0)))</f>
        <v>2</v>
      </c>
      <c r="K182" s="32">
        <f>IF(A182="","",IF(COUNTIF('CẤU HÌNH'!$E$5:$E$24,A182)&gt;0,'CẤU HÌNH'!$C$16,IF(WEEKDAY(A182)=1,'CẤU HÌNH'!$C$15,'CẤU HÌNH'!$C$14)))</f>
        <v>1.5</v>
      </c>
      <c r="L182" s="37">
        <f t="shared" si="1"/>
        <v>3</v>
      </c>
      <c r="M182" s="38" t="str">
        <f>IF(OR(A182="",B182=""),"",IF(F182&lt;&gt;"",F182,IF(G182=0,"",IF(OR(COUNTIF('CẤU HÌNH'!$E$5:$E$24,A182)&gt;0,WEEKDAY(A182)=1),"TC",IF(G182&gt;='CẤU HÌNH'!$C$11,"X",IF(G182&gt;='CẤU HÌNH'!$C$12,"N","K"))))))</f>
        <v>X</v>
      </c>
      <c r="N182" s="17"/>
      <c r="O182" s="39" t="str">
        <f t="shared" si="2"/>
        <v>NV006|46321</v>
      </c>
    </row>
    <row r="183" ht="19.5" customHeight="1">
      <c r="A183" s="15">
        <v>46321.0</v>
      </c>
      <c r="B183" s="17" t="s">
        <v>113</v>
      </c>
      <c r="C183" s="22" t="str">
        <f t="array" ref="C183">IF(B183="","",IFERROR(INDEX('NHÂN VIÊN'!$C$5:$C$54,MATCH(B183,'NHÂN VIÊN'!$B$5:$B$54,0)),"⚠ Sai mã NV"))</f>
        <v>Đặng Thị Nga</v>
      </c>
      <c r="D183" s="24">
        <v>0.313194444444444</v>
      </c>
      <c r="E183" s="24">
        <v>0.666666666666667</v>
      </c>
      <c r="F183" s="25"/>
      <c r="G183" s="32">
        <f>IF(OR(A183="",B183=""),"",IF(AND(D183&lt;&gt;"",E183&lt;&gt;""),ROUND(MAX(0,(E183-D183)*24-MAX(0,MIN(E183,'CẤU HÌNH'!$C$8)-MAX(D183,'CẤU HÌNH'!$C$7))*24),2),0))</f>
        <v>7.48</v>
      </c>
      <c r="H183" s="34">
        <f>IF(M183="X",IF(D183&gt;'CẤU HÌNH'!$C$5+'CẤU HÌNH'!$C$10/1440,ROUND((D183-'CẤU HÌNH'!$C$5)*1440,0),0),"")</f>
        <v>0</v>
      </c>
      <c r="I183" s="34">
        <f>IF(M183="X",IF(E183&lt;'CẤU HÌNH'!$C$6,ROUND(('CẤU HÌNH'!$C$6-E183)*1440,0),0),"")</f>
        <v>30</v>
      </c>
      <c r="J183" s="37">
        <f>IF(M183="","",IF(M183="TC",G183,IF(M183="X",IF(ROUND((E183-'CẤU HÌNH'!$C$6)*24,4)&gt;='CẤU HÌNH'!$C$13,FLOOR(ROUND((E183-'CẤU HÌNH'!$C$6)*24,4),0.5),0),0)))</f>
        <v>0</v>
      </c>
      <c r="K183" s="32">
        <f>IF(A183="","",IF(COUNTIF('CẤU HÌNH'!$E$5:$E$24,A183)&gt;0,'CẤU HÌNH'!$C$16,IF(WEEKDAY(A183)=1,'CẤU HÌNH'!$C$15,'CẤU HÌNH'!$C$14)))</f>
        <v>1.5</v>
      </c>
      <c r="L183" s="37">
        <f t="shared" si="1"/>
        <v>0</v>
      </c>
      <c r="M183" s="38" t="str">
        <f>IF(OR(A183="",B183=""),"",IF(F183&lt;&gt;"",F183,IF(G183=0,"",IF(OR(COUNTIF('CẤU HÌNH'!$E$5:$E$24,A183)&gt;0,WEEKDAY(A183)=1),"TC",IF(G183&gt;='CẤU HÌNH'!$C$11,"X",IF(G183&gt;='CẤU HÌNH'!$C$12,"N","K"))))))</f>
        <v>X</v>
      </c>
      <c r="N183" s="17"/>
      <c r="O183" s="39" t="str">
        <f t="shared" si="2"/>
        <v>NV007|46321</v>
      </c>
    </row>
    <row r="184" ht="19.5" customHeight="1">
      <c r="A184" s="15">
        <v>46321.0</v>
      </c>
      <c r="B184" s="17" t="s">
        <v>116</v>
      </c>
      <c r="C184" s="22" t="str">
        <f t="array" ref="C184">IF(B184="","",IFERROR(INDEX('NHÂN VIÊN'!$C$5:$C$54,MATCH(B184,'NHÂN VIÊN'!$B$5:$B$54,0)),"⚠ Sai mã NV"))</f>
        <v>Bùi Thị Hạnh</v>
      </c>
      <c r="D184" s="24">
        <v>0.306944444444445</v>
      </c>
      <c r="E184" s="24">
        <v>0.6875</v>
      </c>
      <c r="F184" s="25"/>
      <c r="G184" s="32">
        <f>IF(OR(A184="",B184=""),"",IF(AND(D184&lt;&gt;"",E184&lt;&gt;""),ROUND(MAX(0,(E184-D184)*24-MAX(0,MIN(E184,'CẤU HÌNH'!$C$8)-MAX(D184,'CẤU HÌNH'!$C$7))*24),2),0))</f>
        <v>8.13</v>
      </c>
      <c r="H184" s="34">
        <f>IF(M184="X",IF(D184&gt;'CẤU HÌNH'!$C$5+'CẤU HÌNH'!$C$10/1440,ROUND((D184-'CẤU HÌNH'!$C$5)*1440,0),0),"")</f>
        <v>0</v>
      </c>
      <c r="I184" s="34">
        <f>IF(M184="X",IF(E184&lt;'CẤU HÌNH'!$C$6,ROUND(('CẤU HÌNH'!$C$6-E184)*1440,0),0),"")</f>
        <v>0</v>
      </c>
      <c r="J184" s="37">
        <f>IF(M184="","",IF(M184="TC",G184,IF(M184="X",IF(ROUND((E184-'CẤU HÌNH'!$C$6)*24,4)&gt;='CẤU HÌNH'!$C$13,FLOOR(ROUND((E184-'CẤU HÌNH'!$C$6)*24,4),0.5),0),0)))</f>
        <v>0</v>
      </c>
      <c r="K184" s="32">
        <f>IF(A184="","",IF(COUNTIF('CẤU HÌNH'!$E$5:$E$24,A184)&gt;0,'CẤU HÌNH'!$C$16,IF(WEEKDAY(A184)=1,'CẤU HÌNH'!$C$15,'CẤU HÌNH'!$C$14)))</f>
        <v>1.5</v>
      </c>
      <c r="L184" s="37">
        <f t="shared" si="1"/>
        <v>0</v>
      </c>
      <c r="M184" s="38" t="str">
        <f>IF(OR(A184="",B184=""),"",IF(F184&lt;&gt;"",F184,IF(G184=0,"",IF(OR(COUNTIF('CẤU HÌNH'!$E$5:$E$24,A184)&gt;0,WEEKDAY(A184)=1),"TC",IF(G184&gt;='CẤU HÌNH'!$C$11,"X",IF(G184&gt;='CẤU HÌNH'!$C$12,"N","K"))))))</f>
        <v>X</v>
      </c>
      <c r="N184" s="17"/>
      <c r="O184" s="39" t="str">
        <f t="shared" si="2"/>
        <v>NV008|46321</v>
      </c>
    </row>
    <row r="185" ht="19.5" customHeight="1">
      <c r="A185" s="15"/>
      <c r="B185" s="17"/>
      <c r="C185" s="22" t="str">
        <f t="array" ref="C185">IF(B185="","",IFERROR(INDEX('NHÂN VIÊN'!$C$5:$C$54,MATCH(B185,'NHÂN VIÊN'!$B$5:$B$54,0)),"⚠ Sai mã NV"))</f>
        <v/>
      </c>
      <c r="D185" s="24"/>
      <c r="E185" s="24"/>
      <c r="F185" s="25"/>
      <c r="G185" s="32" t="str">
        <f>IF(OR(A185="",B185=""),"",IF(AND(D185&lt;&gt;"",E185&lt;&gt;""),ROUND(MAX(0,(E185-D185)*24-MAX(0,MIN(E185,'CẤU HÌNH'!$C$8)-MAX(D185,'CẤU HÌNH'!$C$7))*24),2),0))</f>
        <v/>
      </c>
      <c r="H185" s="34" t="str">
        <f>IF(M185="X",IF(D185&gt;'CẤU HÌNH'!$C$5+'CẤU HÌNH'!$C$10/1440,ROUND((D185-'CẤU HÌNH'!$C$5)*1440,0),0),"")</f>
        <v/>
      </c>
      <c r="I185" s="34" t="str">
        <f>IF(M185="X",IF(E185&lt;'CẤU HÌNH'!$C$6,ROUND(('CẤU HÌNH'!$C$6-E185)*1440,0),0),"")</f>
        <v/>
      </c>
      <c r="J185" s="37" t="str">
        <f>IF(M185="","",IF(M185="TC",G185,IF(M185="X",IF(ROUND((E185-'CẤU HÌNH'!$C$6)*24,4)&gt;='CẤU HÌNH'!$C$13,FLOOR(ROUND((E185-'CẤU HÌNH'!$C$6)*24,4),0.5),0),0)))</f>
        <v/>
      </c>
      <c r="K185" s="32" t="str">
        <f>IF(A185="","",IF(COUNTIF('CẤU HÌNH'!$E$5:$E$24,A185)&gt;0,'CẤU HÌNH'!$C$16,IF(WEEKDAY(A185)=1,'CẤU HÌNH'!$C$15,'CẤU HÌNH'!$C$14)))</f>
        <v/>
      </c>
      <c r="L185" s="37" t="str">
        <f t="shared" si="1"/>
        <v/>
      </c>
      <c r="M185" s="38" t="str">
        <f>IF(OR(A185="",B185=""),"",IF(F185&lt;&gt;"",F185,IF(G185=0,"",IF(OR(COUNTIF('CẤU HÌNH'!$E$5:$E$24,A185)&gt;0,WEEKDAY(A185)=1),"TC",IF(G185&gt;='CẤU HÌNH'!$C$11,"X",IF(G185&gt;='CẤU HÌNH'!$C$12,"N","K"))))))</f>
        <v/>
      </c>
      <c r="N185" s="17"/>
      <c r="O185" s="39" t="str">
        <f t="shared" si="2"/>
        <v/>
      </c>
    </row>
    <row r="186" ht="19.5" customHeight="1">
      <c r="A186" s="15"/>
      <c r="B186" s="17"/>
      <c r="C186" s="22" t="str">
        <f t="array" ref="C186">IF(B186="","",IFERROR(INDEX('NHÂN VIÊN'!$C$5:$C$54,MATCH(B186,'NHÂN VIÊN'!$B$5:$B$54,0)),"⚠ Sai mã NV"))</f>
        <v/>
      </c>
      <c r="D186" s="24"/>
      <c r="E186" s="24"/>
      <c r="F186" s="25"/>
      <c r="G186" s="32" t="str">
        <f>IF(OR(A186="",B186=""),"",IF(AND(D186&lt;&gt;"",E186&lt;&gt;""),ROUND(MAX(0,(E186-D186)*24-MAX(0,MIN(E186,'CẤU HÌNH'!$C$8)-MAX(D186,'CẤU HÌNH'!$C$7))*24),2),0))</f>
        <v/>
      </c>
      <c r="H186" s="34" t="str">
        <f>IF(M186="X",IF(D186&gt;'CẤU HÌNH'!$C$5+'CẤU HÌNH'!$C$10/1440,ROUND((D186-'CẤU HÌNH'!$C$5)*1440,0),0),"")</f>
        <v/>
      </c>
      <c r="I186" s="34" t="str">
        <f>IF(M186="X",IF(E186&lt;'CẤU HÌNH'!$C$6,ROUND(('CẤU HÌNH'!$C$6-E186)*1440,0),0),"")</f>
        <v/>
      </c>
      <c r="J186" s="37" t="str">
        <f>IF(M186="","",IF(M186="TC",G186,IF(M186="X",IF(ROUND((E186-'CẤU HÌNH'!$C$6)*24,4)&gt;='CẤU HÌNH'!$C$13,FLOOR(ROUND((E186-'CẤU HÌNH'!$C$6)*24,4),0.5),0),0)))</f>
        <v/>
      </c>
      <c r="K186" s="32" t="str">
        <f>IF(A186="","",IF(COUNTIF('CẤU HÌNH'!$E$5:$E$24,A186)&gt;0,'CẤU HÌNH'!$C$16,IF(WEEKDAY(A186)=1,'CẤU HÌNH'!$C$15,'CẤU HÌNH'!$C$14)))</f>
        <v/>
      </c>
      <c r="L186" s="37" t="str">
        <f t="shared" si="1"/>
        <v/>
      </c>
      <c r="M186" s="38" t="str">
        <f>IF(OR(A186="",B186=""),"",IF(F186&lt;&gt;"",F186,IF(G186=0,"",IF(OR(COUNTIF('CẤU HÌNH'!$E$5:$E$24,A186)&gt;0,WEEKDAY(A186)=1),"TC",IF(G186&gt;='CẤU HÌNH'!$C$11,"X",IF(G186&gt;='CẤU HÌNH'!$C$12,"N","K"))))))</f>
        <v/>
      </c>
      <c r="N186" s="17"/>
      <c r="O186" s="39" t="str">
        <f t="shared" si="2"/>
        <v/>
      </c>
    </row>
    <row r="187" ht="19.5" customHeight="1">
      <c r="A187" s="15"/>
      <c r="B187" s="17"/>
      <c r="C187" s="22" t="str">
        <f t="array" ref="C187">IF(B187="","",IFERROR(INDEX('NHÂN VIÊN'!$C$5:$C$54,MATCH(B187,'NHÂN VIÊN'!$B$5:$B$54,0)),"⚠ Sai mã NV"))</f>
        <v/>
      </c>
      <c r="D187" s="24"/>
      <c r="E187" s="24"/>
      <c r="F187" s="25"/>
      <c r="G187" s="32" t="str">
        <f>IF(OR(A187="",B187=""),"",IF(AND(D187&lt;&gt;"",E187&lt;&gt;""),ROUND(MAX(0,(E187-D187)*24-MAX(0,MIN(E187,'CẤU HÌNH'!$C$8)-MAX(D187,'CẤU HÌNH'!$C$7))*24),2),0))</f>
        <v/>
      </c>
      <c r="H187" s="34" t="str">
        <f>IF(M187="X",IF(D187&gt;'CẤU HÌNH'!$C$5+'CẤU HÌNH'!$C$10/1440,ROUND((D187-'CẤU HÌNH'!$C$5)*1440,0),0),"")</f>
        <v/>
      </c>
      <c r="I187" s="34" t="str">
        <f>IF(M187="X",IF(E187&lt;'CẤU HÌNH'!$C$6,ROUND(('CẤU HÌNH'!$C$6-E187)*1440,0),0),"")</f>
        <v/>
      </c>
      <c r="J187" s="37" t="str">
        <f>IF(M187="","",IF(M187="TC",G187,IF(M187="X",IF(ROUND((E187-'CẤU HÌNH'!$C$6)*24,4)&gt;='CẤU HÌNH'!$C$13,FLOOR(ROUND((E187-'CẤU HÌNH'!$C$6)*24,4),0.5),0),0)))</f>
        <v/>
      </c>
      <c r="K187" s="32" t="str">
        <f>IF(A187="","",IF(COUNTIF('CẤU HÌNH'!$E$5:$E$24,A187)&gt;0,'CẤU HÌNH'!$C$16,IF(WEEKDAY(A187)=1,'CẤU HÌNH'!$C$15,'CẤU HÌNH'!$C$14)))</f>
        <v/>
      </c>
      <c r="L187" s="37" t="str">
        <f t="shared" si="1"/>
        <v/>
      </c>
      <c r="M187" s="38" t="str">
        <f>IF(OR(A187="",B187=""),"",IF(F187&lt;&gt;"",F187,IF(G187=0,"",IF(OR(COUNTIF('CẤU HÌNH'!$E$5:$E$24,A187)&gt;0,WEEKDAY(A187)=1),"TC",IF(G187&gt;='CẤU HÌNH'!$C$11,"X",IF(G187&gt;='CẤU HÌNH'!$C$12,"N","K"))))))</f>
        <v/>
      </c>
      <c r="N187" s="17"/>
      <c r="O187" s="39" t="str">
        <f t="shared" si="2"/>
        <v/>
      </c>
    </row>
    <row r="188" ht="19.5" customHeight="1">
      <c r="A188" s="15"/>
      <c r="B188" s="17"/>
      <c r="C188" s="22" t="str">
        <f t="array" ref="C188">IF(B188="","",IFERROR(INDEX('NHÂN VIÊN'!$C$5:$C$54,MATCH(B188,'NHÂN VIÊN'!$B$5:$B$54,0)),"⚠ Sai mã NV"))</f>
        <v/>
      </c>
      <c r="D188" s="24"/>
      <c r="E188" s="24"/>
      <c r="F188" s="25"/>
      <c r="G188" s="32" t="str">
        <f>IF(OR(A188="",B188=""),"",IF(AND(D188&lt;&gt;"",E188&lt;&gt;""),ROUND(MAX(0,(E188-D188)*24-MAX(0,MIN(E188,'CẤU HÌNH'!$C$8)-MAX(D188,'CẤU HÌNH'!$C$7))*24),2),0))</f>
        <v/>
      </c>
      <c r="H188" s="34" t="str">
        <f>IF(M188="X",IF(D188&gt;'CẤU HÌNH'!$C$5+'CẤU HÌNH'!$C$10/1440,ROUND((D188-'CẤU HÌNH'!$C$5)*1440,0),0),"")</f>
        <v/>
      </c>
      <c r="I188" s="34" t="str">
        <f>IF(M188="X",IF(E188&lt;'CẤU HÌNH'!$C$6,ROUND(('CẤU HÌNH'!$C$6-E188)*1440,0),0),"")</f>
        <v/>
      </c>
      <c r="J188" s="37" t="str">
        <f>IF(M188="","",IF(M188="TC",G188,IF(M188="X",IF(ROUND((E188-'CẤU HÌNH'!$C$6)*24,4)&gt;='CẤU HÌNH'!$C$13,FLOOR(ROUND((E188-'CẤU HÌNH'!$C$6)*24,4),0.5),0),0)))</f>
        <v/>
      </c>
      <c r="K188" s="32" t="str">
        <f>IF(A188="","",IF(COUNTIF('CẤU HÌNH'!$E$5:$E$24,A188)&gt;0,'CẤU HÌNH'!$C$16,IF(WEEKDAY(A188)=1,'CẤU HÌNH'!$C$15,'CẤU HÌNH'!$C$14)))</f>
        <v/>
      </c>
      <c r="L188" s="37" t="str">
        <f t="shared" si="1"/>
        <v/>
      </c>
      <c r="M188" s="38" t="str">
        <f>IF(OR(A188="",B188=""),"",IF(F188&lt;&gt;"",F188,IF(G188=0,"",IF(OR(COUNTIF('CẤU HÌNH'!$E$5:$E$24,A188)&gt;0,WEEKDAY(A188)=1),"TC",IF(G188&gt;='CẤU HÌNH'!$C$11,"X",IF(G188&gt;='CẤU HÌNH'!$C$12,"N","K"))))))</f>
        <v/>
      </c>
      <c r="N188" s="17"/>
      <c r="O188" s="39" t="str">
        <f t="shared" si="2"/>
        <v/>
      </c>
    </row>
    <row r="189" ht="19.5" customHeight="1">
      <c r="A189" s="15"/>
      <c r="B189" s="17"/>
      <c r="C189" s="22" t="str">
        <f t="array" ref="C189">IF(B189="","",IFERROR(INDEX('NHÂN VIÊN'!$C$5:$C$54,MATCH(B189,'NHÂN VIÊN'!$B$5:$B$54,0)),"⚠ Sai mã NV"))</f>
        <v/>
      </c>
      <c r="D189" s="24"/>
      <c r="E189" s="24"/>
      <c r="F189" s="25"/>
      <c r="G189" s="32" t="str">
        <f>IF(OR(A189="",B189=""),"",IF(AND(D189&lt;&gt;"",E189&lt;&gt;""),ROUND(MAX(0,(E189-D189)*24-MAX(0,MIN(E189,'CẤU HÌNH'!$C$8)-MAX(D189,'CẤU HÌNH'!$C$7))*24),2),0))</f>
        <v/>
      </c>
      <c r="H189" s="34" t="str">
        <f>IF(M189="X",IF(D189&gt;'CẤU HÌNH'!$C$5+'CẤU HÌNH'!$C$10/1440,ROUND((D189-'CẤU HÌNH'!$C$5)*1440,0),0),"")</f>
        <v/>
      </c>
      <c r="I189" s="34" t="str">
        <f>IF(M189="X",IF(E189&lt;'CẤU HÌNH'!$C$6,ROUND(('CẤU HÌNH'!$C$6-E189)*1440,0),0),"")</f>
        <v/>
      </c>
      <c r="J189" s="37" t="str">
        <f>IF(M189="","",IF(M189="TC",G189,IF(M189="X",IF(ROUND((E189-'CẤU HÌNH'!$C$6)*24,4)&gt;='CẤU HÌNH'!$C$13,FLOOR(ROUND((E189-'CẤU HÌNH'!$C$6)*24,4),0.5),0),0)))</f>
        <v/>
      </c>
      <c r="K189" s="32" t="str">
        <f>IF(A189="","",IF(COUNTIF('CẤU HÌNH'!$E$5:$E$24,A189)&gt;0,'CẤU HÌNH'!$C$16,IF(WEEKDAY(A189)=1,'CẤU HÌNH'!$C$15,'CẤU HÌNH'!$C$14)))</f>
        <v/>
      </c>
      <c r="L189" s="37" t="str">
        <f t="shared" si="1"/>
        <v/>
      </c>
      <c r="M189" s="38" t="str">
        <f>IF(OR(A189="",B189=""),"",IF(F189&lt;&gt;"",F189,IF(G189=0,"",IF(OR(COUNTIF('CẤU HÌNH'!$E$5:$E$24,A189)&gt;0,WEEKDAY(A189)=1),"TC",IF(G189&gt;='CẤU HÌNH'!$C$11,"X",IF(G189&gt;='CẤU HÌNH'!$C$12,"N","K"))))))</f>
        <v/>
      </c>
      <c r="N189" s="17"/>
      <c r="O189" s="39" t="str">
        <f t="shared" si="2"/>
        <v/>
      </c>
    </row>
    <row r="190" ht="19.5" customHeight="1">
      <c r="A190" s="15"/>
      <c r="B190" s="17"/>
      <c r="C190" s="22" t="str">
        <f t="array" ref="C190">IF(B190="","",IFERROR(INDEX('NHÂN VIÊN'!$C$5:$C$54,MATCH(B190,'NHÂN VIÊN'!$B$5:$B$54,0)),"⚠ Sai mã NV"))</f>
        <v/>
      </c>
      <c r="D190" s="24"/>
      <c r="E190" s="24"/>
      <c r="F190" s="25"/>
      <c r="G190" s="32" t="str">
        <f>IF(OR(A190="",B190=""),"",IF(AND(D190&lt;&gt;"",E190&lt;&gt;""),ROUND(MAX(0,(E190-D190)*24-MAX(0,MIN(E190,'CẤU HÌNH'!$C$8)-MAX(D190,'CẤU HÌNH'!$C$7))*24),2),0))</f>
        <v/>
      </c>
      <c r="H190" s="34" t="str">
        <f>IF(M190="X",IF(D190&gt;'CẤU HÌNH'!$C$5+'CẤU HÌNH'!$C$10/1440,ROUND((D190-'CẤU HÌNH'!$C$5)*1440,0),0),"")</f>
        <v/>
      </c>
      <c r="I190" s="34" t="str">
        <f>IF(M190="X",IF(E190&lt;'CẤU HÌNH'!$C$6,ROUND(('CẤU HÌNH'!$C$6-E190)*1440,0),0),"")</f>
        <v/>
      </c>
      <c r="J190" s="37" t="str">
        <f>IF(M190="","",IF(M190="TC",G190,IF(M190="X",IF(ROUND((E190-'CẤU HÌNH'!$C$6)*24,4)&gt;='CẤU HÌNH'!$C$13,FLOOR(ROUND((E190-'CẤU HÌNH'!$C$6)*24,4),0.5),0),0)))</f>
        <v/>
      </c>
      <c r="K190" s="32" t="str">
        <f>IF(A190="","",IF(COUNTIF('CẤU HÌNH'!$E$5:$E$24,A190)&gt;0,'CẤU HÌNH'!$C$16,IF(WEEKDAY(A190)=1,'CẤU HÌNH'!$C$15,'CẤU HÌNH'!$C$14)))</f>
        <v/>
      </c>
      <c r="L190" s="37" t="str">
        <f t="shared" si="1"/>
        <v/>
      </c>
      <c r="M190" s="38" t="str">
        <f>IF(OR(A190="",B190=""),"",IF(F190&lt;&gt;"",F190,IF(G190=0,"",IF(OR(COUNTIF('CẤU HÌNH'!$E$5:$E$24,A190)&gt;0,WEEKDAY(A190)=1),"TC",IF(G190&gt;='CẤU HÌNH'!$C$11,"X",IF(G190&gt;='CẤU HÌNH'!$C$12,"N","K"))))))</f>
        <v/>
      </c>
      <c r="N190" s="17"/>
      <c r="O190" s="39" t="str">
        <f t="shared" si="2"/>
        <v/>
      </c>
    </row>
    <row r="191" ht="19.5" customHeight="1">
      <c r="A191" s="15"/>
      <c r="B191" s="17"/>
      <c r="C191" s="22" t="str">
        <f t="array" ref="C191">IF(B191="","",IFERROR(INDEX('NHÂN VIÊN'!$C$5:$C$54,MATCH(B191,'NHÂN VIÊN'!$B$5:$B$54,0)),"⚠ Sai mã NV"))</f>
        <v/>
      </c>
      <c r="D191" s="24"/>
      <c r="E191" s="24"/>
      <c r="F191" s="25"/>
      <c r="G191" s="32" t="str">
        <f>IF(OR(A191="",B191=""),"",IF(AND(D191&lt;&gt;"",E191&lt;&gt;""),ROUND(MAX(0,(E191-D191)*24-MAX(0,MIN(E191,'CẤU HÌNH'!$C$8)-MAX(D191,'CẤU HÌNH'!$C$7))*24),2),0))</f>
        <v/>
      </c>
      <c r="H191" s="34" t="str">
        <f>IF(M191="X",IF(D191&gt;'CẤU HÌNH'!$C$5+'CẤU HÌNH'!$C$10/1440,ROUND((D191-'CẤU HÌNH'!$C$5)*1440,0),0),"")</f>
        <v/>
      </c>
      <c r="I191" s="34" t="str">
        <f>IF(M191="X",IF(E191&lt;'CẤU HÌNH'!$C$6,ROUND(('CẤU HÌNH'!$C$6-E191)*1440,0),0),"")</f>
        <v/>
      </c>
      <c r="J191" s="37" t="str">
        <f>IF(M191="","",IF(M191="TC",G191,IF(M191="X",IF(ROUND((E191-'CẤU HÌNH'!$C$6)*24,4)&gt;='CẤU HÌNH'!$C$13,FLOOR(ROUND((E191-'CẤU HÌNH'!$C$6)*24,4),0.5),0),0)))</f>
        <v/>
      </c>
      <c r="K191" s="32" t="str">
        <f>IF(A191="","",IF(COUNTIF('CẤU HÌNH'!$E$5:$E$24,A191)&gt;0,'CẤU HÌNH'!$C$16,IF(WEEKDAY(A191)=1,'CẤU HÌNH'!$C$15,'CẤU HÌNH'!$C$14)))</f>
        <v/>
      </c>
      <c r="L191" s="37" t="str">
        <f t="shared" si="1"/>
        <v/>
      </c>
      <c r="M191" s="38" t="str">
        <f>IF(OR(A191="",B191=""),"",IF(F191&lt;&gt;"",F191,IF(G191=0,"",IF(OR(COUNTIF('CẤU HÌNH'!$E$5:$E$24,A191)&gt;0,WEEKDAY(A191)=1),"TC",IF(G191&gt;='CẤU HÌNH'!$C$11,"X",IF(G191&gt;='CẤU HÌNH'!$C$12,"N","K"))))))</f>
        <v/>
      </c>
      <c r="N191" s="17"/>
      <c r="O191" s="39" t="str">
        <f t="shared" si="2"/>
        <v/>
      </c>
    </row>
    <row r="192" ht="19.5" customHeight="1">
      <c r="A192" s="15"/>
      <c r="B192" s="17"/>
      <c r="C192" s="22" t="str">
        <f t="array" ref="C192">IF(B192="","",IFERROR(INDEX('NHÂN VIÊN'!$C$5:$C$54,MATCH(B192,'NHÂN VIÊN'!$B$5:$B$54,0)),"⚠ Sai mã NV"))</f>
        <v/>
      </c>
      <c r="D192" s="24"/>
      <c r="E192" s="24"/>
      <c r="F192" s="25"/>
      <c r="G192" s="32" t="str">
        <f>IF(OR(A192="",B192=""),"",IF(AND(D192&lt;&gt;"",E192&lt;&gt;""),ROUND(MAX(0,(E192-D192)*24-MAX(0,MIN(E192,'CẤU HÌNH'!$C$8)-MAX(D192,'CẤU HÌNH'!$C$7))*24),2),0))</f>
        <v/>
      </c>
      <c r="H192" s="34" t="str">
        <f>IF(M192="X",IF(D192&gt;'CẤU HÌNH'!$C$5+'CẤU HÌNH'!$C$10/1440,ROUND((D192-'CẤU HÌNH'!$C$5)*1440,0),0),"")</f>
        <v/>
      </c>
      <c r="I192" s="34" t="str">
        <f>IF(M192="X",IF(E192&lt;'CẤU HÌNH'!$C$6,ROUND(('CẤU HÌNH'!$C$6-E192)*1440,0),0),"")</f>
        <v/>
      </c>
      <c r="J192" s="37" t="str">
        <f>IF(M192="","",IF(M192="TC",G192,IF(M192="X",IF(ROUND((E192-'CẤU HÌNH'!$C$6)*24,4)&gt;='CẤU HÌNH'!$C$13,FLOOR(ROUND((E192-'CẤU HÌNH'!$C$6)*24,4),0.5),0),0)))</f>
        <v/>
      </c>
      <c r="K192" s="32" t="str">
        <f>IF(A192="","",IF(COUNTIF('CẤU HÌNH'!$E$5:$E$24,A192)&gt;0,'CẤU HÌNH'!$C$16,IF(WEEKDAY(A192)=1,'CẤU HÌNH'!$C$15,'CẤU HÌNH'!$C$14)))</f>
        <v/>
      </c>
      <c r="L192" s="37" t="str">
        <f t="shared" si="1"/>
        <v/>
      </c>
      <c r="M192" s="38" t="str">
        <f>IF(OR(A192="",B192=""),"",IF(F192&lt;&gt;"",F192,IF(G192=0,"",IF(OR(COUNTIF('CẤU HÌNH'!$E$5:$E$24,A192)&gt;0,WEEKDAY(A192)=1),"TC",IF(G192&gt;='CẤU HÌNH'!$C$11,"X",IF(G192&gt;='CẤU HÌNH'!$C$12,"N","K"))))))</f>
        <v/>
      </c>
      <c r="N192" s="17"/>
      <c r="O192" s="39" t="str">
        <f t="shared" si="2"/>
        <v/>
      </c>
    </row>
    <row r="193" ht="19.5" customHeight="1">
      <c r="A193" s="15"/>
      <c r="B193" s="17"/>
      <c r="C193" s="22" t="str">
        <f t="array" ref="C193">IF(B193="","",IFERROR(INDEX('NHÂN VIÊN'!$C$5:$C$54,MATCH(B193,'NHÂN VIÊN'!$B$5:$B$54,0)),"⚠ Sai mã NV"))</f>
        <v/>
      </c>
      <c r="D193" s="24"/>
      <c r="E193" s="24"/>
      <c r="F193" s="25"/>
      <c r="G193" s="32" t="str">
        <f>IF(OR(A193="",B193=""),"",IF(AND(D193&lt;&gt;"",E193&lt;&gt;""),ROUND(MAX(0,(E193-D193)*24-MAX(0,MIN(E193,'CẤU HÌNH'!$C$8)-MAX(D193,'CẤU HÌNH'!$C$7))*24),2),0))</f>
        <v/>
      </c>
      <c r="H193" s="34" t="str">
        <f>IF(M193="X",IF(D193&gt;'CẤU HÌNH'!$C$5+'CẤU HÌNH'!$C$10/1440,ROUND((D193-'CẤU HÌNH'!$C$5)*1440,0),0),"")</f>
        <v/>
      </c>
      <c r="I193" s="34" t="str">
        <f>IF(M193="X",IF(E193&lt;'CẤU HÌNH'!$C$6,ROUND(('CẤU HÌNH'!$C$6-E193)*1440,0),0),"")</f>
        <v/>
      </c>
      <c r="J193" s="37" t="str">
        <f>IF(M193="","",IF(M193="TC",G193,IF(M193="X",IF(ROUND((E193-'CẤU HÌNH'!$C$6)*24,4)&gt;='CẤU HÌNH'!$C$13,FLOOR(ROUND((E193-'CẤU HÌNH'!$C$6)*24,4),0.5),0),0)))</f>
        <v/>
      </c>
      <c r="K193" s="32" t="str">
        <f>IF(A193="","",IF(COUNTIF('CẤU HÌNH'!$E$5:$E$24,A193)&gt;0,'CẤU HÌNH'!$C$16,IF(WEEKDAY(A193)=1,'CẤU HÌNH'!$C$15,'CẤU HÌNH'!$C$14)))</f>
        <v/>
      </c>
      <c r="L193" s="37" t="str">
        <f t="shared" si="1"/>
        <v/>
      </c>
      <c r="M193" s="38" t="str">
        <f>IF(OR(A193="",B193=""),"",IF(F193&lt;&gt;"",F193,IF(G193=0,"",IF(OR(COUNTIF('CẤU HÌNH'!$E$5:$E$24,A193)&gt;0,WEEKDAY(A193)=1),"TC",IF(G193&gt;='CẤU HÌNH'!$C$11,"X",IF(G193&gt;='CẤU HÌNH'!$C$12,"N","K"))))))</f>
        <v/>
      </c>
      <c r="N193" s="17"/>
      <c r="O193" s="39" t="str">
        <f t="shared" si="2"/>
        <v/>
      </c>
    </row>
    <row r="194" ht="19.5" customHeight="1">
      <c r="A194" s="15"/>
      <c r="B194" s="17"/>
      <c r="C194" s="22" t="str">
        <f t="array" ref="C194">IF(B194="","",IFERROR(INDEX('NHÂN VIÊN'!$C$5:$C$54,MATCH(B194,'NHÂN VIÊN'!$B$5:$B$54,0)),"⚠ Sai mã NV"))</f>
        <v/>
      </c>
      <c r="D194" s="24"/>
      <c r="E194" s="24"/>
      <c r="F194" s="25"/>
      <c r="G194" s="32" t="str">
        <f>IF(OR(A194="",B194=""),"",IF(AND(D194&lt;&gt;"",E194&lt;&gt;""),ROUND(MAX(0,(E194-D194)*24-MAX(0,MIN(E194,'CẤU HÌNH'!$C$8)-MAX(D194,'CẤU HÌNH'!$C$7))*24),2),0))</f>
        <v/>
      </c>
      <c r="H194" s="34" t="str">
        <f>IF(M194="X",IF(D194&gt;'CẤU HÌNH'!$C$5+'CẤU HÌNH'!$C$10/1440,ROUND((D194-'CẤU HÌNH'!$C$5)*1440,0),0),"")</f>
        <v/>
      </c>
      <c r="I194" s="34" t="str">
        <f>IF(M194="X",IF(E194&lt;'CẤU HÌNH'!$C$6,ROUND(('CẤU HÌNH'!$C$6-E194)*1440,0),0),"")</f>
        <v/>
      </c>
      <c r="J194" s="37" t="str">
        <f>IF(M194="","",IF(M194="TC",G194,IF(M194="X",IF(ROUND((E194-'CẤU HÌNH'!$C$6)*24,4)&gt;='CẤU HÌNH'!$C$13,FLOOR(ROUND((E194-'CẤU HÌNH'!$C$6)*24,4),0.5),0),0)))</f>
        <v/>
      </c>
      <c r="K194" s="32" t="str">
        <f>IF(A194="","",IF(COUNTIF('CẤU HÌNH'!$E$5:$E$24,A194)&gt;0,'CẤU HÌNH'!$C$16,IF(WEEKDAY(A194)=1,'CẤU HÌNH'!$C$15,'CẤU HÌNH'!$C$14)))</f>
        <v/>
      </c>
      <c r="L194" s="37" t="str">
        <f t="shared" si="1"/>
        <v/>
      </c>
      <c r="M194" s="38" t="str">
        <f>IF(OR(A194="",B194=""),"",IF(F194&lt;&gt;"",F194,IF(G194=0,"",IF(OR(COUNTIF('CẤU HÌNH'!$E$5:$E$24,A194)&gt;0,WEEKDAY(A194)=1),"TC",IF(G194&gt;='CẤU HÌNH'!$C$11,"X",IF(G194&gt;='CẤU HÌNH'!$C$12,"N","K"))))))</f>
        <v/>
      </c>
      <c r="N194" s="17"/>
      <c r="O194" s="39" t="str">
        <f t="shared" si="2"/>
        <v/>
      </c>
    </row>
    <row r="195" ht="19.5" customHeight="1">
      <c r="A195" s="15"/>
      <c r="B195" s="17"/>
      <c r="C195" s="22" t="str">
        <f t="array" ref="C195">IF(B195="","",IFERROR(INDEX('NHÂN VIÊN'!$C$5:$C$54,MATCH(B195,'NHÂN VIÊN'!$B$5:$B$54,0)),"⚠ Sai mã NV"))</f>
        <v/>
      </c>
      <c r="D195" s="24"/>
      <c r="E195" s="24"/>
      <c r="F195" s="25"/>
      <c r="G195" s="32" t="str">
        <f>IF(OR(A195="",B195=""),"",IF(AND(D195&lt;&gt;"",E195&lt;&gt;""),ROUND(MAX(0,(E195-D195)*24-MAX(0,MIN(E195,'CẤU HÌNH'!$C$8)-MAX(D195,'CẤU HÌNH'!$C$7))*24),2),0))</f>
        <v/>
      </c>
      <c r="H195" s="34" t="str">
        <f>IF(M195="X",IF(D195&gt;'CẤU HÌNH'!$C$5+'CẤU HÌNH'!$C$10/1440,ROUND((D195-'CẤU HÌNH'!$C$5)*1440,0),0),"")</f>
        <v/>
      </c>
      <c r="I195" s="34" t="str">
        <f>IF(M195="X",IF(E195&lt;'CẤU HÌNH'!$C$6,ROUND(('CẤU HÌNH'!$C$6-E195)*1440,0),0),"")</f>
        <v/>
      </c>
      <c r="J195" s="37" t="str">
        <f>IF(M195="","",IF(M195="TC",G195,IF(M195="X",IF(ROUND((E195-'CẤU HÌNH'!$C$6)*24,4)&gt;='CẤU HÌNH'!$C$13,FLOOR(ROUND((E195-'CẤU HÌNH'!$C$6)*24,4),0.5),0),0)))</f>
        <v/>
      </c>
      <c r="K195" s="32" t="str">
        <f>IF(A195="","",IF(COUNTIF('CẤU HÌNH'!$E$5:$E$24,A195)&gt;0,'CẤU HÌNH'!$C$16,IF(WEEKDAY(A195)=1,'CẤU HÌNH'!$C$15,'CẤU HÌNH'!$C$14)))</f>
        <v/>
      </c>
      <c r="L195" s="37" t="str">
        <f t="shared" si="1"/>
        <v/>
      </c>
      <c r="M195" s="38" t="str">
        <f>IF(OR(A195="",B195=""),"",IF(F195&lt;&gt;"",F195,IF(G195=0,"",IF(OR(COUNTIF('CẤU HÌNH'!$E$5:$E$24,A195)&gt;0,WEEKDAY(A195)=1),"TC",IF(G195&gt;='CẤU HÌNH'!$C$11,"X",IF(G195&gt;='CẤU HÌNH'!$C$12,"N","K"))))))</f>
        <v/>
      </c>
      <c r="N195" s="17"/>
      <c r="O195" s="39" t="str">
        <f t="shared" si="2"/>
        <v/>
      </c>
    </row>
    <row r="196" ht="19.5" customHeight="1">
      <c r="A196" s="15"/>
      <c r="B196" s="17"/>
      <c r="C196" s="22" t="str">
        <f t="array" ref="C196">IF(B196="","",IFERROR(INDEX('NHÂN VIÊN'!$C$5:$C$54,MATCH(B196,'NHÂN VIÊN'!$B$5:$B$54,0)),"⚠ Sai mã NV"))</f>
        <v/>
      </c>
      <c r="D196" s="24"/>
      <c r="E196" s="24"/>
      <c r="F196" s="25"/>
      <c r="G196" s="32" t="str">
        <f>IF(OR(A196="",B196=""),"",IF(AND(D196&lt;&gt;"",E196&lt;&gt;""),ROUND(MAX(0,(E196-D196)*24-MAX(0,MIN(E196,'CẤU HÌNH'!$C$8)-MAX(D196,'CẤU HÌNH'!$C$7))*24),2),0))</f>
        <v/>
      </c>
      <c r="H196" s="34" t="str">
        <f>IF(M196="X",IF(D196&gt;'CẤU HÌNH'!$C$5+'CẤU HÌNH'!$C$10/1440,ROUND((D196-'CẤU HÌNH'!$C$5)*1440,0),0),"")</f>
        <v/>
      </c>
      <c r="I196" s="34" t="str">
        <f>IF(M196="X",IF(E196&lt;'CẤU HÌNH'!$C$6,ROUND(('CẤU HÌNH'!$C$6-E196)*1440,0),0),"")</f>
        <v/>
      </c>
      <c r="J196" s="37" t="str">
        <f>IF(M196="","",IF(M196="TC",G196,IF(M196="X",IF(ROUND((E196-'CẤU HÌNH'!$C$6)*24,4)&gt;='CẤU HÌNH'!$C$13,FLOOR(ROUND((E196-'CẤU HÌNH'!$C$6)*24,4),0.5),0),0)))</f>
        <v/>
      </c>
      <c r="K196" s="32" t="str">
        <f>IF(A196="","",IF(COUNTIF('CẤU HÌNH'!$E$5:$E$24,A196)&gt;0,'CẤU HÌNH'!$C$16,IF(WEEKDAY(A196)=1,'CẤU HÌNH'!$C$15,'CẤU HÌNH'!$C$14)))</f>
        <v/>
      </c>
      <c r="L196" s="37" t="str">
        <f t="shared" si="1"/>
        <v/>
      </c>
      <c r="M196" s="38" t="str">
        <f>IF(OR(A196="",B196=""),"",IF(F196&lt;&gt;"",F196,IF(G196=0,"",IF(OR(COUNTIF('CẤU HÌNH'!$E$5:$E$24,A196)&gt;0,WEEKDAY(A196)=1),"TC",IF(G196&gt;='CẤU HÌNH'!$C$11,"X",IF(G196&gt;='CẤU HÌNH'!$C$12,"N","K"))))))</f>
        <v/>
      </c>
      <c r="N196" s="17"/>
      <c r="O196" s="39" t="str">
        <f t="shared" si="2"/>
        <v/>
      </c>
    </row>
    <row r="197" ht="19.5" customHeight="1">
      <c r="A197" s="15"/>
      <c r="B197" s="17"/>
      <c r="C197" s="22" t="str">
        <f t="array" ref="C197">IF(B197="","",IFERROR(INDEX('NHÂN VIÊN'!$C$5:$C$54,MATCH(B197,'NHÂN VIÊN'!$B$5:$B$54,0)),"⚠ Sai mã NV"))</f>
        <v/>
      </c>
      <c r="D197" s="24"/>
      <c r="E197" s="24"/>
      <c r="F197" s="25"/>
      <c r="G197" s="32" t="str">
        <f>IF(OR(A197="",B197=""),"",IF(AND(D197&lt;&gt;"",E197&lt;&gt;""),ROUND(MAX(0,(E197-D197)*24-MAX(0,MIN(E197,'CẤU HÌNH'!$C$8)-MAX(D197,'CẤU HÌNH'!$C$7))*24),2),0))</f>
        <v/>
      </c>
      <c r="H197" s="34" t="str">
        <f>IF(M197="X",IF(D197&gt;'CẤU HÌNH'!$C$5+'CẤU HÌNH'!$C$10/1440,ROUND((D197-'CẤU HÌNH'!$C$5)*1440,0),0),"")</f>
        <v/>
      </c>
      <c r="I197" s="34" t="str">
        <f>IF(M197="X",IF(E197&lt;'CẤU HÌNH'!$C$6,ROUND(('CẤU HÌNH'!$C$6-E197)*1440,0),0),"")</f>
        <v/>
      </c>
      <c r="J197" s="37" t="str">
        <f>IF(M197="","",IF(M197="TC",G197,IF(M197="X",IF(ROUND((E197-'CẤU HÌNH'!$C$6)*24,4)&gt;='CẤU HÌNH'!$C$13,FLOOR(ROUND((E197-'CẤU HÌNH'!$C$6)*24,4),0.5),0),0)))</f>
        <v/>
      </c>
      <c r="K197" s="32" t="str">
        <f>IF(A197="","",IF(COUNTIF('CẤU HÌNH'!$E$5:$E$24,A197)&gt;0,'CẤU HÌNH'!$C$16,IF(WEEKDAY(A197)=1,'CẤU HÌNH'!$C$15,'CẤU HÌNH'!$C$14)))</f>
        <v/>
      </c>
      <c r="L197" s="37" t="str">
        <f t="shared" si="1"/>
        <v/>
      </c>
      <c r="M197" s="38" t="str">
        <f>IF(OR(A197="",B197=""),"",IF(F197&lt;&gt;"",F197,IF(G197=0,"",IF(OR(COUNTIF('CẤU HÌNH'!$E$5:$E$24,A197)&gt;0,WEEKDAY(A197)=1),"TC",IF(G197&gt;='CẤU HÌNH'!$C$11,"X",IF(G197&gt;='CẤU HÌNH'!$C$12,"N","K"))))))</f>
        <v/>
      </c>
      <c r="N197" s="17"/>
      <c r="O197" s="39" t="str">
        <f t="shared" si="2"/>
        <v/>
      </c>
    </row>
    <row r="198" ht="19.5" customHeight="1">
      <c r="A198" s="15"/>
      <c r="B198" s="17"/>
      <c r="C198" s="22" t="str">
        <f t="array" ref="C198">IF(B198="","",IFERROR(INDEX('NHÂN VIÊN'!$C$5:$C$54,MATCH(B198,'NHÂN VIÊN'!$B$5:$B$54,0)),"⚠ Sai mã NV"))</f>
        <v/>
      </c>
      <c r="D198" s="24"/>
      <c r="E198" s="24"/>
      <c r="F198" s="25"/>
      <c r="G198" s="32" t="str">
        <f>IF(OR(A198="",B198=""),"",IF(AND(D198&lt;&gt;"",E198&lt;&gt;""),ROUND(MAX(0,(E198-D198)*24-MAX(0,MIN(E198,'CẤU HÌNH'!$C$8)-MAX(D198,'CẤU HÌNH'!$C$7))*24),2),0))</f>
        <v/>
      </c>
      <c r="H198" s="34" t="str">
        <f>IF(M198="X",IF(D198&gt;'CẤU HÌNH'!$C$5+'CẤU HÌNH'!$C$10/1440,ROUND((D198-'CẤU HÌNH'!$C$5)*1440,0),0),"")</f>
        <v/>
      </c>
      <c r="I198" s="34" t="str">
        <f>IF(M198="X",IF(E198&lt;'CẤU HÌNH'!$C$6,ROUND(('CẤU HÌNH'!$C$6-E198)*1440,0),0),"")</f>
        <v/>
      </c>
      <c r="J198" s="37" t="str">
        <f>IF(M198="","",IF(M198="TC",G198,IF(M198="X",IF(ROUND((E198-'CẤU HÌNH'!$C$6)*24,4)&gt;='CẤU HÌNH'!$C$13,FLOOR(ROUND((E198-'CẤU HÌNH'!$C$6)*24,4),0.5),0),0)))</f>
        <v/>
      </c>
      <c r="K198" s="32" t="str">
        <f>IF(A198="","",IF(COUNTIF('CẤU HÌNH'!$E$5:$E$24,A198)&gt;0,'CẤU HÌNH'!$C$16,IF(WEEKDAY(A198)=1,'CẤU HÌNH'!$C$15,'CẤU HÌNH'!$C$14)))</f>
        <v/>
      </c>
      <c r="L198" s="37" t="str">
        <f t="shared" si="1"/>
        <v/>
      </c>
      <c r="M198" s="38" t="str">
        <f>IF(OR(A198="",B198=""),"",IF(F198&lt;&gt;"",F198,IF(G198=0,"",IF(OR(COUNTIF('CẤU HÌNH'!$E$5:$E$24,A198)&gt;0,WEEKDAY(A198)=1),"TC",IF(G198&gt;='CẤU HÌNH'!$C$11,"X",IF(G198&gt;='CẤU HÌNH'!$C$12,"N","K"))))))</f>
        <v/>
      </c>
      <c r="N198" s="17"/>
      <c r="O198" s="39" t="str">
        <f t="shared" si="2"/>
        <v/>
      </c>
    </row>
    <row r="199" ht="19.5" customHeight="1">
      <c r="A199" s="15"/>
      <c r="B199" s="17"/>
      <c r="C199" s="22" t="str">
        <f t="array" ref="C199">IF(B199="","",IFERROR(INDEX('NHÂN VIÊN'!$C$5:$C$54,MATCH(B199,'NHÂN VIÊN'!$B$5:$B$54,0)),"⚠ Sai mã NV"))</f>
        <v/>
      </c>
      <c r="D199" s="24"/>
      <c r="E199" s="24"/>
      <c r="F199" s="25"/>
      <c r="G199" s="32" t="str">
        <f>IF(OR(A199="",B199=""),"",IF(AND(D199&lt;&gt;"",E199&lt;&gt;""),ROUND(MAX(0,(E199-D199)*24-MAX(0,MIN(E199,'CẤU HÌNH'!$C$8)-MAX(D199,'CẤU HÌNH'!$C$7))*24),2),0))</f>
        <v/>
      </c>
      <c r="H199" s="34" t="str">
        <f>IF(M199="X",IF(D199&gt;'CẤU HÌNH'!$C$5+'CẤU HÌNH'!$C$10/1440,ROUND((D199-'CẤU HÌNH'!$C$5)*1440,0),0),"")</f>
        <v/>
      </c>
      <c r="I199" s="34" t="str">
        <f>IF(M199="X",IF(E199&lt;'CẤU HÌNH'!$C$6,ROUND(('CẤU HÌNH'!$C$6-E199)*1440,0),0),"")</f>
        <v/>
      </c>
      <c r="J199" s="37" t="str">
        <f>IF(M199="","",IF(M199="TC",G199,IF(M199="X",IF(ROUND((E199-'CẤU HÌNH'!$C$6)*24,4)&gt;='CẤU HÌNH'!$C$13,FLOOR(ROUND((E199-'CẤU HÌNH'!$C$6)*24,4),0.5),0),0)))</f>
        <v/>
      </c>
      <c r="K199" s="32" t="str">
        <f>IF(A199="","",IF(COUNTIF('CẤU HÌNH'!$E$5:$E$24,A199)&gt;0,'CẤU HÌNH'!$C$16,IF(WEEKDAY(A199)=1,'CẤU HÌNH'!$C$15,'CẤU HÌNH'!$C$14)))</f>
        <v/>
      </c>
      <c r="L199" s="37" t="str">
        <f t="shared" si="1"/>
        <v/>
      </c>
      <c r="M199" s="38" t="str">
        <f>IF(OR(A199="",B199=""),"",IF(F199&lt;&gt;"",F199,IF(G199=0,"",IF(OR(COUNTIF('CẤU HÌNH'!$E$5:$E$24,A199)&gt;0,WEEKDAY(A199)=1),"TC",IF(G199&gt;='CẤU HÌNH'!$C$11,"X",IF(G199&gt;='CẤU HÌNH'!$C$12,"N","K"))))))</f>
        <v/>
      </c>
      <c r="N199" s="17"/>
      <c r="O199" s="39" t="str">
        <f t="shared" si="2"/>
        <v/>
      </c>
    </row>
    <row r="200" ht="19.5" customHeight="1">
      <c r="A200" s="15"/>
      <c r="B200" s="17"/>
      <c r="C200" s="22" t="str">
        <f t="array" ref="C200">IF(B200="","",IFERROR(INDEX('NHÂN VIÊN'!$C$5:$C$54,MATCH(B200,'NHÂN VIÊN'!$B$5:$B$54,0)),"⚠ Sai mã NV"))</f>
        <v/>
      </c>
      <c r="D200" s="24"/>
      <c r="E200" s="24"/>
      <c r="F200" s="25"/>
      <c r="G200" s="32" t="str">
        <f>IF(OR(A200="",B200=""),"",IF(AND(D200&lt;&gt;"",E200&lt;&gt;""),ROUND(MAX(0,(E200-D200)*24-MAX(0,MIN(E200,'CẤU HÌNH'!$C$8)-MAX(D200,'CẤU HÌNH'!$C$7))*24),2),0))</f>
        <v/>
      </c>
      <c r="H200" s="34" t="str">
        <f>IF(M200="X",IF(D200&gt;'CẤU HÌNH'!$C$5+'CẤU HÌNH'!$C$10/1440,ROUND((D200-'CẤU HÌNH'!$C$5)*1440,0),0),"")</f>
        <v/>
      </c>
      <c r="I200" s="34" t="str">
        <f>IF(M200="X",IF(E200&lt;'CẤU HÌNH'!$C$6,ROUND(('CẤU HÌNH'!$C$6-E200)*1440,0),0),"")</f>
        <v/>
      </c>
      <c r="J200" s="37" t="str">
        <f>IF(M200="","",IF(M200="TC",G200,IF(M200="X",IF(ROUND((E200-'CẤU HÌNH'!$C$6)*24,4)&gt;='CẤU HÌNH'!$C$13,FLOOR(ROUND((E200-'CẤU HÌNH'!$C$6)*24,4),0.5),0),0)))</f>
        <v/>
      </c>
      <c r="K200" s="32" t="str">
        <f>IF(A200="","",IF(COUNTIF('CẤU HÌNH'!$E$5:$E$24,A200)&gt;0,'CẤU HÌNH'!$C$16,IF(WEEKDAY(A200)=1,'CẤU HÌNH'!$C$15,'CẤU HÌNH'!$C$14)))</f>
        <v/>
      </c>
      <c r="L200" s="37" t="str">
        <f t="shared" si="1"/>
        <v/>
      </c>
      <c r="M200" s="38" t="str">
        <f>IF(OR(A200="",B200=""),"",IF(F200&lt;&gt;"",F200,IF(G200=0,"",IF(OR(COUNTIF('CẤU HÌNH'!$E$5:$E$24,A200)&gt;0,WEEKDAY(A200)=1),"TC",IF(G200&gt;='CẤU HÌNH'!$C$11,"X",IF(G200&gt;='CẤU HÌNH'!$C$12,"N","K"))))))</f>
        <v/>
      </c>
      <c r="N200" s="17"/>
      <c r="O200" s="39" t="str">
        <f t="shared" si="2"/>
        <v/>
      </c>
    </row>
    <row r="201" ht="19.5" customHeight="1">
      <c r="A201" s="15"/>
      <c r="B201" s="17"/>
      <c r="C201" s="22" t="str">
        <f t="array" ref="C201">IF(B201="","",IFERROR(INDEX('NHÂN VIÊN'!$C$5:$C$54,MATCH(B201,'NHÂN VIÊN'!$B$5:$B$54,0)),"⚠ Sai mã NV"))</f>
        <v/>
      </c>
      <c r="D201" s="24"/>
      <c r="E201" s="24"/>
      <c r="F201" s="25"/>
      <c r="G201" s="32" t="str">
        <f>IF(OR(A201="",B201=""),"",IF(AND(D201&lt;&gt;"",E201&lt;&gt;""),ROUND(MAX(0,(E201-D201)*24-MAX(0,MIN(E201,'CẤU HÌNH'!$C$8)-MAX(D201,'CẤU HÌNH'!$C$7))*24),2),0))</f>
        <v/>
      </c>
      <c r="H201" s="34" t="str">
        <f>IF(M201="X",IF(D201&gt;'CẤU HÌNH'!$C$5+'CẤU HÌNH'!$C$10/1440,ROUND((D201-'CẤU HÌNH'!$C$5)*1440,0),0),"")</f>
        <v/>
      </c>
      <c r="I201" s="34" t="str">
        <f>IF(M201="X",IF(E201&lt;'CẤU HÌNH'!$C$6,ROUND(('CẤU HÌNH'!$C$6-E201)*1440,0),0),"")</f>
        <v/>
      </c>
      <c r="J201" s="37" t="str">
        <f>IF(M201="","",IF(M201="TC",G201,IF(M201="X",IF(ROUND((E201-'CẤU HÌNH'!$C$6)*24,4)&gt;='CẤU HÌNH'!$C$13,FLOOR(ROUND((E201-'CẤU HÌNH'!$C$6)*24,4),0.5),0),0)))</f>
        <v/>
      </c>
      <c r="K201" s="32" t="str">
        <f>IF(A201="","",IF(COUNTIF('CẤU HÌNH'!$E$5:$E$24,A201)&gt;0,'CẤU HÌNH'!$C$16,IF(WEEKDAY(A201)=1,'CẤU HÌNH'!$C$15,'CẤU HÌNH'!$C$14)))</f>
        <v/>
      </c>
      <c r="L201" s="37" t="str">
        <f t="shared" si="1"/>
        <v/>
      </c>
      <c r="M201" s="38" t="str">
        <f>IF(OR(A201="",B201=""),"",IF(F201&lt;&gt;"",F201,IF(G201=0,"",IF(OR(COUNTIF('CẤU HÌNH'!$E$5:$E$24,A201)&gt;0,WEEKDAY(A201)=1),"TC",IF(G201&gt;='CẤU HÌNH'!$C$11,"X",IF(G201&gt;='CẤU HÌNH'!$C$12,"N","K"))))))</f>
        <v/>
      </c>
      <c r="N201" s="17"/>
      <c r="O201" s="39" t="str">
        <f t="shared" si="2"/>
        <v/>
      </c>
    </row>
    <row r="202" ht="19.5" customHeight="1">
      <c r="A202" s="15"/>
      <c r="B202" s="17"/>
      <c r="C202" s="22" t="str">
        <f t="array" ref="C202">IF(B202="","",IFERROR(INDEX('NHÂN VIÊN'!$C$5:$C$54,MATCH(B202,'NHÂN VIÊN'!$B$5:$B$54,0)),"⚠ Sai mã NV"))</f>
        <v/>
      </c>
      <c r="D202" s="24"/>
      <c r="E202" s="24"/>
      <c r="F202" s="25"/>
      <c r="G202" s="32" t="str">
        <f>IF(OR(A202="",B202=""),"",IF(AND(D202&lt;&gt;"",E202&lt;&gt;""),ROUND(MAX(0,(E202-D202)*24-MAX(0,MIN(E202,'CẤU HÌNH'!$C$8)-MAX(D202,'CẤU HÌNH'!$C$7))*24),2),0))</f>
        <v/>
      </c>
      <c r="H202" s="34" t="str">
        <f>IF(M202="X",IF(D202&gt;'CẤU HÌNH'!$C$5+'CẤU HÌNH'!$C$10/1440,ROUND((D202-'CẤU HÌNH'!$C$5)*1440,0),0),"")</f>
        <v/>
      </c>
      <c r="I202" s="34" t="str">
        <f>IF(M202="X",IF(E202&lt;'CẤU HÌNH'!$C$6,ROUND(('CẤU HÌNH'!$C$6-E202)*1440,0),0),"")</f>
        <v/>
      </c>
      <c r="J202" s="37" t="str">
        <f>IF(M202="","",IF(M202="TC",G202,IF(M202="X",IF(ROUND((E202-'CẤU HÌNH'!$C$6)*24,4)&gt;='CẤU HÌNH'!$C$13,FLOOR(ROUND((E202-'CẤU HÌNH'!$C$6)*24,4),0.5),0),0)))</f>
        <v/>
      </c>
      <c r="K202" s="32" t="str">
        <f>IF(A202="","",IF(COUNTIF('CẤU HÌNH'!$E$5:$E$24,A202)&gt;0,'CẤU HÌNH'!$C$16,IF(WEEKDAY(A202)=1,'CẤU HÌNH'!$C$15,'CẤU HÌNH'!$C$14)))</f>
        <v/>
      </c>
      <c r="L202" s="37" t="str">
        <f t="shared" si="1"/>
        <v/>
      </c>
      <c r="M202" s="38" t="str">
        <f>IF(OR(A202="",B202=""),"",IF(F202&lt;&gt;"",F202,IF(G202=0,"",IF(OR(COUNTIF('CẤU HÌNH'!$E$5:$E$24,A202)&gt;0,WEEKDAY(A202)=1),"TC",IF(G202&gt;='CẤU HÌNH'!$C$11,"X",IF(G202&gt;='CẤU HÌNH'!$C$12,"N","K"))))))</f>
        <v/>
      </c>
      <c r="N202" s="17"/>
      <c r="O202" s="39" t="str">
        <f t="shared" si="2"/>
        <v/>
      </c>
    </row>
    <row r="203" ht="19.5" customHeight="1">
      <c r="A203" s="15"/>
      <c r="B203" s="17"/>
      <c r="C203" s="22" t="str">
        <f t="array" ref="C203">IF(B203="","",IFERROR(INDEX('NHÂN VIÊN'!$C$5:$C$54,MATCH(B203,'NHÂN VIÊN'!$B$5:$B$54,0)),"⚠ Sai mã NV"))</f>
        <v/>
      </c>
      <c r="D203" s="24"/>
      <c r="E203" s="24"/>
      <c r="F203" s="25"/>
      <c r="G203" s="32" t="str">
        <f>IF(OR(A203="",B203=""),"",IF(AND(D203&lt;&gt;"",E203&lt;&gt;""),ROUND(MAX(0,(E203-D203)*24-MAX(0,MIN(E203,'CẤU HÌNH'!$C$8)-MAX(D203,'CẤU HÌNH'!$C$7))*24),2),0))</f>
        <v/>
      </c>
      <c r="H203" s="34" t="str">
        <f>IF(M203="X",IF(D203&gt;'CẤU HÌNH'!$C$5+'CẤU HÌNH'!$C$10/1440,ROUND((D203-'CẤU HÌNH'!$C$5)*1440,0),0),"")</f>
        <v/>
      </c>
      <c r="I203" s="34" t="str">
        <f>IF(M203="X",IF(E203&lt;'CẤU HÌNH'!$C$6,ROUND(('CẤU HÌNH'!$C$6-E203)*1440,0),0),"")</f>
        <v/>
      </c>
      <c r="J203" s="37" t="str">
        <f>IF(M203="","",IF(M203="TC",G203,IF(M203="X",IF(ROUND((E203-'CẤU HÌNH'!$C$6)*24,4)&gt;='CẤU HÌNH'!$C$13,FLOOR(ROUND((E203-'CẤU HÌNH'!$C$6)*24,4),0.5),0),0)))</f>
        <v/>
      </c>
      <c r="K203" s="32" t="str">
        <f>IF(A203="","",IF(COUNTIF('CẤU HÌNH'!$E$5:$E$24,A203)&gt;0,'CẤU HÌNH'!$C$16,IF(WEEKDAY(A203)=1,'CẤU HÌNH'!$C$15,'CẤU HÌNH'!$C$14)))</f>
        <v/>
      </c>
      <c r="L203" s="37" t="str">
        <f t="shared" si="1"/>
        <v/>
      </c>
      <c r="M203" s="38" t="str">
        <f>IF(OR(A203="",B203=""),"",IF(F203&lt;&gt;"",F203,IF(G203=0,"",IF(OR(COUNTIF('CẤU HÌNH'!$E$5:$E$24,A203)&gt;0,WEEKDAY(A203)=1),"TC",IF(G203&gt;='CẤU HÌNH'!$C$11,"X",IF(G203&gt;='CẤU HÌNH'!$C$12,"N","K"))))))</f>
        <v/>
      </c>
      <c r="N203" s="17"/>
      <c r="O203" s="39" t="str">
        <f t="shared" si="2"/>
        <v/>
      </c>
    </row>
    <row r="204" ht="19.5" customHeight="1">
      <c r="A204" s="15"/>
      <c r="B204" s="17"/>
      <c r="C204" s="22" t="str">
        <f t="array" ref="C204">IF(B204="","",IFERROR(INDEX('NHÂN VIÊN'!$C$5:$C$54,MATCH(B204,'NHÂN VIÊN'!$B$5:$B$54,0)),"⚠ Sai mã NV"))</f>
        <v/>
      </c>
      <c r="D204" s="24"/>
      <c r="E204" s="24"/>
      <c r="F204" s="25"/>
      <c r="G204" s="32" t="str">
        <f>IF(OR(A204="",B204=""),"",IF(AND(D204&lt;&gt;"",E204&lt;&gt;""),ROUND(MAX(0,(E204-D204)*24-MAX(0,MIN(E204,'CẤU HÌNH'!$C$8)-MAX(D204,'CẤU HÌNH'!$C$7))*24),2),0))</f>
        <v/>
      </c>
      <c r="H204" s="34" t="str">
        <f>IF(M204="X",IF(D204&gt;'CẤU HÌNH'!$C$5+'CẤU HÌNH'!$C$10/1440,ROUND((D204-'CẤU HÌNH'!$C$5)*1440,0),0),"")</f>
        <v/>
      </c>
      <c r="I204" s="34" t="str">
        <f>IF(M204="X",IF(E204&lt;'CẤU HÌNH'!$C$6,ROUND(('CẤU HÌNH'!$C$6-E204)*1440,0),0),"")</f>
        <v/>
      </c>
      <c r="J204" s="37" t="str">
        <f>IF(M204="","",IF(M204="TC",G204,IF(M204="X",IF(ROUND((E204-'CẤU HÌNH'!$C$6)*24,4)&gt;='CẤU HÌNH'!$C$13,FLOOR(ROUND((E204-'CẤU HÌNH'!$C$6)*24,4),0.5),0),0)))</f>
        <v/>
      </c>
      <c r="K204" s="32" t="str">
        <f>IF(A204="","",IF(COUNTIF('CẤU HÌNH'!$E$5:$E$24,A204)&gt;0,'CẤU HÌNH'!$C$16,IF(WEEKDAY(A204)=1,'CẤU HÌNH'!$C$15,'CẤU HÌNH'!$C$14)))</f>
        <v/>
      </c>
      <c r="L204" s="37" t="str">
        <f t="shared" si="1"/>
        <v/>
      </c>
      <c r="M204" s="38" t="str">
        <f>IF(OR(A204="",B204=""),"",IF(F204&lt;&gt;"",F204,IF(G204=0,"",IF(OR(COUNTIF('CẤU HÌNH'!$E$5:$E$24,A204)&gt;0,WEEKDAY(A204)=1),"TC",IF(G204&gt;='CẤU HÌNH'!$C$11,"X",IF(G204&gt;='CẤU HÌNH'!$C$12,"N","K"))))))</f>
        <v/>
      </c>
      <c r="N204" s="17"/>
      <c r="O204" s="39" t="str">
        <f t="shared" si="2"/>
        <v/>
      </c>
    </row>
    <row r="205" ht="19.5" customHeight="1">
      <c r="A205" s="15"/>
      <c r="B205" s="17"/>
      <c r="C205" s="22" t="str">
        <f t="array" ref="C205">IF(B205="","",IFERROR(INDEX('NHÂN VIÊN'!$C$5:$C$54,MATCH(B205,'NHÂN VIÊN'!$B$5:$B$54,0)),"⚠ Sai mã NV"))</f>
        <v/>
      </c>
      <c r="D205" s="24"/>
      <c r="E205" s="24"/>
      <c r="F205" s="25"/>
      <c r="G205" s="32" t="str">
        <f>IF(OR(A205="",B205=""),"",IF(AND(D205&lt;&gt;"",E205&lt;&gt;""),ROUND(MAX(0,(E205-D205)*24-MAX(0,MIN(E205,'CẤU HÌNH'!$C$8)-MAX(D205,'CẤU HÌNH'!$C$7))*24),2),0))</f>
        <v/>
      </c>
      <c r="H205" s="34" t="str">
        <f>IF(M205="X",IF(D205&gt;'CẤU HÌNH'!$C$5+'CẤU HÌNH'!$C$10/1440,ROUND((D205-'CẤU HÌNH'!$C$5)*1440,0),0),"")</f>
        <v/>
      </c>
      <c r="I205" s="34" t="str">
        <f>IF(M205="X",IF(E205&lt;'CẤU HÌNH'!$C$6,ROUND(('CẤU HÌNH'!$C$6-E205)*1440,0),0),"")</f>
        <v/>
      </c>
      <c r="J205" s="37" t="str">
        <f>IF(M205="","",IF(M205="TC",G205,IF(M205="X",IF(ROUND((E205-'CẤU HÌNH'!$C$6)*24,4)&gt;='CẤU HÌNH'!$C$13,FLOOR(ROUND((E205-'CẤU HÌNH'!$C$6)*24,4),0.5),0),0)))</f>
        <v/>
      </c>
      <c r="K205" s="32" t="str">
        <f>IF(A205="","",IF(COUNTIF('CẤU HÌNH'!$E$5:$E$24,A205)&gt;0,'CẤU HÌNH'!$C$16,IF(WEEKDAY(A205)=1,'CẤU HÌNH'!$C$15,'CẤU HÌNH'!$C$14)))</f>
        <v/>
      </c>
      <c r="L205" s="37" t="str">
        <f t="shared" si="1"/>
        <v/>
      </c>
      <c r="M205" s="38" t="str">
        <f>IF(OR(A205="",B205=""),"",IF(F205&lt;&gt;"",F205,IF(G205=0,"",IF(OR(COUNTIF('CẤU HÌNH'!$E$5:$E$24,A205)&gt;0,WEEKDAY(A205)=1),"TC",IF(G205&gt;='CẤU HÌNH'!$C$11,"X",IF(G205&gt;='CẤU HÌNH'!$C$12,"N","K"))))))</f>
        <v/>
      </c>
      <c r="N205" s="17"/>
      <c r="O205" s="39" t="str">
        <f t="shared" si="2"/>
        <v/>
      </c>
    </row>
    <row r="206" ht="19.5" customHeight="1">
      <c r="A206" s="15"/>
      <c r="B206" s="17"/>
      <c r="C206" s="22" t="str">
        <f t="array" ref="C206">IF(B206="","",IFERROR(INDEX('NHÂN VIÊN'!$C$5:$C$54,MATCH(B206,'NHÂN VIÊN'!$B$5:$B$54,0)),"⚠ Sai mã NV"))</f>
        <v/>
      </c>
      <c r="D206" s="24"/>
      <c r="E206" s="24"/>
      <c r="F206" s="25"/>
      <c r="G206" s="32" t="str">
        <f>IF(OR(A206="",B206=""),"",IF(AND(D206&lt;&gt;"",E206&lt;&gt;""),ROUND(MAX(0,(E206-D206)*24-MAX(0,MIN(E206,'CẤU HÌNH'!$C$8)-MAX(D206,'CẤU HÌNH'!$C$7))*24),2),0))</f>
        <v/>
      </c>
      <c r="H206" s="34" t="str">
        <f>IF(M206="X",IF(D206&gt;'CẤU HÌNH'!$C$5+'CẤU HÌNH'!$C$10/1440,ROUND((D206-'CẤU HÌNH'!$C$5)*1440,0),0),"")</f>
        <v/>
      </c>
      <c r="I206" s="34" t="str">
        <f>IF(M206="X",IF(E206&lt;'CẤU HÌNH'!$C$6,ROUND(('CẤU HÌNH'!$C$6-E206)*1440,0),0),"")</f>
        <v/>
      </c>
      <c r="J206" s="37" t="str">
        <f>IF(M206="","",IF(M206="TC",G206,IF(M206="X",IF(ROUND((E206-'CẤU HÌNH'!$C$6)*24,4)&gt;='CẤU HÌNH'!$C$13,FLOOR(ROUND((E206-'CẤU HÌNH'!$C$6)*24,4),0.5),0),0)))</f>
        <v/>
      </c>
      <c r="K206" s="32" t="str">
        <f>IF(A206="","",IF(COUNTIF('CẤU HÌNH'!$E$5:$E$24,A206)&gt;0,'CẤU HÌNH'!$C$16,IF(WEEKDAY(A206)=1,'CẤU HÌNH'!$C$15,'CẤU HÌNH'!$C$14)))</f>
        <v/>
      </c>
      <c r="L206" s="37" t="str">
        <f t="shared" si="1"/>
        <v/>
      </c>
      <c r="M206" s="38" t="str">
        <f>IF(OR(A206="",B206=""),"",IF(F206&lt;&gt;"",F206,IF(G206=0,"",IF(OR(COUNTIF('CẤU HÌNH'!$E$5:$E$24,A206)&gt;0,WEEKDAY(A206)=1),"TC",IF(G206&gt;='CẤU HÌNH'!$C$11,"X",IF(G206&gt;='CẤU HÌNH'!$C$12,"N","K"))))))</f>
        <v/>
      </c>
      <c r="N206" s="17"/>
      <c r="O206" s="39" t="str">
        <f t="shared" si="2"/>
        <v/>
      </c>
    </row>
    <row r="207" ht="19.5" customHeight="1">
      <c r="A207" s="15"/>
      <c r="B207" s="17"/>
      <c r="C207" s="22" t="str">
        <f t="array" ref="C207">IF(B207="","",IFERROR(INDEX('NHÂN VIÊN'!$C$5:$C$54,MATCH(B207,'NHÂN VIÊN'!$B$5:$B$54,0)),"⚠ Sai mã NV"))</f>
        <v/>
      </c>
      <c r="D207" s="24"/>
      <c r="E207" s="24"/>
      <c r="F207" s="25"/>
      <c r="G207" s="32" t="str">
        <f>IF(OR(A207="",B207=""),"",IF(AND(D207&lt;&gt;"",E207&lt;&gt;""),ROUND(MAX(0,(E207-D207)*24-MAX(0,MIN(E207,'CẤU HÌNH'!$C$8)-MAX(D207,'CẤU HÌNH'!$C$7))*24),2),0))</f>
        <v/>
      </c>
      <c r="H207" s="34" t="str">
        <f>IF(M207="X",IF(D207&gt;'CẤU HÌNH'!$C$5+'CẤU HÌNH'!$C$10/1440,ROUND((D207-'CẤU HÌNH'!$C$5)*1440,0),0),"")</f>
        <v/>
      </c>
      <c r="I207" s="34" t="str">
        <f>IF(M207="X",IF(E207&lt;'CẤU HÌNH'!$C$6,ROUND(('CẤU HÌNH'!$C$6-E207)*1440,0),0),"")</f>
        <v/>
      </c>
      <c r="J207" s="37" t="str">
        <f>IF(M207="","",IF(M207="TC",G207,IF(M207="X",IF(ROUND((E207-'CẤU HÌNH'!$C$6)*24,4)&gt;='CẤU HÌNH'!$C$13,FLOOR(ROUND((E207-'CẤU HÌNH'!$C$6)*24,4),0.5),0),0)))</f>
        <v/>
      </c>
      <c r="K207" s="32" t="str">
        <f>IF(A207="","",IF(COUNTIF('CẤU HÌNH'!$E$5:$E$24,A207)&gt;0,'CẤU HÌNH'!$C$16,IF(WEEKDAY(A207)=1,'CẤU HÌNH'!$C$15,'CẤU HÌNH'!$C$14)))</f>
        <v/>
      </c>
      <c r="L207" s="37" t="str">
        <f t="shared" si="1"/>
        <v/>
      </c>
      <c r="M207" s="38" t="str">
        <f>IF(OR(A207="",B207=""),"",IF(F207&lt;&gt;"",F207,IF(G207=0,"",IF(OR(COUNTIF('CẤU HÌNH'!$E$5:$E$24,A207)&gt;0,WEEKDAY(A207)=1),"TC",IF(G207&gt;='CẤU HÌNH'!$C$11,"X",IF(G207&gt;='CẤU HÌNH'!$C$12,"N","K"))))))</f>
        <v/>
      </c>
      <c r="N207" s="17"/>
      <c r="O207" s="39" t="str">
        <f t="shared" si="2"/>
        <v/>
      </c>
    </row>
    <row r="208" ht="19.5" customHeight="1">
      <c r="A208" s="15"/>
      <c r="B208" s="17"/>
      <c r="C208" s="22" t="str">
        <f t="array" ref="C208">IF(B208="","",IFERROR(INDEX('NHÂN VIÊN'!$C$5:$C$54,MATCH(B208,'NHÂN VIÊN'!$B$5:$B$54,0)),"⚠ Sai mã NV"))</f>
        <v/>
      </c>
      <c r="D208" s="24"/>
      <c r="E208" s="24"/>
      <c r="F208" s="25"/>
      <c r="G208" s="32" t="str">
        <f>IF(OR(A208="",B208=""),"",IF(AND(D208&lt;&gt;"",E208&lt;&gt;""),ROUND(MAX(0,(E208-D208)*24-MAX(0,MIN(E208,'CẤU HÌNH'!$C$8)-MAX(D208,'CẤU HÌNH'!$C$7))*24),2),0))</f>
        <v/>
      </c>
      <c r="H208" s="34" t="str">
        <f>IF(M208="X",IF(D208&gt;'CẤU HÌNH'!$C$5+'CẤU HÌNH'!$C$10/1440,ROUND((D208-'CẤU HÌNH'!$C$5)*1440,0),0),"")</f>
        <v/>
      </c>
      <c r="I208" s="34" t="str">
        <f>IF(M208="X",IF(E208&lt;'CẤU HÌNH'!$C$6,ROUND(('CẤU HÌNH'!$C$6-E208)*1440,0),0),"")</f>
        <v/>
      </c>
      <c r="J208" s="37" t="str">
        <f>IF(M208="","",IF(M208="TC",G208,IF(M208="X",IF(ROUND((E208-'CẤU HÌNH'!$C$6)*24,4)&gt;='CẤU HÌNH'!$C$13,FLOOR(ROUND((E208-'CẤU HÌNH'!$C$6)*24,4),0.5),0),0)))</f>
        <v/>
      </c>
      <c r="K208" s="32" t="str">
        <f>IF(A208="","",IF(COUNTIF('CẤU HÌNH'!$E$5:$E$24,A208)&gt;0,'CẤU HÌNH'!$C$16,IF(WEEKDAY(A208)=1,'CẤU HÌNH'!$C$15,'CẤU HÌNH'!$C$14)))</f>
        <v/>
      </c>
      <c r="L208" s="37" t="str">
        <f t="shared" si="1"/>
        <v/>
      </c>
      <c r="M208" s="38" t="str">
        <f>IF(OR(A208="",B208=""),"",IF(F208&lt;&gt;"",F208,IF(G208=0,"",IF(OR(COUNTIF('CẤU HÌNH'!$E$5:$E$24,A208)&gt;0,WEEKDAY(A208)=1),"TC",IF(G208&gt;='CẤU HÌNH'!$C$11,"X",IF(G208&gt;='CẤU HÌNH'!$C$12,"N","K"))))))</f>
        <v/>
      </c>
      <c r="N208" s="17"/>
      <c r="O208" s="39" t="str">
        <f t="shared" si="2"/>
        <v/>
      </c>
    </row>
    <row r="209" ht="19.5" customHeight="1">
      <c r="A209" s="15"/>
      <c r="B209" s="17"/>
      <c r="C209" s="22" t="str">
        <f t="array" ref="C209">IF(B209="","",IFERROR(INDEX('NHÂN VIÊN'!$C$5:$C$54,MATCH(B209,'NHÂN VIÊN'!$B$5:$B$54,0)),"⚠ Sai mã NV"))</f>
        <v/>
      </c>
      <c r="D209" s="24"/>
      <c r="E209" s="24"/>
      <c r="F209" s="25"/>
      <c r="G209" s="32" t="str">
        <f>IF(OR(A209="",B209=""),"",IF(AND(D209&lt;&gt;"",E209&lt;&gt;""),ROUND(MAX(0,(E209-D209)*24-MAX(0,MIN(E209,'CẤU HÌNH'!$C$8)-MAX(D209,'CẤU HÌNH'!$C$7))*24),2),0))</f>
        <v/>
      </c>
      <c r="H209" s="34" t="str">
        <f>IF(M209="X",IF(D209&gt;'CẤU HÌNH'!$C$5+'CẤU HÌNH'!$C$10/1440,ROUND((D209-'CẤU HÌNH'!$C$5)*1440,0),0),"")</f>
        <v/>
      </c>
      <c r="I209" s="34" t="str">
        <f>IF(M209="X",IF(E209&lt;'CẤU HÌNH'!$C$6,ROUND(('CẤU HÌNH'!$C$6-E209)*1440,0),0),"")</f>
        <v/>
      </c>
      <c r="J209" s="37" t="str">
        <f>IF(M209="","",IF(M209="TC",G209,IF(M209="X",IF(ROUND((E209-'CẤU HÌNH'!$C$6)*24,4)&gt;='CẤU HÌNH'!$C$13,FLOOR(ROUND((E209-'CẤU HÌNH'!$C$6)*24,4),0.5),0),0)))</f>
        <v/>
      </c>
      <c r="K209" s="32" t="str">
        <f>IF(A209="","",IF(COUNTIF('CẤU HÌNH'!$E$5:$E$24,A209)&gt;0,'CẤU HÌNH'!$C$16,IF(WEEKDAY(A209)=1,'CẤU HÌNH'!$C$15,'CẤU HÌNH'!$C$14)))</f>
        <v/>
      </c>
      <c r="L209" s="37" t="str">
        <f t="shared" si="1"/>
        <v/>
      </c>
      <c r="M209" s="38" t="str">
        <f>IF(OR(A209="",B209=""),"",IF(F209&lt;&gt;"",F209,IF(G209=0,"",IF(OR(COUNTIF('CẤU HÌNH'!$E$5:$E$24,A209)&gt;0,WEEKDAY(A209)=1),"TC",IF(G209&gt;='CẤU HÌNH'!$C$11,"X",IF(G209&gt;='CẤU HÌNH'!$C$12,"N","K"))))))</f>
        <v/>
      </c>
      <c r="N209" s="17"/>
      <c r="O209" s="39" t="str">
        <f t="shared" si="2"/>
        <v/>
      </c>
    </row>
    <row r="210" ht="19.5" customHeight="1">
      <c r="A210" s="15"/>
      <c r="B210" s="17"/>
      <c r="C210" s="22" t="str">
        <f t="array" ref="C210">IF(B210="","",IFERROR(INDEX('NHÂN VIÊN'!$C$5:$C$54,MATCH(B210,'NHÂN VIÊN'!$B$5:$B$54,0)),"⚠ Sai mã NV"))</f>
        <v/>
      </c>
      <c r="D210" s="24"/>
      <c r="E210" s="24"/>
      <c r="F210" s="25"/>
      <c r="G210" s="32" t="str">
        <f>IF(OR(A210="",B210=""),"",IF(AND(D210&lt;&gt;"",E210&lt;&gt;""),ROUND(MAX(0,(E210-D210)*24-MAX(0,MIN(E210,'CẤU HÌNH'!$C$8)-MAX(D210,'CẤU HÌNH'!$C$7))*24),2),0))</f>
        <v/>
      </c>
      <c r="H210" s="34" t="str">
        <f>IF(M210="X",IF(D210&gt;'CẤU HÌNH'!$C$5+'CẤU HÌNH'!$C$10/1440,ROUND((D210-'CẤU HÌNH'!$C$5)*1440,0),0),"")</f>
        <v/>
      </c>
      <c r="I210" s="34" t="str">
        <f>IF(M210="X",IF(E210&lt;'CẤU HÌNH'!$C$6,ROUND(('CẤU HÌNH'!$C$6-E210)*1440,0),0),"")</f>
        <v/>
      </c>
      <c r="J210" s="37" t="str">
        <f>IF(M210="","",IF(M210="TC",G210,IF(M210="X",IF(ROUND((E210-'CẤU HÌNH'!$C$6)*24,4)&gt;='CẤU HÌNH'!$C$13,FLOOR(ROUND((E210-'CẤU HÌNH'!$C$6)*24,4),0.5),0),0)))</f>
        <v/>
      </c>
      <c r="K210" s="32" t="str">
        <f>IF(A210="","",IF(COUNTIF('CẤU HÌNH'!$E$5:$E$24,A210)&gt;0,'CẤU HÌNH'!$C$16,IF(WEEKDAY(A210)=1,'CẤU HÌNH'!$C$15,'CẤU HÌNH'!$C$14)))</f>
        <v/>
      </c>
      <c r="L210" s="37" t="str">
        <f t="shared" si="1"/>
        <v/>
      </c>
      <c r="M210" s="38" t="str">
        <f>IF(OR(A210="",B210=""),"",IF(F210&lt;&gt;"",F210,IF(G210=0,"",IF(OR(COUNTIF('CẤU HÌNH'!$E$5:$E$24,A210)&gt;0,WEEKDAY(A210)=1),"TC",IF(G210&gt;='CẤU HÌNH'!$C$11,"X",IF(G210&gt;='CẤU HÌNH'!$C$12,"N","K"))))))</f>
        <v/>
      </c>
      <c r="N210" s="17"/>
      <c r="O210" s="39" t="str">
        <f t="shared" si="2"/>
        <v/>
      </c>
    </row>
    <row r="211" ht="19.5" customHeight="1">
      <c r="A211" s="15"/>
      <c r="B211" s="17"/>
      <c r="C211" s="22" t="str">
        <f t="array" ref="C211">IF(B211="","",IFERROR(INDEX('NHÂN VIÊN'!$C$5:$C$54,MATCH(B211,'NHÂN VIÊN'!$B$5:$B$54,0)),"⚠ Sai mã NV"))</f>
        <v/>
      </c>
      <c r="D211" s="24"/>
      <c r="E211" s="24"/>
      <c r="F211" s="25"/>
      <c r="G211" s="32" t="str">
        <f>IF(OR(A211="",B211=""),"",IF(AND(D211&lt;&gt;"",E211&lt;&gt;""),ROUND(MAX(0,(E211-D211)*24-MAX(0,MIN(E211,'CẤU HÌNH'!$C$8)-MAX(D211,'CẤU HÌNH'!$C$7))*24),2),0))</f>
        <v/>
      </c>
      <c r="H211" s="34" t="str">
        <f>IF(M211="X",IF(D211&gt;'CẤU HÌNH'!$C$5+'CẤU HÌNH'!$C$10/1440,ROUND((D211-'CẤU HÌNH'!$C$5)*1440,0),0),"")</f>
        <v/>
      </c>
      <c r="I211" s="34" t="str">
        <f>IF(M211="X",IF(E211&lt;'CẤU HÌNH'!$C$6,ROUND(('CẤU HÌNH'!$C$6-E211)*1440,0),0),"")</f>
        <v/>
      </c>
      <c r="J211" s="37" t="str">
        <f>IF(M211="","",IF(M211="TC",G211,IF(M211="X",IF(ROUND((E211-'CẤU HÌNH'!$C$6)*24,4)&gt;='CẤU HÌNH'!$C$13,FLOOR(ROUND((E211-'CẤU HÌNH'!$C$6)*24,4),0.5),0),0)))</f>
        <v/>
      </c>
      <c r="K211" s="32" t="str">
        <f>IF(A211="","",IF(COUNTIF('CẤU HÌNH'!$E$5:$E$24,A211)&gt;0,'CẤU HÌNH'!$C$16,IF(WEEKDAY(A211)=1,'CẤU HÌNH'!$C$15,'CẤU HÌNH'!$C$14)))</f>
        <v/>
      </c>
      <c r="L211" s="37" t="str">
        <f t="shared" si="1"/>
        <v/>
      </c>
      <c r="M211" s="38" t="str">
        <f>IF(OR(A211="",B211=""),"",IF(F211&lt;&gt;"",F211,IF(G211=0,"",IF(OR(COUNTIF('CẤU HÌNH'!$E$5:$E$24,A211)&gt;0,WEEKDAY(A211)=1),"TC",IF(G211&gt;='CẤU HÌNH'!$C$11,"X",IF(G211&gt;='CẤU HÌNH'!$C$12,"N","K"))))))</f>
        <v/>
      </c>
      <c r="N211" s="17"/>
      <c r="O211" s="39" t="str">
        <f t="shared" si="2"/>
        <v/>
      </c>
    </row>
    <row r="212" ht="19.5" customHeight="1">
      <c r="A212" s="15"/>
      <c r="B212" s="17"/>
      <c r="C212" s="22" t="str">
        <f t="array" ref="C212">IF(B212="","",IFERROR(INDEX('NHÂN VIÊN'!$C$5:$C$54,MATCH(B212,'NHÂN VIÊN'!$B$5:$B$54,0)),"⚠ Sai mã NV"))</f>
        <v/>
      </c>
      <c r="D212" s="24"/>
      <c r="E212" s="24"/>
      <c r="F212" s="25"/>
      <c r="G212" s="32" t="str">
        <f>IF(OR(A212="",B212=""),"",IF(AND(D212&lt;&gt;"",E212&lt;&gt;""),ROUND(MAX(0,(E212-D212)*24-MAX(0,MIN(E212,'CẤU HÌNH'!$C$8)-MAX(D212,'CẤU HÌNH'!$C$7))*24),2),0))</f>
        <v/>
      </c>
      <c r="H212" s="34" t="str">
        <f>IF(M212="X",IF(D212&gt;'CẤU HÌNH'!$C$5+'CẤU HÌNH'!$C$10/1440,ROUND((D212-'CẤU HÌNH'!$C$5)*1440,0),0),"")</f>
        <v/>
      </c>
      <c r="I212" s="34" t="str">
        <f>IF(M212="X",IF(E212&lt;'CẤU HÌNH'!$C$6,ROUND(('CẤU HÌNH'!$C$6-E212)*1440,0),0),"")</f>
        <v/>
      </c>
      <c r="J212" s="37" t="str">
        <f>IF(M212="","",IF(M212="TC",G212,IF(M212="X",IF(ROUND((E212-'CẤU HÌNH'!$C$6)*24,4)&gt;='CẤU HÌNH'!$C$13,FLOOR(ROUND((E212-'CẤU HÌNH'!$C$6)*24,4),0.5),0),0)))</f>
        <v/>
      </c>
      <c r="K212" s="32" t="str">
        <f>IF(A212="","",IF(COUNTIF('CẤU HÌNH'!$E$5:$E$24,A212)&gt;0,'CẤU HÌNH'!$C$16,IF(WEEKDAY(A212)=1,'CẤU HÌNH'!$C$15,'CẤU HÌNH'!$C$14)))</f>
        <v/>
      </c>
      <c r="L212" s="37" t="str">
        <f t="shared" si="1"/>
        <v/>
      </c>
      <c r="M212" s="38" t="str">
        <f>IF(OR(A212="",B212=""),"",IF(F212&lt;&gt;"",F212,IF(G212=0,"",IF(OR(COUNTIF('CẤU HÌNH'!$E$5:$E$24,A212)&gt;0,WEEKDAY(A212)=1),"TC",IF(G212&gt;='CẤU HÌNH'!$C$11,"X",IF(G212&gt;='CẤU HÌNH'!$C$12,"N","K"))))))</f>
        <v/>
      </c>
      <c r="N212" s="17"/>
      <c r="O212" s="39" t="str">
        <f t="shared" si="2"/>
        <v/>
      </c>
    </row>
    <row r="213" ht="19.5" customHeight="1">
      <c r="A213" s="15"/>
      <c r="B213" s="17"/>
      <c r="C213" s="22" t="str">
        <f t="array" ref="C213">IF(B213="","",IFERROR(INDEX('NHÂN VIÊN'!$C$5:$C$54,MATCH(B213,'NHÂN VIÊN'!$B$5:$B$54,0)),"⚠ Sai mã NV"))</f>
        <v/>
      </c>
      <c r="D213" s="24"/>
      <c r="E213" s="24"/>
      <c r="F213" s="25"/>
      <c r="G213" s="32" t="str">
        <f>IF(OR(A213="",B213=""),"",IF(AND(D213&lt;&gt;"",E213&lt;&gt;""),ROUND(MAX(0,(E213-D213)*24-MAX(0,MIN(E213,'CẤU HÌNH'!$C$8)-MAX(D213,'CẤU HÌNH'!$C$7))*24),2),0))</f>
        <v/>
      </c>
      <c r="H213" s="34" t="str">
        <f>IF(M213="X",IF(D213&gt;'CẤU HÌNH'!$C$5+'CẤU HÌNH'!$C$10/1440,ROUND((D213-'CẤU HÌNH'!$C$5)*1440,0),0),"")</f>
        <v/>
      </c>
      <c r="I213" s="34" t="str">
        <f>IF(M213="X",IF(E213&lt;'CẤU HÌNH'!$C$6,ROUND(('CẤU HÌNH'!$C$6-E213)*1440,0),0),"")</f>
        <v/>
      </c>
      <c r="J213" s="37" t="str">
        <f>IF(M213="","",IF(M213="TC",G213,IF(M213="X",IF(ROUND((E213-'CẤU HÌNH'!$C$6)*24,4)&gt;='CẤU HÌNH'!$C$13,FLOOR(ROUND((E213-'CẤU HÌNH'!$C$6)*24,4),0.5),0),0)))</f>
        <v/>
      </c>
      <c r="K213" s="32" t="str">
        <f>IF(A213="","",IF(COUNTIF('CẤU HÌNH'!$E$5:$E$24,A213)&gt;0,'CẤU HÌNH'!$C$16,IF(WEEKDAY(A213)=1,'CẤU HÌNH'!$C$15,'CẤU HÌNH'!$C$14)))</f>
        <v/>
      </c>
      <c r="L213" s="37" t="str">
        <f t="shared" si="1"/>
        <v/>
      </c>
      <c r="M213" s="38" t="str">
        <f>IF(OR(A213="",B213=""),"",IF(F213&lt;&gt;"",F213,IF(G213=0,"",IF(OR(COUNTIF('CẤU HÌNH'!$E$5:$E$24,A213)&gt;0,WEEKDAY(A213)=1),"TC",IF(G213&gt;='CẤU HÌNH'!$C$11,"X",IF(G213&gt;='CẤU HÌNH'!$C$12,"N","K"))))))</f>
        <v/>
      </c>
      <c r="N213" s="17"/>
      <c r="O213" s="39" t="str">
        <f t="shared" si="2"/>
        <v/>
      </c>
    </row>
    <row r="214" ht="19.5" customHeight="1">
      <c r="A214" s="15"/>
      <c r="B214" s="17"/>
      <c r="C214" s="22" t="str">
        <f t="array" ref="C214">IF(B214="","",IFERROR(INDEX('NHÂN VIÊN'!$C$5:$C$54,MATCH(B214,'NHÂN VIÊN'!$B$5:$B$54,0)),"⚠ Sai mã NV"))</f>
        <v/>
      </c>
      <c r="D214" s="24"/>
      <c r="E214" s="24"/>
      <c r="F214" s="25"/>
      <c r="G214" s="32" t="str">
        <f>IF(OR(A214="",B214=""),"",IF(AND(D214&lt;&gt;"",E214&lt;&gt;""),ROUND(MAX(0,(E214-D214)*24-MAX(0,MIN(E214,'CẤU HÌNH'!$C$8)-MAX(D214,'CẤU HÌNH'!$C$7))*24),2),0))</f>
        <v/>
      </c>
      <c r="H214" s="34" t="str">
        <f>IF(M214="X",IF(D214&gt;'CẤU HÌNH'!$C$5+'CẤU HÌNH'!$C$10/1440,ROUND((D214-'CẤU HÌNH'!$C$5)*1440,0),0),"")</f>
        <v/>
      </c>
      <c r="I214" s="34" t="str">
        <f>IF(M214="X",IF(E214&lt;'CẤU HÌNH'!$C$6,ROUND(('CẤU HÌNH'!$C$6-E214)*1440,0),0),"")</f>
        <v/>
      </c>
      <c r="J214" s="37" t="str">
        <f>IF(M214="","",IF(M214="TC",G214,IF(M214="X",IF(ROUND((E214-'CẤU HÌNH'!$C$6)*24,4)&gt;='CẤU HÌNH'!$C$13,FLOOR(ROUND((E214-'CẤU HÌNH'!$C$6)*24,4),0.5),0),0)))</f>
        <v/>
      </c>
      <c r="K214" s="32" t="str">
        <f>IF(A214="","",IF(COUNTIF('CẤU HÌNH'!$E$5:$E$24,A214)&gt;0,'CẤU HÌNH'!$C$16,IF(WEEKDAY(A214)=1,'CẤU HÌNH'!$C$15,'CẤU HÌNH'!$C$14)))</f>
        <v/>
      </c>
      <c r="L214" s="37" t="str">
        <f t="shared" si="1"/>
        <v/>
      </c>
      <c r="M214" s="38" t="str">
        <f>IF(OR(A214="",B214=""),"",IF(F214&lt;&gt;"",F214,IF(G214=0,"",IF(OR(COUNTIF('CẤU HÌNH'!$E$5:$E$24,A214)&gt;0,WEEKDAY(A214)=1),"TC",IF(G214&gt;='CẤU HÌNH'!$C$11,"X",IF(G214&gt;='CẤU HÌNH'!$C$12,"N","K"))))))</f>
        <v/>
      </c>
      <c r="N214" s="17"/>
      <c r="O214" s="39" t="str">
        <f t="shared" si="2"/>
        <v/>
      </c>
    </row>
    <row r="215" ht="19.5" customHeight="1">
      <c r="A215" s="15"/>
      <c r="B215" s="17"/>
      <c r="C215" s="22" t="str">
        <f t="array" ref="C215">IF(B215="","",IFERROR(INDEX('NHÂN VIÊN'!$C$5:$C$54,MATCH(B215,'NHÂN VIÊN'!$B$5:$B$54,0)),"⚠ Sai mã NV"))</f>
        <v/>
      </c>
      <c r="D215" s="24"/>
      <c r="E215" s="24"/>
      <c r="F215" s="25"/>
      <c r="G215" s="32" t="str">
        <f>IF(OR(A215="",B215=""),"",IF(AND(D215&lt;&gt;"",E215&lt;&gt;""),ROUND(MAX(0,(E215-D215)*24-MAX(0,MIN(E215,'CẤU HÌNH'!$C$8)-MAX(D215,'CẤU HÌNH'!$C$7))*24),2),0))</f>
        <v/>
      </c>
      <c r="H215" s="34" t="str">
        <f>IF(M215="X",IF(D215&gt;'CẤU HÌNH'!$C$5+'CẤU HÌNH'!$C$10/1440,ROUND((D215-'CẤU HÌNH'!$C$5)*1440,0),0),"")</f>
        <v/>
      </c>
      <c r="I215" s="34" t="str">
        <f>IF(M215="X",IF(E215&lt;'CẤU HÌNH'!$C$6,ROUND(('CẤU HÌNH'!$C$6-E215)*1440,0),0),"")</f>
        <v/>
      </c>
      <c r="J215" s="37" t="str">
        <f>IF(M215="","",IF(M215="TC",G215,IF(M215="X",IF(ROUND((E215-'CẤU HÌNH'!$C$6)*24,4)&gt;='CẤU HÌNH'!$C$13,FLOOR(ROUND((E215-'CẤU HÌNH'!$C$6)*24,4),0.5),0),0)))</f>
        <v/>
      </c>
      <c r="K215" s="32" t="str">
        <f>IF(A215="","",IF(COUNTIF('CẤU HÌNH'!$E$5:$E$24,A215)&gt;0,'CẤU HÌNH'!$C$16,IF(WEEKDAY(A215)=1,'CẤU HÌNH'!$C$15,'CẤU HÌNH'!$C$14)))</f>
        <v/>
      </c>
      <c r="L215" s="37" t="str">
        <f t="shared" si="1"/>
        <v/>
      </c>
      <c r="M215" s="38" t="str">
        <f>IF(OR(A215="",B215=""),"",IF(F215&lt;&gt;"",F215,IF(G215=0,"",IF(OR(COUNTIF('CẤU HÌNH'!$E$5:$E$24,A215)&gt;0,WEEKDAY(A215)=1),"TC",IF(G215&gt;='CẤU HÌNH'!$C$11,"X",IF(G215&gt;='CẤU HÌNH'!$C$12,"N","K"))))))</f>
        <v/>
      </c>
      <c r="N215" s="17"/>
      <c r="O215" s="39" t="str">
        <f t="shared" si="2"/>
        <v/>
      </c>
    </row>
    <row r="216" ht="19.5" customHeight="1">
      <c r="A216" s="15"/>
      <c r="B216" s="17"/>
      <c r="C216" s="22" t="str">
        <f t="array" ref="C216">IF(B216="","",IFERROR(INDEX('NHÂN VIÊN'!$C$5:$C$54,MATCH(B216,'NHÂN VIÊN'!$B$5:$B$54,0)),"⚠ Sai mã NV"))</f>
        <v/>
      </c>
      <c r="D216" s="24"/>
      <c r="E216" s="24"/>
      <c r="F216" s="25"/>
      <c r="G216" s="32" t="str">
        <f>IF(OR(A216="",B216=""),"",IF(AND(D216&lt;&gt;"",E216&lt;&gt;""),ROUND(MAX(0,(E216-D216)*24-MAX(0,MIN(E216,'CẤU HÌNH'!$C$8)-MAX(D216,'CẤU HÌNH'!$C$7))*24),2),0))</f>
        <v/>
      </c>
      <c r="H216" s="34" t="str">
        <f>IF(M216="X",IF(D216&gt;'CẤU HÌNH'!$C$5+'CẤU HÌNH'!$C$10/1440,ROUND((D216-'CẤU HÌNH'!$C$5)*1440,0),0),"")</f>
        <v/>
      </c>
      <c r="I216" s="34" t="str">
        <f>IF(M216="X",IF(E216&lt;'CẤU HÌNH'!$C$6,ROUND(('CẤU HÌNH'!$C$6-E216)*1440,0),0),"")</f>
        <v/>
      </c>
      <c r="J216" s="37" t="str">
        <f>IF(M216="","",IF(M216="TC",G216,IF(M216="X",IF(ROUND((E216-'CẤU HÌNH'!$C$6)*24,4)&gt;='CẤU HÌNH'!$C$13,FLOOR(ROUND((E216-'CẤU HÌNH'!$C$6)*24,4),0.5),0),0)))</f>
        <v/>
      </c>
      <c r="K216" s="32" t="str">
        <f>IF(A216="","",IF(COUNTIF('CẤU HÌNH'!$E$5:$E$24,A216)&gt;0,'CẤU HÌNH'!$C$16,IF(WEEKDAY(A216)=1,'CẤU HÌNH'!$C$15,'CẤU HÌNH'!$C$14)))</f>
        <v/>
      </c>
      <c r="L216" s="37" t="str">
        <f t="shared" si="1"/>
        <v/>
      </c>
      <c r="M216" s="38" t="str">
        <f>IF(OR(A216="",B216=""),"",IF(F216&lt;&gt;"",F216,IF(G216=0,"",IF(OR(COUNTIF('CẤU HÌNH'!$E$5:$E$24,A216)&gt;0,WEEKDAY(A216)=1),"TC",IF(G216&gt;='CẤU HÌNH'!$C$11,"X",IF(G216&gt;='CẤU HÌNH'!$C$12,"N","K"))))))</f>
        <v/>
      </c>
      <c r="N216" s="17"/>
      <c r="O216" s="39" t="str">
        <f t="shared" si="2"/>
        <v/>
      </c>
    </row>
    <row r="217" ht="19.5" customHeight="1">
      <c r="A217" s="15"/>
      <c r="B217" s="17"/>
      <c r="C217" s="22" t="str">
        <f t="array" ref="C217">IF(B217="","",IFERROR(INDEX('NHÂN VIÊN'!$C$5:$C$54,MATCH(B217,'NHÂN VIÊN'!$B$5:$B$54,0)),"⚠ Sai mã NV"))</f>
        <v/>
      </c>
      <c r="D217" s="24"/>
      <c r="E217" s="24"/>
      <c r="F217" s="25"/>
      <c r="G217" s="32" t="str">
        <f>IF(OR(A217="",B217=""),"",IF(AND(D217&lt;&gt;"",E217&lt;&gt;""),ROUND(MAX(0,(E217-D217)*24-MAX(0,MIN(E217,'CẤU HÌNH'!$C$8)-MAX(D217,'CẤU HÌNH'!$C$7))*24),2),0))</f>
        <v/>
      </c>
      <c r="H217" s="34" t="str">
        <f>IF(M217="X",IF(D217&gt;'CẤU HÌNH'!$C$5+'CẤU HÌNH'!$C$10/1440,ROUND((D217-'CẤU HÌNH'!$C$5)*1440,0),0),"")</f>
        <v/>
      </c>
      <c r="I217" s="34" t="str">
        <f>IF(M217="X",IF(E217&lt;'CẤU HÌNH'!$C$6,ROUND(('CẤU HÌNH'!$C$6-E217)*1440,0),0),"")</f>
        <v/>
      </c>
      <c r="J217" s="37" t="str">
        <f>IF(M217="","",IF(M217="TC",G217,IF(M217="X",IF(ROUND((E217-'CẤU HÌNH'!$C$6)*24,4)&gt;='CẤU HÌNH'!$C$13,FLOOR(ROUND((E217-'CẤU HÌNH'!$C$6)*24,4),0.5),0),0)))</f>
        <v/>
      </c>
      <c r="K217" s="32" t="str">
        <f>IF(A217="","",IF(COUNTIF('CẤU HÌNH'!$E$5:$E$24,A217)&gt;0,'CẤU HÌNH'!$C$16,IF(WEEKDAY(A217)=1,'CẤU HÌNH'!$C$15,'CẤU HÌNH'!$C$14)))</f>
        <v/>
      </c>
      <c r="L217" s="37" t="str">
        <f t="shared" si="1"/>
        <v/>
      </c>
      <c r="M217" s="38" t="str">
        <f>IF(OR(A217="",B217=""),"",IF(F217&lt;&gt;"",F217,IF(G217=0,"",IF(OR(COUNTIF('CẤU HÌNH'!$E$5:$E$24,A217)&gt;0,WEEKDAY(A217)=1),"TC",IF(G217&gt;='CẤU HÌNH'!$C$11,"X",IF(G217&gt;='CẤU HÌNH'!$C$12,"N","K"))))))</f>
        <v/>
      </c>
      <c r="N217" s="17"/>
      <c r="O217" s="39" t="str">
        <f t="shared" si="2"/>
        <v/>
      </c>
    </row>
    <row r="218" ht="19.5" customHeight="1">
      <c r="A218" s="15"/>
      <c r="B218" s="17"/>
      <c r="C218" s="22" t="str">
        <f t="array" ref="C218">IF(B218="","",IFERROR(INDEX('NHÂN VIÊN'!$C$5:$C$54,MATCH(B218,'NHÂN VIÊN'!$B$5:$B$54,0)),"⚠ Sai mã NV"))</f>
        <v/>
      </c>
      <c r="D218" s="24"/>
      <c r="E218" s="24"/>
      <c r="F218" s="25"/>
      <c r="G218" s="32" t="str">
        <f>IF(OR(A218="",B218=""),"",IF(AND(D218&lt;&gt;"",E218&lt;&gt;""),ROUND(MAX(0,(E218-D218)*24-MAX(0,MIN(E218,'CẤU HÌNH'!$C$8)-MAX(D218,'CẤU HÌNH'!$C$7))*24),2),0))</f>
        <v/>
      </c>
      <c r="H218" s="34" t="str">
        <f>IF(M218="X",IF(D218&gt;'CẤU HÌNH'!$C$5+'CẤU HÌNH'!$C$10/1440,ROUND((D218-'CẤU HÌNH'!$C$5)*1440,0),0),"")</f>
        <v/>
      </c>
      <c r="I218" s="34" t="str">
        <f>IF(M218="X",IF(E218&lt;'CẤU HÌNH'!$C$6,ROUND(('CẤU HÌNH'!$C$6-E218)*1440,0),0),"")</f>
        <v/>
      </c>
      <c r="J218" s="37" t="str">
        <f>IF(M218="","",IF(M218="TC",G218,IF(M218="X",IF(ROUND((E218-'CẤU HÌNH'!$C$6)*24,4)&gt;='CẤU HÌNH'!$C$13,FLOOR(ROUND((E218-'CẤU HÌNH'!$C$6)*24,4),0.5),0),0)))</f>
        <v/>
      </c>
      <c r="K218" s="32" t="str">
        <f>IF(A218="","",IF(COUNTIF('CẤU HÌNH'!$E$5:$E$24,A218)&gt;0,'CẤU HÌNH'!$C$16,IF(WEEKDAY(A218)=1,'CẤU HÌNH'!$C$15,'CẤU HÌNH'!$C$14)))</f>
        <v/>
      </c>
      <c r="L218" s="37" t="str">
        <f t="shared" si="1"/>
        <v/>
      </c>
      <c r="M218" s="38" t="str">
        <f>IF(OR(A218="",B218=""),"",IF(F218&lt;&gt;"",F218,IF(G218=0,"",IF(OR(COUNTIF('CẤU HÌNH'!$E$5:$E$24,A218)&gt;0,WEEKDAY(A218)=1),"TC",IF(G218&gt;='CẤU HÌNH'!$C$11,"X",IF(G218&gt;='CẤU HÌNH'!$C$12,"N","K"))))))</f>
        <v/>
      </c>
      <c r="N218" s="17"/>
      <c r="O218" s="39" t="str">
        <f t="shared" si="2"/>
        <v/>
      </c>
    </row>
    <row r="219" ht="19.5" customHeight="1">
      <c r="A219" s="15"/>
      <c r="B219" s="17"/>
      <c r="C219" s="22" t="str">
        <f t="array" ref="C219">IF(B219="","",IFERROR(INDEX('NHÂN VIÊN'!$C$5:$C$54,MATCH(B219,'NHÂN VIÊN'!$B$5:$B$54,0)),"⚠ Sai mã NV"))</f>
        <v/>
      </c>
      <c r="D219" s="24"/>
      <c r="E219" s="24"/>
      <c r="F219" s="25"/>
      <c r="G219" s="32" t="str">
        <f>IF(OR(A219="",B219=""),"",IF(AND(D219&lt;&gt;"",E219&lt;&gt;""),ROUND(MAX(0,(E219-D219)*24-MAX(0,MIN(E219,'CẤU HÌNH'!$C$8)-MAX(D219,'CẤU HÌNH'!$C$7))*24),2),0))</f>
        <v/>
      </c>
      <c r="H219" s="34" t="str">
        <f>IF(M219="X",IF(D219&gt;'CẤU HÌNH'!$C$5+'CẤU HÌNH'!$C$10/1440,ROUND((D219-'CẤU HÌNH'!$C$5)*1440,0),0),"")</f>
        <v/>
      </c>
      <c r="I219" s="34" t="str">
        <f>IF(M219="X",IF(E219&lt;'CẤU HÌNH'!$C$6,ROUND(('CẤU HÌNH'!$C$6-E219)*1440,0),0),"")</f>
        <v/>
      </c>
      <c r="J219" s="37" t="str">
        <f>IF(M219="","",IF(M219="TC",G219,IF(M219="X",IF(ROUND((E219-'CẤU HÌNH'!$C$6)*24,4)&gt;='CẤU HÌNH'!$C$13,FLOOR(ROUND((E219-'CẤU HÌNH'!$C$6)*24,4),0.5),0),0)))</f>
        <v/>
      </c>
      <c r="K219" s="32" t="str">
        <f>IF(A219="","",IF(COUNTIF('CẤU HÌNH'!$E$5:$E$24,A219)&gt;0,'CẤU HÌNH'!$C$16,IF(WEEKDAY(A219)=1,'CẤU HÌNH'!$C$15,'CẤU HÌNH'!$C$14)))</f>
        <v/>
      </c>
      <c r="L219" s="37" t="str">
        <f t="shared" si="1"/>
        <v/>
      </c>
      <c r="M219" s="38" t="str">
        <f>IF(OR(A219="",B219=""),"",IF(F219&lt;&gt;"",F219,IF(G219=0,"",IF(OR(COUNTIF('CẤU HÌNH'!$E$5:$E$24,A219)&gt;0,WEEKDAY(A219)=1),"TC",IF(G219&gt;='CẤU HÌNH'!$C$11,"X",IF(G219&gt;='CẤU HÌNH'!$C$12,"N","K"))))))</f>
        <v/>
      </c>
      <c r="N219" s="17"/>
      <c r="O219" s="39" t="str">
        <f t="shared" si="2"/>
        <v/>
      </c>
    </row>
    <row r="220" ht="19.5" customHeight="1">
      <c r="A220" s="15"/>
      <c r="B220" s="17"/>
      <c r="C220" s="22" t="str">
        <f t="array" ref="C220">IF(B220="","",IFERROR(INDEX('NHÂN VIÊN'!$C$5:$C$54,MATCH(B220,'NHÂN VIÊN'!$B$5:$B$54,0)),"⚠ Sai mã NV"))</f>
        <v/>
      </c>
      <c r="D220" s="24"/>
      <c r="E220" s="24"/>
      <c r="F220" s="25"/>
      <c r="G220" s="32" t="str">
        <f>IF(OR(A220="",B220=""),"",IF(AND(D220&lt;&gt;"",E220&lt;&gt;""),ROUND(MAX(0,(E220-D220)*24-MAX(0,MIN(E220,'CẤU HÌNH'!$C$8)-MAX(D220,'CẤU HÌNH'!$C$7))*24),2),0))</f>
        <v/>
      </c>
      <c r="H220" s="34" t="str">
        <f>IF(M220="X",IF(D220&gt;'CẤU HÌNH'!$C$5+'CẤU HÌNH'!$C$10/1440,ROUND((D220-'CẤU HÌNH'!$C$5)*1440,0),0),"")</f>
        <v/>
      </c>
      <c r="I220" s="34" t="str">
        <f>IF(M220="X",IF(E220&lt;'CẤU HÌNH'!$C$6,ROUND(('CẤU HÌNH'!$C$6-E220)*1440,0),0),"")</f>
        <v/>
      </c>
      <c r="J220" s="37" t="str">
        <f>IF(M220="","",IF(M220="TC",G220,IF(M220="X",IF(ROUND((E220-'CẤU HÌNH'!$C$6)*24,4)&gt;='CẤU HÌNH'!$C$13,FLOOR(ROUND((E220-'CẤU HÌNH'!$C$6)*24,4),0.5),0),0)))</f>
        <v/>
      </c>
      <c r="K220" s="32" t="str">
        <f>IF(A220="","",IF(COUNTIF('CẤU HÌNH'!$E$5:$E$24,A220)&gt;0,'CẤU HÌNH'!$C$16,IF(WEEKDAY(A220)=1,'CẤU HÌNH'!$C$15,'CẤU HÌNH'!$C$14)))</f>
        <v/>
      </c>
      <c r="L220" s="37" t="str">
        <f t="shared" si="1"/>
        <v/>
      </c>
      <c r="M220" s="38" t="str">
        <f>IF(OR(A220="",B220=""),"",IF(F220&lt;&gt;"",F220,IF(G220=0,"",IF(OR(COUNTIF('CẤU HÌNH'!$E$5:$E$24,A220)&gt;0,WEEKDAY(A220)=1),"TC",IF(G220&gt;='CẤU HÌNH'!$C$11,"X",IF(G220&gt;='CẤU HÌNH'!$C$12,"N","K"))))))</f>
        <v/>
      </c>
      <c r="N220" s="17"/>
      <c r="O220" s="39" t="str">
        <f t="shared" si="2"/>
        <v/>
      </c>
    </row>
    <row r="221" ht="19.5" customHeight="1">
      <c r="A221" s="15"/>
      <c r="B221" s="17"/>
      <c r="C221" s="22" t="str">
        <f t="array" ref="C221">IF(B221="","",IFERROR(INDEX('NHÂN VIÊN'!$C$5:$C$54,MATCH(B221,'NHÂN VIÊN'!$B$5:$B$54,0)),"⚠ Sai mã NV"))</f>
        <v/>
      </c>
      <c r="D221" s="24"/>
      <c r="E221" s="24"/>
      <c r="F221" s="25"/>
      <c r="G221" s="32" t="str">
        <f>IF(OR(A221="",B221=""),"",IF(AND(D221&lt;&gt;"",E221&lt;&gt;""),ROUND(MAX(0,(E221-D221)*24-MAX(0,MIN(E221,'CẤU HÌNH'!$C$8)-MAX(D221,'CẤU HÌNH'!$C$7))*24),2),0))</f>
        <v/>
      </c>
      <c r="H221" s="34" t="str">
        <f>IF(M221="X",IF(D221&gt;'CẤU HÌNH'!$C$5+'CẤU HÌNH'!$C$10/1440,ROUND((D221-'CẤU HÌNH'!$C$5)*1440,0),0),"")</f>
        <v/>
      </c>
      <c r="I221" s="34" t="str">
        <f>IF(M221="X",IF(E221&lt;'CẤU HÌNH'!$C$6,ROUND(('CẤU HÌNH'!$C$6-E221)*1440,0),0),"")</f>
        <v/>
      </c>
      <c r="J221" s="37" t="str">
        <f>IF(M221="","",IF(M221="TC",G221,IF(M221="X",IF(ROUND((E221-'CẤU HÌNH'!$C$6)*24,4)&gt;='CẤU HÌNH'!$C$13,FLOOR(ROUND((E221-'CẤU HÌNH'!$C$6)*24,4),0.5),0),0)))</f>
        <v/>
      </c>
      <c r="K221" s="32" t="str">
        <f>IF(A221="","",IF(COUNTIF('CẤU HÌNH'!$E$5:$E$24,A221)&gt;0,'CẤU HÌNH'!$C$16,IF(WEEKDAY(A221)=1,'CẤU HÌNH'!$C$15,'CẤU HÌNH'!$C$14)))</f>
        <v/>
      </c>
      <c r="L221" s="37" t="str">
        <f t="shared" si="1"/>
        <v/>
      </c>
      <c r="M221" s="38" t="str">
        <f>IF(OR(A221="",B221=""),"",IF(F221&lt;&gt;"",F221,IF(G221=0,"",IF(OR(COUNTIF('CẤU HÌNH'!$E$5:$E$24,A221)&gt;0,WEEKDAY(A221)=1),"TC",IF(G221&gt;='CẤU HÌNH'!$C$11,"X",IF(G221&gt;='CẤU HÌNH'!$C$12,"N","K"))))))</f>
        <v/>
      </c>
      <c r="N221" s="17"/>
      <c r="O221" s="39" t="str">
        <f t="shared" si="2"/>
        <v/>
      </c>
    </row>
    <row r="222" ht="19.5" customHeight="1">
      <c r="A222" s="15"/>
      <c r="B222" s="17"/>
      <c r="C222" s="22" t="str">
        <f t="array" ref="C222">IF(B222="","",IFERROR(INDEX('NHÂN VIÊN'!$C$5:$C$54,MATCH(B222,'NHÂN VIÊN'!$B$5:$B$54,0)),"⚠ Sai mã NV"))</f>
        <v/>
      </c>
      <c r="D222" s="24"/>
      <c r="E222" s="24"/>
      <c r="F222" s="25"/>
      <c r="G222" s="32" t="str">
        <f>IF(OR(A222="",B222=""),"",IF(AND(D222&lt;&gt;"",E222&lt;&gt;""),ROUND(MAX(0,(E222-D222)*24-MAX(0,MIN(E222,'CẤU HÌNH'!$C$8)-MAX(D222,'CẤU HÌNH'!$C$7))*24),2),0))</f>
        <v/>
      </c>
      <c r="H222" s="34" t="str">
        <f>IF(M222="X",IF(D222&gt;'CẤU HÌNH'!$C$5+'CẤU HÌNH'!$C$10/1440,ROUND((D222-'CẤU HÌNH'!$C$5)*1440,0),0),"")</f>
        <v/>
      </c>
      <c r="I222" s="34" t="str">
        <f>IF(M222="X",IF(E222&lt;'CẤU HÌNH'!$C$6,ROUND(('CẤU HÌNH'!$C$6-E222)*1440,0),0),"")</f>
        <v/>
      </c>
      <c r="J222" s="37" t="str">
        <f>IF(M222="","",IF(M222="TC",G222,IF(M222="X",IF(ROUND((E222-'CẤU HÌNH'!$C$6)*24,4)&gt;='CẤU HÌNH'!$C$13,FLOOR(ROUND((E222-'CẤU HÌNH'!$C$6)*24,4),0.5),0),0)))</f>
        <v/>
      </c>
      <c r="K222" s="32" t="str">
        <f>IF(A222="","",IF(COUNTIF('CẤU HÌNH'!$E$5:$E$24,A222)&gt;0,'CẤU HÌNH'!$C$16,IF(WEEKDAY(A222)=1,'CẤU HÌNH'!$C$15,'CẤU HÌNH'!$C$14)))</f>
        <v/>
      </c>
      <c r="L222" s="37" t="str">
        <f t="shared" si="1"/>
        <v/>
      </c>
      <c r="M222" s="38" t="str">
        <f>IF(OR(A222="",B222=""),"",IF(F222&lt;&gt;"",F222,IF(G222=0,"",IF(OR(COUNTIF('CẤU HÌNH'!$E$5:$E$24,A222)&gt;0,WEEKDAY(A222)=1),"TC",IF(G222&gt;='CẤU HÌNH'!$C$11,"X",IF(G222&gt;='CẤU HÌNH'!$C$12,"N","K"))))))</f>
        <v/>
      </c>
      <c r="N222" s="17"/>
      <c r="O222" s="39" t="str">
        <f t="shared" si="2"/>
        <v/>
      </c>
    </row>
    <row r="223" ht="19.5" customHeight="1">
      <c r="A223" s="15"/>
      <c r="B223" s="17"/>
      <c r="C223" s="22" t="str">
        <f t="array" ref="C223">IF(B223="","",IFERROR(INDEX('NHÂN VIÊN'!$C$5:$C$54,MATCH(B223,'NHÂN VIÊN'!$B$5:$B$54,0)),"⚠ Sai mã NV"))</f>
        <v/>
      </c>
      <c r="D223" s="24"/>
      <c r="E223" s="24"/>
      <c r="F223" s="25"/>
      <c r="G223" s="32" t="str">
        <f>IF(OR(A223="",B223=""),"",IF(AND(D223&lt;&gt;"",E223&lt;&gt;""),ROUND(MAX(0,(E223-D223)*24-MAX(0,MIN(E223,'CẤU HÌNH'!$C$8)-MAX(D223,'CẤU HÌNH'!$C$7))*24),2),0))</f>
        <v/>
      </c>
      <c r="H223" s="34" t="str">
        <f>IF(M223="X",IF(D223&gt;'CẤU HÌNH'!$C$5+'CẤU HÌNH'!$C$10/1440,ROUND((D223-'CẤU HÌNH'!$C$5)*1440,0),0),"")</f>
        <v/>
      </c>
      <c r="I223" s="34" t="str">
        <f>IF(M223="X",IF(E223&lt;'CẤU HÌNH'!$C$6,ROUND(('CẤU HÌNH'!$C$6-E223)*1440,0),0),"")</f>
        <v/>
      </c>
      <c r="J223" s="37" t="str">
        <f>IF(M223="","",IF(M223="TC",G223,IF(M223="X",IF(ROUND((E223-'CẤU HÌNH'!$C$6)*24,4)&gt;='CẤU HÌNH'!$C$13,FLOOR(ROUND((E223-'CẤU HÌNH'!$C$6)*24,4),0.5),0),0)))</f>
        <v/>
      </c>
      <c r="K223" s="32" t="str">
        <f>IF(A223="","",IF(COUNTIF('CẤU HÌNH'!$E$5:$E$24,A223)&gt;0,'CẤU HÌNH'!$C$16,IF(WEEKDAY(A223)=1,'CẤU HÌNH'!$C$15,'CẤU HÌNH'!$C$14)))</f>
        <v/>
      </c>
      <c r="L223" s="37" t="str">
        <f t="shared" si="1"/>
        <v/>
      </c>
      <c r="M223" s="38" t="str">
        <f>IF(OR(A223="",B223=""),"",IF(F223&lt;&gt;"",F223,IF(G223=0,"",IF(OR(COUNTIF('CẤU HÌNH'!$E$5:$E$24,A223)&gt;0,WEEKDAY(A223)=1),"TC",IF(G223&gt;='CẤU HÌNH'!$C$11,"X",IF(G223&gt;='CẤU HÌNH'!$C$12,"N","K"))))))</f>
        <v/>
      </c>
      <c r="N223" s="17"/>
      <c r="O223" s="39" t="str">
        <f t="shared" si="2"/>
        <v/>
      </c>
    </row>
    <row r="224" ht="19.5" customHeight="1">
      <c r="A224" s="15"/>
      <c r="B224" s="17"/>
      <c r="C224" s="22" t="str">
        <f t="array" ref="C224">IF(B224="","",IFERROR(INDEX('NHÂN VIÊN'!$C$5:$C$54,MATCH(B224,'NHÂN VIÊN'!$B$5:$B$54,0)),"⚠ Sai mã NV"))</f>
        <v/>
      </c>
      <c r="D224" s="24"/>
      <c r="E224" s="24"/>
      <c r="F224" s="25"/>
      <c r="G224" s="32" t="str">
        <f>IF(OR(A224="",B224=""),"",IF(AND(D224&lt;&gt;"",E224&lt;&gt;""),ROUND(MAX(0,(E224-D224)*24-MAX(0,MIN(E224,'CẤU HÌNH'!$C$8)-MAX(D224,'CẤU HÌNH'!$C$7))*24),2),0))</f>
        <v/>
      </c>
      <c r="H224" s="34" t="str">
        <f>IF(M224="X",IF(D224&gt;'CẤU HÌNH'!$C$5+'CẤU HÌNH'!$C$10/1440,ROUND((D224-'CẤU HÌNH'!$C$5)*1440,0),0),"")</f>
        <v/>
      </c>
      <c r="I224" s="34" t="str">
        <f>IF(M224="X",IF(E224&lt;'CẤU HÌNH'!$C$6,ROUND(('CẤU HÌNH'!$C$6-E224)*1440,0),0),"")</f>
        <v/>
      </c>
      <c r="J224" s="37" t="str">
        <f>IF(M224="","",IF(M224="TC",G224,IF(M224="X",IF(ROUND((E224-'CẤU HÌNH'!$C$6)*24,4)&gt;='CẤU HÌNH'!$C$13,FLOOR(ROUND((E224-'CẤU HÌNH'!$C$6)*24,4),0.5),0),0)))</f>
        <v/>
      </c>
      <c r="K224" s="32" t="str">
        <f>IF(A224="","",IF(COUNTIF('CẤU HÌNH'!$E$5:$E$24,A224)&gt;0,'CẤU HÌNH'!$C$16,IF(WEEKDAY(A224)=1,'CẤU HÌNH'!$C$15,'CẤU HÌNH'!$C$14)))</f>
        <v/>
      </c>
      <c r="L224" s="37" t="str">
        <f t="shared" si="1"/>
        <v/>
      </c>
      <c r="M224" s="38" t="str">
        <f>IF(OR(A224="",B224=""),"",IF(F224&lt;&gt;"",F224,IF(G224=0,"",IF(OR(COUNTIF('CẤU HÌNH'!$E$5:$E$24,A224)&gt;0,WEEKDAY(A224)=1),"TC",IF(G224&gt;='CẤU HÌNH'!$C$11,"X",IF(G224&gt;='CẤU HÌNH'!$C$12,"N","K"))))))</f>
        <v/>
      </c>
      <c r="N224" s="17"/>
      <c r="O224" s="39" t="str">
        <f t="shared" si="2"/>
        <v/>
      </c>
    </row>
    <row r="225" ht="19.5" customHeight="1">
      <c r="A225" s="15"/>
      <c r="B225" s="17"/>
      <c r="C225" s="22" t="str">
        <f t="array" ref="C225">IF(B225="","",IFERROR(INDEX('NHÂN VIÊN'!$C$5:$C$54,MATCH(B225,'NHÂN VIÊN'!$B$5:$B$54,0)),"⚠ Sai mã NV"))</f>
        <v/>
      </c>
      <c r="D225" s="24"/>
      <c r="E225" s="24"/>
      <c r="F225" s="25"/>
      <c r="G225" s="32" t="str">
        <f>IF(OR(A225="",B225=""),"",IF(AND(D225&lt;&gt;"",E225&lt;&gt;""),ROUND(MAX(0,(E225-D225)*24-MAX(0,MIN(E225,'CẤU HÌNH'!$C$8)-MAX(D225,'CẤU HÌNH'!$C$7))*24),2),0))</f>
        <v/>
      </c>
      <c r="H225" s="34" t="str">
        <f>IF(M225="X",IF(D225&gt;'CẤU HÌNH'!$C$5+'CẤU HÌNH'!$C$10/1440,ROUND((D225-'CẤU HÌNH'!$C$5)*1440,0),0),"")</f>
        <v/>
      </c>
      <c r="I225" s="34" t="str">
        <f>IF(M225="X",IF(E225&lt;'CẤU HÌNH'!$C$6,ROUND(('CẤU HÌNH'!$C$6-E225)*1440,0),0),"")</f>
        <v/>
      </c>
      <c r="J225" s="37" t="str">
        <f>IF(M225="","",IF(M225="TC",G225,IF(M225="X",IF(ROUND((E225-'CẤU HÌNH'!$C$6)*24,4)&gt;='CẤU HÌNH'!$C$13,FLOOR(ROUND((E225-'CẤU HÌNH'!$C$6)*24,4),0.5),0),0)))</f>
        <v/>
      </c>
      <c r="K225" s="32" t="str">
        <f>IF(A225="","",IF(COUNTIF('CẤU HÌNH'!$E$5:$E$24,A225)&gt;0,'CẤU HÌNH'!$C$16,IF(WEEKDAY(A225)=1,'CẤU HÌNH'!$C$15,'CẤU HÌNH'!$C$14)))</f>
        <v/>
      </c>
      <c r="L225" s="37" t="str">
        <f t="shared" si="1"/>
        <v/>
      </c>
      <c r="M225" s="38" t="str">
        <f>IF(OR(A225="",B225=""),"",IF(F225&lt;&gt;"",F225,IF(G225=0,"",IF(OR(COUNTIF('CẤU HÌNH'!$E$5:$E$24,A225)&gt;0,WEEKDAY(A225)=1),"TC",IF(G225&gt;='CẤU HÌNH'!$C$11,"X",IF(G225&gt;='CẤU HÌNH'!$C$12,"N","K"))))))</f>
        <v/>
      </c>
      <c r="N225" s="17"/>
      <c r="O225" s="39" t="str">
        <f t="shared" si="2"/>
        <v/>
      </c>
    </row>
    <row r="226" ht="19.5" customHeight="1">
      <c r="A226" s="15"/>
      <c r="B226" s="17"/>
      <c r="C226" s="22" t="str">
        <f t="array" ref="C226">IF(B226="","",IFERROR(INDEX('NHÂN VIÊN'!$C$5:$C$54,MATCH(B226,'NHÂN VIÊN'!$B$5:$B$54,0)),"⚠ Sai mã NV"))</f>
        <v/>
      </c>
      <c r="D226" s="24"/>
      <c r="E226" s="24"/>
      <c r="F226" s="25"/>
      <c r="G226" s="32" t="str">
        <f>IF(OR(A226="",B226=""),"",IF(AND(D226&lt;&gt;"",E226&lt;&gt;""),ROUND(MAX(0,(E226-D226)*24-MAX(0,MIN(E226,'CẤU HÌNH'!$C$8)-MAX(D226,'CẤU HÌNH'!$C$7))*24),2),0))</f>
        <v/>
      </c>
      <c r="H226" s="34" t="str">
        <f>IF(M226="X",IF(D226&gt;'CẤU HÌNH'!$C$5+'CẤU HÌNH'!$C$10/1440,ROUND((D226-'CẤU HÌNH'!$C$5)*1440,0),0),"")</f>
        <v/>
      </c>
      <c r="I226" s="34" t="str">
        <f>IF(M226="X",IF(E226&lt;'CẤU HÌNH'!$C$6,ROUND(('CẤU HÌNH'!$C$6-E226)*1440,0),0),"")</f>
        <v/>
      </c>
      <c r="J226" s="37" t="str">
        <f>IF(M226="","",IF(M226="TC",G226,IF(M226="X",IF(ROUND((E226-'CẤU HÌNH'!$C$6)*24,4)&gt;='CẤU HÌNH'!$C$13,FLOOR(ROUND((E226-'CẤU HÌNH'!$C$6)*24,4),0.5),0),0)))</f>
        <v/>
      </c>
      <c r="K226" s="32" t="str">
        <f>IF(A226="","",IF(COUNTIF('CẤU HÌNH'!$E$5:$E$24,A226)&gt;0,'CẤU HÌNH'!$C$16,IF(WEEKDAY(A226)=1,'CẤU HÌNH'!$C$15,'CẤU HÌNH'!$C$14)))</f>
        <v/>
      </c>
      <c r="L226" s="37" t="str">
        <f t="shared" si="1"/>
        <v/>
      </c>
      <c r="M226" s="38" t="str">
        <f>IF(OR(A226="",B226=""),"",IF(F226&lt;&gt;"",F226,IF(G226=0,"",IF(OR(COUNTIF('CẤU HÌNH'!$E$5:$E$24,A226)&gt;0,WEEKDAY(A226)=1),"TC",IF(G226&gt;='CẤU HÌNH'!$C$11,"X",IF(G226&gt;='CẤU HÌNH'!$C$12,"N","K"))))))</f>
        <v/>
      </c>
      <c r="N226" s="17"/>
      <c r="O226" s="39" t="str">
        <f t="shared" si="2"/>
        <v/>
      </c>
    </row>
    <row r="227" ht="19.5" customHeight="1">
      <c r="A227" s="15"/>
      <c r="B227" s="17"/>
      <c r="C227" s="22" t="str">
        <f t="array" ref="C227">IF(B227="","",IFERROR(INDEX('NHÂN VIÊN'!$C$5:$C$54,MATCH(B227,'NHÂN VIÊN'!$B$5:$B$54,0)),"⚠ Sai mã NV"))</f>
        <v/>
      </c>
      <c r="D227" s="24"/>
      <c r="E227" s="24"/>
      <c r="F227" s="25"/>
      <c r="G227" s="32" t="str">
        <f>IF(OR(A227="",B227=""),"",IF(AND(D227&lt;&gt;"",E227&lt;&gt;""),ROUND(MAX(0,(E227-D227)*24-MAX(0,MIN(E227,'CẤU HÌNH'!$C$8)-MAX(D227,'CẤU HÌNH'!$C$7))*24),2),0))</f>
        <v/>
      </c>
      <c r="H227" s="34" t="str">
        <f>IF(M227="X",IF(D227&gt;'CẤU HÌNH'!$C$5+'CẤU HÌNH'!$C$10/1440,ROUND((D227-'CẤU HÌNH'!$C$5)*1440,0),0),"")</f>
        <v/>
      </c>
      <c r="I227" s="34" t="str">
        <f>IF(M227="X",IF(E227&lt;'CẤU HÌNH'!$C$6,ROUND(('CẤU HÌNH'!$C$6-E227)*1440,0),0),"")</f>
        <v/>
      </c>
      <c r="J227" s="37" t="str">
        <f>IF(M227="","",IF(M227="TC",G227,IF(M227="X",IF(ROUND((E227-'CẤU HÌNH'!$C$6)*24,4)&gt;='CẤU HÌNH'!$C$13,FLOOR(ROUND((E227-'CẤU HÌNH'!$C$6)*24,4),0.5),0),0)))</f>
        <v/>
      </c>
      <c r="K227" s="32" t="str">
        <f>IF(A227="","",IF(COUNTIF('CẤU HÌNH'!$E$5:$E$24,A227)&gt;0,'CẤU HÌNH'!$C$16,IF(WEEKDAY(A227)=1,'CẤU HÌNH'!$C$15,'CẤU HÌNH'!$C$14)))</f>
        <v/>
      </c>
      <c r="L227" s="37" t="str">
        <f t="shared" si="1"/>
        <v/>
      </c>
      <c r="M227" s="38" t="str">
        <f>IF(OR(A227="",B227=""),"",IF(F227&lt;&gt;"",F227,IF(G227=0,"",IF(OR(COUNTIF('CẤU HÌNH'!$E$5:$E$24,A227)&gt;0,WEEKDAY(A227)=1),"TC",IF(G227&gt;='CẤU HÌNH'!$C$11,"X",IF(G227&gt;='CẤU HÌNH'!$C$12,"N","K"))))))</f>
        <v/>
      </c>
      <c r="N227" s="17"/>
      <c r="O227" s="39" t="str">
        <f t="shared" si="2"/>
        <v/>
      </c>
    </row>
    <row r="228" ht="19.5" customHeight="1">
      <c r="A228" s="15"/>
      <c r="B228" s="17"/>
      <c r="C228" s="22" t="str">
        <f t="array" ref="C228">IF(B228="","",IFERROR(INDEX('NHÂN VIÊN'!$C$5:$C$54,MATCH(B228,'NHÂN VIÊN'!$B$5:$B$54,0)),"⚠ Sai mã NV"))</f>
        <v/>
      </c>
      <c r="D228" s="24"/>
      <c r="E228" s="24"/>
      <c r="F228" s="25"/>
      <c r="G228" s="32" t="str">
        <f>IF(OR(A228="",B228=""),"",IF(AND(D228&lt;&gt;"",E228&lt;&gt;""),ROUND(MAX(0,(E228-D228)*24-MAX(0,MIN(E228,'CẤU HÌNH'!$C$8)-MAX(D228,'CẤU HÌNH'!$C$7))*24),2),0))</f>
        <v/>
      </c>
      <c r="H228" s="34" t="str">
        <f>IF(M228="X",IF(D228&gt;'CẤU HÌNH'!$C$5+'CẤU HÌNH'!$C$10/1440,ROUND((D228-'CẤU HÌNH'!$C$5)*1440,0),0),"")</f>
        <v/>
      </c>
      <c r="I228" s="34" t="str">
        <f>IF(M228="X",IF(E228&lt;'CẤU HÌNH'!$C$6,ROUND(('CẤU HÌNH'!$C$6-E228)*1440,0),0),"")</f>
        <v/>
      </c>
      <c r="J228" s="37" t="str">
        <f>IF(M228="","",IF(M228="TC",G228,IF(M228="X",IF(ROUND((E228-'CẤU HÌNH'!$C$6)*24,4)&gt;='CẤU HÌNH'!$C$13,FLOOR(ROUND((E228-'CẤU HÌNH'!$C$6)*24,4),0.5),0),0)))</f>
        <v/>
      </c>
      <c r="K228" s="32" t="str">
        <f>IF(A228="","",IF(COUNTIF('CẤU HÌNH'!$E$5:$E$24,A228)&gt;0,'CẤU HÌNH'!$C$16,IF(WEEKDAY(A228)=1,'CẤU HÌNH'!$C$15,'CẤU HÌNH'!$C$14)))</f>
        <v/>
      </c>
      <c r="L228" s="37" t="str">
        <f t="shared" si="1"/>
        <v/>
      </c>
      <c r="M228" s="38" t="str">
        <f>IF(OR(A228="",B228=""),"",IF(F228&lt;&gt;"",F228,IF(G228=0,"",IF(OR(COUNTIF('CẤU HÌNH'!$E$5:$E$24,A228)&gt;0,WEEKDAY(A228)=1),"TC",IF(G228&gt;='CẤU HÌNH'!$C$11,"X",IF(G228&gt;='CẤU HÌNH'!$C$12,"N","K"))))))</f>
        <v/>
      </c>
      <c r="N228" s="17"/>
      <c r="O228" s="39" t="str">
        <f t="shared" si="2"/>
        <v/>
      </c>
    </row>
    <row r="229" ht="19.5" customHeight="1">
      <c r="A229" s="15"/>
      <c r="B229" s="17"/>
      <c r="C229" s="22" t="str">
        <f t="array" ref="C229">IF(B229="","",IFERROR(INDEX('NHÂN VIÊN'!$C$5:$C$54,MATCH(B229,'NHÂN VIÊN'!$B$5:$B$54,0)),"⚠ Sai mã NV"))</f>
        <v/>
      </c>
      <c r="D229" s="24"/>
      <c r="E229" s="24"/>
      <c r="F229" s="25"/>
      <c r="G229" s="32" t="str">
        <f>IF(OR(A229="",B229=""),"",IF(AND(D229&lt;&gt;"",E229&lt;&gt;""),ROUND(MAX(0,(E229-D229)*24-MAX(0,MIN(E229,'CẤU HÌNH'!$C$8)-MAX(D229,'CẤU HÌNH'!$C$7))*24),2),0))</f>
        <v/>
      </c>
      <c r="H229" s="34" t="str">
        <f>IF(M229="X",IF(D229&gt;'CẤU HÌNH'!$C$5+'CẤU HÌNH'!$C$10/1440,ROUND((D229-'CẤU HÌNH'!$C$5)*1440,0),0),"")</f>
        <v/>
      </c>
      <c r="I229" s="34" t="str">
        <f>IF(M229="X",IF(E229&lt;'CẤU HÌNH'!$C$6,ROUND(('CẤU HÌNH'!$C$6-E229)*1440,0),0),"")</f>
        <v/>
      </c>
      <c r="J229" s="37" t="str">
        <f>IF(M229="","",IF(M229="TC",G229,IF(M229="X",IF(ROUND((E229-'CẤU HÌNH'!$C$6)*24,4)&gt;='CẤU HÌNH'!$C$13,FLOOR(ROUND((E229-'CẤU HÌNH'!$C$6)*24,4),0.5),0),0)))</f>
        <v/>
      </c>
      <c r="K229" s="32" t="str">
        <f>IF(A229="","",IF(COUNTIF('CẤU HÌNH'!$E$5:$E$24,A229)&gt;0,'CẤU HÌNH'!$C$16,IF(WEEKDAY(A229)=1,'CẤU HÌNH'!$C$15,'CẤU HÌNH'!$C$14)))</f>
        <v/>
      </c>
      <c r="L229" s="37" t="str">
        <f t="shared" si="1"/>
        <v/>
      </c>
      <c r="M229" s="38" t="str">
        <f>IF(OR(A229="",B229=""),"",IF(F229&lt;&gt;"",F229,IF(G229=0,"",IF(OR(COUNTIF('CẤU HÌNH'!$E$5:$E$24,A229)&gt;0,WEEKDAY(A229)=1),"TC",IF(G229&gt;='CẤU HÌNH'!$C$11,"X",IF(G229&gt;='CẤU HÌNH'!$C$12,"N","K"))))))</f>
        <v/>
      </c>
      <c r="N229" s="17"/>
      <c r="O229" s="39" t="str">
        <f t="shared" si="2"/>
        <v/>
      </c>
    </row>
    <row r="230" ht="19.5" customHeight="1">
      <c r="A230" s="15"/>
      <c r="B230" s="17"/>
      <c r="C230" s="22" t="str">
        <f t="array" ref="C230">IF(B230="","",IFERROR(INDEX('NHÂN VIÊN'!$C$5:$C$54,MATCH(B230,'NHÂN VIÊN'!$B$5:$B$54,0)),"⚠ Sai mã NV"))</f>
        <v/>
      </c>
      <c r="D230" s="24"/>
      <c r="E230" s="24"/>
      <c r="F230" s="25"/>
      <c r="G230" s="32" t="str">
        <f>IF(OR(A230="",B230=""),"",IF(AND(D230&lt;&gt;"",E230&lt;&gt;""),ROUND(MAX(0,(E230-D230)*24-MAX(0,MIN(E230,'CẤU HÌNH'!$C$8)-MAX(D230,'CẤU HÌNH'!$C$7))*24),2),0))</f>
        <v/>
      </c>
      <c r="H230" s="34" t="str">
        <f>IF(M230="X",IF(D230&gt;'CẤU HÌNH'!$C$5+'CẤU HÌNH'!$C$10/1440,ROUND((D230-'CẤU HÌNH'!$C$5)*1440,0),0),"")</f>
        <v/>
      </c>
      <c r="I230" s="34" t="str">
        <f>IF(M230="X",IF(E230&lt;'CẤU HÌNH'!$C$6,ROUND(('CẤU HÌNH'!$C$6-E230)*1440,0),0),"")</f>
        <v/>
      </c>
      <c r="J230" s="37" t="str">
        <f>IF(M230="","",IF(M230="TC",G230,IF(M230="X",IF(ROUND((E230-'CẤU HÌNH'!$C$6)*24,4)&gt;='CẤU HÌNH'!$C$13,FLOOR(ROUND((E230-'CẤU HÌNH'!$C$6)*24,4),0.5),0),0)))</f>
        <v/>
      </c>
      <c r="K230" s="32" t="str">
        <f>IF(A230="","",IF(COUNTIF('CẤU HÌNH'!$E$5:$E$24,A230)&gt;0,'CẤU HÌNH'!$C$16,IF(WEEKDAY(A230)=1,'CẤU HÌNH'!$C$15,'CẤU HÌNH'!$C$14)))</f>
        <v/>
      </c>
      <c r="L230" s="37" t="str">
        <f t="shared" si="1"/>
        <v/>
      </c>
      <c r="M230" s="38" t="str">
        <f>IF(OR(A230="",B230=""),"",IF(F230&lt;&gt;"",F230,IF(G230=0,"",IF(OR(COUNTIF('CẤU HÌNH'!$E$5:$E$24,A230)&gt;0,WEEKDAY(A230)=1),"TC",IF(G230&gt;='CẤU HÌNH'!$C$11,"X",IF(G230&gt;='CẤU HÌNH'!$C$12,"N","K"))))))</f>
        <v/>
      </c>
      <c r="N230" s="17"/>
      <c r="O230" s="39" t="str">
        <f t="shared" si="2"/>
        <v/>
      </c>
    </row>
    <row r="231" ht="19.5" customHeight="1">
      <c r="A231" s="15"/>
      <c r="B231" s="17"/>
      <c r="C231" s="22" t="str">
        <f t="array" ref="C231">IF(B231="","",IFERROR(INDEX('NHÂN VIÊN'!$C$5:$C$54,MATCH(B231,'NHÂN VIÊN'!$B$5:$B$54,0)),"⚠ Sai mã NV"))</f>
        <v/>
      </c>
      <c r="D231" s="24"/>
      <c r="E231" s="24"/>
      <c r="F231" s="25"/>
      <c r="G231" s="32" t="str">
        <f>IF(OR(A231="",B231=""),"",IF(AND(D231&lt;&gt;"",E231&lt;&gt;""),ROUND(MAX(0,(E231-D231)*24-MAX(0,MIN(E231,'CẤU HÌNH'!$C$8)-MAX(D231,'CẤU HÌNH'!$C$7))*24),2),0))</f>
        <v/>
      </c>
      <c r="H231" s="34" t="str">
        <f>IF(M231="X",IF(D231&gt;'CẤU HÌNH'!$C$5+'CẤU HÌNH'!$C$10/1440,ROUND((D231-'CẤU HÌNH'!$C$5)*1440,0),0),"")</f>
        <v/>
      </c>
      <c r="I231" s="34" t="str">
        <f>IF(M231="X",IF(E231&lt;'CẤU HÌNH'!$C$6,ROUND(('CẤU HÌNH'!$C$6-E231)*1440,0),0),"")</f>
        <v/>
      </c>
      <c r="J231" s="37" t="str">
        <f>IF(M231="","",IF(M231="TC",G231,IF(M231="X",IF(ROUND((E231-'CẤU HÌNH'!$C$6)*24,4)&gt;='CẤU HÌNH'!$C$13,FLOOR(ROUND((E231-'CẤU HÌNH'!$C$6)*24,4),0.5),0),0)))</f>
        <v/>
      </c>
      <c r="K231" s="32" t="str">
        <f>IF(A231="","",IF(COUNTIF('CẤU HÌNH'!$E$5:$E$24,A231)&gt;0,'CẤU HÌNH'!$C$16,IF(WEEKDAY(A231)=1,'CẤU HÌNH'!$C$15,'CẤU HÌNH'!$C$14)))</f>
        <v/>
      </c>
      <c r="L231" s="37" t="str">
        <f t="shared" si="1"/>
        <v/>
      </c>
      <c r="M231" s="38" t="str">
        <f>IF(OR(A231="",B231=""),"",IF(F231&lt;&gt;"",F231,IF(G231=0,"",IF(OR(COUNTIF('CẤU HÌNH'!$E$5:$E$24,A231)&gt;0,WEEKDAY(A231)=1),"TC",IF(G231&gt;='CẤU HÌNH'!$C$11,"X",IF(G231&gt;='CẤU HÌNH'!$C$12,"N","K"))))))</f>
        <v/>
      </c>
      <c r="N231" s="17"/>
      <c r="O231" s="39" t="str">
        <f t="shared" si="2"/>
        <v/>
      </c>
    </row>
    <row r="232" ht="19.5" customHeight="1">
      <c r="A232" s="15"/>
      <c r="B232" s="17"/>
      <c r="C232" s="22" t="str">
        <f t="array" ref="C232">IF(B232="","",IFERROR(INDEX('NHÂN VIÊN'!$C$5:$C$54,MATCH(B232,'NHÂN VIÊN'!$B$5:$B$54,0)),"⚠ Sai mã NV"))</f>
        <v/>
      </c>
      <c r="D232" s="24"/>
      <c r="E232" s="24"/>
      <c r="F232" s="25"/>
      <c r="G232" s="32" t="str">
        <f>IF(OR(A232="",B232=""),"",IF(AND(D232&lt;&gt;"",E232&lt;&gt;""),ROUND(MAX(0,(E232-D232)*24-MAX(0,MIN(E232,'CẤU HÌNH'!$C$8)-MAX(D232,'CẤU HÌNH'!$C$7))*24),2),0))</f>
        <v/>
      </c>
      <c r="H232" s="34" t="str">
        <f>IF(M232="X",IF(D232&gt;'CẤU HÌNH'!$C$5+'CẤU HÌNH'!$C$10/1440,ROUND((D232-'CẤU HÌNH'!$C$5)*1440,0),0),"")</f>
        <v/>
      </c>
      <c r="I232" s="34" t="str">
        <f>IF(M232="X",IF(E232&lt;'CẤU HÌNH'!$C$6,ROUND(('CẤU HÌNH'!$C$6-E232)*1440,0),0),"")</f>
        <v/>
      </c>
      <c r="J232" s="37" t="str">
        <f>IF(M232="","",IF(M232="TC",G232,IF(M232="X",IF(ROUND((E232-'CẤU HÌNH'!$C$6)*24,4)&gt;='CẤU HÌNH'!$C$13,FLOOR(ROUND((E232-'CẤU HÌNH'!$C$6)*24,4),0.5),0),0)))</f>
        <v/>
      </c>
      <c r="K232" s="32" t="str">
        <f>IF(A232="","",IF(COUNTIF('CẤU HÌNH'!$E$5:$E$24,A232)&gt;0,'CẤU HÌNH'!$C$16,IF(WEEKDAY(A232)=1,'CẤU HÌNH'!$C$15,'CẤU HÌNH'!$C$14)))</f>
        <v/>
      </c>
      <c r="L232" s="37" t="str">
        <f t="shared" si="1"/>
        <v/>
      </c>
      <c r="M232" s="38" t="str">
        <f>IF(OR(A232="",B232=""),"",IF(F232&lt;&gt;"",F232,IF(G232=0,"",IF(OR(COUNTIF('CẤU HÌNH'!$E$5:$E$24,A232)&gt;0,WEEKDAY(A232)=1),"TC",IF(G232&gt;='CẤU HÌNH'!$C$11,"X",IF(G232&gt;='CẤU HÌNH'!$C$12,"N","K"))))))</f>
        <v/>
      </c>
      <c r="N232" s="17"/>
      <c r="O232" s="39" t="str">
        <f t="shared" si="2"/>
        <v/>
      </c>
    </row>
    <row r="233" ht="19.5" customHeight="1">
      <c r="A233" s="15"/>
      <c r="B233" s="17"/>
      <c r="C233" s="22" t="str">
        <f t="array" ref="C233">IF(B233="","",IFERROR(INDEX('NHÂN VIÊN'!$C$5:$C$54,MATCH(B233,'NHÂN VIÊN'!$B$5:$B$54,0)),"⚠ Sai mã NV"))</f>
        <v/>
      </c>
      <c r="D233" s="24"/>
      <c r="E233" s="24"/>
      <c r="F233" s="25"/>
      <c r="G233" s="32" t="str">
        <f>IF(OR(A233="",B233=""),"",IF(AND(D233&lt;&gt;"",E233&lt;&gt;""),ROUND(MAX(0,(E233-D233)*24-MAX(0,MIN(E233,'CẤU HÌNH'!$C$8)-MAX(D233,'CẤU HÌNH'!$C$7))*24),2),0))</f>
        <v/>
      </c>
      <c r="H233" s="34" t="str">
        <f>IF(M233="X",IF(D233&gt;'CẤU HÌNH'!$C$5+'CẤU HÌNH'!$C$10/1440,ROUND((D233-'CẤU HÌNH'!$C$5)*1440,0),0),"")</f>
        <v/>
      </c>
      <c r="I233" s="34" t="str">
        <f>IF(M233="X",IF(E233&lt;'CẤU HÌNH'!$C$6,ROUND(('CẤU HÌNH'!$C$6-E233)*1440,0),0),"")</f>
        <v/>
      </c>
      <c r="J233" s="37" t="str">
        <f>IF(M233="","",IF(M233="TC",G233,IF(M233="X",IF(ROUND((E233-'CẤU HÌNH'!$C$6)*24,4)&gt;='CẤU HÌNH'!$C$13,FLOOR(ROUND((E233-'CẤU HÌNH'!$C$6)*24,4),0.5),0),0)))</f>
        <v/>
      </c>
      <c r="K233" s="32" t="str">
        <f>IF(A233="","",IF(COUNTIF('CẤU HÌNH'!$E$5:$E$24,A233)&gt;0,'CẤU HÌNH'!$C$16,IF(WEEKDAY(A233)=1,'CẤU HÌNH'!$C$15,'CẤU HÌNH'!$C$14)))</f>
        <v/>
      </c>
      <c r="L233" s="37" t="str">
        <f t="shared" si="1"/>
        <v/>
      </c>
      <c r="M233" s="38" t="str">
        <f>IF(OR(A233="",B233=""),"",IF(F233&lt;&gt;"",F233,IF(G233=0,"",IF(OR(COUNTIF('CẤU HÌNH'!$E$5:$E$24,A233)&gt;0,WEEKDAY(A233)=1),"TC",IF(G233&gt;='CẤU HÌNH'!$C$11,"X",IF(G233&gt;='CẤU HÌNH'!$C$12,"N","K"))))))</f>
        <v/>
      </c>
      <c r="N233" s="17"/>
      <c r="O233" s="39" t="str">
        <f t="shared" si="2"/>
        <v/>
      </c>
    </row>
    <row r="234" ht="19.5" customHeight="1">
      <c r="A234" s="15"/>
      <c r="B234" s="17"/>
      <c r="C234" s="22" t="str">
        <f t="array" ref="C234">IF(B234="","",IFERROR(INDEX('NHÂN VIÊN'!$C$5:$C$54,MATCH(B234,'NHÂN VIÊN'!$B$5:$B$54,0)),"⚠ Sai mã NV"))</f>
        <v/>
      </c>
      <c r="D234" s="24"/>
      <c r="E234" s="24"/>
      <c r="F234" s="25"/>
      <c r="G234" s="32" t="str">
        <f>IF(OR(A234="",B234=""),"",IF(AND(D234&lt;&gt;"",E234&lt;&gt;""),ROUND(MAX(0,(E234-D234)*24-MAX(0,MIN(E234,'CẤU HÌNH'!$C$8)-MAX(D234,'CẤU HÌNH'!$C$7))*24),2),0))</f>
        <v/>
      </c>
      <c r="H234" s="34" t="str">
        <f>IF(M234="X",IF(D234&gt;'CẤU HÌNH'!$C$5+'CẤU HÌNH'!$C$10/1440,ROUND((D234-'CẤU HÌNH'!$C$5)*1440,0),0),"")</f>
        <v/>
      </c>
      <c r="I234" s="34" t="str">
        <f>IF(M234="X",IF(E234&lt;'CẤU HÌNH'!$C$6,ROUND(('CẤU HÌNH'!$C$6-E234)*1440,0),0),"")</f>
        <v/>
      </c>
      <c r="J234" s="37" t="str">
        <f>IF(M234="","",IF(M234="TC",G234,IF(M234="X",IF(ROUND((E234-'CẤU HÌNH'!$C$6)*24,4)&gt;='CẤU HÌNH'!$C$13,FLOOR(ROUND((E234-'CẤU HÌNH'!$C$6)*24,4),0.5),0),0)))</f>
        <v/>
      </c>
      <c r="K234" s="32" t="str">
        <f>IF(A234="","",IF(COUNTIF('CẤU HÌNH'!$E$5:$E$24,A234)&gt;0,'CẤU HÌNH'!$C$16,IF(WEEKDAY(A234)=1,'CẤU HÌNH'!$C$15,'CẤU HÌNH'!$C$14)))</f>
        <v/>
      </c>
      <c r="L234" s="37" t="str">
        <f t="shared" si="1"/>
        <v/>
      </c>
      <c r="M234" s="38" t="str">
        <f>IF(OR(A234="",B234=""),"",IF(F234&lt;&gt;"",F234,IF(G234=0,"",IF(OR(COUNTIF('CẤU HÌNH'!$E$5:$E$24,A234)&gt;0,WEEKDAY(A234)=1),"TC",IF(G234&gt;='CẤU HÌNH'!$C$11,"X",IF(G234&gt;='CẤU HÌNH'!$C$12,"N","K"))))))</f>
        <v/>
      </c>
      <c r="N234" s="17"/>
      <c r="O234" s="39" t="str">
        <f t="shared" si="2"/>
        <v/>
      </c>
    </row>
    <row r="235" ht="19.5" customHeight="1">
      <c r="A235" s="15"/>
      <c r="B235" s="17"/>
      <c r="C235" s="22" t="str">
        <f t="array" ref="C235">IF(B235="","",IFERROR(INDEX('NHÂN VIÊN'!$C$5:$C$54,MATCH(B235,'NHÂN VIÊN'!$B$5:$B$54,0)),"⚠ Sai mã NV"))</f>
        <v/>
      </c>
      <c r="D235" s="24"/>
      <c r="E235" s="24"/>
      <c r="F235" s="25"/>
      <c r="G235" s="32" t="str">
        <f>IF(OR(A235="",B235=""),"",IF(AND(D235&lt;&gt;"",E235&lt;&gt;""),ROUND(MAX(0,(E235-D235)*24-MAX(0,MIN(E235,'CẤU HÌNH'!$C$8)-MAX(D235,'CẤU HÌNH'!$C$7))*24),2),0))</f>
        <v/>
      </c>
      <c r="H235" s="34" t="str">
        <f>IF(M235="X",IF(D235&gt;'CẤU HÌNH'!$C$5+'CẤU HÌNH'!$C$10/1440,ROUND((D235-'CẤU HÌNH'!$C$5)*1440,0),0),"")</f>
        <v/>
      </c>
      <c r="I235" s="34" t="str">
        <f>IF(M235="X",IF(E235&lt;'CẤU HÌNH'!$C$6,ROUND(('CẤU HÌNH'!$C$6-E235)*1440,0),0),"")</f>
        <v/>
      </c>
      <c r="J235" s="37" t="str">
        <f>IF(M235="","",IF(M235="TC",G235,IF(M235="X",IF(ROUND((E235-'CẤU HÌNH'!$C$6)*24,4)&gt;='CẤU HÌNH'!$C$13,FLOOR(ROUND((E235-'CẤU HÌNH'!$C$6)*24,4),0.5),0),0)))</f>
        <v/>
      </c>
      <c r="K235" s="32" t="str">
        <f>IF(A235="","",IF(COUNTIF('CẤU HÌNH'!$E$5:$E$24,A235)&gt;0,'CẤU HÌNH'!$C$16,IF(WEEKDAY(A235)=1,'CẤU HÌNH'!$C$15,'CẤU HÌNH'!$C$14)))</f>
        <v/>
      </c>
      <c r="L235" s="37" t="str">
        <f t="shared" si="1"/>
        <v/>
      </c>
      <c r="M235" s="38" t="str">
        <f>IF(OR(A235="",B235=""),"",IF(F235&lt;&gt;"",F235,IF(G235=0,"",IF(OR(COUNTIF('CẤU HÌNH'!$E$5:$E$24,A235)&gt;0,WEEKDAY(A235)=1),"TC",IF(G235&gt;='CẤU HÌNH'!$C$11,"X",IF(G235&gt;='CẤU HÌNH'!$C$12,"N","K"))))))</f>
        <v/>
      </c>
      <c r="N235" s="17"/>
      <c r="O235" s="39" t="str">
        <f t="shared" si="2"/>
        <v/>
      </c>
    </row>
    <row r="236" ht="19.5" customHeight="1">
      <c r="A236" s="15"/>
      <c r="B236" s="17"/>
      <c r="C236" s="22" t="str">
        <f t="array" ref="C236">IF(B236="","",IFERROR(INDEX('NHÂN VIÊN'!$C$5:$C$54,MATCH(B236,'NHÂN VIÊN'!$B$5:$B$54,0)),"⚠ Sai mã NV"))</f>
        <v/>
      </c>
      <c r="D236" s="24"/>
      <c r="E236" s="24"/>
      <c r="F236" s="25"/>
      <c r="G236" s="32" t="str">
        <f>IF(OR(A236="",B236=""),"",IF(AND(D236&lt;&gt;"",E236&lt;&gt;""),ROUND(MAX(0,(E236-D236)*24-MAX(0,MIN(E236,'CẤU HÌNH'!$C$8)-MAX(D236,'CẤU HÌNH'!$C$7))*24),2),0))</f>
        <v/>
      </c>
      <c r="H236" s="34" t="str">
        <f>IF(M236="X",IF(D236&gt;'CẤU HÌNH'!$C$5+'CẤU HÌNH'!$C$10/1440,ROUND((D236-'CẤU HÌNH'!$C$5)*1440,0),0),"")</f>
        <v/>
      </c>
      <c r="I236" s="34" t="str">
        <f>IF(M236="X",IF(E236&lt;'CẤU HÌNH'!$C$6,ROUND(('CẤU HÌNH'!$C$6-E236)*1440,0),0),"")</f>
        <v/>
      </c>
      <c r="J236" s="37" t="str">
        <f>IF(M236="","",IF(M236="TC",G236,IF(M236="X",IF(ROUND((E236-'CẤU HÌNH'!$C$6)*24,4)&gt;='CẤU HÌNH'!$C$13,FLOOR(ROUND((E236-'CẤU HÌNH'!$C$6)*24,4),0.5),0),0)))</f>
        <v/>
      </c>
      <c r="K236" s="32" t="str">
        <f>IF(A236="","",IF(COUNTIF('CẤU HÌNH'!$E$5:$E$24,A236)&gt;0,'CẤU HÌNH'!$C$16,IF(WEEKDAY(A236)=1,'CẤU HÌNH'!$C$15,'CẤU HÌNH'!$C$14)))</f>
        <v/>
      </c>
      <c r="L236" s="37" t="str">
        <f t="shared" si="1"/>
        <v/>
      </c>
      <c r="M236" s="38" t="str">
        <f>IF(OR(A236="",B236=""),"",IF(F236&lt;&gt;"",F236,IF(G236=0,"",IF(OR(COUNTIF('CẤU HÌNH'!$E$5:$E$24,A236)&gt;0,WEEKDAY(A236)=1),"TC",IF(G236&gt;='CẤU HÌNH'!$C$11,"X",IF(G236&gt;='CẤU HÌNH'!$C$12,"N","K"))))))</f>
        <v/>
      </c>
      <c r="N236" s="17"/>
      <c r="O236" s="39" t="str">
        <f t="shared" si="2"/>
        <v/>
      </c>
    </row>
    <row r="237" ht="19.5" customHeight="1">
      <c r="A237" s="15"/>
      <c r="B237" s="17"/>
      <c r="C237" s="22" t="str">
        <f t="array" ref="C237">IF(B237="","",IFERROR(INDEX('NHÂN VIÊN'!$C$5:$C$54,MATCH(B237,'NHÂN VIÊN'!$B$5:$B$54,0)),"⚠ Sai mã NV"))</f>
        <v/>
      </c>
      <c r="D237" s="24"/>
      <c r="E237" s="24"/>
      <c r="F237" s="25"/>
      <c r="G237" s="32" t="str">
        <f>IF(OR(A237="",B237=""),"",IF(AND(D237&lt;&gt;"",E237&lt;&gt;""),ROUND(MAX(0,(E237-D237)*24-MAX(0,MIN(E237,'CẤU HÌNH'!$C$8)-MAX(D237,'CẤU HÌNH'!$C$7))*24),2),0))</f>
        <v/>
      </c>
      <c r="H237" s="34" t="str">
        <f>IF(M237="X",IF(D237&gt;'CẤU HÌNH'!$C$5+'CẤU HÌNH'!$C$10/1440,ROUND((D237-'CẤU HÌNH'!$C$5)*1440,0),0),"")</f>
        <v/>
      </c>
      <c r="I237" s="34" t="str">
        <f>IF(M237="X",IF(E237&lt;'CẤU HÌNH'!$C$6,ROUND(('CẤU HÌNH'!$C$6-E237)*1440,0),0),"")</f>
        <v/>
      </c>
      <c r="J237" s="37" t="str">
        <f>IF(M237="","",IF(M237="TC",G237,IF(M237="X",IF(ROUND((E237-'CẤU HÌNH'!$C$6)*24,4)&gt;='CẤU HÌNH'!$C$13,FLOOR(ROUND((E237-'CẤU HÌNH'!$C$6)*24,4),0.5),0),0)))</f>
        <v/>
      </c>
      <c r="K237" s="32" t="str">
        <f>IF(A237="","",IF(COUNTIF('CẤU HÌNH'!$E$5:$E$24,A237)&gt;0,'CẤU HÌNH'!$C$16,IF(WEEKDAY(A237)=1,'CẤU HÌNH'!$C$15,'CẤU HÌNH'!$C$14)))</f>
        <v/>
      </c>
      <c r="L237" s="37" t="str">
        <f t="shared" si="1"/>
        <v/>
      </c>
      <c r="M237" s="38" t="str">
        <f>IF(OR(A237="",B237=""),"",IF(F237&lt;&gt;"",F237,IF(G237=0,"",IF(OR(COUNTIF('CẤU HÌNH'!$E$5:$E$24,A237)&gt;0,WEEKDAY(A237)=1),"TC",IF(G237&gt;='CẤU HÌNH'!$C$11,"X",IF(G237&gt;='CẤU HÌNH'!$C$12,"N","K"))))))</f>
        <v/>
      </c>
      <c r="N237" s="17"/>
      <c r="O237" s="39" t="str">
        <f t="shared" si="2"/>
        <v/>
      </c>
    </row>
    <row r="238" ht="19.5" customHeight="1">
      <c r="A238" s="15"/>
      <c r="B238" s="17"/>
      <c r="C238" s="22" t="str">
        <f t="array" ref="C238">IF(B238="","",IFERROR(INDEX('NHÂN VIÊN'!$C$5:$C$54,MATCH(B238,'NHÂN VIÊN'!$B$5:$B$54,0)),"⚠ Sai mã NV"))</f>
        <v/>
      </c>
      <c r="D238" s="24"/>
      <c r="E238" s="24"/>
      <c r="F238" s="25"/>
      <c r="G238" s="32" t="str">
        <f>IF(OR(A238="",B238=""),"",IF(AND(D238&lt;&gt;"",E238&lt;&gt;""),ROUND(MAX(0,(E238-D238)*24-MAX(0,MIN(E238,'CẤU HÌNH'!$C$8)-MAX(D238,'CẤU HÌNH'!$C$7))*24),2),0))</f>
        <v/>
      </c>
      <c r="H238" s="34" t="str">
        <f>IF(M238="X",IF(D238&gt;'CẤU HÌNH'!$C$5+'CẤU HÌNH'!$C$10/1440,ROUND((D238-'CẤU HÌNH'!$C$5)*1440,0),0),"")</f>
        <v/>
      </c>
      <c r="I238" s="34" t="str">
        <f>IF(M238="X",IF(E238&lt;'CẤU HÌNH'!$C$6,ROUND(('CẤU HÌNH'!$C$6-E238)*1440,0),0),"")</f>
        <v/>
      </c>
      <c r="J238" s="37" t="str">
        <f>IF(M238="","",IF(M238="TC",G238,IF(M238="X",IF(ROUND((E238-'CẤU HÌNH'!$C$6)*24,4)&gt;='CẤU HÌNH'!$C$13,FLOOR(ROUND((E238-'CẤU HÌNH'!$C$6)*24,4),0.5),0),0)))</f>
        <v/>
      </c>
      <c r="K238" s="32" t="str">
        <f>IF(A238="","",IF(COUNTIF('CẤU HÌNH'!$E$5:$E$24,A238)&gt;0,'CẤU HÌNH'!$C$16,IF(WEEKDAY(A238)=1,'CẤU HÌNH'!$C$15,'CẤU HÌNH'!$C$14)))</f>
        <v/>
      </c>
      <c r="L238" s="37" t="str">
        <f t="shared" si="1"/>
        <v/>
      </c>
      <c r="M238" s="38" t="str">
        <f>IF(OR(A238="",B238=""),"",IF(F238&lt;&gt;"",F238,IF(G238=0,"",IF(OR(COUNTIF('CẤU HÌNH'!$E$5:$E$24,A238)&gt;0,WEEKDAY(A238)=1),"TC",IF(G238&gt;='CẤU HÌNH'!$C$11,"X",IF(G238&gt;='CẤU HÌNH'!$C$12,"N","K"))))))</f>
        <v/>
      </c>
      <c r="N238" s="17"/>
      <c r="O238" s="39" t="str">
        <f t="shared" si="2"/>
        <v/>
      </c>
    </row>
    <row r="239" ht="19.5" customHeight="1">
      <c r="A239" s="15"/>
      <c r="B239" s="17"/>
      <c r="C239" s="22" t="str">
        <f t="array" ref="C239">IF(B239="","",IFERROR(INDEX('NHÂN VIÊN'!$C$5:$C$54,MATCH(B239,'NHÂN VIÊN'!$B$5:$B$54,0)),"⚠ Sai mã NV"))</f>
        <v/>
      </c>
      <c r="D239" s="24"/>
      <c r="E239" s="24"/>
      <c r="F239" s="25"/>
      <c r="G239" s="32" t="str">
        <f>IF(OR(A239="",B239=""),"",IF(AND(D239&lt;&gt;"",E239&lt;&gt;""),ROUND(MAX(0,(E239-D239)*24-MAX(0,MIN(E239,'CẤU HÌNH'!$C$8)-MAX(D239,'CẤU HÌNH'!$C$7))*24),2),0))</f>
        <v/>
      </c>
      <c r="H239" s="34" t="str">
        <f>IF(M239="X",IF(D239&gt;'CẤU HÌNH'!$C$5+'CẤU HÌNH'!$C$10/1440,ROUND((D239-'CẤU HÌNH'!$C$5)*1440,0),0),"")</f>
        <v/>
      </c>
      <c r="I239" s="34" t="str">
        <f>IF(M239="X",IF(E239&lt;'CẤU HÌNH'!$C$6,ROUND(('CẤU HÌNH'!$C$6-E239)*1440,0),0),"")</f>
        <v/>
      </c>
      <c r="J239" s="37" t="str">
        <f>IF(M239="","",IF(M239="TC",G239,IF(M239="X",IF(ROUND((E239-'CẤU HÌNH'!$C$6)*24,4)&gt;='CẤU HÌNH'!$C$13,FLOOR(ROUND((E239-'CẤU HÌNH'!$C$6)*24,4),0.5),0),0)))</f>
        <v/>
      </c>
      <c r="K239" s="32" t="str">
        <f>IF(A239="","",IF(COUNTIF('CẤU HÌNH'!$E$5:$E$24,A239)&gt;0,'CẤU HÌNH'!$C$16,IF(WEEKDAY(A239)=1,'CẤU HÌNH'!$C$15,'CẤU HÌNH'!$C$14)))</f>
        <v/>
      </c>
      <c r="L239" s="37" t="str">
        <f t="shared" si="1"/>
        <v/>
      </c>
      <c r="M239" s="38" t="str">
        <f>IF(OR(A239="",B239=""),"",IF(F239&lt;&gt;"",F239,IF(G239=0,"",IF(OR(COUNTIF('CẤU HÌNH'!$E$5:$E$24,A239)&gt;0,WEEKDAY(A239)=1),"TC",IF(G239&gt;='CẤU HÌNH'!$C$11,"X",IF(G239&gt;='CẤU HÌNH'!$C$12,"N","K"))))))</f>
        <v/>
      </c>
      <c r="N239" s="17"/>
      <c r="O239" s="39" t="str">
        <f t="shared" si="2"/>
        <v/>
      </c>
    </row>
    <row r="240" ht="19.5" customHeight="1">
      <c r="A240" s="15"/>
      <c r="B240" s="17"/>
      <c r="C240" s="22" t="str">
        <f t="array" ref="C240">IF(B240="","",IFERROR(INDEX('NHÂN VIÊN'!$C$5:$C$54,MATCH(B240,'NHÂN VIÊN'!$B$5:$B$54,0)),"⚠ Sai mã NV"))</f>
        <v/>
      </c>
      <c r="D240" s="24"/>
      <c r="E240" s="24"/>
      <c r="F240" s="25"/>
      <c r="G240" s="32" t="str">
        <f>IF(OR(A240="",B240=""),"",IF(AND(D240&lt;&gt;"",E240&lt;&gt;""),ROUND(MAX(0,(E240-D240)*24-MAX(0,MIN(E240,'CẤU HÌNH'!$C$8)-MAX(D240,'CẤU HÌNH'!$C$7))*24),2),0))</f>
        <v/>
      </c>
      <c r="H240" s="34" t="str">
        <f>IF(M240="X",IF(D240&gt;'CẤU HÌNH'!$C$5+'CẤU HÌNH'!$C$10/1440,ROUND((D240-'CẤU HÌNH'!$C$5)*1440,0),0),"")</f>
        <v/>
      </c>
      <c r="I240" s="34" t="str">
        <f>IF(M240="X",IF(E240&lt;'CẤU HÌNH'!$C$6,ROUND(('CẤU HÌNH'!$C$6-E240)*1440,0),0),"")</f>
        <v/>
      </c>
      <c r="J240" s="37" t="str">
        <f>IF(M240="","",IF(M240="TC",G240,IF(M240="X",IF(ROUND((E240-'CẤU HÌNH'!$C$6)*24,4)&gt;='CẤU HÌNH'!$C$13,FLOOR(ROUND((E240-'CẤU HÌNH'!$C$6)*24,4),0.5),0),0)))</f>
        <v/>
      </c>
      <c r="K240" s="32" t="str">
        <f>IF(A240="","",IF(COUNTIF('CẤU HÌNH'!$E$5:$E$24,A240)&gt;0,'CẤU HÌNH'!$C$16,IF(WEEKDAY(A240)=1,'CẤU HÌNH'!$C$15,'CẤU HÌNH'!$C$14)))</f>
        <v/>
      </c>
      <c r="L240" s="37" t="str">
        <f t="shared" si="1"/>
        <v/>
      </c>
      <c r="M240" s="38" t="str">
        <f>IF(OR(A240="",B240=""),"",IF(F240&lt;&gt;"",F240,IF(G240=0,"",IF(OR(COUNTIF('CẤU HÌNH'!$E$5:$E$24,A240)&gt;0,WEEKDAY(A240)=1),"TC",IF(G240&gt;='CẤU HÌNH'!$C$11,"X",IF(G240&gt;='CẤU HÌNH'!$C$12,"N","K"))))))</f>
        <v/>
      </c>
      <c r="N240" s="17"/>
      <c r="O240" s="39" t="str">
        <f t="shared" si="2"/>
        <v/>
      </c>
    </row>
    <row r="241" ht="19.5" customHeight="1">
      <c r="A241" s="15"/>
      <c r="B241" s="17"/>
      <c r="C241" s="22" t="str">
        <f t="array" ref="C241">IF(B241="","",IFERROR(INDEX('NHÂN VIÊN'!$C$5:$C$54,MATCH(B241,'NHÂN VIÊN'!$B$5:$B$54,0)),"⚠ Sai mã NV"))</f>
        <v/>
      </c>
      <c r="D241" s="24"/>
      <c r="E241" s="24"/>
      <c r="F241" s="25"/>
      <c r="G241" s="32" t="str">
        <f>IF(OR(A241="",B241=""),"",IF(AND(D241&lt;&gt;"",E241&lt;&gt;""),ROUND(MAX(0,(E241-D241)*24-MAX(0,MIN(E241,'CẤU HÌNH'!$C$8)-MAX(D241,'CẤU HÌNH'!$C$7))*24),2),0))</f>
        <v/>
      </c>
      <c r="H241" s="34" t="str">
        <f>IF(M241="X",IF(D241&gt;'CẤU HÌNH'!$C$5+'CẤU HÌNH'!$C$10/1440,ROUND((D241-'CẤU HÌNH'!$C$5)*1440,0),0),"")</f>
        <v/>
      </c>
      <c r="I241" s="34" t="str">
        <f>IF(M241="X",IF(E241&lt;'CẤU HÌNH'!$C$6,ROUND(('CẤU HÌNH'!$C$6-E241)*1440,0),0),"")</f>
        <v/>
      </c>
      <c r="J241" s="37" t="str">
        <f>IF(M241="","",IF(M241="TC",G241,IF(M241="X",IF(ROUND((E241-'CẤU HÌNH'!$C$6)*24,4)&gt;='CẤU HÌNH'!$C$13,FLOOR(ROUND((E241-'CẤU HÌNH'!$C$6)*24,4),0.5),0),0)))</f>
        <v/>
      </c>
      <c r="K241" s="32" t="str">
        <f>IF(A241="","",IF(COUNTIF('CẤU HÌNH'!$E$5:$E$24,A241)&gt;0,'CẤU HÌNH'!$C$16,IF(WEEKDAY(A241)=1,'CẤU HÌNH'!$C$15,'CẤU HÌNH'!$C$14)))</f>
        <v/>
      </c>
      <c r="L241" s="37" t="str">
        <f t="shared" si="1"/>
        <v/>
      </c>
      <c r="M241" s="38" t="str">
        <f>IF(OR(A241="",B241=""),"",IF(F241&lt;&gt;"",F241,IF(G241=0,"",IF(OR(COUNTIF('CẤU HÌNH'!$E$5:$E$24,A241)&gt;0,WEEKDAY(A241)=1),"TC",IF(G241&gt;='CẤU HÌNH'!$C$11,"X",IF(G241&gt;='CẤU HÌNH'!$C$12,"N","K"))))))</f>
        <v/>
      </c>
      <c r="N241" s="17"/>
      <c r="O241" s="39" t="str">
        <f t="shared" si="2"/>
        <v/>
      </c>
    </row>
    <row r="242" ht="19.5" customHeight="1">
      <c r="A242" s="15"/>
      <c r="B242" s="17"/>
      <c r="C242" s="22" t="str">
        <f t="array" ref="C242">IF(B242="","",IFERROR(INDEX('NHÂN VIÊN'!$C$5:$C$54,MATCH(B242,'NHÂN VIÊN'!$B$5:$B$54,0)),"⚠ Sai mã NV"))</f>
        <v/>
      </c>
      <c r="D242" s="24"/>
      <c r="E242" s="24"/>
      <c r="F242" s="25"/>
      <c r="G242" s="32" t="str">
        <f>IF(OR(A242="",B242=""),"",IF(AND(D242&lt;&gt;"",E242&lt;&gt;""),ROUND(MAX(0,(E242-D242)*24-MAX(0,MIN(E242,'CẤU HÌNH'!$C$8)-MAX(D242,'CẤU HÌNH'!$C$7))*24),2),0))</f>
        <v/>
      </c>
      <c r="H242" s="34" t="str">
        <f>IF(M242="X",IF(D242&gt;'CẤU HÌNH'!$C$5+'CẤU HÌNH'!$C$10/1440,ROUND((D242-'CẤU HÌNH'!$C$5)*1440,0),0),"")</f>
        <v/>
      </c>
      <c r="I242" s="34" t="str">
        <f>IF(M242="X",IF(E242&lt;'CẤU HÌNH'!$C$6,ROUND(('CẤU HÌNH'!$C$6-E242)*1440,0),0),"")</f>
        <v/>
      </c>
      <c r="J242" s="37" t="str">
        <f>IF(M242="","",IF(M242="TC",G242,IF(M242="X",IF(ROUND((E242-'CẤU HÌNH'!$C$6)*24,4)&gt;='CẤU HÌNH'!$C$13,FLOOR(ROUND((E242-'CẤU HÌNH'!$C$6)*24,4),0.5),0),0)))</f>
        <v/>
      </c>
      <c r="K242" s="32" t="str">
        <f>IF(A242="","",IF(COUNTIF('CẤU HÌNH'!$E$5:$E$24,A242)&gt;0,'CẤU HÌNH'!$C$16,IF(WEEKDAY(A242)=1,'CẤU HÌNH'!$C$15,'CẤU HÌNH'!$C$14)))</f>
        <v/>
      </c>
      <c r="L242" s="37" t="str">
        <f t="shared" si="1"/>
        <v/>
      </c>
      <c r="M242" s="38" t="str">
        <f>IF(OR(A242="",B242=""),"",IF(F242&lt;&gt;"",F242,IF(G242=0,"",IF(OR(COUNTIF('CẤU HÌNH'!$E$5:$E$24,A242)&gt;0,WEEKDAY(A242)=1),"TC",IF(G242&gt;='CẤU HÌNH'!$C$11,"X",IF(G242&gt;='CẤU HÌNH'!$C$12,"N","K"))))))</f>
        <v/>
      </c>
      <c r="N242" s="17"/>
      <c r="O242" s="39" t="str">
        <f t="shared" si="2"/>
        <v/>
      </c>
    </row>
    <row r="243" ht="19.5" customHeight="1">
      <c r="A243" s="15"/>
      <c r="B243" s="17"/>
      <c r="C243" s="22" t="str">
        <f t="array" ref="C243">IF(B243="","",IFERROR(INDEX('NHÂN VIÊN'!$C$5:$C$54,MATCH(B243,'NHÂN VIÊN'!$B$5:$B$54,0)),"⚠ Sai mã NV"))</f>
        <v/>
      </c>
      <c r="D243" s="24"/>
      <c r="E243" s="24"/>
      <c r="F243" s="25"/>
      <c r="G243" s="32" t="str">
        <f>IF(OR(A243="",B243=""),"",IF(AND(D243&lt;&gt;"",E243&lt;&gt;""),ROUND(MAX(0,(E243-D243)*24-MAX(0,MIN(E243,'CẤU HÌNH'!$C$8)-MAX(D243,'CẤU HÌNH'!$C$7))*24),2),0))</f>
        <v/>
      </c>
      <c r="H243" s="34" t="str">
        <f>IF(M243="X",IF(D243&gt;'CẤU HÌNH'!$C$5+'CẤU HÌNH'!$C$10/1440,ROUND((D243-'CẤU HÌNH'!$C$5)*1440,0),0),"")</f>
        <v/>
      </c>
      <c r="I243" s="34" t="str">
        <f>IF(M243="X",IF(E243&lt;'CẤU HÌNH'!$C$6,ROUND(('CẤU HÌNH'!$C$6-E243)*1440,0),0),"")</f>
        <v/>
      </c>
      <c r="J243" s="37" t="str">
        <f>IF(M243="","",IF(M243="TC",G243,IF(M243="X",IF(ROUND((E243-'CẤU HÌNH'!$C$6)*24,4)&gt;='CẤU HÌNH'!$C$13,FLOOR(ROUND((E243-'CẤU HÌNH'!$C$6)*24,4),0.5),0),0)))</f>
        <v/>
      </c>
      <c r="K243" s="32" t="str">
        <f>IF(A243="","",IF(COUNTIF('CẤU HÌNH'!$E$5:$E$24,A243)&gt;0,'CẤU HÌNH'!$C$16,IF(WEEKDAY(A243)=1,'CẤU HÌNH'!$C$15,'CẤU HÌNH'!$C$14)))</f>
        <v/>
      </c>
      <c r="L243" s="37" t="str">
        <f t="shared" si="1"/>
        <v/>
      </c>
      <c r="M243" s="38" t="str">
        <f>IF(OR(A243="",B243=""),"",IF(F243&lt;&gt;"",F243,IF(G243=0,"",IF(OR(COUNTIF('CẤU HÌNH'!$E$5:$E$24,A243)&gt;0,WEEKDAY(A243)=1),"TC",IF(G243&gt;='CẤU HÌNH'!$C$11,"X",IF(G243&gt;='CẤU HÌNH'!$C$12,"N","K"))))))</f>
        <v/>
      </c>
      <c r="N243" s="17"/>
      <c r="O243" s="39" t="str">
        <f t="shared" si="2"/>
        <v/>
      </c>
    </row>
    <row r="244" ht="19.5" customHeight="1">
      <c r="A244" s="15"/>
      <c r="B244" s="17"/>
      <c r="C244" s="22" t="str">
        <f t="array" ref="C244">IF(B244="","",IFERROR(INDEX('NHÂN VIÊN'!$C$5:$C$54,MATCH(B244,'NHÂN VIÊN'!$B$5:$B$54,0)),"⚠ Sai mã NV"))</f>
        <v/>
      </c>
      <c r="D244" s="24"/>
      <c r="E244" s="24"/>
      <c r="F244" s="25"/>
      <c r="G244" s="32" t="str">
        <f>IF(OR(A244="",B244=""),"",IF(AND(D244&lt;&gt;"",E244&lt;&gt;""),ROUND(MAX(0,(E244-D244)*24-MAX(0,MIN(E244,'CẤU HÌNH'!$C$8)-MAX(D244,'CẤU HÌNH'!$C$7))*24),2),0))</f>
        <v/>
      </c>
      <c r="H244" s="34" t="str">
        <f>IF(M244="X",IF(D244&gt;'CẤU HÌNH'!$C$5+'CẤU HÌNH'!$C$10/1440,ROUND((D244-'CẤU HÌNH'!$C$5)*1440,0),0),"")</f>
        <v/>
      </c>
      <c r="I244" s="34" t="str">
        <f>IF(M244="X",IF(E244&lt;'CẤU HÌNH'!$C$6,ROUND(('CẤU HÌNH'!$C$6-E244)*1440,0),0),"")</f>
        <v/>
      </c>
      <c r="J244" s="37" t="str">
        <f>IF(M244="","",IF(M244="TC",G244,IF(M244="X",IF(ROUND((E244-'CẤU HÌNH'!$C$6)*24,4)&gt;='CẤU HÌNH'!$C$13,FLOOR(ROUND((E244-'CẤU HÌNH'!$C$6)*24,4),0.5),0),0)))</f>
        <v/>
      </c>
      <c r="K244" s="32" t="str">
        <f>IF(A244="","",IF(COUNTIF('CẤU HÌNH'!$E$5:$E$24,A244)&gt;0,'CẤU HÌNH'!$C$16,IF(WEEKDAY(A244)=1,'CẤU HÌNH'!$C$15,'CẤU HÌNH'!$C$14)))</f>
        <v/>
      </c>
      <c r="L244" s="37" t="str">
        <f t="shared" si="1"/>
        <v/>
      </c>
      <c r="M244" s="38" t="str">
        <f>IF(OR(A244="",B244=""),"",IF(F244&lt;&gt;"",F244,IF(G244=0,"",IF(OR(COUNTIF('CẤU HÌNH'!$E$5:$E$24,A244)&gt;0,WEEKDAY(A244)=1),"TC",IF(G244&gt;='CẤU HÌNH'!$C$11,"X",IF(G244&gt;='CẤU HÌNH'!$C$12,"N","K"))))))</f>
        <v/>
      </c>
      <c r="N244" s="17"/>
      <c r="O244" s="39" t="str">
        <f t="shared" si="2"/>
        <v/>
      </c>
    </row>
    <row r="245" ht="19.5" customHeight="1">
      <c r="A245" s="15"/>
      <c r="B245" s="17"/>
      <c r="C245" s="22" t="str">
        <f t="array" ref="C245">IF(B245="","",IFERROR(INDEX('NHÂN VIÊN'!$C$5:$C$54,MATCH(B245,'NHÂN VIÊN'!$B$5:$B$54,0)),"⚠ Sai mã NV"))</f>
        <v/>
      </c>
      <c r="D245" s="24"/>
      <c r="E245" s="24"/>
      <c r="F245" s="25"/>
      <c r="G245" s="32" t="str">
        <f>IF(OR(A245="",B245=""),"",IF(AND(D245&lt;&gt;"",E245&lt;&gt;""),ROUND(MAX(0,(E245-D245)*24-MAX(0,MIN(E245,'CẤU HÌNH'!$C$8)-MAX(D245,'CẤU HÌNH'!$C$7))*24),2),0))</f>
        <v/>
      </c>
      <c r="H245" s="34" t="str">
        <f>IF(M245="X",IF(D245&gt;'CẤU HÌNH'!$C$5+'CẤU HÌNH'!$C$10/1440,ROUND((D245-'CẤU HÌNH'!$C$5)*1440,0),0),"")</f>
        <v/>
      </c>
      <c r="I245" s="34" t="str">
        <f>IF(M245="X",IF(E245&lt;'CẤU HÌNH'!$C$6,ROUND(('CẤU HÌNH'!$C$6-E245)*1440,0),0),"")</f>
        <v/>
      </c>
      <c r="J245" s="37" t="str">
        <f>IF(M245="","",IF(M245="TC",G245,IF(M245="X",IF(ROUND((E245-'CẤU HÌNH'!$C$6)*24,4)&gt;='CẤU HÌNH'!$C$13,FLOOR(ROUND((E245-'CẤU HÌNH'!$C$6)*24,4),0.5),0),0)))</f>
        <v/>
      </c>
      <c r="K245" s="32" t="str">
        <f>IF(A245="","",IF(COUNTIF('CẤU HÌNH'!$E$5:$E$24,A245)&gt;0,'CẤU HÌNH'!$C$16,IF(WEEKDAY(A245)=1,'CẤU HÌNH'!$C$15,'CẤU HÌNH'!$C$14)))</f>
        <v/>
      </c>
      <c r="L245" s="37" t="str">
        <f t="shared" si="1"/>
        <v/>
      </c>
      <c r="M245" s="38" t="str">
        <f>IF(OR(A245="",B245=""),"",IF(F245&lt;&gt;"",F245,IF(G245=0,"",IF(OR(COUNTIF('CẤU HÌNH'!$E$5:$E$24,A245)&gt;0,WEEKDAY(A245)=1),"TC",IF(G245&gt;='CẤU HÌNH'!$C$11,"X",IF(G245&gt;='CẤU HÌNH'!$C$12,"N","K"))))))</f>
        <v/>
      </c>
      <c r="N245" s="17"/>
      <c r="O245" s="39" t="str">
        <f t="shared" si="2"/>
        <v/>
      </c>
    </row>
    <row r="246" ht="19.5" customHeight="1">
      <c r="A246" s="15"/>
      <c r="B246" s="17"/>
      <c r="C246" s="22" t="str">
        <f t="array" ref="C246">IF(B246="","",IFERROR(INDEX('NHÂN VIÊN'!$C$5:$C$54,MATCH(B246,'NHÂN VIÊN'!$B$5:$B$54,0)),"⚠ Sai mã NV"))</f>
        <v/>
      </c>
      <c r="D246" s="24"/>
      <c r="E246" s="24"/>
      <c r="F246" s="25"/>
      <c r="G246" s="32" t="str">
        <f>IF(OR(A246="",B246=""),"",IF(AND(D246&lt;&gt;"",E246&lt;&gt;""),ROUND(MAX(0,(E246-D246)*24-MAX(0,MIN(E246,'CẤU HÌNH'!$C$8)-MAX(D246,'CẤU HÌNH'!$C$7))*24),2),0))</f>
        <v/>
      </c>
      <c r="H246" s="34" t="str">
        <f>IF(M246="X",IF(D246&gt;'CẤU HÌNH'!$C$5+'CẤU HÌNH'!$C$10/1440,ROUND((D246-'CẤU HÌNH'!$C$5)*1440,0),0),"")</f>
        <v/>
      </c>
      <c r="I246" s="34" t="str">
        <f>IF(M246="X",IF(E246&lt;'CẤU HÌNH'!$C$6,ROUND(('CẤU HÌNH'!$C$6-E246)*1440,0),0),"")</f>
        <v/>
      </c>
      <c r="J246" s="37" t="str">
        <f>IF(M246="","",IF(M246="TC",G246,IF(M246="X",IF(ROUND((E246-'CẤU HÌNH'!$C$6)*24,4)&gt;='CẤU HÌNH'!$C$13,FLOOR(ROUND((E246-'CẤU HÌNH'!$C$6)*24,4),0.5),0),0)))</f>
        <v/>
      </c>
      <c r="K246" s="32" t="str">
        <f>IF(A246="","",IF(COUNTIF('CẤU HÌNH'!$E$5:$E$24,A246)&gt;0,'CẤU HÌNH'!$C$16,IF(WEEKDAY(A246)=1,'CẤU HÌNH'!$C$15,'CẤU HÌNH'!$C$14)))</f>
        <v/>
      </c>
      <c r="L246" s="37" t="str">
        <f t="shared" si="1"/>
        <v/>
      </c>
      <c r="M246" s="38" t="str">
        <f>IF(OR(A246="",B246=""),"",IF(F246&lt;&gt;"",F246,IF(G246=0,"",IF(OR(COUNTIF('CẤU HÌNH'!$E$5:$E$24,A246)&gt;0,WEEKDAY(A246)=1),"TC",IF(G246&gt;='CẤU HÌNH'!$C$11,"X",IF(G246&gt;='CẤU HÌNH'!$C$12,"N","K"))))))</f>
        <v/>
      </c>
      <c r="N246" s="17"/>
      <c r="O246" s="39" t="str">
        <f t="shared" si="2"/>
        <v/>
      </c>
    </row>
    <row r="247" ht="19.5" customHeight="1">
      <c r="A247" s="15"/>
      <c r="B247" s="17"/>
      <c r="C247" s="22" t="str">
        <f t="array" ref="C247">IF(B247="","",IFERROR(INDEX('NHÂN VIÊN'!$C$5:$C$54,MATCH(B247,'NHÂN VIÊN'!$B$5:$B$54,0)),"⚠ Sai mã NV"))</f>
        <v/>
      </c>
      <c r="D247" s="24"/>
      <c r="E247" s="24"/>
      <c r="F247" s="25"/>
      <c r="G247" s="32" t="str">
        <f>IF(OR(A247="",B247=""),"",IF(AND(D247&lt;&gt;"",E247&lt;&gt;""),ROUND(MAX(0,(E247-D247)*24-MAX(0,MIN(E247,'CẤU HÌNH'!$C$8)-MAX(D247,'CẤU HÌNH'!$C$7))*24),2),0))</f>
        <v/>
      </c>
      <c r="H247" s="34" t="str">
        <f>IF(M247="X",IF(D247&gt;'CẤU HÌNH'!$C$5+'CẤU HÌNH'!$C$10/1440,ROUND((D247-'CẤU HÌNH'!$C$5)*1440,0),0),"")</f>
        <v/>
      </c>
      <c r="I247" s="34" t="str">
        <f>IF(M247="X",IF(E247&lt;'CẤU HÌNH'!$C$6,ROUND(('CẤU HÌNH'!$C$6-E247)*1440,0),0),"")</f>
        <v/>
      </c>
      <c r="J247" s="37" t="str">
        <f>IF(M247="","",IF(M247="TC",G247,IF(M247="X",IF(ROUND((E247-'CẤU HÌNH'!$C$6)*24,4)&gt;='CẤU HÌNH'!$C$13,FLOOR(ROUND((E247-'CẤU HÌNH'!$C$6)*24,4),0.5),0),0)))</f>
        <v/>
      </c>
      <c r="K247" s="32" t="str">
        <f>IF(A247="","",IF(COUNTIF('CẤU HÌNH'!$E$5:$E$24,A247)&gt;0,'CẤU HÌNH'!$C$16,IF(WEEKDAY(A247)=1,'CẤU HÌNH'!$C$15,'CẤU HÌNH'!$C$14)))</f>
        <v/>
      </c>
      <c r="L247" s="37" t="str">
        <f t="shared" si="1"/>
        <v/>
      </c>
      <c r="M247" s="38" t="str">
        <f>IF(OR(A247="",B247=""),"",IF(F247&lt;&gt;"",F247,IF(G247=0,"",IF(OR(COUNTIF('CẤU HÌNH'!$E$5:$E$24,A247)&gt;0,WEEKDAY(A247)=1),"TC",IF(G247&gt;='CẤU HÌNH'!$C$11,"X",IF(G247&gt;='CẤU HÌNH'!$C$12,"N","K"))))))</f>
        <v/>
      </c>
      <c r="N247" s="17"/>
      <c r="O247" s="39" t="str">
        <f t="shared" si="2"/>
        <v/>
      </c>
    </row>
    <row r="248" ht="19.5" customHeight="1">
      <c r="A248" s="15"/>
      <c r="B248" s="17"/>
      <c r="C248" s="22" t="str">
        <f t="array" ref="C248">IF(B248="","",IFERROR(INDEX('NHÂN VIÊN'!$C$5:$C$54,MATCH(B248,'NHÂN VIÊN'!$B$5:$B$54,0)),"⚠ Sai mã NV"))</f>
        <v/>
      </c>
      <c r="D248" s="24"/>
      <c r="E248" s="24"/>
      <c r="F248" s="25"/>
      <c r="G248" s="32" t="str">
        <f>IF(OR(A248="",B248=""),"",IF(AND(D248&lt;&gt;"",E248&lt;&gt;""),ROUND(MAX(0,(E248-D248)*24-MAX(0,MIN(E248,'CẤU HÌNH'!$C$8)-MAX(D248,'CẤU HÌNH'!$C$7))*24),2),0))</f>
        <v/>
      </c>
      <c r="H248" s="34" t="str">
        <f>IF(M248="X",IF(D248&gt;'CẤU HÌNH'!$C$5+'CẤU HÌNH'!$C$10/1440,ROUND((D248-'CẤU HÌNH'!$C$5)*1440,0),0),"")</f>
        <v/>
      </c>
      <c r="I248" s="34" t="str">
        <f>IF(M248="X",IF(E248&lt;'CẤU HÌNH'!$C$6,ROUND(('CẤU HÌNH'!$C$6-E248)*1440,0),0),"")</f>
        <v/>
      </c>
      <c r="J248" s="37" t="str">
        <f>IF(M248="","",IF(M248="TC",G248,IF(M248="X",IF(ROUND((E248-'CẤU HÌNH'!$C$6)*24,4)&gt;='CẤU HÌNH'!$C$13,FLOOR(ROUND((E248-'CẤU HÌNH'!$C$6)*24,4),0.5),0),0)))</f>
        <v/>
      </c>
      <c r="K248" s="32" t="str">
        <f>IF(A248="","",IF(COUNTIF('CẤU HÌNH'!$E$5:$E$24,A248)&gt;0,'CẤU HÌNH'!$C$16,IF(WEEKDAY(A248)=1,'CẤU HÌNH'!$C$15,'CẤU HÌNH'!$C$14)))</f>
        <v/>
      </c>
      <c r="L248" s="37" t="str">
        <f t="shared" si="1"/>
        <v/>
      </c>
      <c r="M248" s="38" t="str">
        <f>IF(OR(A248="",B248=""),"",IF(F248&lt;&gt;"",F248,IF(G248=0,"",IF(OR(COUNTIF('CẤU HÌNH'!$E$5:$E$24,A248)&gt;0,WEEKDAY(A248)=1),"TC",IF(G248&gt;='CẤU HÌNH'!$C$11,"X",IF(G248&gt;='CẤU HÌNH'!$C$12,"N","K"))))))</f>
        <v/>
      </c>
      <c r="N248" s="17"/>
      <c r="O248" s="39" t="str">
        <f t="shared" si="2"/>
        <v/>
      </c>
    </row>
    <row r="249" ht="19.5" customHeight="1">
      <c r="A249" s="15"/>
      <c r="B249" s="17"/>
      <c r="C249" s="22" t="str">
        <f t="array" ref="C249">IF(B249="","",IFERROR(INDEX('NHÂN VIÊN'!$C$5:$C$54,MATCH(B249,'NHÂN VIÊN'!$B$5:$B$54,0)),"⚠ Sai mã NV"))</f>
        <v/>
      </c>
      <c r="D249" s="24"/>
      <c r="E249" s="24"/>
      <c r="F249" s="25"/>
      <c r="G249" s="32" t="str">
        <f>IF(OR(A249="",B249=""),"",IF(AND(D249&lt;&gt;"",E249&lt;&gt;""),ROUND(MAX(0,(E249-D249)*24-MAX(0,MIN(E249,'CẤU HÌNH'!$C$8)-MAX(D249,'CẤU HÌNH'!$C$7))*24),2),0))</f>
        <v/>
      </c>
      <c r="H249" s="34" t="str">
        <f>IF(M249="X",IF(D249&gt;'CẤU HÌNH'!$C$5+'CẤU HÌNH'!$C$10/1440,ROUND((D249-'CẤU HÌNH'!$C$5)*1440,0),0),"")</f>
        <v/>
      </c>
      <c r="I249" s="34" t="str">
        <f>IF(M249="X",IF(E249&lt;'CẤU HÌNH'!$C$6,ROUND(('CẤU HÌNH'!$C$6-E249)*1440,0),0),"")</f>
        <v/>
      </c>
      <c r="J249" s="37" t="str">
        <f>IF(M249="","",IF(M249="TC",G249,IF(M249="X",IF(ROUND((E249-'CẤU HÌNH'!$C$6)*24,4)&gt;='CẤU HÌNH'!$C$13,FLOOR(ROUND((E249-'CẤU HÌNH'!$C$6)*24,4),0.5),0),0)))</f>
        <v/>
      </c>
      <c r="K249" s="32" t="str">
        <f>IF(A249="","",IF(COUNTIF('CẤU HÌNH'!$E$5:$E$24,A249)&gt;0,'CẤU HÌNH'!$C$16,IF(WEEKDAY(A249)=1,'CẤU HÌNH'!$C$15,'CẤU HÌNH'!$C$14)))</f>
        <v/>
      </c>
      <c r="L249" s="37" t="str">
        <f t="shared" si="1"/>
        <v/>
      </c>
      <c r="M249" s="38" t="str">
        <f>IF(OR(A249="",B249=""),"",IF(F249&lt;&gt;"",F249,IF(G249=0,"",IF(OR(COUNTIF('CẤU HÌNH'!$E$5:$E$24,A249)&gt;0,WEEKDAY(A249)=1),"TC",IF(G249&gt;='CẤU HÌNH'!$C$11,"X",IF(G249&gt;='CẤU HÌNH'!$C$12,"N","K"))))))</f>
        <v/>
      </c>
      <c r="N249" s="17"/>
      <c r="O249" s="39" t="str">
        <f t="shared" si="2"/>
        <v/>
      </c>
    </row>
    <row r="250" ht="19.5" customHeight="1">
      <c r="A250" s="15"/>
      <c r="B250" s="17"/>
      <c r="C250" s="22" t="str">
        <f t="array" ref="C250">IF(B250="","",IFERROR(INDEX('NHÂN VIÊN'!$C$5:$C$54,MATCH(B250,'NHÂN VIÊN'!$B$5:$B$54,0)),"⚠ Sai mã NV"))</f>
        <v/>
      </c>
      <c r="D250" s="24"/>
      <c r="E250" s="24"/>
      <c r="F250" s="25"/>
      <c r="G250" s="32" t="str">
        <f>IF(OR(A250="",B250=""),"",IF(AND(D250&lt;&gt;"",E250&lt;&gt;""),ROUND(MAX(0,(E250-D250)*24-MAX(0,MIN(E250,'CẤU HÌNH'!$C$8)-MAX(D250,'CẤU HÌNH'!$C$7))*24),2),0))</f>
        <v/>
      </c>
      <c r="H250" s="34" t="str">
        <f>IF(M250="X",IF(D250&gt;'CẤU HÌNH'!$C$5+'CẤU HÌNH'!$C$10/1440,ROUND((D250-'CẤU HÌNH'!$C$5)*1440,0),0),"")</f>
        <v/>
      </c>
      <c r="I250" s="34" t="str">
        <f>IF(M250="X",IF(E250&lt;'CẤU HÌNH'!$C$6,ROUND(('CẤU HÌNH'!$C$6-E250)*1440,0),0),"")</f>
        <v/>
      </c>
      <c r="J250" s="37" t="str">
        <f>IF(M250="","",IF(M250="TC",G250,IF(M250="X",IF(ROUND((E250-'CẤU HÌNH'!$C$6)*24,4)&gt;='CẤU HÌNH'!$C$13,FLOOR(ROUND((E250-'CẤU HÌNH'!$C$6)*24,4),0.5),0),0)))</f>
        <v/>
      </c>
      <c r="K250" s="32" t="str">
        <f>IF(A250="","",IF(COUNTIF('CẤU HÌNH'!$E$5:$E$24,A250)&gt;0,'CẤU HÌNH'!$C$16,IF(WEEKDAY(A250)=1,'CẤU HÌNH'!$C$15,'CẤU HÌNH'!$C$14)))</f>
        <v/>
      </c>
      <c r="L250" s="37" t="str">
        <f t="shared" si="1"/>
        <v/>
      </c>
      <c r="M250" s="38" t="str">
        <f>IF(OR(A250="",B250=""),"",IF(F250&lt;&gt;"",F250,IF(G250=0,"",IF(OR(COUNTIF('CẤU HÌNH'!$E$5:$E$24,A250)&gt;0,WEEKDAY(A250)=1),"TC",IF(G250&gt;='CẤU HÌNH'!$C$11,"X",IF(G250&gt;='CẤU HÌNH'!$C$12,"N","K"))))))</f>
        <v/>
      </c>
      <c r="N250" s="17"/>
      <c r="O250" s="39" t="str">
        <f t="shared" si="2"/>
        <v/>
      </c>
    </row>
    <row r="251" ht="19.5" customHeight="1">
      <c r="A251" s="15"/>
      <c r="B251" s="17"/>
      <c r="C251" s="22" t="str">
        <f t="array" ref="C251">IF(B251="","",IFERROR(INDEX('NHÂN VIÊN'!$C$5:$C$54,MATCH(B251,'NHÂN VIÊN'!$B$5:$B$54,0)),"⚠ Sai mã NV"))</f>
        <v/>
      </c>
      <c r="D251" s="24"/>
      <c r="E251" s="24"/>
      <c r="F251" s="25"/>
      <c r="G251" s="32" t="str">
        <f>IF(OR(A251="",B251=""),"",IF(AND(D251&lt;&gt;"",E251&lt;&gt;""),ROUND(MAX(0,(E251-D251)*24-MAX(0,MIN(E251,'CẤU HÌNH'!$C$8)-MAX(D251,'CẤU HÌNH'!$C$7))*24),2),0))</f>
        <v/>
      </c>
      <c r="H251" s="34" t="str">
        <f>IF(M251="X",IF(D251&gt;'CẤU HÌNH'!$C$5+'CẤU HÌNH'!$C$10/1440,ROUND((D251-'CẤU HÌNH'!$C$5)*1440,0),0),"")</f>
        <v/>
      </c>
      <c r="I251" s="34" t="str">
        <f>IF(M251="X",IF(E251&lt;'CẤU HÌNH'!$C$6,ROUND(('CẤU HÌNH'!$C$6-E251)*1440,0),0),"")</f>
        <v/>
      </c>
      <c r="J251" s="37" t="str">
        <f>IF(M251="","",IF(M251="TC",G251,IF(M251="X",IF(ROUND((E251-'CẤU HÌNH'!$C$6)*24,4)&gt;='CẤU HÌNH'!$C$13,FLOOR(ROUND((E251-'CẤU HÌNH'!$C$6)*24,4),0.5),0),0)))</f>
        <v/>
      </c>
      <c r="K251" s="32" t="str">
        <f>IF(A251="","",IF(COUNTIF('CẤU HÌNH'!$E$5:$E$24,A251)&gt;0,'CẤU HÌNH'!$C$16,IF(WEEKDAY(A251)=1,'CẤU HÌNH'!$C$15,'CẤU HÌNH'!$C$14)))</f>
        <v/>
      </c>
      <c r="L251" s="37" t="str">
        <f t="shared" si="1"/>
        <v/>
      </c>
      <c r="M251" s="38" t="str">
        <f>IF(OR(A251="",B251=""),"",IF(F251&lt;&gt;"",F251,IF(G251=0,"",IF(OR(COUNTIF('CẤU HÌNH'!$E$5:$E$24,A251)&gt;0,WEEKDAY(A251)=1),"TC",IF(G251&gt;='CẤU HÌNH'!$C$11,"X",IF(G251&gt;='CẤU HÌNH'!$C$12,"N","K"))))))</f>
        <v/>
      </c>
      <c r="N251" s="17"/>
      <c r="O251" s="39" t="str">
        <f t="shared" si="2"/>
        <v/>
      </c>
    </row>
    <row r="252" ht="19.5" customHeight="1">
      <c r="A252" s="15"/>
      <c r="B252" s="17"/>
      <c r="C252" s="22" t="str">
        <f t="array" ref="C252">IF(B252="","",IFERROR(INDEX('NHÂN VIÊN'!$C$5:$C$54,MATCH(B252,'NHÂN VIÊN'!$B$5:$B$54,0)),"⚠ Sai mã NV"))</f>
        <v/>
      </c>
      <c r="D252" s="24"/>
      <c r="E252" s="24"/>
      <c r="F252" s="25"/>
      <c r="G252" s="32" t="str">
        <f>IF(OR(A252="",B252=""),"",IF(AND(D252&lt;&gt;"",E252&lt;&gt;""),ROUND(MAX(0,(E252-D252)*24-MAX(0,MIN(E252,'CẤU HÌNH'!$C$8)-MAX(D252,'CẤU HÌNH'!$C$7))*24),2),0))</f>
        <v/>
      </c>
      <c r="H252" s="34" t="str">
        <f>IF(M252="X",IF(D252&gt;'CẤU HÌNH'!$C$5+'CẤU HÌNH'!$C$10/1440,ROUND((D252-'CẤU HÌNH'!$C$5)*1440,0),0),"")</f>
        <v/>
      </c>
      <c r="I252" s="34" t="str">
        <f>IF(M252="X",IF(E252&lt;'CẤU HÌNH'!$C$6,ROUND(('CẤU HÌNH'!$C$6-E252)*1440,0),0),"")</f>
        <v/>
      </c>
      <c r="J252" s="37" t="str">
        <f>IF(M252="","",IF(M252="TC",G252,IF(M252="X",IF(ROUND((E252-'CẤU HÌNH'!$C$6)*24,4)&gt;='CẤU HÌNH'!$C$13,FLOOR(ROUND((E252-'CẤU HÌNH'!$C$6)*24,4),0.5),0),0)))</f>
        <v/>
      </c>
      <c r="K252" s="32" t="str">
        <f>IF(A252="","",IF(COUNTIF('CẤU HÌNH'!$E$5:$E$24,A252)&gt;0,'CẤU HÌNH'!$C$16,IF(WEEKDAY(A252)=1,'CẤU HÌNH'!$C$15,'CẤU HÌNH'!$C$14)))</f>
        <v/>
      </c>
      <c r="L252" s="37" t="str">
        <f t="shared" si="1"/>
        <v/>
      </c>
      <c r="M252" s="38" t="str">
        <f>IF(OR(A252="",B252=""),"",IF(F252&lt;&gt;"",F252,IF(G252=0,"",IF(OR(COUNTIF('CẤU HÌNH'!$E$5:$E$24,A252)&gt;0,WEEKDAY(A252)=1),"TC",IF(G252&gt;='CẤU HÌNH'!$C$11,"X",IF(G252&gt;='CẤU HÌNH'!$C$12,"N","K"))))))</f>
        <v/>
      </c>
      <c r="N252" s="17"/>
      <c r="O252" s="39" t="str">
        <f t="shared" si="2"/>
        <v/>
      </c>
    </row>
    <row r="253" ht="19.5" customHeight="1">
      <c r="A253" s="15"/>
      <c r="B253" s="17"/>
      <c r="C253" s="22" t="str">
        <f t="array" ref="C253">IF(B253="","",IFERROR(INDEX('NHÂN VIÊN'!$C$5:$C$54,MATCH(B253,'NHÂN VIÊN'!$B$5:$B$54,0)),"⚠ Sai mã NV"))</f>
        <v/>
      </c>
      <c r="D253" s="24"/>
      <c r="E253" s="24"/>
      <c r="F253" s="25"/>
      <c r="G253" s="32" t="str">
        <f>IF(OR(A253="",B253=""),"",IF(AND(D253&lt;&gt;"",E253&lt;&gt;""),ROUND(MAX(0,(E253-D253)*24-MAX(0,MIN(E253,'CẤU HÌNH'!$C$8)-MAX(D253,'CẤU HÌNH'!$C$7))*24),2),0))</f>
        <v/>
      </c>
      <c r="H253" s="34" t="str">
        <f>IF(M253="X",IF(D253&gt;'CẤU HÌNH'!$C$5+'CẤU HÌNH'!$C$10/1440,ROUND((D253-'CẤU HÌNH'!$C$5)*1440,0),0),"")</f>
        <v/>
      </c>
      <c r="I253" s="34" t="str">
        <f>IF(M253="X",IF(E253&lt;'CẤU HÌNH'!$C$6,ROUND(('CẤU HÌNH'!$C$6-E253)*1440,0),0),"")</f>
        <v/>
      </c>
      <c r="J253" s="37" t="str">
        <f>IF(M253="","",IF(M253="TC",G253,IF(M253="X",IF(ROUND((E253-'CẤU HÌNH'!$C$6)*24,4)&gt;='CẤU HÌNH'!$C$13,FLOOR(ROUND((E253-'CẤU HÌNH'!$C$6)*24,4),0.5),0),0)))</f>
        <v/>
      </c>
      <c r="K253" s="32" t="str">
        <f>IF(A253="","",IF(COUNTIF('CẤU HÌNH'!$E$5:$E$24,A253)&gt;0,'CẤU HÌNH'!$C$16,IF(WEEKDAY(A253)=1,'CẤU HÌNH'!$C$15,'CẤU HÌNH'!$C$14)))</f>
        <v/>
      </c>
      <c r="L253" s="37" t="str">
        <f t="shared" si="1"/>
        <v/>
      </c>
      <c r="M253" s="38" t="str">
        <f>IF(OR(A253="",B253=""),"",IF(F253&lt;&gt;"",F253,IF(G253=0,"",IF(OR(COUNTIF('CẤU HÌNH'!$E$5:$E$24,A253)&gt;0,WEEKDAY(A253)=1),"TC",IF(G253&gt;='CẤU HÌNH'!$C$11,"X",IF(G253&gt;='CẤU HÌNH'!$C$12,"N","K"))))))</f>
        <v/>
      </c>
      <c r="N253" s="17"/>
      <c r="O253" s="39" t="str">
        <f t="shared" si="2"/>
        <v/>
      </c>
    </row>
    <row r="254" ht="19.5" customHeight="1">
      <c r="A254" s="15"/>
      <c r="B254" s="17"/>
      <c r="C254" s="22" t="str">
        <f t="array" ref="C254">IF(B254="","",IFERROR(INDEX('NHÂN VIÊN'!$C$5:$C$54,MATCH(B254,'NHÂN VIÊN'!$B$5:$B$54,0)),"⚠ Sai mã NV"))</f>
        <v/>
      </c>
      <c r="D254" s="24"/>
      <c r="E254" s="24"/>
      <c r="F254" s="25"/>
      <c r="G254" s="32" t="str">
        <f>IF(OR(A254="",B254=""),"",IF(AND(D254&lt;&gt;"",E254&lt;&gt;""),ROUND(MAX(0,(E254-D254)*24-MAX(0,MIN(E254,'CẤU HÌNH'!$C$8)-MAX(D254,'CẤU HÌNH'!$C$7))*24),2),0))</f>
        <v/>
      </c>
      <c r="H254" s="34" t="str">
        <f>IF(M254="X",IF(D254&gt;'CẤU HÌNH'!$C$5+'CẤU HÌNH'!$C$10/1440,ROUND((D254-'CẤU HÌNH'!$C$5)*1440,0),0),"")</f>
        <v/>
      </c>
      <c r="I254" s="34" t="str">
        <f>IF(M254="X",IF(E254&lt;'CẤU HÌNH'!$C$6,ROUND(('CẤU HÌNH'!$C$6-E254)*1440,0),0),"")</f>
        <v/>
      </c>
      <c r="J254" s="37" t="str">
        <f>IF(M254="","",IF(M254="TC",G254,IF(M254="X",IF(ROUND((E254-'CẤU HÌNH'!$C$6)*24,4)&gt;='CẤU HÌNH'!$C$13,FLOOR(ROUND((E254-'CẤU HÌNH'!$C$6)*24,4),0.5),0),0)))</f>
        <v/>
      </c>
      <c r="K254" s="32" t="str">
        <f>IF(A254="","",IF(COUNTIF('CẤU HÌNH'!$E$5:$E$24,A254)&gt;0,'CẤU HÌNH'!$C$16,IF(WEEKDAY(A254)=1,'CẤU HÌNH'!$C$15,'CẤU HÌNH'!$C$14)))</f>
        <v/>
      </c>
      <c r="L254" s="37" t="str">
        <f t="shared" si="1"/>
        <v/>
      </c>
      <c r="M254" s="38" t="str">
        <f>IF(OR(A254="",B254=""),"",IF(F254&lt;&gt;"",F254,IF(G254=0,"",IF(OR(COUNTIF('CẤU HÌNH'!$E$5:$E$24,A254)&gt;0,WEEKDAY(A254)=1),"TC",IF(G254&gt;='CẤU HÌNH'!$C$11,"X",IF(G254&gt;='CẤU HÌNH'!$C$12,"N","K"))))))</f>
        <v/>
      </c>
      <c r="N254" s="17"/>
      <c r="O254" s="39" t="str">
        <f t="shared" si="2"/>
        <v/>
      </c>
    </row>
    <row r="255" ht="19.5" customHeight="1">
      <c r="A255" s="15"/>
      <c r="B255" s="17"/>
      <c r="C255" s="22" t="str">
        <f t="array" ref="C255">IF(B255="","",IFERROR(INDEX('NHÂN VIÊN'!$C$5:$C$54,MATCH(B255,'NHÂN VIÊN'!$B$5:$B$54,0)),"⚠ Sai mã NV"))</f>
        <v/>
      </c>
      <c r="D255" s="24"/>
      <c r="E255" s="24"/>
      <c r="F255" s="25"/>
      <c r="G255" s="32" t="str">
        <f>IF(OR(A255="",B255=""),"",IF(AND(D255&lt;&gt;"",E255&lt;&gt;""),ROUND(MAX(0,(E255-D255)*24-MAX(0,MIN(E255,'CẤU HÌNH'!$C$8)-MAX(D255,'CẤU HÌNH'!$C$7))*24),2),0))</f>
        <v/>
      </c>
      <c r="H255" s="34" t="str">
        <f>IF(M255="X",IF(D255&gt;'CẤU HÌNH'!$C$5+'CẤU HÌNH'!$C$10/1440,ROUND((D255-'CẤU HÌNH'!$C$5)*1440,0),0),"")</f>
        <v/>
      </c>
      <c r="I255" s="34" t="str">
        <f>IF(M255="X",IF(E255&lt;'CẤU HÌNH'!$C$6,ROUND(('CẤU HÌNH'!$C$6-E255)*1440,0),0),"")</f>
        <v/>
      </c>
      <c r="J255" s="37" t="str">
        <f>IF(M255="","",IF(M255="TC",G255,IF(M255="X",IF(ROUND((E255-'CẤU HÌNH'!$C$6)*24,4)&gt;='CẤU HÌNH'!$C$13,FLOOR(ROUND((E255-'CẤU HÌNH'!$C$6)*24,4),0.5),0),0)))</f>
        <v/>
      </c>
      <c r="K255" s="32" t="str">
        <f>IF(A255="","",IF(COUNTIF('CẤU HÌNH'!$E$5:$E$24,A255)&gt;0,'CẤU HÌNH'!$C$16,IF(WEEKDAY(A255)=1,'CẤU HÌNH'!$C$15,'CẤU HÌNH'!$C$14)))</f>
        <v/>
      </c>
      <c r="L255" s="37" t="str">
        <f t="shared" si="1"/>
        <v/>
      </c>
      <c r="M255" s="38" t="str">
        <f>IF(OR(A255="",B255=""),"",IF(F255&lt;&gt;"",F255,IF(G255=0,"",IF(OR(COUNTIF('CẤU HÌNH'!$E$5:$E$24,A255)&gt;0,WEEKDAY(A255)=1),"TC",IF(G255&gt;='CẤU HÌNH'!$C$11,"X",IF(G255&gt;='CẤU HÌNH'!$C$12,"N","K"))))))</f>
        <v/>
      </c>
      <c r="N255" s="17"/>
      <c r="O255" s="39" t="str">
        <f t="shared" si="2"/>
        <v/>
      </c>
    </row>
    <row r="256" ht="19.5" customHeight="1">
      <c r="A256" s="15"/>
      <c r="B256" s="17"/>
      <c r="C256" s="22" t="str">
        <f t="array" ref="C256">IF(B256="","",IFERROR(INDEX('NHÂN VIÊN'!$C$5:$C$54,MATCH(B256,'NHÂN VIÊN'!$B$5:$B$54,0)),"⚠ Sai mã NV"))</f>
        <v/>
      </c>
      <c r="D256" s="24"/>
      <c r="E256" s="24"/>
      <c r="F256" s="25"/>
      <c r="G256" s="32" t="str">
        <f>IF(OR(A256="",B256=""),"",IF(AND(D256&lt;&gt;"",E256&lt;&gt;""),ROUND(MAX(0,(E256-D256)*24-MAX(0,MIN(E256,'CẤU HÌNH'!$C$8)-MAX(D256,'CẤU HÌNH'!$C$7))*24),2),0))</f>
        <v/>
      </c>
      <c r="H256" s="34" t="str">
        <f>IF(M256="X",IF(D256&gt;'CẤU HÌNH'!$C$5+'CẤU HÌNH'!$C$10/1440,ROUND((D256-'CẤU HÌNH'!$C$5)*1440,0),0),"")</f>
        <v/>
      </c>
      <c r="I256" s="34" t="str">
        <f>IF(M256="X",IF(E256&lt;'CẤU HÌNH'!$C$6,ROUND(('CẤU HÌNH'!$C$6-E256)*1440,0),0),"")</f>
        <v/>
      </c>
      <c r="J256" s="37" t="str">
        <f>IF(M256="","",IF(M256="TC",G256,IF(M256="X",IF(ROUND((E256-'CẤU HÌNH'!$C$6)*24,4)&gt;='CẤU HÌNH'!$C$13,FLOOR(ROUND((E256-'CẤU HÌNH'!$C$6)*24,4),0.5),0),0)))</f>
        <v/>
      </c>
      <c r="K256" s="32" t="str">
        <f>IF(A256="","",IF(COUNTIF('CẤU HÌNH'!$E$5:$E$24,A256)&gt;0,'CẤU HÌNH'!$C$16,IF(WEEKDAY(A256)=1,'CẤU HÌNH'!$C$15,'CẤU HÌNH'!$C$14)))</f>
        <v/>
      </c>
      <c r="L256" s="37" t="str">
        <f t="shared" si="1"/>
        <v/>
      </c>
      <c r="M256" s="38" t="str">
        <f>IF(OR(A256="",B256=""),"",IF(F256&lt;&gt;"",F256,IF(G256=0,"",IF(OR(COUNTIF('CẤU HÌNH'!$E$5:$E$24,A256)&gt;0,WEEKDAY(A256)=1),"TC",IF(G256&gt;='CẤU HÌNH'!$C$11,"X",IF(G256&gt;='CẤU HÌNH'!$C$12,"N","K"))))))</f>
        <v/>
      </c>
      <c r="N256" s="17"/>
      <c r="O256" s="39" t="str">
        <f t="shared" si="2"/>
        <v/>
      </c>
    </row>
    <row r="257" ht="19.5" customHeight="1">
      <c r="A257" s="15"/>
      <c r="B257" s="17"/>
      <c r="C257" s="22" t="str">
        <f t="array" ref="C257">IF(B257="","",IFERROR(INDEX('NHÂN VIÊN'!$C$5:$C$54,MATCH(B257,'NHÂN VIÊN'!$B$5:$B$54,0)),"⚠ Sai mã NV"))</f>
        <v/>
      </c>
      <c r="D257" s="24"/>
      <c r="E257" s="24"/>
      <c r="F257" s="25"/>
      <c r="G257" s="32" t="str">
        <f>IF(OR(A257="",B257=""),"",IF(AND(D257&lt;&gt;"",E257&lt;&gt;""),ROUND(MAX(0,(E257-D257)*24-MAX(0,MIN(E257,'CẤU HÌNH'!$C$8)-MAX(D257,'CẤU HÌNH'!$C$7))*24),2),0))</f>
        <v/>
      </c>
      <c r="H257" s="34" t="str">
        <f>IF(M257="X",IF(D257&gt;'CẤU HÌNH'!$C$5+'CẤU HÌNH'!$C$10/1440,ROUND((D257-'CẤU HÌNH'!$C$5)*1440,0),0),"")</f>
        <v/>
      </c>
      <c r="I257" s="34" t="str">
        <f>IF(M257="X",IF(E257&lt;'CẤU HÌNH'!$C$6,ROUND(('CẤU HÌNH'!$C$6-E257)*1440,0),0),"")</f>
        <v/>
      </c>
      <c r="J257" s="37" t="str">
        <f>IF(M257="","",IF(M257="TC",G257,IF(M257="X",IF(ROUND((E257-'CẤU HÌNH'!$C$6)*24,4)&gt;='CẤU HÌNH'!$C$13,FLOOR(ROUND((E257-'CẤU HÌNH'!$C$6)*24,4),0.5),0),0)))</f>
        <v/>
      </c>
      <c r="K257" s="32" t="str">
        <f>IF(A257="","",IF(COUNTIF('CẤU HÌNH'!$E$5:$E$24,A257)&gt;0,'CẤU HÌNH'!$C$16,IF(WEEKDAY(A257)=1,'CẤU HÌNH'!$C$15,'CẤU HÌNH'!$C$14)))</f>
        <v/>
      </c>
      <c r="L257" s="37" t="str">
        <f t="shared" si="1"/>
        <v/>
      </c>
      <c r="M257" s="38" t="str">
        <f>IF(OR(A257="",B257=""),"",IF(F257&lt;&gt;"",F257,IF(G257=0,"",IF(OR(COUNTIF('CẤU HÌNH'!$E$5:$E$24,A257)&gt;0,WEEKDAY(A257)=1),"TC",IF(G257&gt;='CẤU HÌNH'!$C$11,"X",IF(G257&gt;='CẤU HÌNH'!$C$12,"N","K"))))))</f>
        <v/>
      </c>
      <c r="N257" s="17"/>
      <c r="O257" s="39" t="str">
        <f t="shared" si="2"/>
        <v/>
      </c>
    </row>
    <row r="258" ht="19.5" customHeight="1">
      <c r="A258" s="15"/>
      <c r="B258" s="17"/>
      <c r="C258" s="22" t="str">
        <f t="array" ref="C258">IF(B258="","",IFERROR(INDEX('NHÂN VIÊN'!$C$5:$C$54,MATCH(B258,'NHÂN VIÊN'!$B$5:$B$54,0)),"⚠ Sai mã NV"))</f>
        <v/>
      </c>
      <c r="D258" s="24"/>
      <c r="E258" s="24"/>
      <c r="F258" s="25"/>
      <c r="G258" s="32" t="str">
        <f>IF(OR(A258="",B258=""),"",IF(AND(D258&lt;&gt;"",E258&lt;&gt;""),ROUND(MAX(0,(E258-D258)*24-MAX(0,MIN(E258,'CẤU HÌNH'!$C$8)-MAX(D258,'CẤU HÌNH'!$C$7))*24),2),0))</f>
        <v/>
      </c>
      <c r="H258" s="34" t="str">
        <f>IF(M258="X",IF(D258&gt;'CẤU HÌNH'!$C$5+'CẤU HÌNH'!$C$10/1440,ROUND((D258-'CẤU HÌNH'!$C$5)*1440,0),0),"")</f>
        <v/>
      </c>
      <c r="I258" s="34" t="str">
        <f>IF(M258="X",IF(E258&lt;'CẤU HÌNH'!$C$6,ROUND(('CẤU HÌNH'!$C$6-E258)*1440,0),0),"")</f>
        <v/>
      </c>
      <c r="J258" s="37" t="str">
        <f>IF(M258="","",IF(M258="TC",G258,IF(M258="X",IF(ROUND((E258-'CẤU HÌNH'!$C$6)*24,4)&gt;='CẤU HÌNH'!$C$13,FLOOR(ROUND((E258-'CẤU HÌNH'!$C$6)*24,4),0.5),0),0)))</f>
        <v/>
      </c>
      <c r="K258" s="32" t="str">
        <f>IF(A258="","",IF(COUNTIF('CẤU HÌNH'!$E$5:$E$24,A258)&gt;0,'CẤU HÌNH'!$C$16,IF(WEEKDAY(A258)=1,'CẤU HÌNH'!$C$15,'CẤU HÌNH'!$C$14)))</f>
        <v/>
      </c>
      <c r="L258" s="37" t="str">
        <f t="shared" si="1"/>
        <v/>
      </c>
      <c r="M258" s="38" t="str">
        <f>IF(OR(A258="",B258=""),"",IF(F258&lt;&gt;"",F258,IF(G258=0,"",IF(OR(COUNTIF('CẤU HÌNH'!$E$5:$E$24,A258)&gt;0,WEEKDAY(A258)=1),"TC",IF(G258&gt;='CẤU HÌNH'!$C$11,"X",IF(G258&gt;='CẤU HÌNH'!$C$12,"N","K"))))))</f>
        <v/>
      </c>
      <c r="N258" s="17"/>
      <c r="O258" s="39" t="str">
        <f t="shared" si="2"/>
        <v/>
      </c>
    </row>
    <row r="259" ht="19.5" customHeight="1">
      <c r="A259" s="15"/>
      <c r="B259" s="17"/>
      <c r="C259" s="22" t="str">
        <f t="array" ref="C259">IF(B259="","",IFERROR(INDEX('NHÂN VIÊN'!$C$5:$C$54,MATCH(B259,'NHÂN VIÊN'!$B$5:$B$54,0)),"⚠ Sai mã NV"))</f>
        <v/>
      </c>
      <c r="D259" s="24"/>
      <c r="E259" s="24"/>
      <c r="F259" s="25"/>
      <c r="G259" s="32" t="str">
        <f>IF(OR(A259="",B259=""),"",IF(AND(D259&lt;&gt;"",E259&lt;&gt;""),ROUND(MAX(0,(E259-D259)*24-MAX(0,MIN(E259,'CẤU HÌNH'!$C$8)-MAX(D259,'CẤU HÌNH'!$C$7))*24),2),0))</f>
        <v/>
      </c>
      <c r="H259" s="34" t="str">
        <f>IF(M259="X",IF(D259&gt;'CẤU HÌNH'!$C$5+'CẤU HÌNH'!$C$10/1440,ROUND((D259-'CẤU HÌNH'!$C$5)*1440,0),0),"")</f>
        <v/>
      </c>
      <c r="I259" s="34" t="str">
        <f>IF(M259="X",IF(E259&lt;'CẤU HÌNH'!$C$6,ROUND(('CẤU HÌNH'!$C$6-E259)*1440,0),0),"")</f>
        <v/>
      </c>
      <c r="J259" s="37" t="str">
        <f>IF(M259="","",IF(M259="TC",G259,IF(M259="X",IF(ROUND((E259-'CẤU HÌNH'!$C$6)*24,4)&gt;='CẤU HÌNH'!$C$13,FLOOR(ROUND((E259-'CẤU HÌNH'!$C$6)*24,4),0.5),0),0)))</f>
        <v/>
      </c>
      <c r="K259" s="32" t="str">
        <f>IF(A259="","",IF(COUNTIF('CẤU HÌNH'!$E$5:$E$24,A259)&gt;0,'CẤU HÌNH'!$C$16,IF(WEEKDAY(A259)=1,'CẤU HÌNH'!$C$15,'CẤU HÌNH'!$C$14)))</f>
        <v/>
      </c>
      <c r="L259" s="37" t="str">
        <f t="shared" si="1"/>
        <v/>
      </c>
      <c r="M259" s="38" t="str">
        <f>IF(OR(A259="",B259=""),"",IF(F259&lt;&gt;"",F259,IF(G259=0,"",IF(OR(COUNTIF('CẤU HÌNH'!$E$5:$E$24,A259)&gt;0,WEEKDAY(A259)=1),"TC",IF(G259&gt;='CẤU HÌNH'!$C$11,"X",IF(G259&gt;='CẤU HÌNH'!$C$12,"N","K"))))))</f>
        <v/>
      </c>
      <c r="N259" s="17"/>
      <c r="O259" s="39" t="str">
        <f t="shared" si="2"/>
        <v/>
      </c>
    </row>
    <row r="260" ht="19.5" customHeight="1">
      <c r="A260" s="15"/>
      <c r="B260" s="17"/>
      <c r="C260" s="22" t="str">
        <f t="array" ref="C260">IF(B260="","",IFERROR(INDEX('NHÂN VIÊN'!$C$5:$C$54,MATCH(B260,'NHÂN VIÊN'!$B$5:$B$54,0)),"⚠ Sai mã NV"))</f>
        <v/>
      </c>
      <c r="D260" s="24"/>
      <c r="E260" s="24"/>
      <c r="F260" s="25"/>
      <c r="G260" s="32" t="str">
        <f>IF(OR(A260="",B260=""),"",IF(AND(D260&lt;&gt;"",E260&lt;&gt;""),ROUND(MAX(0,(E260-D260)*24-MAX(0,MIN(E260,'CẤU HÌNH'!$C$8)-MAX(D260,'CẤU HÌNH'!$C$7))*24),2),0))</f>
        <v/>
      </c>
      <c r="H260" s="34" t="str">
        <f>IF(M260="X",IF(D260&gt;'CẤU HÌNH'!$C$5+'CẤU HÌNH'!$C$10/1440,ROUND((D260-'CẤU HÌNH'!$C$5)*1440,0),0),"")</f>
        <v/>
      </c>
      <c r="I260" s="34" t="str">
        <f>IF(M260="X",IF(E260&lt;'CẤU HÌNH'!$C$6,ROUND(('CẤU HÌNH'!$C$6-E260)*1440,0),0),"")</f>
        <v/>
      </c>
      <c r="J260" s="37" t="str">
        <f>IF(M260="","",IF(M260="TC",G260,IF(M260="X",IF(ROUND((E260-'CẤU HÌNH'!$C$6)*24,4)&gt;='CẤU HÌNH'!$C$13,FLOOR(ROUND((E260-'CẤU HÌNH'!$C$6)*24,4),0.5),0),0)))</f>
        <v/>
      </c>
      <c r="K260" s="32" t="str">
        <f>IF(A260="","",IF(COUNTIF('CẤU HÌNH'!$E$5:$E$24,A260)&gt;0,'CẤU HÌNH'!$C$16,IF(WEEKDAY(A260)=1,'CẤU HÌNH'!$C$15,'CẤU HÌNH'!$C$14)))</f>
        <v/>
      </c>
      <c r="L260" s="37" t="str">
        <f t="shared" si="1"/>
        <v/>
      </c>
      <c r="M260" s="38" t="str">
        <f>IF(OR(A260="",B260=""),"",IF(F260&lt;&gt;"",F260,IF(G260=0,"",IF(OR(COUNTIF('CẤU HÌNH'!$E$5:$E$24,A260)&gt;0,WEEKDAY(A260)=1),"TC",IF(G260&gt;='CẤU HÌNH'!$C$11,"X",IF(G260&gt;='CẤU HÌNH'!$C$12,"N","K"))))))</f>
        <v/>
      </c>
      <c r="N260" s="17"/>
      <c r="O260" s="39" t="str">
        <f t="shared" si="2"/>
        <v/>
      </c>
    </row>
    <row r="261" ht="19.5" customHeight="1">
      <c r="A261" s="15"/>
      <c r="B261" s="17"/>
      <c r="C261" s="22" t="str">
        <f t="array" ref="C261">IF(B261="","",IFERROR(INDEX('NHÂN VIÊN'!$C$5:$C$54,MATCH(B261,'NHÂN VIÊN'!$B$5:$B$54,0)),"⚠ Sai mã NV"))</f>
        <v/>
      </c>
      <c r="D261" s="24"/>
      <c r="E261" s="24"/>
      <c r="F261" s="25"/>
      <c r="G261" s="32" t="str">
        <f>IF(OR(A261="",B261=""),"",IF(AND(D261&lt;&gt;"",E261&lt;&gt;""),ROUND(MAX(0,(E261-D261)*24-MAX(0,MIN(E261,'CẤU HÌNH'!$C$8)-MAX(D261,'CẤU HÌNH'!$C$7))*24),2),0))</f>
        <v/>
      </c>
      <c r="H261" s="34" t="str">
        <f>IF(M261="X",IF(D261&gt;'CẤU HÌNH'!$C$5+'CẤU HÌNH'!$C$10/1440,ROUND((D261-'CẤU HÌNH'!$C$5)*1440,0),0),"")</f>
        <v/>
      </c>
      <c r="I261" s="34" t="str">
        <f>IF(M261="X",IF(E261&lt;'CẤU HÌNH'!$C$6,ROUND(('CẤU HÌNH'!$C$6-E261)*1440,0),0),"")</f>
        <v/>
      </c>
      <c r="J261" s="37" t="str">
        <f>IF(M261="","",IF(M261="TC",G261,IF(M261="X",IF(ROUND((E261-'CẤU HÌNH'!$C$6)*24,4)&gt;='CẤU HÌNH'!$C$13,FLOOR(ROUND((E261-'CẤU HÌNH'!$C$6)*24,4),0.5),0),0)))</f>
        <v/>
      </c>
      <c r="K261" s="32" t="str">
        <f>IF(A261="","",IF(COUNTIF('CẤU HÌNH'!$E$5:$E$24,A261)&gt;0,'CẤU HÌNH'!$C$16,IF(WEEKDAY(A261)=1,'CẤU HÌNH'!$C$15,'CẤU HÌNH'!$C$14)))</f>
        <v/>
      </c>
      <c r="L261" s="37" t="str">
        <f t="shared" si="1"/>
        <v/>
      </c>
      <c r="M261" s="38" t="str">
        <f>IF(OR(A261="",B261=""),"",IF(F261&lt;&gt;"",F261,IF(G261=0,"",IF(OR(COUNTIF('CẤU HÌNH'!$E$5:$E$24,A261)&gt;0,WEEKDAY(A261)=1),"TC",IF(G261&gt;='CẤU HÌNH'!$C$11,"X",IF(G261&gt;='CẤU HÌNH'!$C$12,"N","K"))))))</f>
        <v/>
      </c>
      <c r="N261" s="17"/>
      <c r="O261" s="39" t="str">
        <f t="shared" si="2"/>
        <v/>
      </c>
    </row>
    <row r="262" ht="19.5" customHeight="1">
      <c r="A262" s="15"/>
      <c r="B262" s="17"/>
      <c r="C262" s="22" t="str">
        <f t="array" ref="C262">IF(B262="","",IFERROR(INDEX('NHÂN VIÊN'!$C$5:$C$54,MATCH(B262,'NHÂN VIÊN'!$B$5:$B$54,0)),"⚠ Sai mã NV"))</f>
        <v/>
      </c>
      <c r="D262" s="24"/>
      <c r="E262" s="24"/>
      <c r="F262" s="25"/>
      <c r="G262" s="32" t="str">
        <f>IF(OR(A262="",B262=""),"",IF(AND(D262&lt;&gt;"",E262&lt;&gt;""),ROUND(MAX(0,(E262-D262)*24-MAX(0,MIN(E262,'CẤU HÌNH'!$C$8)-MAX(D262,'CẤU HÌNH'!$C$7))*24),2),0))</f>
        <v/>
      </c>
      <c r="H262" s="34" t="str">
        <f>IF(M262="X",IF(D262&gt;'CẤU HÌNH'!$C$5+'CẤU HÌNH'!$C$10/1440,ROUND((D262-'CẤU HÌNH'!$C$5)*1440,0),0),"")</f>
        <v/>
      </c>
      <c r="I262" s="34" t="str">
        <f>IF(M262="X",IF(E262&lt;'CẤU HÌNH'!$C$6,ROUND(('CẤU HÌNH'!$C$6-E262)*1440,0),0),"")</f>
        <v/>
      </c>
      <c r="J262" s="37" t="str">
        <f>IF(M262="","",IF(M262="TC",G262,IF(M262="X",IF(ROUND((E262-'CẤU HÌNH'!$C$6)*24,4)&gt;='CẤU HÌNH'!$C$13,FLOOR(ROUND((E262-'CẤU HÌNH'!$C$6)*24,4),0.5),0),0)))</f>
        <v/>
      </c>
      <c r="K262" s="32" t="str">
        <f>IF(A262="","",IF(COUNTIF('CẤU HÌNH'!$E$5:$E$24,A262)&gt;0,'CẤU HÌNH'!$C$16,IF(WEEKDAY(A262)=1,'CẤU HÌNH'!$C$15,'CẤU HÌNH'!$C$14)))</f>
        <v/>
      </c>
      <c r="L262" s="37" t="str">
        <f t="shared" si="1"/>
        <v/>
      </c>
      <c r="M262" s="38" t="str">
        <f>IF(OR(A262="",B262=""),"",IF(F262&lt;&gt;"",F262,IF(G262=0,"",IF(OR(COUNTIF('CẤU HÌNH'!$E$5:$E$24,A262)&gt;0,WEEKDAY(A262)=1),"TC",IF(G262&gt;='CẤU HÌNH'!$C$11,"X",IF(G262&gt;='CẤU HÌNH'!$C$12,"N","K"))))))</f>
        <v/>
      </c>
      <c r="N262" s="17"/>
      <c r="O262" s="39" t="str">
        <f t="shared" si="2"/>
        <v/>
      </c>
    </row>
    <row r="263" ht="19.5" customHeight="1">
      <c r="A263" s="15"/>
      <c r="B263" s="17"/>
      <c r="C263" s="22" t="str">
        <f t="array" ref="C263">IF(B263="","",IFERROR(INDEX('NHÂN VIÊN'!$C$5:$C$54,MATCH(B263,'NHÂN VIÊN'!$B$5:$B$54,0)),"⚠ Sai mã NV"))</f>
        <v/>
      </c>
      <c r="D263" s="24"/>
      <c r="E263" s="24"/>
      <c r="F263" s="25"/>
      <c r="G263" s="32" t="str">
        <f>IF(OR(A263="",B263=""),"",IF(AND(D263&lt;&gt;"",E263&lt;&gt;""),ROUND(MAX(0,(E263-D263)*24-MAX(0,MIN(E263,'CẤU HÌNH'!$C$8)-MAX(D263,'CẤU HÌNH'!$C$7))*24),2),0))</f>
        <v/>
      </c>
      <c r="H263" s="34" t="str">
        <f>IF(M263="X",IF(D263&gt;'CẤU HÌNH'!$C$5+'CẤU HÌNH'!$C$10/1440,ROUND((D263-'CẤU HÌNH'!$C$5)*1440,0),0),"")</f>
        <v/>
      </c>
      <c r="I263" s="34" t="str">
        <f>IF(M263="X",IF(E263&lt;'CẤU HÌNH'!$C$6,ROUND(('CẤU HÌNH'!$C$6-E263)*1440,0),0),"")</f>
        <v/>
      </c>
      <c r="J263" s="37" t="str">
        <f>IF(M263="","",IF(M263="TC",G263,IF(M263="X",IF(ROUND((E263-'CẤU HÌNH'!$C$6)*24,4)&gt;='CẤU HÌNH'!$C$13,FLOOR(ROUND((E263-'CẤU HÌNH'!$C$6)*24,4),0.5),0),0)))</f>
        <v/>
      </c>
      <c r="K263" s="32" t="str">
        <f>IF(A263="","",IF(COUNTIF('CẤU HÌNH'!$E$5:$E$24,A263)&gt;0,'CẤU HÌNH'!$C$16,IF(WEEKDAY(A263)=1,'CẤU HÌNH'!$C$15,'CẤU HÌNH'!$C$14)))</f>
        <v/>
      </c>
      <c r="L263" s="37" t="str">
        <f t="shared" si="1"/>
        <v/>
      </c>
      <c r="M263" s="38" t="str">
        <f>IF(OR(A263="",B263=""),"",IF(F263&lt;&gt;"",F263,IF(G263=0,"",IF(OR(COUNTIF('CẤU HÌNH'!$E$5:$E$24,A263)&gt;0,WEEKDAY(A263)=1),"TC",IF(G263&gt;='CẤU HÌNH'!$C$11,"X",IF(G263&gt;='CẤU HÌNH'!$C$12,"N","K"))))))</f>
        <v/>
      </c>
      <c r="N263" s="17"/>
      <c r="O263" s="39" t="str">
        <f t="shared" si="2"/>
        <v/>
      </c>
    </row>
    <row r="264" ht="19.5" customHeight="1">
      <c r="A264" s="15"/>
      <c r="B264" s="17"/>
      <c r="C264" s="22" t="str">
        <f t="array" ref="C264">IF(B264="","",IFERROR(INDEX('NHÂN VIÊN'!$C$5:$C$54,MATCH(B264,'NHÂN VIÊN'!$B$5:$B$54,0)),"⚠ Sai mã NV"))</f>
        <v/>
      </c>
      <c r="D264" s="24"/>
      <c r="E264" s="24"/>
      <c r="F264" s="25"/>
      <c r="G264" s="32" t="str">
        <f>IF(OR(A264="",B264=""),"",IF(AND(D264&lt;&gt;"",E264&lt;&gt;""),ROUND(MAX(0,(E264-D264)*24-MAX(0,MIN(E264,'CẤU HÌNH'!$C$8)-MAX(D264,'CẤU HÌNH'!$C$7))*24),2),0))</f>
        <v/>
      </c>
      <c r="H264" s="34" t="str">
        <f>IF(M264="X",IF(D264&gt;'CẤU HÌNH'!$C$5+'CẤU HÌNH'!$C$10/1440,ROUND((D264-'CẤU HÌNH'!$C$5)*1440,0),0),"")</f>
        <v/>
      </c>
      <c r="I264" s="34" t="str">
        <f>IF(M264="X",IF(E264&lt;'CẤU HÌNH'!$C$6,ROUND(('CẤU HÌNH'!$C$6-E264)*1440,0),0),"")</f>
        <v/>
      </c>
      <c r="J264" s="37" t="str">
        <f>IF(M264="","",IF(M264="TC",G264,IF(M264="X",IF(ROUND((E264-'CẤU HÌNH'!$C$6)*24,4)&gt;='CẤU HÌNH'!$C$13,FLOOR(ROUND((E264-'CẤU HÌNH'!$C$6)*24,4),0.5),0),0)))</f>
        <v/>
      </c>
      <c r="K264" s="32" t="str">
        <f>IF(A264="","",IF(COUNTIF('CẤU HÌNH'!$E$5:$E$24,A264)&gt;0,'CẤU HÌNH'!$C$16,IF(WEEKDAY(A264)=1,'CẤU HÌNH'!$C$15,'CẤU HÌNH'!$C$14)))</f>
        <v/>
      </c>
      <c r="L264" s="37" t="str">
        <f t="shared" si="1"/>
        <v/>
      </c>
      <c r="M264" s="38" t="str">
        <f>IF(OR(A264="",B264=""),"",IF(F264&lt;&gt;"",F264,IF(G264=0,"",IF(OR(COUNTIF('CẤU HÌNH'!$E$5:$E$24,A264)&gt;0,WEEKDAY(A264)=1),"TC",IF(G264&gt;='CẤU HÌNH'!$C$11,"X",IF(G264&gt;='CẤU HÌNH'!$C$12,"N","K"))))))</f>
        <v/>
      </c>
      <c r="N264" s="17"/>
      <c r="O264" s="39" t="str">
        <f t="shared" si="2"/>
        <v/>
      </c>
    </row>
    <row r="265" ht="19.5" customHeight="1">
      <c r="A265" s="15"/>
      <c r="B265" s="17"/>
      <c r="C265" s="22" t="str">
        <f t="array" ref="C265">IF(B265="","",IFERROR(INDEX('NHÂN VIÊN'!$C$5:$C$54,MATCH(B265,'NHÂN VIÊN'!$B$5:$B$54,0)),"⚠ Sai mã NV"))</f>
        <v/>
      </c>
      <c r="D265" s="24"/>
      <c r="E265" s="24"/>
      <c r="F265" s="25"/>
      <c r="G265" s="32" t="str">
        <f>IF(OR(A265="",B265=""),"",IF(AND(D265&lt;&gt;"",E265&lt;&gt;""),ROUND(MAX(0,(E265-D265)*24-MAX(0,MIN(E265,'CẤU HÌNH'!$C$8)-MAX(D265,'CẤU HÌNH'!$C$7))*24),2),0))</f>
        <v/>
      </c>
      <c r="H265" s="34" t="str">
        <f>IF(M265="X",IF(D265&gt;'CẤU HÌNH'!$C$5+'CẤU HÌNH'!$C$10/1440,ROUND((D265-'CẤU HÌNH'!$C$5)*1440,0),0),"")</f>
        <v/>
      </c>
      <c r="I265" s="34" t="str">
        <f>IF(M265="X",IF(E265&lt;'CẤU HÌNH'!$C$6,ROUND(('CẤU HÌNH'!$C$6-E265)*1440,0),0),"")</f>
        <v/>
      </c>
      <c r="J265" s="37" t="str">
        <f>IF(M265="","",IF(M265="TC",G265,IF(M265="X",IF(ROUND((E265-'CẤU HÌNH'!$C$6)*24,4)&gt;='CẤU HÌNH'!$C$13,FLOOR(ROUND((E265-'CẤU HÌNH'!$C$6)*24,4),0.5),0),0)))</f>
        <v/>
      </c>
      <c r="K265" s="32" t="str">
        <f>IF(A265="","",IF(COUNTIF('CẤU HÌNH'!$E$5:$E$24,A265)&gt;0,'CẤU HÌNH'!$C$16,IF(WEEKDAY(A265)=1,'CẤU HÌNH'!$C$15,'CẤU HÌNH'!$C$14)))</f>
        <v/>
      </c>
      <c r="L265" s="37" t="str">
        <f t="shared" si="1"/>
        <v/>
      </c>
      <c r="M265" s="38" t="str">
        <f>IF(OR(A265="",B265=""),"",IF(F265&lt;&gt;"",F265,IF(G265=0,"",IF(OR(COUNTIF('CẤU HÌNH'!$E$5:$E$24,A265)&gt;0,WEEKDAY(A265)=1),"TC",IF(G265&gt;='CẤU HÌNH'!$C$11,"X",IF(G265&gt;='CẤU HÌNH'!$C$12,"N","K"))))))</f>
        <v/>
      </c>
      <c r="N265" s="17"/>
      <c r="O265" s="39" t="str">
        <f t="shared" si="2"/>
        <v/>
      </c>
    </row>
    <row r="266" ht="19.5" customHeight="1">
      <c r="A266" s="15"/>
      <c r="B266" s="17"/>
      <c r="C266" s="22" t="str">
        <f t="array" ref="C266">IF(B266="","",IFERROR(INDEX('NHÂN VIÊN'!$C$5:$C$54,MATCH(B266,'NHÂN VIÊN'!$B$5:$B$54,0)),"⚠ Sai mã NV"))</f>
        <v/>
      </c>
      <c r="D266" s="24"/>
      <c r="E266" s="24"/>
      <c r="F266" s="25"/>
      <c r="G266" s="32" t="str">
        <f>IF(OR(A266="",B266=""),"",IF(AND(D266&lt;&gt;"",E266&lt;&gt;""),ROUND(MAX(0,(E266-D266)*24-MAX(0,MIN(E266,'CẤU HÌNH'!$C$8)-MAX(D266,'CẤU HÌNH'!$C$7))*24),2),0))</f>
        <v/>
      </c>
      <c r="H266" s="34" t="str">
        <f>IF(M266="X",IF(D266&gt;'CẤU HÌNH'!$C$5+'CẤU HÌNH'!$C$10/1440,ROUND((D266-'CẤU HÌNH'!$C$5)*1440,0),0),"")</f>
        <v/>
      </c>
      <c r="I266" s="34" t="str">
        <f>IF(M266="X",IF(E266&lt;'CẤU HÌNH'!$C$6,ROUND(('CẤU HÌNH'!$C$6-E266)*1440,0),0),"")</f>
        <v/>
      </c>
      <c r="J266" s="37" t="str">
        <f>IF(M266="","",IF(M266="TC",G266,IF(M266="X",IF(ROUND((E266-'CẤU HÌNH'!$C$6)*24,4)&gt;='CẤU HÌNH'!$C$13,FLOOR(ROUND((E266-'CẤU HÌNH'!$C$6)*24,4),0.5),0),0)))</f>
        <v/>
      </c>
      <c r="K266" s="32" t="str">
        <f>IF(A266="","",IF(COUNTIF('CẤU HÌNH'!$E$5:$E$24,A266)&gt;0,'CẤU HÌNH'!$C$16,IF(WEEKDAY(A266)=1,'CẤU HÌNH'!$C$15,'CẤU HÌNH'!$C$14)))</f>
        <v/>
      </c>
      <c r="L266" s="37" t="str">
        <f t="shared" si="1"/>
        <v/>
      </c>
      <c r="M266" s="38" t="str">
        <f>IF(OR(A266="",B266=""),"",IF(F266&lt;&gt;"",F266,IF(G266=0,"",IF(OR(COUNTIF('CẤU HÌNH'!$E$5:$E$24,A266)&gt;0,WEEKDAY(A266)=1),"TC",IF(G266&gt;='CẤU HÌNH'!$C$11,"X",IF(G266&gt;='CẤU HÌNH'!$C$12,"N","K"))))))</f>
        <v/>
      </c>
      <c r="N266" s="17"/>
      <c r="O266" s="39" t="str">
        <f t="shared" si="2"/>
        <v/>
      </c>
    </row>
    <row r="267" ht="19.5" customHeight="1">
      <c r="A267" s="15"/>
      <c r="B267" s="17"/>
      <c r="C267" s="22" t="str">
        <f t="array" ref="C267">IF(B267="","",IFERROR(INDEX('NHÂN VIÊN'!$C$5:$C$54,MATCH(B267,'NHÂN VIÊN'!$B$5:$B$54,0)),"⚠ Sai mã NV"))</f>
        <v/>
      </c>
      <c r="D267" s="24"/>
      <c r="E267" s="24"/>
      <c r="F267" s="25"/>
      <c r="G267" s="32" t="str">
        <f>IF(OR(A267="",B267=""),"",IF(AND(D267&lt;&gt;"",E267&lt;&gt;""),ROUND(MAX(0,(E267-D267)*24-MAX(0,MIN(E267,'CẤU HÌNH'!$C$8)-MAX(D267,'CẤU HÌNH'!$C$7))*24),2),0))</f>
        <v/>
      </c>
      <c r="H267" s="34" t="str">
        <f>IF(M267="X",IF(D267&gt;'CẤU HÌNH'!$C$5+'CẤU HÌNH'!$C$10/1440,ROUND((D267-'CẤU HÌNH'!$C$5)*1440,0),0),"")</f>
        <v/>
      </c>
      <c r="I267" s="34" t="str">
        <f>IF(M267="X",IF(E267&lt;'CẤU HÌNH'!$C$6,ROUND(('CẤU HÌNH'!$C$6-E267)*1440,0),0),"")</f>
        <v/>
      </c>
      <c r="J267" s="37" t="str">
        <f>IF(M267="","",IF(M267="TC",G267,IF(M267="X",IF(ROUND((E267-'CẤU HÌNH'!$C$6)*24,4)&gt;='CẤU HÌNH'!$C$13,FLOOR(ROUND((E267-'CẤU HÌNH'!$C$6)*24,4),0.5),0),0)))</f>
        <v/>
      </c>
      <c r="K267" s="32" t="str">
        <f>IF(A267="","",IF(COUNTIF('CẤU HÌNH'!$E$5:$E$24,A267)&gt;0,'CẤU HÌNH'!$C$16,IF(WEEKDAY(A267)=1,'CẤU HÌNH'!$C$15,'CẤU HÌNH'!$C$14)))</f>
        <v/>
      </c>
      <c r="L267" s="37" t="str">
        <f t="shared" si="1"/>
        <v/>
      </c>
      <c r="M267" s="38" t="str">
        <f>IF(OR(A267="",B267=""),"",IF(F267&lt;&gt;"",F267,IF(G267=0,"",IF(OR(COUNTIF('CẤU HÌNH'!$E$5:$E$24,A267)&gt;0,WEEKDAY(A267)=1),"TC",IF(G267&gt;='CẤU HÌNH'!$C$11,"X",IF(G267&gt;='CẤU HÌNH'!$C$12,"N","K"))))))</f>
        <v/>
      </c>
      <c r="N267" s="17"/>
      <c r="O267" s="39" t="str">
        <f t="shared" si="2"/>
        <v/>
      </c>
    </row>
    <row r="268" ht="19.5" customHeight="1">
      <c r="A268" s="15"/>
      <c r="B268" s="17"/>
      <c r="C268" s="22" t="str">
        <f t="array" ref="C268">IF(B268="","",IFERROR(INDEX('NHÂN VIÊN'!$C$5:$C$54,MATCH(B268,'NHÂN VIÊN'!$B$5:$B$54,0)),"⚠ Sai mã NV"))</f>
        <v/>
      </c>
      <c r="D268" s="24"/>
      <c r="E268" s="24"/>
      <c r="F268" s="25"/>
      <c r="G268" s="32" t="str">
        <f>IF(OR(A268="",B268=""),"",IF(AND(D268&lt;&gt;"",E268&lt;&gt;""),ROUND(MAX(0,(E268-D268)*24-MAX(0,MIN(E268,'CẤU HÌNH'!$C$8)-MAX(D268,'CẤU HÌNH'!$C$7))*24),2),0))</f>
        <v/>
      </c>
      <c r="H268" s="34" t="str">
        <f>IF(M268="X",IF(D268&gt;'CẤU HÌNH'!$C$5+'CẤU HÌNH'!$C$10/1440,ROUND((D268-'CẤU HÌNH'!$C$5)*1440,0),0),"")</f>
        <v/>
      </c>
      <c r="I268" s="34" t="str">
        <f>IF(M268="X",IF(E268&lt;'CẤU HÌNH'!$C$6,ROUND(('CẤU HÌNH'!$C$6-E268)*1440,0),0),"")</f>
        <v/>
      </c>
      <c r="J268" s="37" t="str">
        <f>IF(M268="","",IF(M268="TC",G268,IF(M268="X",IF(ROUND((E268-'CẤU HÌNH'!$C$6)*24,4)&gt;='CẤU HÌNH'!$C$13,FLOOR(ROUND((E268-'CẤU HÌNH'!$C$6)*24,4),0.5),0),0)))</f>
        <v/>
      </c>
      <c r="K268" s="32" t="str">
        <f>IF(A268="","",IF(COUNTIF('CẤU HÌNH'!$E$5:$E$24,A268)&gt;0,'CẤU HÌNH'!$C$16,IF(WEEKDAY(A268)=1,'CẤU HÌNH'!$C$15,'CẤU HÌNH'!$C$14)))</f>
        <v/>
      </c>
      <c r="L268" s="37" t="str">
        <f t="shared" si="1"/>
        <v/>
      </c>
      <c r="M268" s="38" t="str">
        <f>IF(OR(A268="",B268=""),"",IF(F268&lt;&gt;"",F268,IF(G268=0,"",IF(OR(COUNTIF('CẤU HÌNH'!$E$5:$E$24,A268)&gt;0,WEEKDAY(A268)=1),"TC",IF(G268&gt;='CẤU HÌNH'!$C$11,"X",IF(G268&gt;='CẤU HÌNH'!$C$12,"N","K"))))))</f>
        <v/>
      </c>
      <c r="N268" s="17"/>
      <c r="O268" s="39" t="str">
        <f t="shared" si="2"/>
        <v/>
      </c>
    </row>
    <row r="269" ht="19.5" customHeight="1">
      <c r="A269" s="15"/>
      <c r="B269" s="17"/>
      <c r="C269" s="22" t="str">
        <f t="array" ref="C269">IF(B269="","",IFERROR(INDEX('NHÂN VIÊN'!$C$5:$C$54,MATCH(B269,'NHÂN VIÊN'!$B$5:$B$54,0)),"⚠ Sai mã NV"))</f>
        <v/>
      </c>
      <c r="D269" s="24"/>
      <c r="E269" s="24"/>
      <c r="F269" s="25"/>
      <c r="G269" s="32" t="str">
        <f>IF(OR(A269="",B269=""),"",IF(AND(D269&lt;&gt;"",E269&lt;&gt;""),ROUND(MAX(0,(E269-D269)*24-MAX(0,MIN(E269,'CẤU HÌNH'!$C$8)-MAX(D269,'CẤU HÌNH'!$C$7))*24),2),0))</f>
        <v/>
      </c>
      <c r="H269" s="34" t="str">
        <f>IF(M269="X",IF(D269&gt;'CẤU HÌNH'!$C$5+'CẤU HÌNH'!$C$10/1440,ROUND((D269-'CẤU HÌNH'!$C$5)*1440,0),0),"")</f>
        <v/>
      </c>
      <c r="I269" s="34" t="str">
        <f>IF(M269="X",IF(E269&lt;'CẤU HÌNH'!$C$6,ROUND(('CẤU HÌNH'!$C$6-E269)*1440,0),0),"")</f>
        <v/>
      </c>
      <c r="J269" s="37" t="str">
        <f>IF(M269="","",IF(M269="TC",G269,IF(M269="X",IF(ROUND((E269-'CẤU HÌNH'!$C$6)*24,4)&gt;='CẤU HÌNH'!$C$13,FLOOR(ROUND((E269-'CẤU HÌNH'!$C$6)*24,4),0.5),0),0)))</f>
        <v/>
      </c>
      <c r="K269" s="32" t="str">
        <f>IF(A269="","",IF(COUNTIF('CẤU HÌNH'!$E$5:$E$24,A269)&gt;0,'CẤU HÌNH'!$C$16,IF(WEEKDAY(A269)=1,'CẤU HÌNH'!$C$15,'CẤU HÌNH'!$C$14)))</f>
        <v/>
      </c>
      <c r="L269" s="37" t="str">
        <f t="shared" si="1"/>
        <v/>
      </c>
      <c r="M269" s="38" t="str">
        <f>IF(OR(A269="",B269=""),"",IF(F269&lt;&gt;"",F269,IF(G269=0,"",IF(OR(COUNTIF('CẤU HÌNH'!$E$5:$E$24,A269)&gt;0,WEEKDAY(A269)=1),"TC",IF(G269&gt;='CẤU HÌNH'!$C$11,"X",IF(G269&gt;='CẤU HÌNH'!$C$12,"N","K"))))))</f>
        <v/>
      </c>
      <c r="N269" s="17"/>
      <c r="O269" s="39" t="str">
        <f t="shared" si="2"/>
        <v/>
      </c>
    </row>
    <row r="270" ht="19.5" customHeight="1">
      <c r="A270" s="15"/>
      <c r="B270" s="17"/>
      <c r="C270" s="22" t="str">
        <f t="array" ref="C270">IF(B270="","",IFERROR(INDEX('NHÂN VIÊN'!$C$5:$C$54,MATCH(B270,'NHÂN VIÊN'!$B$5:$B$54,0)),"⚠ Sai mã NV"))</f>
        <v/>
      </c>
      <c r="D270" s="24"/>
      <c r="E270" s="24"/>
      <c r="F270" s="25"/>
      <c r="G270" s="32" t="str">
        <f>IF(OR(A270="",B270=""),"",IF(AND(D270&lt;&gt;"",E270&lt;&gt;""),ROUND(MAX(0,(E270-D270)*24-MAX(0,MIN(E270,'CẤU HÌNH'!$C$8)-MAX(D270,'CẤU HÌNH'!$C$7))*24),2),0))</f>
        <v/>
      </c>
      <c r="H270" s="34" t="str">
        <f>IF(M270="X",IF(D270&gt;'CẤU HÌNH'!$C$5+'CẤU HÌNH'!$C$10/1440,ROUND((D270-'CẤU HÌNH'!$C$5)*1440,0),0),"")</f>
        <v/>
      </c>
      <c r="I270" s="34" t="str">
        <f>IF(M270="X",IF(E270&lt;'CẤU HÌNH'!$C$6,ROUND(('CẤU HÌNH'!$C$6-E270)*1440,0),0),"")</f>
        <v/>
      </c>
      <c r="J270" s="37" t="str">
        <f>IF(M270="","",IF(M270="TC",G270,IF(M270="X",IF(ROUND((E270-'CẤU HÌNH'!$C$6)*24,4)&gt;='CẤU HÌNH'!$C$13,FLOOR(ROUND((E270-'CẤU HÌNH'!$C$6)*24,4),0.5),0),0)))</f>
        <v/>
      </c>
      <c r="K270" s="32" t="str">
        <f>IF(A270="","",IF(COUNTIF('CẤU HÌNH'!$E$5:$E$24,A270)&gt;0,'CẤU HÌNH'!$C$16,IF(WEEKDAY(A270)=1,'CẤU HÌNH'!$C$15,'CẤU HÌNH'!$C$14)))</f>
        <v/>
      </c>
      <c r="L270" s="37" t="str">
        <f t="shared" si="1"/>
        <v/>
      </c>
      <c r="M270" s="38" t="str">
        <f>IF(OR(A270="",B270=""),"",IF(F270&lt;&gt;"",F270,IF(G270=0,"",IF(OR(COUNTIF('CẤU HÌNH'!$E$5:$E$24,A270)&gt;0,WEEKDAY(A270)=1),"TC",IF(G270&gt;='CẤU HÌNH'!$C$11,"X",IF(G270&gt;='CẤU HÌNH'!$C$12,"N","K"))))))</f>
        <v/>
      </c>
      <c r="N270" s="17"/>
      <c r="O270" s="39" t="str">
        <f t="shared" si="2"/>
        <v/>
      </c>
    </row>
    <row r="271" ht="19.5" customHeight="1">
      <c r="A271" s="15"/>
      <c r="B271" s="17"/>
      <c r="C271" s="22" t="str">
        <f t="array" ref="C271">IF(B271="","",IFERROR(INDEX('NHÂN VIÊN'!$C$5:$C$54,MATCH(B271,'NHÂN VIÊN'!$B$5:$B$54,0)),"⚠ Sai mã NV"))</f>
        <v/>
      </c>
      <c r="D271" s="24"/>
      <c r="E271" s="24"/>
      <c r="F271" s="25"/>
      <c r="G271" s="32" t="str">
        <f>IF(OR(A271="",B271=""),"",IF(AND(D271&lt;&gt;"",E271&lt;&gt;""),ROUND(MAX(0,(E271-D271)*24-MAX(0,MIN(E271,'CẤU HÌNH'!$C$8)-MAX(D271,'CẤU HÌNH'!$C$7))*24),2),0))</f>
        <v/>
      </c>
      <c r="H271" s="34" t="str">
        <f>IF(M271="X",IF(D271&gt;'CẤU HÌNH'!$C$5+'CẤU HÌNH'!$C$10/1440,ROUND((D271-'CẤU HÌNH'!$C$5)*1440,0),0),"")</f>
        <v/>
      </c>
      <c r="I271" s="34" t="str">
        <f>IF(M271="X",IF(E271&lt;'CẤU HÌNH'!$C$6,ROUND(('CẤU HÌNH'!$C$6-E271)*1440,0),0),"")</f>
        <v/>
      </c>
      <c r="J271" s="37" t="str">
        <f>IF(M271="","",IF(M271="TC",G271,IF(M271="X",IF(ROUND((E271-'CẤU HÌNH'!$C$6)*24,4)&gt;='CẤU HÌNH'!$C$13,FLOOR(ROUND((E271-'CẤU HÌNH'!$C$6)*24,4),0.5),0),0)))</f>
        <v/>
      </c>
      <c r="K271" s="32" t="str">
        <f>IF(A271="","",IF(COUNTIF('CẤU HÌNH'!$E$5:$E$24,A271)&gt;0,'CẤU HÌNH'!$C$16,IF(WEEKDAY(A271)=1,'CẤU HÌNH'!$C$15,'CẤU HÌNH'!$C$14)))</f>
        <v/>
      </c>
      <c r="L271" s="37" t="str">
        <f t="shared" si="1"/>
        <v/>
      </c>
      <c r="M271" s="38" t="str">
        <f>IF(OR(A271="",B271=""),"",IF(F271&lt;&gt;"",F271,IF(G271=0,"",IF(OR(COUNTIF('CẤU HÌNH'!$E$5:$E$24,A271)&gt;0,WEEKDAY(A271)=1),"TC",IF(G271&gt;='CẤU HÌNH'!$C$11,"X",IF(G271&gt;='CẤU HÌNH'!$C$12,"N","K"))))))</f>
        <v/>
      </c>
      <c r="N271" s="17"/>
      <c r="O271" s="39" t="str">
        <f t="shared" si="2"/>
        <v/>
      </c>
    </row>
    <row r="272" ht="19.5" customHeight="1">
      <c r="A272" s="15"/>
      <c r="B272" s="17"/>
      <c r="C272" s="22" t="str">
        <f t="array" ref="C272">IF(B272="","",IFERROR(INDEX('NHÂN VIÊN'!$C$5:$C$54,MATCH(B272,'NHÂN VIÊN'!$B$5:$B$54,0)),"⚠ Sai mã NV"))</f>
        <v/>
      </c>
      <c r="D272" s="24"/>
      <c r="E272" s="24"/>
      <c r="F272" s="25"/>
      <c r="G272" s="32" t="str">
        <f>IF(OR(A272="",B272=""),"",IF(AND(D272&lt;&gt;"",E272&lt;&gt;""),ROUND(MAX(0,(E272-D272)*24-MAX(0,MIN(E272,'CẤU HÌNH'!$C$8)-MAX(D272,'CẤU HÌNH'!$C$7))*24),2),0))</f>
        <v/>
      </c>
      <c r="H272" s="34" t="str">
        <f>IF(M272="X",IF(D272&gt;'CẤU HÌNH'!$C$5+'CẤU HÌNH'!$C$10/1440,ROUND((D272-'CẤU HÌNH'!$C$5)*1440,0),0),"")</f>
        <v/>
      </c>
      <c r="I272" s="34" t="str">
        <f>IF(M272="X",IF(E272&lt;'CẤU HÌNH'!$C$6,ROUND(('CẤU HÌNH'!$C$6-E272)*1440,0),0),"")</f>
        <v/>
      </c>
      <c r="J272" s="37" t="str">
        <f>IF(M272="","",IF(M272="TC",G272,IF(M272="X",IF(ROUND((E272-'CẤU HÌNH'!$C$6)*24,4)&gt;='CẤU HÌNH'!$C$13,FLOOR(ROUND((E272-'CẤU HÌNH'!$C$6)*24,4),0.5),0),0)))</f>
        <v/>
      </c>
      <c r="K272" s="32" t="str">
        <f>IF(A272="","",IF(COUNTIF('CẤU HÌNH'!$E$5:$E$24,A272)&gt;0,'CẤU HÌNH'!$C$16,IF(WEEKDAY(A272)=1,'CẤU HÌNH'!$C$15,'CẤU HÌNH'!$C$14)))</f>
        <v/>
      </c>
      <c r="L272" s="37" t="str">
        <f t="shared" si="1"/>
        <v/>
      </c>
      <c r="M272" s="38" t="str">
        <f>IF(OR(A272="",B272=""),"",IF(F272&lt;&gt;"",F272,IF(G272=0,"",IF(OR(COUNTIF('CẤU HÌNH'!$E$5:$E$24,A272)&gt;0,WEEKDAY(A272)=1),"TC",IF(G272&gt;='CẤU HÌNH'!$C$11,"X",IF(G272&gt;='CẤU HÌNH'!$C$12,"N","K"))))))</f>
        <v/>
      </c>
      <c r="N272" s="17"/>
      <c r="O272" s="39" t="str">
        <f t="shared" si="2"/>
        <v/>
      </c>
    </row>
    <row r="273" ht="19.5" customHeight="1">
      <c r="A273" s="15"/>
      <c r="B273" s="17"/>
      <c r="C273" s="22" t="str">
        <f t="array" ref="C273">IF(B273="","",IFERROR(INDEX('NHÂN VIÊN'!$C$5:$C$54,MATCH(B273,'NHÂN VIÊN'!$B$5:$B$54,0)),"⚠ Sai mã NV"))</f>
        <v/>
      </c>
      <c r="D273" s="24"/>
      <c r="E273" s="24"/>
      <c r="F273" s="25"/>
      <c r="G273" s="32" t="str">
        <f>IF(OR(A273="",B273=""),"",IF(AND(D273&lt;&gt;"",E273&lt;&gt;""),ROUND(MAX(0,(E273-D273)*24-MAX(0,MIN(E273,'CẤU HÌNH'!$C$8)-MAX(D273,'CẤU HÌNH'!$C$7))*24),2),0))</f>
        <v/>
      </c>
      <c r="H273" s="34" t="str">
        <f>IF(M273="X",IF(D273&gt;'CẤU HÌNH'!$C$5+'CẤU HÌNH'!$C$10/1440,ROUND((D273-'CẤU HÌNH'!$C$5)*1440,0),0),"")</f>
        <v/>
      </c>
      <c r="I273" s="34" t="str">
        <f>IF(M273="X",IF(E273&lt;'CẤU HÌNH'!$C$6,ROUND(('CẤU HÌNH'!$C$6-E273)*1440,0),0),"")</f>
        <v/>
      </c>
      <c r="J273" s="37" t="str">
        <f>IF(M273="","",IF(M273="TC",G273,IF(M273="X",IF(ROUND((E273-'CẤU HÌNH'!$C$6)*24,4)&gt;='CẤU HÌNH'!$C$13,FLOOR(ROUND((E273-'CẤU HÌNH'!$C$6)*24,4),0.5),0),0)))</f>
        <v/>
      </c>
      <c r="K273" s="32" t="str">
        <f>IF(A273="","",IF(COUNTIF('CẤU HÌNH'!$E$5:$E$24,A273)&gt;0,'CẤU HÌNH'!$C$16,IF(WEEKDAY(A273)=1,'CẤU HÌNH'!$C$15,'CẤU HÌNH'!$C$14)))</f>
        <v/>
      </c>
      <c r="L273" s="37" t="str">
        <f t="shared" si="1"/>
        <v/>
      </c>
      <c r="M273" s="38" t="str">
        <f>IF(OR(A273="",B273=""),"",IF(F273&lt;&gt;"",F273,IF(G273=0,"",IF(OR(COUNTIF('CẤU HÌNH'!$E$5:$E$24,A273)&gt;0,WEEKDAY(A273)=1),"TC",IF(G273&gt;='CẤU HÌNH'!$C$11,"X",IF(G273&gt;='CẤU HÌNH'!$C$12,"N","K"))))))</f>
        <v/>
      </c>
      <c r="N273" s="17"/>
      <c r="O273" s="39" t="str">
        <f t="shared" si="2"/>
        <v/>
      </c>
    </row>
    <row r="274" ht="19.5" customHeight="1">
      <c r="A274" s="15"/>
      <c r="B274" s="17"/>
      <c r="C274" s="22" t="str">
        <f t="array" ref="C274">IF(B274="","",IFERROR(INDEX('NHÂN VIÊN'!$C$5:$C$54,MATCH(B274,'NHÂN VIÊN'!$B$5:$B$54,0)),"⚠ Sai mã NV"))</f>
        <v/>
      </c>
      <c r="D274" s="24"/>
      <c r="E274" s="24"/>
      <c r="F274" s="25"/>
      <c r="G274" s="32" t="str">
        <f>IF(OR(A274="",B274=""),"",IF(AND(D274&lt;&gt;"",E274&lt;&gt;""),ROUND(MAX(0,(E274-D274)*24-MAX(0,MIN(E274,'CẤU HÌNH'!$C$8)-MAX(D274,'CẤU HÌNH'!$C$7))*24),2),0))</f>
        <v/>
      </c>
      <c r="H274" s="34" t="str">
        <f>IF(M274="X",IF(D274&gt;'CẤU HÌNH'!$C$5+'CẤU HÌNH'!$C$10/1440,ROUND((D274-'CẤU HÌNH'!$C$5)*1440,0),0),"")</f>
        <v/>
      </c>
      <c r="I274" s="34" t="str">
        <f>IF(M274="X",IF(E274&lt;'CẤU HÌNH'!$C$6,ROUND(('CẤU HÌNH'!$C$6-E274)*1440,0),0),"")</f>
        <v/>
      </c>
      <c r="J274" s="37" t="str">
        <f>IF(M274="","",IF(M274="TC",G274,IF(M274="X",IF(ROUND((E274-'CẤU HÌNH'!$C$6)*24,4)&gt;='CẤU HÌNH'!$C$13,FLOOR(ROUND((E274-'CẤU HÌNH'!$C$6)*24,4),0.5),0),0)))</f>
        <v/>
      </c>
      <c r="K274" s="32" t="str">
        <f>IF(A274="","",IF(COUNTIF('CẤU HÌNH'!$E$5:$E$24,A274)&gt;0,'CẤU HÌNH'!$C$16,IF(WEEKDAY(A274)=1,'CẤU HÌNH'!$C$15,'CẤU HÌNH'!$C$14)))</f>
        <v/>
      </c>
      <c r="L274" s="37" t="str">
        <f t="shared" si="1"/>
        <v/>
      </c>
      <c r="M274" s="38" t="str">
        <f>IF(OR(A274="",B274=""),"",IF(F274&lt;&gt;"",F274,IF(G274=0,"",IF(OR(COUNTIF('CẤU HÌNH'!$E$5:$E$24,A274)&gt;0,WEEKDAY(A274)=1),"TC",IF(G274&gt;='CẤU HÌNH'!$C$11,"X",IF(G274&gt;='CẤU HÌNH'!$C$12,"N","K"))))))</f>
        <v/>
      </c>
      <c r="N274" s="17"/>
      <c r="O274" s="39" t="str">
        <f t="shared" si="2"/>
        <v/>
      </c>
    </row>
    <row r="275" ht="19.5" customHeight="1">
      <c r="A275" s="15"/>
      <c r="B275" s="17"/>
      <c r="C275" s="22" t="str">
        <f t="array" ref="C275">IF(B275="","",IFERROR(INDEX('NHÂN VIÊN'!$C$5:$C$54,MATCH(B275,'NHÂN VIÊN'!$B$5:$B$54,0)),"⚠ Sai mã NV"))</f>
        <v/>
      </c>
      <c r="D275" s="24"/>
      <c r="E275" s="24"/>
      <c r="F275" s="25"/>
      <c r="G275" s="32" t="str">
        <f>IF(OR(A275="",B275=""),"",IF(AND(D275&lt;&gt;"",E275&lt;&gt;""),ROUND(MAX(0,(E275-D275)*24-MAX(0,MIN(E275,'CẤU HÌNH'!$C$8)-MAX(D275,'CẤU HÌNH'!$C$7))*24),2),0))</f>
        <v/>
      </c>
      <c r="H275" s="34" t="str">
        <f>IF(M275="X",IF(D275&gt;'CẤU HÌNH'!$C$5+'CẤU HÌNH'!$C$10/1440,ROUND((D275-'CẤU HÌNH'!$C$5)*1440,0),0),"")</f>
        <v/>
      </c>
      <c r="I275" s="34" t="str">
        <f>IF(M275="X",IF(E275&lt;'CẤU HÌNH'!$C$6,ROUND(('CẤU HÌNH'!$C$6-E275)*1440,0),0),"")</f>
        <v/>
      </c>
      <c r="J275" s="37" t="str">
        <f>IF(M275="","",IF(M275="TC",G275,IF(M275="X",IF(ROUND((E275-'CẤU HÌNH'!$C$6)*24,4)&gt;='CẤU HÌNH'!$C$13,FLOOR(ROUND((E275-'CẤU HÌNH'!$C$6)*24,4),0.5),0),0)))</f>
        <v/>
      </c>
      <c r="K275" s="32" t="str">
        <f>IF(A275="","",IF(COUNTIF('CẤU HÌNH'!$E$5:$E$24,A275)&gt;0,'CẤU HÌNH'!$C$16,IF(WEEKDAY(A275)=1,'CẤU HÌNH'!$C$15,'CẤU HÌNH'!$C$14)))</f>
        <v/>
      </c>
      <c r="L275" s="37" t="str">
        <f t="shared" si="1"/>
        <v/>
      </c>
      <c r="M275" s="38" t="str">
        <f>IF(OR(A275="",B275=""),"",IF(F275&lt;&gt;"",F275,IF(G275=0,"",IF(OR(COUNTIF('CẤU HÌNH'!$E$5:$E$24,A275)&gt;0,WEEKDAY(A275)=1),"TC",IF(G275&gt;='CẤU HÌNH'!$C$11,"X",IF(G275&gt;='CẤU HÌNH'!$C$12,"N","K"))))))</f>
        <v/>
      </c>
      <c r="N275" s="17"/>
      <c r="O275" s="39" t="str">
        <f t="shared" si="2"/>
        <v/>
      </c>
    </row>
    <row r="276" ht="19.5" customHeight="1">
      <c r="A276" s="15"/>
      <c r="B276" s="17"/>
      <c r="C276" s="22" t="str">
        <f t="array" ref="C276">IF(B276="","",IFERROR(INDEX('NHÂN VIÊN'!$C$5:$C$54,MATCH(B276,'NHÂN VIÊN'!$B$5:$B$54,0)),"⚠ Sai mã NV"))</f>
        <v/>
      </c>
      <c r="D276" s="24"/>
      <c r="E276" s="24"/>
      <c r="F276" s="25"/>
      <c r="G276" s="32" t="str">
        <f>IF(OR(A276="",B276=""),"",IF(AND(D276&lt;&gt;"",E276&lt;&gt;""),ROUND(MAX(0,(E276-D276)*24-MAX(0,MIN(E276,'CẤU HÌNH'!$C$8)-MAX(D276,'CẤU HÌNH'!$C$7))*24),2),0))</f>
        <v/>
      </c>
      <c r="H276" s="34" t="str">
        <f>IF(M276="X",IF(D276&gt;'CẤU HÌNH'!$C$5+'CẤU HÌNH'!$C$10/1440,ROUND((D276-'CẤU HÌNH'!$C$5)*1440,0),0),"")</f>
        <v/>
      </c>
      <c r="I276" s="34" t="str">
        <f>IF(M276="X",IF(E276&lt;'CẤU HÌNH'!$C$6,ROUND(('CẤU HÌNH'!$C$6-E276)*1440,0),0),"")</f>
        <v/>
      </c>
      <c r="J276" s="37" t="str">
        <f>IF(M276="","",IF(M276="TC",G276,IF(M276="X",IF(ROUND((E276-'CẤU HÌNH'!$C$6)*24,4)&gt;='CẤU HÌNH'!$C$13,FLOOR(ROUND((E276-'CẤU HÌNH'!$C$6)*24,4),0.5),0),0)))</f>
        <v/>
      </c>
      <c r="K276" s="32" t="str">
        <f>IF(A276="","",IF(COUNTIF('CẤU HÌNH'!$E$5:$E$24,A276)&gt;0,'CẤU HÌNH'!$C$16,IF(WEEKDAY(A276)=1,'CẤU HÌNH'!$C$15,'CẤU HÌNH'!$C$14)))</f>
        <v/>
      </c>
      <c r="L276" s="37" t="str">
        <f t="shared" si="1"/>
        <v/>
      </c>
      <c r="M276" s="38" t="str">
        <f>IF(OR(A276="",B276=""),"",IF(F276&lt;&gt;"",F276,IF(G276=0,"",IF(OR(COUNTIF('CẤU HÌNH'!$E$5:$E$24,A276)&gt;0,WEEKDAY(A276)=1),"TC",IF(G276&gt;='CẤU HÌNH'!$C$11,"X",IF(G276&gt;='CẤU HÌNH'!$C$12,"N","K"))))))</f>
        <v/>
      </c>
      <c r="N276" s="17"/>
      <c r="O276" s="39" t="str">
        <f t="shared" si="2"/>
        <v/>
      </c>
    </row>
    <row r="277" ht="19.5" customHeight="1">
      <c r="A277" s="15"/>
      <c r="B277" s="17"/>
      <c r="C277" s="22" t="str">
        <f t="array" ref="C277">IF(B277="","",IFERROR(INDEX('NHÂN VIÊN'!$C$5:$C$54,MATCH(B277,'NHÂN VIÊN'!$B$5:$B$54,0)),"⚠ Sai mã NV"))</f>
        <v/>
      </c>
      <c r="D277" s="24"/>
      <c r="E277" s="24"/>
      <c r="F277" s="25"/>
      <c r="G277" s="32" t="str">
        <f>IF(OR(A277="",B277=""),"",IF(AND(D277&lt;&gt;"",E277&lt;&gt;""),ROUND(MAX(0,(E277-D277)*24-MAX(0,MIN(E277,'CẤU HÌNH'!$C$8)-MAX(D277,'CẤU HÌNH'!$C$7))*24),2),0))</f>
        <v/>
      </c>
      <c r="H277" s="34" t="str">
        <f>IF(M277="X",IF(D277&gt;'CẤU HÌNH'!$C$5+'CẤU HÌNH'!$C$10/1440,ROUND((D277-'CẤU HÌNH'!$C$5)*1440,0),0),"")</f>
        <v/>
      </c>
      <c r="I277" s="34" t="str">
        <f>IF(M277="X",IF(E277&lt;'CẤU HÌNH'!$C$6,ROUND(('CẤU HÌNH'!$C$6-E277)*1440,0),0),"")</f>
        <v/>
      </c>
      <c r="J277" s="37" t="str">
        <f>IF(M277="","",IF(M277="TC",G277,IF(M277="X",IF(ROUND((E277-'CẤU HÌNH'!$C$6)*24,4)&gt;='CẤU HÌNH'!$C$13,FLOOR(ROUND((E277-'CẤU HÌNH'!$C$6)*24,4),0.5),0),0)))</f>
        <v/>
      </c>
      <c r="K277" s="32" t="str">
        <f>IF(A277="","",IF(COUNTIF('CẤU HÌNH'!$E$5:$E$24,A277)&gt;0,'CẤU HÌNH'!$C$16,IF(WEEKDAY(A277)=1,'CẤU HÌNH'!$C$15,'CẤU HÌNH'!$C$14)))</f>
        <v/>
      </c>
      <c r="L277" s="37" t="str">
        <f t="shared" si="1"/>
        <v/>
      </c>
      <c r="M277" s="38" t="str">
        <f>IF(OR(A277="",B277=""),"",IF(F277&lt;&gt;"",F277,IF(G277=0,"",IF(OR(COUNTIF('CẤU HÌNH'!$E$5:$E$24,A277)&gt;0,WEEKDAY(A277)=1),"TC",IF(G277&gt;='CẤU HÌNH'!$C$11,"X",IF(G277&gt;='CẤU HÌNH'!$C$12,"N","K"))))))</f>
        <v/>
      </c>
      <c r="N277" s="17"/>
      <c r="O277" s="39" t="str">
        <f t="shared" si="2"/>
        <v/>
      </c>
    </row>
    <row r="278" ht="19.5" customHeight="1">
      <c r="A278" s="15"/>
      <c r="B278" s="17"/>
      <c r="C278" s="22" t="str">
        <f t="array" ref="C278">IF(B278="","",IFERROR(INDEX('NHÂN VIÊN'!$C$5:$C$54,MATCH(B278,'NHÂN VIÊN'!$B$5:$B$54,0)),"⚠ Sai mã NV"))</f>
        <v/>
      </c>
      <c r="D278" s="24"/>
      <c r="E278" s="24"/>
      <c r="F278" s="25"/>
      <c r="G278" s="32" t="str">
        <f>IF(OR(A278="",B278=""),"",IF(AND(D278&lt;&gt;"",E278&lt;&gt;""),ROUND(MAX(0,(E278-D278)*24-MAX(0,MIN(E278,'CẤU HÌNH'!$C$8)-MAX(D278,'CẤU HÌNH'!$C$7))*24),2),0))</f>
        <v/>
      </c>
      <c r="H278" s="34" t="str">
        <f>IF(M278="X",IF(D278&gt;'CẤU HÌNH'!$C$5+'CẤU HÌNH'!$C$10/1440,ROUND((D278-'CẤU HÌNH'!$C$5)*1440,0),0),"")</f>
        <v/>
      </c>
      <c r="I278" s="34" t="str">
        <f>IF(M278="X",IF(E278&lt;'CẤU HÌNH'!$C$6,ROUND(('CẤU HÌNH'!$C$6-E278)*1440,0),0),"")</f>
        <v/>
      </c>
      <c r="J278" s="37" t="str">
        <f>IF(M278="","",IF(M278="TC",G278,IF(M278="X",IF(ROUND((E278-'CẤU HÌNH'!$C$6)*24,4)&gt;='CẤU HÌNH'!$C$13,FLOOR(ROUND((E278-'CẤU HÌNH'!$C$6)*24,4),0.5),0),0)))</f>
        <v/>
      </c>
      <c r="K278" s="32" t="str">
        <f>IF(A278="","",IF(COUNTIF('CẤU HÌNH'!$E$5:$E$24,A278)&gt;0,'CẤU HÌNH'!$C$16,IF(WEEKDAY(A278)=1,'CẤU HÌNH'!$C$15,'CẤU HÌNH'!$C$14)))</f>
        <v/>
      </c>
      <c r="L278" s="37" t="str">
        <f t="shared" si="1"/>
        <v/>
      </c>
      <c r="M278" s="38" t="str">
        <f>IF(OR(A278="",B278=""),"",IF(F278&lt;&gt;"",F278,IF(G278=0,"",IF(OR(COUNTIF('CẤU HÌNH'!$E$5:$E$24,A278)&gt;0,WEEKDAY(A278)=1),"TC",IF(G278&gt;='CẤU HÌNH'!$C$11,"X",IF(G278&gt;='CẤU HÌNH'!$C$12,"N","K"))))))</f>
        <v/>
      </c>
      <c r="N278" s="17"/>
      <c r="O278" s="39" t="str">
        <f t="shared" si="2"/>
        <v/>
      </c>
    </row>
    <row r="279" ht="19.5" customHeight="1">
      <c r="A279" s="15"/>
      <c r="B279" s="17"/>
      <c r="C279" s="22" t="str">
        <f t="array" ref="C279">IF(B279="","",IFERROR(INDEX('NHÂN VIÊN'!$C$5:$C$54,MATCH(B279,'NHÂN VIÊN'!$B$5:$B$54,0)),"⚠ Sai mã NV"))</f>
        <v/>
      </c>
      <c r="D279" s="24"/>
      <c r="E279" s="24"/>
      <c r="F279" s="25"/>
      <c r="G279" s="32" t="str">
        <f>IF(OR(A279="",B279=""),"",IF(AND(D279&lt;&gt;"",E279&lt;&gt;""),ROUND(MAX(0,(E279-D279)*24-MAX(0,MIN(E279,'CẤU HÌNH'!$C$8)-MAX(D279,'CẤU HÌNH'!$C$7))*24),2),0))</f>
        <v/>
      </c>
      <c r="H279" s="34" t="str">
        <f>IF(M279="X",IF(D279&gt;'CẤU HÌNH'!$C$5+'CẤU HÌNH'!$C$10/1440,ROUND((D279-'CẤU HÌNH'!$C$5)*1440,0),0),"")</f>
        <v/>
      </c>
      <c r="I279" s="34" t="str">
        <f>IF(M279="X",IF(E279&lt;'CẤU HÌNH'!$C$6,ROUND(('CẤU HÌNH'!$C$6-E279)*1440,0),0),"")</f>
        <v/>
      </c>
      <c r="J279" s="37" t="str">
        <f>IF(M279="","",IF(M279="TC",G279,IF(M279="X",IF(ROUND((E279-'CẤU HÌNH'!$C$6)*24,4)&gt;='CẤU HÌNH'!$C$13,FLOOR(ROUND((E279-'CẤU HÌNH'!$C$6)*24,4),0.5),0),0)))</f>
        <v/>
      </c>
      <c r="K279" s="32" t="str">
        <f>IF(A279="","",IF(COUNTIF('CẤU HÌNH'!$E$5:$E$24,A279)&gt;0,'CẤU HÌNH'!$C$16,IF(WEEKDAY(A279)=1,'CẤU HÌNH'!$C$15,'CẤU HÌNH'!$C$14)))</f>
        <v/>
      </c>
      <c r="L279" s="37" t="str">
        <f t="shared" si="1"/>
        <v/>
      </c>
      <c r="M279" s="38" t="str">
        <f>IF(OR(A279="",B279=""),"",IF(F279&lt;&gt;"",F279,IF(G279=0,"",IF(OR(COUNTIF('CẤU HÌNH'!$E$5:$E$24,A279)&gt;0,WEEKDAY(A279)=1),"TC",IF(G279&gt;='CẤU HÌNH'!$C$11,"X",IF(G279&gt;='CẤU HÌNH'!$C$12,"N","K"))))))</f>
        <v/>
      </c>
      <c r="N279" s="17"/>
      <c r="O279" s="39" t="str">
        <f t="shared" si="2"/>
        <v/>
      </c>
    </row>
    <row r="280" ht="19.5" customHeight="1">
      <c r="A280" s="15"/>
      <c r="B280" s="17"/>
      <c r="C280" s="22" t="str">
        <f t="array" ref="C280">IF(B280="","",IFERROR(INDEX('NHÂN VIÊN'!$C$5:$C$54,MATCH(B280,'NHÂN VIÊN'!$B$5:$B$54,0)),"⚠ Sai mã NV"))</f>
        <v/>
      </c>
      <c r="D280" s="24"/>
      <c r="E280" s="24"/>
      <c r="F280" s="25"/>
      <c r="G280" s="32" t="str">
        <f>IF(OR(A280="",B280=""),"",IF(AND(D280&lt;&gt;"",E280&lt;&gt;""),ROUND(MAX(0,(E280-D280)*24-MAX(0,MIN(E280,'CẤU HÌNH'!$C$8)-MAX(D280,'CẤU HÌNH'!$C$7))*24),2),0))</f>
        <v/>
      </c>
      <c r="H280" s="34" t="str">
        <f>IF(M280="X",IF(D280&gt;'CẤU HÌNH'!$C$5+'CẤU HÌNH'!$C$10/1440,ROUND((D280-'CẤU HÌNH'!$C$5)*1440,0),0),"")</f>
        <v/>
      </c>
      <c r="I280" s="34" t="str">
        <f>IF(M280="X",IF(E280&lt;'CẤU HÌNH'!$C$6,ROUND(('CẤU HÌNH'!$C$6-E280)*1440,0),0),"")</f>
        <v/>
      </c>
      <c r="J280" s="37" t="str">
        <f>IF(M280="","",IF(M280="TC",G280,IF(M280="X",IF(ROUND((E280-'CẤU HÌNH'!$C$6)*24,4)&gt;='CẤU HÌNH'!$C$13,FLOOR(ROUND((E280-'CẤU HÌNH'!$C$6)*24,4),0.5),0),0)))</f>
        <v/>
      </c>
      <c r="K280" s="32" t="str">
        <f>IF(A280="","",IF(COUNTIF('CẤU HÌNH'!$E$5:$E$24,A280)&gt;0,'CẤU HÌNH'!$C$16,IF(WEEKDAY(A280)=1,'CẤU HÌNH'!$C$15,'CẤU HÌNH'!$C$14)))</f>
        <v/>
      </c>
      <c r="L280" s="37" t="str">
        <f t="shared" si="1"/>
        <v/>
      </c>
      <c r="M280" s="38" t="str">
        <f>IF(OR(A280="",B280=""),"",IF(F280&lt;&gt;"",F280,IF(G280=0,"",IF(OR(COUNTIF('CẤU HÌNH'!$E$5:$E$24,A280)&gt;0,WEEKDAY(A280)=1),"TC",IF(G280&gt;='CẤU HÌNH'!$C$11,"X",IF(G280&gt;='CẤU HÌNH'!$C$12,"N","K"))))))</f>
        <v/>
      </c>
      <c r="N280" s="17"/>
      <c r="O280" s="39" t="str">
        <f t="shared" si="2"/>
        <v/>
      </c>
    </row>
    <row r="281" ht="19.5" customHeight="1">
      <c r="A281" s="15"/>
      <c r="B281" s="17"/>
      <c r="C281" s="22" t="str">
        <f t="array" ref="C281">IF(B281="","",IFERROR(INDEX('NHÂN VIÊN'!$C$5:$C$54,MATCH(B281,'NHÂN VIÊN'!$B$5:$B$54,0)),"⚠ Sai mã NV"))</f>
        <v/>
      </c>
      <c r="D281" s="24"/>
      <c r="E281" s="24"/>
      <c r="F281" s="25"/>
      <c r="G281" s="32" t="str">
        <f>IF(OR(A281="",B281=""),"",IF(AND(D281&lt;&gt;"",E281&lt;&gt;""),ROUND(MAX(0,(E281-D281)*24-MAX(0,MIN(E281,'CẤU HÌNH'!$C$8)-MAX(D281,'CẤU HÌNH'!$C$7))*24),2),0))</f>
        <v/>
      </c>
      <c r="H281" s="34" t="str">
        <f>IF(M281="X",IF(D281&gt;'CẤU HÌNH'!$C$5+'CẤU HÌNH'!$C$10/1440,ROUND((D281-'CẤU HÌNH'!$C$5)*1440,0),0),"")</f>
        <v/>
      </c>
      <c r="I281" s="34" t="str">
        <f>IF(M281="X",IF(E281&lt;'CẤU HÌNH'!$C$6,ROUND(('CẤU HÌNH'!$C$6-E281)*1440,0),0),"")</f>
        <v/>
      </c>
      <c r="J281" s="37" t="str">
        <f>IF(M281="","",IF(M281="TC",G281,IF(M281="X",IF(ROUND((E281-'CẤU HÌNH'!$C$6)*24,4)&gt;='CẤU HÌNH'!$C$13,FLOOR(ROUND((E281-'CẤU HÌNH'!$C$6)*24,4),0.5),0),0)))</f>
        <v/>
      </c>
      <c r="K281" s="32" t="str">
        <f>IF(A281="","",IF(COUNTIF('CẤU HÌNH'!$E$5:$E$24,A281)&gt;0,'CẤU HÌNH'!$C$16,IF(WEEKDAY(A281)=1,'CẤU HÌNH'!$C$15,'CẤU HÌNH'!$C$14)))</f>
        <v/>
      </c>
      <c r="L281" s="37" t="str">
        <f t="shared" si="1"/>
        <v/>
      </c>
      <c r="M281" s="38" t="str">
        <f>IF(OR(A281="",B281=""),"",IF(F281&lt;&gt;"",F281,IF(G281=0,"",IF(OR(COUNTIF('CẤU HÌNH'!$E$5:$E$24,A281)&gt;0,WEEKDAY(A281)=1),"TC",IF(G281&gt;='CẤU HÌNH'!$C$11,"X",IF(G281&gt;='CẤU HÌNH'!$C$12,"N","K"))))))</f>
        <v/>
      </c>
      <c r="N281" s="17"/>
      <c r="O281" s="39" t="str">
        <f t="shared" si="2"/>
        <v/>
      </c>
    </row>
    <row r="282" ht="19.5" customHeight="1">
      <c r="A282" s="15"/>
      <c r="B282" s="17"/>
      <c r="C282" s="22" t="str">
        <f t="array" ref="C282">IF(B282="","",IFERROR(INDEX('NHÂN VIÊN'!$C$5:$C$54,MATCH(B282,'NHÂN VIÊN'!$B$5:$B$54,0)),"⚠ Sai mã NV"))</f>
        <v/>
      </c>
      <c r="D282" s="24"/>
      <c r="E282" s="24"/>
      <c r="F282" s="25"/>
      <c r="G282" s="32" t="str">
        <f>IF(OR(A282="",B282=""),"",IF(AND(D282&lt;&gt;"",E282&lt;&gt;""),ROUND(MAX(0,(E282-D282)*24-MAX(0,MIN(E282,'CẤU HÌNH'!$C$8)-MAX(D282,'CẤU HÌNH'!$C$7))*24),2),0))</f>
        <v/>
      </c>
      <c r="H282" s="34" t="str">
        <f>IF(M282="X",IF(D282&gt;'CẤU HÌNH'!$C$5+'CẤU HÌNH'!$C$10/1440,ROUND((D282-'CẤU HÌNH'!$C$5)*1440,0),0),"")</f>
        <v/>
      </c>
      <c r="I282" s="34" t="str">
        <f>IF(M282="X",IF(E282&lt;'CẤU HÌNH'!$C$6,ROUND(('CẤU HÌNH'!$C$6-E282)*1440,0),0),"")</f>
        <v/>
      </c>
      <c r="J282" s="37" t="str">
        <f>IF(M282="","",IF(M282="TC",G282,IF(M282="X",IF(ROUND((E282-'CẤU HÌNH'!$C$6)*24,4)&gt;='CẤU HÌNH'!$C$13,FLOOR(ROUND((E282-'CẤU HÌNH'!$C$6)*24,4),0.5),0),0)))</f>
        <v/>
      </c>
      <c r="K282" s="32" t="str">
        <f>IF(A282="","",IF(COUNTIF('CẤU HÌNH'!$E$5:$E$24,A282)&gt;0,'CẤU HÌNH'!$C$16,IF(WEEKDAY(A282)=1,'CẤU HÌNH'!$C$15,'CẤU HÌNH'!$C$14)))</f>
        <v/>
      </c>
      <c r="L282" s="37" t="str">
        <f t="shared" si="1"/>
        <v/>
      </c>
      <c r="M282" s="38" t="str">
        <f>IF(OR(A282="",B282=""),"",IF(F282&lt;&gt;"",F282,IF(G282=0,"",IF(OR(COUNTIF('CẤU HÌNH'!$E$5:$E$24,A282)&gt;0,WEEKDAY(A282)=1),"TC",IF(G282&gt;='CẤU HÌNH'!$C$11,"X",IF(G282&gt;='CẤU HÌNH'!$C$12,"N","K"))))))</f>
        <v/>
      </c>
      <c r="N282" s="17"/>
      <c r="O282" s="39" t="str">
        <f t="shared" si="2"/>
        <v/>
      </c>
    </row>
    <row r="283" ht="19.5" customHeight="1">
      <c r="A283" s="15"/>
      <c r="B283" s="17"/>
      <c r="C283" s="22" t="str">
        <f t="array" ref="C283">IF(B283="","",IFERROR(INDEX('NHÂN VIÊN'!$C$5:$C$54,MATCH(B283,'NHÂN VIÊN'!$B$5:$B$54,0)),"⚠ Sai mã NV"))</f>
        <v/>
      </c>
      <c r="D283" s="24"/>
      <c r="E283" s="24"/>
      <c r="F283" s="25"/>
      <c r="G283" s="32" t="str">
        <f>IF(OR(A283="",B283=""),"",IF(AND(D283&lt;&gt;"",E283&lt;&gt;""),ROUND(MAX(0,(E283-D283)*24-MAX(0,MIN(E283,'CẤU HÌNH'!$C$8)-MAX(D283,'CẤU HÌNH'!$C$7))*24),2),0))</f>
        <v/>
      </c>
      <c r="H283" s="34" t="str">
        <f>IF(M283="X",IF(D283&gt;'CẤU HÌNH'!$C$5+'CẤU HÌNH'!$C$10/1440,ROUND((D283-'CẤU HÌNH'!$C$5)*1440,0),0),"")</f>
        <v/>
      </c>
      <c r="I283" s="34" t="str">
        <f>IF(M283="X",IF(E283&lt;'CẤU HÌNH'!$C$6,ROUND(('CẤU HÌNH'!$C$6-E283)*1440,0),0),"")</f>
        <v/>
      </c>
      <c r="J283" s="37" t="str">
        <f>IF(M283="","",IF(M283="TC",G283,IF(M283="X",IF(ROUND((E283-'CẤU HÌNH'!$C$6)*24,4)&gt;='CẤU HÌNH'!$C$13,FLOOR(ROUND((E283-'CẤU HÌNH'!$C$6)*24,4),0.5),0),0)))</f>
        <v/>
      </c>
      <c r="K283" s="32" t="str">
        <f>IF(A283="","",IF(COUNTIF('CẤU HÌNH'!$E$5:$E$24,A283)&gt;0,'CẤU HÌNH'!$C$16,IF(WEEKDAY(A283)=1,'CẤU HÌNH'!$C$15,'CẤU HÌNH'!$C$14)))</f>
        <v/>
      </c>
      <c r="L283" s="37" t="str">
        <f t="shared" si="1"/>
        <v/>
      </c>
      <c r="M283" s="38" t="str">
        <f>IF(OR(A283="",B283=""),"",IF(F283&lt;&gt;"",F283,IF(G283=0,"",IF(OR(COUNTIF('CẤU HÌNH'!$E$5:$E$24,A283)&gt;0,WEEKDAY(A283)=1),"TC",IF(G283&gt;='CẤU HÌNH'!$C$11,"X",IF(G283&gt;='CẤU HÌNH'!$C$12,"N","K"))))))</f>
        <v/>
      </c>
      <c r="N283" s="17"/>
      <c r="O283" s="39" t="str">
        <f t="shared" si="2"/>
        <v/>
      </c>
    </row>
    <row r="284" ht="19.5" customHeight="1">
      <c r="A284" s="15"/>
      <c r="B284" s="17"/>
      <c r="C284" s="22" t="str">
        <f t="array" ref="C284">IF(B284="","",IFERROR(INDEX('NHÂN VIÊN'!$C$5:$C$54,MATCH(B284,'NHÂN VIÊN'!$B$5:$B$54,0)),"⚠ Sai mã NV"))</f>
        <v/>
      </c>
      <c r="D284" s="24"/>
      <c r="E284" s="24"/>
      <c r="F284" s="25"/>
      <c r="G284" s="32" t="str">
        <f>IF(OR(A284="",B284=""),"",IF(AND(D284&lt;&gt;"",E284&lt;&gt;""),ROUND(MAX(0,(E284-D284)*24-MAX(0,MIN(E284,'CẤU HÌNH'!$C$8)-MAX(D284,'CẤU HÌNH'!$C$7))*24),2),0))</f>
        <v/>
      </c>
      <c r="H284" s="34" t="str">
        <f>IF(M284="X",IF(D284&gt;'CẤU HÌNH'!$C$5+'CẤU HÌNH'!$C$10/1440,ROUND((D284-'CẤU HÌNH'!$C$5)*1440,0),0),"")</f>
        <v/>
      </c>
      <c r="I284" s="34" t="str">
        <f>IF(M284="X",IF(E284&lt;'CẤU HÌNH'!$C$6,ROUND(('CẤU HÌNH'!$C$6-E284)*1440,0),0),"")</f>
        <v/>
      </c>
      <c r="J284" s="37" t="str">
        <f>IF(M284="","",IF(M284="TC",G284,IF(M284="X",IF(ROUND((E284-'CẤU HÌNH'!$C$6)*24,4)&gt;='CẤU HÌNH'!$C$13,FLOOR(ROUND((E284-'CẤU HÌNH'!$C$6)*24,4),0.5),0),0)))</f>
        <v/>
      </c>
      <c r="K284" s="32" t="str">
        <f>IF(A284="","",IF(COUNTIF('CẤU HÌNH'!$E$5:$E$24,A284)&gt;0,'CẤU HÌNH'!$C$16,IF(WEEKDAY(A284)=1,'CẤU HÌNH'!$C$15,'CẤU HÌNH'!$C$14)))</f>
        <v/>
      </c>
      <c r="L284" s="37" t="str">
        <f t="shared" si="1"/>
        <v/>
      </c>
      <c r="M284" s="38" t="str">
        <f>IF(OR(A284="",B284=""),"",IF(F284&lt;&gt;"",F284,IF(G284=0,"",IF(OR(COUNTIF('CẤU HÌNH'!$E$5:$E$24,A284)&gt;0,WEEKDAY(A284)=1),"TC",IF(G284&gt;='CẤU HÌNH'!$C$11,"X",IF(G284&gt;='CẤU HÌNH'!$C$12,"N","K"))))))</f>
        <v/>
      </c>
      <c r="N284" s="17"/>
      <c r="O284" s="39" t="str">
        <f t="shared" si="2"/>
        <v/>
      </c>
    </row>
    <row r="285" ht="19.5" customHeight="1">
      <c r="A285" s="15"/>
      <c r="B285" s="17"/>
      <c r="C285" s="22" t="str">
        <f t="array" ref="C285">IF(B285="","",IFERROR(INDEX('NHÂN VIÊN'!$C$5:$C$54,MATCH(B285,'NHÂN VIÊN'!$B$5:$B$54,0)),"⚠ Sai mã NV"))</f>
        <v/>
      </c>
      <c r="D285" s="24"/>
      <c r="E285" s="24"/>
      <c r="F285" s="25"/>
      <c r="G285" s="32" t="str">
        <f>IF(OR(A285="",B285=""),"",IF(AND(D285&lt;&gt;"",E285&lt;&gt;""),ROUND(MAX(0,(E285-D285)*24-MAX(0,MIN(E285,'CẤU HÌNH'!$C$8)-MAX(D285,'CẤU HÌNH'!$C$7))*24),2),0))</f>
        <v/>
      </c>
      <c r="H285" s="34" t="str">
        <f>IF(M285="X",IF(D285&gt;'CẤU HÌNH'!$C$5+'CẤU HÌNH'!$C$10/1440,ROUND((D285-'CẤU HÌNH'!$C$5)*1440,0),0),"")</f>
        <v/>
      </c>
      <c r="I285" s="34" t="str">
        <f>IF(M285="X",IF(E285&lt;'CẤU HÌNH'!$C$6,ROUND(('CẤU HÌNH'!$C$6-E285)*1440,0),0),"")</f>
        <v/>
      </c>
      <c r="J285" s="37" t="str">
        <f>IF(M285="","",IF(M285="TC",G285,IF(M285="X",IF(ROUND((E285-'CẤU HÌNH'!$C$6)*24,4)&gt;='CẤU HÌNH'!$C$13,FLOOR(ROUND((E285-'CẤU HÌNH'!$C$6)*24,4),0.5),0),0)))</f>
        <v/>
      </c>
      <c r="K285" s="32" t="str">
        <f>IF(A285="","",IF(COUNTIF('CẤU HÌNH'!$E$5:$E$24,A285)&gt;0,'CẤU HÌNH'!$C$16,IF(WEEKDAY(A285)=1,'CẤU HÌNH'!$C$15,'CẤU HÌNH'!$C$14)))</f>
        <v/>
      </c>
      <c r="L285" s="37" t="str">
        <f t="shared" si="1"/>
        <v/>
      </c>
      <c r="M285" s="38" t="str">
        <f>IF(OR(A285="",B285=""),"",IF(F285&lt;&gt;"",F285,IF(G285=0,"",IF(OR(COUNTIF('CẤU HÌNH'!$E$5:$E$24,A285)&gt;0,WEEKDAY(A285)=1),"TC",IF(G285&gt;='CẤU HÌNH'!$C$11,"X",IF(G285&gt;='CẤU HÌNH'!$C$12,"N","K"))))))</f>
        <v/>
      </c>
      <c r="N285" s="17"/>
      <c r="O285" s="39" t="str">
        <f t="shared" si="2"/>
        <v/>
      </c>
    </row>
    <row r="286" ht="19.5" customHeight="1">
      <c r="A286" s="15"/>
      <c r="B286" s="17"/>
      <c r="C286" s="22" t="str">
        <f t="array" ref="C286">IF(B286="","",IFERROR(INDEX('NHÂN VIÊN'!$C$5:$C$54,MATCH(B286,'NHÂN VIÊN'!$B$5:$B$54,0)),"⚠ Sai mã NV"))</f>
        <v/>
      </c>
      <c r="D286" s="24"/>
      <c r="E286" s="24"/>
      <c r="F286" s="25"/>
      <c r="G286" s="32" t="str">
        <f>IF(OR(A286="",B286=""),"",IF(AND(D286&lt;&gt;"",E286&lt;&gt;""),ROUND(MAX(0,(E286-D286)*24-MAX(0,MIN(E286,'CẤU HÌNH'!$C$8)-MAX(D286,'CẤU HÌNH'!$C$7))*24),2),0))</f>
        <v/>
      </c>
      <c r="H286" s="34" t="str">
        <f>IF(M286="X",IF(D286&gt;'CẤU HÌNH'!$C$5+'CẤU HÌNH'!$C$10/1440,ROUND((D286-'CẤU HÌNH'!$C$5)*1440,0),0),"")</f>
        <v/>
      </c>
      <c r="I286" s="34" t="str">
        <f>IF(M286="X",IF(E286&lt;'CẤU HÌNH'!$C$6,ROUND(('CẤU HÌNH'!$C$6-E286)*1440,0),0),"")</f>
        <v/>
      </c>
      <c r="J286" s="37" t="str">
        <f>IF(M286="","",IF(M286="TC",G286,IF(M286="X",IF(ROUND((E286-'CẤU HÌNH'!$C$6)*24,4)&gt;='CẤU HÌNH'!$C$13,FLOOR(ROUND((E286-'CẤU HÌNH'!$C$6)*24,4),0.5),0),0)))</f>
        <v/>
      </c>
      <c r="K286" s="32" t="str">
        <f>IF(A286="","",IF(COUNTIF('CẤU HÌNH'!$E$5:$E$24,A286)&gt;0,'CẤU HÌNH'!$C$16,IF(WEEKDAY(A286)=1,'CẤU HÌNH'!$C$15,'CẤU HÌNH'!$C$14)))</f>
        <v/>
      </c>
      <c r="L286" s="37" t="str">
        <f t="shared" si="1"/>
        <v/>
      </c>
      <c r="M286" s="38" t="str">
        <f>IF(OR(A286="",B286=""),"",IF(F286&lt;&gt;"",F286,IF(G286=0,"",IF(OR(COUNTIF('CẤU HÌNH'!$E$5:$E$24,A286)&gt;0,WEEKDAY(A286)=1),"TC",IF(G286&gt;='CẤU HÌNH'!$C$11,"X",IF(G286&gt;='CẤU HÌNH'!$C$12,"N","K"))))))</f>
        <v/>
      </c>
      <c r="N286" s="17"/>
      <c r="O286" s="39" t="str">
        <f t="shared" si="2"/>
        <v/>
      </c>
    </row>
    <row r="287" ht="19.5" customHeight="1">
      <c r="A287" s="15"/>
      <c r="B287" s="17"/>
      <c r="C287" s="22" t="str">
        <f t="array" ref="C287">IF(B287="","",IFERROR(INDEX('NHÂN VIÊN'!$C$5:$C$54,MATCH(B287,'NHÂN VIÊN'!$B$5:$B$54,0)),"⚠ Sai mã NV"))</f>
        <v/>
      </c>
      <c r="D287" s="24"/>
      <c r="E287" s="24"/>
      <c r="F287" s="25"/>
      <c r="G287" s="32" t="str">
        <f>IF(OR(A287="",B287=""),"",IF(AND(D287&lt;&gt;"",E287&lt;&gt;""),ROUND(MAX(0,(E287-D287)*24-MAX(0,MIN(E287,'CẤU HÌNH'!$C$8)-MAX(D287,'CẤU HÌNH'!$C$7))*24),2),0))</f>
        <v/>
      </c>
      <c r="H287" s="34" t="str">
        <f>IF(M287="X",IF(D287&gt;'CẤU HÌNH'!$C$5+'CẤU HÌNH'!$C$10/1440,ROUND((D287-'CẤU HÌNH'!$C$5)*1440,0),0),"")</f>
        <v/>
      </c>
      <c r="I287" s="34" t="str">
        <f>IF(M287="X",IF(E287&lt;'CẤU HÌNH'!$C$6,ROUND(('CẤU HÌNH'!$C$6-E287)*1440,0),0),"")</f>
        <v/>
      </c>
      <c r="J287" s="37" t="str">
        <f>IF(M287="","",IF(M287="TC",G287,IF(M287="X",IF(ROUND((E287-'CẤU HÌNH'!$C$6)*24,4)&gt;='CẤU HÌNH'!$C$13,FLOOR(ROUND((E287-'CẤU HÌNH'!$C$6)*24,4),0.5),0),0)))</f>
        <v/>
      </c>
      <c r="K287" s="32" t="str">
        <f>IF(A287="","",IF(COUNTIF('CẤU HÌNH'!$E$5:$E$24,A287)&gt;0,'CẤU HÌNH'!$C$16,IF(WEEKDAY(A287)=1,'CẤU HÌNH'!$C$15,'CẤU HÌNH'!$C$14)))</f>
        <v/>
      </c>
      <c r="L287" s="37" t="str">
        <f t="shared" si="1"/>
        <v/>
      </c>
      <c r="M287" s="38" t="str">
        <f>IF(OR(A287="",B287=""),"",IF(F287&lt;&gt;"",F287,IF(G287=0,"",IF(OR(COUNTIF('CẤU HÌNH'!$E$5:$E$24,A287)&gt;0,WEEKDAY(A287)=1),"TC",IF(G287&gt;='CẤU HÌNH'!$C$11,"X",IF(G287&gt;='CẤU HÌNH'!$C$12,"N","K"))))))</f>
        <v/>
      </c>
      <c r="N287" s="17"/>
      <c r="O287" s="39" t="str">
        <f t="shared" si="2"/>
        <v/>
      </c>
    </row>
    <row r="288" ht="19.5" customHeight="1">
      <c r="A288" s="15"/>
      <c r="B288" s="17"/>
      <c r="C288" s="22" t="str">
        <f t="array" ref="C288">IF(B288="","",IFERROR(INDEX('NHÂN VIÊN'!$C$5:$C$54,MATCH(B288,'NHÂN VIÊN'!$B$5:$B$54,0)),"⚠ Sai mã NV"))</f>
        <v/>
      </c>
      <c r="D288" s="24"/>
      <c r="E288" s="24"/>
      <c r="F288" s="25"/>
      <c r="G288" s="32" t="str">
        <f>IF(OR(A288="",B288=""),"",IF(AND(D288&lt;&gt;"",E288&lt;&gt;""),ROUND(MAX(0,(E288-D288)*24-MAX(0,MIN(E288,'CẤU HÌNH'!$C$8)-MAX(D288,'CẤU HÌNH'!$C$7))*24),2),0))</f>
        <v/>
      </c>
      <c r="H288" s="34" t="str">
        <f>IF(M288="X",IF(D288&gt;'CẤU HÌNH'!$C$5+'CẤU HÌNH'!$C$10/1440,ROUND((D288-'CẤU HÌNH'!$C$5)*1440,0),0),"")</f>
        <v/>
      </c>
      <c r="I288" s="34" t="str">
        <f>IF(M288="X",IF(E288&lt;'CẤU HÌNH'!$C$6,ROUND(('CẤU HÌNH'!$C$6-E288)*1440,0),0),"")</f>
        <v/>
      </c>
      <c r="J288" s="37" t="str">
        <f>IF(M288="","",IF(M288="TC",G288,IF(M288="X",IF(ROUND((E288-'CẤU HÌNH'!$C$6)*24,4)&gt;='CẤU HÌNH'!$C$13,FLOOR(ROUND((E288-'CẤU HÌNH'!$C$6)*24,4),0.5),0),0)))</f>
        <v/>
      </c>
      <c r="K288" s="32" t="str">
        <f>IF(A288="","",IF(COUNTIF('CẤU HÌNH'!$E$5:$E$24,A288)&gt;0,'CẤU HÌNH'!$C$16,IF(WEEKDAY(A288)=1,'CẤU HÌNH'!$C$15,'CẤU HÌNH'!$C$14)))</f>
        <v/>
      </c>
      <c r="L288" s="37" t="str">
        <f t="shared" si="1"/>
        <v/>
      </c>
      <c r="M288" s="38" t="str">
        <f>IF(OR(A288="",B288=""),"",IF(F288&lt;&gt;"",F288,IF(G288=0,"",IF(OR(COUNTIF('CẤU HÌNH'!$E$5:$E$24,A288)&gt;0,WEEKDAY(A288)=1),"TC",IF(G288&gt;='CẤU HÌNH'!$C$11,"X",IF(G288&gt;='CẤU HÌNH'!$C$12,"N","K"))))))</f>
        <v/>
      </c>
      <c r="N288" s="17"/>
      <c r="O288" s="39" t="str">
        <f t="shared" si="2"/>
        <v/>
      </c>
    </row>
    <row r="289" ht="19.5" customHeight="1">
      <c r="A289" s="15"/>
      <c r="B289" s="17"/>
      <c r="C289" s="22" t="str">
        <f t="array" ref="C289">IF(B289="","",IFERROR(INDEX('NHÂN VIÊN'!$C$5:$C$54,MATCH(B289,'NHÂN VIÊN'!$B$5:$B$54,0)),"⚠ Sai mã NV"))</f>
        <v/>
      </c>
      <c r="D289" s="24"/>
      <c r="E289" s="24"/>
      <c r="F289" s="25"/>
      <c r="G289" s="32" t="str">
        <f>IF(OR(A289="",B289=""),"",IF(AND(D289&lt;&gt;"",E289&lt;&gt;""),ROUND(MAX(0,(E289-D289)*24-MAX(0,MIN(E289,'CẤU HÌNH'!$C$8)-MAX(D289,'CẤU HÌNH'!$C$7))*24),2),0))</f>
        <v/>
      </c>
      <c r="H289" s="34" t="str">
        <f>IF(M289="X",IF(D289&gt;'CẤU HÌNH'!$C$5+'CẤU HÌNH'!$C$10/1440,ROUND((D289-'CẤU HÌNH'!$C$5)*1440,0),0),"")</f>
        <v/>
      </c>
      <c r="I289" s="34" t="str">
        <f>IF(M289="X",IF(E289&lt;'CẤU HÌNH'!$C$6,ROUND(('CẤU HÌNH'!$C$6-E289)*1440,0),0),"")</f>
        <v/>
      </c>
      <c r="J289" s="37" t="str">
        <f>IF(M289="","",IF(M289="TC",G289,IF(M289="X",IF(ROUND((E289-'CẤU HÌNH'!$C$6)*24,4)&gt;='CẤU HÌNH'!$C$13,FLOOR(ROUND((E289-'CẤU HÌNH'!$C$6)*24,4),0.5),0),0)))</f>
        <v/>
      </c>
      <c r="K289" s="32" t="str">
        <f>IF(A289="","",IF(COUNTIF('CẤU HÌNH'!$E$5:$E$24,A289)&gt;0,'CẤU HÌNH'!$C$16,IF(WEEKDAY(A289)=1,'CẤU HÌNH'!$C$15,'CẤU HÌNH'!$C$14)))</f>
        <v/>
      </c>
      <c r="L289" s="37" t="str">
        <f t="shared" si="1"/>
        <v/>
      </c>
      <c r="M289" s="38" t="str">
        <f>IF(OR(A289="",B289=""),"",IF(F289&lt;&gt;"",F289,IF(G289=0,"",IF(OR(COUNTIF('CẤU HÌNH'!$E$5:$E$24,A289)&gt;0,WEEKDAY(A289)=1),"TC",IF(G289&gt;='CẤU HÌNH'!$C$11,"X",IF(G289&gt;='CẤU HÌNH'!$C$12,"N","K"))))))</f>
        <v/>
      </c>
      <c r="N289" s="17"/>
      <c r="O289" s="39" t="str">
        <f t="shared" si="2"/>
        <v/>
      </c>
    </row>
    <row r="290" ht="19.5" customHeight="1">
      <c r="A290" s="15"/>
      <c r="B290" s="17"/>
      <c r="C290" s="22" t="str">
        <f t="array" ref="C290">IF(B290="","",IFERROR(INDEX('NHÂN VIÊN'!$C$5:$C$54,MATCH(B290,'NHÂN VIÊN'!$B$5:$B$54,0)),"⚠ Sai mã NV"))</f>
        <v/>
      </c>
      <c r="D290" s="24"/>
      <c r="E290" s="24"/>
      <c r="F290" s="25"/>
      <c r="G290" s="32" t="str">
        <f>IF(OR(A290="",B290=""),"",IF(AND(D290&lt;&gt;"",E290&lt;&gt;""),ROUND(MAX(0,(E290-D290)*24-MAX(0,MIN(E290,'CẤU HÌNH'!$C$8)-MAX(D290,'CẤU HÌNH'!$C$7))*24),2),0))</f>
        <v/>
      </c>
      <c r="H290" s="34" t="str">
        <f>IF(M290="X",IF(D290&gt;'CẤU HÌNH'!$C$5+'CẤU HÌNH'!$C$10/1440,ROUND((D290-'CẤU HÌNH'!$C$5)*1440,0),0),"")</f>
        <v/>
      </c>
      <c r="I290" s="34" t="str">
        <f>IF(M290="X",IF(E290&lt;'CẤU HÌNH'!$C$6,ROUND(('CẤU HÌNH'!$C$6-E290)*1440,0),0),"")</f>
        <v/>
      </c>
      <c r="J290" s="37" t="str">
        <f>IF(M290="","",IF(M290="TC",G290,IF(M290="X",IF(ROUND((E290-'CẤU HÌNH'!$C$6)*24,4)&gt;='CẤU HÌNH'!$C$13,FLOOR(ROUND((E290-'CẤU HÌNH'!$C$6)*24,4),0.5),0),0)))</f>
        <v/>
      </c>
      <c r="K290" s="32" t="str">
        <f>IF(A290="","",IF(COUNTIF('CẤU HÌNH'!$E$5:$E$24,A290)&gt;0,'CẤU HÌNH'!$C$16,IF(WEEKDAY(A290)=1,'CẤU HÌNH'!$C$15,'CẤU HÌNH'!$C$14)))</f>
        <v/>
      </c>
      <c r="L290" s="37" t="str">
        <f t="shared" si="1"/>
        <v/>
      </c>
      <c r="M290" s="38" t="str">
        <f>IF(OR(A290="",B290=""),"",IF(F290&lt;&gt;"",F290,IF(G290=0,"",IF(OR(COUNTIF('CẤU HÌNH'!$E$5:$E$24,A290)&gt;0,WEEKDAY(A290)=1),"TC",IF(G290&gt;='CẤU HÌNH'!$C$11,"X",IF(G290&gt;='CẤU HÌNH'!$C$12,"N","K"))))))</f>
        <v/>
      </c>
      <c r="N290" s="17"/>
      <c r="O290" s="39" t="str">
        <f t="shared" si="2"/>
        <v/>
      </c>
    </row>
    <row r="291" ht="19.5" customHeight="1">
      <c r="A291" s="15"/>
      <c r="B291" s="17"/>
      <c r="C291" s="22" t="str">
        <f t="array" ref="C291">IF(B291="","",IFERROR(INDEX('NHÂN VIÊN'!$C$5:$C$54,MATCH(B291,'NHÂN VIÊN'!$B$5:$B$54,0)),"⚠ Sai mã NV"))</f>
        <v/>
      </c>
      <c r="D291" s="24"/>
      <c r="E291" s="24"/>
      <c r="F291" s="25"/>
      <c r="G291" s="32" t="str">
        <f>IF(OR(A291="",B291=""),"",IF(AND(D291&lt;&gt;"",E291&lt;&gt;""),ROUND(MAX(0,(E291-D291)*24-MAX(0,MIN(E291,'CẤU HÌNH'!$C$8)-MAX(D291,'CẤU HÌNH'!$C$7))*24),2),0))</f>
        <v/>
      </c>
      <c r="H291" s="34" t="str">
        <f>IF(M291="X",IF(D291&gt;'CẤU HÌNH'!$C$5+'CẤU HÌNH'!$C$10/1440,ROUND((D291-'CẤU HÌNH'!$C$5)*1440,0),0),"")</f>
        <v/>
      </c>
      <c r="I291" s="34" t="str">
        <f>IF(M291="X",IF(E291&lt;'CẤU HÌNH'!$C$6,ROUND(('CẤU HÌNH'!$C$6-E291)*1440,0),0),"")</f>
        <v/>
      </c>
      <c r="J291" s="37" t="str">
        <f>IF(M291="","",IF(M291="TC",G291,IF(M291="X",IF(ROUND((E291-'CẤU HÌNH'!$C$6)*24,4)&gt;='CẤU HÌNH'!$C$13,FLOOR(ROUND((E291-'CẤU HÌNH'!$C$6)*24,4),0.5),0),0)))</f>
        <v/>
      </c>
      <c r="K291" s="32" t="str">
        <f>IF(A291="","",IF(COUNTIF('CẤU HÌNH'!$E$5:$E$24,A291)&gt;0,'CẤU HÌNH'!$C$16,IF(WEEKDAY(A291)=1,'CẤU HÌNH'!$C$15,'CẤU HÌNH'!$C$14)))</f>
        <v/>
      </c>
      <c r="L291" s="37" t="str">
        <f t="shared" si="1"/>
        <v/>
      </c>
      <c r="M291" s="38" t="str">
        <f>IF(OR(A291="",B291=""),"",IF(F291&lt;&gt;"",F291,IF(G291=0,"",IF(OR(COUNTIF('CẤU HÌNH'!$E$5:$E$24,A291)&gt;0,WEEKDAY(A291)=1),"TC",IF(G291&gt;='CẤU HÌNH'!$C$11,"X",IF(G291&gt;='CẤU HÌNH'!$C$12,"N","K"))))))</f>
        <v/>
      </c>
      <c r="N291" s="17"/>
      <c r="O291" s="39" t="str">
        <f t="shared" si="2"/>
        <v/>
      </c>
    </row>
    <row r="292" ht="19.5" customHeight="1">
      <c r="A292" s="15"/>
      <c r="B292" s="17"/>
      <c r="C292" s="22" t="str">
        <f t="array" ref="C292">IF(B292="","",IFERROR(INDEX('NHÂN VIÊN'!$C$5:$C$54,MATCH(B292,'NHÂN VIÊN'!$B$5:$B$54,0)),"⚠ Sai mã NV"))</f>
        <v/>
      </c>
      <c r="D292" s="24"/>
      <c r="E292" s="24"/>
      <c r="F292" s="25"/>
      <c r="G292" s="32" t="str">
        <f>IF(OR(A292="",B292=""),"",IF(AND(D292&lt;&gt;"",E292&lt;&gt;""),ROUND(MAX(0,(E292-D292)*24-MAX(0,MIN(E292,'CẤU HÌNH'!$C$8)-MAX(D292,'CẤU HÌNH'!$C$7))*24),2),0))</f>
        <v/>
      </c>
      <c r="H292" s="34" t="str">
        <f>IF(M292="X",IF(D292&gt;'CẤU HÌNH'!$C$5+'CẤU HÌNH'!$C$10/1440,ROUND((D292-'CẤU HÌNH'!$C$5)*1440,0),0),"")</f>
        <v/>
      </c>
      <c r="I292" s="34" t="str">
        <f>IF(M292="X",IF(E292&lt;'CẤU HÌNH'!$C$6,ROUND(('CẤU HÌNH'!$C$6-E292)*1440,0),0),"")</f>
        <v/>
      </c>
      <c r="J292" s="37" t="str">
        <f>IF(M292="","",IF(M292="TC",G292,IF(M292="X",IF(ROUND((E292-'CẤU HÌNH'!$C$6)*24,4)&gt;='CẤU HÌNH'!$C$13,FLOOR(ROUND((E292-'CẤU HÌNH'!$C$6)*24,4),0.5),0),0)))</f>
        <v/>
      </c>
      <c r="K292" s="32" t="str">
        <f>IF(A292="","",IF(COUNTIF('CẤU HÌNH'!$E$5:$E$24,A292)&gt;0,'CẤU HÌNH'!$C$16,IF(WEEKDAY(A292)=1,'CẤU HÌNH'!$C$15,'CẤU HÌNH'!$C$14)))</f>
        <v/>
      </c>
      <c r="L292" s="37" t="str">
        <f t="shared" si="1"/>
        <v/>
      </c>
      <c r="M292" s="38" t="str">
        <f>IF(OR(A292="",B292=""),"",IF(F292&lt;&gt;"",F292,IF(G292=0,"",IF(OR(COUNTIF('CẤU HÌNH'!$E$5:$E$24,A292)&gt;0,WEEKDAY(A292)=1),"TC",IF(G292&gt;='CẤU HÌNH'!$C$11,"X",IF(G292&gt;='CẤU HÌNH'!$C$12,"N","K"))))))</f>
        <v/>
      </c>
      <c r="N292" s="17"/>
      <c r="O292" s="39" t="str">
        <f t="shared" si="2"/>
        <v/>
      </c>
    </row>
    <row r="293" ht="19.5" customHeight="1">
      <c r="A293" s="15"/>
      <c r="B293" s="17"/>
      <c r="C293" s="22" t="str">
        <f t="array" ref="C293">IF(B293="","",IFERROR(INDEX('NHÂN VIÊN'!$C$5:$C$54,MATCH(B293,'NHÂN VIÊN'!$B$5:$B$54,0)),"⚠ Sai mã NV"))</f>
        <v/>
      </c>
      <c r="D293" s="24"/>
      <c r="E293" s="24"/>
      <c r="F293" s="25"/>
      <c r="G293" s="32" t="str">
        <f>IF(OR(A293="",B293=""),"",IF(AND(D293&lt;&gt;"",E293&lt;&gt;""),ROUND(MAX(0,(E293-D293)*24-MAX(0,MIN(E293,'CẤU HÌNH'!$C$8)-MAX(D293,'CẤU HÌNH'!$C$7))*24),2),0))</f>
        <v/>
      </c>
      <c r="H293" s="34" t="str">
        <f>IF(M293="X",IF(D293&gt;'CẤU HÌNH'!$C$5+'CẤU HÌNH'!$C$10/1440,ROUND((D293-'CẤU HÌNH'!$C$5)*1440,0),0),"")</f>
        <v/>
      </c>
      <c r="I293" s="34" t="str">
        <f>IF(M293="X",IF(E293&lt;'CẤU HÌNH'!$C$6,ROUND(('CẤU HÌNH'!$C$6-E293)*1440,0),0),"")</f>
        <v/>
      </c>
      <c r="J293" s="37" t="str">
        <f>IF(M293="","",IF(M293="TC",G293,IF(M293="X",IF(ROUND((E293-'CẤU HÌNH'!$C$6)*24,4)&gt;='CẤU HÌNH'!$C$13,FLOOR(ROUND((E293-'CẤU HÌNH'!$C$6)*24,4),0.5),0),0)))</f>
        <v/>
      </c>
      <c r="K293" s="32" t="str">
        <f>IF(A293="","",IF(COUNTIF('CẤU HÌNH'!$E$5:$E$24,A293)&gt;0,'CẤU HÌNH'!$C$16,IF(WEEKDAY(A293)=1,'CẤU HÌNH'!$C$15,'CẤU HÌNH'!$C$14)))</f>
        <v/>
      </c>
      <c r="L293" s="37" t="str">
        <f t="shared" si="1"/>
        <v/>
      </c>
      <c r="M293" s="38" t="str">
        <f>IF(OR(A293="",B293=""),"",IF(F293&lt;&gt;"",F293,IF(G293=0,"",IF(OR(COUNTIF('CẤU HÌNH'!$E$5:$E$24,A293)&gt;0,WEEKDAY(A293)=1),"TC",IF(G293&gt;='CẤU HÌNH'!$C$11,"X",IF(G293&gt;='CẤU HÌNH'!$C$12,"N","K"))))))</f>
        <v/>
      </c>
      <c r="N293" s="17"/>
      <c r="O293" s="39" t="str">
        <f t="shared" si="2"/>
        <v/>
      </c>
    </row>
    <row r="294" ht="19.5" customHeight="1">
      <c r="A294" s="15"/>
      <c r="B294" s="17"/>
      <c r="C294" s="22" t="str">
        <f t="array" ref="C294">IF(B294="","",IFERROR(INDEX('NHÂN VIÊN'!$C$5:$C$54,MATCH(B294,'NHÂN VIÊN'!$B$5:$B$54,0)),"⚠ Sai mã NV"))</f>
        <v/>
      </c>
      <c r="D294" s="24"/>
      <c r="E294" s="24"/>
      <c r="F294" s="25"/>
      <c r="G294" s="32" t="str">
        <f>IF(OR(A294="",B294=""),"",IF(AND(D294&lt;&gt;"",E294&lt;&gt;""),ROUND(MAX(0,(E294-D294)*24-MAX(0,MIN(E294,'CẤU HÌNH'!$C$8)-MAX(D294,'CẤU HÌNH'!$C$7))*24),2),0))</f>
        <v/>
      </c>
      <c r="H294" s="34" t="str">
        <f>IF(M294="X",IF(D294&gt;'CẤU HÌNH'!$C$5+'CẤU HÌNH'!$C$10/1440,ROUND((D294-'CẤU HÌNH'!$C$5)*1440,0),0),"")</f>
        <v/>
      </c>
      <c r="I294" s="34" t="str">
        <f>IF(M294="X",IF(E294&lt;'CẤU HÌNH'!$C$6,ROUND(('CẤU HÌNH'!$C$6-E294)*1440,0),0),"")</f>
        <v/>
      </c>
      <c r="J294" s="37" t="str">
        <f>IF(M294="","",IF(M294="TC",G294,IF(M294="X",IF(ROUND((E294-'CẤU HÌNH'!$C$6)*24,4)&gt;='CẤU HÌNH'!$C$13,FLOOR(ROUND((E294-'CẤU HÌNH'!$C$6)*24,4),0.5),0),0)))</f>
        <v/>
      </c>
      <c r="K294" s="32" t="str">
        <f>IF(A294="","",IF(COUNTIF('CẤU HÌNH'!$E$5:$E$24,A294)&gt;0,'CẤU HÌNH'!$C$16,IF(WEEKDAY(A294)=1,'CẤU HÌNH'!$C$15,'CẤU HÌNH'!$C$14)))</f>
        <v/>
      </c>
      <c r="L294" s="37" t="str">
        <f t="shared" si="1"/>
        <v/>
      </c>
      <c r="M294" s="38" t="str">
        <f>IF(OR(A294="",B294=""),"",IF(F294&lt;&gt;"",F294,IF(G294=0,"",IF(OR(COUNTIF('CẤU HÌNH'!$E$5:$E$24,A294)&gt;0,WEEKDAY(A294)=1),"TC",IF(G294&gt;='CẤU HÌNH'!$C$11,"X",IF(G294&gt;='CẤU HÌNH'!$C$12,"N","K"))))))</f>
        <v/>
      </c>
      <c r="N294" s="17"/>
      <c r="O294" s="39" t="str">
        <f t="shared" si="2"/>
        <v/>
      </c>
    </row>
    <row r="295" ht="19.5" customHeight="1">
      <c r="A295" s="15"/>
      <c r="B295" s="17"/>
      <c r="C295" s="22" t="str">
        <f t="array" ref="C295">IF(B295="","",IFERROR(INDEX('NHÂN VIÊN'!$C$5:$C$54,MATCH(B295,'NHÂN VIÊN'!$B$5:$B$54,0)),"⚠ Sai mã NV"))</f>
        <v/>
      </c>
      <c r="D295" s="24"/>
      <c r="E295" s="24"/>
      <c r="F295" s="25"/>
      <c r="G295" s="32" t="str">
        <f>IF(OR(A295="",B295=""),"",IF(AND(D295&lt;&gt;"",E295&lt;&gt;""),ROUND(MAX(0,(E295-D295)*24-MAX(0,MIN(E295,'CẤU HÌNH'!$C$8)-MAX(D295,'CẤU HÌNH'!$C$7))*24),2),0))</f>
        <v/>
      </c>
      <c r="H295" s="34" t="str">
        <f>IF(M295="X",IF(D295&gt;'CẤU HÌNH'!$C$5+'CẤU HÌNH'!$C$10/1440,ROUND((D295-'CẤU HÌNH'!$C$5)*1440,0),0),"")</f>
        <v/>
      </c>
      <c r="I295" s="34" t="str">
        <f>IF(M295="X",IF(E295&lt;'CẤU HÌNH'!$C$6,ROUND(('CẤU HÌNH'!$C$6-E295)*1440,0),0),"")</f>
        <v/>
      </c>
      <c r="J295" s="37" t="str">
        <f>IF(M295="","",IF(M295="TC",G295,IF(M295="X",IF(ROUND((E295-'CẤU HÌNH'!$C$6)*24,4)&gt;='CẤU HÌNH'!$C$13,FLOOR(ROUND((E295-'CẤU HÌNH'!$C$6)*24,4),0.5),0),0)))</f>
        <v/>
      </c>
      <c r="K295" s="32" t="str">
        <f>IF(A295="","",IF(COUNTIF('CẤU HÌNH'!$E$5:$E$24,A295)&gt;0,'CẤU HÌNH'!$C$16,IF(WEEKDAY(A295)=1,'CẤU HÌNH'!$C$15,'CẤU HÌNH'!$C$14)))</f>
        <v/>
      </c>
      <c r="L295" s="37" t="str">
        <f t="shared" si="1"/>
        <v/>
      </c>
      <c r="M295" s="38" t="str">
        <f>IF(OR(A295="",B295=""),"",IF(F295&lt;&gt;"",F295,IF(G295=0,"",IF(OR(COUNTIF('CẤU HÌNH'!$E$5:$E$24,A295)&gt;0,WEEKDAY(A295)=1),"TC",IF(G295&gt;='CẤU HÌNH'!$C$11,"X",IF(G295&gt;='CẤU HÌNH'!$C$12,"N","K"))))))</f>
        <v/>
      </c>
      <c r="N295" s="17"/>
      <c r="O295" s="39" t="str">
        <f t="shared" si="2"/>
        <v/>
      </c>
    </row>
    <row r="296" ht="19.5" customHeight="1">
      <c r="A296" s="15"/>
      <c r="B296" s="17"/>
      <c r="C296" s="22" t="str">
        <f t="array" ref="C296">IF(B296="","",IFERROR(INDEX('NHÂN VIÊN'!$C$5:$C$54,MATCH(B296,'NHÂN VIÊN'!$B$5:$B$54,0)),"⚠ Sai mã NV"))</f>
        <v/>
      </c>
      <c r="D296" s="24"/>
      <c r="E296" s="24"/>
      <c r="F296" s="25"/>
      <c r="G296" s="32" t="str">
        <f>IF(OR(A296="",B296=""),"",IF(AND(D296&lt;&gt;"",E296&lt;&gt;""),ROUND(MAX(0,(E296-D296)*24-MAX(0,MIN(E296,'CẤU HÌNH'!$C$8)-MAX(D296,'CẤU HÌNH'!$C$7))*24),2),0))</f>
        <v/>
      </c>
      <c r="H296" s="34" t="str">
        <f>IF(M296="X",IF(D296&gt;'CẤU HÌNH'!$C$5+'CẤU HÌNH'!$C$10/1440,ROUND((D296-'CẤU HÌNH'!$C$5)*1440,0),0),"")</f>
        <v/>
      </c>
      <c r="I296" s="34" t="str">
        <f>IF(M296="X",IF(E296&lt;'CẤU HÌNH'!$C$6,ROUND(('CẤU HÌNH'!$C$6-E296)*1440,0),0),"")</f>
        <v/>
      </c>
      <c r="J296" s="37" t="str">
        <f>IF(M296="","",IF(M296="TC",G296,IF(M296="X",IF(ROUND((E296-'CẤU HÌNH'!$C$6)*24,4)&gt;='CẤU HÌNH'!$C$13,FLOOR(ROUND((E296-'CẤU HÌNH'!$C$6)*24,4),0.5),0),0)))</f>
        <v/>
      </c>
      <c r="K296" s="32" t="str">
        <f>IF(A296="","",IF(COUNTIF('CẤU HÌNH'!$E$5:$E$24,A296)&gt;0,'CẤU HÌNH'!$C$16,IF(WEEKDAY(A296)=1,'CẤU HÌNH'!$C$15,'CẤU HÌNH'!$C$14)))</f>
        <v/>
      </c>
      <c r="L296" s="37" t="str">
        <f t="shared" si="1"/>
        <v/>
      </c>
      <c r="M296" s="38" t="str">
        <f>IF(OR(A296="",B296=""),"",IF(F296&lt;&gt;"",F296,IF(G296=0,"",IF(OR(COUNTIF('CẤU HÌNH'!$E$5:$E$24,A296)&gt;0,WEEKDAY(A296)=1),"TC",IF(G296&gt;='CẤU HÌNH'!$C$11,"X",IF(G296&gt;='CẤU HÌNH'!$C$12,"N","K"))))))</f>
        <v/>
      </c>
      <c r="N296" s="17"/>
      <c r="O296" s="39" t="str">
        <f t="shared" si="2"/>
        <v/>
      </c>
    </row>
    <row r="297" ht="19.5" customHeight="1">
      <c r="A297" s="15"/>
      <c r="B297" s="17"/>
      <c r="C297" s="22" t="str">
        <f t="array" ref="C297">IF(B297="","",IFERROR(INDEX('NHÂN VIÊN'!$C$5:$C$54,MATCH(B297,'NHÂN VIÊN'!$B$5:$B$54,0)),"⚠ Sai mã NV"))</f>
        <v/>
      </c>
      <c r="D297" s="24"/>
      <c r="E297" s="24"/>
      <c r="F297" s="25"/>
      <c r="G297" s="32" t="str">
        <f>IF(OR(A297="",B297=""),"",IF(AND(D297&lt;&gt;"",E297&lt;&gt;""),ROUND(MAX(0,(E297-D297)*24-MAX(0,MIN(E297,'CẤU HÌNH'!$C$8)-MAX(D297,'CẤU HÌNH'!$C$7))*24),2),0))</f>
        <v/>
      </c>
      <c r="H297" s="34" t="str">
        <f>IF(M297="X",IF(D297&gt;'CẤU HÌNH'!$C$5+'CẤU HÌNH'!$C$10/1440,ROUND((D297-'CẤU HÌNH'!$C$5)*1440,0),0),"")</f>
        <v/>
      </c>
      <c r="I297" s="34" t="str">
        <f>IF(M297="X",IF(E297&lt;'CẤU HÌNH'!$C$6,ROUND(('CẤU HÌNH'!$C$6-E297)*1440,0),0),"")</f>
        <v/>
      </c>
      <c r="J297" s="37" t="str">
        <f>IF(M297="","",IF(M297="TC",G297,IF(M297="X",IF(ROUND((E297-'CẤU HÌNH'!$C$6)*24,4)&gt;='CẤU HÌNH'!$C$13,FLOOR(ROUND((E297-'CẤU HÌNH'!$C$6)*24,4),0.5),0),0)))</f>
        <v/>
      </c>
      <c r="K297" s="32" t="str">
        <f>IF(A297="","",IF(COUNTIF('CẤU HÌNH'!$E$5:$E$24,A297)&gt;0,'CẤU HÌNH'!$C$16,IF(WEEKDAY(A297)=1,'CẤU HÌNH'!$C$15,'CẤU HÌNH'!$C$14)))</f>
        <v/>
      </c>
      <c r="L297" s="37" t="str">
        <f t="shared" si="1"/>
        <v/>
      </c>
      <c r="M297" s="38" t="str">
        <f>IF(OR(A297="",B297=""),"",IF(F297&lt;&gt;"",F297,IF(G297=0,"",IF(OR(COUNTIF('CẤU HÌNH'!$E$5:$E$24,A297)&gt;0,WEEKDAY(A297)=1),"TC",IF(G297&gt;='CẤU HÌNH'!$C$11,"X",IF(G297&gt;='CẤU HÌNH'!$C$12,"N","K"))))))</f>
        <v/>
      </c>
      <c r="N297" s="17"/>
      <c r="O297" s="39" t="str">
        <f t="shared" si="2"/>
        <v/>
      </c>
    </row>
    <row r="298" ht="19.5" customHeight="1">
      <c r="A298" s="15"/>
      <c r="B298" s="17"/>
      <c r="C298" s="22" t="str">
        <f t="array" ref="C298">IF(B298="","",IFERROR(INDEX('NHÂN VIÊN'!$C$5:$C$54,MATCH(B298,'NHÂN VIÊN'!$B$5:$B$54,0)),"⚠ Sai mã NV"))</f>
        <v/>
      </c>
      <c r="D298" s="24"/>
      <c r="E298" s="24"/>
      <c r="F298" s="25"/>
      <c r="G298" s="32" t="str">
        <f>IF(OR(A298="",B298=""),"",IF(AND(D298&lt;&gt;"",E298&lt;&gt;""),ROUND(MAX(0,(E298-D298)*24-MAX(0,MIN(E298,'CẤU HÌNH'!$C$8)-MAX(D298,'CẤU HÌNH'!$C$7))*24),2),0))</f>
        <v/>
      </c>
      <c r="H298" s="34" t="str">
        <f>IF(M298="X",IF(D298&gt;'CẤU HÌNH'!$C$5+'CẤU HÌNH'!$C$10/1440,ROUND((D298-'CẤU HÌNH'!$C$5)*1440,0),0),"")</f>
        <v/>
      </c>
      <c r="I298" s="34" t="str">
        <f>IF(M298="X",IF(E298&lt;'CẤU HÌNH'!$C$6,ROUND(('CẤU HÌNH'!$C$6-E298)*1440,0),0),"")</f>
        <v/>
      </c>
      <c r="J298" s="37" t="str">
        <f>IF(M298="","",IF(M298="TC",G298,IF(M298="X",IF(ROUND((E298-'CẤU HÌNH'!$C$6)*24,4)&gt;='CẤU HÌNH'!$C$13,FLOOR(ROUND((E298-'CẤU HÌNH'!$C$6)*24,4),0.5),0),0)))</f>
        <v/>
      </c>
      <c r="K298" s="32" t="str">
        <f>IF(A298="","",IF(COUNTIF('CẤU HÌNH'!$E$5:$E$24,A298)&gt;0,'CẤU HÌNH'!$C$16,IF(WEEKDAY(A298)=1,'CẤU HÌNH'!$C$15,'CẤU HÌNH'!$C$14)))</f>
        <v/>
      </c>
      <c r="L298" s="37" t="str">
        <f t="shared" si="1"/>
        <v/>
      </c>
      <c r="M298" s="38" t="str">
        <f>IF(OR(A298="",B298=""),"",IF(F298&lt;&gt;"",F298,IF(G298=0,"",IF(OR(COUNTIF('CẤU HÌNH'!$E$5:$E$24,A298)&gt;0,WEEKDAY(A298)=1),"TC",IF(G298&gt;='CẤU HÌNH'!$C$11,"X",IF(G298&gt;='CẤU HÌNH'!$C$12,"N","K"))))))</f>
        <v/>
      </c>
      <c r="N298" s="17"/>
      <c r="O298" s="39" t="str">
        <f t="shared" si="2"/>
        <v/>
      </c>
    </row>
    <row r="299" ht="19.5" customHeight="1">
      <c r="A299" s="15"/>
      <c r="B299" s="17"/>
      <c r="C299" s="22" t="str">
        <f t="array" ref="C299">IF(B299="","",IFERROR(INDEX('NHÂN VIÊN'!$C$5:$C$54,MATCH(B299,'NHÂN VIÊN'!$B$5:$B$54,0)),"⚠ Sai mã NV"))</f>
        <v/>
      </c>
      <c r="D299" s="24"/>
      <c r="E299" s="24"/>
      <c r="F299" s="25"/>
      <c r="G299" s="32" t="str">
        <f>IF(OR(A299="",B299=""),"",IF(AND(D299&lt;&gt;"",E299&lt;&gt;""),ROUND(MAX(0,(E299-D299)*24-MAX(0,MIN(E299,'CẤU HÌNH'!$C$8)-MAX(D299,'CẤU HÌNH'!$C$7))*24),2),0))</f>
        <v/>
      </c>
      <c r="H299" s="34" t="str">
        <f>IF(M299="X",IF(D299&gt;'CẤU HÌNH'!$C$5+'CẤU HÌNH'!$C$10/1440,ROUND((D299-'CẤU HÌNH'!$C$5)*1440,0),0),"")</f>
        <v/>
      </c>
      <c r="I299" s="34" t="str">
        <f>IF(M299="X",IF(E299&lt;'CẤU HÌNH'!$C$6,ROUND(('CẤU HÌNH'!$C$6-E299)*1440,0),0),"")</f>
        <v/>
      </c>
      <c r="J299" s="37" t="str">
        <f>IF(M299="","",IF(M299="TC",G299,IF(M299="X",IF(ROUND((E299-'CẤU HÌNH'!$C$6)*24,4)&gt;='CẤU HÌNH'!$C$13,FLOOR(ROUND((E299-'CẤU HÌNH'!$C$6)*24,4),0.5),0),0)))</f>
        <v/>
      </c>
      <c r="K299" s="32" t="str">
        <f>IF(A299="","",IF(COUNTIF('CẤU HÌNH'!$E$5:$E$24,A299)&gt;0,'CẤU HÌNH'!$C$16,IF(WEEKDAY(A299)=1,'CẤU HÌNH'!$C$15,'CẤU HÌNH'!$C$14)))</f>
        <v/>
      </c>
      <c r="L299" s="37" t="str">
        <f t="shared" si="1"/>
        <v/>
      </c>
      <c r="M299" s="38" t="str">
        <f>IF(OR(A299="",B299=""),"",IF(F299&lt;&gt;"",F299,IF(G299=0,"",IF(OR(COUNTIF('CẤU HÌNH'!$E$5:$E$24,A299)&gt;0,WEEKDAY(A299)=1),"TC",IF(G299&gt;='CẤU HÌNH'!$C$11,"X",IF(G299&gt;='CẤU HÌNH'!$C$12,"N","K"))))))</f>
        <v/>
      </c>
      <c r="N299" s="17"/>
      <c r="O299" s="39" t="str">
        <f t="shared" si="2"/>
        <v/>
      </c>
    </row>
    <row r="300" ht="19.5" customHeight="1">
      <c r="A300" s="15"/>
      <c r="B300" s="17"/>
      <c r="C300" s="22" t="str">
        <f t="array" ref="C300">IF(B300="","",IFERROR(INDEX('NHÂN VIÊN'!$C$5:$C$54,MATCH(B300,'NHÂN VIÊN'!$B$5:$B$54,0)),"⚠ Sai mã NV"))</f>
        <v/>
      </c>
      <c r="D300" s="24"/>
      <c r="E300" s="24"/>
      <c r="F300" s="25"/>
      <c r="G300" s="32" t="str">
        <f>IF(OR(A300="",B300=""),"",IF(AND(D300&lt;&gt;"",E300&lt;&gt;""),ROUND(MAX(0,(E300-D300)*24-MAX(0,MIN(E300,'CẤU HÌNH'!$C$8)-MAX(D300,'CẤU HÌNH'!$C$7))*24),2),0))</f>
        <v/>
      </c>
      <c r="H300" s="34" t="str">
        <f>IF(M300="X",IF(D300&gt;'CẤU HÌNH'!$C$5+'CẤU HÌNH'!$C$10/1440,ROUND((D300-'CẤU HÌNH'!$C$5)*1440,0),0),"")</f>
        <v/>
      </c>
      <c r="I300" s="34" t="str">
        <f>IF(M300="X",IF(E300&lt;'CẤU HÌNH'!$C$6,ROUND(('CẤU HÌNH'!$C$6-E300)*1440,0),0),"")</f>
        <v/>
      </c>
      <c r="J300" s="37" t="str">
        <f>IF(M300="","",IF(M300="TC",G300,IF(M300="X",IF(ROUND((E300-'CẤU HÌNH'!$C$6)*24,4)&gt;='CẤU HÌNH'!$C$13,FLOOR(ROUND((E300-'CẤU HÌNH'!$C$6)*24,4),0.5),0),0)))</f>
        <v/>
      </c>
      <c r="K300" s="32" t="str">
        <f>IF(A300="","",IF(COUNTIF('CẤU HÌNH'!$E$5:$E$24,A300)&gt;0,'CẤU HÌNH'!$C$16,IF(WEEKDAY(A300)=1,'CẤU HÌNH'!$C$15,'CẤU HÌNH'!$C$14)))</f>
        <v/>
      </c>
      <c r="L300" s="37" t="str">
        <f t="shared" si="1"/>
        <v/>
      </c>
      <c r="M300" s="38" t="str">
        <f>IF(OR(A300="",B300=""),"",IF(F300&lt;&gt;"",F300,IF(G300=0,"",IF(OR(COUNTIF('CẤU HÌNH'!$E$5:$E$24,A300)&gt;0,WEEKDAY(A300)=1),"TC",IF(G300&gt;='CẤU HÌNH'!$C$11,"X",IF(G300&gt;='CẤU HÌNH'!$C$12,"N","K"))))))</f>
        <v/>
      </c>
      <c r="N300" s="17"/>
      <c r="O300" s="39" t="str">
        <f t="shared" si="2"/>
        <v/>
      </c>
    </row>
    <row r="301" ht="19.5" customHeight="1">
      <c r="A301" s="15"/>
      <c r="B301" s="17"/>
      <c r="C301" s="22" t="str">
        <f t="array" ref="C301">IF(B301="","",IFERROR(INDEX('NHÂN VIÊN'!$C$5:$C$54,MATCH(B301,'NHÂN VIÊN'!$B$5:$B$54,0)),"⚠ Sai mã NV"))</f>
        <v/>
      </c>
      <c r="D301" s="24"/>
      <c r="E301" s="24"/>
      <c r="F301" s="25"/>
      <c r="G301" s="32" t="str">
        <f>IF(OR(A301="",B301=""),"",IF(AND(D301&lt;&gt;"",E301&lt;&gt;""),ROUND(MAX(0,(E301-D301)*24-MAX(0,MIN(E301,'CẤU HÌNH'!$C$8)-MAX(D301,'CẤU HÌNH'!$C$7))*24),2),0))</f>
        <v/>
      </c>
      <c r="H301" s="34" t="str">
        <f>IF(M301="X",IF(D301&gt;'CẤU HÌNH'!$C$5+'CẤU HÌNH'!$C$10/1440,ROUND((D301-'CẤU HÌNH'!$C$5)*1440,0),0),"")</f>
        <v/>
      </c>
      <c r="I301" s="34" t="str">
        <f>IF(M301="X",IF(E301&lt;'CẤU HÌNH'!$C$6,ROUND(('CẤU HÌNH'!$C$6-E301)*1440,0),0),"")</f>
        <v/>
      </c>
      <c r="J301" s="37" t="str">
        <f>IF(M301="","",IF(M301="TC",G301,IF(M301="X",IF(ROUND((E301-'CẤU HÌNH'!$C$6)*24,4)&gt;='CẤU HÌNH'!$C$13,FLOOR(ROUND((E301-'CẤU HÌNH'!$C$6)*24,4),0.5),0),0)))</f>
        <v/>
      </c>
      <c r="K301" s="32" t="str">
        <f>IF(A301="","",IF(COUNTIF('CẤU HÌNH'!$E$5:$E$24,A301)&gt;0,'CẤU HÌNH'!$C$16,IF(WEEKDAY(A301)=1,'CẤU HÌNH'!$C$15,'CẤU HÌNH'!$C$14)))</f>
        <v/>
      </c>
      <c r="L301" s="37" t="str">
        <f t="shared" si="1"/>
        <v/>
      </c>
      <c r="M301" s="38" t="str">
        <f>IF(OR(A301="",B301=""),"",IF(F301&lt;&gt;"",F301,IF(G301=0,"",IF(OR(COUNTIF('CẤU HÌNH'!$E$5:$E$24,A301)&gt;0,WEEKDAY(A301)=1),"TC",IF(G301&gt;='CẤU HÌNH'!$C$11,"X",IF(G301&gt;='CẤU HÌNH'!$C$12,"N","K"))))))</f>
        <v/>
      </c>
      <c r="N301" s="17"/>
      <c r="O301" s="39" t="str">
        <f t="shared" si="2"/>
        <v/>
      </c>
    </row>
    <row r="302" ht="19.5" customHeight="1">
      <c r="A302" s="15"/>
      <c r="B302" s="17"/>
      <c r="C302" s="22" t="str">
        <f t="array" ref="C302">IF(B302="","",IFERROR(INDEX('NHÂN VIÊN'!$C$5:$C$54,MATCH(B302,'NHÂN VIÊN'!$B$5:$B$54,0)),"⚠ Sai mã NV"))</f>
        <v/>
      </c>
      <c r="D302" s="24"/>
      <c r="E302" s="24"/>
      <c r="F302" s="25"/>
      <c r="G302" s="32" t="str">
        <f>IF(OR(A302="",B302=""),"",IF(AND(D302&lt;&gt;"",E302&lt;&gt;""),ROUND(MAX(0,(E302-D302)*24-MAX(0,MIN(E302,'CẤU HÌNH'!$C$8)-MAX(D302,'CẤU HÌNH'!$C$7))*24),2),0))</f>
        <v/>
      </c>
      <c r="H302" s="34" t="str">
        <f>IF(M302="X",IF(D302&gt;'CẤU HÌNH'!$C$5+'CẤU HÌNH'!$C$10/1440,ROUND((D302-'CẤU HÌNH'!$C$5)*1440,0),0),"")</f>
        <v/>
      </c>
      <c r="I302" s="34" t="str">
        <f>IF(M302="X",IF(E302&lt;'CẤU HÌNH'!$C$6,ROUND(('CẤU HÌNH'!$C$6-E302)*1440,0),0),"")</f>
        <v/>
      </c>
      <c r="J302" s="37" t="str">
        <f>IF(M302="","",IF(M302="TC",G302,IF(M302="X",IF(ROUND((E302-'CẤU HÌNH'!$C$6)*24,4)&gt;='CẤU HÌNH'!$C$13,FLOOR(ROUND((E302-'CẤU HÌNH'!$C$6)*24,4),0.5),0),0)))</f>
        <v/>
      </c>
      <c r="K302" s="32" t="str">
        <f>IF(A302="","",IF(COUNTIF('CẤU HÌNH'!$E$5:$E$24,A302)&gt;0,'CẤU HÌNH'!$C$16,IF(WEEKDAY(A302)=1,'CẤU HÌNH'!$C$15,'CẤU HÌNH'!$C$14)))</f>
        <v/>
      </c>
      <c r="L302" s="37" t="str">
        <f t="shared" si="1"/>
        <v/>
      </c>
      <c r="M302" s="38" t="str">
        <f>IF(OR(A302="",B302=""),"",IF(F302&lt;&gt;"",F302,IF(G302=0,"",IF(OR(COUNTIF('CẤU HÌNH'!$E$5:$E$24,A302)&gt;0,WEEKDAY(A302)=1),"TC",IF(G302&gt;='CẤU HÌNH'!$C$11,"X",IF(G302&gt;='CẤU HÌNH'!$C$12,"N","K"))))))</f>
        <v/>
      </c>
      <c r="N302" s="17"/>
      <c r="O302" s="39" t="str">
        <f t="shared" si="2"/>
        <v/>
      </c>
    </row>
    <row r="303" ht="19.5" customHeight="1">
      <c r="A303" s="15"/>
      <c r="B303" s="17"/>
      <c r="C303" s="22" t="str">
        <f t="array" ref="C303">IF(B303="","",IFERROR(INDEX('NHÂN VIÊN'!$C$5:$C$54,MATCH(B303,'NHÂN VIÊN'!$B$5:$B$54,0)),"⚠ Sai mã NV"))</f>
        <v/>
      </c>
      <c r="D303" s="24"/>
      <c r="E303" s="24"/>
      <c r="F303" s="25"/>
      <c r="G303" s="32" t="str">
        <f>IF(OR(A303="",B303=""),"",IF(AND(D303&lt;&gt;"",E303&lt;&gt;""),ROUND(MAX(0,(E303-D303)*24-MAX(0,MIN(E303,'CẤU HÌNH'!$C$8)-MAX(D303,'CẤU HÌNH'!$C$7))*24),2),0))</f>
        <v/>
      </c>
      <c r="H303" s="34" t="str">
        <f>IF(M303="X",IF(D303&gt;'CẤU HÌNH'!$C$5+'CẤU HÌNH'!$C$10/1440,ROUND((D303-'CẤU HÌNH'!$C$5)*1440,0),0),"")</f>
        <v/>
      </c>
      <c r="I303" s="34" t="str">
        <f>IF(M303="X",IF(E303&lt;'CẤU HÌNH'!$C$6,ROUND(('CẤU HÌNH'!$C$6-E303)*1440,0),0),"")</f>
        <v/>
      </c>
      <c r="J303" s="37" t="str">
        <f>IF(M303="","",IF(M303="TC",G303,IF(M303="X",IF(ROUND((E303-'CẤU HÌNH'!$C$6)*24,4)&gt;='CẤU HÌNH'!$C$13,FLOOR(ROUND((E303-'CẤU HÌNH'!$C$6)*24,4),0.5),0),0)))</f>
        <v/>
      </c>
      <c r="K303" s="32" t="str">
        <f>IF(A303="","",IF(COUNTIF('CẤU HÌNH'!$E$5:$E$24,A303)&gt;0,'CẤU HÌNH'!$C$16,IF(WEEKDAY(A303)=1,'CẤU HÌNH'!$C$15,'CẤU HÌNH'!$C$14)))</f>
        <v/>
      </c>
      <c r="L303" s="37" t="str">
        <f t="shared" si="1"/>
        <v/>
      </c>
      <c r="M303" s="38" t="str">
        <f>IF(OR(A303="",B303=""),"",IF(F303&lt;&gt;"",F303,IF(G303=0,"",IF(OR(COUNTIF('CẤU HÌNH'!$E$5:$E$24,A303)&gt;0,WEEKDAY(A303)=1),"TC",IF(G303&gt;='CẤU HÌNH'!$C$11,"X",IF(G303&gt;='CẤU HÌNH'!$C$12,"N","K"))))))</f>
        <v/>
      </c>
      <c r="N303" s="17"/>
      <c r="O303" s="39" t="str">
        <f t="shared" si="2"/>
        <v/>
      </c>
    </row>
    <row r="304" ht="19.5" customHeight="1">
      <c r="A304" s="15"/>
      <c r="B304" s="17"/>
      <c r="C304" s="22" t="str">
        <f t="array" ref="C304">IF(B304="","",IFERROR(INDEX('NHÂN VIÊN'!$C$5:$C$54,MATCH(B304,'NHÂN VIÊN'!$B$5:$B$54,0)),"⚠ Sai mã NV"))</f>
        <v/>
      </c>
      <c r="D304" s="24"/>
      <c r="E304" s="24"/>
      <c r="F304" s="25"/>
      <c r="G304" s="32" t="str">
        <f>IF(OR(A304="",B304=""),"",IF(AND(D304&lt;&gt;"",E304&lt;&gt;""),ROUND(MAX(0,(E304-D304)*24-MAX(0,MIN(E304,'CẤU HÌNH'!$C$8)-MAX(D304,'CẤU HÌNH'!$C$7))*24),2),0))</f>
        <v/>
      </c>
      <c r="H304" s="34" t="str">
        <f>IF(M304="X",IF(D304&gt;'CẤU HÌNH'!$C$5+'CẤU HÌNH'!$C$10/1440,ROUND((D304-'CẤU HÌNH'!$C$5)*1440,0),0),"")</f>
        <v/>
      </c>
      <c r="I304" s="34" t="str">
        <f>IF(M304="X",IF(E304&lt;'CẤU HÌNH'!$C$6,ROUND(('CẤU HÌNH'!$C$6-E304)*1440,0),0),"")</f>
        <v/>
      </c>
      <c r="J304" s="37" t="str">
        <f>IF(M304="","",IF(M304="TC",G304,IF(M304="X",IF(ROUND((E304-'CẤU HÌNH'!$C$6)*24,4)&gt;='CẤU HÌNH'!$C$13,FLOOR(ROUND((E304-'CẤU HÌNH'!$C$6)*24,4),0.5),0),0)))</f>
        <v/>
      </c>
      <c r="K304" s="32" t="str">
        <f>IF(A304="","",IF(COUNTIF('CẤU HÌNH'!$E$5:$E$24,A304)&gt;0,'CẤU HÌNH'!$C$16,IF(WEEKDAY(A304)=1,'CẤU HÌNH'!$C$15,'CẤU HÌNH'!$C$14)))</f>
        <v/>
      </c>
      <c r="L304" s="37" t="str">
        <f t="shared" si="1"/>
        <v/>
      </c>
      <c r="M304" s="38" t="str">
        <f>IF(OR(A304="",B304=""),"",IF(F304&lt;&gt;"",F304,IF(G304=0,"",IF(OR(COUNTIF('CẤU HÌNH'!$E$5:$E$24,A304)&gt;0,WEEKDAY(A304)=1),"TC",IF(G304&gt;='CẤU HÌNH'!$C$11,"X",IF(G304&gt;='CẤU HÌNH'!$C$12,"N","K"))))))</f>
        <v/>
      </c>
      <c r="N304" s="17"/>
      <c r="O304" s="39" t="str">
        <f t="shared" si="2"/>
        <v/>
      </c>
    </row>
    <row r="305" ht="19.5" customHeight="1">
      <c r="A305" s="15"/>
      <c r="B305" s="17"/>
      <c r="C305" s="22" t="str">
        <f t="array" ref="C305">IF(B305="","",IFERROR(INDEX('NHÂN VIÊN'!$C$5:$C$54,MATCH(B305,'NHÂN VIÊN'!$B$5:$B$54,0)),"⚠ Sai mã NV"))</f>
        <v/>
      </c>
      <c r="D305" s="24"/>
      <c r="E305" s="24"/>
      <c r="F305" s="25"/>
      <c r="G305" s="32" t="str">
        <f>IF(OR(A305="",B305=""),"",IF(AND(D305&lt;&gt;"",E305&lt;&gt;""),ROUND(MAX(0,(E305-D305)*24-MAX(0,MIN(E305,'CẤU HÌNH'!$C$8)-MAX(D305,'CẤU HÌNH'!$C$7))*24),2),0))</f>
        <v/>
      </c>
      <c r="H305" s="34" t="str">
        <f>IF(M305="X",IF(D305&gt;'CẤU HÌNH'!$C$5+'CẤU HÌNH'!$C$10/1440,ROUND((D305-'CẤU HÌNH'!$C$5)*1440,0),0),"")</f>
        <v/>
      </c>
      <c r="I305" s="34" t="str">
        <f>IF(M305="X",IF(E305&lt;'CẤU HÌNH'!$C$6,ROUND(('CẤU HÌNH'!$C$6-E305)*1440,0),0),"")</f>
        <v/>
      </c>
      <c r="J305" s="37" t="str">
        <f>IF(M305="","",IF(M305="TC",G305,IF(M305="X",IF(ROUND((E305-'CẤU HÌNH'!$C$6)*24,4)&gt;='CẤU HÌNH'!$C$13,FLOOR(ROUND((E305-'CẤU HÌNH'!$C$6)*24,4),0.5),0),0)))</f>
        <v/>
      </c>
      <c r="K305" s="32" t="str">
        <f>IF(A305="","",IF(COUNTIF('CẤU HÌNH'!$E$5:$E$24,A305)&gt;0,'CẤU HÌNH'!$C$16,IF(WEEKDAY(A305)=1,'CẤU HÌNH'!$C$15,'CẤU HÌNH'!$C$14)))</f>
        <v/>
      </c>
      <c r="L305" s="37" t="str">
        <f t="shared" si="1"/>
        <v/>
      </c>
      <c r="M305" s="38" t="str">
        <f>IF(OR(A305="",B305=""),"",IF(F305&lt;&gt;"",F305,IF(G305=0,"",IF(OR(COUNTIF('CẤU HÌNH'!$E$5:$E$24,A305)&gt;0,WEEKDAY(A305)=1),"TC",IF(G305&gt;='CẤU HÌNH'!$C$11,"X",IF(G305&gt;='CẤU HÌNH'!$C$12,"N","K"))))))</f>
        <v/>
      </c>
      <c r="N305" s="17"/>
      <c r="O305" s="39" t="str">
        <f t="shared" si="2"/>
        <v/>
      </c>
    </row>
    <row r="306" ht="19.5" customHeight="1">
      <c r="A306" s="15"/>
      <c r="B306" s="17"/>
      <c r="C306" s="22" t="str">
        <f t="array" ref="C306">IF(B306="","",IFERROR(INDEX('NHÂN VIÊN'!$C$5:$C$54,MATCH(B306,'NHÂN VIÊN'!$B$5:$B$54,0)),"⚠ Sai mã NV"))</f>
        <v/>
      </c>
      <c r="D306" s="24"/>
      <c r="E306" s="24"/>
      <c r="F306" s="25"/>
      <c r="G306" s="32" t="str">
        <f>IF(OR(A306="",B306=""),"",IF(AND(D306&lt;&gt;"",E306&lt;&gt;""),ROUND(MAX(0,(E306-D306)*24-MAX(0,MIN(E306,'CẤU HÌNH'!$C$8)-MAX(D306,'CẤU HÌNH'!$C$7))*24),2),0))</f>
        <v/>
      </c>
      <c r="H306" s="34" t="str">
        <f>IF(M306="X",IF(D306&gt;'CẤU HÌNH'!$C$5+'CẤU HÌNH'!$C$10/1440,ROUND((D306-'CẤU HÌNH'!$C$5)*1440,0),0),"")</f>
        <v/>
      </c>
      <c r="I306" s="34" t="str">
        <f>IF(M306="X",IF(E306&lt;'CẤU HÌNH'!$C$6,ROUND(('CẤU HÌNH'!$C$6-E306)*1440,0),0),"")</f>
        <v/>
      </c>
      <c r="J306" s="37" t="str">
        <f>IF(M306="","",IF(M306="TC",G306,IF(M306="X",IF(ROUND((E306-'CẤU HÌNH'!$C$6)*24,4)&gt;='CẤU HÌNH'!$C$13,FLOOR(ROUND((E306-'CẤU HÌNH'!$C$6)*24,4),0.5),0),0)))</f>
        <v/>
      </c>
      <c r="K306" s="32" t="str">
        <f>IF(A306="","",IF(COUNTIF('CẤU HÌNH'!$E$5:$E$24,A306)&gt;0,'CẤU HÌNH'!$C$16,IF(WEEKDAY(A306)=1,'CẤU HÌNH'!$C$15,'CẤU HÌNH'!$C$14)))</f>
        <v/>
      </c>
      <c r="L306" s="37" t="str">
        <f t="shared" si="1"/>
        <v/>
      </c>
      <c r="M306" s="38" t="str">
        <f>IF(OR(A306="",B306=""),"",IF(F306&lt;&gt;"",F306,IF(G306=0,"",IF(OR(COUNTIF('CẤU HÌNH'!$E$5:$E$24,A306)&gt;0,WEEKDAY(A306)=1),"TC",IF(G306&gt;='CẤU HÌNH'!$C$11,"X",IF(G306&gt;='CẤU HÌNH'!$C$12,"N","K"))))))</f>
        <v/>
      </c>
      <c r="N306" s="17"/>
      <c r="O306" s="39" t="str">
        <f t="shared" si="2"/>
        <v/>
      </c>
    </row>
    <row r="307" ht="19.5" customHeight="1">
      <c r="A307" s="15"/>
      <c r="B307" s="17"/>
      <c r="C307" s="22" t="str">
        <f t="array" ref="C307">IF(B307="","",IFERROR(INDEX('NHÂN VIÊN'!$C$5:$C$54,MATCH(B307,'NHÂN VIÊN'!$B$5:$B$54,0)),"⚠ Sai mã NV"))</f>
        <v/>
      </c>
      <c r="D307" s="24"/>
      <c r="E307" s="24"/>
      <c r="F307" s="25"/>
      <c r="G307" s="32" t="str">
        <f>IF(OR(A307="",B307=""),"",IF(AND(D307&lt;&gt;"",E307&lt;&gt;""),ROUND(MAX(0,(E307-D307)*24-MAX(0,MIN(E307,'CẤU HÌNH'!$C$8)-MAX(D307,'CẤU HÌNH'!$C$7))*24),2),0))</f>
        <v/>
      </c>
      <c r="H307" s="34" t="str">
        <f>IF(M307="X",IF(D307&gt;'CẤU HÌNH'!$C$5+'CẤU HÌNH'!$C$10/1440,ROUND((D307-'CẤU HÌNH'!$C$5)*1440,0),0),"")</f>
        <v/>
      </c>
      <c r="I307" s="34" t="str">
        <f>IF(M307="X",IF(E307&lt;'CẤU HÌNH'!$C$6,ROUND(('CẤU HÌNH'!$C$6-E307)*1440,0),0),"")</f>
        <v/>
      </c>
      <c r="J307" s="37" t="str">
        <f>IF(M307="","",IF(M307="TC",G307,IF(M307="X",IF(ROUND((E307-'CẤU HÌNH'!$C$6)*24,4)&gt;='CẤU HÌNH'!$C$13,FLOOR(ROUND((E307-'CẤU HÌNH'!$C$6)*24,4),0.5),0),0)))</f>
        <v/>
      </c>
      <c r="K307" s="32" t="str">
        <f>IF(A307="","",IF(COUNTIF('CẤU HÌNH'!$E$5:$E$24,A307)&gt;0,'CẤU HÌNH'!$C$16,IF(WEEKDAY(A307)=1,'CẤU HÌNH'!$C$15,'CẤU HÌNH'!$C$14)))</f>
        <v/>
      </c>
      <c r="L307" s="37" t="str">
        <f t="shared" si="1"/>
        <v/>
      </c>
      <c r="M307" s="38" t="str">
        <f>IF(OR(A307="",B307=""),"",IF(F307&lt;&gt;"",F307,IF(G307=0,"",IF(OR(COUNTIF('CẤU HÌNH'!$E$5:$E$24,A307)&gt;0,WEEKDAY(A307)=1),"TC",IF(G307&gt;='CẤU HÌNH'!$C$11,"X",IF(G307&gt;='CẤU HÌNH'!$C$12,"N","K"))))))</f>
        <v/>
      </c>
      <c r="N307" s="17"/>
      <c r="O307" s="39" t="str">
        <f t="shared" si="2"/>
        <v/>
      </c>
    </row>
    <row r="308" ht="19.5" customHeight="1">
      <c r="A308" s="15"/>
      <c r="B308" s="17"/>
      <c r="C308" s="22" t="str">
        <f t="array" ref="C308">IF(B308="","",IFERROR(INDEX('NHÂN VIÊN'!$C$5:$C$54,MATCH(B308,'NHÂN VIÊN'!$B$5:$B$54,0)),"⚠ Sai mã NV"))</f>
        <v/>
      </c>
      <c r="D308" s="24"/>
      <c r="E308" s="24"/>
      <c r="F308" s="25"/>
      <c r="G308" s="32" t="str">
        <f>IF(OR(A308="",B308=""),"",IF(AND(D308&lt;&gt;"",E308&lt;&gt;""),ROUND(MAX(0,(E308-D308)*24-MAX(0,MIN(E308,'CẤU HÌNH'!$C$8)-MAX(D308,'CẤU HÌNH'!$C$7))*24),2),0))</f>
        <v/>
      </c>
      <c r="H308" s="34" t="str">
        <f>IF(M308="X",IF(D308&gt;'CẤU HÌNH'!$C$5+'CẤU HÌNH'!$C$10/1440,ROUND((D308-'CẤU HÌNH'!$C$5)*1440,0),0),"")</f>
        <v/>
      </c>
      <c r="I308" s="34" t="str">
        <f>IF(M308="X",IF(E308&lt;'CẤU HÌNH'!$C$6,ROUND(('CẤU HÌNH'!$C$6-E308)*1440,0),0),"")</f>
        <v/>
      </c>
      <c r="J308" s="37" t="str">
        <f>IF(M308="","",IF(M308="TC",G308,IF(M308="X",IF(ROUND((E308-'CẤU HÌNH'!$C$6)*24,4)&gt;='CẤU HÌNH'!$C$13,FLOOR(ROUND((E308-'CẤU HÌNH'!$C$6)*24,4),0.5),0),0)))</f>
        <v/>
      </c>
      <c r="K308" s="32" t="str">
        <f>IF(A308="","",IF(COUNTIF('CẤU HÌNH'!$E$5:$E$24,A308)&gt;0,'CẤU HÌNH'!$C$16,IF(WEEKDAY(A308)=1,'CẤU HÌNH'!$C$15,'CẤU HÌNH'!$C$14)))</f>
        <v/>
      </c>
      <c r="L308" s="37" t="str">
        <f t="shared" si="1"/>
        <v/>
      </c>
      <c r="M308" s="38" t="str">
        <f>IF(OR(A308="",B308=""),"",IF(F308&lt;&gt;"",F308,IF(G308=0,"",IF(OR(COUNTIF('CẤU HÌNH'!$E$5:$E$24,A308)&gt;0,WEEKDAY(A308)=1),"TC",IF(G308&gt;='CẤU HÌNH'!$C$11,"X",IF(G308&gt;='CẤU HÌNH'!$C$12,"N","K"))))))</f>
        <v/>
      </c>
      <c r="N308" s="17"/>
      <c r="O308" s="39" t="str">
        <f t="shared" si="2"/>
        <v/>
      </c>
    </row>
    <row r="309" ht="19.5" customHeight="1">
      <c r="A309" s="15"/>
      <c r="B309" s="17"/>
      <c r="C309" s="22" t="str">
        <f t="array" ref="C309">IF(B309="","",IFERROR(INDEX('NHÂN VIÊN'!$C$5:$C$54,MATCH(B309,'NHÂN VIÊN'!$B$5:$B$54,0)),"⚠ Sai mã NV"))</f>
        <v/>
      </c>
      <c r="D309" s="24"/>
      <c r="E309" s="24"/>
      <c r="F309" s="25"/>
      <c r="G309" s="32" t="str">
        <f>IF(OR(A309="",B309=""),"",IF(AND(D309&lt;&gt;"",E309&lt;&gt;""),ROUND(MAX(0,(E309-D309)*24-MAX(0,MIN(E309,'CẤU HÌNH'!$C$8)-MAX(D309,'CẤU HÌNH'!$C$7))*24),2),0))</f>
        <v/>
      </c>
      <c r="H309" s="34" t="str">
        <f>IF(M309="X",IF(D309&gt;'CẤU HÌNH'!$C$5+'CẤU HÌNH'!$C$10/1440,ROUND((D309-'CẤU HÌNH'!$C$5)*1440,0),0),"")</f>
        <v/>
      </c>
      <c r="I309" s="34" t="str">
        <f>IF(M309="X",IF(E309&lt;'CẤU HÌNH'!$C$6,ROUND(('CẤU HÌNH'!$C$6-E309)*1440,0),0),"")</f>
        <v/>
      </c>
      <c r="J309" s="37" t="str">
        <f>IF(M309="","",IF(M309="TC",G309,IF(M309="X",IF(ROUND((E309-'CẤU HÌNH'!$C$6)*24,4)&gt;='CẤU HÌNH'!$C$13,FLOOR(ROUND((E309-'CẤU HÌNH'!$C$6)*24,4),0.5),0),0)))</f>
        <v/>
      </c>
      <c r="K309" s="32" t="str">
        <f>IF(A309="","",IF(COUNTIF('CẤU HÌNH'!$E$5:$E$24,A309)&gt;0,'CẤU HÌNH'!$C$16,IF(WEEKDAY(A309)=1,'CẤU HÌNH'!$C$15,'CẤU HÌNH'!$C$14)))</f>
        <v/>
      </c>
      <c r="L309" s="37" t="str">
        <f t="shared" si="1"/>
        <v/>
      </c>
      <c r="M309" s="38" t="str">
        <f>IF(OR(A309="",B309=""),"",IF(F309&lt;&gt;"",F309,IF(G309=0,"",IF(OR(COUNTIF('CẤU HÌNH'!$E$5:$E$24,A309)&gt;0,WEEKDAY(A309)=1),"TC",IF(G309&gt;='CẤU HÌNH'!$C$11,"X",IF(G309&gt;='CẤU HÌNH'!$C$12,"N","K"))))))</f>
        <v/>
      </c>
      <c r="N309" s="17"/>
      <c r="O309" s="39" t="str">
        <f t="shared" si="2"/>
        <v/>
      </c>
    </row>
    <row r="310" ht="19.5" customHeight="1">
      <c r="A310" s="15"/>
      <c r="B310" s="17"/>
      <c r="C310" s="22" t="str">
        <f t="array" ref="C310">IF(B310="","",IFERROR(INDEX('NHÂN VIÊN'!$C$5:$C$54,MATCH(B310,'NHÂN VIÊN'!$B$5:$B$54,0)),"⚠ Sai mã NV"))</f>
        <v/>
      </c>
      <c r="D310" s="24"/>
      <c r="E310" s="24"/>
      <c r="F310" s="25"/>
      <c r="G310" s="32" t="str">
        <f>IF(OR(A310="",B310=""),"",IF(AND(D310&lt;&gt;"",E310&lt;&gt;""),ROUND(MAX(0,(E310-D310)*24-MAX(0,MIN(E310,'CẤU HÌNH'!$C$8)-MAX(D310,'CẤU HÌNH'!$C$7))*24),2),0))</f>
        <v/>
      </c>
      <c r="H310" s="34" t="str">
        <f>IF(M310="X",IF(D310&gt;'CẤU HÌNH'!$C$5+'CẤU HÌNH'!$C$10/1440,ROUND((D310-'CẤU HÌNH'!$C$5)*1440,0),0),"")</f>
        <v/>
      </c>
      <c r="I310" s="34" t="str">
        <f>IF(M310="X",IF(E310&lt;'CẤU HÌNH'!$C$6,ROUND(('CẤU HÌNH'!$C$6-E310)*1440,0),0),"")</f>
        <v/>
      </c>
      <c r="J310" s="37" t="str">
        <f>IF(M310="","",IF(M310="TC",G310,IF(M310="X",IF(ROUND((E310-'CẤU HÌNH'!$C$6)*24,4)&gt;='CẤU HÌNH'!$C$13,FLOOR(ROUND((E310-'CẤU HÌNH'!$C$6)*24,4),0.5),0),0)))</f>
        <v/>
      </c>
      <c r="K310" s="32" t="str">
        <f>IF(A310="","",IF(COUNTIF('CẤU HÌNH'!$E$5:$E$24,A310)&gt;0,'CẤU HÌNH'!$C$16,IF(WEEKDAY(A310)=1,'CẤU HÌNH'!$C$15,'CẤU HÌNH'!$C$14)))</f>
        <v/>
      </c>
      <c r="L310" s="37" t="str">
        <f t="shared" si="1"/>
        <v/>
      </c>
      <c r="M310" s="38" t="str">
        <f>IF(OR(A310="",B310=""),"",IF(F310&lt;&gt;"",F310,IF(G310=0,"",IF(OR(COUNTIF('CẤU HÌNH'!$E$5:$E$24,A310)&gt;0,WEEKDAY(A310)=1),"TC",IF(G310&gt;='CẤU HÌNH'!$C$11,"X",IF(G310&gt;='CẤU HÌNH'!$C$12,"N","K"))))))</f>
        <v/>
      </c>
      <c r="N310" s="17"/>
      <c r="O310" s="39" t="str">
        <f t="shared" si="2"/>
        <v/>
      </c>
    </row>
    <row r="311" ht="19.5" customHeight="1">
      <c r="A311" s="15"/>
      <c r="B311" s="17"/>
      <c r="C311" s="22" t="str">
        <f t="array" ref="C311">IF(B311="","",IFERROR(INDEX('NHÂN VIÊN'!$C$5:$C$54,MATCH(B311,'NHÂN VIÊN'!$B$5:$B$54,0)),"⚠ Sai mã NV"))</f>
        <v/>
      </c>
      <c r="D311" s="24"/>
      <c r="E311" s="24"/>
      <c r="F311" s="25"/>
      <c r="G311" s="32" t="str">
        <f>IF(OR(A311="",B311=""),"",IF(AND(D311&lt;&gt;"",E311&lt;&gt;""),ROUND(MAX(0,(E311-D311)*24-MAX(0,MIN(E311,'CẤU HÌNH'!$C$8)-MAX(D311,'CẤU HÌNH'!$C$7))*24),2),0))</f>
        <v/>
      </c>
      <c r="H311" s="34" t="str">
        <f>IF(M311="X",IF(D311&gt;'CẤU HÌNH'!$C$5+'CẤU HÌNH'!$C$10/1440,ROUND((D311-'CẤU HÌNH'!$C$5)*1440,0),0),"")</f>
        <v/>
      </c>
      <c r="I311" s="34" t="str">
        <f>IF(M311="X",IF(E311&lt;'CẤU HÌNH'!$C$6,ROUND(('CẤU HÌNH'!$C$6-E311)*1440,0),0),"")</f>
        <v/>
      </c>
      <c r="J311" s="37" t="str">
        <f>IF(M311="","",IF(M311="TC",G311,IF(M311="X",IF(ROUND((E311-'CẤU HÌNH'!$C$6)*24,4)&gt;='CẤU HÌNH'!$C$13,FLOOR(ROUND((E311-'CẤU HÌNH'!$C$6)*24,4),0.5),0),0)))</f>
        <v/>
      </c>
      <c r="K311" s="32" t="str">
        <f>IF(A311="","",IF(COUNTIF('CẤU HÌNH'!$E$5:$E$24,A311)&gt;0,'CẤU HÌNH'!$C$16,IF(WEEKDAY(A311)=1,'CẤU HÌNH'!$C$15,'CẤU HÌNH'!$C$14)))</f>
        <v/>
      </c>
      <c r="L311" s="37" t="str">
        <f t="shared" si="1"/>
        <v/>
      </c>
      <c r="M311" s="38" t="str">
        <f>IF(OR(A311="",B311=""),"",IF(F311&lt;&gt;"",F311,IF(G311=0,"",IF(OR(COUNTIF('CẤU HÌNH'!$E$5:$E$24,A311)&gt;0,WEEKDAY(A311)=1),"TC",IF(G311&gt;='CẤU HÌNH'!$C$11,"X",IF(G311&gt;='CẤU HÌNH'!$C$12,"N","K"))))))</f>
        <v/>
      </c>
      <c r="N311" s="17"/>
      <c r="O311" s="39" t="str">
        <f t="shared" si="2"/>
        <v/>
      </c>
    </row>
    <row r="312" ht="19.5" customHeight="1">
      <c r="A312" s="15"/>
      <c r="B312" s="17"/>
      <c r="C312" s="22" t="str">
        <f t="array" ref="C312">IF(B312="","",IFERROR(INDEX('NHÂN VIÊN'!$C$5:$C$54,MATCH(B312,'NHÂN VIÊN'!$B$5:$B$54,0)),"⚠ Sai mã NV"))</f>
        <v/>
      </c>
      <c r="D312" s="24"/>
      <c r="E312" s="24"/>
      <c r="F312" s="25"/>
      <c r="G312" s="32" t="str">
        <f>IF(OR(A312="",B312=""),"",IF(AND(D312&lt;&gt;"",E312&lt;&gt;""),ROUND(MAX(0,(E312-D312)*24-MAX(0,MIN(E312,'CẤU HÌNH'!$C$8)-MAX(D312,'CẤU HÌNH'!$C$7))*24),2),0))</f>
        <v/>
      </c>
      <c r="H312" s="34" t="str">
        <f>IF(M312="X",IF(D312&gt;'CẤU HÌNH'!$C$5+'CẤU HÌNH'!$C$10/1440,ROUND((D312-'CẤU HÌNH'!$C$5)*1440,0),0),"")</f>
        <v/>
      </c>
      <c r="I312" s="34" t="str">
        <f>IF(M312="X",IF(E312&lt;'CẤU HÌNH'!$C$6,ROUND(('CẤU HÌNH'!$C$6-E312)*1440,0),0),"")</f>
        <v/>
      </c>
      <c r="J312" s="37" t="str">
        <f>IF(M312="","",IF(M312="TC",G312,IF(M312="X",IF(ROUND((E312-'CẤU HÌNH'!$C$6)*24,4)&gt;='CẤU HÌNH'!$C$13,FLOOR(ROUND((E312-'CẤU HÌNH'!$C$6)*24,4),0.5),0),0)))</f>
        <v/>
      </c>
      <c r="K312" s="32" t="str">
        <f>IF(A312="","",IF(COUNTIF('CẤU HÌNH'!$E$5:$E$24,A312)&gt;0,'CẤU HÌNH'!$C$16,IF(WEEKDAY(A312)=1,'CẤU HÌNH'!$C$15,'CẤU HÌNH'!$C$14)))</f>
        <v/>
      </c>
      <c r="L312" s="37" t="str">
        <f t="shared" si="1"/>
        <v/>
      </c>
      <c r="M312" s="38" t="str">
        <f>IF(OR(A312="",B312=""),"",IF(F312&lt;&gt;"",F312,IF(G312=0,"",IF(OR(COUNTIF('CẤU HÌNH'!$E$5:$E$24,A312)&gt;0,WEEKDAY(A312)=1),"TC",IF(G312&gt;='CẤU HÌNH'!$C$11,"X",IF(G312&gt;='CẤU HÌNH'!$C$12,"N","K"))))))</f>
        <v/>
      </c>
      <c r="N312" s="17"/>
      <c r="O312" s="39" t="str">
        <f t="shared" si="2"/>
        <v/>
      </c>
    </row>
    <row r="313" ht="19.5" customHeight="1">
      <c r="A313" s="15"/>
      <c r="B313" s="17"/>
      <c r="C313" s="22" t="str">
        <f t="array" ref="C313">IF(B313="","",IFERROR(INDEX('NHÂN VIÊN'!$C$5:$C$54,MATCH(B313,'NHÂN VIÊN'!$B$5:$B$54,0)),"⚠ Sai mã NV"))</f>
        <v/>
      </c>
      <c r="D313" s="24"/>
      <c r="E313" s="24"/>
      <c r="F313" s="25"/>
      <c r="G313" s="32" t="str">
        <f>IF(OR(A313="",B313=""),"",IF(AND(D313&lt;&gt;"",E313&lt;&gt;""),ROUND(MAX(0,(E313-D313)*24-MAX(0,MIN(E313,'CẤU HÌNH'!$C$8)-MAX(D313,'CẤU HÌNH'!$C$7))*24),2),0))</f>
        <v/>
      </c>
      <c r="H313" s="34" t="str">
        <f>IF(M313="X",IF(D313&gt;'CẤU HÌNH'!$C$5+'CẤU HÌNH'!$C$10/1440,ROUND((D313-'CẤU HÌNH'!$C$5)*1440,0),0),"")</f>
        <v/>
      </c>
      <c r="I313" s="34" t="str">
        <f>IF(M313="X",IF(E313&lt;'CẤU HÌNH'!$C$6,ROUND(('CẤU HÌNH'!$C$6-E313)*1440,0),0),"")</f>
        <v/>
      </c>
      <c r="J313" s="37" t="str">
        <f>IF(M313="","",IF(M313="TC",G313,IF(M313="X",IF(ROUND((E313-'CẤU HÌNH'!$C$6)*24,4)&gt;='CẤU HÌNH'!$C$13,FLOOR(ROUND((E313-'CẤU HÌNH'!$C$6)*24,4),0.5),0),0)))</f>
        <v/>
      </c>
      <c r="K313" s="32" t="str">
        <f>IF(A313="","",IF(COUNTIF('CẤU HÌNH'!$E$5:$E$24,A313)&gt;0,'CẤU HÌNH'!$C$16,IF(WEEKDAY(A313)=1,'CẤU HÌNH'!$C$15,'CẤU HÌNH'!$C$14)))</f>
        <v/>
      </c>
      <c r="L313" s="37" t="str">
        <f t="shared" si="1"/>
        <v/>
      </c>
      <c r="M313" s="38" t="str">
        <f>IF(OR(A313="",B313=""),"",IF(F313&lt;&gt;"",F313,IF(G313=0,"",IF(OR(COUNTIF('CẤU HÌNH'!$E$5:$E$24,A313)&gt;0,WEEKDAY(A313)=1),"TC",IF(G313&gt;='CẤU HÌNH'!$C$11,"X",IF(G313&gt;='CẤU HÌNH'!$C$12,"N","K"))))))</f>
        <v/>
      </c>
      <c r="N313" s="17"/>
      <c r="O313" s="39" t="str">
        <f t="shared" si="2"/>
        <v/>
      </c>
    </row>
    <row r="314" ht="19.5" customHeight="1">
      <c r="A314" s="15"/>
      <c r="B314" s="17"/>
      <c r="C314" s="22" t="str">
        <f t="array" ref="C314">IF(B314="","",IFERROR(INDEX('NHÂN VIÊN'!$C$5:$C$54,MATCH(B314,'NHÂN VIÊN'!$B$5:$B$54,0)),"⚠ Sai mã NV"))</f>
        <v/>
      </c>
      <c r="D314" s="24"/>
      <c r="E314" s="24"/>
      <c r="F314" s="25"/>
      <c r="G314" s="32" t="str">
        <f>IF(OR(A314="",B314=""),"",IF(AND(D314&lt;&gt;"",E314&lt;&gt;""),ROUND(MAX(0,(E314-D314)*24-MAX(0,MIN(E314,'CẤU HÌNH'!$C$8)-MAX(D314,'CẤU HÌNH'!$C$7))*24),2),0))</f>
        <v/>
      </c>
      <c r="H314" s="34" t="str">
        <f>IF(M314="X",IF(D314&gt;'CẤU HÌNH'!$C$5+'CẤU HÌNH'!$C$10/1440,ROUND((D314-'CẤU HÌNH'!$C$5)*1440,0),0),"")</f>
        <v/>
      </c>
      <c r="I314" s="34" t="str">
        <f>IF(M314="X",IF(E314&lt;'CẤU HÌNH'!$C$6,ROUND(('CẤU HÌNH'!$C$6-E314)*1440,0),0),"")</f>
        <v/>
      </c>
      <c r="J314" s="37" t="str">
        <f>IF(M314="","",IF(M314="TC",G314,IF(M314="X",IF(ROUND((E314-'CẤU HÌNH'!$C$6)*24,4)&gt;='CẤU HÌNH'!$C$13,FLOOR(ROUND((E314-'CẤU HÌNH'!$C$6)*24,4),0.5),0),0)))</f>
        <v/>
      </c>
      <c r="K314" s="32" t="str">
        <f>IF(A314="","",IF(COUNTIF('CẤU HÌNH'!$E$5:$E$24,A314)&gt;0,'CẤU HÌNH'!$C$16,IF(WEEKDAY(A314)=1,'CẤU HÌNH'!$C$15,'CẤU HÌNH'!$C$14)))</f>
        <v/>
      </c>
      <c r="L314" s="37" t="str">
        <f t="shared" si="1"/>
        <v/>
      </c>
      <c r="M314" s="38" t="str">
        <f>IF(OR(A314="",B314=""),"",IF(F314&lt;&gt;"",F314,IF(G314=0,"",IF(OR(COUNTIF('CẤU HÌNH'!$E$5:$E$24,A314)&gt;0,WEEKDAY(A314)=1),"TC",IF(G314&gt;='CẤU HÌNH'!$C$11,"X",IF(G314&gt;='CẤU HÌNH'!$C$12,"N","K"))))))</f>
        <v/>
      </c>
      <c r="N314" s="17"/>
      <c r="O314" s="39" t="str">
        <f t="shared" si="2"/>
        <v/>
      </c>
    </row>
    <row r="315" ht="19.5" customHeight="1">
      <c r="A315" s="15"/>
      <c r="B315" s="17"/>
      <c r="C315" s="22" t="str">
        <f t="array" ref="C315">IF(B315="","",IFERROR(INDEX('NHÂN VIÊN'!$C$5:$C$54,MATCH(B315,'NHÂN VIÊN'!$B$5:$B$54,0)),"⚠ Sai mã NV"))</f>
        <v/>
      </c>
      <c r="D315" s="24"/>
      <c r="E315" s="24"/>
      <c r="F315" s="25"/>
      <c r="G315" s="32" t="str">
        <f>IF(OR(A315="",B315=""),"",IF(AND(D315&lt;&gt;"",E315&lt;&gt;""),ROUND(MAX(0,(E315-D315)*24-MAX(0,MIN(E315,'CẤU HÌNH'!$C$8)-MAX(D315,'CẤU HÌNH'!$C$7))*24),2),0))</f>
        <v/>
      </c>
      <c r="H315" s="34" t="str">
        <f>IF(M315="X",IF(D315&gt;'CẤU HÌNH'!$C$5+'CẤU HÌNH'!$C$10/1440,ROUND((D315-'CẤU HÌNH'!$C$5)*1440,0),0),"")</f>
        <v/>
      </c>
      <c r="I315" s="34" t="str">
        <f>IF(M315="X",IF(E315&lt;'CẤU HÌNH'!$C$6,ROUND(('CẤU HÌNH'!$C$6-E315)*1440,0),0),"")</f>
        <v/>
      </c>
      <c r="J315" s="37" t="str">
        <f>IF(M315="","",IF(M315="TC",G315,IF(M315="X",IF(ROUND((E315-'CẤU HÌNH'!$C$6)*24,4)&gt;='CẤU HÌNH'!$C$13,FLOOR(ROUND((E315-'CẤU HÌNH'!$C$6)*24,4),0.5),0),0)))</f>
        <v/>
      </c>
      <c r="K315" s="32" t="str">
        <f>IF(A315="","",IF(COUNTIF('CẤU HÌNH'!$E$5:$E$24,A315)&gt;0,'CẤU HÌNH'!$C$16,IF(WEEKDAY(A315)=1,'CẤU HÌNH'!$C$15,'CẤU HÌNH'!$C$14)))</f>
        <v/>
      </c>
      <c r="L315" s="37" t="str">
        <f t="shared" si="1"/>
        <v/>
      </c>
      <c r="M315" s="38" t="str">
        <f>IF(OR(A315="",B315=""),"",IF(F315&lt;&gt;"",F315,IF(G315=0,"",IF(OR(COUNTIF('CẤU HÌNH'!$E$5:$E$24,A315)&gt;0,WEEKDAY(A315)=1),"TC",IF(G315&gt;='CẤU HÌNH'!$C$11,"X",IF(G315&gt;='CẤU HÌNH'!$C$12,"N","K"))))))</f>
        <v/>
      </c>
      <c r="N315" s="17"/>
      <c r="O315" s="39" t="str">
        <f t="shared" si="2"/>
        <v/>
      </c>
    </row>
    <row r="316" ht="19.5" customHeight="1">
      <c r="A316" s="15"/>
      <c r="B316" s="17"/>
      <c r="C316" s="22" t="str">
        <f t="array" ref="C316">IF(B316="","",IFERROR(INDEX('NHÂN VIÊN'!$C$5:$C$54,MATCH(B316,'NHÂN VIÊN'!$B$5:$B$54,0)),"⚠ Sai mã NV"))</f>
        <v/>
      </c>
      <c r="D316" s="24"/>
      <c r="E316" s="24"/>
      <c r="F316" s="25"/>
      <c r="G316" s="32" t="str">
        <f>IF(OR(A316="",B316=""),"",IF(AND(D316&lt;&gt;"",E316&lt;&gt;""),ROUND(MAX(0,(E316-D316)*24-MAX(0,MIN(E316,'CẤU HÌNH'!$C$8)-MAX(D316,'CẤU HÌNH'!$C$7))*24),2),0))</f>
        <v/>
      </c>
      <c r="H316" s="34" t="str">
        <f>IF(M316="X",IF(D316&gt;'CẤU HÌNH'!$C$5+'CẤU HÌNH'!$C$10/1440,ROUND((D316-'CẤU HÌNH'!$C$5)*1440,0),0),"")</f>
        <v/>
      </c>
      <c r="I316" s="34" t="str">
        <f>IF(M316="X",IF(E316&lt;'CẤU HÌNH'!$C$6,ROUND(('CẤU HÌNH'!$C$6-E316)*1440,0),0),"")</f>
        <v/>
      </c>
      <c r="J316" s="37" t="str">
        <f>IF(M316="","",IF(M316="TC",G316,IF(M316="X",IF(ROUND((E316-'CẤU HÌNH'!$C$6)*24,4)&gt;='CẤU HÌNH'!$C$13,FLOOR(ROUND((E316-'CẤU HÌNH'!$C$6)*24,4),0.5),0),0)))</f>
        <v/>
      </c>
      <c r="K316" s="32" t="str">
        <f>IF(A316="","",IF(COUNTIF('CẤU HÌNH'!$E$5:$E$24,A316)&gt;0,'CẤU HÌNH'!$C$16,IF(WEEKDAY(A316)=1,'CẤU HÌNH'!$C$15,'CẤU HÌNH'!$C$14)))</f>
        <v/>
      </c>
      <c r="L316" s="37" t="str">
        <f t="shared" si="1"/>
        <v/>
      </c>
      <c r="M316" s="38" t="str">
        <f>IF(OR(A316="",B316=""),"",IF(F316&lt;&gt;"",F316,IF(G316=0,"",IF(OR(COUNTIF('CẤU HÌNH'!$E$5:$E$24,A316)&gt;0,WEEKDAY(A316)=1),"TC",IF(G316&gt;='CẤU HÌNH'!$C$11,"X",IF(G316&gt;='CẤU HÌNH'!$C$12,"N","K"))))))</f>
        <v/>
      </c>
      <c r="N316" s="17"/>
      <c r="O316" s="39" t="str">
        <f t="shared" si="2"/>
        <v/>
      </c>
    </row>
    <row r="317" ht="19.5" customHeight="1">
      <c r="A317" s="15"/>
      <c r="B317" s="17"/>
      <c r="C317" s="22" t="str">
        <f t="array" ref="C317">IF(B317="","",IFERROR(INDEX('NHÂN VIÊN'!$C$5:$C$54,MATCH(B317,'NHÂN VIÊN'!$B$5:$B$54,0)),"⚠ Sai mã NV"))</f>
        <v/>
      </c>
      <c r="D317" s="24"/>
      <c r="E317" s="24"/>
      <c r="F317" s="25"/>
      <c r="G317" s="32" t="str">
        <f>IF(OR(A317="",B317=""),"",IF(AND(D317&lt;&gt;"",E317&lt;&gt;""),ROUND(MAX(0,(E317-D317)*24-MAX(0,MIN(E317,'CẤU HÌNH'!$C$8)-MAX(D317,'CẤU HÌNH'!$C$7))*24),2),0))</f>
        <v/>
      </c>
      <c r="H317" s="34" t="str">
        <f>IF(M317="X",IF(D317&gt;'CẤU HÌNH'!$C$5+'CẤU HÌNH'!$C$10/1440,ROUND((D317-'CẤU HÌNH'!$C$5)*1440,0),0),"")</f>
        <v/>
      </c>
      <c r="I317" s="34" t="str">
        <f>IF(M317="X",IF(E317&lt;'CẤU HÌNH'!$C$6,ROUND(('CẤU HÌNH'!$C$6-E317)*1440,0),0),"")</f>
        <v/>
      </c>
      <c r="J317" s="37" t="str">
        <f>IF(M317="","",IF(M317="TC",G317,IF(M317="X",IF(ROUND((E317-'CẤU HÌNH'!$C$6)*24,4)&gt;='CẤU HÌNH'!$C$13,FLOOR(ROUND((E317-'CẤU HÌNH'!$C$6)*24,4),0.5),0),0)))</f>
        <v/>
      </c>
      <c r="K317" s="32" t="str">
        <f>IF(A317="","",IF(COUNTIF('CẤU HÌNH'!$E$5:$E$24,A317)&gt;0,'CẤU HÌNH'!$C$16,IF(WEEKDAY(A317)=1,'CẤU HÌNH'!$C$15,'CẤU HÌNH'!$C$14)))</f>
        <v/>
      </c>
      <c r="L317" s="37" t="str">
        <f t="shared" si="1"/>
        <v/>
      </c>
      <c r="M317" s="38" t="str">
        <f>IF(OR(A317="",B317=""),"",IF(F317&lt;&gt;"",F317,IF(G317=0,"",IF(OR(COUNTIF('CẤU HÌNH'!$E$5:$E$24,A317)&gt;0,WEEKDAY(A317)=1),"TC",IF(G317&gt;='CẤU HÌNH'!$C$11,"X",IF(G317&gt;='CẤU HÌNH'!$C$12,"N","K"))))))</f>
        <v/>
      </c>
      <c r="N317" s="17"/>
      <c r="O317" s="39" t="str">
        <f t="shared" si="2"/>
        <v/>
      </c>
    </row>
    <row r="318" ht="19.5" customHeight="1">
      <c r="A318" s="15"/>
      <c r="B318" s="17"/>
      <c r="C318" s="22" t="str">
        <f t="array" ref="C318">IF(B318="","",IFERROR(INDEX('NHÂN VIÊN'!$C$5:$C$54,MATCH(B318,'NHÂN VIÊN'!$B$5:$B$54,0)),"⚠ Sai mã NV"))</f>
        <v/>
      </c>
      <c r="D318" s="24"/>
      <c r="E318" s="24"/>
      <c r="F318" s="25"/>
      <c r="G318" s="32" t="str">
        <f>IF(OR(A318="",B318=""),"",IF(AND(D318&lt;&gt;"",E318&lt;&gt;""),ROUND(MAX(0,(E318-D318)*24-MAX(0,MIN(E318,'CẤU HÌNH'!$C$8)-MAX(D318,'CẤU HÌNH'!$C$7))*24),2),0))</f>
        <v/>
      </c>
      <c r="H318" s="34" t="str">
        <f>IF(M318="X",IF(D318&gt;'CẤU HÌNH'!$C$5+'CẤU HÌNH'!$C$10/1440,ROUND((D318-'CẤU HÌNH'!$C$5)*1440,0),0),"")</f>
        <v/>
      </c>
      <c r="I318" s="34" t="str">
        <f>IF(M318="X",IF(E318&lt;'CẤU HÌNH'!$C$6,ROUND(('CẤU HÌNH'!$C$6-E318)*1440,0),0),"")</f>
        <v/>
      </c>
      <c r="J318" s="37" t="str">
        <f>IF(M318="","",IF(M318="TC",G318,IF(M318="X",IF(ROUND((E318-'CẤU HÌNH'!$C$6)*24,4)&gt;='CẤU HÌNH'!$C$13,FLOOR(ROUND((E318-'CẤU HÌNH'!$C$6)*24,4),0.5),0),0)))</f>
        <v/>
      </c>
      <c r="K318" s="32" t="str">
        <f>IF(A318="","",IF(COUNTIF('CẤU HÌNH'!$E$5:$E$24,A318)&gt;0,'CẤU HÌNH'!$C$16,IF(WEEKDAY(A318)=1,'CẤU HÌNH'!$C$15,'CẤU HÌNH'!$C$14)))</f>
        <v/>
      </c>
      <c r="L318" s="37" t="str">
        <f t="shared" si="1"/>
        <v/>
      </c>
      <c r="M318" s="38" t="str">
        <f>IF(OR(A318="",B318=""),"",IF(F318&lt;&gt;"",F318,IF(G318=0,"",IF(OR(COUNTIF('CẤU HÌNH'!$E$5:$E$24,A318)&gt;0,WEEKDAY(A318)=1),"TC",IF(G318&gt;='CẤU HÌNH'!$C$11,"X",IF(G318&gt;='CẤU HÌNH'!$C$12,"N","K"))))))</f>
        <v/>
      </c>
      <c r="N318" s="17"/>
      <c r="O318" s="39" t="str">
        <f t="shared" si="2"/>
        <v/>
      </c>
    </row>
    <row r="319" ht="19.5" customHeight="1">
      <c r="A319" s="15"/>
      <c r="B319" s="17"/>
      <c r="C319" s="22" t="str">
        <f t="array" ref="C319">IF(B319="","",IFERROR(INDEX('NHÂN VIÊN'!$C$5:$C$54,MATCH(B319,'NHÂN VIÊN'!$B$5:$B$54,0)),"⚠ Sai mã NV"))</f>
        <v/>
      </c>
      <c r="D319" s="24"/>
      <c r="E319" s="24"/>
      <c r="F319" s="25"/>
      <c r="G319" s="32" t="str">
        <f>IF(OR(A319="",B319=""),"",IF(AND(D319&lt;&gt;"",E319&lt;&gt;""),ROUND(MAX(0,(E319-D319)*24-MAX(0,MIN(E319,'CẤU HÌNH'!$C$8)-MAX(D319,'CẤU HÌNH'!$C$7))*24),2),0))</f>
        <v/>
      </c>
      <c r="H319" s="34" t="str">
        <f>IF(M319="X",IF(D319&gt;'CẤU HÌNH'!$C$5+'CẤU HÌNH'!$C$10/1440,ROUND((D319-'CẤU HÌNH'!$C$5)*1440,0),0),"")</f>
        <v/>
      </c>
      <c r="I319" s="34" t="str">
        <f>IF(M319="X",IF(E319&lt;'CẤU HÌNH'!$C$6,ROUND(('CẤU HÌNH'!$C$6-E319)*1440,0),0),"")</f>
        <v/>
      </c>
      <c r="J319" s="37" t="str">
        <f>IF(M319="","",IF(M319="TC",G319,IF(M319="X",IF(ROUND((E319-'CẤU HÌNH'!$C$6)*24,4)&gt;='CẤU HÌNH'!$C$13,FLOOR(ROUND((E319-'CẤU HÌNH'!$C$6)*24,4),0.5),0),0)))</f>
        <v/>
      </c>
      <c r="K319" s="32" t="str">
        <f>IF(A319="","",IF(COUNTIF('CẤU HÌNH'!$E$5:$E$24,A319)&gt;0,'CẤU HÌNH'!$C$16,IF(WEEKDAY(A319)=1,'CẤU HÌNH'!$C$15,'CẤU HÌNH'!$C$14)))</f>
        <v/>
      </c>
      <c r="L319" s="37" t="str">
        <f t="shared" si="1"/>
        <v/>
      </c>
      <c r="M319" s="38" t="str">
        <f>IF(OR(A319="",B319=""),"",IF(F319&lt;&gt;"",F319,IF(G319=0,"",IF(OR(COUNTIF('CẤU HÌNH'!$E$5:$E$24,A319)&gt;0,WEEKDAY(A319)=1),"TC",IF(G319&gt;='CẤU HÌNH'!$C$11,"X",IF(G319&gt;='CẤU HÌNH'!$C$12,"N","K"))))))</f>
        <v/>
      </c>
      <c r="N319" s="17"/>
      <c r="O319" s="39" t="str">
        <f t="shared" si="2"/>
        <v/>
      </c>
    </row>
    <row r="320" ht="19.5" customHeight="1">
      <c r="A320" s="15"/>
      <c r="B320" s="17"/>
      <c r="C320" s="22" t="str">
        <f t="array" ref="C320">IF(B320="","",IFERROR(INDEX('NHÂN VIÊN'!$C$5:$C$54,MATCH(B320,'NHÂN VIÊN'!$B$5:$B$54,0)),"⚠ Sai mã NV"))</f>
        <v/>
      </c>
      <c r="D320" s="24"/>
      <c r="E320" s="24"/>
      <c r="F320" s="25"/>
      <c r="G320" s="32" t="str">
        <f>IF(OR(A320="",B320=""),"",IF(AND(D320&lt;&gt;"",E320&lt;&gt;""),ROUND(MAX(0,(E320-D320)*24-MAX(0,MIN(E320,'CẤU HÌNH'!$C$8)-MAX(D320,'CẤU HÌNH'!$C$7))*24),2),0))</f>
        <v/>
      </c>
      <c r="H320" s="34" t="str">
        <f>IF(M320="X",IF(D320&gt;'CẤU HÌNH'!$C$5+'CẤU HÌNH'!$C$10/1440,ROUND((D320-'CẤU HÌNH'!$C$5)*1440,0),0),"")</f>
        <v/>
      </c>
      <c r="I320" s="34" t="str">
        <f>IF(M320="X",IF(E320&lt;'CẤU HÌNH'!$C$6,ROUND(('CẤU HÌNH'!$C$6-E320)*1440,0),0),"")</f>
        <v/>
      </c>
      <c r="J320" s="37" t="str">
        <f>IF(M320="","",IF(M320="TC",G320,IF(M320="X",IF(ROUND((E320-'CẤU HÌNH'!$C$6)*24,4)&gt;='CẤU HÌNH'!$C$13,FLOOR(ROUND((E320-'CẤU HÌNH'!$C$6)*24,4),0.5),0),0)))</f>
        <v/>
      </c>
      <c r="K320" s="32" t="str">
        <f>IF(A320="","",IF(COUNTIF('CẤU HÌNH'!$E$5:$E$24,A320)&gt;0,'CẤU HÌNH'!$C$16,IF(WEEKDAY(A320)=1,'CẤU HÌNH'!$C$15,'CẤU HÌNH'!$C$14)))</f>
        <v/>
      </c>
      <c r="L320" s="37" t="str">
        <f t="shared" si="1"/>
        <v/>
      </c>
      <c r="M320" s="38" t="str">
        <f>IF(OR(A320="",B320=""),"",IF(F320&lt;&gt;"",F320,IF(G320=0,"",IF(OR(COUNTIF('CẤU HÌNH'!$E$5:$E$24,A320)&gt;0,WEEKDAY(A320)=1),"TC",IF(G320&gt;='CẤU HÌNH'!$C$11,"X",IF(G320&gt;='CẤU HÌNH'!$C$12,"N","K"))))))</f>
        <v/>
      </c>
      <c r="N320" s="17"/>
      <c r="O320" s="39" t="str">
        <f t="shared" si="2"/>
        <v/>
      </c>
    </row>
    <row r="321" ht="19.5" customHeight="1">
      <c r="A321" s="15"/>
      <c r="B321" s="17"/>
      <c r="C321" s="22" t="str">
        <f t="array" ref="C321">IF(B321="","",IFERROR(INDEX('NHÂN VIÊN'!$C$5:$C$54,MATCH(B321,'NHÂN VIÊN'!$B$5:$B$54,0)),"⚠ Sai mã NV"))</f>
        <v/>
      </c>
      <c r="D321" s="24"/>
      <c r="E321" s="24"/>
      <c r="F321" s="25"/>
      <c r="G321" s="32" t="str">
        <f>IF(OR(A321="",B321=""),"",IF(AND(D321&lt;&gt;"",E321&lt;&gt;""),ROUND(MAX(0,(E321-D321)*24-MAX(0,MIN(E321,'CẤU HÌNH'!$C$8)-MAX(D321,'CẤU HÌNH'!$C$7))*24),2),0))</f>
        <v/>
      </c>
      <c r="H321" s="34" t="str">
        <f>IF(M321="X",IF(D321&gt;'CẤU HÌNH'!$C$5+'CẤU HÌNH'!$C$10/1440,ROUND((D321-'CẤU HÌNH'!$C$5)*1440,0),0),"")</f>
        <v/>
      </c>
      <c r="I321" s="34" t="str">
        <f>IF(M321="X",IF(E321&lt;'CẤU HÌNH'!$C$6,ROUND(('CẤU HÌNH'!$C$6-E321)*1440,0),0),"")</f>
        <v/>
      </c>
      <c r="J321" s="37" t="str">
        <f>IF(M321="","",IF(M321="TC",G321,IF(M321="X",IF(ROUND((E321-'CẤU HÌNH'!$C$6)*24,4)&gt;='CẤU HÌNH'!$C$13,FLOOR(ROUND((E321-'CẤU HÌNH'!$C$6)*24,4),0.5),0),0)))</f>
        <v/>
      </c>
      <c r="K321" s="32" t="str">
        <f>IF(A321="","",IF(COUNTIF('CẤU HÌNH'!$E$5:$E$24,A321)&gt;0,'CẤU HÌNH'!$C$16,IF(WEEKDAY(A321)=1,'CẤU HÌNH'!$C$15,'CẤU HÌNH'!$C$14)))</f>
        <v/>
      </c>
      <c r="L321" s="37" t="str">
        <f t="shared" si="1"/>
        <v/>
      </c>
      <c r="M321" s="38" t="str">
        <f>IF(OR(A321="",B321=""),"",IF(F321&lt;&gt;"",F321,IF(G321=0,"",IF(OR(COUNTIF('CẤU HÌNH'!$E$5:$E$24,A321)&gt;0,WEEKDAY(A321)=1),"TC",IF(G321&gt;='CẤU HÌNH'!$C$11,"X",IF(G321&gt;='CẤU HÌNH'!$C$12,"N","K"))))))</f>
        <v/>
      </c>
      <c r="N321" s="17"/>
      <c r="O321" s="39" t="str">
        <f t="shared" si="2"/>
        <v/>
      </c>
    </row>
    <row r="322" ht="19.5" customHeight="1">
      <c r="A322" s="15"/>
      <c r="B322" s="17"/>
      <c r="C322" s="22" t="str">
        <f t="array" ref="C322">IF(B322="","",IFERROR(INDEX('NHÂN VIÊN'!$C$5:$C$54,MATCH(B322,'NHÂN VIÊN'!$B$5:$B$54,0)),"⚠ Sai mã NV"))</f>
        <v/>
      </c>
      <c r="D322" s="24"/>
      <c r="E322" s="24"/>
      <c r="F322" s="25"/>
      <c r="G322" s="32" t="str">
        <f>IF(OR(A322="",B322=""),"",IF(AND(D322&lt;&gt;"",E322&lt;&gt;""),ROUND(MAX(0,(E322-D322)*24-MAX(0,MIN(E322,'CẤU HÌNH'!$C$8)-MAX(D322,'CẤU HÌNH'!$C$7))*24),2),0))</f>
        <v/>
      </c>
      <c r="H322" s="34" t="str">
        <f>IF(M322="X",IF(D322&gt;'CẤU HÌNH'!$C$5+'CẤU HÌNH'!$C$10/1440,ROUND((D322-'CẤU HÌNH'!$C$5)*1440,0),0),"")</f>
        <v/>
      </c>
      <c r="I322" s="34" t="str">
        <f>IF(M322="X",IF(E322&lt;'CẤU HÌNH'!$C$6,ROUND(('CẤU HÌNH'!$C$6-E322)*1440,0),0),"")</f>
        <v/>
      </c>
      <c r="J322" s="37" t="str">
        <f>IF(M322="","",IF(M322="TC",G322,IF(M322="X",IF(ROUND((E322-'CẤU HÌNH'!$C$6)*24,4)&gt;='CẤU HÌNH'!$C$13,FLOOR(ROUND((E322-'CẤU HÌNH'!$C$6)*24,4),0.5),0),0)))</f>
        <v/>
      </c>
      <c r="K322" s="32" t="str">
        <f>IF(A322="","",IF(COUNTIF('CẤU HÌNH'!$E$5:$E$24,A322)&gt;0,'CẤU HÌNH'!$C$16,IF(WEEKDAY(A322)=1,'CẤU HÌNH'!$C$15,'CẤU HÌNH'!$C$14)))</f>
        <v/>
      </c>
      <c r="L322" s="37" t="str">
        <f t="shared" si="1"/>
        <v/>
      </c>
      <c r="M322" s="38" t="str">
        <f>IF(OR(A322="",B322=""),"",IF(F322&lt;&gt;"",F322,IF(G322=0,"",IF(OR(COUNTIF('CẤU HÌNH'!$E$5:$E$24,A322)&gt;0,WEEKDAY(A322)=1),"TC",IF(G322&gt;='CẤU HÌNH'!$C$11,"X",IF(G322&gt;='CẤU HÌNH'!$C$12,"N","K"))))))</f>
        <v/>
      </c>
      <c r="N322" s="17"/>
      <c r="O322" s="39" t="str">
        <f t="shared" si="2"/>
        <v/>
      </c>
    </row>
    <row r="323" ht="19.5" customHeight="1">
      <c r="A323" s="15"/>
      <c r="B323" s="17"/>
      <c r="C323" s="22" t="str">
        <f t="array" ref="C323">IF(B323="","",IFERROR(INDEX('NHÂN VIÊN'!$C$5:$C$54,MATCH(B323,'NHÂN VIÊN'!$B$5:$B$54,0)),"⚠ Sai mã NV"))</f>
        <v/>
      </c>
      <c r="D323" s="24"/>
      <c r="E323" s="24"/>
      <c r="F323" s="25"/>
      <c r="G323" s="32" t="str">
        <f>IF(OR(A323="",B323=""),"",IF(AND(D323&lt;&gt;"",E323&lt;&gt;""),ROUND(MAX(0,(E323-D323)*24-MAX(0,MIN(E323,'CẤU HÌNH'!$C$8)-MAX(D323,'CẤU HÌNH'!$C$7))*24),2),0))</f>
        <v/>
      </c>
      <c r="H323" s="34" t="str">
        <f>IF(M323="X",IF(D323&gt;'CẤU HÌNH'!$C$5+'CẤU HÌNH'!$C$10/1440,ROUND((D323-'CẤU HÌNH'!$C$5)*1440,0),0),"")</f>
        <v/>
      </c>
      <c r="I323" s="34" t="str">
        <f>IF(M323="X",IF(E323&lt;'CẤU HÌNH'!$C$6,ROUND(('CẤU HÌNH'!$C$6-E323)*1440,0),0),"")</f>
        <v/>
      </c>
      <c r="J323" s="37" t="str">
        <f>IF(M323="","",IF(M323="TC",G323,IF(M323="X",IF(ROUND((E323-'CẤU HÌNH'!$C$6)*24,4)&gt;='CẤU HÌNH'!$C$13,FLOOR(ROUND((E323-'CẤU HÌNH'!$C$6)*24,4),0.5),0),0)))</f>
        <v/>
      </c>
      <c r="K323" s="32" t="str">
        <f>IF(A323="","",IF(COUNTIF('CẤU HÌNH'!$E$5:$E$24,A323)&gt;0,'CẤU HÌNH'!$C$16,IF(WEEKDAY(A323)=1,'CẤU HÌNH'!$C$15,'CẤU HÌNH'!$C$14)))</f>
        <v/>
      </c>
      <c r="L323" s="37" t="str">
        <f t="shared" si="1"/>
        <v/>
      </c>
      <c r="M323" s="38" t="str">
        <f>IF(OR(A323="",B323=""),"",IF(F323&lt;&gt;"",F323,IF(G323=0,"",IF(OR(COUNTIF('CẤU HÌNH'!$E$5:$E$24,A323)&gt;0,WEEKDAY(A323)=1),"TC",IF(G323&gt;='CẤU HÌNH'!$C$11,"X",IF(G323&gt;='CẤU HÌNH'!$C$12,"N","K"))))))</f>
        <v/>
      </c>
      <c r="N323" s="17"/>
      <c r="O323" s="39" t="str">
        <f t="shared" si="2"/>
        <v/>
      </c>
    </row>
    <row r="324" ht="19.5" customHeight="1">
      <c r="A324" s="15"/>
      <c r="B324" s="17"/>
      <c r="C324" s="22" t="str">
        <f t="array" ref="C324">IF(B324="","",IFERROR(INDEX('NHÂN VIÊN'!$C$5:$C$54,MATCH(B324,'NHÂN VIÊN'!$B$5:$B$54,0)),"⚠ Sai mã NV"))</f>
        <v/>
      </c>
      <c r="D324" s="24"/>
      <c r="E324" s="24"/>
      <c r="F324" s="25"/>
      <c r="G324" s="32" t="str">
        <f>IF(OR(A324="",B324=""),"",IF(AND(D324&lt;&gt;"",E324&lt;&gt;""),ROUND(MAX(0,(E324-D324)*24-MAX(0,MIN(E324,'CẤU HÌNH'!$C$8)-MAX(D324,'CẤU HÌNH'!$C$7))*24),2),0))</f>
        <v/>
      </c>
      <c r="H324" s="34" t="str">
        <f>IF(M324="X",IF(D324&gt;'CẤU HÌNH'!$C$5+'CẤU HÌNH'!$C$10/1440,ROUND((D324-'CẤU HÌNH'!$C$5)*1440,0),0),"")</f>
        <v/>
      </c>
      <c r="I324" s="34" t="str">
        <f>IF(M324="X",IF(E324&lt;'CẤU HÌNH'!$C$6,ROUND(('CẤU HÌNH'!$C$6-E324)*1440,0),0),"")</f>
        <v/>
      </c>
      <c r="J324" s="37" t="str">
        <f>IF(M324="","",IF(M324="TC",G324,IF(M324="X",IF(ROUND((E324-'CẤU HÌNH'!$C$6)*24,4)&gt;='CẤU HÌNH'!$C$13,FLOOR(ROUND((E324-'CẤU HÌNH'!$C$6)*24,4),0.5),0),0)))</f>
        <v/>
      </c>
      <c r="K324" s="32" t="str">
        <f>IF(A324="","",IF(COUNTIF('CẤU HÌNH'!$E$5:$E$24,A324)&gt;0,'CẤU HÌNH'!$C$16,IF(WEEKDAY(A324)=1,'CẤU HÌNH'!$C$15,'CẤU HÌNH'!$C$14)))</f>
        <v/>
      </c>
      <c r="L324" s="37" t="str">
        <f t="shared" si="1"/>
        <v/>
      </c>
      <c r="M324" s="38" t="str">
        <f>IF(OR(A324="",B324=""),"",IF(F324&lt;&gt;"",F324,IF(G324=0,"",IF(OR(COUNTIF('CẤU HÌNH'!$E$5:$E$24,A324)&gt;0,WEEKDAY(A324)=1),"TC",IF(G324&gt;='CẤU HÌNH'!$C$11,"X",IF(G324&gt;='CẤU HÌNH'!$C$12,"N","K"))))))</f>
        <v/>
      </c>
      <c r="N324" s="17"/>
      <c r="O324" s="39" t="str">
        <f t="shared" si="2"/>
        <v/>
      </c>
    </row>
    <row r="325" ht="19.5" customHeight="1">
      <c r="A325" s="15"/>
      <c r="B325" s="17"/>
      <c r="C325" s="22" t="str">
        <f t="array" ref="C325">IF(B325="","",IFERROR(INDEX('NHÂN VIÊN'!$C$5:$C$54,MATCH(B325,'NHÂN VIÊN'!$B$5:$B$54,0)),"⚠ Sai mã NV"))</f>
        <v/>
      </c>
      <c r="D325" s="24"/>
      <c r="E325" s="24"/>
      <c r="F325" s="25"/>
      <c r="G325" s="32" t="str">
        <f>IF(OR(A325="",B325=""),"",IF(AND(D325&lt;&gt;"",E325&lt;&gt;""),ROUND(MAX(0,(E325-D325)*24-MAX(0,MIN(E325,'CẤU HÌNH'!$C$8)-MAX(D325,'CẤU HÌNH'!$C$7))*24),2),0))</f>
        <v/>
      </c>
      <c r="H325" s="34" t="str">
        <f>IF(M325="X",IF(D325&gt;'CẤU HÌNH'!$C$5+'CẤU HÌNH'!$C$10/1440,ROUND((D325-'CẤU HÌNH'!$C$5)*1440,0),0),"")</f>
        <v/>
      </c>
      <c r="I325" s="34" t="str">
        <f>IF(M325="X",IF(E325&lt;'CẤU HÌNH'!$C$6,ROUND(('CẤU HÌNH'!$C$6-E325)*1440,0),0),"")</f>
        <v/>
      </c>
      <c r="J325" s="37" t="str">
        <f>IF(M325="","",IF(M325="TC",G325,IF(M325="X",IF(ROUND((E325-'CẤU HÌNH'!$C$6)*24,4)&gt;='CẤU HÌNH'!$C$13,FLOOR(ROUND((E325-'CẤU HÌNH'!$C$6)*24,4),0.5),0),0)))</f>
        <v/>
      </c>
      <c r="K325" s="32" t="str">
        <f>IF(A325="","",IF(COUNTIF('CẤU HÌNH'!$E$5:$E$24,A325)&gt;0,'CẤU HÌNH'!$C$16,IF(WEEKDAY(A325)=1,'CẤU HÌNH'!$C$15,'CẤU HÌNH'!$C$14)))</f>
        <v/>
      </c>
      <c r="L325" s="37" t="str">
        <f t="shared" si="1"/>
        <v/>
      </c>
      <c r="M325" s="38" t="str">
        <f>IF(OR(A325="",B325=""),"",IF(F325&lt;&gt;"",F325,IF(G325=0,"",IF(OR(COUNTIF('CẤU HÌNH'!$E$5:$E$24,A325)&gt;0,WEEKDAY(A325)=1),"TC",IF(G325&gt;='CẤU HÌNH'!$C$11,"X",IF(G325&gt;='CẤU HÌNH'!$C$12,"N","K"))))))</f>
        <v/>
      </c>
      <c r="N325" s="17"/>
      <c r="O325" s="39" t="str">
        <f t="shared" si="2"/>
        <v/>
      </c>
    </row>
    <row r="326" ht="19.5" customHeight="1">
      <c r="A326" s="15"/>
      <c r="B326" s="17"/>
      <c r="C326" s="22" t="str">
        <f t="array" ref="C326">IF(B326="","",IFERROR(INDEX('NHÂN VIÊN'!$C$5:$C$54,MATCH(B326,'NHÂN VIÊN'!$B$5:$B$54,0)),"⚠ Sai mã NV"))</f>
        <v/>
      </c>
      <c r="D326" s="24"/>
      <c r="E326" s="24"/>
      <c r="F326" s="25"/>
      <c r="G326" s="32" t="str">
        <f>IF(OR(A326="",B326=""),"",IF(AND(D326&lt;&gt;"",E326&lt;&gt;""),ROUND(MAX(0,(E326-D326)*24-MAX(0,MIN(E326,'CẤU HÌNH'!$C$8)-MAX(D326,'CẤU HÌNH'!$C$7))*24),2),0))</f>
        <v/>
      </c>
      <c r="H326" s="34" t="str">
        <f>IF(M326="X",IF(D326&gt;'CẤU HÌNH'!$C$5+'CẤU HÌNH'!$C$10/1440,ROUND((D326-'CẤU HÌNH'!$C$5)*1440,0),0),"")</f>
        <v/>
      </c>
      <c r="I326" s="34" t="str">
        <f>IF(M326="X",IF(E326&lt;'CẤU HÌNH'!$C$6,ROUND(('CẤU HÌNH'!$C$6-E326)*1440,0),0),"")</f>
        <v/>
      </c>
      <c r="J326" s="37" t="str">
        <f>IF(M326="","",IF(M326="TC",G326,IF(M326="X",IF(ROUND((E326-'CẤU HÌNH'!$C$6)*24,4)&gt;='CẤU HÌNH'!$C$13,FLOOR(ROUND((E326-'CẤU HÌNH'!$C$6)*24,4),0.5),0),0)))</f>
        <v/>
      </c>
      <c r="K326" s="32" t="str">
        <f>IF(A326="","",IF(COUNTIF('CẤU HÌNH'!$E$5:$E$24,A326)&gt;0,'CẤU HÌNH'!$C$16,IF(WEEKDAY(A326)=1,'CẤU HÌNH'!$C$15,'CẤU HÌNH'!$C$14)))</f>
        <v/>
      </c>
      <c r="L326" s="37" t="str">
        <f t="shared" si="1"/>
        <v/>
      </c>
      <c r="M326" s="38" t="str">
        <f>IF(OR(A326="",B326=""),"",IF(F326&lt;&gt;"",F326,IF(G326=0,"",IF(OR(COUNTIF('CẤU HÌNH'!$E$5:$E$24,A326)&gt;0,WEEKDAY(A326)=1),"TC",IF(G326&gt;='CẤU HÌNH'!$C$11,"X",IF(G326&gt;='CẤU HÌNH'!$C$12,"N","K"))))))</f>
        <v/>
      </c>
      <c r="N326" s="17"/>
      <c r="O326" s="39" t="str">
        <f t="shared" si="2"/>
        <v/>
      </c>
    </row>
    <row r="327" ht="19.5" customHeight="1">
      <c r="A327" s="15"/>
      <c r="B327" s="17"/>
      <c r="C327" s="22" t="str">
        <f t="array" ref="C327">IF(B327="","",IFERROR(INDEX('NHÂN VIÊN'!$C$5:$C$54,MATCH(B327,'NHÂN VIÊN'!$B$5:$B$54,0)),"⚠ Sai mã NV"))</f>
        <v/>
      </c>
      <c r="D327" s="24"/>
      <c r="E327" s="24"/>
      <c r="F327" s="25"/>
      <c r="G327" s="32" t="str">
        <f>IF(OR(A327="",B327=""),"",IF(AND(D327&lt;&gt;"",E327&lt;&gt;""),ROUND(MAX(0,(E327-D327)*24-MAX(0,MIN(E327,'CẤU HÌNH'!$C$8)-MAX(D327,'CẤU HÌNH'!$C$7))*24),2),0))</f>
        <v/>
      </c>
      <c r="H327" s="34" t="str">
        <f>IF(M327="X",IF(D327&gt;'CẤU HÌNH'!$C$5+'CẤU HÌNH'!$C$10/1440,ROUND((D327-'CẤU HÌNH'!$C$5)*1440,0),0),"")</f>
        <v/>
      </c>
      <c r="I327" s="34" t="str">
        <f>IF(M327="X",IF(E327&lt;'CẤU HÌNH'!$C$6,ROUND(('CẤU HÌNH'!$C$6-E327)*1440,0),0),"")</f>
        <v/>
      </c>
      <c r="J327" s="37" t="str">
        <f>IF(M327="","",IF(M327="TC",G327,IF(M327="X",IF(ROUND((E327-'CẤU HÌNH'!$C$6)*24,4)&gt;='CẤU HÌNH'!$C$13,FLOOR(ROUND((E327-'CẤU HÌNH'!$C$6)*24,4),0.5),0),0)))</f>
        <v/>
      </c>
      <c r="K327" s="32" t="str">
        <f>IF(A327="","",IF(COUNTIF('CẤU HÌNH'!$E$5:$E$24,A327)&gt;0,'CẤU HÌNH'!$C$16,IF(WEEKDAY(A327)=1,'CẤU HÌNH'!$C$15,'CẤU HÌNH'!$C$14)))</f>
        <v/>
      </c>
      <c r="L327" s="37" t="str">
        <f t="shared" si="1"/>
        <v/>
      </c>
      <c r="M327" s="38" t="str">
        <f>IF(OR(A327="",B327=""),"",IF(F327&lt;&gt;"",F327,IF(G327=0,"",IF(OR(COUNTIF('CẤU HÌNH'!$E$5:$E$24,A327)&gt;0,WEEKDAY(A327)=1),"TC",IF(G327&gt;='CẤU HÌNH'!$C$11,"X",IF(G327&gt;='CẤU HÌNH'!$C$12,"N","K"))))))</f>
        <v/>
      </c>
      <c r="N327" s="17"/>
      <c r="O327" s="39" t="str">
        <f t="shared" si="2"/>
        <v/>
      </c>
    </row>
    <row r="328" ht="19.5" customHeight="1">
      <c r="A328" s="15"/>
      <c r="B328" s="17"/>
      <c r="C328" s="22" t="str">
        <f t="array" ref="C328">IF(B328="","",IFERROR(INDEX('NHÂN VIÊN'!$C$5:$C$54,MATCH(B328,'NHÂN VIÊN'!$B$5:$B$54,0)),"⚠ Sai mã NV"))</f>
        <v/>
      </c>
      <c r="D328" s="24"/>
      <c r="E328" s="24"/>
      <c r="F328" s="25"/>
      <c r="G328" s="32" t="str">
        <f>IF(OR(A328="",B328=""),"",IF(AND(D328&lt;&gt;"",E328&lt;&gt;""),ROUND(MAX(0,(E328-D328)*24-MAX(0,MIN(E328,'CẤU HÌNH'!$C$8)-MAX(D328,'CẤU HÌNH'!$C$7))*24),2),0))</f>
        <v/>
      </c>
      <c r="H328" s="34" t="str">
        <f>IF(M328="X",IF(D328&gt;'CẤU HÌNH'!$C$5+'CẤU HÌNH'!$C$10/1440,ROUND((D328-'CẤU HÌNH'!$C$5)*1440,0),0),"")</f>
        <v/>
      </c>
      <c r="I328" s="34" t="str">
        <f>IF(M328="X",IF(E328&lt;'CẤU HÌNH'!$C$6,ROUND(('CẤU HÌNH'!$C$6-E328)*1440,0),0),"")</f>
        <v/>
      </c>
      <c r="J328" s="37" t="str">
        <f>IF(M328="","",IF(M328="TC",G328,IF(M328="X",IF(ROUND((E328-'CẤU HÌNH'!$C$6)*24,4)&gt;='CẤU HÌNH'!$C$13,FLOOR(ROUND((E328-'CẤU HÌNH'!$C$6)*24,4),0.5),0),0)))</f>
        <v/>
      </c>
      <c r="K328" s="32" t="str">
        <f>IF(A328="","",IF(COUNTIF('CẤU HÌNH'!$E$5:$E$24,A328)&gt;0,'CẤU HÌNH'!$C$16,IF(WEEKDAY(A328)=1,'CẤU HÌNH'!$C$15,'CẤU HÌNH'!$C$14)))</f>
        <v/>
      </c>
      <c r="L328" s="37" t="str">
        <f t="shared" si="1"/>
        <v/>
      </c>
      <c r="M328" s="38" t="str">
        <f>IF(OR(A328="",B328=""),"",IF(F328&lt;&gt;"",F328,IF(G328=0,"",IF(OR(COUNTIF('CẤU HÌNH'!$E$5:$E$24,A328)&gt;0,WEEKDAY(A328)=1),"TC",IF(G328&gt;='CẤU HÌNH'!$C$11,"X",IF(G328&gt;='CẤU HÌNH'!$C$12,"N","K"))))))</f>
        <v/>
      </c>
      <c r="N328" s="17"/>
      <c r="O328" s="39" t="str">
        <f t="shared" si="2"/>
        <v/>
      </c>
    </row>
    <row r="329" ht="19.5" customHeight="1">
      <c r="A329" s="15"/>
      <c r="B329" s="17"/>
      <c r="C329" s="22" t="str">
        <f t="array" ref="C329">IF(B329="","",IFERROR(INDEX('NHÂN VIÊN'!$C$5:$C$54,MATCH(B329,'NHÂN VIÊN'!$B$5:$B$54,0)),"⚠ Sai mã NV"))</f>
        <v/>
      </c>
      <c r="D329" s="24"/>
      <c r="E329" s="24"/>
      <c r="F329" s="25"/>
      <c r="G329" s="32" t="str">
        <f>IF(OR(A329="",B329=""),"",IF(AND(D329&lt;&gt;"",E329&lt;&gt;""),ROUND(MAX(0,(E329-D329)*24-MAX(0,MIN(E329,'CẤU HÌNH'!$C$8)-MAX(D329,'CẤU HÌNH'!$C$7))*24),2),0))</f>
        <v/>
      </c>
      <c r="H329" s="34" t="str">
        <f>IF(M329="X",IF(D329&gt;'CẤU HÌNH'!$C$5+'CẤU HÌNH'!$C$10/1440,ROUND((D329-'CẤU HÌNH'!$C$5)*1440,0),0),"")</f>
        <v/>
      </c>
      <c r="I329" s="34" t="str">
        <f>IF(M329="X",IF(E329&lt;'CẤU HÌNH'!$C$6,ROUND(('CẤU HÌNH'!$C$6-E329)*1440,0),0),"")</f>
        <v/>
      </c>
      <c r="J329" s="37" t="str">
        <f>IF(M329="","",IF(M329="TC",G329,IF(M329="X",IF(ROUND((E329-'CẤU HÌNH'!$C$6)*24,4)&gt;='CẤU HÌNH'!$C$13,FLOOR(ROUND((E329-'CẤU HÌNH'!$C$6)*24,4),0.5),0),0)))</f>
        <v/>
      </c>
      <c r="K329" s="32" t="str">
        <f>IF(A329="","",IF(COUNTIF('CẤU HÌNH'!$E$5:$E$24,A329)&gt;0,'CẤU HÌNH'!$C$16,IF(WEEKDAY(A329)=1,'CẤU HÌNH'!$C$15,'CẤU HÌNH'!$C$14)))</f>
        <v/>
      </c>
      <c r="L329" s="37" t="str">
        <f t="shared" si="1"/>
        <v/>
      </c>
      <c r="M329" s="38" t="str">
        <f>IF(OR(A329="",B329=""),"",IF(F329&lt;&gt;"",F329,IF(G329=0,"",IF(OR(COUNTIF('CẤU HÌNH'!$E$5:$E$24,A329)&gt;0,WEEKDAY(A329)=1),"TC",IF(G329&gt;='CẤU HÌNH'!$C$11,"X",IF(G329&gt;='CẤU HÌNH'!$C$12,"N","K"))))))</f>
        <v/>
      </c>
      <c r="N329" s="17"/>
      <c r="O329" s="39" t="str">
        <f t="shared" si="2"/>
        <v/>
      </c>
    </row>
    <row r="330" ht="19.5" customHeight="1">
      <c r="A330" s="15"/>
      <c r="B330" s="17"/>
      <c r="C330" s="22" t="str">
        <f t="array" ref="C330">IF(B330="","",IFERROR(INDEX('NHÂN VIÊN'!$C$5:$C$54,MATCH(B330,'NHÂN VIÊN'!$B$5:$B$54,0)),"⚠ Sai mã NV"))</f>
        <v/>
      </c>
      <c r="D330" s="24"/>
      <c r="E330" s="24"/>
      <c r="F330" s="25"/>
      <c r="G330" s="32" t="str">
        <f>IF(OR(A330="",B330=""),"",IF(AND(D330&lt;&gt;"",E330&lt;&gt;""),ROUND(MAX(0,(E330-D330)*24-MAX(0,MIN(E330,'CẤU HÌNH'!$C$8)-MAX(D330,'CẤU HÌNH'!$C$7))*24),2),0))</f>
        <v/>
      </c>
      <c r="H330" s="34" t="str">
        <f>IF(M330="X",IF(D330&gt;'CẤU HÌNH'!$C$5+'CẤU HÌNH'!$C$10/1440,ROUND((D330-'CẤU HÌNH'!$C$5)*1440,0),0),"")</f>
        <v/>
      </c>
      <c r="I330" s="34" t="str">
        <f>IF(M330="X",IF(E330&lt;'CẤU HÌNH'!$C$6,ROUND(('CẤU HÌNH'!$C$6-E330)*1440,0),0),"")</f>
        <v/>
      </c>
      <c r="J330" s="37" t="str">
        <f>IF(M330="","",IF(M330="TC",G330,IF(M330="X",IF(ROUND((E330-'CẤU HÌNH'!$C$6)*24,4)&gt;='CẤU HÌNH'!$C$13,FLOOR(ROUND((E330-'CẤU HÌNH'!$C$6)*24,4),0.5),0),0)))</f>
        <v/>
      </c>
      <c r="K330" s="32" t="str">
        <f>IF(A330="","",IF(COUNTIF('CẤU HÌNH'!$E$5:$E$24,A330)&gt;0,'CẤU HÌNH'!$C$16,IF(WEEKDAY(A330)=1,'CẤU HÌNH'!$C$15,'CẤU HÌNH'!$C$14)))</f>
        <v/>
      </c>
      <c r="L330" s="37" t="str">
        <f t="shared" si="1"/>
        <v/>
      </c>
      <c r="M330" s="38" t="str">
        <f>IF(OR(A330="",B330=""),"",IF(F330&lt;&gt;"",F330,IF(G330=0,"",IF(OR(COUNTIF('CẤU HÌNH'!$E$5:$E$24,A330)&gt;0,WEEKDAY(A330)=1),"TC",IF(G330&gt;='CẤU HÌNH'!$C$11,"X",IF(G330&gt;='CẤU HÌNH'!$C$12,"N","K"))))))</f>
        <v/>
      </c>
      <c r="N330" s="17"/>
      <c r="O330" s="39" t="str">
        <f t="shared" si="2"/>
        <v/>
      </c>
    </row>
    <row r="331" ht="19.5" customHeight="1">
      <c r="A331" s="15"/>
      <c r="B331" s="17"/>
      <c r="C331" s="22" t="str">
        <f t="array" ref="C331">IF(B331="","",IFERROR(INDEX('NHÂN VIÊN'!$C$5:$C$54,MATCH(B331,'NHÂN VIÊN'!$B$5:$B$54,0)),"⚠ Sai mã NV"))</f>
        <v/>
      </c>
      <c r="D331" s="24"/>
      <c r="E331" s="24"/>
      <c r="F331" s="25"/>
      <c r="G331" s="32" t="str">
        <f>IF(OR(A331="",B331=""),"",IF(AND(D331&lt;&gt;"",E331&lt;&gt;""),ROUND(MAX(0,(E331-D331)*24-MAX(0,MIN(E331,'CẤU HÌNH'!$C$8)-MAX(D331,'CẤU HÌNH'!$C$7))*24),2),0))</f>
        <v/>
      </c>
      <c r="H331" s="34" t="str">
        <f>IF(M331="X",IF(D331&gt;'CẤU HÌNH'!$C$5+'CẤU HÌNH'!$C$10/1440,ROUND((D331-'CẤU HÌNH'!$C$5)*1440,0),0),"")</f>
        <v/>
      </c>
      <c r="I331" s="34" t="str">
        <f>IF(M331="X",IF(E331&lt;'CẤU HÌNH'!$C$6,ROUND(('CẤU HÌNH'!$C$6-E331)*1440,0),0),"")</f>
        <v/>
      </c>
      <c r="J331" s="37" t="str">
        <f>IF(M331="","",IF(M331="TC",G331,IF(M331="X",IF(ROUND((E331-'CẤU HÌNH'!$C$6)*24,4)&gt;='CẤU HÌNH'!$C$13,FLOOR(ROUND((E331-'CẤU HÌNH'!$C$6)*24,4),0.5),0),0)))</f>
        <v/>
      </c>
      <c r="K331" s="32" t="str">
        <f>IF(A331="","",IF(COUNTIF('CẤU HÌNH'!$E$5:$E$24,A331)&gt;0,'CẤU HÌNH'!$C$16,IF(WEEKDAY(A331)=1,'CẤU HÌNH'!$C$15,'CẤU HÌNH'!$C$14)))</f>
        <v/>
      </c>
      <c r="L331" s="37" t="str">
        <f t="shared" si="1"/>
        <v/>
      </c>
      <c r="M331" s="38" t="str">
        <f>IF(OR(A331="",B331=""),"",IF(F331&lt;&gt;"",F331,IF(G331=0,"",IF(OR(COUNTIF('CẤU HÌNH'!$E$5:$E$24,A331)&gt;0,WEEKDAY(A331)=1),"TC",IF(G331&gt;='CẤU HÌNH'!$C$11,"X",IF(G331&gt;='CẤU HÌNH'!$C$12,"N","K"))))))</f>
        <v/>
      </c>
      <c r="N331" s="17"/>
      <c r="O331" s="39" t="str">
        <f t="shared" si="2"/>
        <v/>
      </c>
    </row>
    <row r="332" ht="19.5" customHeight="1">
      <c r="A332" s="15"/>
      <c r="B332" s="17"/>
      <c r="C332" s="22" t="str">
        <f t="array" ref="C332">IF(B332="","",IFERROR(INDEX('NHÂN VIÊN'!$C$5:$C$54,MATCH(B332,'NHÂN VIÊN'!$B$5:$B$54,0)),"⚠ Sai mã NV"))</f>
        <v/>
      </c>
      <c r="D332" s="24"/>
      <c r="E332" s="24"/>
      <c r="F332" s="25"/>
      <c r="G332" s="32" t="str">
        <f>IF(OR(A332="",B332=""),"",IF(AND(D332&lt;&gt;"",E332&lt;&gt;""),ROUND(MAX(0,(E332-D332)*24-MAX(0,MIN(E332,'CẤU HÌNH'!$C$8)-MAX(D332,'CẤU HÌNH'!$C$7))*24),2),0))</f>
        <v/>
      </c>
      <c r="H332" s="34" t="str">
        <f>IF(M332="X",IF(D332&gt;'CẤU HÌNH'!$C$5+'CẤU HÌNH'!$C$10/1440,ROUND((D332-'CẤU HÌNH'!$C$5)*1440,0),0),"")</f>
        <v/>
      </c>
      <c r="I332" s="34" t="str">
        <f>IF(M332="X",IF(E332&lt;'CẤU HÌNH'!$C$6,ROUND(('CẤU HÌNH'!$C$6-E332)*1440,0),0),"")</f>
        <v/>
      </c>
      <c r="J332" s="37" t="str">
        <f>IF(M332="","",IF(M332="TC",G332,IF(M332="X",IF(ROUND((E332-'CẤU HÌNH'!$C$6)*24,4)&gt;='CẤU HÌNH'!$C$13,FLOOR(ROUND((E332-'CẤU HÌNH'!$C$6)*24,4),0.5),0),0)))</f>
        <v/>
      </c>
      <c r="K332" s="32" t="str">
        <f>IF(A332="","",IF(COUNTIF('CẤU HÌNH'!$E$5:$E$24,A332)&gt;0,'CẤU HÌNH'!$C$16,IF(WEEKDAY(A332)=1,'CẤU HÌNH'!$C$15,'CẤU HÌNH'!$C$14)))</f>
        <v/>
      </c>
      <c r="L332" s="37" t="str">
        <f t="shared" si="1"/>
        <v/>
      </c>
      <c r="M332" s="38" t="str">
        <f>IF(OR(A332="",B332=""),"",IF(F332&lt;&gt;"",F332,IF(G332=0,"",IF(OR(COUNTIF('CẤU HÌNH'!$E$5:$E$24,A332)&gt;0,WEEKDAY(A332)=1),"TC",IF(G332&gt;='CẤU HÌNH'!$C$11,"X",IF(G332&gt;='CẤU HÌNH'!$C$12,"N","K"))))))</f>
        <v/>
      </c>
      <c r="N332" s="17"/>
      <c r="O332" s="39" t="str">
        <f t="shared" si="2"/>
        <v/>
      </c>
    </row>
    <row r="333" ht="19.5" customHeight="1">
      <c r="A333" s="15"/>
      <c r="B333" s="17"/>
      <c r="C333" s="22" t="str">
        <f t="array" ref="C333">IF(B333="","",IFERROR(INDEX('NHÂN VIÊN'!$C$5:$C$54,MATCH(B333,'NHÂN VIÊN'!$B$5:$B$54,0)),"⚠ Sai mã NV"))</f>
        <v/>
      </c>
      <c r="D333" s="24"/>
      <c r="E333" s="24"/>
      <c r="F333" s="25"/>
      <c r="G333" s="32" t="str">
        <f>IF(OR(A333="",B333=""),"",IF(AND(D333&lt;&gt;"",E333&lt;&gt;""),ROUND(MAX(0,(E333-D333)*24-MAX(0,MIN(E333,'CẤU HÌNH'!$C$8)-MAX(D333,'CẤU HÌNH'!$C$7))*24),2),0))</f>
        <v/>
      </c>
      <c r="H333" s="34" t="str">
        <f>IF(M333="X",IF(D333&gt;'CẤU HÌNH'!$C$5+'CẤU HÌNH'!$C$10/1440,ROUND((D333-'CẤU HÌNH'!$C$5)*1440,0),0),"")</f>
        <v/>
      </c>
      <c r="I333" s="34" t="str">
        <f>IF(M333="X",IF(E333&lt;'CẤU HÌNH'!$C$6,ROUND(('CẤU HÌNH'!$C$6-E333)*1440,0),0),"")</f>
        <v/>
      </c>
      <c r="J333" s="37" t="str">
        <f>IF(M333="","",IF(M333="TC",G333,IF(M333="X",IF(ROUND((E333-'CẤU HÌNH'!$C$6)*24,4)&gt;='CẤU HÌNH'!$C$13,FLOOR(ROUND((E333-'CẤU HÌNH'!$C$6)*24,4),0.5),0),0)))</f>
        <v/>
      </c>
      <c r="K333" s="32" t="str">
        <f>IF(A333="","",IF(COUNTIF('CẤU HÌNH'!$E$5:$E$24,A333)&gt;0,'CẤU HÌNH'!$C$16,IF(WEEKDAY(A333)=1,'CẤU HÌNH'!$C$15,'CẤU HÌNH'!$C$14)))</f>
        <v/>
      </c>
      <c r="L333" s="37" t="str">
        <f t="shared" si="1"/>
        <v/>
      </c>
      <c r="M333" s="38" t="str">
        <f>IF(OR(A333="",B333=""),"",IF(F333&lt;&gt;"",F333,IF(G333=0,"",IF(OR(COUNTIF('CẤU HÌNH'!$E$5:$E$24,A333)&gt;0,WEEKDAY(A333)=1),"TC",IF(G333&gt;='CẤU HÌNH'!$C$11,"X",IF(G333&gt;='CẤU HÌNH'!$C$12,"N","K"))))))</f>
        <v/>
      </c>
      <c r="N333" s="17"/>
      <c r="O333" s="39" t="str">
        <f t="shared" si="2"/>
        <v/>
      </c>
    </row>
    <row r="334" ht="19.5" customHeight="1">
      <c r="A334" s="15"/>
      <c r="B334" s="17"/>
      <c r="C334" s="22" t="str">
        <f t="array" ref="C334">IF(B334="","",IFERROR(INDEX('NHÂN VIÊN'!$C$5:$C$54,MATCH(B334,'NHÂN VIÊN'!$B$5:$B$54,0)),"⚠ Sai mã NV"))</f>
        <v/>
      </c>
      <c r="D334" s="24"/>
      <c r="E334" s="24"/>
      <c r="F334" s="25"/>
      <c r="G334" s="32" t="str">
        <f>IF(OR(A334="",B334=""),"",IF(AND(D334&lt;&gt;"",E334&lt;&gt;""),ROUND(MAX(0,(E334-D334)*24-MAX(0,MIN(E334,'CẤU HÌNH'!$C$8)-MAX(D334,'CẤU HÌNH'!$C$7))*24),2),0))</f>
        <v/>
      </c>
      <c r="H334" s="34" t="str">
        <f>IF(M334="X",IF(D334&gt;'CẤU HÌNH'!$C$5+'CẤU HÌNH'!$C$10/1440,ROUND((D334-'CẤU HÌNH'!$C$5)*1440,0),0),"")</f>
        <v/>
      </c>
      <c r="I334" s="34" t="str">
        <f>IF(M334="X",IF(E334&lt;'CẤU HÌNH'!$C$6,ROUND(('CẤU HÌNH'!$C$6-E334)*1440,0),0),"")</f>
        <v/>
      </c>
      <c r="J334" s="37" t="str">
        <f>IF(M334="","",IF(M334="TC",G334,IF(M334="X",IF(ROUND((E334-'CẤU HÌNH'!$C$6)*24,4)&gt;='CẤU HÌNH'!$C$13,FLOOR(ROUND((E334-'CẤU HÌNH'!$C$6)*24,4),0.5),0),0)))</f>
        <v/>
      </c>
      <c r="K334" s="32" t="str">
        <f>IF(A334="","",IF(COUNTIF('CẤU HÌNH'!$E$5:$E$24,A334)&gt;0,'CẤU HÌNH'!$C$16,IF(WEEKDAY(A334)=1,'CẤU HÌNH'!$C$15,'CẤU HÌNH'!$C$14)))</f>
        <v/>
      </c>
      <c r="L334" s="37" t="str">
        <f t="shared" si="1"/>
        <v/>
      </c>
      <c r="M334" s="38" t="str">
        <f>IF(OR(A334="",B334=""),"",IF(F334&lt;&gt;"",F334,IF(G334=0,"",IF(OR(COUNTIF('CẤU HÌNH'!$E$5:$E$24,A334)&gt;0,WEEKDAY(A334)=1),"TC",IF(G334&gt;='CẤU HÌNH'!$C$11,"X",IF(G334&gt;='CẤU HÌNH'!$C$12,"N","K"))))))</f>
        <v/>
      </c>
      <c r="N334" s="17"/>
      <c r="O334" s="39" t="str">
        <f t="shared" si="2"/>
        <v/>
      </c>
    </row>
    <row r="335" ht="19.5" customHeight="1">
      <c r="A335" s="15"/>
      <c r="B335" s="17"/>
      <c r="C335" s="22" t="str">
        <f t="array" ref="C335">IF(B335="","",IFERROR(INDEX('NHÂN VIÊN'!$C$5:$C$54,MATCH(B335,'NHÂN VIÊN'!$B$5:$B$54,0)),"⚠ Sai mã NV"))</f>
        <v/>
      </c>
      <c r="D335" s="24"/>
      <c r="E335" s="24"/>
      <c r="F335" s="25"/>
      <c r="G335" s="32" t="str">
        <f>IF(OR(A335="",B335=""),"",IF(AND(D335&lt;&gt;"",E335&lt;&gt;""),ROUND(MAX(0,(E335-D335)*24-MAX(0,MIN(E335,'CẤU HÌNH'!$C$8)-MAX(D335,'CẤU HÌNH'!$C$7))*24),2),0))</f>
        <v/>
      </c>
      <c r="H335" s="34" t="str">
        <f>IF(M335="X",IF(D335&gt;'CẤU HÌNH'!$C$5+'CẤU HÌNH'!$C$10/1440,ROUND((D335-'CẤU HÌNH'!$C$5)*1440,0),0),"")</f>
        <v/>
      </c>
      <c r="I335" s="34" t="str">
        <f>IF(M335="X",IF(E335&lt;'CẤU HÌNH'!$C$6,ROUND(('CẤU HÌNH'!$C$6-E335)*1440,0),0),"")</f>
        <v/>
      </c>
      <c r="J335" s="37" t="str">
        <f>IF(M335="","",IF(M335="TC",G335,IF(M335="X",IF(ROUND((E335-'CẤU HÌNH'!$C$6)*24,4)&gt;='CẤU HÌNH'!$C$13,FLOOR(ROUND((E335-'CẤU HÌNH'!$C$6)*24,4),0.5),0),0)))</f>
        <v/>
      </c>
      <c r="K335" s="32" t="str">
        <f>IF(A335="","",IF(COUNTIF('CẤU HÌNH'!$E$5:$E$24,A335)&gt;0,'CẤU HÌNH'!$C$16,IF(WEEKDAY(A335)=1,'CẤU HÌNH'!$C$15,'CẤU HÌNH'!$C$14)))</f>
        <v/>
      </c>
      <c r="L335" s="37" t="str">
        <f t="shared" si="1"/>
        <v/>
      </c>
      <c r="M335" s="38" t="str">
        <f>IF(OR(A335="",B335=""),"",IF(F335&lt;&gt;"",F335,IF(G335=0,"",IF(OR(COUNTIF('CẤU HÌNH'!$E$5:$E$24,A335)&gt;0,WEEKDAY(A335)=1),"TC",IF(G335&gt;='CẤU HÌNH'!$C$11,"X",IF(G335&gt;='CẤU HÌNH'!$C$12,"N","K"))))))</f>
        <v/>
      </c>
      <c r="N335" s="17"/>
      <c r="O335" s="39" t="str">
        <f t="shared" si="2"/>
        <v/>
      </c>
    </row>
    <row r="336" ht="19.5" customHeight="1">
      <c r="A336" s="15"/>
      <c r="B336" s="17"/>
      <c r="C336" s="22" t="str">
        <f t="array" ref="C336">IF(B336="","",IFERROR(INDEX('NHÂN VIÊN'!$C$5:$C$54,MATCH(B336,'NHÂN VIÊN'!$B$5:$B$54,0)),"⚠ Sai mã NV"))</f>
        <v/>
      </c>
      <c r="D336" s="24"/>
      <c r="E336" s="24"/>
      <c r="F336" s="25"/>
      <c r="G336" s="32" t="str">
        <f>IF(OR(A336="",B336=""),"",IF(AND(D336&lt;&gt;"",E336&lt;&gt;""),ROUND(MAX(0,(E336-D336)*24-MAX(0,MIN(E336,'CẤU HÌNH'!$C$8)-MAX(D336,'CẤU HÌNH'!$C$7))*24),2),0))</f>
        <v/>
      </c>
      <c r="H336" s="34" t="str">
        <f>IF(M336="X",IF(D336&gt;'CẤU HÌNH'!$C$5+'CẤU HÌNH'!$C$10/1440,ROUND((D336-'CẤU HÌNH'!$C$5)*1440,0),0),"")</f>
        <v/>
      </c>
      <c r="I336" s="34" t="str">
        <f>IF(M336="X",IF(E336&lt;'CẤU HÌNH'!$C$6,ROUND(('CẤU HÌNH'!$C$6-E336)*1440,0),0),"")</f>
        <v/>
      </c>
      <c r="J336" s="37" t="str">
        <f>IF(M336="","",IF(M336="TC",G336,IF(M336="X",IF(ROUND((E336-'CẤU HÌNH'!$C$6)*24,4)&gt;='CẤU HÌNH'!$C$13,FLOOR(ROUND((E336-'CẤU HÌNH'!$C$6)*24,4),0.5),0),0)))</f>
        <v/>
      </c>
      <c r="K336" s="32" t="str">
        <f>IF(A336="","",IF(COUNTIF('CẤU HÌNH'!$E$5:$E$24,A336)&gt;0,'CẤU HÌNH'!$C$16,IF(WEEKDAY(A336)=1,'CẤU HÌNH'!$C$15,'CẤU HÌNH'!$C$14)))</f>
        <v/>
      </c>
      <c r="L336" s="37" t="str">
        <f t="shared" si="1"/>
        <v/>
      </c>
      <c r="M336" s="38" t="str">
        <f>IF(OR(A336="",B336=""),"",IF(F336&lt;&gt;"",F336,IF(G336=0,"",IF(OR(COUNTIF('CẤU HÌNH'!$E$5:$E$24,A336)&gt;0,WEEKDAY(A336)=1),"TC",IF(G336&gt;='CẤU HÌNH'!$C$11,"X",IF(G336&gt;='CẤU HÌNH'!$C$12,"N","K"))))))</f>
        <v/>
      </c>
      <c r="N336" s="17"/>
      <c r="O336" s="39" t="str">
        <f t="shared" si="2"/>
        <v/>
      </c>
    </row>
    <row r="337" ht="19.5" customHeight="1">
      <c r="A337" s="15"/>
      <c r="B337" s="17"/>
      <c r="C337" s="22" t="str">
        <f t="array" ref="C337">IF(B337="","",IFERROR(INDEX('NHÂN VIÊN'!$C$5:$C$54,MATCH(B337,'NHÂN VIÊN'!$B$5:$B$54,0)),"⚠ Sai mã NV"))</f>
        <v/>
      </c>
      <c r="D337" s="24"/>
      <c r="E337" s="24"/>
      <c r="F337" s="25"/>
      <c r="G337" s="32" t="str">
        <f>IF(OR(A337="",B337=""),"",IF(AND(D337&lt;&gt;"",E337&lt;&gt;""),ROUND(MAX(0,(E337-D337)*24-MAX(0,MIN(E337,'CẤU HÌNH'!$C$8)-MAX(D337,'CẤU HÌNH'!$C$7))*24),2),0))</f>
        <v/>
      </c>
      <c r="H337" s="34" t="str">
        <f>IF(M337="X",IF(D337&gt;'CẤU HÌNH'!$C$5+'CẤU HÌNH'!$C$10/1440,ROUND((D337-'CẤU HÌNH'!$C$5)*1440,0),0),"")</f>
        <v/>
      </c>
      <c r="I337" s="34" t="str">
        <f>IF(M337="X",IF(E337&lt;'CẤU HÌNH'!$C$6,ROUND(('CẤU HÌNH'!$C$6-E337)*1440,0),0),"")</f>
        <v/>
      </c>
      <c r="J337" s="37" t="str">
        <f>IF(M337="","",IF(M337="TC",G337,IF(M337="X",IF(ROUND((E337-'CẤU HÌNH'!$C$6)*24,4)&gt;='CẤU HÌNH'!$C$13,FLOOR(ROUND((E337-'CẤU HÌNH'!$C$6)*24,4),0.5),0),0)))</f>
        <v/>
      </c>
      <c r="K337" s="32" t="str">
        <f>IF(A337="","",IF(COUNTIF('CẤU HÌNH'!$E$5:$E$24,A337)&gt;0,'CẤU HÌNH'!$C$16,IF(WEEKDAY(A337)=1,'CẤU HÌNH'!$C$15,'CẤU HÌNH'!$C$14)))</f>
        <v/>
      </c>
      <c r="L337" s="37" t="str">
        <f t="shared" si="1"/>
        <v/>
      </c>
      <c r="M337" s="38" t="str">
        <f>IF(OR(A337="",B337=""),"",IF(F337&lt;&gt;"",F337,IF(G337=0,"",IF(OR(COUNTIF('CẤU HÌNH'!$E$5:$E$24,A337)&gt;0,WEEKDAY(A337)=1),"TC",IF(G337&gt;='CẤU HÌNH'!$C$11,"X",IF(G337&gt;='CẤU HÌNH'!$C$12,"N","K"))))))</f>
        <v/>
      </c>
      <c r="N337" s="17"/>
      <c r="O337" s="39" t="str">
        <f t="shared" si="2"/>
        <v/>
      </c>
    </row>
    <row r="338" ht="19.5" customHeight="1">
      <c r="A338" s="15"/>
      <c r="B338" s="17"/>
      <c r="C338" s="22" t="str">
        <f t="array" ref="C338">IF(B338="","",IFERROR(INDEX('NHÂN VIÊN'!$C$5:$C$54,MATCH(B338,'NHÂN VIÊN'!$B$5:$B$54,0)),"⚠ Sai mã NV"))</f>
        <v/>
      </c>
      <c r="D338" s="24"/>
      <c r="E338" s="24"/>
      <c r="F338" s="25"/>
      <c r="G338" s="32" t="str">
        <f>IF(OR(A338="",B338=""),"",IF(AND(D338&lt;&gt;"",E338&lt;&gt;""),ROUND(MAX(0,(E338-D338)*24-MAX(0,MIN(E338,'CẤU HÌNH'!$C$8)-MAX(D338,'CẤU HÌNH'!$C$7))*24),2),0))</f>
        <v/>
      </c>
      <c r="H338" s="34" t="str">
        <f>IF(M338="X",IF(D338&gt;'CẤU HÌNH'!$C$5+'CẤU HÌNH'!$C$10/1440,ROUND((D338-'CẤU HÌNH'!$C$5)*1440,0),0),"")</f>
        <v/>
      </c>
      <c r="I338" s="34" t="str">
        <f>IF(M338="X",IF(E338&lt;'CẤU HÌNH'!$C$6,ROUND(('CẤU HÌNH'!$C$6-E338)*1440,0),0),"")</f>
        <v/>
      </c>
      <c r="J338" s="37" t="str">
        <f>IF(M338="","",IF(M338="TC",G338,IF(M338="X",IF(ROUND((E338-'CẤU HÌNH'!$C$6)*24,4)&gt;='CẤU HÌNH'!$C$13,FLOOR(ROUND((E338-'CẤU HÌNH'!$C$6)*24,4),0.5),0),0)))</f>
        <v/>
      </c>
      <c r="K338" s="32" t="str">
        <f>IF(A338="","",IF(COUNTIF('CẤU HÌNH'!$E$5:$E$24,A338)&gt;0,'CẤU HÌNH'!$C$16,IF(WEEKDAY(A338)=1,'CẤU HÌNH'!$C$15,'CẤU HÌNH'!$C$14)))</f>
        <v/>
      </c>
      <c r="L338" s="37" t="str">
        <f t="shared" si="1"/>
        <v/>
      </c>
      <c r="M338" s="38" t="str">
        <f>IF(OR(A338="",B338=""),"",IF(F338&lt;&gt;"",F338,IF(G338=0,"",IF(OR(COUNTIF('CẤU HÌNH'!$E$5:$E$24,A338)&gt;0,WEEKDAY(A338)=1),"TC",IF(G338&gt;='CẤU HÌNH'!$C$11,"X",IF(G338&gt;='CẤU HÌNH'!$C$12,"N","K"))))))</f>
        <v/>
      </c>
      <c r="N338" s="17"/>
      <c r="O338" s="39" t="str">
        <f t="shared" si="2"/>
        <v/>
      </c>
    </row>
    <row r="339" ht="19.5" customHeight="1">
      <c r="A339" s="15"/>
      <c r="B339" s="17"/>
      <c r="C339" s="22" t="str">
        <f t="array" ref="C339">IF(B339="","",IFERROR(INDEX('NHÂN VIÊN'!$C$5:$C$54,MATCH(B339,'NHÂN VIÊN'!$B$5:$B$54,0)),"⚠ Sai mã NV"))</f>
        <v/>
      </c>
      <c r="D339" s="24"/>
      <c r="E339" s="24"/>
      <c r="F339" s="25"/>
      <c r="G339" s="32" t="str">
        <f>IF(OR(A339="",B339=""),"",IF(AND(D339&lt;&gt;"",E339&lt;&gt;""),ROUND(MAX(0,(E339-D339)*24-MAX(0,MIN(E339,'CẤU HÌNH'!$C$8)-MAX(D339,'CẤU HÌNH'!$C$7))*24),2),0))</f>
        <v/>
      </c>
      <c r="H339" s="34" t="str">
        <f>IF(M339="X",IF(D339&gt;'CẤU HÌNH'!$C$5+'CẤU HÌNH'!$C$10/1440,ROUND((D339-'CẤU HÌNH'!$C$5)*1440,0),0),"")</f>
        <v/>
      </c>
      <c r="I339" s="34" t="str">
        <f>IF(M339="X",IF(E339&lt;'CẤU HÌNH'!$C$6,ROUND(('CẤU HÌNH'!$C$6-E339)*1440,0),0),"")</f>
        <v/>
      </c>
      <c r="J339" s="37" t="str">
        <f>IF(M339="","",IF(M339="TC",G339,IF(M339="X",IF(ROUND((E339-'CẤU HÌNH'!$C$6)*24,4)&gt;='CẤU HÌNH'!$C$13,FLOOR(ROUND((E339-'CẤU HÌNH'!$C$6)*24,4),0.5),0),0)))</f>
        <v/>
      </c>
      <c r="K339" s="32" t="str">
        <f>IF(A339="","",IF(COUNTIF('CẤU HÌNH'!$E$5:$E$24,A339)&gt;0,'CẤU HÌNH'!$C$16,IF(WEEKDAY(A339)=1,'CẤU HÌNH'!$C$15,'CẤU HÌNH'!$C$14)))</f>
        <v/>
      </c>
      <c r="L339" s="37" t="str">
        <f t="shared" si="1"/>
        <v/>
      </c>
      <c r="M339" s="38" t="str">
        <f>IF(OR(A339="",B339=""),"",IF(F339&lt;&gt;"",F339,IF(G339=0,"",IF(OR(COUNTIF('CẤU HÌNH'!$E$5:$E$24,A339)&gt;0,WEEKDAY(A339)=1),"TC",IF(G339&gt;='CẤU HÌNH'!$C$11,"X",IF(G339&gt;='CẤU HÌNH'!$C$12,"N","K"))))))</f>
        <v/>
      </c>
      <c r="N339" s="17"/>
      <c r="O339" s="39" t="str">
        <f t="shared" si="2"/>
        <v/>
      </c>
    </row>
    <row r="340" ht="19.5" customHeight="1">
      <c r="A340" s="15"/>
      <c r="B340" s="17"/>
      <c r="C340" s="22" t="str">
        <f t="array" ref="C340">IF(B340="","",IFERROR(INDEX('NHÂN VIÊN'!$C$5:$C$54,MATCH(B340,'NHÂN VIÊN'!$B$5:$B$54,0)),"⚠ Sai mã NV"))</f>
        <v/>
      </c>
      <c r="D340" s="24"/>
      <c r="E340" s="24"/>
      <c r="F340" s="25"/>
      <c r="G340" s="32" t="str">
        <f>IF(OR(A340="",B340=""),"",IF(AND(D340&lt;&gt;"",E340&lt;&gt;""),ROUND(MAX(0,(E340-D340)*24-MAX(0,MIN(E340,'CẤU HÌNH'!$C$8)-MAX(D340,'CẤU HÌNH'!$C$7))*24),2),0))</f>
        <v/>
      </c>
      <c r="H340" s="34" t="str">
        <f>IF(M340="X",IF(D340&gt;'CẤU HÌNH'!$C$5+'CẤU HÌNH'!$C$10/1440,ROUND((D340-'CẤU HÌNH'!$C$5)*1440,0),0),"")</f>
        <v/>
      </c>
      <c r="I340" s="34" t="str">
        <f>IF(M340="X",IF(E340&lt;'CẤU HÌNH'!$C$6,ROUND(('CẤU HÌNH'!$C$6-E340)*1440,0),0),"")</f>
        <v/>
      </c>
      <c r="J340" s="37" t="str">
        <f>IF(M340="","",IF(M340="TC",G340,IF(M340="X",IF(ROUND((E340-'CẤU HÌNH'!$C$6)*24,4)&gt;='CẤU HÌNH'!$C$13,FLOOR(ROUND((E340-'CẤU HÌNH'!$C$6)*24,4),0.5),0),0)))</f>
        <v/>
      </c>
      <c r="K340" s="32" t="str">
        <f>IF(A340="","",IF(COUNTIF('CẤU HÌNH'!$E$5:$E$24,A340)&gt;0,'CẤU HÌNH'!$C$16,IF(WEEKDAY(A340)=1,'CẤU HÌNH'!$C$15,'CẤU HÌNH'!$C$14)))</f>
        <v/>
      </c>
      <c r="L340" s="37" t="str">
        <f t="shared" si="1"/>
        <v/>
      </c>
      <c r="M340" s="38" t="str">
        <f>IF(OR(A340="",B340=""),"",IF(F340&lt;&gt;"",F340,IF(G340=0,"",IF(OR(COUNTIF('CẤU HÌNH'!$E$5:$E$24,A340)&gt;0,WEEKDAY(A340)=1),"TC",IF(G340&gt;='CẤU HÌNH'!$C$11,"X",IF(G340&gt;='CẤU HÌNH'!$C$12,"N","K"))))))</f>
        <v/>
      </c>
      <c r="N340" s="17"/>
      <c r="O340" s="39" t="str">
        <f t="shared" si="2"/>
        <v/>
      </c>
    </row>
    <row r="341" ht="19.5" customHeight="1">
      <c r="A341" s="15"/>
      <c r="B341" s="17"/>
      <c r="C341" s="22" t="str">
        <f t="array" ref="C341">IF(B341="","",IFERROR(INDEX('NHÂN VIÊN'!$C$5:$C$54,MATCH(B341,'NHÂN VIÊN'!$B$5:$B$54,0)),"⚠ Sai mã NV"))</f>
        <v/>
      </c>
      <c r="D341" s="24"/>
      <c r="E341" s="24"/>
      <c r="F341" s="25"/>
      <c r="G341" s="32" t="str">
        <f>IF(OR(A341="",B341=""),"",IF(AND(D341&lt;&gt;"",E341&lt;&gt;""),ROUND(MAX(0,(E341-D341)*24-MAX(0,MIN(E341,'CẤU HÌNH'!$C$8)-MAX(D341,'CẤU HÌNH'!$C$7))*24),2),0))</f>
        <v/>
      </c>
      <c r="H341" s="34" t="str">
        <f>IF(M341="X",IF(D341&gt;'CẤU HÌNH'!$C$5+'CẤU HÌNH'!$C$10/1440,ROUND((D341-'CẤU HÌNH'!$C$5)*1440,0),0),"")</f>
        <v/>
      </c>
      <c r="I341" s="34" t="str">
        <f>IF(M341="X",IF(E341&lt;'CẤU HÌNH'!$C$6,ROUND(('CẤU HÌNH'!$C$6-E341)*1440,0),0),"")</f>
        <v/>
      </c>
      <c r="J341" s="37" t="str">
        <f>IF(M341="","",IF(M341="TC",G341,IF(M341="X",IF(ROUND((E341-'CẤU HÌNH'!$C$6)*24,4)&gt;='CẤU HÌNH'!$C$13,FLOOR(ROUND((E341-'CẤU HÌNH'!$C$6)*24,4),0.5),0),0)))</f>
        <v/>
      </c>
      <c r="K341" s="32" t="str">
        <f>IF(A341="","",IF(COUNTIF('CẤU HÌNH'!$E$5:$E$24,A341)&gt;0,'CẤU HÌNH'!$C$16,IF(WEEKDAY(A341)=1,'CẤU HÌNH'!$C$15,'CẤU HÌNH'!$C$14)))</f>
        <v/>
      </c>
      <c r="L341" s="37" t="str">
        <f t="shared" si="1"/>
        <v/>
      </c>
      <c r="M341" s="38" t="str">
        <f>IF(OR(A341="",B341=""),"",IF(F341&lt;&gt;"",F341,IF(G341=0,"",IF(OR(COUNTIF('CẤU HÌNH'!$E$5:$E$24,A341)&gt;0,WEEKDAY(A341)=1),"TC",IF(G341&gt;='CẤU HÌNH'!$C$11,"X",IF(G341&gt;='CẤU HÌNH'!$C$12,"N","K"))))))</f>
        <v/>
      </c>
      <c r="N341" s="17"/>
      <c r="O341" s="39" t="str">
        <f t="shared" si="2"/>
        <v/>
      </c>
    </row>
    <row r="342" ht="19.5" customHeight="1">
      <c r="A342" s="15"/>
      <c r="B342" s="17"/>
      <c r="C342" s="22" t="str">
        <f t="array" ref="C342">IF(B342="","",IFERROR(INDEX('NHÂN VIÊN'!$C$5:$C$54,MATCH(B342,'NHÂN VIÊN'!$B$5:$B$54,0)),"⚠ Sai mã NV"))</f>
        <v/>
      </c>
      <c r="D342" s="24"/>
      <c r="E342" s="24"/>
      <c r="F342" s="25"/>
      <c r="G342" s="32" t="str">
        <f>IF(OR(A342="",B342=""),"",IF(AND(D342&lt;&gt;"",E342&lt;&gt;""),ROUND(MAX(0,(E342-D342)*24-MAX(0,MIN(E342,'CẤU HÌNH'!$C$8)-MAX(D342,'CẤU HÌNH'!$C$7))*24),2),0))</f>
        <v/>
      </c>
      <c r="H342" s="34" t="str">
        <f>IF(M342="X",IF(D342&gt;'CẤU HÌNH'!$C$5+'CẤU HÌNH'!$C$10/1440,ROUND((D342-'CẤU HÌNH'!$C$5)*1440,0),0),"")</f>
        <v/>
      </c>
      <c r="I342" s="34" t="str">
        <f>IF(M342="X",IF(E342&lt;'CẤU HÌNH'!$C$6,ROUND(('CẤU HÌNH'!$C$6-E342)*1440,0),0),"")</f>
        <v/>
      </c>
      <c r="J342" s="37" t="str">
        <f>IF(M342="","",IF(M342="TC",G342,IF(M342="X",IF(ROUND((E342-'CẤU HÌNH'!$C$6)*24,4)&gt;='CẤU HÌNH'!$C$13,FLOOR(ROUND((E342-'CẤU HÌNH'!$C$6)*24,4),0.5),0),0)))</f>
        <v/>
      </c>
      <c r="K342" s="32" t="str">
        <f>IF(A342="","",IF(COUNTIF('CẤU HÌNH'!$E$5:$E$24,A342)&gt;0,'CẤU HÌNH'!$C$16,IF(WEEKDAY(A342)=1,'CẤU HÌNH'!$C$15,'CẤU HÌNH'!$C$14)))</f>
        <v/>
      </c>
      <c r="L342" s="37" t="str">
        <f t="shared" si="1"/>
        <v/>
      </c>
      <c r="M342" s="38" t="str">
        <f>IF(OR(A342="",B342=""),"",IF(F342&lt;&gt;"",F342,IF(G342=0,"",IF(OR(COUNTIF('CẤU HÌNH'!$E$5:$E$24,A342)&gt;0,WEEKDAY(A342)=1),"TC",IF(G342&gt;='CẤU HÌNH'!$C$11,"X",IF(G342&gt;='CẤU HÌNH'!$C$12,"N","K"))))))</f>
        <v/>
      </c>
      <c r="N342" s="17"/>
      <c r="O342" s="39" t="str">
        <f t="shared" si="2"/>
        <v/>
      </c>
    </row>
    <row r="343" ht="19.5" customHeight="1">
      <c r="A343" s="15"/>
      <c r="B343" s="17"/>
      <c r="C343" s="22" t="str">
        <f t="array" ref="C343">IF(B343="","",IFERROR(INDEX('NHÂN VIÊN'!$C$5:$C$54,MATCH(B343,'NHÂN VIÊN'!$B$5:$B$54,0)),"⚠ Sai mã NV"))</f>
        <v/>
      </c>
      <c r="D343" s="24"/>
      <c r="E343" s="24"/>
      <c r="F343" s="25"/>
      <c r="G343" s="32" t="str">
        <f>IF(OR(A343="",B343=""),"",IF(AND(D343&lt;&gt;"",E343&lt;&gt;""),ROUND(MAX(0,(E343-D343)*24-MAX(0,MIN(E343,'CẤU HÌNH'!$C$8)-MAX(D343,'CẤU HÌNH'!$C$7))*24),2),0))</f>
        <v/>
      </c>
      <c r="H343" s="34" t="str">
        <f>IF(M343="X",IF(D343&gt;'CẤU HÌNH'!$C$5+'CẤU HÌNH'!$C$10/1440,ROUND((D343-'CẤU HÌNH'!$C$5)*1440,0),0),"")</f>
        <v/>
      </c>
      <c r="I343" s="34" t="str">
        <f>IF(M343="X",IF(E343&lt;'CẤU HÌNH'!$C$6,ROUND(('CẤU HÌNH'!$C$6-E343)*1440,0),0),"")</f>
        <v/>
      </c>
      <c r="J343" s="37" t="str">
        <f>IF(M343="","",IF(M343="TC",G343,IF(M343="X",IF(ROUND((E343-'CẤU HÌNH'!$C$6)*24,4)&gt;='CẤU HÌNH'!$C$13,FLOOR(ROUND((E343-'CẤU HÌNH'!$C$6)*24,4),0.5),0),0)))</f>
        <v/>
      </c>
      <c r="K343" s="32" t="str">
        <f>IF(A343="","",IF(COUNTIF('CẤU HÌNH'!$E$5:$E$24,A343)&gt;0,'CẤU HÌNH'!$C$16,IF(WEEKDAY(A343)=1,'CẤU HÌNH'!$C$15,'CẤU HÌNH'!$C$14)))</f>
        <v/>
      </c>
      <c r="L343" s="37" t="str">
        <f t="shared" si="1"/>
        <v/>
      </c>
      <c r="M343" s="38" t="str">
        <f>IF(OR(A343="",B343=""),"",IF(F343&lt;&gt;"",F343,IF(G343=0,"",IF(OR(COUNTIF('CẤU HÌNH'!$E$5:$E$24,A343)&gt;0,WEEKDAY(A343)=1),"TC",IF(G343&gt;='CẤU HÌNH'!$C$11,"X",IF(G343&gt;='CẤU HÌNH'!$C$12,"N","K"))))))</f>
        <v/>
      </c>
      <c r="N343" s="17"/>
      <c r="O343" s="39" t="str">
        <f t="shared" si="2"/>
        <v/>
      </c>
    </row>
    <row r="344" ht="19.5" customHeight="1">
      <c r="A344" s="15"/>
      <c r="B344" s="17"/>
      <c r="C344" s="22" t="str">
        <f t="array" ref="C344">IF(B344="","",IFERROR(INDEX('NHÂN VIÊN'!$C$5:$C$54,MATCH(B344,'NHÂN VIÊN'!$B$5:$B$54,0)),"⚠ Sai mã NV"))</f>
        <v/>
      </c>
      <c r="D344" s="24"/>
      <c r="E344" s="24"/>
      <c r="F344" s="25"/>
      <c r="G344" s="32" t="str">
        <f>IF(OR(A344="",B344=""),"",IF(AND(D344&lt;&gt;"",E344&lt;&gt;""),ROUND(MAX(0,(E344-D344)*24-MAX(0,MIN(E344,'CẤU HÌNH'!$C$8)-MAX(D344,'CẤU HÌNH'!$C$7))*24),2),0))</f>
        <v/>
      </c>
      <c r="H344" s="34" t="str">
        <f>IF(M344="X",IF(D344&gt;'CẤU HÌNH'!$C$5+'CẤU HÌNH'!$C$10/1440,ROUND((D344-'CẤU HÌNH'!$C$5)*1440,0),0),"")</f>
        <v/>
      </c>
      <c r="I344" s="34" t="str">
        <f>IF(M344="X",IF(E344&lt;'CẤU HÌNH'!$C$6,ROUND(('CẤU HÌNH'!$C$6-E344)*1440,0),0),"")</f>
        <v/>
      </c>
      <c r="J344" s="37" t="str">
        <f>IF(M344="","",IF(M344="TC",G344,IF(M344="X",IF(ROUND((E344-'CẤU HÌNH'!$C$6)*24,4)&gt;='CẤU HÌNH'!$C$13,FLOOR(ROUND((E344-'CẤU HÌNH'!$C$6)*24,4),0.5),0),0)))</f>
        <v/>
      </c>
      <c r="K344" s="32" t="str">
        <f>IF(A344="","",IF(COUNTIF('CẤU HÌNH'!$E$5:$E$24,A344)&gt;0,'CẤU HÌNH'!$C$16,IF(WEEKDAY(A344)=1,'CẤU HÌNH'!$C$15,'CẤU HÌNH'!$C$14)))</f>
        <v/>
      </c>
      <c r="L344" s="37" t="str">
        <f t="shared" si="1"/>
        <v/>
      </c>
      <c r="M344" s="38" t="str">
        <f>IF(OR(A344="",B344=""),"",IF(F344&lt;&gt;"",F344,IF(G344=0,"",IF(OR(COUNTIF('CẤU HÌNH'!$E$5:$E$24,A344)&gt;0,WEEKDAY(A344)=1),"TC",IF(G344&gt;='CẤU HÌNH'!$C$11,"X",IF(G344&gt;='CẤU HÌNH'!$C$12,"N","K"))))))</f>
        <v/>
      </c>
      <c r="N344" s="17"/>
      <c r="O344" s="39" t="str">
        <f t="shared" si="2"/>
        <v/>
      </c>
    </row>
    <row r="345" ht="19.5" customHeight="1">
      <c r="A345" s="15"/>
      <c r="B345" s="17"/>
      <c r="C345" s="22" t="str">
        <f t="array" ref="C345">IF(B345="","",IFERROR(INDEX('NHÂN VIÊN'!$C$5:$C$54,MATCH(B345,'NHÂN VIÊN'!$B$5:$B$54,0)),"⚠ Sai mã NV"))</f>
        <v/>
      </c>
      <c r="D345" s="24"/>
      <c r="E345" s="24"/>
      <c r="F345" s="25"/>
      <c r="G345" s="32" t="str">
        <f>IF(OR(A345="",B345=""),"",IF(AND(D345&lt;&gt;"",E345&lt;&gt;""),ROUND(MAX(0,(E345-D345)*24-MAX(0,MIN(E345,'CẤU HÌNH'!$C$8)-MAX(D345,'CẤU HÌNH'!$C$7))*24),2),0))</f>
        <v/>
      </c>
      <c r="H345" s="34" t="str">
        <f>IF(M345="X",IF(D345&gt;'CẤU HÌNH'!$C$5+'CẤU HÌNH'!$C$10/1440,ROUND((D345-'CẤU HÌNH'!$C$5)*1440,0),0),"")</f>
        <v/>
      </c>
      <c r="I345" s="34" t="str">
        <f>IF(M345="X",IF(E345&lt;'CẤU HÌNH'!$C$6,ROUND(('CẤU HÌNH'!$C$6-E345)*1440,0),0),"")</f>
        <v/>
      </c>
      <c r="J345" s="37" t="str">
        <f>IF(M345="","",IF(M345="TC",G345,IF(M345="X",IF(ROUND((E345-'CẤU HÌNH'!$C$6)*24,4)&gt;='CẤU HÌNH'!$C$13,FLOOR(ROUND((E345-'CẤU HÌNH'!$C$6)*24,4),0.5),0),0)))</f>
        <v/>
      </c>
      <c r="K345" s="32" t="str">
        <f>IF(A345="","",IF(COUNTIF('CẤU HÌNH'!$E$5:$E$24,A345)&gt;0,'CẤU HÌNH'!$C$16,IF(WEEKDAY(A345)=1,'CẤU HÌNH'!$C$15,'CẤU HÌNH'!$C$14)))</f>
        <v/>
      </c>
      <c r="L345" s="37" t="str">
        <f t="shared" si="1"/>
        <v/>
      </c>
      <c r="M345" s="38" t="str">
        <f>IF(OR(A345="",B345=""),"",IF(F345&lt;&gt;"",F345,IF(G345=0,"",IF(OR(COUNTIF('CẤU HÌNH'!$E$5:$E$24,A345)&gt;0,WEEKDAY(A345)=1),"TC",IF(G345&gt;='CẤU HÌNH'!$C$11,"X",IF(G345&gt;='CẤU HÌNH'!$C$12,"N","K"))))))</f>
        <v/>
      </c>
      <c r="N345" s="17"/>
      <c r="O345" s="39" t="str">
        <f t="shared" si="2"/>
        <v/>
      </c>
    </row>
    <row r="346" ht="19.5" customHeight="1">
      <c r="A346" s="15"/>
      <c r="B346" s="17"/>
      <c r="C346" s="22" t="str">
        <f t="array" ref="C346">IF(B346="","",IFERROR(INDEX('NHÂN VIÊN'!$C$5:$C$54,MATCH(B346,'NHÂN VIÊN'!$B$5:$B$54,0)),"⚠ Sai mã NV"))</f>
        <v/>
      </c>
      <c r="D346" s="24"/>
      <c r="E346" s="24"/>
      <c r="F346" s="25"/>
      <c r="G346" s="32" t="str">
        <f>IF(OR(A346="",B346=""),"",IF(AND(D346&lt;&gt;"",E346&lt;&gt;""),ROUND(MAX(0,(E346-D346)*24-MAX(0,MIN(E346,'CẤU HÌNH'!$C$8)-MAX(D346,'CẤU HÌNH'!$C$7))*24),2),0))</f>
        <v/>
      </c>
      <c r="H346" s="34" t="str">
        <f>IF(M346="X",IF(D346&gt;'CẤU HÌNH'!$C$5+'CẤU HÌNH'!$C$10/1440,ROUND((D346-'CẤU HÌNH'!$C$5)*1440,0),0),"")</f>
        <v/>
      </c>
      <c r="I346" s="34" t="str">
        <f>IF(M346="X",IF(E346&lt;'CẤU HÌNH'!$C$6,ROUND(('CẤU HÌNH'!$C$6-E346)*1440,0),0),"")</f>
        <v/>
      </c>
      <c r="J346" s="37" t="str">
        <f>IF(M346="","",IF(M346="TC",G346,IF(M346="X",IF(ROUND((E346-'CẤU HÌNH'!$C$6)*24,4)&gt;='CẤU HÌNH'!$C$13,FLOOR(ROUND((E346-'CẤU HÌNH'!$C$6)*24,4),0.5),0),0)))</f>
        <v/>
      </c>
      <c r="K346" s="32" t="str">
        <f>IF(A346="","",IF(COUNTIF('CẤU HÌNH'!$E$5:$E$24,A346)&gt;0,'CẤU HÌNH'!$C$16,IF(WEEKDAY(A346)=1,'CẤU HÌNH'!$C$15,'CẤU HÌNH'!$C$14)))</f>
        <v/>
      </c>
      <c r="L346" s="37" t="str">
        <f t="shared" si="1"/>
        <v/>
      </c>
      <c r="M346" s="38" t="str">
        <f>IF(OR(A346="",B346=""),"",IF(F346&lt;&gt;"",F346,IF(G346=0,"",IF(OR(COUNTIF('CẤU HÌNH'!$E$5:$E$24,A346)&gt;0,WEEKDAY(A346)=1),"TC",IF(G346&gt;='CẤU HÌNH'!$C$11,"X",IF(G346&gt;='CẤU HÌNH'!$C$12,"N","K"))))))</f>
        <v/>
      </c>
      <c r="N346" s="17"/>
      <c r="O346" s="39" t="str">
        <f t="shared" si="2"/>
        <v/>
      </c>
    </row>
    <row r="347" ht="19.5" customHeight="1">
      <c r="A347" s="15"/>
      <c r="B347" s="17"/>
      <c r="C347" s="22" t="str">
        <f t="array" ref="C347">IF(B347="","",IFERROR(INDEX('NHÂN VIÊN'!$C$5:$C$54,MATCH(B347,'NHÂN VIÊN'!$B$5:$B$54,0)),"⚠ Sai mã NV"))</f>
        <v/>
      </c>
      <c r="D347" s="24"/>
      <c r="E347" s="24"/>
      <c r="F347" s="25"/>
      <c r="G347" s="32" t="str">
        <f>IF(OR(A347="",B347=""),"",IF(AND(D347&lt;&gt;"",E347&lt;&gt;""),ROUND(MAX(0,(E347-D347)*24-MAX(0,MIN(E347,'CẤU HÌNH'!$C$8)-MAX(D347,'CẤU HÌNH'!$C$7))*24),2),0))</f>
        <v/>
      </c>
      <c r="H347" s="34" t="str">
        <f>IF(M347="X",IF(D347&gt;'CẤU HÌNH'!$C$5+'CẤU HÌNH'!$C$10/1440,ROUND((D347-'CẤU HÌNH'!$C$5)*1440,0),0),"")</f>
        <v/>
      </c>
      <c r="I347" s="34" t="str">
        <f>IF(M347="X",IF(E347&lt;'CẤU HÌNH'!$C$6,ROUND(('CẤU HÌNH'!$C$6-E347)*1440,0),0),"")</f>
        <v/>
      </c>
      <c r="J347" s="37" t="str">
        <f>IF(M347="","",IF(M347="TC",G347,IF(M347="X",IF(ROUND((E347-'CẤU HÌNH'!$C$6)*24,4)&gt;='CẤU HÌNH'!$C$13,FLOOR(ROUND((E347-'CẤU HÌNH'!$C$6)*24,4),0.5),0),0)))</f>
        <v/>
      </c>
      <c r="K347" s="32" t="str">
        <f>IF(A347="","",IF(COUNTIF('CẤU HÌNH'!$E$5:$E$24,A347)&gt;0,'CẤU HÌNH'!$C$16,IF(WEEKDAY(A347)=1,'CẤU HÌNH'!$C$15,'CẤU HÌNH'!$C$14)))</f>
        <v/>
      </c>
      <c r="L347" s="37" t="str">
        <f t="shared" si="1"/>
        <v/>
      </c>
      <c r="M347" s="38" t="str">
        <f>IF(OR(A347="",B347=""),"",IF(F347&lt;&gt;"",F347,IF(G347=0,"",IF(OR(COUNTIF('CẤU HÌNH'!$E$5:$E$24,A347)&gt;0,WEEKDAY(A347)=1),"TC",IF(G347&gt;='CẤU HÌNH'!$C$11,"X",IF(G347&gt;='CẤU HÌNH'!$C$12,"N","K"))))))</f>
        <v/>
      </c>
      <c r="N347" s="17"/>
      <c r="O347" s="39" t="str">
        <f t="shared" si="2"/>
        <v/>
      </c>
    </row>
    <row r="348" ht="19.5" customHeight="1">
      <c r="A348" s="15"/>
      <c r="B348" s="17"/>
      <c r="C348" s="22" t="str">
        <f t="array" ref="C348">IF(B348="","",IFERROR(INDEX('NHÂN VIÊN'!$C$5:$C$54,MATCH(B348,'NHÂN VIÊN'!$B$5:$B$54,0)),"⚠ Sai mã NV"))</f>
        <v/>
      </c>
      <c r="D348" s="24"/>
      <c r="E348" s="24"/>
      <c r="F348" s="25"/>
      <c r="G348" s="32" t="str">
        <f>IF(OR(A348="",B348=""),"",IF(AND(D348&lt;&gt;"",E348&lt;&gt;""),ROUND(MAX(0,(E348-D348)*24-MAX(0,MIN(E348,'CẤU HÌNH'!$C$8)-MAX(D348,'CẤU HÌNH'!$C$7))*24),2),0))</f>
        <v/>
      </c>
      <c r="H348" s="34" t="str">
        <f>IF(M348="X",IF(D348&gt;'CẤU HÌNH'!$C$5+'CẤU HÌNH'!$C$10/1440,ROUND((D348-'CẤU HÌNH'!$C$5)*1440,0),0),"")</f>
        <v/>
      </c>
      <c r="I348" s="34" t="str">
        <f>IF(M348="X",IF(E348&lt;'CẤU HÌNH'!$C$6,ROUND(('CẤU HÌNH'!$C$6-E348)*1440,0),0),"")</f>
        <v/>
      </c>
      <c r="J348" s="37" t="str">
        <f>IF(M348="","",IF(M348="TC",G348,IF(M348="X",IF(ROUND((E348-'CẤU HÌNH'!$C$6)*24,4)&gt;='CẤU HÌNH'!$C$13,FLOOR(ROUND((E348-'CẤU HÌNH'!$C$6)*24,4),0.5),0),0)))</f>
        <v/>
      </c>
      <c r="K348" s="32" t="str">
        <f>IF(A348="","",IF(COUNTIF('CẤU HÌNH'!$E$5:$E$24,A348)&gt;0,'CẤU HÌNH'!$C$16,IF(WEEKDAY(A348)=1,'CẤU HÌNH'!$C$15,'CẤU HÌNH'!$C$14)))</f>
        <v/>
      </c>
      <c r="L348" s="37" t="str">
        <f t="shared" si="1"/>
        <v/>
      </c>
      <c r="M348" s="38" t="str">
        <f>IF(OR(A348="",B348=""),"",IF(F348&lt;&gt;"",F348,IF(G348=0,"",IF(OR(COUNTIF('CẤU HÌNH'!$E$5:$E$24,A348)&gt;0,WEEKDAY(A348)=1),"TC",IF(G348&gt;='CẤU HÌNH'!$C$11,"X",IF(G348&gt;='CẤU HÌNH'!$C$12,"N","K"))))))</f>
        <v/>
      </c>
      <c r="N348" s="17"/>
      <c r="O348" s="39" t="str">
        <f t="shared" si="2"/>
        <v/>
      </c>
    </row>
    <row r="349" ht="19.5" customHeight="1">
      <c r="A349" s="15"/>
      <c r="B349" s="17"/>
      <c r="C349" s="22" t="str">
        <f t="array" ref="C349">IF(B349="","",IFERROR(INDEX('NHÂN VIÊN'!$C$5:$C$54,MATCH(B349,'NHÂN VIÊN'!$B$5:$B$54,0)),"⚠ Sai mã NV"))</f>
        <v/>
      </c>
      <c r="D349" s="24"/>
      <c r="E349" s="24"/>
      <c r="F349" s="25"/>
      <c r="G349" s="32" t="str">
        <f>IF(OR(A349="",B349=""),"",IF(AND(D349&lt;&gt;"",E349&lt;&gt;""),ROUND(MAX(0,(E349-D349)*24-MAX(0,MIN(E349,'CẤU HÌNH'!$C$8)-MAX(D349,'CẤU HÌNH'!$C$7))*24),2),0))</f>
        <v/>
      </c>
      <c r="H349" s="34" t="str">
        <f>IF(M349="X",IF(D349&gt;'CẤU HÌNH'!$C$5+'CẤU HÌNH'!$C$10/1440,ROUND((D349-'CẤU HÌNH'!$C$5)*1440,0),0),"")</f>
        <v/>
      </c>
      <c r="I349" s="34" t="str">
        <f>IF(M349="X",IF(E349&lt;'CẤU HÌNH'!$C$6,ROUND(('CẤU HÌNH'!$C$6-E349)*1440,0),0),"")</f>
        <v/>
      </c>
      <c r="J349" s="37" t="str">
        <f>IF(M349="","",IF(M349="TC",G349,IF(M349="X",IF(ROUND((E349-'CẤU HÌNH'!$C$6)*24,4)&gt;='CẤU HÌNH'!$C$13,FLOOR(ROUND((E349-'CẤU HÌNH'!$C$6)*24,4),0.5),0),0)))</f>
        <v/>
      </c>
      <c r="K349" s="32" t="str">
        <f>IF(A349="","",IF(COUNTIF('CẤU HÌNH'!$E$5:$E$24,A349)&gt;0,'CẤU HÌNH'!$C$16,IF(WEEKDAY(A349)=1,'CẤU HÌNH'!$C$15,'CẤU HÌNH'!$C$14)))</f>
        <v/>
      </c>
      <c r="L349" s="37" t="str">
        <f t="shared" si="1"/>
        <v/>
      </c>
      <c r="M349" s="38" t="str">
        <f>IF(OR(A349="",B349=""),"",IF(F349&lt;&gt;"",F349,IF(G349=0,"",IF(OR(COUNTIF('CẤU HÌNH'!$E$5:$E$24,A349)&gt;0,WEEKDAY(A349)=1),"TC",IF(G349&gt;='CẤU HÌNH'!$C$11,"X",IF(G349&gt;='CẤU HÌNH'!$C$12,"N","K"))))))</f>
        <v/>
      </c>
      <c r="N349" s="17"/>
      <c r="O349" s="39" t="str">
        <f t="shared" si="2"/>
        <v/>
      </c>
    </row>
    <row r="350" ht="19.5" customHeight="1">
      <c r="A350" s="15"/>
      <c r="B350" s="17"/>
      <c r="C350" s="22" t="str">
        <f t="array" ref="C350">IF(B350="","",IFERROR(INDEX('NHÂN VIÊN'!$C$5:$C$54,MATCH(B350,'NHÂN VIÊN'!$B$5:$B$54,0)),"⚠ Sai mã NV"))</f>
        <v/>
      </c>
      <c r="D350" s="24"/>
      <c r="E350" s="24"/>
      <c r="F350" s="25"/>
      <c r="G350" s="32" t="str">
        <f>IF(OR(A350="",B350=""),"",IF(AND(D350&lt;&gt;"",E350&lt;&gt;""),ROUND(MAX(0,(E350-D350)*24-MAX(0,MIN(E350,'CẤU HÌNH'!$C$8)-MAX(D350,'CẤU HÌNH'!$C$7))*24),2),0))</f>
        <v/>
      </c>
      <c r="H350" s="34" t="str">
        <f>IF(M350="X",IF(D350&gt;'CẤU HÌNH'!$C$5+'CẤU HÌNH'!$C$10/1440,ROUND((D350-'CẤU HÌNH'!$C$5)*1440,0),0),"")</f>
        <v/>
      </c>
      <c r="I350" s="34" t="str">
        <f>IF(M350="X",IF(E350&lt;'CẤU HÌNH'!$C$6,ROUND(('CẤU HÌNH'!$C$6-E350)*1440,0),0),"")</f>
        <v/>
      </c>
      <c r="J350" s="37" t="str">
        <f>IF(M350="","",IF(M350="TC",G350,IF(M350="X",IF(ROUND((E350-'CẤU HÌNH'!$C$6)*24,4)&gt;='CẤU HÌNH'!$C$13,FLOOR(ROUND((E350-'CẤU HÌNH'!$C$6)*24,4),0.5),0),0)))</f>
        <v/>
      </c>
      <c r="K350" s="32" t="str">
        <f>IF(A350="","",IF(COUNTIF('CẤU HÌNH'!$E$5:$E$24,A350)&gt;0,'CẤU HÌNH'!$C$16,IF(WEEKDAY(A350)=1,'CẤU HÌNH'!$C$15,'CẤU HÌNH'!$C$14)))</f>
        <v/>
      </c>
      <c r="L350" s="37" t="str">
        <f t="shared" si="1"/>
        <v/>
      </c>
      <c r="M350" s="38" t="str">
        <f>IF(OR(A350="",B350=""),"",IF(F350&lt;&gt;"",F350,IF(G350=0,"",IF(OR(COUNTIF('CẤU HÌNH'!$E$5:$E$24,A350)&gt;0,WEEKDAY(A350)=1),"TC",IF(G350&gt;='CẤU HÌNH'!$C$11,"X",IF(G350&gt;='CẤU HÌNH'!$C$12,"N","K"))))))</f>
        <v/>
      </c>
      <c r="N350" s="17"/>
      <c r="O350" s="39" t="str">
        <f t="shared" si="2"/>
        <v/>
      </c>
    </row>
    <row r="351" ht="19.5" customHeight="1">
      <c r="A351" s="15"/>
      <c r="B351" s="17"/>
      <c r="C351" s="22" t="str">
        <f t="array" ref="C351">IF(B351="","",IFERROR(INDEX('NHÂN VIÊN'!$C$5:$C$54,MATCH(B351,'NHÂN VIÊN'!$B$5:$B$54,0)),"⚠ Sai mã NV"))</f>
        <v/>
      </c>
      <c r="D351" s="24"/>
      <c r="E351" s="24"/>
      <c r="F351" s="25"/>
      <c r="G351" s="32" t="str">
        <f>IF(OR(A351="",B351=""),"",IF(AND(D351&lt;&gt;"",E351&lt;&gt;""),ROUND(MAX(0,(E351-D351)*24-MAX(0,MIN(E351,'CẤU HÌNH'!$C$8)-MAX(D351,'CẤU HÌNH'!$C$7))*24),2),0))</f>
        <v/>
      </c>
      <c r="H351" s="34" t="str">
        <f>IF(M351="X",IF(D351&gt;'CẤU HÌNH'!$C$5+'CẤU HÌNH'!$C$10/1440,ROUND((D351-'CẤU HÌNH'!$C$5)*1440,0),0),"")</f>
        <v/>
      </c>
      <c r="I351" s="34" t="str">
        <f>IF(M351="X",IF(E351&lt;'CẤU HÌNH'!$C$6,ROUND(('CẤU HÌNH'!$C$6-E351)*1440,0),0),"")</f>
        <v/>
      </c>
      <c r="J351" s="37" t="str">
        <f>IF(M351="","",IF(M351="TC",G351,IF(M351="X",IF(ROUND((E351-'CẤU HÌNH'!$C$6)*24,4)&gt;='CẤU HÌNH'!$C$13,FLOOR(ROUND((E351-'CẤU HÌNH'!$C$6)*24,4),0.5),0),0)))</f>
        <v/>
      </c>
      <c r="K351" s="32" t="str">
        <f>IF(A351="","",IF(COUNTIF('CẤU HÌNH'!$E$5:$E$24,A351)&gt;0,'CẤU HÌNH'!$C$16,IF(WEEKDAY(A351)=1,'CẤU HÌNH'!$C$15,'CẤU HÌNH'!$C$14)))</f>
        <v/>
      </c>
      <c r="L351" s="37" t="str">
        <f t="shared" si="1"/>
        <v/>
      </c>
      <c r="M351" s="38" t="str">
        <f>IF(OR(A351="",B351=""),"",IF(F351&lt;&gt;"",F351,IF(G351=0,"",IF(OR(COUNTIF('CẤU HÌNH'!$E$5:$E$24,A351)&gt;0,WEEKDAY(A351)=1),"TC",IF(G351&gt;='CẤU HÌNH'!$C$11,"X",IF(G351&gt;='CẤU HÌNH'!$C$12,"N","K"))))))</f>
        <v/>
      </c>
      <c r="N351" s="17"/>
      <c r="O351" s="39" t="str">
        <f t="shared" si="2"/>
        <v/>
      </c>
    </row>
    <row r="352" ht="19.5" customHeight="1">
      <c r="A352" s="15"/>
      <c r="B352" s="17"/>
      <c r="C352" s="22" t="str">
        <f t="array" ref="C352">IF(B352="","",IFERROR(INDEX('NHÂN VIÊN'!$C$5:$C$54,MATCH(B352,'NHÂN VIÊN'!$B$5:$B$54,0)),"⚠ Sai mã NV"))</f>
        <v/>
      </c>
      <c r="D352" s="24"/>
      <c r="E352" s="24"/>
      <c r="F352" s="25"/>
      <c r="G352" s="32" t="str">
        <f>IF(OR(A352="",B352=""),"",IF(AND(D352&lt;&gt;"",E352&lt;&gt;""),ROUND(MAX(0,(E352-D352)*24-MAX(0,MIN(E352,'CẤU HÌNH'!$C$8)-MAX(D352,'CẤU HÌNH'!$C$7))*24),2),0))</f>
        <v/>
      </c>
      <c r="H352" s="34" t="str">
        <f>IF(M352="X",IF(D352&gt;'CẤU HÌNH'!$C$5+'CẤU HÌNH'!$C$10/1440,ROUND((D352-'CẤU HÌNH'!$C$5)*1440,0),0),"")</f>
        <v/>
      </c>
      <c r="I352" s="34" t="str">
        <f>IF(M352="X",IF(E352&lt;'CẤU HÌNH'!$C$6,ROUND(('CẤU HÌNH'!$C$6-E352)*1440,0),0),"")</f>
        <v/>
      </c>
      <c r="J352" s="37" t="str">
        <f>IF(M352="","",IF(M352="TC",G352,IF(M352="X",IF(ROUND((E352-'CẤU HÌNH'!$C$6)*24,4)&gt;='CẤU HÌNH'!$C$13,FLOOR(ROUND((E352-'CẤU HÌNH'!$C$6)*24,4),0.5),0),0)))</f>
        <v/>
      </c>
      <c r="K352" s="32" t="str">
        <f>IF(A352="","",IF(COUNTIF('CẤU HÌNH'!$E$5:$E$24,A352)&gt;0,'CẤU HÌNH'!$C$16,IF(WEEKDAY(A352)=1,'CẤU HÌNH'!$C$15,'CẤU HÌNH'!$C$14)))</f>
        <v/>
      </c>
      <c r="L352" s="37" t="str">
        <f t="shared" si="1"/>
        <v/>
      </c>
      <c r="M352" s="38" t="str">
        <f>IF(OR(A352="",B352=""),"",IF(F352&lt;&gt;"",F352,IF(G352=0,"",IF(OR(COUNTIF('CẤU HÌNH'!$E$5:$E$24,A352)&gt;0,WEEKDAY(A352)=1),"TC",IF(G352&gt;='CẤU HÌNH'!$C$11,"X",IF(G352&gt;='CẤU HÌNH'!$C$12,"N","K"))))))</f>
        <v/>
      </c>
      <c r="N352" s="17"/>
      <c r="O352" s="39" t="str">
        <f t="shared" si="2"/>
        <v/>
      </c>
    </row>
    <row r="353" ht="19.5" customHeight="1">
      <c r="A353" s="15"/>
      <c r="B353" s="17"/>
      <c r="C353" s="22" t="str">
        <f t="array" ref="C353">IF(B353="","",IFERROR(INDEX('NHÂN VIÊN'!$C$5:$C$54,MATCH(B353,'NHÂN VIÊN'!$B$5:$B$54,0)),"⚠ Sai mã NV"))</f>
        <v/>
      </c>
      <c r="D353" s="24"/>
      <c r="E353" s="24"/>
      <c r="F353" s="25"/>
      <c r="G353" s="32" t="str">
        <f>IF(OR(A353="",B353=""),"",IF(AND(D353&lt;&gt;"",E353&lt;&gt;""),ROUND(MAX(0,(E353-D353)*24-MAX(0,MIN(E353,'CẤU HÌNH'!$C$8)-MAX(D353,'CẤU HÌNH'!$C$7))*24),2),0))</f>
        <v/>
      </c>
      <c r="H353" s="34" t="str">
        <f>IF(M353="X",IF(D353&gt;'CẤU HÌNH'!$C$5+'CẤU HÌNH'!$C$10/1440,ROUND((D353-'CẤU HÌNH'!$C$5)*1440,0),0),"")</f>
        <v/>
      </c>
      <c r="I353" s="34" t="str">
        <f>IF(M353="X",IF(E353&lt;'CẤU HÌNH'!$C$6,ROUND(('CẤU HÌNH'!$C$6-E353)*1440,0),0),"")</f>
        <v/>
      </c>
      <c r="J353" s="37" t="str">
        <f>IF(M353="","",IF(M353="TC",G353,IF(M353="X",IF(ROUND((E353-'CẤU HÌNH'!$C$6)*24,4)&gt;='CẤU HÌNH'!$C$13,FLOOR(ROUND((E353-'CẤU HÌNH'!$C$6)*24,4),0.5),0),0)))</f>
        <v/>
      </c>
      <c r="K353" s="32" t="str">
        <f>IF(A353="","",IF(COUNTIF('CẤU HÌNH'!$E$5:$E$24,A353)&gt;0,'CẤU HÌNH'!$C$16,IF(WEEKDAY(A353)=1,'CẤU HÌNH'!$C$15,'CẤU HÌNH'!$C$14)))</f>
        <v/>
      </c>
      <c r="L353" s="37" t="str">
        <f t="shared" si="1"/>
        <v/>
      </c>
      <c r="M353" s="38" t="str">
        <f>IF(OR(A353="",B353=""),"",IF(F353&lt;&gt;"",F353,IF(G353=0,"",IF(OR(COUNTIF('CẤU HÌNH'!$E$5:$E$24,A353)&gt;0,WEEKDAY(A353)=1),"TC",IF(G353&gt;='CẤU HÌNH'!$C$11,"X",IF(G353&gt;='CẤU HÌNH'!$C$12,"N","K"))))))</f>
        <v/>
      </c>
      <c r="N353" s="17"/>
      <c r="O353" s="39" t="str">
        <f t="shared" si="2"/>
        <v/>
      </c>
    </row>
    <row r="354" ht="19.5" customHeight="1">
      <c r="A354" s="15"/>
      <c r="B354" s="17"/>
      <c r="C354" s="22" t="str">
        <f t="array" ref="C354">IF(B354="","",IFERROR(INDEX('NHÂN VIÊN'!$C$5:$C$54,MATCH(B354,'NHÂN VIÊN'!$B$5:$B$54,0)),"⚠ Sai mã NV"))</f>
        <v/>
      </c>
      <c r="D354" s="24"/>
      <c r="E354" s="24"/>
      <c r="F354" s="25"/>
      <c r="G354" s="32" t="str">
        <f>IF(OR(A354="",B354=""),"",IF(AND(D354&lt;&gt;"",E354&lt;&gt;""),ROUND(MAX(0,(E354-D354)*24-MAX(0,MIN(E354,'CẤU HÌNH'!$C$8)-MAX(D354,'CẤU HÌNH'!$C$7))*24),2),0))</f>
        <v/>
      </c>
      <c r="H354" s="34" t="str">
        <f>IF(M354="X",IF(D354&gt;'CẤU HÌNH'!$C$5+'CẤU HÌNH'!$C$10/1440,ROUND((D354-'CẤU HÌNH'!$C$5)*1440,0),0),"")</f>
        <v/>
      </c>
      <c r="I354" s="34" t="str">
        <f>IF(M354="X",IF(E354&lt;'CẤU HÌNH'!$C$6,ROUND(('CẤU HÌNH'!$C$6-E354)*1440,0),0),"")</f>
        <v/>
      </c>
      <c r="J354" s="37" t="str">
        <f>IF(M354="","",IF(M354="TC",G354,IF(M354="X",IF(ROUND((E354-'CẤU HÌNH'!$C$6)*24,4)&gt;='CẤU HÌNH'!$C$13,FLOOR(ROUND((E354-'CẤU HÌNH'!$C$6)*24,4),0.5),0),0)))</f>
        <v/>
      </c>
      <c r="K354" s="32" t="str">
        <f>IF(A354="","",IF(COUNTIF('CẤU HÌNH'!$E$5:$E$24,A354)&gt;0,'CẤU HÌNH'!$C$16,IF(WEEKDAY(A354)=1,'CẤU HÌNH'!$C$15,'CẤU HÌNH'!$C$14)))</f>
        <v/>
      </c>
      <c r="L354" s="37" t="str">
        <f t="shared" si="1"/>
        <v/>
      </c>
      <c r="M354" s="38" t="str">
        <f>IF(OR(A354="",B354=""),"",IF(F354&lt;&gt;"",F354,IF(G354=0,"",IF(OR(COUNTIF('CẤU HÌNH'!$E$5:$E$24,A354)&gt;0,WEEKDAY(A354)=1),"TC",IF(G354&gt;='CẤU HÌNH'!$C$11,"X",IF(G354&gt;='CẤU HÌNH'!$C$12,"N","K"))))))</f>
        <v/>
      </c>
      <c r="N354" s="17"/>
      <c r="O354" s="39" t="str">
        <f t="shared" si="2"/>
        <v/>
      </c>
    </row>
    <row r="355" ht="19.5" customHeight="1">
      <c r="A355" s="15"/>
      <c r="B355" s="17"/>
      <c r="C355" s="22" t="str">
        <f t="array" ref="C355">IF(B355="","",IFERROR(INDEX('NHÂN VIÊN'!$C$5:$C$54,MATCH(B355,'NHÂN VIÊN'!$B$5:$B$54,0)),"⚠ Sai mã NV"))</f>
        <v/>
      </c>
      <c r="D355" s="24"/>
      <c r="E355" s="24"/>
      <c r="F355" s="25"/>
      <c r="G355" s="32" t="str">
        <f>IF(OR(A355="",B355=""),"",IF(AND(D355&lt;&gt;"",E355&lt;&gt;""),ROUND(MAX(0,(E355-D355)*24-MAX(0,MIN(E355,'CẤU HÌNH'!$C$8)-MAX(D355,'CẤU HÌNH'!$C$7))*24),2),0))</f>
        <v/>
      </c>
      <c r="H355" s="34" t="str">
        <f>IF(M355="X",IF(D355&gt;'CẤU HÌNH'!$C$5+'CẤU HÌNH'!$C$10/1440,ROUND((D355-'CẤU HÌNH'!$C$5)*1440,0),0),"")</f>
        <v/>
      </c>
      <c r="I355" s="34" t="str">
        <f>IF(M355="X",IF(E355&lt;'CẤU HÌNH'!$C$6,ROUND(('CẤU HÌNH'!$C$6-E355)*1440,0),0),"")</f>
        <v/>
      </c>
      <c r="J355" s="37" t="str">
        <f>IF(M355="","",IF(M355="TC",G355,IF(M355="X",IF(ROUND((E355-'CẤU HÌNH'!$C$6)*24,4)&gt;='CẤU HÌNH'!$C$13,FLOOR(ROUND((E355-'CẤU HÌNH'!$C$6)*24,4),0.5),0),0)))</f>
        <v/>
      </c>
      <c r="K355" s="32" t="str">
        <f>IF(A355="","",IF(COUNTIF('CẤU HÌNH'!$E$5:$E$24,A355)&gt;0,'CẤU HÌNH'!$C$16,IF(WEEKDAY(A355)=1,'CẤU HÌNH'!$C$15,'CẤU HÌNH'!$C$14)))</f>
        <v/>
      </c>
      <c r="L355" s="37" t="str">
        <f t="shared" si="1"/>
        <v/>
      </c>
      <c r="M355" s="38" t="str">
        <f>IF(OR(A355="",B355=""),"",IF(F355&lt;&gt;"",F355,IF(G355=0,"",IF(OR(COUNTIF('CẤU HÌNH'!$E$5:$E$24,A355)&gt;0,WEEKDAY(A355)=1),"TC",IF(G355&gt;='CẤU HÌNH'!$C$11,"X",IF(G355&gt;='CẤU HÌNH'!$C$12,"N","K"))))))</f>
        <v/>
      </c>
      <c r="N355" s="17"/>
      <c r="O355" s="39" t="str">
        <f t="shared" si="2"/>
        <v/>
      </c>
    </row>
    <row r="356" ht="19.5" customHeight="1">
      <c r="A356" s="15"/>
      <c r="B356" s="17"/>
      <c r="C356" s="22" t="str">
        <f t="array" ref="C356">IF(B356="","",IFERROR(INDEX('NHÂN VIÊN'!$C$5:$C$54,MATCH(B356,'NHÂN VIÊN'!$B$5:$B$54,0)),"⚠ Sai mã NV"))</f>
        <v/>
      </c>
      <c r="D356" s="24"/>
      <c r="E356" s="24"/>
      <c r="F356" s="25"/>
      <c r="G356" s="32" t="str">
        <f>IF(OR(A356="",B356=""),"",IF(AND(D356&lt;&gt;"",E356&lt;&gt;""),ROUND(MAX(0,(E356-D356)*24-MAX(0,MIN(E356,'CẤU HÌNH'!$C$8)-MAX(D356,'CẤU HÌNH'!$C$7))*24),2),0))</f>
        <v/>
      </c>
      <c r="H356" s="34" t="str">
        <f>IF(M356="X",IF(D356&gt;'CẤU HÌNH'!$C$5+'CẤU HÌNH'!$C$10/1440,ROUND((D356-'CẤU HÌNH'!$C$5)*1440,0),0),"")</f>
        <v/>
      </c>
      <c r="I356" s="34" t="str">
        <f>IF(M356="X",IF(E356&lt;'CẤU HÌNH'!$C$6,ROUND(('CẤU HÌNH'!$C$6-E356)*1440,0),0),"")</f>
        <v/>
      </c>
      <c r="J356" s="37" t="str">
        <f>IF(M356="","",IF(M356="TC",G356,IF(M356="X",IF(ROUND((E356-'CẤU HÌNH'!$C$6)*24,4)&gt;='CẤU HÌNH'!$C$13,FLOOR(ROUND((E356-'CẤU HÌNH'!$C$6)*24,4),0.5),0),0)))</f>
        <v/>
      </c>
      <c r="K356" s="32" t="str">
        <f>IF(A356="","",IF(COUNTIF('CẤU HÌNH'!$E$5:$E$24,A356)&gt;0,'CẤU HÌNH'!$C$16,IF(WEEKDAY(A356)=1,'CẤU HÌNH'!$C$15,'CẤU HÌNH'!$C$14)))</f>
        <v/>
      </c>
      <c r="L356" s="37" t="str">
        <f t="shared" si="1"/>
        <v/>
      </c>
      <c r="M356" s="38" t="str">
        <f>IF(OR(A356="",B356=""),"",IF(F356&lt;&gt;"",F356,IF(G356=0,"",IF(OR(COUNTIF('CẤU HÌNH'!$E$5:$E$24,A356)&gt;0,WEEKDAY(A356)=1),"TC",IF(G356&gt;='CẤU HÌNH'!$C$11,"X",IF(G356&gt;='CẤU HÌNH'!$C$12,"N","K"))))))</f>
        <v/>
      </c>
      <c r="N356" s="17"/>
      <c r="O356" s="39" t="str">
        <f t="shared" si="2"/>
        <v/>
      </c>
    </row>
    <row r="357" ht="19.5" customHeight="1">
      <c r="A357" s="15"/>
      <c r="B357" s="17"/>
      <c r="C357" s="22" t="str">
        <f t="array" ref="C357">IF(B357="","",IFERROR(INDEX('NHÂN VIÊN'!$C$5:$C$54,MATCH(B357,'NHÂN VIÊN'!$B$5:$B$54,0)),"⚠ Sai mã NV"))</f>
        <v/>
      </c>
      <c r="D357" s="24"/>
      <c r="E357" s="24"/>
      <c r="F357" s="25"/>
      <c r="G357" s="32" t="str">
        <f>IF(OR(A357="",B357=""),"",IF(AND(D357&lt;&gt;"",E357&lt;&gt;""),ROUND(MAX(0,(E357-D357)*24-MAX(0,MIN(E357,'CẤU HÌNH'!$C$8)-MAX(D357,'CẤU HÌNH'!$C$7))*24),2),0))</f>
        <v/>
      </c>
      <c r="H357" s="34" t="str">
        <f>IF(M357="X",IF(D357&gt;'CẤU HÌNH'!$C$5+'CẤU HÌNH'!$C$10/1440,ROUND((D357-'CẤU HÌNH'!$C$5)*1440,0),0),"")</f>
        <v/>
      </c>
      <c r="I357" s="34" t="str">
        <f>IF(M357="X",IF(E357&lt;'CẤU HÌNH'!$C$6,ROUND(('CẤU HÌNH'!$C$6-E357)*1440,0),0),"")</f>
        <v/>
      </c>
      <c r="J357" s="37" t="str">
        <f>IF(M357="","",IF(M357="TC",G357,IF(M357="X",IF(ROUND((E357-'CẤU HÌNH'!$C$6)*24,4)&gt;='CẤU HÌNH'!$C$13,FLOOR(ROUND((E357-'CẤU HÌNH'!$C$6)*24,4),0.5),0),0)))</f>
        <v/>
      </c>
      <c r="K357" s="32" t="str">
        <f>IF(A357="","",IF(COUNTIF('CẤU HÌNH'!$E$5:$E$24,A357)&gt;0,'CẤU HÌNH'!$C$16,IF(WEEKDAY(A357)=1,'CẤU HÌNH'!$C$15,'CẤU HÌNH'!$C$14)))</f>
        <v/>
      </c>
      <c r="L357" s="37" t="str">
        <f t="shared" si="1"/>
        <v/>
      </c>
      <c r="M357" s="38" t="str">
        <f>IF(OR(A357="",B357=""),"",IF(F357&lt;&gt;"",F357,IF(G357=0,"",IF(OR(COUNTIF('CẤU HÌNH'!$E$5:$E$24,A357)&gt;0,WEEKDAY(A357)=1),"TC",IF(G357&gt;='CẤU HÌNH'!$C$11,"X",IF(G357&gt;='CẤU HÌNH'!$C$12,"N","K"))))))</f>
        <v/>
      </c>
      <c r="N357" s="17"/>
      <c r="O357" s="39" t="str">
        <f t="shared" si="2"/>
        <v/>
      </c>
    </row>
    <row r="358" ht="19.5" customHeight="1">
      <c r="A358" s="15"/>
      <c r="B358" s="17"/>
      <c r="C358" s="22" t="str">
        <f t="array" ref="C358">IF(B358="","",IFERROR(INDEX('NHÂN VIÊN'!$C$5:$C$54,MATCH(B358,'NHÂN VIÊN'!$B$5:$B$54,0)),"⚠ Sai mã NV"))</f>
        <v/>
      </c>
      <c r="D358" s="24"/>
      <c r="E358" s="24"/>
      <c r="F358" s="25"/>
      <c r="G358" s="32" t="str">
        <f>IF(OR(A358="",B358=""),"",IF(AND(D358&lt;&gt;"",E358&lt;&gt;""),ROUND(MAX(0,(E358-D358)*24-MAX(0,MIN(E358,'CẤU HÌNH'!$C$8)-MAX(D358,'CẤU HÌNH'!$C$7))*24),2),0))</f>
        <v/>
      </c>
      <c r="H358" s="34" t="str">
        <f>IF(M358="X",IF(D358&gt;'CẤU HÌNH'!$C$5+'CẤU HÌNH'!$C$10/1440,ROUND((D358-'CẤU HÌNH'!$C$5)*1440,0),0),"")</f>
        <v/>
      </c>
      <c r="I358" s="34" t="str">
        <f>IF(M358="X",IF(E358&lt;'CẤU HÌNH'!$C$6,ROUND(('CẤU HÌNH'!$C$6-E358)*1440,0),0),"")</f>
        <v/>
      </c>
      <c r="J358" s="37" t="str">
        <f>IF(M358="","",IF(M358="TC",G358,IF(M358="X",IF(ROUND((E358-'CẤU HÌNH'!$C$6)*24,4)&gt;='CẤU HÌNH'!$C$13,FLOOR(ROUND((E358-'CẤU HÌNH'!$C$6)*24,4),0.5),0),0)))</f>
        <v/>
      </c>
      <c r="K358" s="32" t="str">
        <f>IF(A358="","",IF(COUNTIF('CẤU HÌNH'!$E$5:$E$24,A358)&gt;0,'CẤU HÌNH'!$C$16,IF(WEEKDAY(A358)=1,'CẤU HÌNH'!$C$15,'CẤU HÌNH'!$C$14)))</f>
        <v/>
      </c>
      <c r="L358" s="37" t="str">
        <f t="shared" si="1"/>
        <v/>
      </c>
      <c r="M358" s="38" t="str">
        <f>IF(OR(A358="",B358=""),"",IF(F358&lt;&gt;"",F358,IF(G358=0,"",IF(OR(COUNTIF('CẤU HÌNH'!$E$5:$E$24,A358)&gt;0,WEEKDAY(A358)=1),"TC",IF(G358&gt;='CẤU HÌNH'!$C$11,"X",IF(G358&gt;='CẤU HÌNH'!$C$12,"N","K"))))))</f>
        <v/>
      </c>
      <c r="N358" s="17"/>
      <c r="O358" s="39" t="str">
        <f t="shared" si="2"/>
        <v/>
      </c>
    </row>
    <row r="359" ht="19.5" customHeight="1">
      <c r="A359" s="15"/>
      <c r="B359" s="17"/>
      <c r="C359" s="22" t="str">
        <f t="array" ref="C359">IF(B359="","",IFERROR(INDEX('NHÂN VIÊN'!$C$5:$C$54,MATCH(B359,'NHÂN VIÊN'!$B$5:$B$54,0)),"⚠ Sai mã NV"))</f>
        <v/>
      </c>
      <c r="D359" s="24"/>
      <c r="E359" s="24"/>
      <c r="F359" s="25"/>
      <c r="G359" s="32" t="str">
        <f>IF(OR(A359="",B359=""),"",IF(AND(D359&lt;&gt;"",E359&lt;&gt;""),ROUND(MAX(0,(E359-D359)*24-MAX(0,MIN(E359,'CẤU HÌNH'!$C$8)-MAX(D359,'CẤU HÌNH'!$C$7))*24),2),0))</f>
        <v/>
      </c>
      <c r="H359" s="34" t="str">
        <f>IF(M359="X",IF(D359&gt;'CẤU HÌNH'!$C$5+'CẤU HÌNH'!$C$10/1440,ROUND((D359-'CẤU HÌNH'!$C$5)*1440,0),0),"")</f>
        <v/>
      </c>
      <c r="I359" s="34" t="str">
        <f>IF(M359="X",IF(E359&lt;'CẤU HÌNH'!$C$6,ROUND(('CẤU HÌNH'!$C$6-E359)*1440,0),0),"")</f>
        <v/>
      </c>
      <c r="J359" s="37" t="str">
        <f>IF(M359="","",IF(M359="TC",G359,IF(M359="X",IF(ROUND((E359-'CẤU HÌNH'!$C$6)*24,4)&gt;='CẤU HÌNH'!$C$13,FLOOR(ROUND((E359-'CẤU HÌNH'!$C$6)*24,4),0.5),0),0)))</f>
        <v/>
      </c>
      <c r="K359" s="32" t="str">
        <f>IF(A359="","",IF(COUNTIF('CẤU HÌNH'!$E$5:$E$24,A359)&gt;0,'CẤU HÌNH'!$C$16,IF(WEEKDAY(A359)=1,'CẤU HÌNH'!$C$15,'CẤU HÌNH'!$C$14)))</f>
        <v/>
      </c>
      <c r="L359" s="37" t="str">
        <f t="shared" si="1"/>
        <v/>
      </c>
      <c r="M359" s="38" t="str">
        <f>IF(OR(A359="",B359=""),"",IF(F359&lt;&gt;"",F359,IF(G359=0,"",IF(OR(COUNTIF('CẤU HÌNH'!$E$5:$E$24,A359)&gt;0,WEEKDAY(A359)=1),"TC",IF(G359&gt;='CẤU HÌNH'!$C$11,"X",IF(G359&gt;='CẤU HÌNH'!$C$12,"N","K"))))))</f>
        <v/>
      </c>
      <c r="N359" s="17"/>
      <c r="O359" s="39" t="str">
        <f t="shared" si="2"/>
        <v/>
      </c>
    </row>
    <row r="360" ht="19.5" customHeight="1">
      <c r="A360" s="15"/>
      <c r="B360" s="17"/>
      <c r="C360" s="22" t="str">
        <f t="array" ref="C360">IF(B360="","",IFERROR(INDEX('NHÂN VIÊN'!$C$5:$C$54,MATCH(B360,'NHÂN VIÊN'!$B$5:$B$54,0)),"⚠ Sai mã NV"))</f>
        <v/>
      </c>
      <c r="D360" s="24"/>
      <c r="E360" s="24"/>
      <c r="F360" s="25"/>
      <c r="G360" s="32" t="str">
        <f>IF(OR(A360="",B360=""),"",IF(AND(D360&lt;&gt;"",E360&lt;&gt;""),ROUND(MAX(0,(E360-D360)*24-MAX(0,MIN(E360,'CẤU HÌNH'!$C$8)-MAX(D360,'CẤU HÌNH'!$C$7))*24),2),0))</f>
        <v/>
      </c>
      <c r="H360" s="34" t="str">
        <f>IF(M360="X",IF(D360&gt;'CẤU HÌNH'!$C$5+'CẤU HÌNH'!$C$10/1440,ROUND((D360-'CẤU HÌNH'!$C$5)*1440,0),0),"")</f>
        <v/>
      </c>
      <c r="I360" s="34" t="str">
        <f>IF(M360="X",IF(E360&lt;'CẤU HÌNH'!$C$6,ROUND(('CẤU HÌNH'!$C$6-E360)*1440,0),0),"")</f>
        <v/>
      </c>
      <c r="J360" s="37" t="str">
        <f>IF(M360="","",IF(M360="TC",G360,IF(M360="X",IF(ROUND((E360-'CẤU HÌNH'!$C$6)*24,4)&gt;='CẤU HÌNH'!$C$13,FLOOR(ROUND((E360-'CẤU HÌNH'!$C$6)*24,4),0.5),0),0)))</f>
        <v/>
      </c>
      <c r="K360" s="32" t="str">
        <f>IF(A360="","",IF(COUNTIF('CẤU HÌNH'!$E$5:$E$24,A360)&gt;0,'CẤU HÌNH'!$C$16,IF(WEEKDAY(A360)=1,'CẤU HÌNH'!$C$15,'CẤU HÌNH'!$C$14)))</f>
        <v/>
      </c>
      <c r="L360" s="37" t="str">
        <f t="shared" si="1"/>
        <v/>
      </c>
      <c r="M360" s="38" t="str">
        <f>IF(OR(A360="",B360=""),"",IF(F360&lt;&gt;"",F360,IF(G360=0,"",IF(OR(COUNTIF('CẤU HÌNH'!$E$5:$E$24,A360)&gt;0,WEEKDAY(A360)=1),"TC",IF(G360&gt;='CẤU HÌNH'!$C$11,"X",IF(G360&gt;='CẤU HÌNH'!$C$12,"N","K"))))))</f>
        <v/>
      </c>
      <c r="N360" s="17"/>
      <c r="O360" s="39" t="str">
        <f t="shared" si="2"/>
        <v/>
      </c>
    </row>
    <row r="361" ht="19.5" customHeight="1">
      <c r="A361" s="15"/>
      <c r="B361" s="17"/>
      <c r="C361" s="22" t="str">
        <f t="array" ref="C361">IF(B361="","",IFERROR(INDEX('NHÂN VIÊN'!$C$5:$C$54,MATCH(B361,'NHÂN VIÊN'!$B$5:$B$54,0)),"⚠ Sai mã NV"))</f>
        <v/>
      </c>
      <c r="D361" s="24"/>
      <c r="E361" s="24"/>
      <c r="F361" s="25"/>
      <c r="G361" s="32" t="str">
        <f>IF(OR(A361="",B361=""),"",IF(AND(D361&lt;&gt;"",E361&lt;&gt;""),ROUND(MAX(0,(E361-D361)*24-MAX(0,MIN(E361,'CẤU HÌNH'!$C$8)-MAX(D361,'CẤU HÌNH'!$C$7))*24),2),0))</f>
        <v/>
      </c>
      <c r="H361" s="34" t="str">
        <f>IF(M361="X",IF(D361&gt;'CẤU HÌNH'!$C$5+'CẤU HÌNH'!$C$10/1440,ROUND((D361-'CẤU HÌNH'!$C$5)*1440,0),0),"")</f>
        <v/>
      </c>
      <c r="I361" s="34" t="str">
        <f>IF(M361="X",IF(E361&lt;'CẤU HÌNH'!$C$6,ROUND(('CẤU HÌNH'!$C$6-E361)*1440,0),0),"")</f>
        <v/>
      </c>
      <c r="J361" s="37" t="str">
        <f>IF(M361="","",IF(M361="TC",G361,IF(M361="X",IF(ROUND((E361-'CẤU HÌNH'!$C$6)*24,4)&gt;='CẤU HÌNH'!$C$13,FLOOR(ROUND((E361-'CẤU HÌNH'!$C$6)*24,4),0.5),0),0)))</f>
        <v/>
      </c>
      <c r="K361" s="32" t="str">
        <f>IF(A361="","",IF(COUNTIF('CẤU HÌNH'!$E$5:$E$24,A361)&gt;0,'CẤU HÌNH'!$C$16,IF(WEEKDAY(A361)=1,'CẤU HÌNH'!$C$15,'CẤU HÌNH'!$C$14)))</f>
        <v/>
      </c>
      <c r="L361" s="37" t="str">
        <f t="shared" si="1"/>
        <v/>
      </c>
      <c r="M361" s="38" t="str">
        <f>IF(OR(A361="",B361=""),"",IF(F361&lt;&gt;"",F361,IF(G361=0,"",IF(OR(COUNTIF('CẤU HÌNH'!$E$5:$E$24,A361)&gt;0,WEEKDAY(A361)=1),"TC",IF(G361&gt;='CẤU HÌNH'!$C$11,"X",IF(G361&gt;='CẤU HÌNH'!$C$12,"N","K"))))))</f>
        <v/>
      </c>
      <c r="N361" s="17"/>
      <c r="O361" s="39" t="str">
        <f t="shared" si="2"/>
        <v/>
      </c>
    </row>
    <row r="362" ht="19.5" customHeight="1">
      <c r="A362" s="15"/>
      <c r="B362" s="17"/>
      <c r="C362" s="22" t="str">
        <f t="array" ref="C362">IF(B362="","",IFERROR(INDEX('NHÂN VIÊN'!$C$5:$C$54,MATCH(B362,'NHÂN VIÊN'!$B$5:$B$54,0)),"⚠ Sai mã NV"))</f>
        <v/>
      </c>
      <c r="D362" s="24"/>
      <c r="E362" s="24"/>
      <c r="F362" s="25"/>
      <c r="G362" s="32" t="str">
        <f>IF(OR(A362="",B362=""),"",IF(AND(D362&lt;&gt;"",E362&lt;&gt;""),ROUND(MAX(0,(E362-D362)*24-MAX(0,MIN(E362,'CẤU HÌNH'!$C$8)-MAX(D362,'CẤU HÌNH'!$C$7))*24),2),0))</f>
        <v/>
      </c>
      <c r="H362" s="34" t="str">
        <f>IF(M362="X",IF(D362&gt;'CẤU HÌNH'!$C$5+'CẤU HÌNH'!$C$10/1440,ROUND((D362-'CẤU HÌNH'!$C$5)*1440,0),0),"")</f>
        <v/>
      </c>
      <c r="I362" s="34" t="str">
        <f>IF(M362="X",IF(E362&lt;'CẤU HÌNH'!$C$6,ROUND(('CẤU HÌNH'!$C$6-E362)*1440,0),0),"")</f>
        <v/>
      </c>
      <c r="J362" s="37" t="str">
        <f>IF(M362="","",IF(M362="TC",G362,IF(M362="X",IF(ROUND((E362-'CẤU HÌNH'!$C$6)*24,4)&gt;='CẤU HÌNH'!$C$13,FLOOR(ROUND((E362-'CẤU HÌNH'!$C$6)*24,4),0.5),0),0)))</f>
        <v/>
      </c>
      <c r="K362" s="32" t="str">
        <f>IF(A362="","",IF(COUNTIF('CẤU HÌNH'!$E$5:$E$24,A362)&gt;0,'CẤU HÌNH'!$C$16,IF(WEEKDAY(A362)=1,'CẤU HÌNH'!$C$15,'CẤU HÌNH'!$C$14)))</f>
        <v/>
      </c>
      <c r="L362" s="37" t="str">
        <f t="shared" si="1"/>
        <v/>
      </c>
      <c r="M362" s="38" t="str">
        <f>IF(OR(A362="",B362=""),"",IF(F362&lt;&gt;"",F362,IF(G362=0,"",IF(OR(COUNTIF('CẤU HÌNH'!$E$5:$E$24,A362)&gt;0,WEEKDAY(A362)=1),"TC",IF(G362&gt;='CẤU HÌNH'!$C$11,"X",IF(G362&gt;='CẤU HÌNH'!$C$12,"N","K"))))))</f>
        <v/>
      </c>
      <c r="N362" s="17"/>
      <c r="O362" s="39" t="str">
        <f t="shared" si="2"/>
        <v/>
      </c>
    </row>
    <row r="363" ht="19.5" customHeight="1">
      <c r="A363" s="15"/>
      <c r="B363" s="17"/>
      <c r="C363" s="22" t="str">
        <f t="array" ref="C363">IF(B363="","",IFERROR(INDEX('NHÂN VIÊN'!$C$5:$C$54,MATCH(B363,'NHÂN VIÊN'!$B$5:$B$54,0)),"⚠ Sai mã NV"))</f>
        <v/>
      </c>
      <c r="D363" s="24"/>
      <c r="E363" s="24"/>
      <c r="F363" s="25"/>
      <c r="G363" s="32" t="str">
        <f>IF(OR(A363="",B363=""),"",IF(AND(D363&lt;&gt;"",E363&lt;&gt;""),ROUND(MAX(0,(E363-D363)*24-MAX(0,MIN(E363,'CẤU HÌNH'!$C$8)-MAX(D363,'CẤU HÌNH'!$C$7))*24),2),0))</f>
        <v/>
      </c>
      <c r="H363" s="34" t="str">
        <f>IF(M363="X",IF(D363&gt;'CẤU HÌNH'!$C$5+'CẤU HÌNH'!$C$10/1440,ROUND((D363-'CẤU HÌNH'!$C$5)*1440,0),0),"")</f>
        <v/>
      </c>
      <c r="I363" s="34" t="str">
        <f>IF(M363="X",IF(E363&lt;'CẤU HÌNH'!$C$6,ROUND(('CẤU HÌNH'!$C$6-E363)*1440,0),0),"")</f>
        <v/>
      </c>
      <c r="J363" s="37" t="str">
        <f>IF(M363="","",IF(M363="TC",G363,IF(M363="X",IF(ROUND((E363-'CẤU HÌNH'!$C$6)*24,4)&gt;='CẤU HÌNH'!$C$13,FLOOR(ROUND((E363-'CẤU HÌNH'!$C$6)*24,4),0.5),0),0)))</f>
        <v/>
      </c>
      <c r="K363" s="32" t="str">
        <f>IF(A363="","",IF(COUNTIF('CẤU HÌNH'!$E$5:$E$24,A363)&gt;0,'CẤU HÌNH'!$C$16,IF(WEEKDAY(A363)=1,'CẤU HÌNH'!$C$15,'CẤU HÌNH'!$C$14)))</f>
        <v/>
      </c>
      <c r="L363" s="37" t="str">
        <f t="shared" si="1"/>
        <v/>
      </c>
      <c r="M363" s="38" t="str">
        <f>IF(OR(A363="",B363=""),"",IF(F363&lt;&gt;"",F363,IF(G363=0,"",IF(OR(COUNTIF('CẤU HÌNH'!$E$5:$E$24,A363)&gt;0,WEEKDAY(A363)=1),"TC",IF(G363&gt;='CẤU HÌNH'!$C$11,"X",IF(G363&gt;='CẤU HÌNH'!$C$12,"N","K"))))))</f>
        <v/>
      </c>
      <c r="N363" s="17"/>
      <c r="O363" s="39" t="str">
        <f t="shared" si="2"/>
        <v/>
      </c>
    </row>
    <row r="364" ht="19.5" customHeight="1">
      <c r="A364" s="15"/>
      <c r="B364" s="17"/>
      <c r="C364" s="22" t="str">
        <f t="array" ref="C364">IF(B364="","",IFERROR(INDEX('NHÂN VIÊN'!$C$5:$C$54,MATCH(B364,'NHÂN VIÊN'!$B$5:$B$54,0)),"⚠ Sai mã NV"))</f>
        <v/>
      </c>
      <c r="D364" s="24"/>
      <c r="E364" s="24"/>
      <c r="F364" s="25"/>
      <c r="G364" s="32" t="str">
        <f>IF(OR(A364="",B364=""),"",IF(AND(D364&lt;&gt;"",E364&lt;&gt;""),ROUND(MAX(0,(E364-D364)*24-MAX(0,MIN(E364,'CẤU HÌNH'!$C$8)-MAX(D364,'CẤU HÌNH'!$C$7))*24),2),0))</f>
        <v/>
      </c>
      <c r="H364" s="34" t="str">
        <f>IF(M364="X",IF(D364&gt;'CẤU HÌNH'!$C$5+'CẤU HÌNH'!$C$10/1440,ROUND((D364-'CẤU HÌNH'!$C$5)*1440,0),0),"")</f>
        <v/>
      </c>
      <c r="I364" s="34" t="str">
        <f>IF(M364="X",IF(E364&lt;'CẤU HÌNH'!$C$6,ROUND(('CẤU HÌNH'!$C$6-E364)*1440,0),0),"")</f>
        <v/>
      </c>
      <c r="J364" s="37" t="str">
        <f>IF(M364="","",IF(M364="TC",G364,IF(M364="X",IF(ROUND((E364-'CẤU HÌNH'!$C$6)*24,4)&gt;='CẤU HÌNH'!$C$13,FLOOR(ROUND((E364-'CẤU HÌNH'!$C$6)*24,4),0.5),0),0)))</f>
        <v/>
      </c>
      <c r="K364" s="32" t="str">
        <f>IF(A364="","",IF(COUNTIF('CẤU HÌNH'!$E$5:$E$24,A364)&gt;0,'CẤU HÌNH'!$C$16,IF(WEEKDAY(A364)=1,'CẤU HÌNH'!$C$15,'CẤU HÌNH'!$C$14)))</f>
        <v/>
      </c>
      <c r="L364" s="37" t="str">
        <f t="shared" si="1"/>
        <v/>
      </c>
      <c r="M364" s="38" t="str">
        <f>IF(OR(A364="",B364=""),"",IF(F364&lt;&gt;"",F364,IF(G364=0,"",IF(OR(COUNTIF('CẤU HÌNH'!$E$5:$E$24,A364)&gt;0,WEEKDAY(A364)=1),"TC",IF(G364&gt;='CẤU HÌNH'!$C$11,"X",IF(G364&gt;='CẤU HÌNH'!$C$12,"N","K"))))))</f>
        <v/>
      </c>
      <c r="N364" s="17"/>
      <c r="O364" s="39" t="str">
        <f t="shared" si="2"/>
        <v/>
      </c>
    </row>
    <row r="365" ht="19.5" customHeight="1">
      <c r="A365" s="15"/>
      <c r="B365" s="17"/>
      <c r="C365" s="22" t="str">
        <f t="array" ref="C365">IF(B365="","",IFERROR(INDEX('NHÂN VIÊN'!$C$5:$C$54,MATCH(B365,'NHÂN VIÊN'!$B$5:$B$54,0)),"⚠ Sai mã NV"))</f>
        <v/>
      </c>
      <c r="D365" s="24"/>
      <c r="E365" s="24"/>
      <c r="F365" s="25"/>
      <c r="G365" s="32" t="str">
        <f>IF(OR(A365="",B365=""),"",IF(AND(D365&lt;&gt;"",E365&lt;&gt;""),ROUND(MAX(0,(E365-D365)*24-MAX(0,MIN(E365,'CẤU HÌNH'!$C$8)-MAX(D365,'CẤU HÌNH'!$C$7))*24),2),0))</f>
        <v/>
      </c>
      <c r="H365" s="34" t="str">
        <f>IF(M365="X",IF(D365&gt;'CẤU HÌNH'!$C$5+'CẤU HÌNH'!$C$10/1440,ROUND((D365-'CẤU HÌNH'!$C$5)*1440,0),0),"")</f>
        <v/>
      </c>
      <c r="I365" s="34" t="str">
        <f>IF(M365="X",IF(E365&lt;'CẤU HÌNH'!$C$6,ROUND(('CẤU HÌNH'!$C$6-E365)*1440,0),0),"")</f>
        <v/>
      </c>
      <c r="J365" s="37" t="str">
        <f>IF(M365="","",IF(M365="TC",G365,IF(M365="X",IF(ROUND((E365-'CẤU HÌNH'!$C$6)*24,4)&gt;='CẤU HÌNH'!$C$13,FLOOR(ROUND((E365-'CẤU HÌNH'!$C$6)*24,4),0.5),0),0)))</f>
        <v/>
      </c>
      <c r="K365" s="32" t="str">
        <f>IF(A365="","",IF(COUNTIF('CẤU HÌNH'!$E$5:$E$24,A365)&gt;0,'CẤU HÌNH'!$C$16,IF(WEEKDAY(A365)=1,'CẤU HÌNH'!$C$15,'CẤU HÌNH'!$C$14)))</f>
        <v/>
      </c>
      <c r="L365" s="37" t="str">
        <f t="shared" si="1"/>
        <v/>
      </c>
      <c r="M365" s="38" t="str">
        <f>IF(OR(A365="",B365=""),"",IF(F365&lt;&gt;"",F365,IF(G365=0,"",IF(OR(COUNTIF('CẤU HÌNH'!$E$5:$E$24,A365)&gt;0,WEEKDAY(A365)=1),"TC",IF(G365&gt;='CẤU HÌNH'!$C$11,"X",IF(G365&gt;='CẤU HÌNH'!$C$12,"N","K"))))))</f>
        <v/>
      </c>
      <c r="N365" s="17"/>
      <c r="O365" s="39" t="str">
        <f t="shared" si="2"/>
        <v/>
      </c>
    </row>
    <row r="366" ht="19.5" customHeight="1">
      <c r="A366" s="15"/>
      <c r="B366" s="17"/>
      <c r="C366" s="22" t="str">
        <f t="array" ref="C366">IF(B366="","",IFERROR(INDEX('NHÂN VIÊN'!$C$5:$C$54,MATCH(B366,'NHÂN VIÊN'!$B$5:$B$54,0)),"⚠ Sai mã NV"))</f>
        <v/>
      </c>
      <c r="D366" s="24"/>
      <c r="E366" s="24"/>
      <c r="F366" s="25"/>
      <c r="G366" s="32" t="str">
        <f>IF(OR(A366="",B366=""),"",IF(AND(D366&lt;&gt;"",E366&lt;&gt;""),ROUND(MAX(0,(E366-D366)*24-MAX(0,MIN(E366,'CẤU HÌNH'!$C$8)-MAX(D366,'CẤU HÌNH'!$C$7))*24),2),0))</f>
        <v/>
      </c>
      <c r="H366" s="34" t="str">
        <f>IF(M366="X",IF(D366&gt;'CẤU HÌNH'!$C$5+'CẤU HÌNH'!$C$10/1440,ROUND((D366-'CẤU HÌNH'!$C$5)*1440,0),0),"")</f>
        <v/>
      </c>
      <c r="I366" s="34" t="str">
        <f>IF(M366="X",IF(E366&lt;'CẤU HÌNH'!$C$6,ROUND(('CẤU HÌNH'!$C$6-E366)*1440,0),0),"")</f>
        <v/>
      </c>
      <c r="J366" s="37" t="str">
        <f>IF(M366="","",IF(M366="TC",G366,IF(M366="X",IF(ROUND((E366-'CẤU HÌNH'!$C$6)*24,4)&gt;='CẤU HÌNH'!$C$13,FLOOR(ROUND((E366-'CẤU HÌNH'!$C$6)*24,4),0.5),0),0)))</f>
        <v/>
      </c>
      <c r="K366" s="32" t="str">
        <f>IF(A366="","",IF(COUNTIF('CẤU HÌNH'!$E$5:$E$24,A366)&gt;0,'CẤU HÌNH'!$C$16,IF(WEEKDAY(A366)=1,'CẤU HÌNH'!$C$15,'CẤU HÌNH'!$C$14)))</f>
        <v/>
      </c>
      <c r="L366" s="37" t="str">
        <f t="shared" si="1"/>
        <v/>
      </c>
      <c r="M366" s="38" t="str">
        <f>IF(OR(A366="",B366=""),"",IF(F366&lt;&gt;"",F366,IF(G366=0,"",IF(OR(COUNTIF('CẤU HÌNH'!$E$5:$E$24,A366)&gt;0,WEEKDAY(A366)=1),"TC",IF(G366&gt;='CẤU HÌNH'!$C$11,"X",IF(G366&gt;='CẤU HÌNH'!$C$12,"N","K"))))))</f>
        <v/>
      </c>
      <c r="N366" s="17"/>
      <c r="O366" s="39" t="str">
        <f t="shared" si="2"/>
        <v/>
      </c>
    </row>
    <row r="367" ht="19.5" customHeight="1">
      <c r="A367" s="15"/>
      <c r="B367" s="17"/>
      <c r="C367" s="22" t="str">
        <f t="array" ref="C367">IF(B367="","",IFERROR(INDEX('NHÂN VIÊN'!$C$5:$C$54,MATCH(B367,'NHÂN VIÊN'!$B$5:$B$54,0)),"⚠ Sai mã NV"))</f>
        <v/>
      </c>
      <c r="D367" s="24"/>
      <c r="E367" s="24"/>
      <c r="F367" s="25"/>
      <c r="G367" s="32" t="str">
        <f>IF(OR(A367="",B367=""),"",IF(AND(D367&lt;&gt;"",E367&lt;&gt;""),ROUND(MAX(0,(E367-D367)*24-MAX(0,MIN(E367,'CẤU HÌNH'!$C$8)-MAX(D367,'CẤU HÌNH'!$C$7))*24),2),0))</f>
        <v/>
      </c>
      <c r="H367" s="34" t="str">
        <f>IF(M367="X",IF(D367&gt;'CẤU HÌNH'!$C$5+'CẤU HÌNH'!$C$10/1440,ROUND((D367-'CẤU HÌNH'!$C$5)*1440,0),0),"")</f>
        <v/>
      </c>
      <c r="I367" s="34" t="str">
        <f>IF(M367="X",IF(E367&lt;'CẤU HÌNH'!$C$6,ROUND(('CẤU HÌNH'!$C$6-E367)*1440,0),0),"")</f>
        <v/>
      </c>
      <c r="J367" s="37" t="str">
        <f>IF(M367="","",IF(M367="TC",G367,IF(M367="X",IF(ROUND((E367-'CẤU HÌNH'!$C$6)*24,4)&gt;='CẤU HÌNH'!$C$13,FLOOR(ROUND((E367-'CẤU HÌNH'!$C$6)*24,4),0.5),0),0)))</f>
        <v/>
      </c>
      <c r="K367" s="32" t="str">
        <f>IF(A367="","",IF(COUNTIF('CẤU HÌNH'!$E$5:$E$24,A367)&gt;0,'CẤU HÌNH'!$C$16,IF(WEEKDAY(A367)=1,'CẤU HÌNH'!$C$15,'CẤU HÌNH'!$C$14)))</f>
        <v/>
      </c>
      <c r="L367" s="37" t="str">
        <f t="shared" si="1"/>
        <v/>
      </c>
      <c r="M367" s="38" t="str">
        <f>IF(OR(A367="",B367=""),"",IF(F367&lt;&gt;"",F367,IF(G367=0,"",IF(OR(COUNTIF('CẤU HÌNH'!$E$5:$E$24,A367)&gt;0,WEEKDAY(A367)=1),"TC",IF(G367&gt;='CẤU HÌNH'!$C$11,"X",IF(G367&gt;='CẤU HÌNH'!$C$12,"N","K"))))))</f>
        <v/>
      </c>
      <c r="N367" s="17"/>
      <c r="O367" s="39" t="str">
        <f t="shared" si="2"/>
        <v/>
      </c>
    </row>
    <row r="368" ht="19.5" customHeight="1">
      <c r="A368" s="15"/>
      <c r="B368" s="17"/>
      <c r="C368" s="22" t="str">
        <f t="array" ref="C368">IF(B368="","",IFERROR(INDEX('NHÂN VIÊN'!$C$5:$C$54,MATCH(B368,'NHÂN VIÊN'!$B$5:$B$54,0)),"⚠ Sai mã NV"))</f>
        <v/>
      </c>
      <c r="D368" s="24"/>
      <c r="E368" s="24"/>
      <c r="F368" s="25"/>
      <c r="G368" s="32" t="str">
        <f>IF(OR(A368="",B368=""),"",IF(AND(D368&lt;&gt;"",E368&lt;&gt;""),ROUND(MAX(0,(E368-D368)*24-MAX(0,MIN(E368,'CẤU HÌNH'!$C$8)-MAX(D368,'CẤU HÌNH'!$C$7))*24),2),0))</f>
        <v/>
      </c>
      <c r="H368" s="34" t="str">
        <f>IF(M368="X",IF(D368&gt;'CẤU HÌNH'!$C$5+'CẤU HÌNH'!$C$10/1440,ROUND((D368-'CẤU HÌNH'!$C$5)*1440,0),0),"")</f>
        <v/>
      </c>
      <c r="I368" s="34" t="str">
        <f>IF(M368="X",IF(E368&lt;'CẤU HÌNH'!$C$6,ROUND(('CẤU HÌNH'!$C$6-E368)*1440,0),0),"")</f>
        <v/>
      </c>
      <c r="J368" s="37" t="str">
        <f>IF(M368="","",IF(M368="TC",G368,IF(M368="X",IF(ROUND((E368-'CẤU HÌNH'!$C$6)*24,4)&gt;='CẤU HÌNH'!$C$13,FLOOR(ROUND((E368-'CẤU HÌNH'!$C$6)*24,4),0.5),0),0)))</f>
        <v/>
      </c>
      <c r="K368" s="32" t="str">
        <f>IF(A368="","",IF(COUNTIF('CẤU HÌNH'!$E$5:$E$24,A368)&gt;0,'CẤU HÌNH'!$C$16,IF(WEEKDAY(A368)=1,'CẤU HÌNH'!$C$15,'CẤU HÌNH'!$C$14)))</f>
        <v/>
      </c>
      <c r="L368" s="37" t="str">
        <f t="shared" si="1"/>
        <v/>
      </c>
      <c r="M368" s="38" t="str">
        <f>IF(OR(A368="",B368=""),"",IF(F368&lt;&gt;"",F368,IF(G368=0,"",IF(OR(COUNTIF('CẤU HÌNH'!$E$5:$E$24,A368)&gt;0,WEEKDAY(A368)=1),"TC",IF(G368&gt;='CẤU HÌNH'!$C$11,"X",IF(G368&gt;='CẤU HÌNH'!$C$12,"N","K"))))))</f>
        <v/>
      </c>
      <c r="N368" s="17"/>
      <c r="O368" s="39" t="str">
        <f t="shared" si="2"/>
        <v/>
      </c>
    </row>
    <row r="369" ht="19.5" customHeight="1">
      <c r="A369" s="15"/>
      <c r="B369" s="17"/>
      <c r="C369" s="22" t="str">
        <f t="array" ref="C369">IF(B369="","",IFERROR(INDEX('NHÂN VIÊN'!$C$5:$C$54,MATCH(B369,'NHÂN VIÊN'!$B$5:$B$54,0)),"⚠ Sai mã NV"))</f>
        <v/>
      </c>
      <c r="D369" s="24"/>
      <c r="E369" s="24"/>
      <c r="F369" s="25"/>
      <c r="G369" s="32" t="str">
        <f>IF(OR(A369="",B369=""),"",IF(AND(D369&lt;&gt;"",E369&lt;&gt;""),ROUND(MAX(0,(E369-D369)*24-MAX(0,MIN(E369,'CẤU HÌNH'!$C$8)-MAX(D369,'CẤU HÌNH'!$C$7))*24),2),0))</f>
        <v/>
      </c>
      <c r="H369" s="34" t="str">
        <f>IF(M369="X",IF(D369&gt;'CẤU HÌNH'!$C$5+'CẤU HÌNH'!$C$10/1440,ROUND((D369-'CẤU HÌNH'!$C$5)*1440,0),0),"")</f>
        <v/>
      </c>
      <c r="I369" s="34" t="str">
        <f>IF(M369="X",IF(E369&lt;'CẤU HÌNH'!$C$6,ROUND(('CẤU HÌNH'!$C$6-E369)*1440,0),0),"")</f>
        <v/>
      </c>
      <c r="J369" s="37" t="str">
        <f>IF(M369="","",IF(M369="TC",G369,IF(M369="X",IF(ROUND((E369-'CẤU HÌNH'!$C$6)*24,4)&gt;='CẤU HÌNH'!$C$13,FLOOR(ROUND((E369-'CẤU HÌNH'!$C$6)*24,4),0.5),0),0)))</f>
        <v/>
      </c>
      <c r="K369" s="32" t="str">
        <f>IF(A369="","",IF(COUNTIF('CẤU HÌNH'!$E$5:$E$24,A369)&gt;0,'CẤU HÌNH'!$C$16,IF(WEEKDAY(A369)=1,'CẤU HÌNH'!$C$15,'CẤU HÌNH'!$C$14)))</f>
        <v/>
      </c>
      <c r="L369" s="37" t="str">
        <f t="shared" si="1"/>
        <v/>
      </c>
      <c r="M369" s="38" t="str">
        <f>IF(OR(A369="",B369=""),"",IF(F369&lt;&gt;"",F369,IF(G369=0,"",IF(OR(COUNTIF('CẤU HÌNH'!$E$5:$E$24,A369)&gt;0,WEEKDAY(A369)=1),"TC",IF(G369&gt;='CẤU HÌNH'!$C$11,"X",IF(G369&gt;='CẤU HÌNH'!$C$12,"N","K"))))))</f>
        <v/>
      </c>
      <c r="N369" s="17"/>
      <c r="O369" s="39" t="str">
        <f t="shared" si="2"/>
        <v/>
      </c>
    </row>
    <row r="370" ht="19.5" customHeight="1">
      <c r="A370" s="15"/>
      <c r="B370" s="17"/>
      <c r="C370" s="22" t="str">
        <f t="array" ref="C370">IF(B370="","",IFERROR(INDEX('NHÂN VIÊN'!$C$5:$C$54,MATCH(B370,'NHÂN VIÊN'!$B$5:$B$54,0)),"⚠ Sai mã NV"))</f>
        <v/>
      </c>
      <c r="D370" s="24"/>
      <c r="E370" s="24"/>
      <c r="F370" s="25"/>
      <c r="G370" s="32" t="str">
        <f>IF(OR(A370="",B370=""),"",IF(AND(D370&lt;&gt;"",E370&lt;&gt;""),ROUND(MAX(0,(E370-D370)*24-MAX(0,MIN(E370,'CẤU HÌNH'!$C$8)-MAX(D370,'CẤU HÌNH'!$C$7))*24),2),0))</f>
        <v/>
      </c>
      <c r="H370" s="34" t="str">
        <f>IF(M370="X",IF(D370&gt;'CẤU HÌNH'!$C$5+'CẤU HÌNH'!$C$10/1440,ROUND((D370-'CẤU HÌNH'!$C$5)*1440,0),0),"")</f>
        <v/>
      </c>
      <c r="I370" s="34" t="str">
        <f>IF(M370="X",IF(E370&lt;'CẤU HÌNH'!$C$6,ROUND(('CẤU HÌNH'!$C$6-E370)*1440,0),0),"")</f>
        <v/>
      </c>
      <c r="J370" s="37" t="str">
        <f>IF(M370="","",IF(M370="TC",G370,IF(M370="X",IF(ROUND((E370-'CẤU HÌNH'!$C$6)*24,4)&gt;='CẤU HÌNH'!$C$13,FLOOR(ROUND((E370-'CẤU HÌNH'!$C$6)*24,4),0.5),0),0)))</f>
        <v/>
      </c>
      <c r="K370" s="32" t="str">
        <f>IF(A370="","",IF(COUNTIF('CẤU HÌNH'!$E$5:$E$24,A370)&gt;0,'CẤU HÌNH'!$C$16,IF(WEEKDAY(A370)=1,'CẤU HÌNH'!$C$15,'CẤU HÌNH'!$C$14)))</f>
        <v/>
      </c>
      <c r="L370" s="37" t="str">
        <f t="shared" si="1"/>
        <v/>
      </c>
      <c r="M370" s="38" t="str">
        <f>IF(OR(A370="",B370=""),"",IF(F370&lt;&gt;"",F370,IF(G370=0,"",IF(OR(COUNTIF('CẤU HÌNH'!$E$5:$E$24,A370)&gt;0,WEEKDAY(A370)=1),"TC",IF(G370&gt;='CẤU HÌNH'!$C$11,"X",IF(G370&gt;='CẤU HÌNH'!$C$12,"N","K"))))))</f>
        <v/>
      </c>
      <c r="N370" s="17"/>
      <c r="O370" s="39" t="str">
        <f t="shared" si="2"/>
        <v/>
      </c>
    </row>
    <row r="371" ht="19.5" customHeight="1">
      <c r="A371" s="15"/>
      <c r="B371" s="17"/>
      <c r="C371" s="22" t="str">
        <f t="array" ref="C371">IF(B371="","",IFERROR(INDEX('NHÂN VIÊN'!$C$5:$C$54,MATCH(B371,'NHÂN VIÊN'!$B$5:$B$54,0)),"⚠ Sai mã NV"))</f>
        <v/>
      </c>
      <c r="D371" s="24"/>
      <c r="E371" s="24"/>
      <c r="F371" s="25"/>
      <c r="G371" s="32" t="str">
        <f>IF(OR(A371="",B371=""),"",IF(AND(D371&lt;&gt;"",E371&lt;&gt;""),ROUND(MAX(0,(E371-D371)*24-MAX(0,MIN(E371,'CẤU HÌNH'!$C$8)-MAX(D371,'CẤU HÌNH'!$C$7))*24),2),0))</f>
        <v/>
      </c>
      <c r="H371" s="34" t="str">
        <f>IF(M371="X",IF(D371&gt;'CẤU HÌNH'!$C$5+'CẤU HÌNH'!$C$10/1440,ROUND((D371-'CẤU HÌNH'!$C$5)*1440,0),0),"")</f>
        <v/>
      </c>
      <c r="I371" s="34" t="str">
        <f>IF(M371="X",IF(E371&lt;'CẤU HÌNH'!$C$6,ROUND(('CẤU HÌNH'!$C$6-E371)*1440,0),0),"")</f>
        <v/>
      </c>
      <c r="J371" s="37" t="str">
        <f>IF(M371="","",IF(M371="TC",G371,IF(M371="X",IF(ROUND((E371-'CẤU HÌNH'!$C$6)*24,4)&gt;='CẤU HÌNH'!$C$13,FLOOR(ROUND((E371-'CẤU HÌNH'!$C$6)*24,4),0.5),0),0)))</f>
        <v/>
      </c>
      <c r="K371" s="32" t="str">
        <f>IF(A371="","",IF(COUNTIF('CẤU HÌNH'!$E$5:$E$24,A371)&gt;0,'CẤU HÌNH'!$C$16,IF(WEEKDAY(A371)=1,'CẤU HÌNH'!$C$15,'CẤU HÌNH'!$C$14)))</f>
        <v/>
      </c>
      <c r="L371" s="37" t="str">
        <f t="shared" si="1"/>
        <v/>
      </c>
      <c r="M371" s="38" t="str">
        <f>IF(OR(A371="",B371=""),"",IF(F371&lt;&gt;"",F371,IF(G371=0,"",IF(OR(COUNTIF('CẤU HÌNH'!$E$5:$E$24,A371)&gt;0,WEEKDAY(A371)=1),"TC",IF(G371&gt;='CẤU HÌNH'!$C$11,"X",IF(G371&gt;='CẤU HÌNH'!$C$12,"N","K"))))))</f>
        <v/>
      </c>
      <c r="N371" s="17"/>
      <c r="O371" s="39" t="str">
        <f t="shared" si="2"/>
        <v/>
      </c>
    </row>
    <row r="372" ht="19.5" customHeight="1">
      <c r="A372" s="15"/>
      <c r="B372" s="17"/>
      <c r="C372" s="22" t="str">
        <f t="array" ref="C372">IF(B372="","",IFERROR(INDEX('NHÂN VIÊN'!$C$5:$C$54,MATCH(B372,'NHÂN VIÊN'!$B$5:$B$54,0)),"⚠ Sai mã NV"))</f>
        <v/>
      </c>
      <c r="D372" s="24"/>
      <c r="E372" s="24"/>
      <c r="F372" s="25"/>
      <c r="G372" s="32" t="str">
        <f>IF(OR(A372="",B372=""),"",IF(AND(D372&lt;&gt;"",E372&lt;&gt;""),ROUND(MAX(0,(E372-D372)*24-MAX(0,MIN(E372,'CẤU HÌNH'!$C$8)-MAX(D372,'CẤU HÌNH'!$C$7))*24),2),0))</f>
        <v/>
      </c>
      <c r="H372" s="34" t="str">
        <f>IF(M372="X",IF(D372&gt;'CẤU HÌNH'!$C$5+'CẤU HÌNH'!$C$10/1440,ROUND((D372-'CẤU HÌNH'!$C$5)*1440,0),0),"")</f>
        <v/>
      </c>
      <c r="I372" s="34" t="str">
        <f>IF(M372="X",IF(E372&lt;'CẤU HÌNH'!$C$6,ROUND(('CẤU HÌNH'!$C$6-E372)*1440,0),0),"")</f>
        <v/>
      </c>
      <c r="J372" s="37" t="str">
        <f>IF(M372="","",IF(M372="TC",G372,IF(M372="X",IF(ROUND((E372-'CẤU HÌNH'!$C$6)*24,4)&gt;='CẤU HÌNH'!$C$13,FLOOR(ROUND((E372-'CẤU HÌNH'!$C$6)*24,4),0.5),0),0)))</f>
        <v/>
      </c>
      <c r="K372" s="32" t="str">
        <f>IF(A372="","",IF(COUNTIF('CẤU HÌNH'!$E$5:$E$24,A372)&gt;0,'CẤU HÌNH'!$C$16,IF(WEEKDAY(A372)=1,'CẤU HÌNH'!$C$15,'CẤU HÌNH'!$C$14)))</f>
        <v/>
      </c>
      <c r="L372" s="37" t="str">
        <f t="shared" si="1"/>
        <v/>
      </c>
      <c r="M372" s="38" t="str">
        <f>IF(OR(A372="",B372=""),"",IF(F372&lt;&gt;"",F372,IF(G372=0,"",IF(OR(COUNTIF('CẤU HÌNH'!$E$5:$E$24,A372)&gt;0,WEEKDAY(A372)=1),"TC",IF(G372&gt;='CẤU HÌNH'!$C$11,"X",IF(G372&gt;='CẤU HÌNH'!$C$12,"N","K"))))))</f>
        <v/>
      </c>
      <c r="N372" s="17"/>
      <c r="O372" s="39" t="str">
        <f t="shared" si="2"/>
        <v/>
      </c>
    </row>
    <row r="373" ht="19.5" customHeight="1">
      <c r="A373" s="15"/>
      <c r="B373" s="17"/>
      <c r="C373" s="22" t="str">
        <f t="array" ref="C373">IF(B373="","",IFERROR(INDEX('NHÂN VIÊN'!$C$5:$C$54,MATCH(B373,'NHÂN VIÊN'!$B$5:$B$54,0)),"⚠ Sai mã NV"))</f>
        <v/>
      </c>
      <c r="D373" s="24"/>
      <c r="E373" s="24"/>
      <c r="F373" s="25"/>
      <c r="G373" s="32" t="str">
        <f>IF(OR(A373="",B373=""),"",IF(AND(D373&lt;&gt;"",E373&lt;&gt;""),ROUND(MAX(0,(E373-D373)*24-MAX(0,MIN(E373,'CẤU HÌNH'!$C$8)-MAX(D373,'CẤU HÌNH'!$C$7))*24),2),0))</f>
        <v/>
      </c>
      <c r="H373" s="34" t="str">
        <f>IF(M373="X",IF(D373&gt;'CẤU HÌNH'!$C$5+'CẤU HÌNH'!$C$10/1440,ROUND((D373-'CẤU HÌNH'!$C$5)*1440,0),0),"")</f>
        <v/>
      </c>
      <c r="I373" s="34" t="str">
        <f>IF(M373="X",IF(E373&lt;'CẤU HÌNH'!$C$6,ROUND(('CẤU HÌNH'!$C$6-E373)*1440,0),0),"")</f>
        <v/>
      </c>
      <c r="J373" s="37" t="str">
        <f>IF(M373="","",IF(M373="TC",G373,IF(M373="X",IF(ROUND((E373-'CẤU HÌNH'!$C$6)*24,4)&gt;='CẤU HÌNH'!$C$13,FLOOR(ROUND((E373-'CẤU HÌNH'!$C$6)*24,4),0.5),0),0)))</f>
        <v/>
      </c>
      <c r="K373" s="32" t="str">
        <f>IF(A373="","",IF(COUNTIF('CẤU HÌNH'!$E$5:$E$24,A373)&gt;0,'CẤU HÌNH'!$C$16,IF(WEEKDAY(A373)=1,'CẤU HÌNH'!$C$15,'CẤU HÌNH'!$C$14)))</f>
        <v/>
      </c>
      <c r="L373" s="37" t="str">
        <f t="shared" si="1"/>
        <v/>
      </c>
      <c r="M373" s="38" t="str">
        <f>IF(OR(A373="",B373=""),"",IF(F373&lt;&gt;"",F373,IF(G373=0,"",IF(OR(COUNTIF('CẤU HÌNH'!$E$5:$E$24,A373)&gt;0,WEEKDAY(A373)=1),"TC",IF(G373&gt;='CẤU HÌNH'!$C$11,"X",IF(G373&gt;='CẤU HÌNH'!$C$12,"N","K"))))))</f>
        <v/>
      </c>
      <c r="N373" s="17"/>
      <c r="O373" s="39" t="str">
        <f t="shared" si="2"/>
        <v/>
      </c>
    </row>
    <row r="374" ht="19.5" customHeight="1">
      <c r="A374" s="15"/>
      <c r="B374" s="17"/>
      <c r="C374" s="22" t="str">
        <f t="array" ref="C374">IF(B374="","",IFERROR(INDEX('NHÂN VIÊN'!$C$5:$C$54,MATCH(B374,'NHÂN VIÊN'!$B$5:$B$54,0)),"⚠ Sai mã NV"))</f>
        <v/>
      </c>
      <c r="D374" s="24"/>
      <c r="E374" s="24"/>
      <c r="F374" s="25"/>
      <c r="G374" s="32" t="str">
        <f>IF(OR(A374="",B374=""),"",IF(AND(D374&lt;&gt;"",E374&lt;&gt;""),ROUND(MAX(0,(E374-D374)*24-MAX(0,MIN(E374,'CẤU HÌNH'!$C$8)-MAX(D374,'CẤU HÌNH'!$C$7))*24),2),0))</f>
        <v/>
      </c>
      <c r="H374" s="34" t="str">
        <f>IF(M374="X",IF(D374&gt;'CẤU HÌNH'!$C$5+'CẤU HÌNH'!$C$10/1440,ROUND((D374-'CẤU HÌNH'!$C$5)*1440,0),0),"")</f>
        <v/>
      </c>
      <c r="I374" s="34" t="str">
        <f>IF(M374="X",IF(E374&lt;'CẤU HÌNH'!$C$6,ROUND(('CẤU HÌNH'!$C$6-E374)*1440,0),0),"")</f>
        <v/>
      </c>
      <c r="J374" s="37" t="str">
        <f>IF(M374="","",IF(M374="TC",G374,IF(M374="X",IF(ROUND((E374-'CẤU HÌNH'!$C$6)*24,4)&gt;='CẤU HÌNH'!$C$13,FLOOR(ROUND((E374-'CẤU HÌNH'!$C$6)*24,4),0.5),0),0)))</f>
        <v/>
      </c>
      <c r="K374" s="32" t="str">
        <f>IF(A374="","",IF(COUNTIF('CẤU HÌNH'!$E$5:$E$24,A374)&gt;0,'CẤU HÌNH'!$C$16,IF(WEEKDAY(A374)=1,'CẤU HÌNH'!$C$15,'CẤU HÌNH'!$C$14)))</f>
        <v/>
      </c>
      <c r="L374" s="37" t="str">
        <f t="shared" si="1"/>
        <v/>
      </c>
      <c r="M374" s="38" t="str">
        <f>IF(OR(A374="",B374=""),"",IF(F374&lt;&gt;"",F374,IF(G374=0,"",IF(OR(COUNTIF('CẤU HÌNH'!$E$5:$E$24,A374)&gt;0,WEEKDAY(A374)=1),"TC",IF(G374&gt;='CẤU HÌNH'!$C$11,"X",IF(G374&gt;='CẤU HÌNH'!$C$12,"N","K"))))))</f>
        <v/>
      </c>
      <c r="N374" s="17"/>
      <c r="O374" s="39" t="str">
        <f t="shared" si="2"/>
        <v/>
      </c>
    </row>
    <row r="375" ht="19.5" customHeight="1">
      <c r="A375" s="15"/>
      <c r="B375" s="17"/>
      <c r="C375" s="22" t="str">
        <f t="array" ref="C375">IF(B375="","",IFERROR(INDEX('NHÂN VIÊN'!$C$5:$C$54,MATCH(B375,'NHÂN VIÊN'!$B$5:$B$54,0)),"⚠ Sai mã NV"))</f>
        <v/>
      </c>
      <c r="D375" s="24"/>
      <c r="E375" s="24"/>
      <c r="F375" s="25"/>
      <c r="G375" s="32" t="str">
        <f>IF(OR(A375="",B375=""),"",IF(AND(D375&lt;&gt;"",E375&lt;&gt;""),ROUND(MAX(0,(E375-D375)*24-MAX(0,MIN(E375,'CẤU HÌNH'!$C$8)-MAX(D375,'CẤU HÌNH'!$C$7))*24),2),0))</f>
        <v/>
      </c>
      <c r="H375" s="34" t="str">
        <f>IF(M375="X",IF(D375&gt;'CẤU HÌNH'!$C$5+'CẤU HÌNH'!$C$10/1440,ROUND((D375-'CẤU HÌNH'!$C$5)*1440,0),0),"")</f>
        <v/>
      </c>
      <c r="I375" s="34" t="str">
        <f>IF(M375="X",IF(E375&lt;'CẤU HÌNH'!$C$6,ROUND(('CẤU HÌNH'!$C$6-E375)*1440,0),0),"")</f>
        <v/>
      </c>
      <c r="J375" s="37" t="str">
        <f>IF(M375="","",IF(M375="TC",G375,IF(M375="X",IF(ROUND((E375-'CẤU HÌNH'!$C$6)*24,4)&gt;='CẤU HÌNH'!$C$13,FLOOR(ROUND((E375-'CẤU HÌNH'!$C$6)*24,4),0.5),0),0)))</f>
        <v/>
      </c>
      <c r="K375" s="32" t="str">
        <f>IF(A375="","",IF(COUNTIF('CẤU HÌNH'!$E$5:$E$24,A375)&gt;0,'CẤU HÌNH'!$C$16,IF(WEEKDAY(A375)=1,'CẤU HÌNH'!$C$15,'CẤU HÌNH'!$C$14)))</f>
        <v/>
      </c>
      <c r="L375" s="37" t="str">
        <f t="shared" si="1"/>
        <v/>
      </c>
      <c r="M375" s="38" t="str">
        <f>IF(OR(A375="",B375=""),"",IF(F375&lt;&gt;"",F375,IF(G375=0,"",IF(OR(COUNTIF('CẤU HÌNH'!$E$5:$E$24,A375)&gt;0,WEEKDAY(A375)=1),"TC",IF(G375&gt;='CẤU HÌNH'!$C$11,"X",IF(G375&gt;='CẤU HÌNH'!$C$12,"N","K"))))))</f>
        <v/>
      </c>
      <c r="N375" s="17"/>
      <c r="O375" s="39" t="str">
        <f t="shared" si="2"/>
        <v/>
      </c>
    </row>
    <row r="376" ht="19.5" customHeight="1">
      <c r="A376" s="15"/>
      <c r="B376" s="17"/>
      <c r="C376" s="22" t="str">
        <f t="array" ref="C376">IF(B376="","",IFERROR(INDEX('NHÂN VIÊN'!$C$5:$C$54,MATCH(B376,'NHÂN VIÊN'!$B$5:$B$54,0)),"⚠ Sai mã NV"))</f>
        <v/>
      </c>
      <c r="D376" s="24"/>
      <c r="E376" s="24"/>
      <c r="F376" s="25"/>
      <c r="G376" s="32" t="str">
        <f>IF(OR(A376="",B376=""),"",IF(AND(D376&lt;&gt;"",E376&lt;&gt;""),ROUND(MAX(0,(E376-D376)*24-MAX(0,MIN(E376,'CẤU HÌNH'!$C$8)-MAX(D376,'CẤU HÌNH'!$C$7))*24),2),0))</f>
        <v/>
      </c>
      <c r="H376" s="34" t="str">
        <f>IF(M376="X",IF(D376&gt;'CẤU HÌNH'!$C$5+'CẤU HÌNH'!$C$10/1440,ROUND((D376-'CẤU HÌNH'!$C$5)*1440,0),0),"")</f>
        <v/>
      </c>
      <c r="I376" s="34" t="str">
        <f>IF(M376="X",IF(E376&lt;'CẤU HÌNH'!$C$6,ROUND(('CẤU HÌNH'!$C$6-E376)*1440,0),0),"")</f>
        <v/>
      </c>
      <c r="J376" s="37" t="str">
        <f>IF(M376="","",IF(M376="TC",G376,IF(M376="X",IF(ROUND((E376-'CẤU HÌNH'!$C$6)*24,4)&gt;='CẤU HÌNH'!$C$13,FLOOR(ROUND((E376-'CẤU HÌNH'!$C$6)*24,4),0.5),0),0)))</f>
        <v/>
      </c>
      <c r="K376" s="32" t="str">
        <f>IF(A376="","",IF(COUNTIF('CẤU HÌNH'!$E$5:$E$24,A376)&gt;0,'CẤU HÌNH'!$C$16,IF(WEEKDAY(A376)=1,'CẤU HÌNH'!$C$15,'CẤU HÌNH'!$C$14)))</f>
        <v/>
      </c>
      <c r="L376" s="37" t="str">
        <f t="shared" si="1"/>
        <v/>
      </c>
      <c r="M376" s="38" t="str">
        <f>IF(OR(A376="",B376=""),"",IF(F376&lt;&gt;"",F376,IF(G376=0,"",IF(OR(COUNTIF('CẤU HÌNH'!$E$5:$E$24,A376)&gt;0,WEEKDAY(A376)=1),"TC",IF(G376&gt;='CẤU HÌNH'!$C$11,"X",IF(G376&gt;='CẤU HÌNH'!$C$12,"N","K"))))))</f>
        <v/>
      </c>
      <c r="N376" s="17"/>
      <c r="O376" s="39" t="str">
        <f t="shared" si="2"/>
        <v/>
      </c>
    </row>
    <row r="377" ht="19.5" customHeight="1">
      <c r="A377" s="15"/>
      <c r="B377" s="17"/>
      <c r="C377" s="22" t="str">
        <f t="array" ref="C377">IF(B377="","",IFERROR(INDEX('NHÂN VIÊN'!$C$5:$C$54,MATCH(B377,'NHÂN VIÊN'!$B$5:$B$54,0)),"⚠ Sai mã NV"))</f>
        <v/>
      </c>
      <c r="D377" s="24"/>
      <c r="E377" s="24"/>
      <c r="F377" s="25"/>
      <c r="G377" s="32" t="str">
        <f>IF(OR(A377="",B377=""),"",IF(AND(D377&lt;&gt;"",E377&lt;&gt;""),ROUND(MAX(0,(E377-D377)*24-MAX(0,MIN(E377,'CẤU HÌNH'!$C$8)-MAX(D377,'CẤU HÌNH'!$C$7))*24),2),0))</f>
        <v/>
      </c>
      <c r="H377" s="34" t="str">
        <f>IF(M377="X",IF(D377&gt;'CẤU HÌNH'!$C$5+'CẤU HÌNH'!$C$10/1440,ROUND((D377-'CẤU HÌNH'!$C$5)*1440,0),0),"")</f>
        <v/>
      </c>
      <c r="I377" s="34" t="str">
        <f>IF(M377="X",IF(E377&lt;'CẤU HÌNH'!$C$6,ROUND(('CẤU HÌNH'!$C$6-E377)*1440,0),0),"")</f>
        <v/>
      </c>
      <c r="J377" s="37" t="str">
        <f>IF(M377="","",IF(M377="TC",G377,IF(M377="X",IF(ROUND((E377-'CẤU HÌNH'!$C$6)*24,4)&gt;='CẤU HÌNH'!$C$13,FLOOR(ROUND((E377-'CẤU HÌNH'!$C$6)*24,4),0.5),0),0)))</f>
        <v/>
      </c>
      <c r="K377" s="32" t="str">
        <f>IF(A377="","",IF(COUNTIF('CẤU HÌNH'!$E$5:$E$24,A377)&gt;0,'CẤU HÌNH'!$C$16,IF(WEEKDAY(A377)=1,'CẤU HÌNH'!$C$15,'CẤU HÌNH'!$C$14)))</f>
        <v/>
      </c>
      <c r="L377" s="37" t="str">
        <f t="shared" si="1"/>
        <v/>
      </c>
      <c r="M377" s="38" t="str">
        <f>IF(OR(A377="",B377=""),"",IF(F377&lt;&gt;"",F377,IF(G377=0,"",IF(OR(COUNTIF('CẤU HÌNH'!$E$5:$E$24,A377)&gt;0,WEEKDAY(A377)=1),"TC",IF(G377&gt;='CẤU HÌNH'!$C$11,"X",IF(G377&gt;='CẤU HÌNH'!$C$12,"N","K"))))))</f>
        <v/>
      </c>
      <c r="N377" s="17"/>
      <c r="O377" s="39" t="str">
        <f t="shared" si="2"/>
        <v/>
      </c>
    </row>
    <row r="378" ht="19.5" customHeight="1">
      <c r="A378" s="15"/>
      <c r="B378" s="17"/>
      <c r="C378" s="22" t="str">
        <f t="array" ref="C378">IF(B378="","",IFERROR(INDEX('NHÂN VIÊN'!$C$5:$C$54,MATCH(B378,'NHÂN VIÊN'!$B$5:$B$54,0)),"⚠ Sai mã NV"))</f>
        <v/>
      </c>
      <c r="D378" s="24"/>
      <c r="E378" s="24"/>
      <c r="F378" s="25"/>
      <c r="G378" s="32" t="str">
        <f>IF(OR(A378="",B378=""),"",IF(AND(D378&lt;&gt;"",E378&lt;&gt;""),ROUND(MAX(0,(E378-D378)*24-MAX(0,MIN(E378,'CẤU HÌNH'!$C$8)-MAX(D378,'CẤU HÌNH'!$C$7))*24),2),0))</f>
        <v/>
      </c>
      <c r="H378" s="34" t="str">
        <f>IF(M378="X",IF(D378&gt;'CẤU HÌNH'!$C$5+'CẤU HÌNH'!$C$10/1440,ROUND((D378-'CẤU HÌNH'!$C$5)*1440,0),0),"")</f>
        <v/>
      </c>
      <c r="I378" s="34" t="str">
        <f>IF(M378="X",IF(E378&lt;'CẤU HÌNH'!$C$6,ROUND(('CẤU HÌNH'!$C$6-E378)*1440,0),0),"")</f>
        <v/>
      </c>
      <c r="J378" s="37" t="str">
        <f>IF(M378="","",IF(M378="TC",G378,IF(M378="X",IF(ROUND((E378-'CẤU HÌNH'!$C$6)*24,4)&gt;='CẤU HÌNH'!$C$13,FLOOR(ROUND((E378-'CẤU HÌNH'!$C$6)*24,4),0.5),0),0)))</f>
        <v/>
      </c>
      <c r="K378" s="32" t="str">
        <f>IF(A378="","",IF(COUNTIF('CẤU HÌNH'!$E$5:$E$24,A378)&gt;0,'CẤU HÌNH'!$C$16,IF(WEEKDAY(A378)=1,'CẤU HÌNH'!$C$15,'CẤU HÌNH'!$C$14)))</f>
        <v/>
      </c>
      <c r="L378" s="37" t="str">
        <f t="shared" si="1"/>
        <v/>
      </c>
      <c r="M378" s="38" t="str">
        <f>IF(OR(A378="",B378=""),"",IF(F378&lt;&gt;"",F378,IF(G378=0,"",IF(OR(COUNTIF('CẤU HÌNH'!$E$5:$E$24,A378)&gt;0,WEEKDAY(A378)=1),"TC",IF(G378&gt;='CẤU HÌNH'!$C$11,"X",IF(G378&gt;='CẤU HÌNH'!$C$12,"N","K"))))))</f>
        <v/>
      </c>
      <c r="N378" s="17"/>
      <c r="O378" s="39" t="str">
        <f t="shared" si="2"/>
        <v/>
      </c>
    </row>
    <row r="379" ht="19.5" customHeight="1">
      <c r="A379" s="15"/>
      <c r="B379" s="17"/>
      <c r="C379" s="22" t="str">
        <f t="array" ref="C379">IF(B379="","",IFERROR(INDEX('NHÂN VIÊN'!$C$5:$C$54,MATCH(B379,'NHÂN VIÊN'!$B$5:$B$54,0)),"⚠ Sai mã NV"))</f>
        <v/>
      </c>
      <c r="D379" s="24"/>
      <c r="E379" s="24"/>
      <c r="F379" s="25"/>
      <c r="G379" s="32" t="str">
        <f>IF(OR(A379="",B379=""),"",IF(AND(D379&lt;&gt;"",E379&lt;&gt;""),ROUND(MAX(0,(E379-D379)*24-MAX(0,MIN(E379,'CẤU HÌNH'!$C$8)-MAX(D379,'CẤU HÌNH'!$C$7))*24),2),0))</f>
        <v/>
      </c>
      <c r="H379" s="34" t="str">
        <f>IF(M379="X",IF(D379&gt;'CẤU HÌNH'!$C$5+'CẤU HÌNH'!$C$10/1440,ROUND((D379-'CẤU HÌNH'!$C$5)*1440,0),0),"")</f>
        <v/>
      </c>
      <c r="I379" s="34" t="str">
        <f>IF(M379="X",IF(E379&lt;'CẤU HÌNH'!$C$6,ROUND(('CẤU HÌNH'!$C$6-E379)*1440,0),0),"")</f>
        <v/>
      </c>
      <c r="J379" s="37" t="str">
        <f>IF(M379="","",IF(M379="TC",G379,IF(M379="X",IF(ROUND((E379-'CẤU HÌNH'!$C$6)*24,4)&gt;='CẤU HÌNH'!$C$13,FLOOR(ROUND((E379-'CẤU HÌNH'!$C$6)*24,4),0.5),0),0)))</f>
        <v/>
      </c>
      <c r="K379" s="32" t="str">
        <f>IF(A379="","",IF(COUNTIF('CẤU HÌNH'!$E$5:$E$24,A379)&gt;0,'CẤU HÌNH'!$C$16,IF(WEEKDAY(A379)=1,'CẤU HÌNH'!$C$15,'CẤU HÌNH'!$C$14)))</f>
        <v/>
      </c>
      <c r="L379" s="37" t="str">
        <f t="shared" si="1"/>
        <v/>
      </c>
      <c r="M379" s="38" t="str">
        <f>IF(OR(A379="",B379=""),"",IF(F379&lt;&gt;"",F379,IF(G379=0,"",IF(OR(COUNTIF('CẤU HÌNH'!$E$5:$E$24,A379)&gt;0,WEEKDAY(A379)=1),"TC",IF(G379&gt;='CẤU HÌNH'!$C$11,"X",IF(G379&gt;='CẤU HÌNH'!$C$12,"N","K"))))))</f>
        <v/>
      </c>
      <c r="N379" s="17"/>
      <c r="O379" s="39" t="str">
        <f t="shared" si="2"/>
        <v/>
      </c>
    </row>
    <row r="380" ht="19.5" customHeight="1">
      <c r="A380" s="15"/>
      <c r="B380" s="17"/>
      <c r="C380" s="22" t="str">
        <f t="array" ref="C380">IF(B380="","",IFERROR(INDEX('NHÂN VIÊN'!$C$5:$C$54,MATCH(B380,'NHÂN VIÊN'!$B$5:$B$54,0)),"⚠ Sai mã NV"))</f>
        <v/>
      </c>
      <c r="D380" s="24"/>
      <c r="E380" s="24"/>
      <c r="F380" s="25"/>
      <c r="G380" s="32" t="str">
        <f>IF(OR(A380="",B380=""),"",IF(AND(D380&lt;&gt;"",E380&lt;&gt;""),ROUND(MAX(0,(E380-D380)*24-MAX(0,MIN(E380,'CẤU HÌNH'!$C$8)-MAX(D380,'CẤU HÌNH'!$C$7))*24),2),0))</f>
        <v/>
      </c>
      <c r="H380" s="34" t="str">
        <f>IF(M380="X",IF(D380&gt;'CẤU HÌNH'!$C$5+'CẤU HÌNH'!$C$10/1440,ROUND((D380-'CẤU HÌNH'!$C$5)*1440,0),0),"")</f>
        <v/>
      </c>
      <c r="I380" s="34" t="str">
        <f>IF(M380="X",IF(E380&lt;'CẤU HÌNH'!$C$6,ROUND(('CẤU HÌNH'!$C$6-E380)*1440,0),0),"")</f>
        <v/>
      </c>
      <c r="J380" s="37" t="str">
        <f>IF(M380="","",IF(M380="TC",G380,IF(M380="X",IF(ROUND((E380-'CẤU HÌNH'!$C$6)*24,4)&gt;='CẤU HÌNH'!$C$13,FLOOR(ROUND((E380-'CẤU HÌNH'!$C$6)*24,4),0.5),0),0)))</f>
        <v/>
      </c>
      <c r="K380" s="32" t="str">
        <f>IF(A380="","",IF(COUNTIF('CẤU HÌNH'!$E$5:$E$24,A380)&gt;0,'CẤU HÌNH'!$C$16,IF(WEEKDAY(A380)=1,'CẤU HÌNH'!$C$15,'CẤU HÌNH'!$C$14)))</f>
        <v/>
      </c>
      <c r="L380" s="37" t="str">
        <f t="shared" si="1"/>
        <v/>
      </c>
      <c r="M380" s="38" t="str">
        <f>IF(OR(A380="",B380=""),"",IF(F380&lt;&gt;"",F380,IF(G380=0,"",IF(OR(COUNTIF('CẤU HÌNH'!$E$5:$E$24,A380)&gt;0,WEEKDAY(A380)=1),"TC",IF(G380&gt;='CẤU HÌNH'!$C$11,"X",IF(G380&gt;='CẤU HÌNH'!$C$12,"N","K"))))))</f>
        <v/>
      </c>
      <c r="N380" s="17"/>
      <c r="O380" s="39" t="str">
        <f t="shared" si="2"/>
        <v/>
      </c>
    </row>
    <row r="381" ht="19.5" customHeight="1">
      <c r="A381" s="15"/>
      <c r="B381" s="17"/>
      <c r="C381" s="22" t="str">
        <f t="array" ref="C381">IF(B381="","",IFERROR(INDEX('NHÂN VIÊN'!$C$5:$C$54,MATCH(B381,'NHÂN VIÊN'!$B$5:$B$54,0)),"⚠ Sai mã NV"))</f>
        <v/>
      </c>
      <c r="D381" s="24"/>
      <c r="E381" s="24"/>
      <c r="F381" s="25"/>
      <c r="G381" s="32" t="str">
        <f>IF(OR(A381="",B381=""),"",IF(AND(D381&lt;&gt;"",E381&lt;&gt;""),ROUND(MAX(0,(E381-D381)*24-MAX(0,MIN(E381,'CẤU HÌNH'!$C$8)-MAX(D381,'CẤU HÌNH'!$C$7))*24),2),0))</f>
        <v/>
      </c>
      <c r="H381" s="34" t="str">
        <f>IF(M381="X",IF(D381&gt;'CẤU HÌNH'!$C$5+'CẤU HÌNH'!$C$10/1440,ROUND((D381-'CẤU HÌNH'!$C$5)*1440,0),0),"")</f>
        <v/>
      </c>
      <c r="I381" s="34" t="str">
        <f>IF(M381="X",IF(E381&lt;'CẤU HÌNH'!$C$6,ROUND(('CẤU HÌNH'!$C$6-E381)*1440,0),0),"")</f>
        <v/>
      </c>
      <c r="J381" s="37" t="str">
        <f>IF(M381="","",IF(M381="TC",G381,IF(M381="X",IF(ROUND((E381-'CẤU HÌNH'!$C$6)*24,4)&gt;='CẤU HÌNH'!$C$13,FLOOR(ROUND((E381-'CẤU HÌNH'!$C$6)*24,4),0.5),0),0)))</f>
        <v/>
      </c>
      <c r="K381" s="32" t="str">
        <f>IF(A381="","",IF(COUNTIF('CẤU HÌNH'!$E$5:$E$24,A381)&gt;0,'CẤU HÌNH'!$C$16,IF(WEEKDAY(A381)=1,'CẤU HÌNH'!$C$15,'CẤU HÌNH'!$C$14)))</f>
        <v/>
      </c>
      <c r="L381" s="37" t="str">
        <f t="shared" si="1"/>
        <v/>
      </c>
      <c r="M381" s="38" t="str">
        <f>IF(OR(A381="",B381=""),"",IF(F381&lt;&gt;"",F381,IF(G381=0,"",IF(OR(COUNTIF('CẤU HÌNH'!$E$5:$E$24,A381)&gt;0,WEEKDAY(A381)=1),"TC",IF(G381&gt;='CẤU HÌNH'!$C$11,"X",IF(G381&gt;='CẤU HÌNH'!$C$12,"N","K"))))))</f>
        <v/>
      </c>
      <c r="N381" s="17"/>
      <c r="O381" s="39" t="str">
        <f t="shared" si="2"/>
        <v/>
      </c>
    </row>
    <row r="382" ht="19.5" customHeight="1">
      <c r="A382" s="15"/>
      <c r="B382" s="17"/>
      <c r="C382" s="22" t="str">
        <f t="array" ref="C382">IF(B382="","",IFERROR(INDEX('NHÂN VIÊN'!$C$5:$C$54,MATCH(B382,'NHÂN VIÊN'!$B$5:$B$54,0)),"⚠ Sai mã NV"))</f>
        <v/>
      </c>
      <c r="D382" s="24"/>
      <c r="E382" s="24"/>
      <c r="F382" s="25"/>
      <c r="G382" s="32" t="str">
        <f>IF(OR(A382="",B382=""),"",IF(AND(D382&lt;&gt;"",E382&lt;&gt;""),ROUND(MAX(0,(E382-D382)*24-MAX(0,MIN(E382,'CẤU HÌNH'!$C$8)-MAX(D382,'CẤU HÌNH'!$C$7))*24),2),0))</f>
        <v/>
      </c>
      <c r="H382" s="34" t="str">
        <f>IF(M382="X",IF(D382&gt;'CẤU HÌNH'!$C$5+'CẤU HÌNH'!$C$10/1440,ROUND((D382-'CẤU HÌNH'!$C$5)*1440,0),0),"")</f>
        <v/>
      </c>
      <c r="I382" s="34" t="str">
        <f>IF(M382="X",IF(E382&lt;'CẤU HÌNH'!$C$6,ROUND(('CẤU HÌNH'!$C$6-E382)*1440,0),0),"")</f>
        <v/>
      </c>
      <c r="J382" s="37" t="str">
        <f>IF(M382="","",IF(M382="TC",G382,IF(M382="X",IF(ROUND((E382-'CẤU HÌNH'!$C$6)*24,4)&gt;='CẤU HÌNH'!$C$13,FLOOR(ROUND((E382-'CẤU HÌNH'!$C$6)*24,4),0.5),0),0)))</f>
        <v/>
      </c>
      <c r="K382" s="32" t="str">
        <f>IF(A382="","",IF(COUNTIF('CẤU HÌNH'!$E$5:$E$24,A382)&gt;0,'CẤU HÌNH'!$C$16,IF(WEEKDAY(A382)=1,'CẤU HÌNH'!$C$15,'CẤU HÌNH'!$C$14)))</f>
        <v/>
      </c>
      <c r="L382" s="37" t="str">
        <f t="shared" si="1"/>
        <v/>
      </c>
      <c r="M382" s="38" t="str">
        <f>IF(OR(A382="",B382=""),"",IF(F382&lt;&gt;"",F382,IF(G382=0,"",IF(OR(COUNTIF('CẤU HÌNH'!$E$5:$E$24,A382)&gt;0,WEEKDAY(A382)=1),"TC",IF(G382&gt;='CẤU HÌNH'!$C$11,"X",IF(G382&gt;='CẤU HÌNH'!$C$12,"N","K"))))))</f>
        <v/>
      </c>
      <c r="N382" s="17"/>
      <c r="O382" s="39" t="str">
        <f t="shared" si="2"/>
        <v/>
      </c>
    </row>
    <row r="383" ht="19.5" customHeight="1">
      <c r="A383" s="15"/>
      <c r="B383" s="17"/>
      <c r="C383" s="22" t="str">
        <f t="array" ref="C383">IF(B383="","",IFERROR(INDEX('NHÂN VIÊN'!$C$5:$C$54,MATCH(B383,'NHÂN VIÊN'!$B$5:$B$54,0)),"⚠ Sai mã NV"))</f>
        <v/>
      </c>
      <c r="D383" s="24"/>
      <c r="E383" s="24"/>
      <c r="F383" s="25"/>
      <c r="G383" s="32" t="str">
        <f>IF(OR(A383="",B383=""),"",IF(AND(D383&lt;&gt;"",E383&lt;&gt;""),ROUND(MAX(0,(E383-D383)*24-MAX(0,MIN(E383,'CẤU HÌNH'!$C$8)-MAX(D383,'CẤU HÌNH'!$C$7))*24),2),0))</f>
        <v/>
      </c>
      <c r="H383" s="34" t="str">
        <f>IF(M383="X",IF(D383&gt;'CẤU HÌNH'!$C$5+'CẤU HÌNH'!$C$10/1440,ROUND((D383-'CẤU HÌNH'!$C$5)*1440,0),0),"")</f>
        <v/>
      </c>
      <c r="I383" s="34" t="str">
        <f>IF(M383="X",IF(E383&lt;'CẤU HÌNH'!$C$6,ROUND(('CẤU HÌNH'!$C$6-E383)*1440,0),0),"")</f>
        <v/>
      </c>
      <c r="J383" s="37" t="str">
        <f>IF(M383="","",IF(M383="TC",G383,IF(M383="X",IF(ROUND((E383-'CẤU HÌNH'!$C$6)*24,4)&gt;='CẤU HÌNH'!$C$13,FLOOR(ROUND((E383-'CẤU HÌNH'!$C$6)*24,4),0.5),0),0)))</f>
        <v/>
      </c>
      <c r="K383" s="32" t="str">
        <f>IF(A383="","",IF(COUNTIF('CẤU HÌNH'!$E$5:$E$24,A383)&gt;0,'CẤU HÌNH'!$C$16,IF(WEEKDAY(A383)=1,'CẤU HÌNH'!$C$15,'CẤU HÌNH'!$C$14)))</f>
        <v/>
      </c>
      <c r="L383" s="37" t="str">
        <f t="shared" si="1"/>
        <v/>
      </c>
      <c r="M383" s="38" t="str">
        <f>IF(OR(A383="",B383=""),"",IF(F383&lt;&gt;"",F383,IF(G383=0,"",IF(OR(COUNTIF('CẤU HÌNH'!$E$5:$E$24,A383)&gt;0,WEEKDAY(A383)=1),"TC",IF(G383&gt;='CẤU HÌNH'!$C$11,"X",IF(G383&gt;='CẤU HÌNH'!$C$12,"N","K"))))))</f>
        <v/>
      </c>
      <c r="N383" s="17"/>
      <c r="O383" s="39" t="str">
        <f t="shared" si="2"/>
        <v/>
      </c>
    </row>
    <row r="384" ht="19.5" customHeight="1">
      <c r="A384" s="15"/>
      <c r="B384" s="17"/>
      <c r="C384" s="22" t="str">
        <f t="array" ref="C384">IF(B384="","",IFERROR(INDEX('NHÂN VIÊN'!$C$5:$C$54,MATCH(B384,'NHÂN VIÊN'!$B$5:$B$54,0)),"⚠ Sai mã NV"))</f>
        <v/>
      </c>
      <c r="D384" s="24"/>
      <c r="E384" s="24"/>
      <c r="F384" s="25"/>
      <c r="G384" s="32" t="str">
        <f>IF(OR(A384="",B384=""),"",IF(AND(D384&lt;&gt;"",E384&lt;&gt;""),ROUND(MAX(0,(E384-D384)*24-MAX(0,MIN(E384,'CẤU HÌNH'!$C$8)-MAX(D384,'CẤU HÌNH'!$C$7))*24),2),0))</f>
        <v/>
      </c>
      <c r="H384" s="34" t="str">
        <f>IF(M384="X",IF(D384&gt;'CẤU HÌNH'!$C$5+'CẤU HÌNH'!$C$10/1440,ROUND((D384-'CẤU HÌNH'!$C$5)*1440,0),0),"")</f>
        <v/>
      </c>
      <c r="I384" s="34" t="str">
        <f>IF(M384="X",IF(E384&lt;'CẤU HÌNH'!$C$6,ROUND(('CẤU HÌNH'!$C$6-E384)*1440,0),0),"")</f>
        <v/>
      </c>
      <c r="J384" s="37" t="str">
        <f>IF(M384="","",IF(M384="TC",G384,IF(M384="X",IF(ROUND((E384-'CẤU HÌNH'!$C$6)*24,4)&gt;='CẤU HÌNH'!$C$13,FLOOR(ROUND((E384-'CẤU HÌNH'!$C$6)*24,4),0.5),0),0)))</f>
        <v/>
      </c>
      <c r="K384" s="32" t="str">
        <f>IF(A384="","",IF(COUNTIF('CẤU HÌNH'!$E$5:$E$24,A384)&gt;0,'CẤU HÌNH'!$C$16,IF(WEEKDAY(A384)=1,'CẤU HÌNH'!$C$15,'CẤU HÌNH'!$C$14)))</f>
        <v/>
      </c>
      <c r="L384" s="37" t="str">
        <f t="shared" si="1"/>
        <v/>
      </c>
      <c r="M384" s="38" t="str">
        <f>IF(OR(A384="",B384=""),"",IF(F384&lt;&gt;"",F384,IF(G384=0,"",IF(OR(COUNTIF('CẤU HÌNH'!$E$5:$E$24,A384)&gt;0,WEEKDAY(A384)=1),"TC",IF(G384&gt;='CẤU HÌNH'!$C$11,"X",IF(G384&gt;='CẤU HÌNH'!$C$12,"N","K"))))))</f>
        <v/>
      </c>
      <c r="N384" s="17"/>
      <c r="O384" s="39" t="str">
        <f t="shared" si="2"/>
        <v/>
      </c>
    </row>
    <row r="385" ht="19.5" customHeight="1">
      <c r="A385" s="15"/>
      <c r="B385" s="17"/>
      <c r="C385" s="22" t="str">
        <f t="array" ref="C385">IF(B385="","",IFERROR(INDEX('NHÂN VIÊN'!$C$5:$C$54,MATCH(B385,'NHÂN VIÊN'!$B$5:$B$54,0)),"⚠ Sai mã NV"))</f>
        <v/>
      </c>
      <c r="D385" s="24"/>
      <c r="E385" s="24"/>
      <c r="F385" s="25"/>
      <c r="G385" s="32" t="str">
        <f>IF(OR(A385="",B385=""),"",IF(AND(D385&lt;&gt;"",E385&lt;&gt;""),ROUND(MAX(0,(E385-D385)*24-MAX(0,MIN(E385,'CẤU HÌNH'!$C$8)-MAX(D385,'CẤU HÌNH'!$C$7))*24),2),0))</f>
        <v/>
      </c>
      <c r="H385" s="34" t="str">
        <f>IF(M385="X",IF(D385&gt;'CẤU HÌNH'!$C$5+'CẤU HÌNH'!$C$10/1440,ROUND((D385-'CẤU HÌNH'!$C$5)*1440,0),0),"")</f>
        <v/>
      </c>
      <c r="I385" s="34" t="str">
        <f>IF(M385="X",IF(E385&lt;'CẤU HÌNH'!$C$6,ROUND(('CẤU HÌNH'!$C$6-E385)*1440,0),0),"")</f>
        <v/>
      </c>
      <c r="J385" s="37" t="str">
        <f>IF(M385="","",IF(M385="TC",G385,IF(M385="X",IF(ROUND((E385-'CẤU HÌNH'!$C$6)*24,4)&gt;='CẤU HÌNH'!$C$13,FLOOR(ROUND((E385-'CẤU HÌNH'!$C$6)*24,4),0.5),0),0)))</f>
        <v/>
      </c>
      <c r="K385" s="32" t="str">
        <f>IF(A385="","",IF(COUNTIF('CẤU HÌNH'!$E$5:$E$24,A385)&gt;0,'CẤU HÌNH'!$C$16,IF(WEEKDAY(A385)=1,'CẤU HÌNH'!$C$15,'CẤU HÌNH'!$C$14)))</f>
        <v/>
      </c>
      <c r="L385" s="37" t="str">
        <f t="shared" si="1"/>
        <v/>
      </c>
      <c r="M385" s="38" t="str">
        <f>IF(OR(A385="",B385=""),"",IF(F385&lt;&gt;"",F385,IF(G385=0,"",IF(OR(COUNTIF('CẤU HÌNH'!$E$5:$E$24,A385)&gt;0,WEEKDAY(A385)=1),"TC",IF(G385&gt;='CẤU HÌNH'!$C$11,"X",IF(G385&gt;='CẤU HÌNH'!$C$12,"N","K"))))))</f>
        <v/>
      </c>
      <c r="N385" s="17"/>
      <c r="O385" s="39" t="str">
        <f t="shared" si="2"/>
        <v/>
      </c>
    </row>
    <row r="386" ht="19.5" customHeight="1">
      <c r="A386" s="15"/>
      <c r="B386" s="17"/>
      <c r="C386" s="22" t="str">
        <f t="array" ref="C386">IF(B386="","",IFERROR(INDEX('NHÂN VIÊN'!$C$5:$C$54,MATCH(B386,'NHÂN VIÊN'!$B$5:$B$54,0)),"⚠ Sai mã NV"))</f>
        <v/>
      </c>
      <c r="D386" s="24"/>
      <c r="E386" s="24"/>
      <c r="F386" s="25"/>
      <c r="G386" s="32" t="str">
        <f>IF(OR(A386="",B386=""),"",IF(AND(D386&lt;&gt;"",E386&lt;&gt;""),ROUND(MAX(0,(E386-D386)*24-MAX(0,MIN(E386,'CẤU HÌNH'!$C$8)-MAX(D386,'CẤU HÌNH'!$C$7))*24),2),0))</f>
        <v/>
      </c>
      <c r="H386" s="34" t="str">
        <f>IF(M386="X",IF(D386&gt;'CẤU HÌNH'!$C$5+'CẤU HÌNH'!$C$10/1440,ROUND((D386-'CẤU HÌNH'!$C$5)*1440,0),0),"")</f>
        <v/>
      </c>
      <c r="I386" s="34" t="str">
        <f>IF(M386="X",IF(E386&lt;'CẤU HÌNH'!$C$6,ROUND(('CẤU HÌNH'!$C$6-E386)*1440,0),0),"")</f>
        <v/>
      </c>
      <c r="J386" s="37" t="str">
        <f>IF(M386="","",IF(M386="TC",G386,IF(M386="X",IF(ROUND((E386-'CẤU HÌNH'!$C$6)*24,4)&gt;='CẤU HÌNH'!$C$13,FLOOR(ROUND((E386-'CẤU HÌNH'!$C$6)*24,4),0.5),0),0)))</f>
        <v/>
      </c>
      <c r="K386" s="32" t="str">
        <f>IF(A386="","",IF(COUNTIF('CẤU HÌNH'!$E$5:$E$24,A386)&gt;0,'CẤU HÌNH'!$C$16,IF(WEEKDAY(A386)=1,'CẤU HÌNH'!$C$15,'CẤU HÌNH'!$C$14)))</f>
        <v/>
      </c>
      <c r="L386" s="37" t="str">
        <f t="shared" si="1"/>
        <v/>
      </c>
      <c r="M386" s="38" t="str">
        <f>IF(OR(A386="",B386=""),"",IF(F386&lt;&gt;"",F386,IF(G386=0,"",IF(OR(COUNTIF('CẤU HÌNH'!$E$5:$E$24,A386)&gt;0,WEEKDAY(A386)=1),"TC",IF(G386&gt;='CẤU HÌNH'!$C$11,"X",IF(G386&gt;='CẤU HÌNH'!$C$12,"N","K"))))))</f>
        <v/>
      </c>
      <c r="N386" s="17"/>
      <c r="O386" s="39" t="str">
        <f t="shared" si="2"/>
        <v/>
      </c>
    </row>
    <row r="387" ht="19.5" customHeight="1">
      <c r="A387" s="15"/>
      <c r="B387" s="17"/>
      <c r="C387" s="22" t="str">
        <f t="array" ref="C387">IF(B387="","",IFERROR(INDEX('NHÂN VIÊN'!$C$5:$C$54,MATCH(B387,'NHÂN VIÊN'!$B$5:$B$54,0)),"⚠ Sai mã NV"))</f>
        <v/>
      </c>
      <c r="D387" s="24"/>
      <c r="E387" s="24"/>
      <c r="F387" s="25"/>
      <c r="G387" s="32" t="str">
        <f>IF(OR(A387="",B387=""),"",IF(AND(D387&lt;&gt;"",E387&lt;&gt;""),ROUND(MAX(0,(E387-D387)*24-MAX(0,MIN(E387,'CẤU HÌNH'!$C$8)-MAX(D387,'CẤU HÌNH'!$C$7))*24),2),0))</f>
        <v/>
      </c>
      <c r="H387" s="34" t="str">
        <f>IF(M387="X",IF(D387&gt;'CẤU HÌNH'!$C$5+'CẤU HÌNH'!$C$10/1440,ROUND((D387-'CẤU HÌNH'!$C$5)*1440,0),0),"")</f>
        <v/>
      </c>
      <c r="I387" s="34" t="str">
        <f>IF(M387="X",IF(E387&lt;'CẤU HÌNH'!$C$6,ROUND(('CẤU HÌNH'!$C$6-E387)*1440,0),0),"")</f>
        <v/>
      </c>
      <c r="J387" s="37" t="str">
        <f>IF(M387="","",IF(M387="TC",G387,IF(M387="X",IF(ROUND((E387-'CẤU HÌNH'!$C$6)*24,4)&gt;='CẤU HÌNH'!$C$13,FLOOR(ROUND((E387-'CẤU HÌNH'!$C$6)*24,4),0.5),0),0)))</f>
        <v/>
      </c>
      <c r="K387" s="32" t="str">
        <f>IF(A387="","",IF(COUNTIF('CẤU HÌNH'!$E$5:$E$24,A387)&gt;0,'CẤU HÌNH'!$C$16,IF(WEEKDAY(A387)=1,'CẤU HÌNH'!$C$15,'CẤU HÌNH'!$C$14)))</f>
        <v/>
      </c>
      <c r="L387" s="37" t="str">
        <f t="shared" si="1"/>
        <v/>
      </c>
      <c r="M387" s="38" t="str">
        <f>IF(OR(A387="",B387=""),"",IF(F387&lt;&gt;"",F387,IF(G387=0,"",IF(OR(COUNTIF('CẤU HÌNH'!$E$5:$E$24,A387)&gt;0,WEEKDAY(A387)=1),"TC",IF(G387&gt;='CẤU HÌNH'!$C$11,"X",IF(G387&gt;='CẤU HÌNH'!$C$12,"N","K"))))))</f>
        <v/>
      </c>
      <c r="N387" s="17"/>
      <c r="O387" s="39" t="str">
        <f t="shared" si="2"/>
        <v/>
      </c>
    </row>
    <row r="388" ht="19.5" customHeight="1">
      <c r="A388" s="15"/>
      <c r="B388" s="17"/>
      <c r="C388" s="22" t="str">
        <f t="array" ref="C388">IF(B388="","",IFERROR(INDEX('NHÂN VIÊN'!$C$5:$C$54,MATCH(B388,'NHÂN VIÊN'!$B$5:$B$54,0)),"⚠ Sai mã NV"))</f>
        <v/>
      </c>
      <c r="D388" s="24"/>
      <c r="E388" s="24"/>
      <c r="F388" s="25"/>
      <c r="G388" s="32" t="str">
        <f>IF(OR(A388="",B388=""),"",IF(AND(D388&lt;&gt;"",E388&lt;&gt;""),ROUND(MAX(0,(E388-D388)*24-MAX(0,MIN(E388,'CẤU HÌNH'!$C$8)-MAX(D388,'CẤU HÌNH'!$C$7))*24),2),0))</f>
        <v/>
      </c>
      <c r="H388" s="34" t="str">
        <f>IF(M388="X",IF(D388&gt;'CẤU HÌNH'!$C$5+'CẤU HÌNH'!$C$10/1440,ROUND((D388-'CẤU HÌNH'!$C$5)*1440,0),0),"")</f>
        <v/>
      </c>
      <c r="I388" s="34" t="str">
        <f>IF(M388="X",IF(E388&lt;'CẤU HÌNH'!$C$6,ROUND(('CẤU HÌNH'!$C$6-E388)*1440,0),0),"")</f>
        <v/>
      </c>
      <c r="J388" s="37" t="str">
        <f>IF(M388="","",IF(M388="TC",G388,IF(M388="X",IF(ROUND((E388-'CẤU HÌNH'!$C$6)*24,4)&gt;='CẤU HÌNH'!$C$13,FLOOR(ROUND((E388-'CẤU HÌNH'!$C$6)*24,4),0.5),0),0)))</f>
        <v/>
      </c>
      <c r="K388" s="32" t="str">
        <f>IF(A388="","",IF(COUNTIF('CẤU HÌNH'!$E$5:$E$24,A388)&gt;0,'CẤU HÌNH'!$C$16,IF(WEEKDAY(A388)=1,'CẤU HÌNH'!$C$15,'CẤU HÌNH'!$C$14)))</f>
        <v/>
      </c>
      <c r="L388" s="37" t="str">
        <f t="shared" si="1"/>
        <v/>
      </c>
      <c r="M388" s="38" t="str">
        <f>IF(OR(A388="",B388=""),"",IF(F388&lt;&gt;"",F388,IF(G388=0,"",IF(OR(COUNTIF('CẤU HÌNH'!$E$5:$E$24,A388)&gt;0,WEEKDAY(A388)=1),"TC",IF(G388&gt;='CẤU HÌNH'!$C$11,"X",IF(G388&gt;='CẤU HÌNH'!$C$12,"N","K"))))))</f>
        <v/>
      </c>
      <c r="N388" s="17"/>
      <c r="O388" s="39" t="str">
        <f t="shared" si="2"/>
        <v/>
      </c>
    </row>
    <row r="389" ht="19.5" customHeight="1">
      <c r="A389" s="15"/>
      <c r="B389" s="17"/>
      <c r="C389" s="22" t="str">
        <f t="array" ref="C389">IF(B389="","",IFERROR(INDEX('NHÂN VIÊN'!$C$5:$C$54,MATCH(B389,'NHÂN VIÊN'!$B$5:$B$54,0)),"⚠ Sai mã NV"))</f>
        <v/>
      </c>
      <c r="D389" s="24"/>
      <c r="E389" s="24"/>
      <c r="F389" s="25"/>
      <c r="G389" s="32" t="str">
        <f>IF(OR(A389="",B389=""),"",IF(AND(D389&lt;&gt;"",E389&lt;&gt;""),ROUND(MAX(0,(E389-D389)*24-MAX(0,MIN(E389,'CẤU HÌNH'!$C$8)-MAX(D389,'CẤU HÌNH'!$C$7))*24),2),0))</f>
        <v/>
      </c>
      <c r="H389" s="34" t="str">
        <f>IF(M389="X",IF(D389&gt;'CẤU HÌNH'!$C$5+'CẤU HÌNH'!$C$10/1440,ROUND((D389-'CẤU HÌNH'!$C$5)*1440,0),0),"")</f>
        <v/>
      </c>
      <c r="I389" s="34" t="str">
        <f>IF(M389="X",IF(E389&lt;'CẤU HÌNH'!$C$6,ROUND(('CẤU HÌNH'!$C$6-E389)*1440,0),0),"")</f>
        <v/>
      </c>
      <c r="J389" s="37" t="str">
        <f>IF(M389="","",IF(M389="TC",G389,IF(M389="X",IF(ROUND((E389-'CẤU HÌNH'!$C$6)*24,4)&gt;='CẤU HÌNH'!$C$13,FLOOR(ROUND((E389-'CẤU HÌNH'!$C$6)*24,4),0.5),0),0)))</f>
        <v/>
      </c>
      <c r="K389" s="32" t="str">
        <f>IF(A389="","",IF(COUNTIF('CẤU HÌNH'!$E$5:$E$24,A389)&gt;0,'CẤU HÌNH'!$C$16,IF(WEEKDAY(A389)=1,'CẤU HÌNH'!$C$15,'CẤU HÌNH'!$C$14)))</f>
        <v/>
      </c>
      <c r="L389" s="37" t="str">
        <f t="shared" si="1"/>
        <v/>
      </c>
      <c r="M389" s="38" t="str">
        <f>IF(OR(A389="",B389=""),"",IF(F389&lt;&gt;"",F389,IF(G389=0,"",IF(OR(COUNTIF('CẤU HÌNH'!$E$5:$E$24,A389)&gt;0,WEEKDAY(A389)=1),"TC",IF(G389&gt;='CẤU HÌNH'!$C$11,"X",IF(G389&gt;='CẤU HÌNH'!$C$12,"N","K"))))))</f>
        <v/>
      </c>
      <c r="N389" s="17"/>
      <c r="O389" s="39" t="str">
        <f t="shared" si="2"/>
        <v/>
      </c>
    </row>
    <row r="390" ht="19.5" customHeight="1">
      <c r="A390" s="15"/>
      <c r="B390" s="17"/>
      <c r="C390" s="22" t="str">
        <f t="array" ref="C390">IF(B390="","",IFERROR(INDEX('NHÂN VIÊN'!$C$5:$C$54,MATCH(B390,'NHÂN VIÊN'!$B$5:$B$54,0)),"⚠ Sai mã NV"))</f>
        <v/>
      </c>
      <c r="D390" s="24"/>
      <c r="E390" s="24"/>
      <c r="F390" s="25"/>
      <c r="G390" s="32" t="str">
        <f>IF(OR(A390="",B390=""),"",IF(AND(D390&lt;&gt;"",E390&lt;&gt;""),ROUND(MAX(0,(E390-D390)*24-MAX(0,MIN(E390,'CẤU HÌNH'!$C$8)-MAX(D390,'CẤU HÌNH'!$C$7))*24),2),0))</f>
        <v/>
      </c>
      <c r="H390" s="34" t="str">
        <f>IF(M390="X",IF(D390&gt;'CẤU HÌNH'!$C$5+'CẤU HÌNH'!$C$10/1440,ROUND((D390-'CẤU HÌNH'!$C$5)*1440,0),0),"")</f>
        <v/>
      </c>
      <c r="I390" s="34" t="str">
        <f>IF(M390="X",IF(E390&lt;'CẤU HÌNH'!$C$6,ROUND(('CẤU HÌNH'!$C$6-E390)*1440,0),0),"")</f>
        <v/>
      </c>
      <c r="J390" s="37" t="str">
        <f>IF(M390="","",IF(M390="TC",G390,IF(M390="X",IF(ROUND((E390-'CẤU HÌNH'!$C$6)*24,4)&gt;='CẤU HÌNH'!$C$13,FLOOR(ROUND((E390-'CẤU HÌNH'!$C$6)*24,4),0.5),0),0)))</f>
        <v/>
      </c>
      <c r="K390" s="32" t="str">
        <f>IF(A390="","",IF(COUNTIF('CẤU HÌNH'!$E$5:$E$24,A390)&gt;0,'CẤU HÌNH'!$C$16,IF(WEEKDAY(A390)=1,'CẤU HÌNH'!$C$15,'CẤU HÌNH'!$C$14)))</f>
        <v/>
      </c>
      <c r="L390" s="37" t="str">
        <f t="shared" si="1"/>
        <v/>
      </c>
      <c r="M390" s="38" t="str">
        <f>IF(OR(A390="",B390=""),"",IF(F390&lt;&gt;"",F390,IF(G390=0,"",IF(OR(COUNTIF('CẤU HÌNH'!$E$5:$E$24,A390)&gt;0,WEEKDAY(A390)=1),"TC",IF(G390&gt;='CẤU HÌNH'!$C$11,"X",IF(G390&gt;='CẤU HÌNH'!$C$12,"N","K"))))))</f>
        <v/>
      </c>
      <c r="N390" s="17"/>
      <c r="O390" s="39" t="str">
        <f t="shared" si="2"/>
        <v/>
      </c>
    </row>
    <row r="391" ht="19.5" customHeight="1">
      <c r="A391" s="15"/>
      <c r="B391" s="17"/>
      <c r="C391" s="22" t="str">
        <f t="array" ref="C391">IF(B391="","",IFERROR(INDEX('NHÂN VIÊN'!$C$5:$C$54,MATCH(B391,'NHÂN VIÊN'!$B$5:$B$54,0)),"⚠ Sai mã NV"))</f>
        <v/>
      </c>
      <c r="D391" s="24"/>
      <c r="E391" s="24"/>
      <c r="F391" s="25"/>
      <c r="G391" s="32" t="str">
        <f>IF(OR(A391="",B391=""),"",IF(AND(D391&lt;&gt;"",E391&lt;&gt;""),ROUND(MAX(0,(E391-D391)*24-MAX(0,MIN(E391,'CẤU HÌNH'!$C$8)-MAX(D391,'CẤU HÌNH'!$C$7))*24),2),0))</f>
        <v/>
      </c>
      <c r="H391" s="34" t="str">
        <f>IF(M391="X",IF(D391&gt;'CẤU HÌNH'!$C$5+'CẤU HÌNH'!$C$10/1440,ROUND((D391-'CẤU HÌNH'!$C$5)*1440,0),0),"")</f>
        <v/>
      </c>
      <c r="I391" s="34" t="str">
        <f>IF(M391="X",IF(E391&lt;'CẤU HÌNH'!$C$6,ROUND(('CẤU HÌNH'!$C$6-E391)*1440,0),0),"")</f>
        <v/>
      </c>
      <c r="J391" s="37" t="str">
        <f>IF(M391="","",IF(M391="TC",G391,IF(M391="X",IF(ROUND((E391-'CẤU HÌNH'!$C$6)*24,4)&gt;='CẤU HÌNH'!$C$13,FLOOR(ROUND((E391-'CẤU HÌNH'!$C$6)*24,4),0.5),0),0)))</f>
        <v/>
      </c>
      <c r="K391" s="32" t="str">
        <f>IF(A391="","",IF(COUNTIF('CẤU HÌNH'!$E$5:$E$24,A391)&gt;0,'CẤU HÌNH'!$C$16,IF(WEEKDAY(A391)=1,'CẤU HÌNH'!$C$15,'CẤU HÌNH'!$C$14)))</f>
        <v/>
      </c>
      <c r="L391" s="37" t="str">
        <f t="shared" si="1"/>
        <v/>
      </c>
      <c r="M391" s="38" t="str">
        <f>IF(OR(A391="",B391=""),"",IF(F391&lt;&gt;"",F391,IF(G391=0,"",IF(OR(COUNTIF('CẤU HÌNH'!$E$5:$E$24,A391)&gt;0,WEEKDAY(A391)=1),"TC",IF(G391&gt;='CẤU HÌNH'!$C$11,"X",IF(G391&gt;='CẤU HÌNH'!$C$12,"N","K"))))))</f>
        <v/>
      </c>
      <c r="N391" s="17"/>
      <c r="O391" s="39" t="str">
        <f t="shared" si="2"/>
        <v/>
      </c>
    </row>
    <row r="392" ht="19.5" customHeight="1">
      <c r="A392" s="15"/>
      <c r="B392" s="17"/>
      <c r="C392" s="22" t="str">
        <f t="array" ref="C392">IF(B392="","",IFERROR(INDEX('NHÂN VIÊN'!$C$5:$C$54,MATCH(B392,'NHÂN VIÊN'!$B$5:$B$54,0)),"⚠ Sai mã NV"))</f>
        <v/>
      </c>
      <c r="D392" s="24"/>
      <c r="E392" s="24"/>
      <c r="F392" s="25"/>
      <c r="G392" s="32" t="str">
        <f>IF(OR(A392="",B392=""),"",IF(AND(D392&lt;&gt;"",E392&lt;&gt;""),ROUND(MAX(0,(E392-D392)*24-MAX(0,MIN(E392,'CẤU HÌNH'!$C$8)-MAX(D392,'CẤU HÌNH'!$C$7))*24),2),0))</f>
        <v/>
      </c>
      <c r="H392" s="34" t="str">
        <f>IF(M392="X",IF(D392&gt;'CẤU HÌNH'!$C$5+'CẤU HÌNH'!$C$10/1440,ROUND((D392-'CẤU HÌNH'!$C$5)*1440,0),0),"")</f>
        <v/>
      </c>
      <c r="I392" s="34" t="str">
        <f>IF(M392="X",IF(E392&lt;'CẤU HÌNH'!$C$6,ROUND(('CẤU HÌNH'!$C$6-E392)*1440,0),0),"")</f>
        <v/>
      </c>
      <c r="J392" s="37" t="str">
        <f>IF(M392="","",IF(M392="TC",G392,IF(M392="X",IF(ROUND((E392-'CẤU HÌNH'!$C$6)*24,4)&gt;='CẤU HÌNH'!$C$13,FLOOR(ROUND((E392-'CẤU HÌNH'!$C$6)*24,4),0.5),0),0)))</f>
        <v/>
      </c>
      <c r="K392" s="32" t="str">
        <f>IF(A392="","",IF(COUNTIF('CẤU HÌNH'!$E$5:$E$24,A392)&gt;0,'CẤU HÌNH'!$C$16,IF(WEEKDAY(A392)=1,'CẤU HÌNH'!$C$15,'CẤU HÌNH'!$C$14)))</f>
        <v/>
      </c>
      <c r="L392" s="37" t="str">
        <f t="shared" si="1"/>
        <v/>
      </c>
      <c r="M392" s="38" t="str">
        <f>IF(OR(A392="",B392=""),"",IF(F392&lt;&gt;"",F392,IF(G392=0,"",IF(OR(COUNTIF('CẤU HÌNH'!$E$5:$E$24,A392)&gt;0,WEEKDAY(A392)=1),"TC",IF(G392&gt;='CẤU HÌNH'!$C$11,"X",IF(G392&gt;='CẤU HÌNH'!$C$12,"N","K"))))))</f>
        <v/>
      </c>
      <c r="N392" s="17"/>
      <c r="O392" s="39" t="str">
        <f t="shared" si="2"/>
        <v/>
      </c>
    </row>
    <row r="393" ht="19.5" customHeight="1">
      <c r="A393" s="15"/>
      <c r="B393" s="17"/>
      <c r="C393" s="22" t="str">
        <f t="array" ref="C393">IF(B393="","",IFERROR(INDEX('NHÂN VIÊN'!$C$5:$C$54,MATCH(B393,'NHÂN VIÊN'!$B$5:$B$54,0)),"⚠ Sai mã NV"))</f>
        <v/>
      </c>
      <c r="D393" s="24"/>
      <c r="E393" s="24"/>
      <c r="F393" s="25"/>
      <c r="G393" s="32" t="str">
        <f>IF(OR(A393="",B393=""),"",IF(AND(D393&lt;&gt;"",E393&lt;&gt;""),ROUND(MAX(0,(E393-D393)*24-MAX(0,MIN(E393,'CẤU HÌNH'!$C$8)-MAX(D393,'CẤU HÌNH'!$C$7))*24),2),0))</f>
        <v/>
      </c>
      <c r="H393" s="34" t="str">
        <f>IF(M393="X",IF(D393&gt;'CẤU HÌNH'!$C$5+'CẤU HÌNH'!$C$10/1440,ROUND((D393-'CẤU HÌNH'!$C$5)*1440,0),0),"")</f>
        <v/>
      </c>
      <c r="I393" s="34" t="str">
        <f>IF(M393="X",IF(E393&lt;'CẤU HÌNH'!$C$6,ROUND(('CẤU HÌNH'!$C$6-E393)*1440,0),0),"")</f>
        <v/>
      </c>
      <c r="J393" s="37" t="str">
        <f>IF(M393="","",IF(M393="TC",G393,IF(M393="X",IF(ROUND((E393-'CẤU HÌNH'!$C$6)*24,4)&gt;='CẤU HÌNH'!$C$13,FLOOR(ROUND((E393-'CẤU HÌNH'!$C$6)*24,4),0.5),0),0)))</f>
        <v/>
      </c>
      <c r="K393" s="32" t="str">
        <f>IF(A393="","",IF(COUNTIF('CẤU HÌNH'!$E$5:$E$24,A393)&gt;0,'CẤU HÌNH'!$C$16,IF(WEEKDAY(A393)=1,'CẤU HÌNH'!$C$15,'CẤU HÌNH'!$C$14)))</f>
        <v/>
      </c>
      <c r="L393" s="37" t="str">
        <f t="shared" si="1"/>
        <v/>
      </c>
      <c r="M393" s="38" t="str">
        <f>IF(OR(A393="",B393=""),"",IF(F393&lt;&gt;"",F393,IF(G393=0,"",IF(OR(COUNTIF('CẤU HÌNH'!$E$5:$E$24,A393)&gt;0,WEEKDAY(A393)=1),"TC",IF(G393&gt;='CẤU HÌNH'!$C$11,"X",IF(G393&gt;='CẤU HÌNH'!$C$12,"N","K"))))))</f>
        <v/>
      </c>
      <c r="N393" s="17"/>
      <c r="O393" s="39" t="str">
        <f t="shared" si="2"/>
        <v/>
      </c>
    </row>
    <row r="394" ht="19.5" customHeight="1">
      <c r="A394" s="15"/>
      <c r="B394" s="17"/>
      <c r="C394" s="22" t="str">
        <f t="array" ref="C394">IF(B394="","",IFERROR(INDEX('NHÂN VIÊN'!$C$5:$C$54,MATCH(B394,'NHÂN VIÊN'!$B$5:$B$54,0)),"⚠ Sai mã NV"))</f>
        <v/>
      </c>
      <c r="D394" s="24"/>
      <c r="E394" s="24"/>
      <c r="F394" s="25"/>
      <c r="G394" s="32" t="str">
        <f>IF(OR(A394="",B394=""),"",IF(AND(D394&lt;&gt;"",E394&lt;&gt;""),ROUND(MAX(0,(E394-D394)*24-MAX(0,MIN(E394,'CẤU HÌNH'!$C$8)-MAX(D394,'CẤU HÌNH'!$C$7))*24),2),0))</f>
        <v/>
      </c>
      <c r="H394" s="34" t="str">
        <f>IF(M394="X",IF(D394&gt;'CẤU HÌNH'!$C$5+'CẤU HÌNH'!$C$10/1440,ROUND((D394-'CẤU HÌNH'!$C$5)*1440,0),0),"")</f>
        <v/>
      </c>
      <c r="I394" s="34" t="str">
        <f>IF(M394="X",IF(E394&lt;'CẤU HÌNH'!$C$6,ROUND(('CẤU HÌNH'!$C$6-E394)*1440,0),0),"")</f>
        <v/>
      </c>
      <c r="J394" s="37" t="str">
        <f>IF(M394="","",IF(M394="TC",G394,IF(M394="X",IF(ROUND((E394-'CẤU HÌNH'!$C$6)*24,4)&gt;='CẤU HÌNH'!$C$13,FLOOR(ROUND((E394-'CẤU HÌNH'!$C$6)*24,4),0.5),0),0)))</f>
        <v/>
      </c>
      <c r="K394" s="32" t="str">
        <f>IF(A394="","",IF(COUNTIF('CẤU HÌNH'!$E$5:$E$24,A394)&gt;0,'CẤU HÌNH'!$C$16,IF(WEEKDAY(A394)=1,'CẤU HÌNH'!$C$15,'CẤU HÌNH'!$C$14)))</f>
        <v/>
      </c>
      <c r="L394" s="37" t="str">
        <f t="shared" si="1"/>
        <v/>
      </c>
      <c r="M394" s="38" t="str">
        <f>IF(OR(A394="",B394=""),"",IF(F394&lt;&gt;"",F394,IF(G394=0,"",IF(OR(COUNTIF('CẤU HÌNH'!$E$5:$E$24,A394)&gt;0,WEEKDAY(A394)=1),"TC",IF(G394&gt;='CẤU HÌNH'!$C$11,"X",IF(G394&gt;='CẤU HÌNH'!$C$12,"N","K"))))))</f>
        <v/>
      </c>
      <c r="N394" s="17"/>
      <c r="O394" s="39" t="str">
        <f t="shared" si="2"/>
        <v/>
      </c>
    </row>
    <row r="395" ht="19.5" customHeight="1">
      <c r="A395" s="15"/>
      <c r="B395" s="17"/>
      <c r="C395" s="22" t="str">
        <f t="array" ref="C395">IF(B395="","",IFERROR(INDEX('NHÂN VIÊN'!$C$5:$C$54,MATCH(B395,'NHÂN VIÊN'!$B$5:$B$54,0)),"⚠ Sai mã NV"))</f>
        <v/>
      </c>
      <c r="D395" s="24"/>
      <c r="E395" s="24"/>
      <c r="F395" s="25"/>
      <c r="G395" s="32" t="str">
        <f>IF(OR(A395="",B395=""),"",IF(AND(D395&lt;&gt;"",E395&lt;&gt;""),ROUND(MAX(0,(E395-D395)*24-MAX(0,MIN(E395,'CẤU HÌNH'!$C$8)-MAX(D395,'CẤU HÌNH'!$C$7))*24),2),0))</f>
        <v/>
      </c>
      <c r="H395" s="34" t="str">
        <f>IF(M395="X",IF(D395&gt;'CẤU HÌNH'!$C$5+'CẤU HÌNH'!$C$10/1440,ROUND((D395-'CẤU HÌNH'!$C$5)*1440,0),0),"")</f>
        <v/>
      </c>
      <c r="I395" s="34" t="str">
        <f>IF(M395="X",IF(E395&lt;'CẤU HÌNH'!$C$6,ROUND(('CẤU HÌNH'!$C$6-E395)*1440,0),0),"")</f>
        <v/>
      </c>
      <c r="J395" s="37" t="str">
        <f>IF(M395="","",IF(M395="TC",G395,IF(M395="X",IF(ROUND((E395-'CẤU HÌNH'!$C$6)*24,4)&gt;='CẤU HÌNH'!$C$13,FLOOR(ROUND((E395-'CẤU HÌNH'!$C$6)*24,4),0.5),0),0)))</f>
        <v/>
      </c>
      <c r="K395" s="32" t="str">
        <f>IF(A395="","",IF(COUNTIF('CẤU HÌNH'!$E$5:$E$24,A395)&gt;0,'CẤU HÌNH'!$C$16,IF(WEEKDAY(A395)=1,'CẤU HÌNH'!$C$15,'CẤU HÌNH'!$C$14)))</f>
        <v/>
      </c>
      <c r="L395" s="37" t="str">
        <f t="shared" si="1"/>
        <v/>
      </c>
      <c r="M395" s="38" t="str">
        <f>IF(OR(A395="",B395=""),"",IF(F395&lt;&gt;"",F395,IF(G395=0,"",IF(OR(COUNTIF('CẤU HÌNH'!$E$5:$E$24,A395)&gt;0,WEEKDAY(A395)=1),"TC",IF(G395&gt;='CẤU HÌNH'!$C$11,"X",IF(G395&gt;='CẤU HÌNH'!$C$12,"N","K"))))))</f>
        <v/>
      </c>
      <c r="N395" s="17"/>
      <c r="O395" s="39" t="str">
        <f t="shared" si="2"/>
        <v/>
      </c>
    </row>
    <row r="396" ht="19.5" customHeight="1">
      <c r="A396" s="15"/>
      <c r="B396" s="17"/>
      <c r="C396" s="22" t="str">
        <f t="array" ref="C396">IF(B396="","",IFERROR(INDEX('NHÂN VIÊN'!$C$5:$C$54,MATCH(B396,'NHÂN VIÊN'!$B$5:$B$54,0)),"⚠ Sai mã NV"))</f>
        <v/>
      </c>
      <c r="D396" s="24"/>
      <c r="E396" s="24"/>
      <c r="F396" s="25"/>
      <c r="G396" s="32" t="str">
        <f>IF(OR(A396="",B396=""),"",IF(AND(D396&lt;&gt;"",E396&lt;&gt;""),ROUND(MAX(0,(E396-D396)*24-MAX(0,MIN(E396,'CẤU HÌNH'!$C$8)-MAX(D396,'CẤU HÌNH'!$C$7))*24),2),0))</f>
        <v/>
      </c>
      <c r="H396" s="34" t="str">
        <f>IF(M396="X",IF(D396&gt;'CẤU HÌNH'!$C$5+'CẤU HÌNH'!$C$10/1440,ROUND((D396-'CẤU HÌNH'!$C$5)*1440,0),0),"")</f>
        <v/>
      </c>
      <c r="I396" s="34" t="str">
        <f>IF(M396="X",IF(E396&lt;'CẤU HÌNH'!$C$6,ROUND(('CẤU HÌNH'!$C$6-E396)*1440,0),0),"")</f>
        <v/>
      </c>
      <c r="J396" s="37" t="str">
        <f>IF(M396="","",IF(M396="TC",G396,IF(M396="X",IF(ROUND((E396-'CẤU HÌNH'!$C$6)*24,4)&gt;='CẤU HÌNH'!$C$13,FLOOR(ROUND((E396-'CẤU HÌNH'!$C$6)*24,4),0.5),0),0)))</f>
        <v/>
      </c>
      <c r="K396" s="32" t="str">
        <f>IF(A396="","",IF(COUNTIF('CẤU HÌNH'!$E$5:$E$24,A396)&gt;0,'CẤU HÌNH'!$C$16,IF(WEEKDAY(A396)=1,'CẤU HÌNH'!$C$15,'CẤU HÌNH'!$C$14)))</f>
        <v/>
      </c>
      <c r="L396" s="37" t="str">
        <f t="shared" si="1"/>
        <v/>
      </c>
      <c r="M396" s="38" t="str">
        <f>IF(OR(A396="",B396=""),"",IF(F396&lt;&gt;"",F396,IF(G396=0,"",IF(OR(COUNTIF('CẤU HÌNH'!$E$5:$E$24,A396)&gt;0,WEEKDAY(A396)=1),"TC",IF(G396&gt;='CẤU HÌNH'!$C$11,"X",IF(G396&gt;='CẤU HÌNH'!$C$12,"N","K"))))))</f>
        <v/>
      </c>
      <c r="N396" s="17"/>
      <c r="O396" s="39" t="str">
        <f t="shared" si="2"/>
        <v/>
      </c>
    </row>
    <row r="397" ht="19.5" customHeight="1">
      <c r="A397" s="15"/>
      <c r="B397" s="17"/>
      <c r="C397" s="22" t="str">
        <f t="array" ref="C397">IF(B397="","",IFERROR(INDEX('NHÂN VIÊN'!$C$5:$C$54,MATCH(B397,'NHÂN VIÊN'!$B$5:$B$54,0)),"⚠ Sai mã NV"))</f>
        <v/>
      </c>
      <c r="D397" s="24"/>
      <c r="E397" s="24"/>
      <c r="F397" s="25"/>
      <c r="G397" s="32" t="str">
        <f>IF(OR(A397="",B397=""),"",IF(AND(D397&lt;&gt;"",E397&lt;&gt;""),ROUND(MAX(0,(E397-D397)*24-MAX(0,MIN(E397,'CẤU HÌNH'!$C$8)-MAX(D397,'CẤU HÌNH'!$C$7))*24),2),0))</f>
        <v/>
      </c>
      <c r="H397" s="34" t="str">
        <f>IF(M397="X",IF(D397&gt;'CẤU HÌNH'!$C$5+'CẤU HÌNH'!$C$10/1440,ROUND((D397-'CẤU HÌNH'!$C$5)*1440,0),0),"")</f>
        <v/>
      </c>
      <c r="I397" s="34" t="str">
        <f>IF(M397="X",IF(E397&lt;'CẤU HÌNH'!$C$6,ROUND(('CẤU HÌNH'!$C$6-E397)*1440,0),0),"")</f>
        <v/>
      </c>
      <c r="J397" s="37" t="str">
        <f>IF(M397="","",IF(M397="TC",G397,IF(M397="X",IF(ROUND((E397-'CẤU HÌNH'!$C$6)*24,4)&gt;='CẤU HÌNH'!$C$13,FLOOR(ROUND((E397-'CẤU HÌNH'!$C$6)*24,4),0.5),0),0)))</f>
        <v/>
      </c>
      <c r="K397" s="32" t="str">
        <f>IF(A397="","",IF(COUNTIF('CẤU HÌNH'!$E$5:$E$24,A397)&gt;0,'CẤU HÌNH'!$C$16,IF(WEEKDAY(A397)=1,'CẤU HÌNH'!$C$15,'CẤU HÌNH'!$C$14)))</f>
        <v/>
      </c>
      <c r="L397" s="37" t="str">
        <f t="shared" si="1"/>
        <v/>
      </c>
      <c r="M397" s="38" t="str">
        <f>IF(OR(A397="",B397=""),"",IF(F397&lt;&gt;"",F397,IF(G397=0,"",IF(OR(COUNTIF('CẤU HÌNH'!$E$5:$E$24,A397)&gt;0,WEEKDAY(A397)=1),"TC",IF(G397&gt;='CẤU HÌNH'!$C$11,"X",IF(G397&gt;='CẤU HÌNH'!$C$12,"N","K"))))))</f>
        <v/>
      </c>
      <c r="N397" s="17"/>
      <c r="O397" s="39" t="str">
        <f t="shared" si="2"/>
        <v/>
      </c>
    </row>
    <row r="398" ht="19.5" customHeight="1">
      <c r="A398" s="15"/>
      <c r="B398" s="17"/>
      <c r="C398" s="22" t="str">
        <f t="array" ref="C398">IF(B398="","",IFERROR(INDEX('NHÂN VIÊN'!$C$5:$C$54,MATCH(B398,'NHÂN VIÊN'!$B$5:$B$54,0)),"⚠ Sai mã NV"))</f>
        <v/>
      </c>
      <c r="D398" s="24"/>
      <c r="E398" s="24"/>
      <c r="F398" s="25"/>
      <c r="G398" s="32" t="str">
        <f>IF(OR(A398="",B398=""),"",IF(AND(D398&lt;&gt;"",E398&lt;&gt;""),ROUND(MAX(0,(E398-D398)*24-MAX(0,MIN(E398,'CẤU HÌNH'!$C$8)-MAX(D398,'CẤU HÌNH'!$C$7))*24),2),0))</f>
        <v/>
      </c>
      <c r="H398" s="34" t="str">
        <f>IF(M398="X",IF(D398&gt;'CẤU HÌNH'!$C$5+'CẤU HÌNH'!$C$10/1440,ROUND((D398-'CẤU HÌNH'!$C$5)*1440,0),0),"")</f>
        <v/>
      </c>
      <c r="I398" s="34" t="str">
        <f>IF(M398="X",IF(E398&lt;'CẤU HÌNH'!$C$6,ROUND(('CẤU HÌNH'!$C$6-E398)*1440,0),0),"")</f>
        <v/>
      </c>
      <c r="J398" s="37" t="str">
        <f>IF(M398="","",IF(M398="TC",G398,IF(M398="X",IF(ROUND((E398-'CẤU HÌNH'!$C$6)*24,4)&gt;='CẤU HÌNH'!$C$13,FLOOR(ROUND((E398-'CẤU HÌNH'!$C$6)*24,4),0.5),0),0)))</f>
        <v/>
      </c>
      <c r="K398" s="32" t="str">
        <f>IF(A398="","",IF(COUNTIF('CẤU HÌNH'!$E$5:$E$24,A398)&gt;0,'CẤU HÌNH'!$C$16,IF(WEEKDAY(A398)=1,'CẤU HÌNH'!$C$15,'CẤU HÌNH'!$C$14)))</f>
        <v/>
      </c>
      <c r="L398" s="37" t="str">
        <f t="shared" si="1"/>
        <v/>
      </c>
      <c r="M398" s="38" t="str">
        <f>IF(OR(A398="",B398=""),"",IF(F398&lt;&gt;"",F398,IF(G398=0,"",IF(OR(COUNTIF('CẤU HÌNH'!$E$5:$E$24,A398)&gt;0,WEEKDAY(A398)=1),"TC",IF(G398&gt;='CẤU HÌNH'!$C$11,"X",IF(G398&gt;='CẤU HÌNH'!$C$12,"N","K"))))))</f>
        <v/>
      </c>
      <c r="N398" s="17"/>
      <c r="O398" s="39" t="str">
        <f t="shared" si="2"/>
        <v/>
      </c>
    </row>
    <row r="399" ht="19.5" customHeight="1">
      <c r="A399" s="15"/>
      <c r="B399" s="17"/>
      <c r="C399" s="22" t="str">
        <f t="array" ref="C399">IF(B399="","",IFERROR(INDEX('NHÂN VIÊN'!$C$5:$C$54,MATCH(B399,'NHÂN VIÊN'!$B$5:$B$54,0)),"⚠ Sai mã NV"))</f>
        <v/>
      </c>
      <c r="D399" s="24"/>
      <c r="E399" s="24"/>
      <c r="F399" s="25"/>
      <c r="G399" s="32" t="str">
        <f>IF(OR(A399="",B399=""),"",IF(AND(D399&lt;&gt;"",E399&lt;&gt;""),ROUND(MAX(0,(E399-D399)*24-MAX(0,MIN(E399,'CẤU HÌNH'!$C$8)-MAX(D399,'CẤU HÌNH'!$C$7))*24),2),0))</f>
        <v/>
      </c>
      <c r="H399" s="34" t="str">
        <f>IF(M399="X",IF(D399&gt;'CẤU HÌNH'!$C$5+'CẤU HÌNH'!$C$10/1440,ROUND((D399-'CẤU HÌNH'!$C$5)*1440,0),0),"")</f>
        <v/>
      </c>
      <c r="I399" s="34" t="str">
        <f>IF(M399="X",IF(E399&lt;'CẤU HÌNH'!$C$6,ROUND(('CẤU HÌNH'!$C$6-E399)*1440,0),0),"")</f>
        <v/>
      </c>
      <c r="J399" s="37" t="str">
        <f>IF(M399="","",IF(M399="TC",G399,IF(M399="X",IF(ROUND((E399-'CẤU HÌNH'!$C$6)*24,4)&gt;='CẤU HÌNH'!$C$13,FLOOR(ROUND((E399-'CẤU HÌNH'!$C$6)*24,4),0.5),0),0)))</f>
        <v/>
      </c>
      <c r="K399" s="32" t="str">
        <f>IF(A399="","",IF(COUNTIF('CẤU HÌNH'!$E$5:$E$24,A399)&gt;0,'CẤU HÌNH'!$C$16,IF(WEEKDAY(A399)=1,'CẤU HÌNH'!$C$15,'CẤU HÌNH'!$C$14)))</f>
        <v/>
      </c>
      <c r="L399" s="37" t="str">
        <f t="shared" si="1"/>
        <v/>
      </c>
      <c r="M399" s="38" t="str">
        <f>IF(OR(A399="",B399=""),"",IF(F399&lt;&gt;"",F399,IF(G399=0,"",IF(OR(COUNTIF('CẤU HÌNH'!$E$5:$E$24,A399)&gt;0,WEEKDAY(A399)=1),"TC",IF(G399&gt;='CẤU HÌNH'!$C$11,"X",IF(G399&gt;='CẤU HÌNH'!$C$12,"N","K"))))))</f>
        <v/>
      </c>
      <c r="N399" s="17"/>
      <c r="O399" s="39" t="str">
        <f t="shared" si="2"/>
        <v/>
      </c>
    </row>
    <row r="400" ht="19.5" customHeight="1">
      <c r="A400" s="15"/>
      <c r="B400" s="17"/>
      <c r="C400" s="22" t="str">
        <f t="array" ref="C400">IF(B400="","",IFERROR(INDEX('NHÂN VIÊN'!$C$5:$C$54,MATCH(B400,'NHÂN VIÊN'!$B$5:$B$54,0)),"⚠ Sai mã NV"))</f>
        <v/>
      </c>
      <c r="D400" s="24"/>
      <c r="E400" s="24"/>
      <c r="F400" s="25"/>
      <c r="G400" s="32" t="str">
        <f>IF(OR(A400="",B400=""),"",IF(AND(D400&lt;&gt;"",E400&lt;&gt;""),ROUND(MAX(0,(E400-D400)*24-MAX(0,MIN(E400,'CẤU HÌNH'!$C$8)-MAX(D400,'CẤU HÌNH'!$C$7))*24),2),0))</f>
        <v/>
      </c>
      <c r="H400" s="34" t="str">
        <f>IF(M400="X",IF(D400&gt;'CẤU HÌNH'!$C$5+'CẤU HÌNH'!$C$10/1440,ROUND((D400-'CẤU HÌNH'!$C$5)*1440,0),0),"")</f>
        <v/>
      </c>
      <c r="I400" s="34" t="str">
        <f>IF(M400="X",IF(E400&lt;'CẤU HÌNH'!$C$6,ROUND(('CẤU HÌNH'!$C$6-E400)*1440,0),0),"")</f>
        <v/>
      </c>
      <c r="J400" s="37" t="str">
        <f>IF(M400="","",IF(M400="TC",G400,IF(M400="X",IF(ROUND((E400-'CẤU HÌNH'!$C$6)*24,4)&gt;='CẤU HÌNH'!$C$13,FLOOR(ROUND((E400-'CẤU HÌNH'!$C$6)*24,4),0.5),0),0)))</f>
        <v/>
      </c>
      <c r="K400" s="32" t="str">
        <f>IF(A400="","",IF(COUNTIF('CẤU HÌNH'!$E$5:$E$24,A400)&gt;0,'CẤU HÌNH'!$C$16,IF(WEEKDAY(A400)=1,'CẤU HÌNH'!$C$15,'CẤU HÌNH'!$C$14)))</f>
        <v/>
      </c>
      <c r="L400" s="37" t="str">
        <f t="shared" si="1"/>
        <v/>
      </c>
      <c r="M400" s="38" t="str">
        <f>IF(OR(A400="",B400=""),"",IF(F400&lt;&gt;"",F400,IF(G400=0,"",IF(OR(COUNTIF('CẤU HÌNH'!$E$5:$E$24,A400)&gt;0,WEEKDAY(A400)=1),"TC",IF(G400&gt;='CẤU HÌNH'!$C$11,"X",IF(G400&gt;='CẤU HÌNH'!$C$12,"N","K"))))))</f>
        <v/>
      </c>
      <c r="N400" s="17"/>
      <c r="O400" s="39" t="str">
        <f t="shared" si="2"/>
        <v/>
      </c>
    </row>
    <row r="401" ht="19.5" customHeight="1">
      <c r="A401" s="15"/>
      <c r="B401" s="17"/>
      <c r="C401" s="22" t="str">
        <f t="array" ref="C401">IF(B401="","",IFERROR(INDEX('NHÂN VIÊN'!$C$5:$C$54,MATCH(B401,'NHÂN VIÊN'!$B$5:$B$54,0)),"⚠ Sai mã NV"))</f>
        <v/>
      </c>
      <c r="D401" s="24"/>
      <c r="E401" s="24"/>
      <c r="F401" s="25"/>
      <c r="G401" s="32" t="str">
        <f>IF(OR(A401="",B401=""),"",IF(AND(D401&lt;&gt;"",E401&lt;&gt;""),ROUND(MAX(0,(E401-D401)*24-MAX(0,MIN(E401,'CẤU HÌNH'!$C$8)-MAX(D401,'CẤU HÌNH'!$C$7))*24),2),0))</f>
        <v/>
      </c>
      <c r="H401" s="34" t="str">
        <f>IF(M401="X",IF(D401&gt;'CẤU HÌNH'!$C$5+'CẤU HÌNH'!$C$10/1440,ROUND((D401-'CẤU HÌNH'!$C$5)*1440,0),0),"")</f>
        <v/>
      </c>
      <c r="I401" s="34" t="str">
        <f>IF(M401="X",IF(E401&lt;'CẤU HÌNH'!$C$6,ROUND(('CẤU HÌNH'!$C$6-E401)*1440,0),0),"")</f>
        <v/>
      </c>
      <c r="J401" s="37" t="str">
        <f>IF(M401="","",IF(M401="TC",G401,IF(M401="X",IF(ROUND((E401-'CẤU HÌNH'!$C$6)*24,4)&gt;='CẤU HÌNH'!$C$13,FLOOR(ROUND((E401-'CẤU HÌNH'!$C$6)*24,4),0.5),0),0)))</f>
        <v/>
      </c>
      <c r="K401" s="32" t="str">
        <f>IF(A401="","",IF(COUNTIF('CẤU HÌNH'!$E$5:$E$24,A401)&gt;0,'CẤU HÌNH'!$C$16,IF(WEEKDAY(A401)=1,'CẤU HÌNH'!$C$15,'CẤU HÌNH'!$C$14)))</f>
        <v/>
      </c>
      <c r="L401" s="37" t="str">
        <f t="shared" si="1"/>
        <v/>
      </c>
      <c r="M401" s="38" t="str">
        <f>IF(OR(A401="",B401=""),"",IF(F401&lt;&gt;"",F401,IF(G401=0,"",IF(OR(COUNTIF('CẤU HÌNH'!$E$5:$E$24,A401)&gt;0,WEEKDAY(A401)=1),"TC",IF(G401&gt;='CẤU HÌNH'!$C$11,"X",IF(G401&gt;='CẤU HÌNH'!$C$12,"N","K"))))))</f>
        <v/>
      </c>
      <c r="N401" s="17"/>
      <c r="O401" s="39" t="str">
        <f t="shared" si="2"/>
        <v/>
      </c>
    </row>
    <row r="402" ht="19.5" customHeight="1">
      <c r="A402" s="15"/>
      <c r="B402" s="17"/>
      <c r="C402" s="22" t="str">
        <f t="array" ref="C402">IF(B402="","",IFERROR(INDEX('NHÂN VIÊN'!$C$5:$C$54,MATCH(B402,'NHÂN VIÊN'!$B$5:$B$54,0)),"⚠ Sai mã NV"))</f>
        <v/>
      </c>
      <c r="D402" s="24"/>
      <c r="E402" s="24"/>
      <c r="F402" s="25"/>
      <c r="G402" s="32" t="str">
        <f>IF(OR(A402="",B402=""),"",IF(AND(D402&lt;&gt;"",E402&lt;&gt;""),ROUND(MAX(0,(E402-D402)*24-MAX(0,MIN(E402,'CẤU HÌNH'!$C$8)-MAX(D402,'CẤU HÌNH'!$C$7))*24),2),0))</f>
        <v/>
      </c>
      <c r="H402" s="34" t="str">
        <f>IF(M402="X",IF(D402&gt;'CẤU HÌNH'!$C$5+'CẤU HÌNH'!$C$10/1440,ROUND((D402-'CẤU HÌNH'!$C$5)*1440,0),0),"")</f>
        <v/>
      </c>
      <c r="I402" s="34" t="str">
        <f>IF(M402="X",IF(E402&lt;'CẤU HÌNH'!$C$6,ROUND(('CẤU HÌNH'!$C$6-E402)*1440,0),0),"")</f>
        <v/>
      </c>
      <c r="J402" s="37" t="str">
        <f>IF(M402="","",IF(M402="TC",G402,IF(M402="X",IF(ROUND((E402-'CẤU HÌNH'!$C$6)*24,4)&gt;='CẤU HÌNH'!$C$13,FLOOR(ROUND((E402-'CẤU HÌNH'!$C$6)*24,4),0.5),0),0)))</f>
        <v/>
      </c>
      <c r="K402" s="32" t="str">
        <f>IF(A402="","",IF(COUNTIF('CẤU HÌNH'!$E$5:$E$24,A402)&gt;0,'CẤU HÌNH'!$C$16,IF(WEEKDAY(A402)=1,'CẤU HÌNH'!$C$15,'CẤU HÌNH'!$C$14)))</f>
        <v/>
      </c>
      <c r="L402" s="37" t="str">
        <f t="shared" si="1"/>
        <v/>
      </c>
      <c r="M402" s="38" t="str">
        <f>IF(OR(A402="",B402=""),"",IF(F402&lt;&gt;"",F402,IF(G402=0,"",IF(OR(COUNTIF('CẤU HÌNH'!$E$5:$E$24,A402)&gt;0,WEEKDAY(A402)=1),"TC",IF(G402&gt;='CẤU HÌNH'!$C$11,"X",IF(G402&gt;='CẤU HÌNH'!$C$12,"N","K"))))))</f>
        <v/>
      </c>
      <c r="N402" s="17"/>
      <c r="O402" s="39" t="str">
        <f t="shared" si="2"/>
        <v/>
      </c>
    </row>
    <row r="403" ht="19.5" customHeight="1">
      <c r="A403" s="15"/>
      <c r="B403" s="17"/>
      <c r="C403" s="22" t="str">
        <f t="array" ref="C403">IF(B403="","",IFERROR(INDEX('NHÂN VIÊN'!$C$5:$C$54,MATCH(B403,'NHÂN VIÊN'!$B$5:$B$54,0)),"⚠ Sai mã NV"))</f>
        <v/>
      </c>
      <c r="D403" s="24"/>
      <c r="E403" s="24"/>
      <c r="F403" s="25"/>
      <c r="G403" s="32" t="str">
        <f>IF(OR(A403="",B403=""),"",IF(AND(D403&lt;&gt;"",E403&lt;&gt;""),ROUND(MAX(0,(E403-D403)*24-MAX(0,MIN(E403,'CẤU HÌNH'!$C$8)-MAX(D403,'CẤU HÌNH'!$C$7))*24),2),0))</f>
        <v/>
      </c>
      <c r="H403" s="34" t="str">
        <f>IF(M403="X",IF(D403&gt;'CẤU HÌNH'!$C$5+'CẤU HÌNH'!$C$10/1440,ROUND((D403-'CẤU HÌNH'!$C$5)*1440,0),0),"")</f>
        <v/>
      </c>
      <c r="I403" s="34" t="str">
        <f>IF(M403="X",IF(E403&lt;'CẤU HÌNH'!$C$6,ROUND(('CẤU HÌNH'!$C$6-E403)*1440,0),0),"")</f>
        <v/>
      </c>
      <c r="J403" s="37" t="str">
        <f>IF(M403="","",IF(M403="TC",G403,IF(M403="X",IF(ROUND((E403-'CẤU HÌNH'!$C$6)*24,4)&gt;='CẤU HÌNH'!$C$13,FLOOR(ROUND((E403-'CẤU HÌNH'!$C$6)*24,4),0.5),0),0)))</f>
        <v/>
      </c>
      <c r="K403" s="32" t="str">
        <f>IF(A403="","",IF(COUNTIF('CẤU HÌNH'!$E$5:$E$24,A403)&gt;0,'CẤU HÌNH'!$C$16,IF(WEEKDAY(A403)=1,'CẤU HÌNH'!$C$15,'CẤU HÌNH'!$C$14)))</f>
        <v/>
      </c>
      <c r="L403" s="37" t="str">
        <f t="shared" si="1"/>
        <v/>
      </c>
      <c r="M403" s="38" t="str">
        <f>IF(OR(A403="",B403=""),"",IF(F403&lt;&gt;"",F403,IF(G403=0,"",IF(OR(COUNTIF('CẤU HÌNH'!$E$5:$E$24,A403)&gt;0,WEEKDAY(A403)=1),"TC",IF(G403&gt;='CẤU HÌNH'!$C$11,"X",IF(G403&gt;='CẤU HÌNH'!$C$12,"N","K"))))))</f>
        <v/>
      </c>
      <c r="N403" s="17"/>
      <c r="O403" s="39" t="str">
        <f t="shared" si="2"/>
        <v/>
      </c>
    </row>
    <row r="404" ht="19.5" customHeight="1">
      <c r="A404" s="15"/>
      <c r="B404" s="17"/>
      <c r="C404" s="22" t="str">
        <f t="array" ref="C404">IF(B404="","",IFERROR(INDEX('NHÂN VIÊN'!$C$5:$C$54,MATCH(B404,'NHÂN VIÊN'!$B$5:$B$54,0)),"⚠ Sai mã NV"))</f>
        <v/>
      </c>
      <c r="D404" s="24"/>
      <c r="E404" s="24"/>
      <c r="F404" s="25"/>
      <c r="G404" s="32" t="str">
        <f>IF(OR(A404="",B404=""),"",IF(AND(D404&lt;&gt;"",E404&lt;&gt;""),ROUND(MAX(0,(E404-D404)*24-MAX(0,MIN(E404,'CẤU HÌNH'!$C$8)-MAX(D404,'CẤU HÌNH'!$C$7))*24),2),0))</f>
        <v/>
      </c>
      <c r="H404" s="34" t="str">
        <f>IF(M404="X",IF(D404&gt;'CẤU HÌNH'!$C$5+'CẤU HÌNH'!$C$10/1440,ROUND((D404-'CẤU HÌNH'!$C$5)*1440,0),0),"")</f>
        <v/>
      </c>
      <c r="I404" s="34" t="str">
        <f>IF(M404="X",IF(E404&lt;'CẤU HÌNH'!$C$6,ROUND(('CẤU HÌNH'!$C$6-E404)*1440,0),0),"")</f>
        <v/>
      </c>
      <c r="J404" s="37" t="str">
        <f>IF(M404="","",IF(M404="TC",G404,IF(M404="X",IF(ROUND((E404-'CẤU HÌNH'!$C$6)*24,4)&gt;='CẤU HÌNH'!$C$13,FLOOR(ROUND((E404-'CẤU HÌNH'!$C$6)*24,4),0.5),0),0)))</f>
        <v/>
      </c>
      <c r="K404" s="32" t="str">
        <f>IF(A404="","",IF(COUNTIF('CẤU HÌNH'!$E$5:$E$24,A404)&gt;0,'CẤU HÌNH'!$C$16,IF(WEEKDAY(A404)=1,'CẤU HÌNH'!$C$15,'CẤU HÌNH'!$C$14)))</f>
        <v/>
      </c>
      <c r="L404" s="37" t="str">
        <f t="shared" si="1"/>
        <v/>
      </c>
      <c r="M404" s="38" t="str">
        <f>IF(OR(A404="",B404=""),"",IF(F404&lt;&gt;"",F404,IF(G404=0,"",IF(OR(COUNTIF('CẤU HÌNH'!$E$5:$E$24,A404)&gt;0,WEEKDAY(A404)=1),"TC",IF(G404&gt;='CẤU HÌNH'!$C$11,"X",IF(G404&gt;='CẤU HÌNH'!$C$12,"N","K"))))))</f>
        <v/>
      </c>
      <c r="N404" s="17"/>
      <c r="O404" s="39" t="str">
        <f t="shared" si="2"/>
        <v/>
      </c>
    </row>
    <row r="405" ht="19.5" customHeight="1">
      <c r="A405" s="15"/>
      <c r="B405" s="17"/>
      <c r="C405" s="22" t="str">
        <f t="array" ref="C405">IF(B405="","",IFERROR(INDEX('NHÂN VIÊN'!$C$5:$C$54,MATCH(B405,'NHÂN VIÊN'!$B$5:$B$54,0)),"⚠ Sai mã NV"))</f>
        <v/>
      </c>
      <c r="D405" s="24"/>
      <c r="E405" s="24"/>
      <c r="F405" s="25"/>
      <c r="G405" s="32" t="str">
        <f>IF(OR(A405="",B405=""),"",IF(AND(D405&lt;&gt;"",E405&lt;&gt;""),ROUND(MAX(0,(E405-D405)*24-MAX(0,MIN(E405,'CẤU HÌNH'!$C$8)-MAX(D405,'CẤU HÌNH'!$C$7))*24),2),0))</f>
        <v/>
      </c>
      <c r="H405" s="34" t="str">
        <f>IF(M405="X",IF(D405&gt;'CẤU HÌNH'!$C$5+'CẤU HÌNH'!$C$10/1440,ROUND((D405-'CẤU HÌNH'!$C$5)*1440,0),0),"")</f>
        <v/>
      </c>
      <c r="I405" s="34" t="str">
        <f>IF(M405="X",IF(E405&lt;'CẤU HÌNH'!$C$6,ROUND(('CẤU HÌNH'!$C$6-E405)*1440,0),0),"")</f>
        <v/>
      </c>
      <c r="J405" s="37" t="str">
        <f>IF(M405="","",IF(M405="TC",G405,IF(M405="X",IF(ROUND((E405-'CẤU HÌNH'!$C$6)*24,4)&gt;='CẤU HÌNH'!$C$13,FLOOR(ROUND((E405-'CẤU HÌNH'!$C$6)*24,4),0.5),0),0)))</f>
        <v/>
      </c>
      <c r="K405" s="32" t="str">
        <f>IF(A405="","",IF(COUNTIF('CẤU HÌNH'!$E$5:$E$24,A405)&gt;0,'CẤU HÌNH'!$C$16,IF(WEEKDAY(A405)=1,'CẤU HÌNH'!$C$15,'CẤU HÌNH'!$C$14)))</f>
        <v/>
      </c>
      <c r="L405" s="37" t="str">
        <f t="shared" si="1"/>
        <v/>
      </c>
      <c r="M405" s="38" t="str">
        <f>IF(OR(A405="",B405=""),"",IF(F405&lt;&gt;"",F405,IF(G405=0,"",IF(OR(COUNTIF('CẤU HÌNH'!$E$5:$E$24,A405)&gt;0,WEEKDAY(A405)=1),"TC",IF(G405&gt;='CẤU HÌNH'!$C$11,"X",IF(G405&gt;='CẤU HÌNH'!$C$12,"N","K"))))))</f>
        <v/>
      </c>
      <c r="N405" s="17"/>
      <c r="O405" s="39" t="str">
        <f t="shared" si="2"/>
        <v/>
      </c>
    </row>
    <row r="406" ht="19.5" customHeight="1">
      <c r="A406" s="15"/>
      <c r="B406" s="17"/>
      <c r="C406" s="22" t="str">
        <f t="array" ref="C406">IF(B406="","",IFERROR(INDEX('NHÂN VIÊN'!$C$5:$C$54,MATCH(B406,'NHÂN VIÊN'!$B$5:$B$54,0)),"⚠ Sai mã NV"))</f>
        <v/>
      </c>
      <c r="D406" s="24"/>
      <c r="E406" s="24"/>
      <c r="F406" s="25"/>
      <c r="G406" s="32" t="str">
        <f>IF(OR(A406="",B406=""),"",IF(AND(D406&lt;&gt;"",E406&lt;&gt;""),ROUND(MAX(0,(E406-D406)*24-MAX(0,MIN(E406,'CẤU HÌNH'!$C$8)-MAX(D406,'CẤU HÌNH'!$C$7))*24),2),0))</f>
        <v/>
      </c>
      <c r="H406" s="34" t="str">
        <f>IF(M406="X",IF(D406&gt;'CẤU HÌNH'!$C$5+'CẤU HÌNH'!$C$10/1440,ROUND((D406-'CẤU HÌNH'!$C$5)*1440,0),0),"")</f>
        <v/>
      </c>
      <c r="I406" s="34" t="str">
        <f>IF(M406="X",IF(E406&lt;'CẤU HÌNH'!$C$6,ROUND(('CẤU HÌNH'!$C$6-E406)*1440,0),0),"")</f>
        <v/>
      </c>
      <c r="J406" s="37" t="str">
        <f>IF(M406="","",IF(M406="TC",G406,IF(M406="X",IF(ROUND((E406-'CẤU HÌNH'!$C$6)*24,4)&gt;='CẤU HÌNH'!$C$13,FLOOR(ROUND((E406-'CẤU HÌNH'!$C$6)*24,4),0.5),0),0)))</f>
        <v/>
      </c>
      <c r="K406" s="32" t="str">
        <f>IF(A406="","",IF(COUNTIF('CẤU HÌNH'!$E$5:$E$24,A406)&gt;0,'CẤU HÌNH'!$C$16,IF(WEEKDAY(A406)=1,'CẤU HÌNH'!$C$15,'CẤU HÌNH'!$C$14)))</f>
        <v/>
      </c>
      <c r="L406" s="37" t="str">
        <f t="shared" si="1"/>
        <v/>
      </c>
      <c r="M406" s="38" t="str">
        <f>IF(OR(A406="",B406=""),"",IF(F406&lt;&gt;"",F406,IF(G406=0,"",IF(OR(COUNTIF('CẤU HÌNH'!$E$5:$E$24,A406)&gt;0,WEEKDAY(A406)=1),"TC",IF(G406&gt;='CẤU HÌNH'!$C$11,"X",IF(G406&gt;='CẤU HÌNH'!$C$12,"N","K"))))))</f>
        <v/>
      </c>
      <c r="N406" s="17"/>
      <c r="O406" s="39" t="str">
        <f t="shared" si="2"/>
        <v/>
      </c>
    </row>
    <row r="407" ht="19.5" customHeight="1">
      <c r="A407" s="15"/>
      <c r="B407" s="17"/>
      <c r="C407" s="22" t="str">
        <f t="array" ref="C407">IF(B407="","",IFERROR(INDEX('NHÂN VIÊN'!$C$5:$C$54,MATCH(B407,'NHÂN VIÊN'!$B$5:$B$54,0)),"⚠ Sai mã NV"))</f>
        <v/>
      </c>
      <c r="D407" s="24"/>
      <c r="E407" s="24"/>
      <c r="F407" s="25"/>
      <c r="G407" s="32" t="str">
        <f>IF(OR(A407="",B407=""),"",IF(AND(D407&lt;&gt;"",E407&lt;&gt;""),ROUND(MAX(0,(E407-D407)*24-MAX(0,MIN(E407,'CẤU HÌNH'!$C$8)-MAX(D407,'CẤU HÌNH'!$C$7))*24),2),0))</f>
        <v/>
      </c>
      <c r="H407" s="34" t="str">
        <f>IF(M407="X",IF(D407&gt;'CẤU HÌNH'!$C$5+'CẤU HÌNH'!$C$10/1440,ROUND((D407-'CẤU HÌNH'!$C$5)*1440,0),0),"")</f>
        <v/>
      </c>
      <c r="I407" s="34" t="str">
        <f>IF(M407="X",IF(E407&lt;'CẤU HÌNH'!$C$6,ROUND(('CẤU HÌNH'!$C$6-E407)*1440,0),0),"")</f>
        <v/>
      </c>
      <c r="J407" s="37" t="str">
        <f>IF(M407="","",IF(M407="TC",G407,IF(M407="X",IF(ROUND((E407-'CẤU HÌNH'!$C$6)*24,4)&gt;='CẤU HÌNH'!$C$13,FLOOR(ROUND((E407-'CẤU HÌNH'!$C$6)*24,4),0.5),0),0)))</f>
        <v/>
      </c>
      <c r="K407" s="32" t="str">
        <f>IF(A407="","",IF(COUNTIF('CẤU HÌNH'!$E$5:$E$24,A407)&gt;0,'CẤU HÌNH'!$C$16,IF(WEEKDAY(A407)=1,'CẤU HÌNH'!$C$15,'CẤU HÌNH'!$C$14)))</f>
        <v/>
      </c>
      <c r="L407" s="37" t="str">
        <f t="shared" si="1"/>
        <v/>
      </c>
      <c r="M407" s="38" t="str">
        <f>IF(OR(A407="",B407=""),"",IF(F407&lt;&gt;"",F407,IF(G407=0,"",IF(OR(COUNTIF('CẤU HÌNH'!$E$5:$E$24,A407)&gt;0,WEEKDAY(A407)=1),"TC",IF(G407&gt;='CẤU HÌNH'!$C$11,"X",IF(G407&gt;='CẤU HÌNH'!$C$12,"N","K"))))))</f>
        <v/>
      </c>
      <c r="N407" s="17"/>
      <c r="O407" s="39" t="str">
        <f t="shared" si="2"/>
        <v/>
      </c>
    </row>
    <row r="408" ht="19.5" customHeight="1">
      <c r="A408" s="15"/>
      <c r="B408" s="17"/>
      <c r="C408" s="22" t="str">
        <f t="array" ref="C408">IF(B408="","",IFERROR(INDEX('NHÂN VIÊN'!$C$5:$C$54,MATCH(B408,'NHÂN VIÊN'!$B$5:$B$54,0)),"⚠ Sai mã NV"))</f>
        <v/>
      </c>
      <c r="D408" s="24"/>
      <c r="E408" s="24"/>
      <c r="F408" s="25"/>
      <c r="G408" s="32" t="str">
        <f>IF(OR(A408="",B408=""),"",IF(AND(D408&lt;&gt;"",E408&lt;&gt;""),ROUND(MAX(0,(E408-D408)*24-MAX(0,MIN(E408,'CẤU HÌNH'!$C$8)-MAX(D408,'CẤU HÌNH'!$C$7))*24),2),0))</f>
        <v/>
      </c>
      <c r="H408" s="34" t="str">
        <f>IF(M408="X",IF(D408&gt;'CẤU HÌNH'!$C$5+'CẤU HÌNH'!$C$10/1440,ROUND((D408-'CẤU HÌNH'!$C$5)*1440,0),0),"")</f>
        <v/>
      </c>
      <c r="I408" s="34" t="str">
        <f>IF(M408="X",IF(E408&lt;'CẤU HÌNH'!$C$6,ROUND(('CẤU HÌNH'!$C$6-E408)*1440,0),0),"")</f>
        <v/>
      </c>
      <c r="J408" s="37" t="str">
        <f>IF(M408="","",IF(M408="TC",G408,IF(M408="X",IF(ROUND((E408-'CẤU HÌNH'!$C$6)*24,4)&gt;='CẤU HÌNH'!$C$13,FLOOR(ROUND((E408-'CẤU HÌNH'!$C$6)*24,4),0.5),0),0)))</f>
        <v/>
      </c>
      <c r="K408" s="32" t="str">
        <f>IF(A408="","",IF(COUNTIF('CẤU HÌNH'!$E$5:$E$24,A408)&gt;0,'CẤU HÌNH'!$C$16,IF(WEEKDAY(A408)=1,'CẤU HÌNH'!$C$15,'CẤU HÌNH'!$C$14)))</f>
        <v/>
      </c>
      <c r="L408" s="37" t="str">
        <f t="shared" si="1"/>
        <v/>
      </c>
      <c r="M408" s="38" t="str">
        <f>IF(OR(A408="",B408=""),"",IF(F408&lt;&gt;"",F408,IF(G408=0,"",IF(OR(COUNTIF('CẤU HÌNH'!$E$5:$E$24,A408)&gt;0,WEEKDAY(A408)=1),"TC",IF(G408&gt;='CẤU HÌNH'!$C$11,"X",IF(G408&gt;='CẤU HÌNH'!$C$12,"N","K"))))))</f>
        <v/>
      </c>
      <c r="N408" s="17"/>
      <c r="O408" s="39" t="str">
        <f t="shared" si="2"/>
        <v/>
      </c>
    </row>
    <row r="409" ht="19.5" customHeight="1">
      <c r="A409" s="15"/>
      <c r="B409" s="17"/>
      <c r="C409" s="22" t="str">
        <f t="array" ref="C409">IF(B409="","",IFERROR(INDEX('NHÂN VIÊN'!$C$5:$C$54,MATCH(B409,'NHÂN VIÊN'!$B$5:$B$54,0)),"⚠ Sai mã NV"))</f>
        <v/>
      </c>
      <c r="D409" s="24"/>
      <c r="E409" s="24"/>
      <c r="F409" s="25"/>
      <c r="G409" s="32" t="str">
        <f>IF(OR(A409="",B409=""),"",IF(AND(D409&lt;&gt;"",E409&lt;&gt;""),ROUND(MAX(0,(E409-D409)*24-MAX(0,MIN(E409,'CẤU HÌNH'!$C$8)-MAX(D409,'CẤU HÌNH'!$C$7))*24),2),0))</f>
        <v/>
      </c>
      <c r="H409" s="34" t="str">
        <f>IF(M409="X",IF(D409&gt;'CẤU HÌNH'!$C$5+'CẤU HÌNH'!$C$10/1440,ROUND((D409-'CẤU HÌNH'!$C$5)*1440,0),0),"")</f>
        <v/>
      </c>
      <c r="I409" s="34" t="str">
        <f>IF(M409="X",IF(E409&lt;'CẤU HÌNH'!$C$6,ROUND(('CẤU HÌNH'!$C$6-E409)*1440,0),0),"")</f>
        <v/>
      </c>
      <c r="J409" s="37" t="str">
        <f>IF(M409="","",IF(M409="TC",G409,IF(M409="X",IF(ROUND((E409-'CẤU HÌNH'!$C$6)*24,4)&gt;='CẤU HÌNH'!$C$13,FLOOR(ROUND((E409-'CẤU HÌNH'!$C$6)*24,4),0.5),0),0)))</f>
        <v/>
      </c>
      <c r="K409" s="32" t="str">
        <f>IF(A409="","",IF(COUNTIF('CẤU HÌNH'!$E$5:$E$24,A409)&gt;0,'CẤU HÌNH'!$C$16,IF(WEEKDAY(A409)=1,'CẤU HÌNH'!$C$15,'CẤU HÌNH'!$C$14)))</f>
        <v/>
      </c>
      <c r="L409" s="37" t="str">
        <f t="shared" si="1"/>
        <v/>
      </c>
      <c r="M409" s="38" t="str">
        <f>IF(OR(A409="",B409=""),"",IF(F409&lt;&gt;"",F409,IF(G409=0,"",IF(OR(COUNTIF('CẤU HÌNH'!$E$5:$E$24,A409)&gt;0,WEEKDAY(A409)=1),"TC",IF(G409&gt;='CẤU HÌNH'!$C$11,"X",IF(G409&gt;='CẤU HÌNH'!$C$12,"N","K"))))))</f>
        <v/>
      </c>
      <c r="N409" s="17"/>
      <c r="O409" s="39" t="str">
        <f t="shared" si="2"/>
        <v/>
      </c>
    </row>
    <row r="410" ht="19.5" customHeight="1">
      <c r="A410" s="15"/>
      <c r="B410" s="17"/>
      <c r="C410" s="22" t="str">
        <f t="array" ref="C410">IF(B410="","",IFERROR(INDEX('NHÂN VIÊN'!$C$5:$C$54,MATCH(B410,'NHÂN VIÊN'!$B$5:$B$54,0)),"⚠ Sai mã NV"))</f>
        <v/>
      </c>
      <c r="D410" s="24"/>
      <c r="E410" s="24"/>
      <c r="F410" s="25"/>
      <c r="G410" s="32" t="str">
        <f>IF(OR(A410="",B410=""),"",IF(AND(D410&lt;&gt;"",E410&lt;&gt;""),ROUND(MAX(0,(E410-D410)*24-MAX(0,MIN(E410,'CẤU HÌNH'!$C$8)-MAX(D410,'CẤU HÌNH'!$C$7))*24),2),0))</f>
        <v/>
      </c>
      <c r="H410" s="34" t="str">
        <f>IF(M410="X",IF(D410&gt;'CẤU HÌNH'!$C$5+'CẤU HÌNH'!$C$10/1440,ROUND((D410-'CẤU HÌNH'!$C$5)*1440,0),0),"")</f>
        <v/>
      </c>
      <c r="I410" s="34" t="str">
        <f>IF(M410="X",IF(E410&lt;'CẤU HÌNH'!$C$6,ROUND(('CẤU HÌNH'!$C$6-E410)*1440,0),0),"")</f>
        <v/>
      </c>
      <c r="J410" s="37" t="str">
        <f>IF(M410="","",IF(M410="TC",G410,IF(M410="X",IF(ROUND((E410-'CẤU HÌNH'!$C$6)*24,4)&gt;='CẤU HÌNH'!$C$13,FLOOR(ROUND((E410-'CẤU HÌNH'!$C$6)*24,4),0.5),0),0)))</f>
        <v/>
      </c>
      <c r="K410" s="32" t="str">
        <f>IF(A410="","",IF(COUNTIF('CẤU HÌNH'!$E$5:$E$24,A410)&gt;0,'CẤU HÌNH'!$C$16,IF(WEEKDAY(A410)=1,'CẤU HÌNH'!$C$15,'CẤU HÌNH'!$C$14)))</f>
        <v/>
      </c>
      <c r="L410" s="37" t="str">
        <f t="shared" si="1"/>
        <v/>
      </c>
      <c r="M410" s="38" t="str">
        <f>IF(OR(A410="",B410=""),"",IF(F410&lt;&gt;"",F410,IF(G410=0,"",IF(OR(COUNTIF('CẤU HÌNH'!$E$5:$E$24,A410)&gt;0,WEEKDAY(A410)=1),"TC",IF(G410&gt;='CẤU HÌNH'!$C$11,"X",IF(G410&gt;='CẤU HÌNH'!$C$12,"N","K"))))))</f>
        <v/>
      </c>
      <c r="N410" s="17"/>
      <c r="O410" s="39" t="str">
        <f t="shared" si="2"/>
        <v/>
      </c>
    </row>
    <row r="411" ht="19.5" customHeight="1">
      <c r="A411" s="15"/>
      <c r="B411" s="17"/>
      <c r="C411" s="22" t="str">
        <f t="array" ref="C411">IF(B411="","",IFERROR(INDEX('NHÂN VIÊN'!$C$5:$C$54,MATCH(B411,'NHÂN VIÊN'!$B$5:$B$54,0)),"⚠ Sai mã NV"))</f>
        <v/>
      </c>
      <c r="D411" s="24"/>
      <c r="E411" s="24"/>
      <c r="F411" s="25"/>
      <c r="G411" s="32" t="str">
        <f>IF(OR(A411="",B411=""),"",IF(AND(D411&lt;&gt;"",E411&lt;&gt;""),ROUND(MAX(0,(E411-D411)*24-MAX(0,MIN(E411,'CẤU HÌNH'!$C$8)-MAX(D411,'CẤU HÌNH'!$C$7))*24),2),0))</f>
        <v/>
      </c>
      <c r="H411" s="34" t="str">
        <f>IF(M411="X",IF(D411&gt;'CẤU HÌNH'!$C$5+'CẤU HÌNH'!$C$10/1440,ROUND((D411-'CẤU HÌNH'!$C$5)*1440,0),0),"")</f>
        <v/>
      </c>
      <c r="I411" s="34" t="str">
        <f>IF(M411="X",IF(E411&lt;'CẤU HÌNH'!$C$6,ROUND(('CẤU HÌNH'!$C$6-E411)*1440,0),0),"")</f>
        <v/>
      </c>
      <c r="J411" s="37" t="str">
        <f>IF(M411="","",IF(M411="TC",G411,IF(M411="X",IF(ROUND((E411-'CẤU HÌNH'!$C$6)*24,4)&gt;='CẤU HÌNH'!$C$13,FLOOR(ROUND((E411-'CẤU HÌNH'!$C$6)*24,4),0.5),0),0)))</f>
        <v/>
      </c>
      <c r="K411" s="32" t="str">
        <f>IF(A411="","",IF(COUNTIF('CẤU HÌNH'!$E$5:$E$24,A411)&gt;0,'CẤU HÌNH'!$C$16,IF(WEEKDAY(A411)=1,'CẤU HÌNH'!$C$15,'CẤU HÌNH'!$C$14)))</f>
        <v/>
      </c>
      <c r="L411" s="37" t="str">
        <f t="shared" si="1"/>
        <v/>
      </c>
      <c r="M411" s="38" t="str">
        <f>IF(OR(A411="",B411=""),"",IF(F411&lt;&gt;"",F411,IF(G411=0,"",IF(OR(COUNTIF('CẤU HÌNH'!$E$5:$E$24,A411)&gt;0,WEEKDAY(A411)=1),"TC",IF(G411&gt;='CẤU HÌNH'!$C$11,"X",IF(G411&gt;='CẤU HÌNH'!$C$12,"N","K"))))))</f>
        <v/>
      </c>
      <c r="N411" s="17"/>
      <c r="O411" s="39" t="str">
        <f t="shared" si="2"/>
        <v/>
      </c>
    </row>
    <row r="412" ht="19.5" customHeight="1">
      <c r="A412" s="15"/>
      <c r="B412" s="17"/>
      <c r="C412" s="22" t="str">
        <f t="array" ref="C412">IF(B412="","",IFERROR(INDEX('NHÂN VIÊN'!$C$5:$C$54,MATCH(B412,'NHÂN VIÊN'!$B$5:$B$54,0)),"⚠ Sai mã NV"))</f>
        <v/>
      </c>
      <c r="D412" s="24"/>
      <c r="E412" s="24"/>
      <c r="F412" s="25"/>
      <c r="G412" s="32" t="str">
        <f>IF(OR(A412="",B412=""),"",IF(AND(D412&lt;&gt;"",E412&lt;&gt;""),ROUND(MAX(0,(E412-D412)*24-MAX(0,MIN(E412,'CẤU HÌNH'!$C$8)-MAX(D412,'CẤU HÌNH'!$C$7))*24),2),0))</f>
        <v/>
      </c>
      <c r="H412" s="34" t="str">
        <f>IF(M412="X",IF(D412&gt;'CẤU HÌNH'!$C$5+'CẤU HÌNH'!$C$10/1440,ROUND((D412-'CẤU HÌNH'!$C$5)*1440,0),0),"")</f>
        <v/>
      </c>
      <c r="I412" s="34" t="str">
        <f>IF(M412="X",IF(E412&lt;'CẤU HÌNH'!$C$6,ROUND(('CẤU HÌNH'!$C$6-E412)*1440,0),0),"")</f>
        <v/>
      </c>
      <c r="J412" s="37" t="str">
        <f>IF(M412="","",IF(M412="TC",G412,IF(M412="X",IF(ROUND((E412-'CẤU HÌNH'!$C$6)*24,4)&gt;='CẤU HÌNH'!$C$13,FLOOR(ROUND((E412-'CẤU HÌNH'!$C$6)*24,4),0.5),0),0)))</f>
        <v/>
      </c>
      <c r="K412" s="32" t="str">
        <f>IF(A412="","",IF(COUNTIF('CẤU HÌNH'!$E$5:$E$24,A412)&gt;0,'CẤU HÌNH'!$C$16,IF(WEEKDAY(A412)=1,'CẤU HÌNH'!$C$15,'CẤU HÌNH'!$C$14)))</f>
        <v/>
      </c>
      <c r="L412" s="37" t="str">
        <f t="shared" si="1"/>
        <v/>
      </c>
      <c r="M412" s="38" t="str">
        <f>IF(OR(A412="",B412=""),"",IF(F412&lt;&gt;"",F412,IF(G412=0,"",IF(OR(COUNTIF('CẤU HÌNH'!$E$5:$E$24,A412)&gt;0,WEEKDAY(A412)=1),"TC",IF(G412&gt;='CẤU HÌNH'!$C$11,"X",IF(G412&gt;='CẤU HÌNH'!$C$12,"N","K"))))))</f>
        <v/>
      </c>
      <c r="N412" s="17"/>
      <c r="O412" s="39" t="str">
        <f t="shared" si="2"/>
        <v/>
      </c>
    </row>
    <row r="413" ht="19.5" customHeight="1">
      <c r="A413" s="15"/>
      <c r="B413" s="17"/>
      <c r="C413" s="22" t="str">
        <f t="array" ref="C413">IF(B413="","",IFERROR(INDEX('NHÂN VIÊN'!$C$5:$C$54,MATCH(B413,'NHÂN VIÊN'!$B$5:$B$54,0)),"⚠ Sai mã NV"))</f>
        <v/>
      </c>
      <c r="D413" s="24"/>
      <c r="E413" s="24"/>
      <c r="F413" s="25"/>
      <c r="G413" s="32" t="str">
        <f>IF(OR(A413="",B413=""),"",IF(AND(D413&lt;&gt;"",E413&lt;&gt;""),ROUND(MAX(0,(E413-D413)*24-MAX(0,MIN(E413,'CẤU HÌNH'!$C$8)-MAX(D413,'CẤU HÌNH'!$C$7))*24),2),0))</f>
        <v/>
      </c>
      <c r="H413" s="34" t="str">
        <f>IF(M413="X",IF(D413&gt;'CẤU HÌNH'!$C$5+'CẤU HÌNH'!$C$10/1440,ROUND((D413-'CẤU HÌNH'!$C$5)*1440,0),0),"")</f>
        <v/>
      </c>
      <c r="I413" s="34" t="str">
        <f>IF(M413="X",IF(E413&lt;'CẤU HÌNH'!$C$6,ROUND(('CẤU HÌNH'!$C$6-E413)*1440,0),0),"")</f>
        <v/>
      </c>
      <c r="J413" s="37" t="str">
        <f>IF(M413="","",IF(M413="TC",G413,IF(M413="X",IF(ROUND((E413-'CẤU HÌNH'!$C$6)*24,4)&gt;='CẤU HÌNH'!$C$13,FLOOR(ROUND((E413-'CẤU HÌNH'!$C$6)*24,4),0.5),0),0)))</f>
        <v/>
      </c>
      <c r="K413" s="32" t="str">
        <f>IF(A413="","",IF(COUNTIF('CẤU HÌNH'!$E$5:$E$24,A413)&gt;0,'CẤU HÌNH'!$C$16,IF(WEEKDAY(A413)=1,'CẤU HÌNH'!$C$15,'CẤU HÌNH'!$C$14)))</f>
        <v/>
      </c>
      <c r="L413" s="37" t="str">
        <f t="shared" si="1"/>
        <v/>
      </c>
      <c r="M413" s="38" t="str">
        <f>IF(OR(A413="",B413=""),"",IF(F413&lt;&gt;"",F413,IF(G413=0,"",IF(OR(COUNTIF('CẤU HÌNH'!$E$5:$E$24,A413)&gt;0,WEEKDAY(A413)=1),"TC",IF(G413&gt;='CẤU HÌNH'!$C$11,"X",IF(G413&gt;='CẤU HÌNH'!$C$12,"N","K"))))))</f>
        <v/>
      </c>
      <c r="N413" s="17"/>
      <c r="O413" s="39" t="str">
        <f t="shared" si="2"/>
        <v/>
      </c>
    </row>
    <row r="414" ht="19.5" customHeight="1">
      <c r="A414" s="15"/>
      <c r="B414" s="17"/>
      <c r="C414" s="22" t="str">
        <f t="array" ref="C414">IF(B414="","",IFERROR(INDEX('NHÂN VIÊN'!$C$5:$C$54,MATCH(B414,'NHÂN VIÊN'!$B$5:$B$54,0)),"⚠ Sai mã NV"))</f>
        <v/>
      </c>
      <c r="D414" s="24"/>
      <c r="E414" s="24"/>
      <c r="F414" s="25"/>
      <c r="G414" s="32" t="str">
        <f>IF(OR(A414="",B414=""),"",IF(AND(D414&lt;&gt;"",E414&lt;&gt;""),ROUND(MAX(0,(E414-D414)*24-MAX(0,MIN(E414,'CẤU HÌNH'!$C$8)-MAX(D414,'CẤU HÌNH'!$C$7))*24),2),0))</f>
        <v/>
      </c>
      <c r="H414" s="34" t="str">
        <f>IF(M414="X",IF(D414&gt;'CẤU HÌNH'!$C$5+'CẤU HÌNH'!$C$10/1440,ROUND((D414-'CẤU HÌNH'!$C$5)*1440,0),0),"")</f>
        <v/>
      </c>
      <c r="I414" s="34" t="str">
        <f>IF(M414="X",IF(E414&lt;'CẤU HÌNH'!$C$6,ROUND(('CẤU HÌNH'!$C$6-E414)*1440,0),0),"")</f>
        <v/>
      </c>
      <c r="J414" s="37" t="str">
        <f>IF(M414="","",IF(M414="TC",G414,IF(M414="X",IF(ROUND((E414-'CẤU HÌNH'!$C$6)*24,4)&gt;='CẤU HÌNH'!$C$13,FLOOR(ROUND((E414-'CẤU HÌNH'!$C$6)*24,4),0.5),0),0)))</f>
        <v/>
      </c>
      <c r="K414" s="32" t="str">
        <f>IF(A414="","",IF(COUNTIF('CẤU HÌNH'!$E$5:$E$24,A414)&gt;0,'CẤU HÌNH'!$C$16,IF(WEEKDAY(A414)=1,'CẤU HÌNH'!$C$15,'CẤU HÌNH'!$C$14)))</f>
        <v/>
      </c>
      <c r="L414" s="37" t="str">
        <f t="shared" si="1"/>
        <v/>
      </c>
      <c r="M414" s="38" t="str">
        <f>IF(OR(A414="",B414=""),"",IF(F414&lt;&gt;"",F414,IF(G414=0,"",IF(OR(COUNTIF('CẤU HÌNH'!$E$5:$E$24,A414)&gt;0,WEEKDAY(A414)=1),"TC",IF(G414&gt;='CẤU HÌNH'!$C$11,"X",IF(G414&gt;='CẤU HÌNH'!$C$12,"N","K"))))))</f>
        <v/>
      </c>
      <c r="N414" s="17"/>
      <c r="O414" s="39" t="str">
        <f t="shared" si="2"/>
        <v/>
      </c>
    </row>
    <row r="415" ht="19.5" customHeight="1">
      <c r="A415" s="15"/>
      <c r="B415" s="17"/>
      <c r="C415" s="22" t="str">
        <f t="array" ref="C415">IF(B415="","",IFERROR(INDEX('NHÂN VIÊN'!$C$5:$C$54,MATCH(B415,'NHÂN VIÊN'!$B$5:$B$54,0)),"⚠ Sai mã NV"))</f>
        <v/>
      </c>
      <c r="D415" s="24"/>
      <c r="E415" s="24"/>
      <c r="F415" s="25"/>
      <c r="G415" s="32" t="str">
        <f>IF(OR(A415="",B415=""),"",IF(AND(D415&lt;&gt;"",E415&lt;&gt;""),ROUND(MAX(0,(E415-D415)*24-MAX(0,MIN(E415,'CẤU HÌNH'!$C$8)-MAX(D415,'CẤU HÌNH'!$C$7))*24),2),0))</f>
        <v/>
      </c>
      <c r="H415" s="34" t="str">
        <f>IF(M415="X",IF(D415&gt;'CẤU HÌNH'!$C$5+'CẤU HÌNH'!$C$10/1440,ROUND((D415-'CẤU HÌNH'!$C$5)*1440,0),0),"")</f>
        <v/>
      </c>
      <c r="I415" s="34" t="str">
        <f>IF(M415="X",IF(E415&lt;'CẤU HÌNH'!$C$6,ROUND(('CẤU HÌNH'!$C$6-E415)*1440,0),0),"")</f>
        <v/>
      </c>
      <c r="J415" s="37" t="str">
        <f>IF(M415="","",IF(M415="TC",G415,IF(M415="X",IF(ROUND((E415-'CẤU HÌNH'!$C$6)*24,4)&gt;='CẤU HÌNH'!$C$13,FLOOR(ROUND((E415-'CẤU HÌNH'!$C$6)*24,4),0.5),0),0)))</f>
        <v/>
      </c>
      <c r="K415" s="32" t="str">
        <f>IF(A415="","",IF(COUNTIF('CẤU HÌNH'!$E$5:$E$24,A415)&gt;0,'CẤU HÌNH'!$C$16,IF(WEEKDAY(A415)=1,'CẤU HÌNH'!$C$15,'CẤU HÌNH'!$C$14)))</f>
        <v/>
      </c>
      <c r="L415" s="37" t="str">
        <f t="shared" si="1"/>
        <v/>
      </c>
      <c r="M415" s="38" t="str">
        <f>IF(OR(A415="",B415=""),"",IF(F415&lt;&gt;"",F415,IF(G415=0,"",IF(OR(COUNTIF('CẤU HÌNH'!$E$5:$E$24,A415)&gt;0,WEEKDAY(A415)=1),"TC",IF(G415&gt;='CẤU HÌNH'!$C$11,"X",IF(G415&gt;='CẤU HÌNH'!$C$12,"N","K"))))))</f>
        <v/>
      </c>
      <c r="N415" s="17"/>
      <c r="O415" s="39" t="str">
        <f t="shared" si="2"/>
        <v/>
      </c>
    </row>
    <row r="416" ht="19.5" customHeight="1">
      <c r="A416" s="15"/>
      <c r="B416" s="17"/>
      <c r="C416" s="22" t="str">
        <f t="array" ref="C416">IF(B416="","",IFERROR(INDEX('NHÂN VIÊN'!$C$5:$C$54,MATCH(B416,'NHÂN VIÊN'!$B$5:$B$54,0)),"⚠ Sai mã NV"))</f>
        <v/>
      </c>
      <c r="D416" s="24"/>
      <c r="E416" s="24"/>
      <c r="F416" s="25"/>
      <c r="G416" s="32" t="str">
        <f>IF(OR(A416="",B416=""),"",IF(AND(D416&lt;&gt;"",E416&lt;&gt;""),ROUND(MAX(0,(E416-D416)*24-MAX(0,MIN(E416,'CẤU HÌNH'!$C$8)-MAX(D416,'CẤU HÌNH'!$C$7))*24),2),0))</f>
        <v/>
      </c>
      <c r="H416" s="34" t="str">
        <f>IF(M416="X",IF(D416&gt;'CẤU HÌNH'!$C$5+'CẤU HÌNH'!$C$10/1440,ROUND((D416-'CẤU HÌNH'!$C$5)*1440,0),0),"")</f>
        <v/>
      </c>
      <c r="I416" s="34" t="str">
        <f>IF(M416="X",IF(E416&lt;'CẤU HÌNH'!$C$6,ROUND(('CẤU HÌNH'!$C$6-E416)*1440,0),0),"")</f>
        <v/>
      </c>
      <c r="J416" s="37" t="str">
        <f>IF(M416="","",IF(M416="TC",G416,IF(M416="X",IF(ROUND((E416-'CẤU HÌNH'!$C$6)*24,4)&gt;='CẤU HÌNH'!$C$13,FLOOR(ROUND((E416-'CẤU HÌNH'!$C$6)*24,4),0.5),0),0)))</f>
        <v/>
      </c>
      <c r="K416" s="32" t="str">
        <f>IF(A416="","",IF(COUNTIF('CẤU HÌNH'!$E$5:$E$24,A416)&gt;0,'CẤU HÌNH'!$C$16,IF(WEEKDAY(A416)=1,'CẤU HÌNH'!$C$15,'CẤU HÌNH'!$C$14)))</f>
        <v/>
      </c>
      <c r="L416" s="37" t="str">
        <f t="shared" si="1"/>
        <v/>
      </c>
      <c r="M416" s="38" t="str">
        <f>IF(OR(A416="",B416=""),"",IF(F416&lt;&gt;"",F416,IF(G416=0,"",IF(OR(COUNTIF('CẤU HÌNH'!$E$5:$E$24,A416)&gt;0,WEEKDAY(A416)=1),"TC",IF(G416&gt;='CẤU HÌNH'!$C$11,"X",IF(G416&gt;='CẤU HÌNH'!$C$12,"N","K"))))))</f>
        <v/>
      </c>
      <c r="N416" s="17"/>
      <c r="O416" s="39" t="str">
        <f t="shared" si="2"/>
        <v/>
      </c>
    </row>
    <row r="417" ht="19.5" customHeight="1">
      <c r="A417" s="15"/>
      <c r="B417" s="17"/>
      <c r="C417" s="22" t="str">
        <f t="array" ref="C417">IF(B417="","",IFERROR(INDEX('NHÂN VIÊN'!$C$5:$C$54,MATCH(B417,'NHÂN VIÊN'!$B$5:$B$54,0)),"⚠ Sai mã NV"))</f>
        <v/>
      </c>
      <c r="D417" s="24"/>
      <c r="E417" s="24"/>
      <c r="F417" s="25"/>
      <c r="G417" s="32" t="str">
        <f>IF(OR(A417="",B417=""),"",IF(AND(D417&lt;&gt;"",E417&lt;&gt;""),ROUND(MAX(0,(E417-D417)*24-MAX(0,MIN(E417,'CẤU HÌNH'!$C$8)-MAX(D417,'CẤU HÌNH'!$C$7))*24),2),0))</f>
        <v/>
      </c>
      <c r="H417" s="34" t="str">
        <f>IF(M417="X",IF(D417&gt;'CẤU HÌNH'!$C$5+'CẤU HÌNH'!$C$10/1440,ROUND((D417-'CẤU HÌNH'!$C$5)*1440,0),0),"")</f>
        <v/>
      </c>
      <c r="I417" s="34" t="str">
        <f>IF(M417="X",IF(E417&lt;'CẤU HÌNH'!$C$6,ROUND(('CẤU HÌNH'!$C$6-E417)*1440,0),0),"")</f>
        <v/>
      </c>
      <c r="J417" s="37" t="str">
        <f>IF(M417="","",IF(M417="TC",G417,IF(M417="X",IF(ROUND((E417-'CẤU HÌNH'!$C$6)*24,4)&gt;='CẤU HÌNH'!$C$13,FLOOR(ROUND((E417-'CẤU HÌNH'!$C$6)*24,4),0.5),0),0)))</f>
        <v/>
      </c>
      <c r="K417" s="32" t="str">
        <f>IF(A417="","",IF(COUNTIF('CẤU HÌNH'!$E$5:$E$24,A417)&gt;0,'CẤU HÌNH'!$C$16,IF(WEEKDAY(A417)=1,'CẤU HÌNH'!$C$15,'CẤU HÌNH'!$C$14)))</f>
        <v/>
      </c>
      <c r="L417" s="37" t="str">
        <f t="shared" si="1"/>
        <v/>
      </c>
      <c r="M417" s="38" t="str">
        <f>IF(OR(A417="",B417=""),"",IF(F417&lt;&gt;"",F417,IF(G417=0,"",IF(OR(COUNTIF('CẤU HÌNH'!$E$5:$E$24,A417)&gt;0,WEEKDAY(A417)=1),"TC",IF(G417&gt;='CẤU HÌNH'!$C$11,"X",IF(G417&gt;='CẤU HÌNH'!$C$12,"N","K"))))))</f>
        <v/>
      </c>
      <c r="N417" s="17"/>
      <c r="O417" s="39" t="str">
        <f t="shared" si="2"/>
        <v/>
      </c>
    </row>
    <row r="418" ht="19.5" customHeight="1">
      <c r="A418" s="15"/>
      <c r="B418" s="17"/>
      <c r="C418" s="22" t="str">
        <f t="array" ref="C418">IF(B418="","",IFERROR(INDEX('NHÂN VIÊN'!$C$5:$C$54,MATCH(B418,'NHÂN VIÊN'!$B$5:$B$54,0)),"⚠ Sai mã NV"))</f>
        <v/>
      </c>
      <c r="D418" s="24"/>
      <c r="E418" s="24"/>
      <c r="F418" s="25"/>
      <c r="G418" s="32" t="str">
        <f>IF(OR(A418="",B418=""),"",IF(AND(D418&lt;&gt;"",E418&lt;&gt;""),ROUND(MAX(0,(E418-D418)*24-MAX(0,MIN(E418,'CẤU HÌNH'!$C$8)-MAX(D418,'CẤU HÌNH'!$C$7))*24),2),0))</f>
        <v/>
      </c>
      <c r="H418" s="34" t="str">
        <f>IF(M418="X",IF(D418&gt;'CẤU HÌNH'!$C$5+'CẤU HÌNH'!$C$10/1440,ROUND((D418-'CẤU HÌNH'!$C$5)*1440,0),0),"")</f>
        <v/>
      </c>
      <c r="I418" s="34" t="str">
        <f>IF(M418="X",IF(E418&lt;'CẤU HÌNH'!$C$6,ROUND(('CẤU HÌNH'!$C$6-E418)*1440,0),0),"")</f>
        <v/>
      </c>
      <c r="J418" s="37" t="str">
        <f>IF(M418="","",IF(M418="TC",G418,IF(M418="X",IF(ROUND((E418-'CẤU HÌNH'!$C$6)*24,4)&gt;='CẤU HÌNH'!$C$13,FLOOR(ROUND((E418-'CẤU HÌNH'!$C$6)*24,4),0.5),0),0)))</f>
        <v/>
      </c>
      <c r="K418" s="32" t="str">
        <f>IF(A418="","",IF(COUNTIF('CẤU HÌNH'!$E$5:$E$24,A418)&gt;0,'CẤU HÌNH'!$C$16,IF(WEEKDAY(A418)=1,'CẤU HÌNH'!$C$15,'CẤU HÌNH'!$C$14)))</f>
        <v/>
      </c>
      <c r="L418" s="37" t="str">
        <f t="shared" si="1"/>
        <v/>
      </c>
      <c r="M418" s="38" t="str">
        <f>IF(OR(A418="",B418=""),"",IF(F418&lt;&gt;"",F418,IF(G418=0,"",IF(OR(COUNTIF('CẤU HÌNH'!$E$5:$E$24,A418)&gt;0,WEEKDAY(A418)=1),"TC",IF(G418&gt;='CẤU HÌNH'!$C$11,"X",IF(G418&gt;='CẤU HÌNH'!$C$12,"N","K"))))))</f>
        <v/>
      </c>
      <c r="N418" s="17"/>
      <c r="O418" s="39" t="str">
        <f t="shared" si="2"/>
        <v/>
      </c>
    </row>
    <row r="419" ht="19.5" customHeight="1">
      <c r="A419" s="15"/>
      <c r="B419" s="17"/>
      <c r="C419" s="22" t="str">
        <f t="array" ref="C419">IF(B419="","",IFERROR(INDEX('NHÂN VIÊN'!$C$5:$C$54,MATCH(B419,'NHÂN VIÊN'!$B$5:$B$54,0)),"⚠ Sai mã NV"))</f>
        <v/>
      </c>
      <c r="D419" s="24"/>
      <c r="E419" s="24"/>
      <c r="F419" s="25"/>
      <c r="G419" s="32" t="str">
        <f>IF(OR(A419="",B419=""),"",IF(AND(D419&lt;&gt;"",E419&lt;&gt;""),ROUND(MAX(0,(E419-D419)*24-MAX(0,MIN(E419,'CẤU HÌNH'!$C$8)-MAX(D419,'CẤU HÌNH'!$C$7))*24),2),0))</f>
        <v/>
      </c>
      <c r="H419" s="34" t="str">
        <f>IF(M419="X",IF(D419&gt;'CẤU HÌNH'!$C$5+'CẤU HÌNH'!$C$10/1440,ROUND((D419-'CẤU HÌNH'!$C$5)*1440,0),0),"")</f>
        <v/>
      </c>
      <c r="I419" s="34" t="str">
        <f>IF(M419="X",IF(E419&lt;'CẤU HÌNH'!$C$6,ROUND(('CẤU HÌNH'!$C$6-E419)*1440,0),0),"")</f>
        <v/>
      </c>
      <c r="J419" s="37" t="str">
        <f>IF(M419="","",IF(M419="TC",G419,IF(M419="X",IF(ROUND((E419-'CẤU HÌNH'!$C$6)*24,4)&gt;='CẤU HÌNH'!$C$13,FLOOR(ROUND((E419-'CẤU HÌNH'!$C$6)*24,4),0.5),0),0)))</f>
        <v/>
      </c>
      <c r="K419" s="32" t="str">
        <f>IF(A419="","",IF(COUNTIF('CẤU HÌNH'!$E$5:$E$24,A419)&gt;0,'CẤU HÌNH'!$C$16,IF(WEEKDAY(A419)=1,'CẤU HÌNH'!$C$15,'CẤU HÌNH'!$C$14)))</f>
        <v/>
      </c>
      <c r="L419" s="37" t="str">
        <f t="shared" si="1"/>
        <v/>
      </c>
      <c r="M419" s="38" t="str">
        <f>IF(OR(A419="",B419=""),"",IF(F419&lt;&gt;"",F419,IF(G419=0,"",IF(OR(COUNTIF('CẤU HÌNH'!$E$5:$E$24,A419)&gt;0,WEEKDAY(A419)=1),"TC",IF(G419&gt;='CẤU HÌNH'!$C$11,"X",IF(G419&gt;='CẤU HÌNH'!$C$12,"N","K"))))))</f>
        <v/>
      </c>
      <c r="N419" s="17"/>
      <c r="O419" s="39" t="str">
        <f t="shared" si="2"/>
        <v/>
      </c>
    </row>
    <row r="420" ht="19.5" customHeight="1">
      <c r="A420" s="15"/>
      <c r="B420" s="17"/>
      <c r="C420" s="22" t="str">
        <f t="array" ref="C420">IF(B420="","",IFERROR(INDEX('NHÂN VIÊN'!$C$5:$C$54,MATCH(B420,'NHÂN VIÊN'!$B$5:$B$54,0)),"⚠ Sai mã NV"))</f>
        <v/>
      </c>
      <c r="D420" s="24"/>
      <c r="E420" s="24"/>
      <c r="F420" s="25"/>
      <c r="G420" s="32" t="str">
        <f>IF(OR(A420="",B420=""),"",IF(AND(D420&lt;&gt;"",E420&lt;&gt;""),ROUND(MAX(0,(E420-D420)*24-MAX(0,MIN(E420,'CẤU HÌNH'!$C$8)-MAX(D420,'CẤU HÌNH'!$C$7))*24),2),0))</f>
        <v/>
      </c>
      <c r="H420" s="34" t="str">
        <f>IF(M420="X",IF(D420&gt;'CẤU HÌNH'!$C$5+'CẤU HÌNH'!$C$10/1440,ROUND((D420-'CẤU HÌNH'!$C$5)*1440,0),0),"")</f>
        <v/>
      </c>
      <c r="I420" s="34" t="str">
        <f>IF(M420="X",IF(E420&lt;'CẤU HÌNH'!$C$6,ROUND(('CẤU HÌNH'!$C$6-E420)*1440,0),0),"")</f>
        <v/>
      </c>
      <c r="J420" s="37" t="str">
        <f>IF(M420="","",IF(M420="TC",G420,IF(M420="X",IF(ROUND((E420-'CẤU HÌNH'!$C$6)*24,4)&gt;='CẤU HÌNH'!$C$13,FLOOR(ROUND((E420-'CẤU HÌNH'!$C$6)*24,4),0.5),0),0)))</f>
        <v/>
      </c>
      <c r="K420" s="32" t="str">
        <f>IF(A420="","",IF(COUNTIF('CẤU HÌNH'!$E$5:$E$24,A420)&gt;0,'CẤU HÌNH'!$C$16,IF(WEEKDAY(A420)=1,'CẤU HÌNH'!$C$15,'CẤU HÌNH'!$C$14)))</f>
        <v/>
      </c>
      <c r="L420" s="37" t="str">
        <f t="shared" si="1"/>
        <v/>
      </c>
      <c r="M420" s="38" t="str">
        <f>IF(OR(A420="",B420=""),"",IF(F420&lt;&gt;"",F420,IF(G420=0,"",IF(OR(COUNTIF('CẤU HÌNH'!$E$5:$E$24,A420)&gt;0,WEEKDAY(A420)=1),"TC",IF(G420&gt;='CẤU HÌNH'!$C$11,"X",IF(G420&gt;='CẤU HÌNH'!$C$12,"N","K"))))))</f>
        <v/>
      </c>
      <c r="N420" s="17"/>
      <c r="O420" s="39" t="str">
        <f t="shared" si="2"/>
        <v/>
      </c>
    </row>
    <row r="421" ht="19.5" customHeight="1">
      <c r="A421" s="15"/>
      <c r="B421" s="17"/>
      <c r="C421" s="22" t="str">
        <f t="array" ref="C421">IF(B421="","",IFERROR(INDEX('NHÂN VIÊN'!$C$5:$C$54,MATCH(B421,'NHÂN VIÊN'!$B$5:$B$54,0)),"⚠ Sai mã NV"))</f>
        <v/>
      </c>
      <c r="D421" s="24"/>
      <c r="E421" s="24"/>
      <c r="F421" s="25"/>
      <c r="G421" s="32" t="str">
        <f>IF(OR(A421="",B421=""),"",IF(AND(D421&lt;&gt;"",E421&lt;&gt;""),ROUND(MAX(0,(E421-D421)*24-MAX(0,MIN(E421,'CẤU HÌNH'!$C$8)-MAX(D421,'CẤU HÌNH'!$C$7))*24),2),0))</f>
        <v/>
      </c>
      <c r="H421" s="34" t="str">
        <f>IF(M421="X",IF(D421&gt;'CẤU HÌNH'!$C$5+'CẤU HÌNH'!$C$10/1440,ROUND((D421-'CẤU HÌNH'!$C$5)*1440,0),0),"")</f>
        <v/>
      </c>
      <c r="I421" s="34" t="str">
        <f>IF(M421="X",IF(E421&lt;'CẤU HÌNH'!$C$6,ROUND(('CẤU HÌNH'!$C$6-E421)*1440,0),0),"")</f>
        <v/>
      </c>
      <c r="J421" s="37" t="str">
        <f>IF(M421="","",IF(M421="TC",G421,IF(M421="X",IF(ROUND((E421-'CẤU HÌNH'!$C$6)*24,4)&gt;='CẤU HÌNH'!$C$13,FLOOR(ROUND((E421-'CẤU HÌNH'!$C$6)*24,4),0.5),0),0)))</f>
        <v/>
      </c>
      <c r="K421" s="32" t="str">
        <f>IF(A421="","",IF(COUNTIF('CẤU HÌNH'!$E$5:$E$24,A421)&gt;0,'CẤU HÌNH'!$C$16,IF(WEEKDAY(A421)=1,'CẤU HÌNH'!$C$15,'CẤU HÌNH'!$C$14)))</f>
        <v/>
      </c>
      <c r="L421" s="37" t="str">
        <f t="shared" si="1"/>
        <v/>
      </c>
      <c r="M421" s="38" t="str">
        <f>IF(OR(A421="",B421=""),"",IF(F421&lt;&gt;"",F421,IF(G421=0,"",IF(OR(COUNTIF('CẤU HÌNH'!$E$5:$E$24,A421)&gt;0,WEEKDAY(A421)=1),"TC",IF(G421&gt;='CẤU HÌNH'!$C$11,"X",IF(G421&gt;='CẤU HÌNH'!$C$12,"N","K"))))))</f>
        <v/>
      </c>
      <c r="N421" s="17"/>
      <c r="O421" s="39" t="str">
        <f t="shared" si="2"/>
        <v/>
      </c>
    </row>
    <row r="422" ht="19.5" customHeight="1">
      <c r="A422" s="15"/>
      <c r="B422" s="17"/>
      <c r="C422" s="22" t="str">
        <f t="array" ref="C422">IF(B422="","",IFERROR(INDEX('NHÂN VIÊN'!$C$5:$C$54,MATCH(B422,'NHÂN VIÊN'!$B$5:$B$54,0)),"⚠ Sai mã NV"))</f>
        <v/>
      </c>
      <c r="D422" s="24"/>
      <c r="E422" s="24"/>
      <c r="F422" s="25"/>
      <c r="G422" s="32" t="str">
        <f>IF(OR(A422="",B422=""),"",IF(AND(D422&lt;&gt;"",E422&lt;&gt;""),ROUND(MAX(0,(E422-D422)*24-MAX(0,MIN(E422,'CẤU HÌNH'!$C$8)-MAX(D422,'CẤU HÌNH'!$C$7))*24),2),0))</f>
        <v/>
      </c>
      <c r="H422" s="34" t="str">
        <f>IF(M422="X",IF(D422&gt;'CẤU HÌNH'!$C$5+'CẤU HÌNH'!$C$10/1440,ROUND((D422-'CẤU HÌNH'!$C$5)*1440,0),0),"")</f>
        <v/>
      </c>
      <c r="I422" s="34" t="str">
        <f>IF(M422="X",IF(E422&lt;'CẤU HÌNH'!$C$6,ROUND(('CẤU HÌNH'!$C$6-E422)*1440,0),0),"")</f>
        <v/>
      </c>
      <c r="J422" s="37" t="str">
        <f>IF(M422="","",IF(M422="TC",G422,IF(M422="X",IF(ROUND((E422-'CẤU HÌNH'!$C$6)*24,4)&gt;='CẤU HÌNH'!$C$13,FLOOR(ROUND((E422-'CẤU HÌNH'!$C$6)*24,4),0.5),0),0)))</f>
        <v/>
      </c>
      <c r="K422" s="32" t="str">
        <f>IF(A422="","",IF(COUNTIF('CẤU HÌNH'!$E$5:$E$24,A422)&gt;0,'CẤU HÌNH'!$C$16,IF(WEEKDAY(A422)=1,'CẤU HÌNH'!$C$15,'CẤU HÌNH'!$C$14)))</f>
        <v/>
      </c>
      <c r="L422" s="37" t="str">
        <f t="shared" si="1"/>
        <v/>
      </c>
      <c r="M422" s="38" t="str">
        <f>IF(OR(A422="",B422=""),"",IF(F422&lt;&gt;"",F422,IF(G422=0,"",IF(OR(COUNTIF('CẤU HÌNH'!$E$5:$E$24,A422)&gt;0,WEEKDAY(A422)=1),"TC",IF(G422&gt;='CẤU HÌNH'!$C$11,"X",IF(G422&gt;='CẤU HÌNH'!$C$12,"N","K"))))))</f>
        <v/>
      </c>
      <c r="N422" s="17"/>
      <c r="O422" s="39" t="str">
        <f t="shared" si="2"/>
        <v/>
      </c>
    </row>
    <row r="423" ht="19.5" customHeight="1">
      <c r="A423" s="15"/>
      <c r="B423" s="17"/>
      <c r="C423" s="22" t="str">
        <f t="array" ref="C423">IF(B423="","",IFERROR(INDEX('NHÂN VIÊN'!$C$5:$C$54,MATCH(B423,'NHÂN VIÊN'!$B$5:$B$54,0)),"⚠ Sai mã NV"))</f>
        <v/>
      </c>
      <c r="D423" s="24"/>
      <c r="E423" s="24"/>
      <c r="F423" s="25"/>
      <c r="G423" s="32" t="str">
        <f>IF(OR(A423="",B423=""),"",IF(AND(D423&lt;&gt;"",E423&lt;&gt;""),ROUND(MAX(0,(E423-D423)*24-MAX(0,MIN(E423,'CẤU HÌNH'!$C$8)-MAX(D423,'CẤU HÌNH'!$C$7))*24),2),0))</f>
        <v/>
      </c>
      <c r="H423" s="34" t="str">
        <f>IF(M423="X",IF(D423&gt;'CẤU HÌNH'!$C$5+'CẤU HÌNH'!$C$10/1440,ROUND((D423-'CẤU HÌNH'!$C$5)*1440,0),0),"")</f>
        <v/>
      </c>
      <c r="I423" s="34" t="str">
        <f>IF(M423="X",IF(E423&lt;'CẤU HÌNH'!$C$6,ROUND(('CẤU HÌNH'!$C$6-E423)*1440,0),0),"")</f>
        <v/>
      </c>
      <c r="J423" s="37" t="str">
        <f>IF(M423="","",IF(M423="TC",G423,IF(M423="X",IF(ROUND((E423-'CẤU HÌNH'!$C$6)*24,4)&gt;='CẤU HÌNH'!$C$13,FLOOR(ROUND((E423-'CẤU HÌNH'!$C$6)*24,4),0.5),0),0)))</f>
        <v/>
      </c>
      <c r="K423" s="32" t="str">
        <f>IF(A423="","",IF(COUNTIF('CẤU HÌNH'!$E$5:$E$24,A423)&gt;0,'CẤU HÌNH'!$C$16,IF(WEEKDAY(A423)=1,'CẤU HÌNH'!$C$15,'CẤU HÌNH'!$C$14)))</f>
        <v/>
      </c>
      <c r="L423" s="37" t="str">
        <f t="shared" si="1"/>
        <v/>
      </c>
      <c r="M423" s="38" t="str">
        <f>IF(OR(A423="",B423=""),"",IF(F423&lt;&gt;"",F423,IF(G423=0,"",IF(OR(COUNTIF('CẤU HÌNH'!$E$5:$E$24,A423)&gt;0,WEEKDAY(A423)=1),"TC",IF(G423&gt;='CẤU HÌNH'!$C$11,"X",IF(G423&gt;='CẤU HÌNH'!$C$12,"N","K"))))))</f>
        <v/>
      </c>
      <c r="N423" s="17"/>
      <c r="O423" s="39" t="str">
        <f t="shared" si="2"/>
        <v/>
      </c>
    </row>
    <row r="424" ht="19.5" customHeight="1">
      <c r="A424" s="15"/>
      <c r="B424" s="17"/>
      <c r="C424" s="22" t="str">
        <f t="array" ref="C424">IF(B424="","",IFERROR(INDEX('NHÂN VIÊN'!$C$5:$C$54,MATCH(B424,'NHÂN VIÊN'!$B$5:$B$54,0)),"⚠ Sai mã NV"))</f>
        <v/>
      </c>
      <c r="D424" s="24"/>
      <c r="E424" s="24"/>
      <c r="F424" s="25"/>
      <c r="G424" s="32" t="str">
        <f>IF(OR(A424="",B424=""),"",IF(AND(D424&lt;&gt;"",E424&lt;&gt;""),ROUND(MAX(0,(E424-D424)*24-MAX(0,MIN(E424,'CẤU HÌNH'!$C$8)-MAX(D424,'CẤU HÌNH'!$C$7))*24),2),0))</f>
        <v/>
      </c>
      <c r="H424" s="34" t="str">
        <f>IF(M424="X",IF(D424&gt;'CẤU HÌNH'!$C$5+'CẤU HÌNH'!$C$10/1440,ROUND((D424-'CẤU HÌNH'!$C$5)*1440,0),0),"")</f>
        <v/>
      </c>
      <c r="I424" s="34" t="str">
        <f>IF(M424="X",IF(E424&lt;'CẤU HÌNH'!$C$6,ROUND(('CẤU HÌNH'!$C$6-E424)*1440,0),0),"")</f>
        <v/>
      </c>
      <c r="J424" s="37" t="str">
        <f>IF(M424="","",IF(M424="TC",G424,IF(M424="X",IF(ROUND((E424-'CẤU HÌNH'!$C$6)*24,4)&gt;='CẤU HÌNH'!$C$13,FLOOR(ROUND((E424-'CẤU HÌNH'!$C$6)*24,4),0.5),0),0)))</f>
        <v/>
      </c>
      <c r="K424" s="32" t="str">
        <f>IF(A424="","",IF(COUNTIF('CẤU HÌNH'!$E$5:$E$24,A424)&gt;0,'CẤU HÌNH'!$C$16,IF(WEEKDAY(A424)=1,'CẤU HÌNH'!$C$15,'CẤU HÌNH'!$C$14)))</f>
        <v/>
      </c>
      <c r="L424" s="37" t="str">
        <f t="shared" si="1"/>
        <v/>
      </c>
      <c r="M424" s="38" t="str">
        <f>IF(OR(A424="",B424=""),"",IF(F424&lt;&gt;"",F424,IF(G424=0,"",IF(OR(COUNTIF('CẤU HÌNH'!$E$5:$E$24,A424)&gt;0,WEEKDAY(A424)=1),"TC",IF(G424&gt;='CẤU HÌNH'!$C$11,"X",IF(G424&gt;='CẤU HÌNH'!$C$12,"N","K"))))))</f>
        <v/>
      </c>
      <c r="N424" s="17"/>
      <c r="O424" s="39" t="str">
        <f t="shared" si="2"/>
        <v/>
      </c>
    </row>
    <row r="425" ht="19.5" customHeight="1">
      <c r="A425" s="15"/>
      <c r="B425" s="17"/>
      <c r="C425" s="22" t="str">
        <f t="array" ref="C425">IF(B425="","",IFERROR(INDEX('NHÂN VIÊN'!$C$5:$C$54,MATCH(B425,'NHÂN VIÊN'!$B$5:$B$54,0)),"⚠ Sai mã NV"))</f>
        <v/>
      </c>
      <c r="D425" s="24"/>
      <c r="E425" s="24"/>
      <c r="F425" s="25"/>
      <c r="G425" s="32" t="str">
        <f>IF(OR(A425="",B425=""),"",IF(AND(D425&lt;&gt;"",E425&lt;&gt;""),ROUND(MAX(0,(E425-D425)*24-MAX(0,MIN(E425,'CẤU HÌNH'!$C$8)-MAX(D425,'CẤU HÌNH'!$C$7))*24),2),0))</f>
        <v/>
      </c>
      <c r="H425" s="34" t="str">
        <f>IF(M425="X",IF(D425&gt;'CẤU HÌNH'!$C$5+'CẤU HÌNH'!$C$10/1440,ROUND((D425-'CẤU HÌNH'!$C$5)*1440,0),0),"")</f>
        <v/>
      </c>
      <c r="I425" s="34" t="str">
        <f>IF(M425="X",IF(E425&lt;'CẤU HÌNH'!$C$6,ROUND(('CẤU HÌNH'!$C$6-E425)*1440,0),0),"")</f>
        <v/>
      </c>
      <c r="J425" s="37" t="str">
        <f>IF(M425="","",IF(M425="TC",G425,IF(M425="X",IF(ROUND((E425-'CẤU HÌNH'!$C$6)*24,4)&gt;='CẤU HÌNH'!$C$13,FLOOR(ROUND((E425-'CẤU HÌNH'!$C$6)*24,4),0.5),0),0)))</f>
        <v/>
      </c>
      <c r="K425" s="32" t="str">
        <f>IF(A425="","",IF(COUNTIF('CẤU HÌNH'!$E$5:$E$24,A425)&gt;0,'CẤU HÌNH'!$C$16,IF(WEEKDAY(A425)=1,'CẤU HÌNH'!$C$15,'CẤU HÌNH'!$C$14)))</f>
        <v/>
      </c>
      <c r="L425" s="37" t="str">
        <f t="shared" si="1"/>
        <v/>
      </c>
      <c r="M425" s="38" t="str">
        <f>IF(OR(A425="",B425=""),"",IF(F425&lt;&gt;"",F425,IF(G425=0,"",IF(OR(COUNTIF('CẤU HÌNH'!$E$5:$E$24,A425)&gt;0,WEEKDAY(A425)=1),"TC",IF(G425&gt;='CẤU HÌNH'!$C$11,"X",IF(G425&gt;='CẤU HÌNH'!$C$12,"N","K"))))))</f>
        <v/>
      </c>
      <c r="N425" s="17"/>
      <c r="O425" s="39" t="str">
        <f t="shared" si="2"/>
        <v/>
      </c>
    </row>
    <row r="426" ht="19.5" customHeight="1">
      <c r="A426" s="15"/>
      <c r="B426" s="17"/>
      <c r="C426" s="22" t="str">
        <f t="array" ref="C426">IF(B426="","",IFERROR(INDEX('NHÂN VIÊN'!$C$5:$C$54,MATCH(B426,'NHÂN VIÊN'!$B$5:$B$54,0)),"⚠ Sai mã NV"))</f>
        <v/>
      </c>
      <c r="D426" s="24"/>
      <c r="E426" s="24"/>
      <c r="F426" s="25"/>
      <c r="G426" s="32" t="str">
        <f>IF(OR(A426="",B426=""),"",IF(AND(D426&lt;&gt;"",E426&lt;&gt;""),ROUND(MAX(0,(E426-D426)*24-MAX(0,MIN(E426,'CẤU HÌNH'!$C$8)-MAX(D426,'CẤU HÌNH'!$C$7))*24),2),0))</f>
        <v/>
      </c>
      <c r="H426" s="34" t="str">
        <f>IF(M426="X",IF(D426&gt;'CẤU HÌNH'!$C$5+'CẤU HÌNH'!$C$10/1440,ROUND((D426-'CẤU HÌNH'!$C$5)*1440,0),0),"")</f>
        <v/>
      </c>
      <c r="I426" s="34" t="str">
        <f>IF(M426="X",IF(E426&lt;'CẤU HÌNH'!$C$6,ROUND(('CẤU HÌNH'!$C$6-E426)*1440,0),0),"")</f>
        <v/>
      </c>
      <c r="J426" s="37" t="str">
        <f>IF(M426="","",IF(M426="TC",G426,IF(M426="X",IF(ROUND((E426-'CẤU HÌNH'!$C$6)*24,4)&gt;='CẤU HÌNH'!$C$13,FLOOR(ROUND((E426-'CẤU HÌNH'!$C$6)*24,4),0.5),0),0)))</f>
        <v/>
      </c>
      <c r="K426" s="32" t="str">
        <f>IF(A426="","",IF(COUNTIF('CẤU HÌNH'!$E$5:$E$24,A426)&gt;0,'CẤU HÌNH'!$C$16,IF(WEEKDAY(A426)=1,'CẤU HÌNH'!$C$15,'CẤU HÌNH'!$C$14)))</f>
        <v/>
      </c>
      <c r="L426" s="37" t="str">
        <f t="shared" si="1"/>
        <v/>
      </c>
      <c r="M426" s="38" t="str">
        <f>IF(OR(A426="",B426=""),"",IF(F426&lt;&gt;"",F426,IF(G426=0,"",IF(OR(COUNTIF('CẤU HÌNH'!$E$5:$E$24,A426)&gt;0,WEEKDAY(A426)=1),"TC",IF(G426&gt;='CẤU HÌNH'!$C$11,"X",IF(G426&gt;='CẤU HÌNH'!$C$12,"N","K"))))))</f>
        <v/>
      </c>
      <c r="N426" s="17"/>
      <c r="O426" s="39" t="str">
        <f t="shared" si="2"/>
        <v/>
      </c>
    </row>
    <row r="427" ht="19.5" customHeight="1">
      <c r="A427" s="15"/>
      <c r="B427" s="17"/>
      <c r="C427" s="22" t="str">
        <f t="array" ref="C427">IF(B427="","",IFERROR(INDEX('NHÂN VIÊN'!$C$5:$C$54,MATCH(B427,'NHÂN VIÊN'!$B$5:$B$54,0)),"⚠ Sai mã NV"))</f>
        <v/>
      </c>
      <c r="D427" s="24"/>
      <c r="E427" s="24"/>
      <c r="F427" s="25"/>
      <c r="G427" s="32" t="str">
        <f>IF(OR(A427="",B427=""),"",IF(AND(D427&lt;&gt;"",E427&lt;&gt;""),ROUND(MAX(0,(E427-D427)*24-MAX(0,MIN(E427,'CẤU HÌNH'!$C$8)-MAX(D427,'CẤU HÌNH'!$C$7))*24),2),0))</f>
        <v/>
      </c>
      <c r="H427" s="34" t="str">
        <f>IF(M427="X",IF(D427&gt;'CẤU HÌNH'!$C$5+'CẤU HÌNH'!$C$10/1440,ROUND((D427-'CẤU HÌNH'!$C$5)*1440,0),0),"")</f>
        <v/>
      </c>
      <c r="I427" s="34" t="str">
        <f>IF(M427="X",IF(E427&lt;'CẤU HÌNH'!$C$6,ROUND(('CẤU HÌNH'!$C$6-E427)*1440,0),0),"")</f>
        <v/>
      </c>
      <c r="J427" s="37" t="str">
        <f>IF(M427="","",IF(M427="TC",G427,IF(M427="X",IF(ROUND((E427-'CẤU HÌNH'!$C$6)*24,4)&gt;='CẤU HÌNH'!$C$13,FLOOR(ROUND((E427-'CẤU HÌNH'!$C$6)*24,4),0.5),0),0)))</f>
        <v/>
      </c>
      <c r="K427" s="32" t="str">
        <f>IF(A427="","",IF(COUNTIF('CẤU HÌNH'!$E$5:$E$24,A427)&gt;0,'CẤU HÌNH'!$C$16,IF(WEEKDAY(A427)=1,'CẤU HÌNH'!$C$15,'CẤU HÌNH'!$C$14)))</f>
        <v/>
      </c>
      <c r="L427" s="37" t="str">
        <f t="shared" si="1"/>
        <v/>
      </c>
      <c r="M427" s="38" t="str">
        <f>IF(OR(A427="",B427=""),"",IF(F427&lt;&gt;"",F427,IF(G427=0,"",IF(OR(COUNTIF('CẤU HÌNH'!$E$5:$E$24,A427)&gt;0,WEEKDAY(A427)=1),"TC",IF(G427&gt;='CẤU HÌNH'!$C$11,"X",IF(G427&gt;='CẤU HÌNH'!$C$12,"N","K"))))))</f>
        <v/>
      </c>
      <c r="N427" s="17"/>
      <c r="O427" s="39" t="str">
        <f t="shared" si="2"/>
        <v/>
      </c>
    </row>
    <row r="428" ht="19.5" customHeight="1">
      <c r="A428" s="15"/>
      <c r="B428" s="17"/>
      <c r="C428" s="22" t="str">
        <f t="array" ref="C428">IF(B428="","",IFERROR(INDEX('NHÂN VIÊN'!$C$5:$C$54,MATCH(B428,'NHÂN VIÊN'!$B$5:$B$54,0)),"⚠ Sai mã NV"))</f>
        <v/>
      </c>
      <c r="D428" s="24"/>
      <c r="E428" s="24"/>
      <c r="F428" s="25"/>
      <c r="G428" s="32" t="str">
        <f>IF(OR(A428="",B428=""),"",IF(AND(D428&lt;&gt;"",E428&lt;&gt;""),ROUND(MAX(0,(E428-D428)*24-MAX(0,MIN(E428,'CẤU HÌNH'!$C$8)-MAX(D428,'CẤU HÌNH'!$C$7))*24),2),0))</f>
        <v/>
      </c>
      <c r="H428" s="34" t="str">
        <f>IF(M428="X",IF(D428&gt;'CẤU HÌNH'!$C$5+'CẤU HÌNH'!$C$10/1440,ROUND((D428-'CẤU HÌNH'!$C$5)*1440,0),0),"")</f>
        <v/>
      </c>
      <c r="I428" s="34" t="str">
        <f>IF(M428="X",IF(E428&lt;'CẤU HÌNH'!$C$6,ROUND(('CẤU HÌNH'!$C$6-E428)*1440,0),0),"")</f>
        <v/>
      </c>
      <c r="J428" s="37" t="str">
        <f>IF(M428="","",IF(M428="TC",G428,IF(M428="X",IF(ROUND((E428-'CẤU HÌNH'!$C$6)*24,4)&gt;='CẤU HÌNH'!$C$13,FLOOR(ROUND((E428-'CẤU HÌNH'!$C$6)*24,4),0.5),0),0)))</f>
        <v/>
      </c>
      <c r="K428" s="32" t="str">
        <f>IF(A428="","",IF(COUNTIF('CẤU HÌNH'!$E$5:$E$24,A428)&gt;0,'CẤU HÌNH'!$C$16,IF(WEEKDAY(A428)=1,'CẤU HÌNH'!$C$15,'CẤU HÌNH'!$C$14)))</f>
        <v/>
      </c>
      <c r="L428" s="37" t="str">
        <f t="shared" si="1"/>
        <v/>
      </c>
      <c r="M428" s="38" t="str">
        <f>IF(OR(A428="",B428=""),"",IF(F428&lt;&gt;"",F428,IF(G428=0,"",IF(OR(COUNTIF('CẤU HÌNH'!$E$5:$E$24,A428)&gt;0,WEEKDAY(A428)=1),"TC",IF(G428&gt;='CẤU HÌNH'!$C$11,"X",IF(G428&gt;='CẤU HÌNH'!$C$12,"N","K"))))))</f>
        <v/>
      </c>
      <c r="N428" s="17"/>
      <c r="O428" s="39" t="str">
        <f t="shared" si="2"/>
        <v/>
      </c>
    </row>
    <row r="429" ht="19.5" customHeight="1">
      <c r="A429" s="15"/>
      <c r="B429" s="17"/>
      <c r="C429" s="22" t="str">
        <f t="array" ref="C429">IF(B429="","",IFERROR(INDEX('NHÂN VIÊN'!$C$5:$C$54,MATCH(B429,'NHÂN VIÊN'!$B$5:$B$54,0)),"⚠ Sai mã NV"))</f>
        <v/>
      </c>
      <c r="D429" s="24"/>
      <c r="E429" s="24"/>
      <c r="F429" s="25"/>
      <c r="G429" s="32" t="str">
        <f>IF(OR(A429="",B429=""),"",IF(AND(D429&lt;&gt;"",E429&lt;&gt;""),ROUND(MAX(0,(E429-D429)*24-MAX(0,MIN(E429,'CẤU HÌNH'!$C$8)-MAX(D429,'CẤU HÌNH'!$C$7))*24),2),0))</f>
        <v/>
      </c>
      <c r="H429" s="34" t="str">
        <f>IF(M429="X",IF(D429&gt;'CẤU HÌNH'!$C$5+'CẤU HÌNH'!$C$10/1440,ROUND((D429-'CẤU HÌNH'!$C$5)*1440,0),0),"")</f>
        <v/>
      </c>
      <c r="I429" s="34" t="str">
        <f>IF(M429="X",IF(E429&lt;'CẤU HÌNH'!$C$6,ROUND(('CẤU HÌNH'!$C$6-E429)*1440,0),0),"")</f>
        <v/>
      </c>
      <c r="J429" s="37" t="str">
        <f>IF(M429="","",IF(M429="TC",G429,IF(M429="X",IF(ROUND((E429-'CẤU HÌNH'!$C$6)*24,4)&gt;='CẤU HÌNH'!$C$13,FLOOR(ROUND((E429-'CẤU HÌNH'!$C$6)*24,4),0.5),0),0)))</f>
        <v/>
      </c>
      <c r="K429" s="32" t="str">
        <f>IF(A429="","",IF(COUNTIF('CẤU HÌNH'!$E$5:$E$24,A429)&gt;0,'CẤU HÌNH'!$C$16,IF(WEEKDAY(A429)=1,'CẤU HÌNH'!$C$15,'CẤU HÌNH'!$C$14)))</f>
        <v/>
      </c>
      <c r="L429" s="37" t="str">
        <f t="shared" si="1"/>
        <v/>
      </c>
      <c r="M429" s="38" t="str">
        <f>IF(OR(A429="",B429=""),"",IF(F429&lt;&gt;"",F429,IF(G429=0,"",IF(OR(COUNTIF('CẤU HÌNH'!$E$5:$E$24,A429)&gt;0,WEEKDAY(A429)=1),"TC",IF(G429&gt;='CẤU HÌNH'!$C$11,"X",IF(G429&gt;='CẤU HÌNH'!$C$12,"N","K"))))))</f>
        <v/>
      </c>
      <c r="N429" s="17"/>
      <c r="O429" s="39" t="str">
        <f t="shared" si="2"/>
        <v/>
      </c>
    </row>
    <row r="430" ht="19.5" customHeight="1">
      <c r="A430" s="15"/>
      <c r="B430" s="17"/>
      <c r="C430" s="22" t="str">
        <f t="array" ref="C430">IF(B430="","",IFERROR(INDEX('NHÂN VIÊN'!$C$5:$C$54,MATCH(B430,'NHÂN VIÊN'!$B$5:$B$54,0)),"⚠ Sai mã NV"))</f>
        <v/>
      </c>
      <c r="D430" s="24"/>
      <c r="E430" s="24"/>
      <c r="F430" s="25"/>
      <c r="G430" s="32" t="str">
        <f>IF(OR(A430="",B430=""),"",IF(AND(D430&lt;&gt;"",E430&lt;&gt;""),ROUND(MAX(0,(E430-D430)*24-MAX(0,MIN(E430,'CẤU HÌNH'!$C$8)-MAX(D430,'CẤU HÌNH'!$C$7))*24),2),0))</f>
        <v/>
      </c>
      <c r="H430" s="34" t="str">
        <f>IF(M430="X",IF(D430&gt;'CẤU HÌNH'!$C$5+'CẤU HÌNH'!$C$10/1440,ROUND((D430-'CẤU HÌNH'!$C$5)*1440,0),0),"")</f>
        <v/>
      </c>
      <c r="I430" s="34" t="str">
        <f>IF(M430="X",IF(E430&lt;'CẤU HÌNH'!$C$6,ROUND(('CẤU HÌNH'!$C$6-E430)*1440,0),0),"")</f>
        <v/>
      </c>
      <c r="J430" s="37" t="str">
        <f>IF(M430="","",IF(M430="TC",G430,IF(M430="X",IF(ROUND((E430-'CẤU HÌNH'!$C$6)*24,4)&gt;='CẤU HÌNH'!$C$13,FLOOR(ROUND((E430-'CẤU HÌNH'!$C$6)*24,4),0.5),0),0)))</f>
        <v/>
      </c>
      <c r="K430" s="32" t="str">
        <f>IF(A430="","",IF(COUNTIF('CẤU HÌNH'!$E$5:$E$24,A430)&gt;0,'CẤU HÌNH'!$C$16,IF(WEEKDAY(A430)=1,'CẤU HÌNH'!$C$15,'CẤU HÌNH'!$C$14)))</f>
        <v/>
      </c>
      <c r="L430" s="37" t="str">
        <f t="shared" si="1"/>
        <v/>
      </c>
      <c r="M430" s="38" t="str">
        <f>IF(OR(A430="",B430=""),"",IF(F430&lt;&gt;"",F430,IF(G430=0,"",IF(OR(COUNTIF('CẤU HÌNH'!$E$5:$E$24,A430)&gt;0,WEEKDAY(A430)=1),"TC",IF(G430&gt;='CẤU HÌNH'!$C$11,"X",IF(G430&gt;='CẤU HÌNH'!$C$12,"N","K"))))))</f>
        <v/>
      </c>
      <c r="N430" s="17"/>
      <c r="O430" s="39" t="str">
        <f t="shared" si="2"/>
        <v/>
      </c>
    </row>
    <row r="431" ht="19.5" customHeight="1">
      <c r="A431" s="15"/>
      <c r="B431" s="17"/>
      <c r="C431" s="22" t="str">
        <f t="array" ref="C431">IF(B431="","",IFERROR(INDEX('NHÂN VIÊN'!$C$5:$C$54,MATCH(B431,'NHÂN VIÊN'!$B$5:$B$54,0)),"⚠ Sai mã NV"))</f>
        <v/>
      </c>
      <c r="D431" s="24"/>
      <c r="E431" s="24"/>
      <c r="F431" s="25"/>
      <c r="G431" s="32" t="str">
        <f>IF(OR(A431="",B431=""),"",IF(AND(D431&lt;&gt;"",E431&lt;&gt;""),ROUND(MAX(0,(E431-D431)*24-MAX(0,MIN(E431,'CẤU HÌNH'!$C$8)-MAX(D431,'CẤU HÌNH'!$C$7))*24),2),0))</f>
        <v/>
      </c>
      <c r="H431" s="34" t="str">
        <f>IF(M431="X",IF(D431&gt;'CẤU HÌNH'!$C$5+'CẤU HÌNH'!$C$10/1440,ROUND((D431-'CẤU HÌNH'!$C$5)*1440,0),0),"")</f>
        <v/>
      </c>
      <c r="I431" s="34" t="str">
        <f>IF(M431="X",IF(E431&lt;'CẤU HÌNH'!$C$6,ROUND(('CẤU HÌNH'!$C$6-E431)*1440,0),0),"")</f>
        <v/>
      </c>
      <c r="J431" s="37" t="str">
        <f>IF(M431="","",IF(M431="TC",G431,IF(M431="X",IF(ROUND((E431-'CẤU HÌNH'!$C$6)*24,4)&gt;='CẤU HÌNH'!$C$13,FLOOR(ROUND((E431-'CẤU HÌNH'!$C$6)*24,4),0.5),0),0)))</f>
        <v/>
      </c>
      <c r="K431" s="32" t="str">
        <f>IF(A431="","",IF(COUNTIF('CẤU HÌNH'!$E$5:$E$24,A431)&gt;0,'CẤU HÌNH'!$C$16,IF(WEEKDAY(A431)=1,'CẤU HÌNH'!$C$15,'CẤU HÌNH'!$C$14)))</f>
        <v/>
      </c>
      <c r="L431" s="37" t="str">
        <f t="shared" si="1"/>
        <v/>
      </c>
      <c r="M431" s="38" t="str">
        <f>IF(OR(A431="",B431=""),"",IF(F431&lt;&gt;"",F431,IF(G431=0,"",IF(OR(COUNTIF('CẤU HÌNH'!$E$5:$E$24,A431)&gt;0,WEEKDAY(A431)=1),"TC",IF(G431&gt;='CẤU HÌNH'!$C$11,"X",IF(G431&gt;='CẤU HÌNH'!$C$12,"N","K"))))))</f>
        <v/>
      </c>
      <c r="N431" s="17"/>
      <c r="O431" s="39" t="str">
        <f t="shared" si="2"/>
        <v/>
      </c>
    </row>
    <row r="432" ht="19.5" customHeight="1">
      <c r="A432" s="15"/>
      <c r="B432" s="17"/>
      <c r="C432" s="22" t="str">
        <f t="array" ref="C432">IF(B432="","",IFERROR(INDEX('NHÂN VIÊN'!$C$5:$C$54,MATCH(B432,'NHÂN VIÊN'!$B$5:$B$54,0)),"⚠ Sai mã NV"))</f>
        <v/>
      </c>
      <c r="D432" s="24"/>
      <c r="E432" s="24"/>
      <c r="F432" s="25"/>
      <c r="G432" s="32" t="str">
        <f>IF(OR(A432="",B432=""),"",IF(AND(D432&lt;&gt;"",E432&lt;&gt;""),ROUND(MAX(0,(E432-D432)*24-MAX(0,MIN(E432,'CẤU HÌNH'!$C$8)-MAX(D432,'CẤU HÌNH'!$C$7))*24),2),0))</f>
        <v/>
      </c>
      <c r="H432" s="34" t="str">
        <f>IF(M432="X",IF(D432&gt;'CẤU HÌNH'!$C$5+'CẤU HÌNH'!$C$10/1440,ROUND((D432-'CẤU HÌNH'!$C$5)*1440,0),0),"")</f>
        <v/>
      </c>
      <c r="I432" s="34" t="str">
        <f>IF(M432="X",IF(E432&lt;'CẤU HÌNH'!$C$6,ROUND(('CẤU HÌNH'!$C$6-E432)*1440,0),0),"")</f>
        <v/>
      </c>
      <c r="J432" s="37" t="str">
        <f>IF(M432="","",IF(M432="TC",G432,IF(M432="X",IF(ROUND((E432-'CẤU HÌNH'!$C$6)*24,4)&gt;='CẤU HÌNH'!$C$13,FLOOR(ROUND((E432-'CẤU HÌNH'!$C$6)*24,4),0.5),0),0)))</f>
        <v/>
      </c>
      <c r="K432" s="32" t="str">
        <f>IF(A432="","",IF(COUNTIF('CẤU HÌNH'!$E$5:$E$24,A432)&gt;0,'CẤU HÌNH'!$C$16,IF(WEEKDAY(A432)=1,'CẤU HÌNH'!$C$15,'CẤU HÌNH'!$C$14)))</f>
        <v/>
      </c>
      <c r="L432" s="37" t="str">
        <f t="shared" si="1"/>
        <v/>
      </c>
      <c r="M432" s="38" t="str">
        <f>IF(OR(A432="",B432=""),"",IF(F432&lt;&gt;"",F432,IF(G432=0,"",IF(OR(COUNTIF('CẤU HÌNH'!$E$5:$E$24,A432)&gt;0,WEEKDAY(A432)=1),"TC",IF(G432&gt;='CẤU HÌNH'!$C$11,"X",IF(G432&gt;='CẤU HÌNH'!$C$12,"N","K"))))))</f>
        <v/>
      </c>
      <c r="N432" s="17"/>
      <c r="O432" s="39" t="str">
        <f t="shared" si="2"/>
        <v/>
      </c>
    </row>
    <row r="433" ht="19.5" customHeight="1">
      <c r="A433" s="15"/>
      <c r="B433" s="17"/>
      <c r="C433" s="22" t="str">
        <f t="array" ref="C433">IF(B433="","",IFERROR(INDEX('NHÂN VIÊN'!$C$5:$C$54,MATCH(B433,'NHÂN VIÊN'!$B$5:$B$54,0)),"⚠ Sai mã NV"))</f>
        <v/>
      </c>
      <c r="D433" s="24"/>
      <c r="E433" s="24"/>
      <c r="F433" s="25"/>
      <c r="G433" s="32" t="str">
        <f>IF(OR(A433="",B433=""),"",IF(AND(D433&lt;&gt;"",E433&lt;&gt;""),ROUND(MAX(0,(E433-D433)*24-MAX(0,MIN(E433,'CẤU HÌNH'!$C$8)-MAX(D433,'CẤU HÌNH'!$C$7))*24),2),0))</f>
        <v/>
      </c>
      <c r="H433" s="34" t="str">
        <f>IF(M433="X",IF(D433&gt;'CẤU HÌNH'!$C$5+'CẤU HÌNH'!$C$10/1440,ROUND((D433-'CẤU HÌNH'!$C$5)*1440,0),0),"")</f>
        <v/>
      </c>
      <c r="I433" s="34" t="str">
        <f>IF(M433="X",IF(E433&lt;'CẤU HÌNH'!$C$6,ROUND(('CẤU HÌNH'!$C$6-E433)*1440,0),0),"")</f>
        <v/>
      </c>
      <c r="J433" s="37" t="str">
        <f>IF(M433="","",IF(M433="TC",G433,IF(M433="X",IF(ROUND((E433-'CẤU HÌNH'!$C$6)*24,4)&gt;='CẤU HÌNH'!$C$13,FLOOR(ROUND((E433-'CẤU HÌNH'!$C$6)*24,4),0.5),0),0)))</f>
        <v/>
      </c>
      <c r="K433" s="32" t="str">
        <f>IF(A433="","",IF(COUNTIF('CẤU HÌNH'!$E$5:$E$24,A433)&gt;0,'CẤU HÌNH'!$C$16,IF(WEEKDAY(A433)=1,'CẤU HÌNH'!$C$15,'CẤU HÌNH'!$C$14)))</f>
        <v/>
      </c>
      <c r="L433" s="37" t="str">
        <f t="shared" si="1"/>
        <v/>
      </c>
      <c r="M433" s="38" t="str">
        <f>IF(OR(A433="",B433=""),"",IF(F433&lt;&gt;"",F433,IF(G433=0,"",IF(OR(COUNTIF('CẤU HÌNH'!$E$5:$E$24,A433)&gt;0,WEEKDAY(A433)=1),"TC",IF(G433&gt;='CẤU HÌNH'!$C$11,"X",IF(G433&gt;='CẤU HÌNH'!$C$12,"N","K"))))))</f>
        <v/>
      </c>
      <c r="N433" s="17"/>
      <c r="O433" s="39" t="str">
        <f t="shared" si="2"/>
        <v/>
      </c>
    </row>
    <row r="434" ht="19.5" customHeight="1">
      <c r="A434" s="15"/>
      <c r="B434" s="17"/>
      <c r="C434" s="22" t="str">
        <f t="array" ref="C434">IF(B434="","",IFERROR(INDEX('NHÂN VIÊN'!$C$5:$C$54,MATCH(B434,'NHÂN VIÊN'!$B$5:$B$54,0)),"⚠ Sai mã NV"))</f>
        <v/>
      </c>
      <c r="D434" s="24"/>
      <c r="E434" s="24"/>
      <c r="F434" s="25"/>
      <c r="G434" s="32" t="str">
        <f>IF(OR(A434="",B434=""),"",IF(AND(D434&lt;&gt;"",E434&lt;&gt;""),ROUND(MAX(0,(E434-D434)*24-MAX(0,MIN(E434,'CẤU HÌNH'!$C$8)-MAX(D434,'CẤU HÌNH'!$C$7))*24),2),0))</f>
        <v/>
      </c>
      <c r="H434" s="34" t="str">
        <f>IF(M434="X",IF(D434&gt;'CẤU HÌNH'!$C$5+'CẤU HÌNH'!$C$10/1440,ROUND((D434-'CẤU HÌNH'!$C$5)*1440,0),0),"")</f>
        <v/>
      </c>
      <c r="I434" s="34" t="str">
        <f>IF(M434="X",IF(E434&lt;'CẤU HÌNH'!$C$6,ROUND(('CẤU HÌNH'!$C$6-E434)*1440,0),0),"")</f>
        <v/>
      </c>
      <c r="J434" s="37" t="str">
        <f>IF(M434="","",IF(M434="TC",G434,IF(M434="X",IF(ROUND((E434-'CẤU HÌNH'!$C$6)*24,4)&gt;='CẤU HÌNH'!$C$13,FLOOR(ROUND((E434-'CẤU HÌNH'!$C$6)*24,4),0.5),0),0)))</f>
        <v/>
      </c>
      <c r="K434" s="32" t="str">
        <f>IF(A434="","",IF(COUNTIF('CẤU HÌNH'!$E$5:$E$24,A434)&gt;0,'CẤU HÌNH'!$C$16,IF(WEEKDAY(A434)=1,'CẤU HÌNH'!$C$15,'CẤU HÌNH'!$C$14)))</f>
        <v/>
      </c>
      <c r="L434" s="37" t="str">
        <f t="shared" si="1"/>
        <v/>
      </c>
      <c r="M434" s="38" t="str">
        <f>IF(OR(A434="",B434=""),"",IF(F434&lt;&gt;"",F434,IF(G434=0,"",IF(OR(COUNTIF('CẤU HÌNH'!$E$5:$E$24,A434)&gt;0,WEEKDAY(A434)=1),"TC",IF(G434&gt;='CẤU HÌNH'!$C$11,"X",IF(G434&gt;='CẤU HÌNH'!$C$12,"N","K"))))))</f>
        <v/>
      </c>
      <c r="N434" s="17"/>
      <c r="O434" s="39" t="str">
        <f t="shared" si="2"/>
        <v/>
      </c>
    </row>
    <row r="435" ht="19.5" customHeight="1">
      <c r="A435" s="15"/>
      <c r="B435" s="17"/>
      <c r="C435" s="22" t="str">
        <f t="array" ref="C435">IF(B435="","",IFERROR(INDEX('NHÂN VIÊN'!$C$5:$C$54,MATCH(B435,'NHÂN VIÊN'!$B$5:$B$54,0)),"⚠ Sai mã NV"))</f>
        <v/>
      </c>
      <c r="D435" s="24"/>
      <c r="E435" s="24"/>
      <c r="F435" s="25"/>
      <c r="G435" s="32" t="str">
        <f>IF(OR(A435="",B435=""),"",IF(AND(D435&lt;&gt;"",E435&lt;&gt;""),ROUND(MAX(0,(E435-D435)*24-MAX(0,MIN(E435,'CẤU HÌNH'!$C$8)-MAX(D435,'CẤU HÌNH'!$C$7))*24),2),0))</f>
        <v/>
      </c>
      <c r="H435" s="34" t="str">
        <f>IF(M435="X",IF(D435&gt;'CẤU HÌNH'!$C$5+'CẤU HÌNH'!$C$10/1440,ROUND((D435-'CẤU HÌNH'!$C$5)*1440,0),0),"")</f>
        <v/>
      </c>
      <c r="I435" s="34" t="str">
        <f>IF(M435="X",IF(E435&lt;'CẤU HÌNH'!$C$6,ROUND(('CẤU HÌNH'!$C$6-E435)*1440,0),0),"")</f>
        <v/>
      </c>
      <c r="J435" s="37" t="str">
        <f>IF(M435="","",IF(M435="TC",G435,IF(M435="X",IF(ROUND((E435-'CẤU HÌNH'!$C$6)*24,4)&gt;='CẤU HÌNH'!$C$13,FLOOR(ROUND((E435-'CẤU HÌNH'!$C$6)*24,4),0.5),0),0)))</f>
        <v/>
      </c>
      <c r="K435" s="32" t="str">
        <f>IF(A435="","",IF(COUNTIF('CẤU HÌNH'!$E$5:$E$24,A435)&gt;0,'CẤU HÌNH'!$C$16,IF(WEEKDAY(A435)=1,'CẤU HÌNH'!$C$15,'CẤU HÌNH'!$C$14)))</f>
        <v/>
      </c>
      <c r="L435" s="37" t="str">
        <f t="shared" si="1"/>
        <v/>
      </c>
      <c r="M435" s="38" t="str">
        <f>IF(OR(A435="",B435=""),"",IF(F435&lt;&gt;"",F435,IF(G435=0,"",IF(OR(COUNTIF('CẤU HÌNH'!$E$5:$E$24,A435)&gt;0,WEEKDAY(A435)=1),"TC",IF(G435&gt;='CẤU HÌNH'!$C$11,"X",IF(G435&gt;='CẤU HÌNH'!$C$12,"N","K"))))))</f>
        <v/>
      </c>
      <c r="N435" s="17"/>
      <c r="O435" s="39" t="str">
        <f t="shared" si="2"/>
        <v/>
      </c>
    </row>
    <row r="436" ht="19.5" customHeight="1">
      <c r="A436" s="15"/>
      <c r="B436" s="17"/>
      <c r="C436" s="22" t="str">
        <f t="array" ref="C436">IF(B436="","",IFERROR(INDEX('NHÂN VIÊN'!$C$5:$C$54,MATCH(B436,'NHÂN VIÊN'!$B$5:$B$54,0)),"⚠ Sai mã NV"))</f>
        <v/>
      </c>
      <c r="D436" s="24"/>
      <c r="E436" s="24"/>
      <c r="F436" s="25"/>
      <c r="G436" s="32" t="str">
        <f>IF(OR(A436="",B436=""),"",IF(AND(D436&lt;&gt;"",E436&lt;&gt;""),ROUND(MAX(0,(E436-D436)*24-MAX(0,MIN(E436,'CẤU HÌNH'!$C$8)-MAX(D436,'CẤU HÌNH'!$C$7))*24),2),0))</f>
        <v/>
      </c>
      <c r="H436" s="34" t="str">
        <f>IF(M436="X",IF(D436&gt;'CẤU HÌNH'!$C$5+'CẤU HÌNH'!$C$10/1440,ROUND((D436-'CẤU HÌNH'!$C$5)*1440,0),0),"")</f>
        <v/>
      </c>
      <c r="I436" s="34" t="str">
        <f>IF(M436="X",IF(E436&lt;'CẤU HÌNH'!$C$6,ROUND(('CẤU HÌNH'!$C$6-E436)*1440,0),0),"")</f>
        <v/>
      </c>
      <c r="J436" s="37" t="str">
        <f>IF(M436="","",IF(M436="TC",G436,IF(M436="X",IF(ROUND((E436-'CẤU HÌNH'!$C$6)*24,4)&gt;='CẤU HÌNH'!$C$13,FLOOR(ROUND((E436-'CẤU HÌNH'!$C$6)*24,4),0.5),0),0)))</f>
        <v/>
      </c>
      <c r="K436" s="32" t="str">
        <f>IF(A436="","",IF(COUNTIF('CẤU HÌNH'!$E$5:$E$24,A436)&gt;0,'CẤU HÌNH'!$C$16,IF(WEEKDAY(A436)=1,'CẤU HÌNH'!$C$15,'CẤU HÌNH'!$C$14)))</f>
        <v/>
      </c>
      <c r="L436" s="37" t="str">
        <f t="shared" si="1"/>
        <v/>
      </c>
      <c r="M436" s="38" t="str">
        <f>IF(OR(A436="",B436=""),"",IF(F436&lt;&gt;"",F436,IF(G436=0,"",IF(OR(COUNTIF('CẤU HÌNH'!$E$5:$E$24,A436)&gt;0,WEEKDAY(A436)=1),"TC",IF(G436&gt;='CẤU HÌNH'!$C$11,"X",IF(G436&gt;='CẤU HÌNH'!$C$12,"N","K"))))))</f>
        <v/>
      </c>
      <c r="N436" s="17"/>
      <c r="O436" s="39" t="str">
        <f t="shared" si="2"/>
        <v/>
      </c>
    </row>
    <row r="437" ht="19.5" customHeight="1">
      <c r="A437" s="15"/>
      <c r="B437" s="17"/>
      <c r="C437" s="22" t="str">
        <f t="array" ref="C437">IF(B437="","",IFERROR(INDEX('NHÂN VIÊN'!$C$5:$C$54,MATCH(B437,'NHÂN VIÊN'!$B$5:$B$54,0)),"⚠ Sai mã NV"))</f>
        <v/>
      </c>
      <c r="D437" s="24"/>
      <c r="E437" s="24"/>
      <c r="F437" s="25"/>
      <c r="G437" s="32" t="str">
        <f>IF(OR(A437="",B437=""),"",IF(AND(D437&lt;&gt;"",E437&lt;&gt;""),ROUND(MAX(0,(E437-D437)*24-MAX(0,MIN(E437,'CẤU HÌNH'!$C$8)-MAX(D437,'CẤU HÌNH'!$C$7))*24),2),0))</f>
        <v/>
      </c>
      <c r="H437" s="34" t="str">
        <f>IF(M437="X",IF(D437&gt;'CẤU HÌNH'!$C$5+'CẤU HÌNH'!$C$10/1440,ROUND((D437-'CẤU HÌNH'!$C$5)*1440,0),0),"")</f>
        <v/>
      </c>
      <c r="I437" s="34" t="str">
        <f>IF(M437="X",IF(E437&lt;'CẤU HÌNH'!$C$6,ROUND(('CẤU HÌNH'!$C$6-E437)*1440,0),0),"")</f>
        <v/>
      </c>
      <c r="J437" s="37" t="str">
        <f>IF(M437="","",IF(M437="TC",G437,IF(M437="X",IF(ROUND((E437-'CẤU HÌNH'!$C$6)*24,4)&gt;='CẤU HÌNH'!$C$13,FLOOR(ROUND((E437-'CẤU HÌNH'!$C$6)*24,4),0.5),0),0)))</f>
        <v/>
      </c>
      <c r="K437" s="32" t="str">
        <f>IF(A437="","",IF(COUNTIF('CẤU HÌNH'!$E$5:$E$24,A437)&gt;0,'CẤU HÌNH'!$C$16,IF(WEEKDAY(A437)=1,'CẤU HÌNH'!$C$15,'CẤU HÌNH'!$C$14)))</f>
        <v/>
      </c>
      <c r="L437" s="37" t="str">
        <f t="shared" si="1"/>
        <v/>
      </c>
      <c r="M437" s="38" t="str">
        <f>IF(OR(A437="",B437=""),"",IF(F437&lt;&gt;"",F437,IF(G437=0,"",IF(OR(COUNTIF('CẤU HÌNH'!$E$5:$E$24,A437)&gt;0,WEEKDAY(A437)=1),"TC",IF(G437&gt;='CẤU HÌNH'!$C$11,"X",IF(G437&gt;='CẤU HÌNH'!$C$12,"N","K"))))))</f>
        <v/>
      </c>
      <c r="N437" s="17"/>
      <c r="O437" s="39" t="str">
        <f t="shared" si="2"/>
        <v/>
      </c>
    </row>
    <row r="438" ht="19.5" customHeight="1">
      <c r="A438" s="15"/>
      <c r="B438" s="17"/>
      <c r="C438" s="22" t="str">
        <f t="array" ref="C438">IF(B438="","",IFERROR(INDEX('NHÂN VIÊN'!$C$5:$C$54,MATCH(B438,'NHÂN VIÊN'!$B$5:$B$54,0)),"⚠ Sai mã NV"))</f>
        <v/>
      </c>
      <c r="D438" s="24"/>
      <c r="E438" s="24"/>
      <c r="F438" s="25"/>
      <c r="G438" s="32" t="str">
        <f>IF(OR(A438="",B438=""),"",IF(AND(D438&lt;&gt;"",E438&lt;&gt;""),ROUND(MAX(0,(E438-D438)*24-MAX(0,MIN(E438,'CẤU HÌNH'!$C$8)-MAX(D438,'CẤU HÌNH'!$C$7))*24),2),0))</f>
        <v/>
      </c>
      <c r="H438" s="34" t="str">
        <f>IF(M438="X",IF(D438&gt;'CẤU HÌNH'!$C$5+'CẤU HÌNH'!$C$10/1440,ROUND((D438-'CẤU HÌNH'!$C$5)*1440,0),0),"")</f>
        <v/>
      </c>
      <c r="I438" s="34" t="str">
        <f>IF(M438="X",IF(E438&lt;'CẤU HÌNH'!$C$6,ROUND(('CẤU HÌNH'!$C$6-E438)*1440,0),0),"")</f>
        <v/>
      </c>
      <c r="J438" s="37" t="str">
        <f>IF(M438="","",IF(M438="TC",G438,IF(M438="X",IF(ROUND((E438-'CẤU HÌNH'!$C$6)*24,4)&gt;='CẤU HÌNH'!$C$13,FLOOR(ROUND((E438-'CẤU HÌNH'!$C$6)*24,4),0.5),0),0)))</f>
        <v/>
      </c>
      <c r="K438" s="32" t="str">
        <f>IF(A438="","",IF(COUNTIF('CẤU HÌNH'!$E$5:$E$24,A438)&gt;0,'CẤU HÌNH'!$C$16,IF(WEEKDAY(A438)=1,'CẤU HÌNH'!$C$15,'CẤU HÌNH'!$C$14)))</f>
        <v/>
      </c>
      <c r="L438" s="37" t="str">
        <f t="shared" si="1"/>
        <v/>
      </c>
      <c r="M438" s="38" t="str">
        <f>IF(OR(A438="",B438=""),"",IF(F438&lt;&gt;"",F438,IF(G438=0,"",IF(OR(COUNTIF('CẤU HÌNH'!$E$5:$E$24,A438)&gt;0,WEEKDAY(A438)=1),"TC",IF(G438&gt;='CẤU HÌNH'!$C$11,"X",IF(G438&gt;='CẤU HÌNH'!$C$12,"N","K"))))))</f>
        <v/>
      </c>
      <c r="N438" s="17"/>
      <c r="O438" s="39" t="str">
        <f t="shared" si="2"/>
        <v/>
      </c>
    </row>
    <row r="439" ht="19.5" customHeight="1">
      <c r="A439" s="15"/>
      <c r="B439" s="17"/>
      <c r="C439" s="22" t="str">
        <f t="array" ref="C439">IF(B439="","",IFERROR(INDEX('NHÂN VIÊN'!$C$5:$C$54,MATCH(B439,'NHÂN VIÊN'!$B$5:$B$54,0)),"⚠ Sai mã NV"))</f>
        <v/>
      </c>
      <c r="D439" s="24"/>
      <c r="E439" s="24"/>
      <c r="F439" s="25"/>
      <c r="G439" s="32" t="str">
        <f>IF(OR(A439="",B439=""),"",IF(AND(D439&lt;&gt;"",E439&lt;&gt;""),ROUND(MAX(0,(E439-D439)*24-MAX(0,MIN(E439,'CẤU HÌNH'!$C$8)-MAX(D439,'CẤU HÌNH'!$C$7))*24),2),0))</f>
        <v/>
      </c>
      <c r="H439" s="34" t="str">
        <f>IF(M439="X",IF(D439&gt;'CẤU HÌNH'!$C$5+'CẤU HÌNH'!$C$10/1440,ROUND((D439-'CẤU HÌNH'!$C$5)*1440,0),0),"")</f>
        <v/>
      </c>
      <c r="I439" s="34" t="str">
        <f>IF(M439="X",IF(E439&lt;'CẤU HÌNH'!$C$6,ROUND(('CẤU HÌNH'!$C$6-E439)*1440,0),0),"")</f>
        <v/>
      </c>
      <c r="J439" s="37" t="str">
        <f>IF(M439="","",IF(M439="TC",G439,IF(M439="X",IF(ROUND((E439-'CẤU HÌNH'!$C$6)*24,4)&gt;='CẤU HÌNH'!$C$13,FLOOR(ROUND((E439-'CẤU HÌNH'!$C$6)*24,4),0.5),0),0)))</f>
        <v/>
      </c>
      <c r="K439" s="32" t="str">
        <f>IF(A439="","",IF(COUNTIF('CẤU HÌNH'!$E$5:$E$24,A439)&gt;0,'CẤU HÌNH'!$C$16,IF(WEEKDAY(A439)=1,'CẤU HÌNH'!$C$15,'CẤU HÌNH'!$C$14)))</f>
        <v/>
      </c>
      <c r="L439" s="37" t="str">
        <f t="shared" si="1"/>
        <v/>
      </c>
      <c r="M439" s="38" t="str">
        <f>IF(OR(A439="",B439=""),"",IF(F439&lt;&gt;"",F439,IF(G439=0,"",IF(OR(COUNTIF('CẤU HÌNH'!$E$5:$E$24,A439)&gt;0,WEEKDAY(A439)=1),"TC",IF(G439&gt;='CẤU HÌNH'!$C$11,"X",IF(G439&gt;='CẤU HÌNH'!$C$12,"N","K"))))))</f>
        <v/>
      </c>
      <c r="N439" s="17"/>
      <c r="O439" s="39" t="str">
        <f t="shared" si="2"/>
        <v/>
      </c>
    </row>
    <row r="440" ht="19.5" customHeight="1">
      <c r="A440" s="15"/>
      <c r="B440" s="17"/>
      <c r="C440" s="22" t="str">
        <f t="array" ref="C440">IF(B440="","",IFERROR(INDEX('NHÂN VIÊN'!$C$5:$C$54,MATCH(B440,'NHÂN VIÊN'!$B$5:$B$54,0)),"⚠ Sai mã NV"))</f>
        <v/>
      </c>
      <c r="D440" s="24"/>
      <c r="E440" s="24"/>
      <c r="F440" s="25"/>
      <c r="G440" s="32" t="str">
        <f>IF(OR(A440="",B440=""),"",IF(AND(D440&lt;&gt;"",E440&lt;&gt;""),ROUND(MAX(0,(E440-D440)*24-MAX(0,MIN(E440,'CẤU HÌNH'!$C$8)-MAX(D440,'CẤU HÌNH'!$C$7))*24),2),0))</f>
        <v/>
      </c>
      <c r="H440" s="34" t="str">
        <f>IF(M440="X",IF(D440&gt;'CẤU HÌNH'!$C$5+'CẤU HÌNH'!$C$10/1440,ROUND((D440-'CẤU HÌNH'!$C$5)*1440,0),0),"")</f>
        <v/>
      </c>
      <c r="I440" s="34" t="str">
        <f>IF(M440="X",IF(E440&lt;'CẤU HÌNH'!$C$6,ROUND(('CẤU HÌNH'!$C$6-E440)*1440,0),0),"")</f>
        <v/>
      </c>
      <c r="J440" s="37" t="str">
        <f>IF(M440="","",IF(M440="TC",G440,IF(M440="X",IF(ROUND((E440-'CẤU HÌNH'!$C$6)*24,4)&gt;='CẤU HÌNH'!$C$13,FLOOR(ROUND((E440-'CẤU HÌNH'!$C$6)*24,4),0.5),0),0)))</f>
        <v/>
      </c>
      <c r="K440" s="32" t="str">
        <f>IF(A440="","",IF(COUNTIF('CẤU HÌNH'!$E$5:$E$24,A440)&gt;0,'CẤU HÌNH'!$C$16,IF(WEEKDAY(A440)=1,'CẤU HÌNH'!$C$15,'CẤU HÌNH'!$C$14)))</f>
        <v/>
      </c>
      <c r="L440" s="37" t="str">
        <f t="shared" si="1"/>
        <v/>
      </c>
      <c r="M440" s="38" t="str">
        <f>IF(OR(A440="",B440=""),"",IF(F440&lt;&gt;"",F440,IF(G440=0,"",IF(OR(COUNTIF('CẤU HÌNH'!$E$5:$E$24,A440)&gt;0,WEEKDAY(A440)=1),"TC",IF(G440&gt;='CẤU HÌNH'!$C$11,"X",IF(G440&gt;='CẤU HÌNH'!$C$12,"N","K"))))))</f>
        <v/>
      </c>
      <c r="N440" s="17"/>
      <c r="O440" s="39" t="str">
        <f t="shared" si="2"/>
        <v/>
      </c>
    </row>
    <row r="441" ht="19.5" customHeight="1">
      <c r="A441" s="15"/>
      <c r="B441" s="17"/>
      <c r="C441" s="22" t="str">
        <f t="array" ref="C441">IF(B441="","",IFERROR(INDEX('NHÂN VIÊN'!$C$5:$C$54,MATCH(B441,'NHÂN VIÊN'!$B$5:$B$54,0)),"⚠ Sai mã NV"))</f>
        <v/>
      </c>
      <c r="D441" s="24"/>
      <c r="E441" s="24"/>
      <c r="F441" s="25"/>
      <c r="G441" s="32" t="str">
        <f>IF(OR(A441="",B441=""),"",IF(AND(D441&lt;&gt;"",E441&lt;&gt;""),ROUND(MAX(0,(E441-D441)*24-MAX(0,MIN(E441,'CẤU HÌNH'!$C$8)-MAX(D441,'CẤU HÌNH'!$C$7))*24),2),0))</f>
        <v/>
      </c>
      <c r="H441" s="34" t="str">
        <f>IF(M441="X",IF(D441&gt;'CẤU HÌNH'!$C$5+'CẤU HÌNH'!$C$10/1440,ROUND((D441-'CẤU HÌNH'!$C$5)*1440,0),0),"")</f>
        <v/>
      </c>
      <c r="I441" s="34" t="str">
        <f>IF(M441="X",IF(E441&lt;'CẤU HÌNH'!$C$6,ROUND(('CẤU HÌNH'!$C$6-E441)*1440,0),0),"")</f>
        <v/>
      </c>
      <c r="J441" s="37" t="str">
        <f>IF(M441="","",IF(M441="TC",G441,IF(M441="X",IF(ROUND((E441-'CẤU HÌNH'!$C$6)*24,4)&gt;='CẤU HÌNH'!$C$13,FLOOR(ROUND((E441-'CẤU HÌNH'!$C$6)*24,4),0.5),0),0)))</f>
        <v/>
      </c>
      <c r="K441" s="32" t="str">
        <f>IF(A441="","",IF(COUNTIF('CẤU HÌNH'!$E$5:$E$24,A441)&gt;0,'CẤU HÌNH'!$C$16,IF(WEEKDAY(A441)=1,'CẤU HÌNH'!$C$15,'CẤU HÌNH'!$C$14)))</f>
        <v/>
      </c>
      <c r="L441" s="37" t="str">
        <f t="shared" si="1"/>
        <v/>
      </c>
      <c r="M441" s="38" t="str">
        <f>IF(OR(A441="",B441=""),"",IF(F441&lt;&gt;"",F441,IF(G441=0,"",IF(OR(COUNTIF('CẤU HÌNH'!$E$5:$E$24,A441)&gt;0,WEEKDAY(A441)=1),"TC",IF(G441&gt;='CẤU HÌNH'!$C$11,"X",IF(G441&gt;='CẤU HÌNH'!$C$12,"N","K"))))))</f>
        <v/>
      </c>
      <c r="N441" s="17"/>
      <c r="O441" s="39" t="str">
        <f t="shared" si="2"/>
        <v/>
      </c>
    </row>
    <row r="442" ht="19.5" customHeight="1">
      <c r="A442" s="15"/>
      <c r="B442" s="17"/>
      <c r="C442" s="22" t="str">
        <f t="array" ref="C442">IF(B442="","",IFERROR(INDEX('NHÂN VIÊN'!$C$5:$C$54,MATCH(B442,'NHÂN VIÊN'!$B$5:$B$54,0)),"⚠ Sai mã NV"))</f>
        <v/>
      </c>
      <c r="D442" s="24"/>
      <c r="E442" s="24"/>
      <c r="F442" s="25"/>
      <c r="G442" s="32" t="str">
        <f>IF(OR(A442="",B442=""),"",IF(AND(D442&lt;&gt;"",E442&lt;&gt;""),ROUND(MAX(0,(E442-D442)*24-MAX(0,MIN(E442,'CẤU HÌNH'!$C$8)-MAX(D442,'CẤU HÌNH'!$C$7))*24),2),0))</f>
        <v/>
      </c>
      <c r="H442" s="34" t="str">
        <f>IF(M442="X",IF(D442&gt;'CẤU HÌNH'!$C$5+'CẤU HÌNH'!$C$10/1440,ROUND((D442-'CẤU HÌNH'!$C$5)*1440,0),0),"")</f>
        <v/>
      </c>
      <c r="I442" s="34" t="str">
        <f>IF(M442="X",IF(E442&lt;'CẤU HÌNH'!$C$6,ROUND(('CẤU HÌNH'!$C$6-E442)*1440,0),0),"")</f>
        <v/>
      </c>
      <c r="J442" s="37" t="str">
        <f>IF(M442="","",IF(M442="TC",G442,IF(M442="X",IF(ROUND((E442-'CẤU HÌNH'!$C$6)*24,4)&gt;='CẤU HÌNH'!$C$13,FLOOR(ROUND((E442-'CẤU HÌNH'!$C$6)*24,4),0.5),0),0)))</f>
        <v/>
      </c>
      <c r="K442" s="32" t="str">
        <f>IF(A442="","",IF(COUNTIF('CẤU HÌNH'!$E$5:$E$24,A442)&gt;0,'CẤU HÌNH'!$C$16,IF(WEEKDAY(A442)=1,'CẤU HÌNH'!$C$15,'CẤU HÌNH'!$C$14)))</f>
        <v/>
      </c>
      <c r="L442" s="37" t="str">
        <f t="shared" si="1"/>
        <v/>
      </c>
      <c r="M442" s="38" t="str">
        <f>IF(OR(A442="",B442=""),"",IF(F442&lt;&gt;"",F442,IF(G442=0,"",IF(OR(COUNTIF('CẤU HÌNH'!$E$5:$E$24,A442)&gt;0,WEEKDAY(A442)=1),"TC",IF(G442&gt;='CẤU HÌNH'!$C$11,"X",IF(G442&gt;='CẤU HÌNH'!$C$12,"N","K"))))))</f>
        <v/>
      </c>
      <c r="N442" s="17"/>
      <c r="O442" s="39" t="str">
        <f t="shared" si="2"/>
        <v/>
      </c>
    </row>
    <row r="443" ht="19.5" customHeight="1">
      <c r="A443" s="15"/>
      <c r="B443" s="17"/>
      <c r="C443" s="22" t="str">
        <f t="array" ref="C443">IF(B443="","",IFERROR(INDEX('NHÂN VIÊN'!$C$5:$C$54,MATCH(B443,'NHÂN VIÊN'!$B$5:$B$54,0)),"⚠ Sai mã NV"))</f>
        <v/>
      </c>
      <c r="D443" s="24"/>
      <c r="E443" s="24"/>
      <c r="F443" s="25"/>
      <c r="G443" s="32" t="str">
        <f>IF(OR(A443="",B443=""),"",IF(AND(D443&lt;&gt;"",E443&lt;&gt;""),ROUND(MAX(0,(E443-D443)*24-MAX(0,MIN(E443,'CẤU HÌNH'!$C$8)-MAX(D443,'CẤU HÌNH'!$C$7))*24),2),0))</f>
        <v/>
      </c>
      <c r="H443" s="34" t="str">
        <f>IF(M443="X",IF(D443&gt;'CẤU HÌNH'!$C$5+'CẤU HÌNH'!$C$10/1440,ROUND((D443-'CẤU HÌNH'!$C$5)*1440,0),0),"")</f>
        <v/>
      </c>
      <c r="I443" s="34" t="str">
        <f>IF(M443="X",IF(E443&lt;'CẤU HÌNH'!$C$6,ROUND(('CẤU HÌNH'!$C$6-E443)*1440,0),0),"")</f>
        <v/>
      </c>
      <c r="J443" s="37" t="str">
        <f>IF(M443="","",IF(M443="TC",G443,IF(M443="X",IF(ROUND((E443-'CẤU HÌNH'!$C$6)*24,4)&gt;='CẤU HÌNH'!$C$13,FLOOR(ROUND((E443-'CẤU HÌNH'!$C$6)*24,4),0.5),0),0)))</f>
        <v/>
      </c>
      <c r="K443" s="32" t="str">
        <f>IF(A443="","",IF(COUNTIF('CẤU HÌNH'!$E$5:$E$24,A443)&gt;0,'CẤU HÌNH'!$C$16,IF(WEEKDAY(A443)=1,'CẤU HÌNH'!$C$15,'CẤU HÌNH'!$C$14)))</f>
        <v/>
      </c>
      <c r="L443" s="37" t="str">
        <f t="shared" si="1"/>
        <v/>
      </c>
      <c r="M443" s="38" t="str">
        <f>IF(OR(A443="",B443=""),"",IF(F443&lt;&gt;"",F443,IF(G443=0,"",IF(OR(COUNTIF('CẤU HÌNH'!$E$5:$E$24,A443)&gt;0,WEEKDAY(A443)=1),"TC",IF(G443&gt;='CẤU HÌNH'!$C$11,"X",IF(G443&gt;='CẤU HÌNH'!$C$12,"N","K"))))))</f>
        <v/>
      </c>
      <c r="N443" s="17"/>
      <c r="O443" s="39" t="str">
        <f t="shared" si="2"/>
        <v/>
      </c>
    </row>
    <row r="444" ht="19.5" customHeight="1">
      <c r="A444" s="15"/>
      <c r="B444" s="17"/>
      <c r="C444" s="22" t="str">
        <f t="array" ref="C444">IF(B444="","",IFERROR(INDEX('NHÂN VIÊN'!$C$5:$C$54,MATCH(B444,'NHÂN VIÊN'!$B$5:$B$54,0)),"⚠ Sai mã NV"))</f>
        <v/>
      </c>
      <c r="D444" s="24"/>
      <c r="E444" s="24"/>
      <c r="F444" s="25"/>
      <c r="G444" s="32" t="str">
        <f>IF(OR(A444="",B444=""),"",IF(AND(D444&lt;&gt;"",E444&lt;&gt;""),ROUND(MAX(0,(E444-D444)*24-MAX(0,MIN(E444,'CẤU HÌNH'!$C$8)-MAX(D444,'CẤU HÌNH'!$C$7))*24),2),0))</f>
        <v/>
      </c>
      <c r="H444" s="34" t="str">
        <f>IF(M444="X",IF(D444&gt;'CẤU HÌNH'!$C$5+'CẤU HÌNH'!$C$10/1440,ROUND((D444-'CẤU HÌNH'!$C$5)*1440,0),0),"")</f>
        <v/>
      </c>
      <c r="I444" s="34" t="str">
        <f>IF(M444="X",IF(E444&lt;'CẤU HÌNH'!$C$6,ROUND(('CẤU HÌNH'!$C$6-E444)*1440,0),0),"")</f>
        <v/>
      </c>
      <c r="J444" s="37" t="str">
        <f>IF(M444="","",IF(M444="TC",G444,IF(M444="X",IF(ROUND((E444-'CẤU HÌNH'!$C$6)*24,4)&gt;='CẤU HÌNH'!$C$13,FLOOR(ROUND((E444-'CẤU HÌNH'!$C$6)*24,4),0.5),0),0)))</f>
        <v/>
      </c>
      <c r="K444" s="32" t="str">
        <f>IF(A444="","",IF(COUNTIF('CẤU HÌNH'!$E$5:$E$24,A444)&gt;0,'CẤU HÌNH'!$C$16,IF(WEEKDAY(A444)=1,'CẤU HÌNH'!$C$15,'CẤU HÌNH'!$C$14)))</f>
        <v/>
      </c>
      <c r="L444" s="37" t="str">
        <f t="shared" si="1"/>
        <v/>
      </c>
      <c r="M444" s="38" t="str">
        <f>IF(OR(A444="",B444=""),"",IF(F444&lt;&gt;"",F444,IF(G444=0,"",IF(OR(COUNTIF('CẤU HÌNH'!$E$5:$E$24,A444)&gt;0,WEEKDAY(A444)=1),"TC",IF(G444&gt;='CẤU HÌNH'!$C$11,"X",IF(G444&gt;='CẤU HÌNH'!$C$12,"N","K"))))))</f>
        <v/>
      </c>
      <c r="N444" s="17"/>
      <c r="O444" s="39" t="str">
        <f t="shared" si="2"/>
        <v/>
      </c>
    </row>
    <row r="445" ht="19.5" customHeight="1">
      <c r="A445" s="15"/>
      <c r="B445" s="17"/>
      <c r="C445" s="22" t="str">
        <f t="array" ref="C445">IF(B445="","",IFERROR(INDEX('NHÂN VIÊN'!$C$5:$C$54,MATCH(B445,'NHÂN VIÊN'!$B$5:$B$54,0)),"⚠ Sai mã NV"))</f>
        <v/>
      </c>
      <c r="D445" s="24"/>
      <c r="E445" s="24"/>
      <c r="F445" s="25"/>
      <c r="G445" s="32" t="str">
        <f>IF(OR(A445="",B445=""),"",IF(AND(D445&lt;&gt;"",E445&lt;&gt;""),ROUND(MAX(0,(E445-D445)*24-MAX(0,MIN(E445,'CẤU HÌNH'!$C$8)-MAX(D445,'CẤU HÌNH'!$C$7))*24),2),0))</f>
        <v/>
      </c>
      <c r="H445" s="34" t="str">
        <f>IF(M445="X",IF(D445&gt;'CẤU HÌNH'!$C$5+'CẤU HÌNH'!$C$10/1440,ROUND((D445-'CẤU HÌNH'!$C$5)*1440,0),0),"")</f>
        <v/>
      </c>
      <c r="I445" s="34" t="str">
        <f>IF(M445="X",IF(E445&lt;'CẤU HÌNH'!$C$6,ROUND(('CẤU HÌNH'!$C$6-E445)*1440,0),0),"")</f>
        <v/>
      </c>
      <c r="J445" s="37" t="str">
        <f>IF(M445="","",IF(M445="TC",G445,IF(M445="X",IF(ROUND((E445-'CẤU HÌNH'!$C$6)*24,4)&gt;='CẤU HÌNH'!$C$13,FLOOR(ROUND((E445-'CẤU HÌNH'!$C$6)*24,4),0.5),0),0)))</f>
        <v/>
      </c>
      <c r="K445" s="32" t="str">
        <f>IF(A445="","",IF(COUNTIF('CẤU HÌNH'!$E$5:$E$24,A445)&gt;0,'CẤU HÌNH'!$C$16,IF(WEEKDAY(A445)=1,'CẤU HÌNH'!$C$15,'CẤU HÌNH'!$C$14)))</f>
        <v/>
      </c>
      <c r="L445" s="37" t="str">
        <f t="shared" si="1"/>
        <v/>
      </c>
      <c r="M445" s="38" t="str">
        <f>IF(OR(A445="",B445=""),"",IF(F445&lt;&gt;"",F445,IF(G445=0,"",IF(OR(COUNTIF('CẤU HÌNH'!$E$5:$E$24,A445)&gt;0,WEEKDAY(A445)=1),"TC",IF(G445&gt;='CẤU HÌNH'!$C$11,"X",IF(G445&gt;='CẤU HÌNH'!$C$12,"N","K"))))))</f>
        <v/>
      </c>
      <c r="N445" s="17"/>
      <c r="O445" s="39" t="str">
        <f t="shared" si="2"/>
        <v/>
      </c>
    </row>
    <row r="446" ht="19.5" customHeight="1">
      <c r="A446" s="15"/>
      <c r="B446" s="17"/>
      <c r="C446" s="22" t="str">
        <f t="array" ref="C446">IF(B446="","",IFERROR(INDEX('NHÂN VIÊN'!$C$5:$C$54,MATCH(B446,'NHÂN VIÊN'!$B$5:$B$54,0)),"⚠ Sai mã NV"))</f>
        <v/>
      </c>
      <c r="D446" s="24"/>
      <c r="E446" s="24"/>
      <c r="F446" s="25"/>
      <c r="G446" s="32" t="str">
        <f>IF(OR(A446="",B446=""),"",IF(AND(D446&lt;&gt;"",E446&lt;&gt;""),ROUND(MAX(0,(E446-D446)*24-MAX(0,MIN(E446,'CẤU HÌNH'!$C$8)-MAX(D446,'CẤU HÌNH'!$C$7))*24),2),0))</f>
        <v/>
      </c>
      <c r="H446" s="34" t="str">
        <f>IF(M446="X",IF(D446&gt;'CẤU HÌNH'!$C$5+'CẤU HÌNH'!$C$10/1440,ROUND((D446-'CẤU HÌNH'!$C$5)*1440,0),0),"")</f>
        <v/>
      </c>
      <c r="I446" s="34" t="str">
        <f>IF(M446="X",IF(E446&lt;'CẤU HÌNH'!$C$6,ROUND(('CẤU HÌNH'!$C$6-E446)*1440,0),0),"")</f>
        <v/>
      </c>
      <c r="J446" s="37" t="str">
        <f>IF(M446="","",IF(M446="TC",G446,IF(M446="X",IF(ROUND((E446-'CẤU HÌNH'!$C$6)*24,4)&gt;='CẤU HÌNH'!$C$13,FLOOR(ROUND((E446-'CẤU HÌNH'!$C$6)*24,4),0.5),0),0)))</f>
        <v/>
      </c>
      <c r="K446" s="32" t="str">
        <f>IF(A446="","",IF(COUNTIF('CẤU HÌNH'!$E$5:$E$24,A446)&gt;0,'CẤU HÌNH'!$C$16,IF(WEEKDAY(A446)=1,'CẤU HÌNH'!$C$15,'CẤU HÌNH'!$C$14)))</f>
        <v/>
      </c>
      <c r="L446" s="37" t="str">
        <f t="shared" si="1"/>
        <v/>
      </c>
      <c r="M446" s="38" t="str">
        <f>IF(OR(A446="",B446=""),"",IF(F446&lt;&gt;"",F446,IF(G446=0,"",IF(OR(COUNTIF('CẤU HÌNH'!$E$5:$E$24,A446)&gt;0,WEEKDAY(A446)=1),"TC",IF(G446&gt;='CẤU HÌNH'!$C$11,"X",IF(G446&gt;='CẤU HÌNH'!$C$12,"N","K"))))))</f>
        <v/>
      </c>
      <c r="N446" s="17"/>
      <c r="O446" s="39" t="str">
        <f t="shared" si="2"/>
        <v/>
      </c>
    </row>
    <row r="447" ht="19.5" customHeight="1">
      <c r="A447" s="15"/>
      <c r="B447" s="17"/>
      <c r="C447" s="22" t="str">
        <f t="array" ref="C447">IF(B447="","",IFERROR(INDEX('NHÂN VIÊN'!$C$5:$C$54,MATCH(B447,'NHÂN VIÊN'!$B$5:$B$54,0)),"⚠ Sai mã NV"))</f>
        <v/>
      </c>
      <c r="D447" s="24"/>
      <c r="E447" s="24"/>
      <c r="F447" s="25"/>
      <c r="G447" s="32" t="str">
        <f>IF(OR(A447="",B447=""),"",IF(AND(D447&lt;&gt;"",E447&lt;&gt;""),ROUND(MAX(0,(E447-D447)*24-MAX(0,MIN(E447,'CẤU HÌNH'!$C$8)-MAX(D447,'CẤU HÌNH'!$C$7))*24),2),0))</f>
        <v/>
      </c>
      <c r="H447" s="34" t="str">
        <f>IF(M447="X",IF(D447&gt;'CẤU HÌNH'!$C$5+'CẤU HÌNH'!$C$10/1440,ROUND((D447-'CẤU HÌNH'!$C$5)*1440,0),0),"")</f>
        <v/>
      </c>
      <c r="I447" s="34" t="str">
        <f>IF(M447="X",IF(E447&lt;'CẤU HÌNH'!$C$6,ROUND(('CẤU HÌNH'!$C$6-E447)*1440,0),0),"")</f>
        <v/>
      </c>
      <c r="J447" s="37" t="str">
        <f>IF(M447="","",IF(M447="TC",G447,IF(M447="X",IF(ROUND((E447-'CẤU HÌNH'!$C$6)*24,4)&gt;='CẤU HÌNH'!$C$13,FLOOR(ROUND((E447-'CẤU HÌNH'!$C$6)*24,4),0.5),0),0)))</f>
        <v/>
      </c>
      <c r="K447" s="32" t="str">
        <f>IF(A447="","",IF(COUNTIF('CẤU HÌNH'!$E$5:$E$24,A447)&gt;0,'CẤU HÌNH'!$C$16,IF(WEEKDAY(A447)=1,'CẤU HÌNH'!$C$15,'CẤU HÌNH'!$C$14)))</f>
        <v/>
      </c>
      <c r="L447" s="37" t="str">
        <f t="shared" si="1"/>
        <v/>
      </c>
      <c r="M447" s="38" t="str">
        <f>IF(OR(A447="",B447=""),"",IF(F447&lt;&gt;"",F447,IF(G447=0,"",IF(OR(COUNTIF('CẤU HÌNH'!$E$5:$E$24,A447)&gt;0,WEEKDAY(A447)=1),"TC",IF(G447&gt;='CẤU HÌNH'!$C$11,"X",IF(G447&gt;='CẤU HÌNH'!$C$12,"N","K"))))))</f>
        <v/>
      </c>
      <c r="N447" s="17"/>
      <c r="O447" s="39" t="str">
        <f t="shared" si="2"/>
        <v/>
      </c>
    </row>
    <row r="448" ht="19.5" customHeight="1">
      <c r="A448" s="15"/>
      <c r="B448" s="17"/>
      <c r="C448" s="22" t="str">
        <f t="array" ref="C448">IF(B448="","",IFERROR(INDEX('NHÂN VIÊN'!$C$5:$C$54,MATCH(B448,'NHÂN VIÊN'!$B$5:$B$54,0)),"⚠ Sai mã NV"))</f>
        <v/>
      </c>
      <c r="D448" s="24"/>
      <c r="E448" s="24"/>
      <c r="F448" s="25"/>
      <c r="G448" s="32" t="str">
        <f>IF(OR(A448="",B448=""),"",IF(AND(D448&lt;&gt;"",E448&lt;&gt;""),ROUND(MAX(0,(E448-D448)*24-MAX(0,MIN(E448,'CẤU HÌNH'!$C$8)-MAX(D448,'CẤU HÌNH'!$C$7))*24),2),0))</f>
        <v/>
      </c>
      <c r="H448" s="34" t="str">
        <f>IF(M448="X",IF(D448&gt;'CẤU HÌNH'!$C$5+'CẤU HÌNH'!$C$10/1440,ROUND((D448-'CẤU HÌNH'!$C$5)*1440,0),0),"")</f>
        <v/>
      </c>
      <c r="I448" s="34" t="str">
        <f>IF(M448="X",IF(E448&lt;'CẤU HÌNH'!$C$6,ROUND(('CẤU HÌNH'!$C$6-E448)*1440,0),0),"")</f>
        <v/>
      </c>
      <c r="J448" s="37" t="str">
        <f>IF(M448="","",IF(M448="TC",G448,IF(M448="X",IF(ROUND((E448-'CẤU HÌNH'!$C$6)*24,4)&gt;='CẤU HÌNH'!$C$13,FLOOR(ROUND((E448-'CẤU HÌNH'!$C$6)*24,4),0.5),0),0)))</f>
        <v/>
      </c>
      <c r="K448" s="32" t="str">
        <f>IF(A448="","",IF(COUNTIF('CẤU HÌNH'!$E$5:$E$24,A448)&gt;0,'CẤU HÌNH'!$C$16,IF(WEEKDAY(A448)=1,'CẤU HÌNH'!$C$15,'CẤU HÌNH'!$C$14)))</f>
        <v/>
      </c>
      <c r="L448" s="37" t="str">
        <f t="shared" si="1"/>
        <v/>
      </c>
      <c r="M448" s="38" t="str">
        <f>IF(OR(A448="",B448=""),"",IF(F448&lt;&gt;"",F448,IF(G448=0,"",IF(OR(COUNTIF('CẤU HÌNH'!$E$5:$E$24,A448)&gt;0,WEEKDAY(A448)=1),"TC",IF(G448&gt;='CẤU HÌNH'!$C$11,"X",IF(G448&gt;='CẤU HÌNH'!$C$12,"N","K"))))))</f>
        <v/>
      </c>
      <c r="N448" s="17"/>
      <c r="O448" s="39" t="str">
        <f t="shared" si="2"/>
        <v/>
      </c>
    </row>
    <row r="449" ht="19.5" customHeight="1">
      <c r="A449" s="15"/>
      <c r="B449" s="17"/>
      <c r="C449" s="22" t="str">
        <f t="array" ref="C449">IF(B449="","",IFERROR(INDEX('NHÂN VIÊN'!$C$5:$C$54,MATCH(B449,'NHÂN VIÊN'!$B$5:$B$54,0)),"⚠ Sai mã NV"))</f>
        <v/>
      </c>
      <c r="D449" s="24"/>
      <c r="E449" s="24"/>
      <c r="F449" s="25"/>
      <c r="G449" s="32" t="str">
        <f>IF(OR(A449="",B449=""),"",IF(AND(D449&lt;&gt;"",E449&lt;&gt;""),ROUND(MAX(0,(E449-D449)*24-MAX(0,MIN(E449,'CẤU HÌNH'!$C$8)-MAX(D449,'CẤU HÌNH'!$C$7))*24),2),0))</f>
        <v/>
      </c>
      <c r="H449" s="34" t="str">
        <f>IF(M449="X",IF(D449&gt;'CẤU HÌNH'!$C$5+'CẤU HÌNH'!$C$10/1440,ROUND((D449-'CẤU HÌNH'!$C$5)*1440,0),0),"")</f>
        <v/>
      </c>
      <c r="I449" s="34" t="str">
        <f>IF(M449="X",IF(E449&lt;'CẤU HÌNH'!$C$6,ROUND(('CẤU HÌNH'!$C$6-E449)*1440,0),0),"")</f>
        <v/>
      </c>
      <c r="J449" s="37" t="str">
        <f>IF(M449="","",IF(M449="TC",G449,IF(M449="X",IF(ROUND((E449-'CẤU HÌNH'!$C$6)*24,4)&gt;='CẤU HÌNH'!$C$13,FLOOR(ROUND((E449-'CẤU HÌNH'!$C$6)*24,4),0.5),0),0)))</f>
        <v/>
      </c>
      <c r="K449" s="32" t="str">
        <f>IF(A449="","",IF(COUNTIF('CẤU HÌNH'!$E$5:$E$24,A449)&gt;0,'CẤU HÌNH'!$C$16,IF(WEEKDAY(A449)=1,'CẤU HÌNH'!$C$15,'CẤU HÌNH'!$C$14)))</f>
        <v/>
      </c>
      <c r="L449" s="37" t="str">
        <f t="shared" si="1"/>
        <v/>
      </c>
      <c r="M449" s="38" t="str">
        <f>IF(OR(A449="",B449=""),"",IF(F449&lt;&gt;"",F449,IF(G449=0,"",IF(OR(COUNTIF('CẤU HÌNH'!$E$5:$E$24,A449)&gt;0,WEEKDAY(A449)=1),"TC",IF(G449&gt;='CẤU HÌNH'!$C$11,"X",IF(G449&gt;='CẤU HÌNH'!$C$12,"N","K"))))))</f>
        <v/>
      </c>
      <c r="N449" s="17"/>
      <c r="O449" s="39" t="str">
        <f t="shared" si="2"/>
        <v/>
      </c>
    </row>
    <row r="450" ht="19.5" customHeight="1">
      <c r="A450" s="15"/>
      <c r="B450" s="17"/>
      <c r="C450" s="22" t="str">
        <f t="array" ref="C450">IF(B450="","",IFERROR(INDEX('NHÂN VIÊN'!$C$5:$C$54,MATCH(B450,'NHÂN VIÊN'!$B$5:$B$54,0)),"⚠ Sai mã NV"))</f>
        <v/>
      </c>
      <c r="D450" s="24"/>
      <c r="E450" s="24"/>
      <c r="F450" s="25"/>
      <c r="G450" s="32" t="str">
        <f>IF(OR(A450="",B450=""),"",IF(AND(D450&lt;&gt;"",E450&lt;&gt;""),ROUND(MAX(0,(E450-D450)*24-MAX(0,MIN(E450,'CẤU HÌNH'!$C$8)-MAX(D450,'CẤU HÌNH'!$C$7))*24),2),0))</f>
        <v/>
      </c>
      <c r="H450" s="34" t="str">
        <f>IF(M450="X",IF(D450&gt;'CẤU HÌNH'!$C$5+'CẤU HÌNH'!$C$10/1440,ROUND((D450-'CẤU HÌNH'!$C$5)*1440,0),0),"")</f>
        <v/>
      </c>
      <c r="I450" s="34" t="str">
        <f>IF(M450="X",IF(E450&lt;'CẤU HÌNH'!$C$6,ROUND(('CẤU HÌNH'!$C$6-E450)*1440,0),0),"")</f>
        <v/>
      </c>
      <c r="J450" s="37" t="str">
        <f>IF(M450="","",IF(M450="TC",G450,IF(M450="X",IF(ROUND((E450-'CẤU HÌNH'!$C$6)*24,4)&gt;='CẤU HÌNH'!$C$13,FLOOR(ROUND((E450-'CẤU HÌNH'!$C$6)*24,4),0.5),0),0)))</f>
        <v/>
      </c>
      <c r="K450" s="32" t="str">
        <f>IF(A450="","",IF(COUNTIF('CẤU HÌNH'!$E$5:$E$24,A450)&gt;0,'CẤU HÌNH'!$C$16,IF(WEEKDAY(A450)=1,'CẤU HÌNH'!$C$15,'CẤU HÌNH'!$C$14)))</f>
        <v/>
      </c>
      <c r="L450" s="37" t="str">
        <f t="shared" si="1"/>
        <v/>
      </c>
      <c r="M450" s="38" t="str">
        <f>IF(OR(A450="",B450=""),"",IF(F450&lt;&gt;"",F450,IF(G450=0,"",IF(OR(COUNTIF('CẤU HÌNH'!$E$5:$E$24,A450)&gt;0,WEEKDAY(A450)=1),"TC",IF(G450&gt;='CẤU HÌNH'!$C$11,"X",IF(G450&gt;='CẤU HÌNH'!$C$12,"N","K"))))))</f>
        <v/>
      </c>
      <c r="N450" s="17"/>
      <c r="O450" s="39" t="str">
        <f t="shared" si="2"/>
        <v/>
      </c>
    </row>
    <row r="451" ht="19.5" customHeight="1">
      <c r="A451" s="15"/>
      <c r="B451" s="17"/>
      <c r="C451" s="22" t="str">
        <f t="array" ref="C451">IF(B451="","",IFERROR(INDEX('NHÂN VIÊN'!$C$5:$C$54,MATCH(B451,'NHÂN VIÊN'!$B$5:$B$54,0)),"⚠ Sai mã NV"))</f>
        <v/>
      </c>
      <c r="D451" s="24"/>
      <c r="E451" s="24"/>
      <c r="F451" s="25"/>
      <c r="G451" s="32" t="str">
        <f>IF(OR(A451="",B451=""),"",IF(AND(D451&lt;&gt;"",E451&lt;&gt;""),ROUND(MAX(0,(E451-D451)*24-MAX(0,MIN(E451,'CẤU HÌNH'!$C$8)-MAX(D451,'CẤU HÌNH'!$C$7))*24),2),0))</f>
        <v/>
      </c>
      <c r="H451" s="34" t="str">
        <f>IF(M451="X",IF(D451&gt;'CẤU HÌNH'!$C$5+'CẤU HÌNH'!$C$10/1440,ROUND((D451-'CẤU HÌNH'!$C$5)*1440,0),0),"")</f>
        <v/>
      </c>
      <c r="I451" s="34" t="str">
        <f>IF(M451="X",IF(E451&lt;'CẤU HÌNH'!$C$6,ROUND(('CẤU HÌNH'!$C$6-E451)*1440,0),0),"")</f>
        <v/>
      </c>
      <c r="J451" s="37" t="str">
        <f>IF(M451="","",IF(M451="TC",G451,IF(M451="X",IF(ROUND((E451-'CẤU HÌNH'!$C$6)*24,4)&gt;='CẤU HÌNH'!$C$13,FLOOR(ROUND((E451-'CẤU HÌNH'!$C$6)*24,4),0.5),0),0)))</f>
        <v/>
      </c>
      <c r="K451" s="32" t="str">
        <f>IF(A451="","",IF(COUNTIF('CẤU HÌNH'!$E$5:$E$24,A451)&gt;0,'CẤU HÌNH'!$C$16,IF(WEEKDAY(A451)=1,'CẤU HÌNH'!$C$15,'CẤU HÌNH'!$C$14)))</f>
        <v/>
      </c>
      <c r="L451" s="37" t="str">
        <f t="shared" si="1"/>
        <v/>
      </c>
      <c r="M451" s="38" t="str">
        <f>IF(OR(A451="",B451=""),"",IF(F451&lt;&gt;"",F451,IF(G451=0,"",IF(OR(COUNTIF('CẤU HÌNH'!$E$5:$E$24,A451)&gt;0,WEEKDAY(A451)=1),"TC",IF(G451&gt;='CẤU HÌNH'!$C$11,"X",IF(G451&gt;='CẤU HÌNH'!$C$12,"N","K"))))))</f>
        <v/>
      </c>
      <c r="N451" s="17"/>
      <c r="O451" s="39" t="str">
        <f t="shared" si="2"/>
        <v/>
      </c>
    </row>
    <row r="452" ht="19.5" customHeight="1">
      <c r="A452" s="15"/>
      <c r="B452" s="17"/>
      <c r="C452" s="22" t="str">
        <f t="array" ref="C452">IF(B452="","",IFERROR(INDEX('NHÂN VIÊN'!$C$5:$C$54,MATCH(B452,'NHÂN VIÊN'!$B$5:$B$54,0)),"⚠ Sai mã NV"))</f>
        <v/>
      </c>
      <c r="D452" s="24"/>
      <c r="E452" s="24"/>
      <c r="F452" s="25"/>
      <c r="G452" s="32" t="str">
        <f>IF(OR(A452="",B452=""),"",IF(AND(D452&lt;&gt;"",E452&lt;&gt;""),ROUND(MAX(0,(E452-D452)*24-MAX(0,MIN(E452,'CẤU HÌNH'!$C$8)-MAX(D452,'CẤU HÌNH'!$C$7))*24),2),0))</f>
        <v/>
      </c>
      <c r="H452" s="34" t="str">
        <f>IF(M452="X",IF(D452&gt;'CẤU HÌNH'!$C$5+'CẤU HÌNH'!$C$10/1440,ROUND((D452-'CẤU HÌNH'!$C$5)*1440,0),0),"")</f>
        <v/>
      </c>
      <c r="I452" s="34" t="str">
        <f>IF(M452="X",IF(E452&lt;'CẤU HÌNH'!$C$6,ROUND(('CẤU HÌNH'!$C$6-E452)*1440,0),0),"")</f>
        <v/>
      </c>
      <c r="J452" s="37" t="str">
        <f>IF(M452="","",IF(M452="TC",G452,IF(M452="X",IF(ROUND((E452-'CẤU HÌNH'!$C$6)*24,4)&gt;='CẤU HÌNH'!$C$13,FLOOR(ROUND((E452-'CẤU HÌNH'!$C$6)*24,4),0.5),0),0)))</f>
        <v/>
      </c>
      <c r="K452" s="32" t="str">
        <f>IF(A452="","",IF(COUNTIF('CẤU HÌNH'!$E$5:$E$24,A452)&gt;0,'CẤU HÌNH'!$C$16,IF(WEEKDAY(A452)=1,'CẤU HÌNH'!$C$15,'CẤU HÌNH'!$C$14)))</f>
        <v/>
      </c>
      <c r="L452" s="37" t="str">
        <f t="shared" si="1"/>
        <v/>
      </c>
      <c r="M452" s="38" t="str">
        <f>IF(OR(A452="",B452=""),"",IF(F452&lt;&gt;"",F452,IF(G452=0,"",IF(OR(COUNTIF('CẤU HÌNH'!$E$5:$E$24,A452)&gt;0,WEEKDAY(A452)=1),"TC",IF(G452&gt;='CẤU HÌNH'!$C$11,"X",IF(G452&gt;='CẤU HÌNH'!$C$12,"N","K"))))))</f>
        <v/>
      </c>
      <c r="N452" s="17"/>
      <c r="O452" s="39" t="str">
        <f t="shared" si="2"/>
        <v/>
      </c>
    </row>
    <row r="453" ht="19.5" customHeight="1">
      <c r="A453" s="15"/>
      <c r="B453" s="17"/>
      <c r="C453" s="22" t="str">
        <f t="array" ref="C453">IF(B453="","",IFERROR(INDEX('NHÂN VIÊN'!$C$5:$C$54,MATCH(B453,'NHÂN VIÊN'!$B$5:$B$54,0)),"⚠ Sai mã NV"))</f>
        <v/>
      </c>
      <c r="D453" s="24"/>
      <c r="E453" s="24"/>
      <c r="F453" s="25"/>
      <c r="G453" s="32" t="str">
        <f>IF(OR(A453="",B453=""),"",IF(AND(D453&lt;&gt;"",E453&lt;&gt;""),ROUND(MAX(0,(E453-D453)*24-MAX(0,MIN(E453,'CẤU HÌNH'!$C$8)-MAX(D453,'CẤU HÌNH'!$C$7))*24),2),0))</f>
        <v/>
      </c>
      <c r="H453" s="34" t="str">
        <f>IF(M453="X",IF(D453&gt;'CẤU HÌNH'!$C$5+'CẤU HÌNH'!$C$10/1440,ROUND((D453-'CẤU HÌNH'!$C$5)*1440,0),0),"")</f>
        <v/>
      </c>
      <c r="I453" s="34" t="str">
        <f>IF(M453="X",IF(E453&lt;'CẤU HÌNH'!$C$6,ROUND(('CẤU HÌNH'!$C$6-E453)*1440,0),0),"")</f>
        <v/>
      </c>
      <c r="J453" s="37" t="str">
        <f>IF(M453="","",IF(M453="TC",G453,IF(M453="X",IF(ROUND((E453-'CẤU HÌNH'!$C$6)*24,4)&gt;='CẤU HÌNH'!$C$13,FLOOR(ROUND((E453-'CẤU HÌNH'!$C$6)*24,4),0.5),0),0)))</f>
        <v/>
      </c>
      <c r="K453" s="32" t="str">
        <f>IF(A453="","",IF(COUNTIF('CẤU HÌNH'!$E$5:$E$24,A453)&gt;0,'CẤU HÌNH'!$C$16,IF(WEEKDAY(A453)=1,'CẤU HÌNH'!$C$15,'CẤU HÌNH'!$C$14)))</f>
        <v/>
      </c>
      <c r="L453" s="37" t="str">
        <f t="shared" si="1"/>
        <v/>
      </c>
      <c r="M453" s="38" t="str">
        <f>IF(OR(A453="",B453=""),"",IF(F453&lt;&gt;"",F453,IF(G453=0,"",IF(OR(COUNTIF('CẤU HÌNH'!$E$5:$E$24,A453)&gt;0,WEEKDAY(A453)=1),"TC",IF(G453&gt;='CẤU HÌNH'!$C$11,"X",IF(G453&gt;='CẤU HÌNH'!$C$12,"N","K"))))))</f>
        <v/>
      </c>
      <c r="N453" s="17"/>
      <c r="O453" s="39" t="str">
        <f t="shared" si="2"/>
        <v/>
      </c>
    </row>
    <row r="454" ht="19.5" customHeight="1">
      <c r="A454" s="15"/>
      <c r="B454" s="17"/>
      <c r="C454" s="22" t="str">
        <f t="array" ref="C454">IF(B454="","",IFERROR(INDEX('NHÂN VIÊN'!$C$5:$C$54,MATCH(B454,'NHÂN VIÊN'!$B$5:$B$54,0)),"⚠ Sai mã NV"))</f>
        <v/>
      </c>
      <c r="D454" s="24"/>
      <c r="E454" s="24"/>
      <c r="F454" s="25"/>
      <c r="G454" s="32" t="str">
        <f>IF(OR(A454="",B454=""),"",IF(AND(D454&lt;&gt;"",E454&lt;&gt;""),ROUND(MAX(0,(E454-D454)*24-MAX(0,MIN(E454,'CẤU HÌNH'!$C$8)-MAX(D454,'CẤU HÌNH'!$C$7))*24),2),0))</f>
        <v/>
      </c>
      <c r="H454" s="34" t="str">
        <f>IF(M454="X",IF(D454&gt;'CẤU HÌNH'!$C$5+'CẤU HÌNH'!$C$10/1440,ROUND((D454-'CẤU HÌNH'!$C$5)*1440,0),0),"")</f>
        <v/>
      </c>
      <c r="I454" s="34" t="str">
        <f>IF(M454="X",IF(E454&lt;'CẤU HÌNH'!$C$6,ROUND(('CẤU HÌNH'!$C$6-E454)*1440,0),0),"")</f>
        <v/>
      </c>
      <c r="J454" s="37" t="str">
        <f>IF(M454="","",IF(M454="TC",G454,IF(M454="X",IF(ROUND((E454-'CẤU HÌNH'!$C$6)*24,4)&gt;='CẤU HÌNH'!$C$13,FLOOR(ROUND((E454-'CẤU HÌNH'!$C$6)*24,4),0.5),0),0)))</f>
        <v/>
      </c>
      <c r="K454" s="32" t="str">
        <f>IF(A454="","",IF(COUNTIF('CẤU HÌNH'!$E$5:$E$24,A454)&gt;0,'CẤU HÌNH'!$C$16,IF(WEEKDAY(A454)=1,'CẤU HÌNH'!$C$15,'CẤU HÌNH'!$C$14)))</f>
        <v/>
      </c>
      <c r="L454" s="37" t="str">
        <f t="shared" si="1"/>
        <v/>
      </c>
      <c r="M454" s="38" t="str">
        <f>IF(OR(A454="",B454=""),"",IF(F454&lt;&gt;"",F454,IF(G454=0,"",IF(OR(COUNTIF('CẤU HÌNH'!$E$5:$E$24,A454)&gt;0,WEEKDAY(A454)=1),"TC",IF(G454&gt;='CẤU HÌNH'!$C$11,"X",IF(G454&gt;='CẤU HÌNH'!$C$12,"N","K"))))))</f>
        <v/>
      </c>
      <c r="N454" s="17"/>
      <c r="O454" s="39" t="str">
        <f t="shared" si="2"/>
        <v/>
      </c>
    </row>
    <row r="455" ht="19.5" customHeight="1">
      <c r="A455" s="15"/>
      <c r="B455" s="17"/>
      <c r="C455" s="22" t="str">
        <f t="array" ref="C455">IF(B455="","",IFERROR(INDEX('NHÂN VIÊN'!$C$5:$C$54,MATCH(B455,'NHÂN VIÊN'!$B$5:$B$54,0)),"⚠ Sai mã NV"))</f>
        <v/>
      </c>
      <c r="D455" s="24"/>
      <c r="E455" s="24"/>
      <c r="F455" s="25"/>
      <c r="G455" s="32" t="str">
        <f>IF(OR(A455="",B455=""),"",IF(AND(D455&lt;&gt;"",E455&lt;&gt;""),ROUND(MAX(0,(E455-D455)*24-MAX(0,MIN(E455,'CẤU HÌNH'!$C$8)-MAX(D455,'CẤU HÌNH'!$C$7))*24),2),0))</f>
        <v/>
      </c>
      <c r="H455" s="34" t="str">
        <f>IF(M455="X",IF(D455&gt;'CẤU HÌNH'!$C$5+'CẤU HÌNH'!$C$10/1440,ROUND((D455-'CẤU HÌNH'!$C$5)*1440,0),0),"")</f>
        <v/>
      </c>
      <c r="I455" s="34" t="str">
        <f>IF(M455="X",IF(E455&lt;'CẤU HÌNH'!$C$6,ROUND(('CẤU HÌNH'!$C$6-E455)*1440,0),0),"")</f>
        <v/>
      </c>
      <c r="J455" s="37" t="str">
        <f>IF(M455="","",IF(M455="TC",G455,IF(M455="X",IF(ROUND((E455-'CẤU HÌNH'!$C$6)*24,4)&gt;='CẤU HÌNH'!$C$13,FLOOR(ROUND((E455-'CẤU HÌNH'!$C$6)*24,4),0.5),0),0)))</f>
        <v/>
      </c>
      <c r="K455" s="32" t="str">
        <f>IF(A455="","",IF(COUNTIF('CẤU HÌNH'!$E$5:$E$24,A455)&gt;0,'CẤU HÌNH'!$C$16,IF(WEEKDAY(A455)=1,'CẤU HÌNH'!$C$15,'CẤU HÌNH'!$C$14)))</f>
        <v/>
      </c>
      <c r="L455" s="37" t="str">
        <f t="shared" si="1"/>
        <v/>
      </c>
      <c r="M455" s="38" t="str">
        <f>IF(OR(A455="",B455=""),"",IF(F455&lt;&gt;"",F455,IF(G455=0,"",IF(OR(COUNTIF('CẤU HÌNH'!$E$5:$E$24,A455)&gt;0,WEEKDAY(A455)=1),"TC",IF(G455&gt;='CẤU HÌNH'!$C$11,"X",IF(G455&gt;='CẤU HÌNH'!$C$12,"N","K"))))))</f>
        <v/>
      </c>
      <c r="N455" s="17"/>
      <c r="O455" s="39" t="str">
        <f t="shared" si="2"/>
        <v/>
      </c>
    </row>
    <row r="456" ht="19.5" customHeight="1">
      <c r="A456" s="15"/>
      <c r="B456" s="17"/>
      <c r="C456" s="22" t="str">
        <f t="array" ref="C456">IF(B456="","",IFERROR(INDEX('NHÂN VIÊN'!$C$5:$C$54,MATCH(B456,'NHÂN VIÊN'!$B$5:$B$54,0)),"⚠ Sai mã NV"))</f>
        <v/>
      </c>
      <c r="D456" s="24"/>
      <c r="E456" s="24"/>
      <c r="F456" s="25"/>
      <c r="G456" s="32" t="str">
        <f>IF(OR(A456="",B456=""),"",IF(AND(D456&lt;&gt;"",E456&lt;&gt;""),ROUND(MAX(0,(E456-D456)*24-MAX(0,MIN(E456,'CẤU HÌNH'!$C$8)-MAX(D456,'CẤU HÌNH'!$C$7))*24),2),0))</f>
        <v/>
      </c>
      <c r="H456" s="34" t="str">
        <f>IF(M456="X",IF(D456&gt;'CẤU HÌNH'!$C$5+'CẤU HÌNH'!$C$10/1440,ROUND((D456-'CẤU HÌNH'!$C$5)*1440,0),0),"")</f>
        <v/>
      </c>
      <c r="I456" s="34" t="str">
        <f>IF(M456="X",IF(E456&lt;'CẤU HÌNH'!$C$6,ROUND(('CẤU HÌNH'!$C$6-E456)*1440,0),0),"")</f>
        <v/>
      </c>
      <c r="J456" s="37" t="str">
        <f>IF(M456="","",IF(M456="TC",G456,IF(M456="X",IF(ROUND((E456-'CẤU HÌNH'!$C$6)*24,4)&gt;='CẤU HÌNH'!$C$13,FLOOR(ROUND((E456-'CẤU HÌNH'!$C$6)*24,4),0.5),0),0)))</f>
        <v/>
      </c>
      <c r="K456" s="32" t="str">
        <f>IF(A456="","",IF(COUNTIF('CẤU HÌNH'!$E$5:$E$24,A456)&gt;0,'CẤU HÌNH'!$C$16,IF(WEEKDAY(A456)=1,'CẤU HÌNH'!$C$15,'CẤU HÌNH'!$C$14)))</f>
        <v/>
      </c>
      <c r="L456" s="37" t="str">
        <f t="shared" si="1"/>
        <v/>
      </c>
      <c r="M456" s="38" t="str">
        <f>IF(OR(A456="",B456=""),"",IF(F456&lt;&gt;"",F456,IF(G456=0,"",IF(OR(COUNTIF('CẤU HÌNH'!$E$5:$E$24,A456)&gt;0,WEEKDAY(A456)=1),"TC",IF(G456&gt;='CẤU HÌNH'!$C$11,"X",IF(G456&gt;='CẤU HÌNH'!$C$12,"N","K"))))))</f>
        <v/>
      </c>
      <c r="N456" s="17"/>
      <c r="O456" s="39" t="str">
        <f t="shared" si="2"/>
        <v/>
      </c>
    </row>
    <row r="457" ht="19.5" customHeight="1">
      <c r="A457" s="15"/>
      <c r="B457" s="17"/>
      <c r="C457" s="22" t="str">
        <f t="array" ref="C457">IF(B457="","",IFERROR(INDEX('NHÂN VIÊN'!$C$5:$C$54,MATCH(B457,'NHÂN VIÊN'!$B$5:$B$54,0)),"⚠ Sai mã NV"))</f>
        <v/>
      </c>
      <c r="D457" s="24"/>
      <c r="E457" s="24"/>
      <c r="F457" s="25"/>
      <c r="G457" s="32" t="str">
        <f>IF(OR(A457="",B457=""),"",IF(AND(D457&lt;&gt;"",E457&lt;&gt;""),ROUND(MAX(0,(E457-D457)*24-MAX(0,MIN(E457,'CẤU HÌNH'!$C$8)-MAX(D457,'CẤU HÌNH'!$C$7))*24),2),0))</f>
        <v/>
      </c>
      <c r="H457" s="34" t="str">
        <f>IF(M457="X",IF(D457&gt;'CẤU HÌNH'!$C$5+'CẤU HÌNH'!$C$10/1440,ROUND((D457-'CẤU HÌNH'!$C$5)*1440,0),0),"")</f>
        <v/>
      </c>
      <c r="I457" s="34" t="str">
        <f>IF(M457="X",IF(E457&lt;'CẤU HÌNH'!$C$6,ROUND(('CẤU HÌNH'!$C$6-E457)*1440,0),0),"")</f>
        <v/>
      </c>
      <c r="J457" s="37" t="str">
        <f>IF(M457="","",IF(M457="TC",G457,IF(M457="X",IF(ROUND((E457-'CẤU HÌNH'!$C$6)*24,4)&gt;='CẤU HÌNH'!$C$13,FLOOR(ROUND((E457-'CẤU HÌNH'!$C$6)*24,4),0.5),0),0)))</f>
        <v/>
      </c>
      <c r="K457" s="32" t="str">
        <f>IF(A457="","",IF(COUNTIF('CẤU HÌNH'!$E$5:$E$24,A457)&gt;0,'CẤU HÌNH'!$C$16,IF(WEEKDAY(A457)=1,'CẤU HÌNH'!$C$15,'CẤU HÌNH'!$C$14)))</f>
        <v/>
      </c>
      <c r="L457" s="37" t="str">
        <f t="shared" si="1"/>
        <v/>
      </c>
      <c r="M457" s="38" t="str">
        <f>IF(OR(A457="",B457=""),"",IF(F457&lt;&gt;"",F457,IF(G457=0,"",IF(OR(COUNTIF('CẤU HÌNH'!$E$5:$E$24,A457)&gt;0,WEEKDAY(A457)=1),"TC",IF(G457&gt;='CẤU HÌNH'!$C$11,"X",IF(G457&gt;='CẤU HÌNH'!$C$12,"N","K"))))))</f>
        <v/>
      </c>
      <c r="N457" s="17"/>
      <c r="O457" s="39" t="str">
        <f t="shared" si="2"/>
        <v/>
      </c>
    </row>
    <row r="458" ht="19.5" customHeight="1">
      <c r="A458" s="15"/>
      <c r="B458" s="17"/>
      <c r="C458" s="22" t="str">
        <f t="array" ref="C458">IF(B458="","",IFERROR(INDEX('NHÂN VIÊN'!$C$5:$C$54,MATCH(B458,'NHÂN VIÊN'!$B$5:$B$54,0)),"⚠ Sai mã NV"))</f>
        <v/>
      </c>
      <c r="D458" s="24"/>
      <c r="E458" s="24"/>
      <c r="F458" s="25"/>
      <c r="G458" s="32" t="str">
        <f>IF(OR(A458="",B458=""),"",IF(AND(D458&lt;&gt;"",E458&lt;&gt;""),ROUND(MAX(0,(E458-D458)*24-MAX(0,MIN(E458,'CẤU HÌNH'!$C$8)-MAX(D458,'CẤU HÌNH'!$C$7))*24),2),0))</f>
        <v/>
      </c>
      <c r="H458" s="34" t="str">
        <f>IF(M458="X",IF(D458&gt;'CẤU HÌNH'!$C$5+'CẤU HÌNH'!$C$10/1440,ROUND((D458-'CẤU HÌNH'!$C$5)*1440,0),0),"")</f>
        <v/>
      </c>
      <c r="I458" s="34" t="str">
        <f>IF(M458="X",IF(E458&lt;'CẤU HÌNH'!$C$6,ROUND(('CẤU HÌNH'!$C$6-E458)*1440,0),0),"")</f>
        <v/>
      </c>
      <c r="J458" s="37" t="str">
        <f>IF(M458="","",IF(M458="TC",G458,IF(M458="X",IF(ROUND((E458-'CẤU HÌNH'!$C$6)*24,4)&gt;='CẤU HÌNH'!$C$13,FLOOR(ROUND((E458-'CẤU HÌNH'!$C$6)*24,4),0.5),0),0)))</f>
        <v/>
      </c>
      <c r="K458" s="32" t="str">
        <f>IF(A458="","",IF(COUNTIF('CẤU HÌNH'!$E$5:$E$24,A458)&gt;0,'CẤU HÌNH'!$C$16,IF(WEEKDAY(A458)=1,'CẤU HÌNH'!$C$15,'CẤU HÌNH'!$C$14)))</f>
        <v/>
      </c>
      <c r="L458" s="37" t="str">
        <f t="shared" si="1"/>
        <v/>
      </c>
      <c r="M458" s="38" t="str">
        <f>IF(OR(A458="",B458=""),"",IF(F458&lt;&gt;"",F458,IF(G458=0,"",IF(OR(COUNTIF('CẤU HÌNH'!$E$5:$E$24,A458)&gt;0,WEEKDAY(A458)=1),"TC",IF(G458&gt;='CẤU HÌNH'!$C$11,"X",IF(G458&gt;='CẤU HÌNH'!$C$12,"N","K"))))))</f>
        <v/>
      </c>
      <c r="N458" s="17"/>
      <c r="O458" s="39" t="str">
        <f t="shared" si="2"/>
        <v/>
      </c>
    </row>
    <row r="459" ht="19.5" customHeight="1">
      <c r="A459" s="15"/>
      <c r="B459" s="17"/>
      <c r="C459" s="22" t="str">
        <f t="array" ref="C459">IF(B459="","",IFERROR(INDEX('NHÂN VIÊN'!$C$5:$C$54,MATCH(B459,'NHÂN VIÊN'!$B$5:$B$54,0)),"⚠ Sai mã NV"))</f>
        <v/>
      </c>
      <c r="D459" s="24"/>
      <c r="E459" s="24"/>
      <c r="F459" s="25"/>
      <c r="G459" s="32" t="str">
        <f>IF(OR(A459="",B459=""),"",IF(AND(D459&lt;&gt;"",E459&lt;&gt;""),ROUND(MAX(0,(E459-D459)*24-MAX(0,MIN(E459,'CẤU HÌNH'!$C$8)-MAX(D459,'CẤU HÌNH'!$C$7))*24),2),0))</f>
        <v/>
      </c>
      <c r="H459" s="34" t="str">
        <f>IF(M459="X",IF(D459&gt;'CẤU HÌNH'!$C$5+'CẤU HÌNH'!$C$10/1440,ROUND((D459-'CẤU HÌNH'!$C$5)*1440,0),0),"")</f>
        <v/>
      </c>
      <c r="I459" s="34" t="str">
        <f>IF(M459="X",IF(E459&lt;'CẤU HÌNH'!$C$6,ROUND(('CẤU HÌNH'!$C$6-E459)*1440,0),0),"")</f>
        <v/>
      </c>
      <c r="J459" s="37" t="str">
        <f>IF(M459="","",IF(M459="TC",G459,IF(M459="X",IF(ROUND((E459-'CẤU HÌNH'!$C$6)*24,4)&gt;='CẤU HÌNH'!$C$13,FLOOR(ROUND((E459-'CẤU HÌNH'!$C$6)*24,4),0.5),0),0)))</f>
        <v/>
      </c>
      <c r="K459" s="32" t="str">
        <f>IF(A459="","",IF(COUNTIF('CẤU HÌNH'!$E$5:$E$24,A459)&gt;0,'CẤU HÌNH'!$C$16,IF(WEEKDAY(A459)=1,'CẤU HÌNH'!$C$15,'CẤU HÌNH'!$C$14)))</f>
        <v/>
      </c>
      <c r="L459" s="37" t="str">
        <f t="shared" si="1"/>
        <v/>
      </c>
      <c r="M459" s="38" t="str">
        <f>IF(OR(A459="",B459=""),"",IF(F459&lt;&gt;"",F459,IF(G459=0,"",IF(OR(COUNTIF('CẤU HÌNH'!$E$5:$E$24,A459)&gt;0,WEEKDAY(A459)=1),"TC",IF(G459&gt;='CẤU HÌNH'!$C$11,"X",IF(G459&gt;='CẤU HÌNH'!$C$12,"N","K"))))))</f>
        <v/>
      </c>
      <c r="N459" s="17"/>
      <c r="O459" s="39" t="str">
        <f t="shared" si="2"/>
        <v/>
      </c>
    </row>
    <row r="460" ht="19.5" customHeight="1">
      <c r="A460" s="15"/>
      <c r="B460" s="17"/>
      <c r="C460" s="22" t="str">
        <f t="array" ref="C460">IF(B460="","",IFERROR(INDEX('NHÂN VIÊN'!$C$5:$C$54,MATCH(B460,'NHÂN VIÊN'!$B$5:$B$54,0)),"⚠ Sai mã NV"))</f>
        <v/>
      </c>
      <c r="D460" s="24"/>
      <c r="E460" s="24"/>
      <c r="F460" s="25"/>
      <c r="G460" s="32" t="str">
        <f>IF(OR(A460="",B460=""),"",IF(AND(D460&lt;&gt;"",E460&lt;&gt;""),ROUND(MAX(0,(E460-D460)*24-MAX(0,MIN(E460,'CẤU HÌNH'!$C$8)-MAX(D460,'CẤU HÌNH'!$C$7))*24),2),0))</f>
        <v/>
      </c>
      <c r="H460" s="34" t="str">
        <f>IF(M460="X",IF(D460&gt;'CẤU HÌNH'!$C$5+'CẤU HÌNH'!$C$10/1440,ROUND((D460-'CẤU HÌNH'!$C$5)*1440,0),0),"")</f>
        <v/>
      </c>
      <c r="I460" s="34" t="str">
        <f>IF(M460="X",IF(E460&lt;'CẤU HÌNH'!$C$6,ROUND(('CẤU HÌNH'!$C$6-E460)*1440,0),0),"")</f>
        <v/>
      </c>
      <c r="J460" s="37" t="str">
        <f>IF(M460="","",IF(M460="TC",G460,IF(M460="X",IF(ROUND((E460-'CẤU HÌNH'!$C$6)*24,4)&gt;='CẤU HÌNH'!$C$13,FLOOR(ROUND((E460-'CẤU HÌNH'!$C$6)*24,4),0.5),0),0)))</f>
        <v/>
      </c>
      <c r="K460" s="32" t="str">
        <f>IF(A460="","",IF(COUNTIF('CẤU HÌNH'!$E$5:$E$24,A460)&gt;0,'CẤU HÌNH'!$C$16,IF(WEEKDAY(A460)=1,'CẤU HÌNH'!$C$15,'CẤU HÌNH'!$C$14)))</f>
        <v/>
      </c>
      <c r="L460" s="37" t="str">
        <f t="shared" si="1"/>
        <v/>
      </c>
      <c r="M460" s="38" t="str">
        <f>IF(OR(A460="",B460=""),"",IF(F460&lt;&gt;"",F460,IF(G460=0,"",IF(OR(COUNTIF('CẤU HÌNH'!$E$5:$E$24,A460)&gt;0,WEEKDAY(A460)=1),"TC",IF(G460&gt;='CẤU HÌNH'!$C$11,"X",IF(G460&gt;='CẤU HÌNH'!$C$12,"N","K"))))))</f>
        <v/>
      </c>
      <c r="N460" s="17"/>
      <c r="O460" s="39" t="str">
        <f t="shared" si="2"/>
        <v/>
      </c>
    </row>
    <row r="461" ht="19.5" customHeight="1">
      <c r="A461" s="15"/>
      <c r="B461" s="17"/>
      <c r="C461" s="22" t="str">
        <f t="array" ref="C461">IF(B461="","",IFERROR(INDEX('NHÂN VIÊN'!$C$5:$C$54,MATCH(B461,'NHÂN VIÊN'!$B$5:$B$54,0)),"⚠ Sai mã NV"))</f>
        <v/>
      </c>
      <c r="D461" s="24"/>
      <c r="E461" s="24"/>
      <c r="F461" s="25"/>
      <c r="G461" s="32" t="str">
        <f>IF(OR(A461="",B461=""),"",IF(AND(D461&lt;&gt;"",E461&lt;&gt;""),ROUND(MAX(0,(E461-D461)*24-MAX(0,MIN(E461,'CẤU HÌNH'!$C$8)-MAX(D461,'CẤU HÌNH'!$C$7))*24),2),0))</f>
        <v/>
      </c>
      <c r="H461" s="34" t="str">
        <f>IF(M461="X",IF(D461&gt;'CẤU HÌNH'!$C$5+'CẤU HÌNH'!$C$10/1440,ROUND((D461-'CẤU HÌNH'!$C$5)*1440,0),0),"")</f>
        <v/>
      </c>
      <c r="I461" s="34" t="str">
        <f>IF(M461="X",IF(E461&lt;'CẤU HÌNH'!$C$6,ROUND(('CẤU HÌNH'!$C$6-E461)*1440,0),0),"")</f>
        <v/>
      </c>
      <c r="J461" s="37" t="str">
        <f>IF(M461="","",IF(M461="TC",G461,IF(M461="X",IF(ROUND((E461-'CẤU HÌNH'!$C$6)*24,4)&gt;='CẤU HÌNH'!$C$13,FLOOR(ROUND((E461-'CẤU HÌNH'!$C$6)*24,4),0.5),0),0)))</f>
        <v/>
      </c>
      <c r="K461" s="32" t="str">
        <f>IF(A461="","",IF(COUNTIF('CẤU HÌNH'!$E$5:$E$24,A461)&gt;0,'CẤU HÌNH'!$C$16,IF(WEEKDAY(A461)=1,'CẤU HÌNH'!$C$15,'CẤU HÌNH'!$C$14)))</f>
        <v/>
      </c>
      <c r="L461" s="37" t="str">
        <f t="shared" si="1"/>
        <v/>
      </c>
      <c r="M461" s="38" t="str">
        <f>IF(OR(A461="",B461=""),"",IF(F461&lt;&gt;"",F461,IF(G461=0,"",IF(OR(COUNTIF('CẤU HÌNH'!$E$5:$E$24,A461)&gt;0,WEEKDAY(A461)=1),"TC",IF(G461&gt;='CẤU HÌNH'!$C$11,"X",IF(G461&gt;='CẤU HÌNH'!$C$12,"N","K"))))))</f>
        <v/>
      </c>
      <c r="N461" s="17"/>
      <c r="O461" s="39" t="str">
        <f t="shared" si="2"/>
        <v/>
      </c>
    </row>
    <row r="462" ht="19.5" customHeight="1">
      <c r="A462" s="15"/>
      <c r="B462" s="17"/>
      <c r="C462" s="22" t="str">
        <f t="array" ref="C462">IF(B462="","",IFERROR(INDEX('NHÂN VIÊN'!$C$5:$C$54,MATCH(B462,'NHÂN VIÊN'!$B$5:$B$54,0)),"⚠ Sai mã NV"))</f>
        <v/>
      </c>
      <c r="D462" s="24"/>
      <c r="E462" s="24"/>
      <c r="F462" s="25"/>
      <c r="G462" s="32" t="str">
        <f>IF(OR(A462="",B462=""),"",IF(AND(D462&lt;&gt;"",E462&lt;&gt;""),ROUND(MAX(0,(E462-D462)*24-MAX(0,MIN(E462,'CẤU HÌNH'!$C$8)-MAX(D462,'CẤU HÌNH'!$C$7))*24),2),0))</f>
        <v/>
      </c>
      <c r="H462" s="34" t="str">
        <f>IF(M462="X",IF(D462&gt;'CẤU HÌNH'!$C$5+'CẤU HÌNH'!$C$10/1440,ROUND((D462-'CẤU HÌNH'!$C$5)*1440,0),0),"")</f>
        <v/>
      </c>
      <c r="I462" s="34" t="str">
        <f>IF(M462="X",IF(E462&lt;'CẤU HÌNH'!$C$6,ROUND(('CẤU HÌNH'!$C$6-E462)*1440,0),0),"")</f>
        <v/>
      </c>
      <c r="J462" s="37" t="str">
        <f>IF(M462="","",IF(M462="TC",G462,IF(M462="X",IF(ROUND((E462-'CẤU HÌNH'!$C$6)*24,4)&gt;='CẤU HÌNH'!$C$13,FLOOR(ROUND((E462-'CẤU HÌNH'!$C$6)*24,4),0.5),0),0)))</f>
        <v/>
      </c>
      <c r="K462" s="32" t="str">
        <f>IF(A462="","",IF(COUNTIF('CẤU HÌNH'!$E$5:$E$24,A462)&gt;0,'CẤU HÌNH'!$C$16,IF(WEEKDAY(A462)=1,'CẤU HÌNH'!$C$15,'CẤU HÌNH'!$C$14)))</f>
        <v/>
      </c>
      <c r="L462" s="37" t="str">
        <f t="shared" si="1"/>
        <v/>
      </c>
      <c r="M462" s="38" t="str">
        <f>IF(OR(A462="",B462=""),"",IF(F462&lt;&gt;"",F462,IF(G462=0,"",IF(OR(COUNTIF('CẤU HÌNH'!$E$5:$E$24,A462)&gt;0,WEEKDAY(A462)=1),"TC",IF(G462&gt;='CẤU HÌNH'!$C$11,"X",IF(G462&gt;='CẤU HÌNH'!$C$12,"N","K"))))))</f>
        <v/>
      </c>
      <c r="N462" s="17"/>
      <c r="O462" s="39" t="str">
        <f t="shared" si="2"/>
        <v/>
      </c>
    </row>
    <row r="463" ht="19.5" customHeight="1">
      <c r="A463" s="15"/>
      <c r="B463" s="17"/>
      <c r="C463" s="22" t="str">
        <f t="array" ref="C463">IF(B463="","",IFERROR(INDEX('NHÂN VIÊN'!$C$5:$C$54,MATCH(B463,'NHÂN VIÊN'!$B$5:$B$54,0)),"⚠ Sai mã NV"))</f>
        <v/>
      </c>
      <c r="D463" s="24"/>
      <c r="E463" s="24"/>
      <c r="F463" s="25"/>
      <c r="G463" s="32" t="str">
        <f>IF(OR(A463="",B463=""),"",IF(AND(D463&lt;&gt;"",E463&lt;&gt;""),ROUND(MAX(0,(E463-D463)*24-MAX(0,MIN(E463,'CẤU HÌNH'!$C$8)-MAX(D463,'CẤU HÌNH'!$C$7))*24),2),0))</f>
        <v/>
      </c>
      <c r="H463" s="34" t="str">
        <f>IF(M463="X",IF(D463&gt;'CẤU HÌNH'!$C$5+'CẤU HÌNH'!$C$10/1440,ROUND((D463-'CẤU HÌNH'!$C$5)*1440,0),0),"")</f>
        <v/>
      </c>
      <c r="I463" s="34" t="str">
        <f>IF(M463="X",IF(E463&lt;'CẤU HÌNH'!$C$6,ROUND(('CẤU HÌNH'!$C$6-E463)*1440,0),0),"")</f>
        <v/>
      </c>
      <c r="J463" s="37" t="str">
        <f>IF(M463="","",IF(M463="TC",G463,IF(M463="X",IF(ROUND((E463-'CẤU HÌNH'!$C$6)*24,4)&gt;='CẤU HÌNH'!$C$13,FLOOR(ROUND((E463-'CẤU HÌNH'!$C$6)*24,4),0.5),0),0)))</f>
        <v/>
      </c>
      <c r="K463" s="32" t="str">
        <f>IF(A463="","",IF(COUNTIF('CẤU HÌNH'!$E$5:$E$24,A463)&gt;0,'CẤU HÌNH'!$C$16,IF(WEEKDAY(A463)=1,'CẤU HÌNH'!$C$15,'CẤU HÌNH'!$C$14)))</f>
        <v/>
      </c>
      <c r="L463" s="37" t="str">
        <f t="shared" si="1"/>
        <v/>
      </c>
      <c r="M463" s="38" t="str">
        <f>IF(OR(A463="",B463=""),"",IF(F463&lt;&gt;"",F463,IF(G463=0,"",IF(OR(COUNTIF('CẤU HÌNH'!$E$5:$E$24,A463)&gt;0,WEEKDAY(A463)=1),"TC",IF(G463&gt;='CẤU HÌNH'!$C$11,"X",IF(G463&gt;='CẤU HÌNH'!$C$12,"N","K"))))))</f>
        <v/>
      </c>
      <c r="N463" s="17"/>
      <c r="O463" s="39" t="str">
        <f t="shared" si="2"/>
        <v/>
      </c>
    </row>
    <row r="464" ht="19.5" customHeight="1">
      <c r="A464" s="15"/>
      <c r="B464" s="17"/>
      <c r="C464" s="22" t="str">
        <f t="array" ref="C464">IF(B464="","",IFERROR(INDEX('NHÂN VIÊN'!$C$5:$C$54,MATCH(B464,'NHÂN VIÊN'!$B$5:$B$54,0)),"⚠ Sai mã NV"))</f>
        <v/>
      </c>
      <c r="D464" s="24"/>
      <c r="E464" s="24"/>
      <c r="F464" s="25"/>
      <c r="G464" s="32" t="str">
        <f>IF(OR(A464="",B464=""),"",IF(AND(D464&lt;&gt;"",E464&lt;&gt;""),ROUND(MAX(0,(E464-D464)*24-MAX(0,MIN(E464,'CẤU HÌNH'!$C$8)-MAX(D464,'CẤU HÌNH'!$C$7))*24),2),0))</f>
        <v/>
      </c>
      <c r="H464" s="34" t="str">
        <f>IF(M464="X",IF(D464&gt;'CẤU HÌNH'!$C$5+'CẤU HÌNH'!$C$10/1440,ROUND((D464-'CẤU HÌNH'!$C$5)*1440,0),0),"")</f>
        <v/>
      </c>
      <c r="I464" s="34" t="str">
        <f>IF(M464="X",IF(E464&lt;'CẤU HÌNH'!$C$6,ROUND(('CẤU HÌNH'!$C$6-E464)*1440,0),0),"")</f>
        <v/>
      </c>
      <c r="J464" s="37" t="str">
        <f>IF(M464="","",IF(M464="TC",G464,IF(M464="X",IF(ROUND((E464-'CẤU HÌNH'!$C$6)*24,4)&gt;='CẤU HÌNH'!$C$13,FLOOR(ROUND((E464-'CẤU HÌNH'!$C$6)*24,4),0.5),0),0)))</f>
        <v/>
      </c>
      <c r="K464" s="32" t="str">
        <f>IF(A464="","",IF(COUNTIF('CẤU HÌNH'!$E$5:$E$24,A464)&gt;0,'CẤU HÌNH'!$C$16,IF(WEEKDAY(A464)=1,'CẤU HÌNH'!$C$15,'CẤU HÌNH'!$C$14)))</f>
        <v/>
      </c>
      <c r="L464" s="37" t="str">
        <f t="shared" si="1"/>
        <v/>
      </c>
      <c r="M464" s="38" t="str">
        <f>IF(OR(A464="",B464=""),"",IF(F464&lt;&gt;"",F464,IF(G464=0,"",IF(OR(COUNTIF('CẤU HÌNH'!$E$5:$E$24,A464)&gt;0,WEEKDAY(A464)=1),"TC",IF(G464&gt;='CẤU HÌNH'!$C$11,"X",IF(G464&gt;='CẤU HÌNH'!$C$12,"N","K"))))))</f>
        <v/>
      </c>
      <c r="N464" s="17"/>
      <c r="O464" s="39" t="str">
        <f t="shared" si="2"/>
        <v/>
      </c>
    </row>
    <row r="465" ht="19.5" customHeight="1">
      <c r="A465" s="15"/>
      <c r="B465" s="17"/>
      <c r="C465" s="22" t="str">
        <f t="array" ref="C465">IF(B465="","",IFERROR(INDEX('NHÂN VIÊN'!$C$5:$C$54,MATCH(B465,'NHÂN VIÊN'!$B$5:$B$54,0)),"⚠ Sai mã NV"))</f>
        <v/>
      </c>
      <c r="D465" s="24"/>
      <c r="E465" s="24"/>
      <c r="F465" s="25"/>
      <c r="G465" s="32" t="str">
        <f>IF(OR(A465="",B465=""),"",IF(AND(D465&lt;&gt;"",E465&lt;&gt;""),ROUND(MAX(0,(E465-D465)*24-MAX(0,MIN(E465,'CẤU HÌNH'!$C$8)-MAX(D465,'CẤU HÌNH'!$C$7))*24),2),0))</f>
        <v/>
      </c>
      <c r="H465" s="34" t="str">
        <f>IF(M465="X",IF(D465&gt;'CẤU HÌNH'!$C$5+'CẤU HÌNH'!$C$10/1440,ROUND((D465-'CẤU HÌNH'!$C$5)*1440,0),0),"")</f>
        <v/>
      </c>
      <c r="I465" s="34" t="str">
        <f>IF(M465="X",IF(E465&lt;'CẤU HÌNH'!$C$6,ROUND(('CẤU HÌNH'!$C$6-E465)*1440,0),0),"")</f>
        <v/>
      </c>
      <c r="J465" s="37" t="str">
        <f>IF(M465="","",IF(M465="TC",G465,IF(M465="X",IF(ROUND((E465-'CẤU HÌNH'!$C$6)*24,4)&gt;='CẤU HÌNH'!$C$13,FLOOR(ROUND((E465-'CẤU HÌNH'!$C$6)*24,4),0.5),0),0)))</f>
        <v/>
      </c>
      <c r="K465" s="32" t="str">
        <f>IF(A465="","",IF(COUNTIF('CẤU HÌNH'!$E$5:$E$24,A465)&gt;0,'CẤU HÌNH'!$C$16,IF(WEEKDAY(A465)=1,'CẤU HÌNH'!$C$15,'CẤU HÌNH'!$C$14)))</f>
        <v/>
      </c>
      <c r="L465" s="37" t="str">
        <f t="shared" si="1"/>
        <v/>
      </c>
      <c r="M465" s="38" t="str">
        <f>IF(OR(A465="",B465=""),"",IF(F465&lt;&gt;"",F465,IF(G465=0,"",IF(OR(COUNTIF('CẤU HÌNH'!$E$5:$E$24,A465)&gt;0,WEEKDAY(A465)=1),"TC",IF(G465&gt;='CẤU HÌNH'!$C$11,"X",IF(G465&gt;='CẤU HÌNH'!$C$12,"N","K"))))))</f>
        <v/>
      </c>
      <c r="N465" s="17"/>
      <c r="O465" s="39" t="str">
        <f t="shared" si="2"/>
        <v/>
      </c>
    </row>
    <row r="466" ht="19.5" customHeight="1">
      <c r="A466" s="15"/>
      <c r="B466" s="17"/>
      <c r="C466" s="22" t="str">
        <f t="array" ref="C466">IF(B466="","",IFERROR(INDEX('NHÂN VIÊN'!$C$5:$C$54,MATCH(B466,'NHÂN VIÊN'!$B$5:$B$54,0)),"⚠ Sai mã NV"))</f>
        <v/>
      </c>
      <c r="D466" s="24"/>
      <c r="E466" s="24"/>
      <c r="F466" s="25"/>
      <c r="G466" s="32" t="str">
        <f>IF(OR(A466="",B466=""),"",IF(AND(D466&lt;&gt;"",E466&lt;&gt;""),ROUND(MAX(0,(E466-D466)*24-MAX(0,MIN(E466,'CẤU HÌNH'!$C$8)-MAX(D466,'CẤU HÌNH'!$C$7))*24),2),0))</f>
        <v/>
      </c>
      <c r="H466" s="34" t="str">
        <f>IF(M466="X",IF(D466&gt;'CẤU HÌNH'!$C$5+'CẤU HÌNH'!$C$10/1440,ROUND((D466-'CẤU HÌNH'!$C$5)*1440,0),0),"")</f>
        <v/>
      </c>
      <c r="I466" s="34" t="str">
        <f>IF(M466="X",IF(E466&lt;'CẤU HÌNH'!$C$6,ROUND(('CẤU HÌNH'!$C$6-E466)*1440,0),0),"")</f>
        <v/>
      </c>
      <c r="J466" s="37" t="str">
        <f>IF(M466="","",IF(M466="TC",G466,IF(M466="X",IF(ROUND((E466-'CẤU HÌNH'!$C$6)*24,4)&gt;='CẤU HÌNH'!$C$13,FLOOR(ROUND((E466-'CẤU HÌNH'!$C$6)*24,4),0.5),0),0)))</f>
        <v/>
      </c>
      <c r="K466" s="32" t="str">
        <f>IF(A466="","",IF(COUNTIF('CẤU HÌNH'!$E$5:$E$24,A466)&gt;0,'CẤU HÌNH'!$C$16,IF(WEEKDAY(A466)=1,'CẤU HÌNH'!$C$15,'CẤU HÌNH'!$C$14)))</f>
        <v/>
      </c>
      <c r="L466" s="37" t="str">
        <f t="shared" si="1"/>
        <v/>
      </c>
      <c r="M466" s="38" t="str">
        <f>IF(OR(A466="",B466=""),"",IF(F466&lt;&gt;"",F466,IF(G466=0,"",IF(OR(COUNTIF('CẤU HÌNH'!$E$5:$E$24,A466)&gt;0,WEEKDAY(A466)=1),"TC",IF(G466&gt;='CẤU HÌNH'!$C$11,"X",IF(G466&gt;='CẤU HÌNH'!$C$12,"N","K"))))))</f>
        <v/>
      </c>
      <c r="N466" s="17"/>
      <c r="O466" s="39" t="str">
        <f t="shared" si="2"/>
        <v/>
      </c>
    </row>
    <row r="467" ht="19.5" customHeight="1">
      <c r="A467" s="15"/>
      <c r="B467" s="17"/>
      <c r="C467" s="22" t="str">
        <f t="array" ref="C467">IF(B467="","",IFERROR(INDEX('NHÂN VIÊN'!$C$5:$C$54,MATCH(B467,'NHÂN VIÊN'!$B$5:$B$54,0)),"⚠ Sai mã NV"))</f>
        <v/>
      </c>
      <c r="D467" s="24"/>
      <c r="E467" s="24"/>
      <c r="F467" s="25"/>
      <c r="G467" s="32" t="str">
        <f>IF(OR(A467="",B467=""),"",IF(AND(D467&lt;&gt;"",E467&lt;&gt;""),ROUND(MAX(0,(E467-D467)*24-MAX(0,MIN(E467,'CẤU HÌNH'!$C$8)-MAX(D467,'CẤU HÌNH'!$C$7))*24),2),0))</f>
        <v/>
      </c>
      <c r="H467" s="34" t="str">
        <f>IF(M467="X",IF(D467&gt;'CẤU HÌNH'!$C$5+'CẤU HÌNH'!$C$10/1440,ROUND((D467-'CẤU HÌNH'!$C$5)*1440,0),0),"")</f>
        <v/>
      </c>
      <c r="I467" s="34" t="str">
        <f>IF(M467="X",IF(E467&lt;'CẤU HÌNH'!$C$6,ROUND(('CẤU HÌNH'!$C$6-E467)*1440,0),0),"")</f>
        <v/>
      </c>
      <c r="J467" s="37" t="str">
        <f>IF(M467="","",IF(M467="TC",G467,IF(M467="X",IF(ROUND((E467-'CẤU HÌNH'!$C$6)*24,4)&gt;='CẤU HÌNH'!$C$13,FLOOR(ROUND((E467-'CẤU HÌNH'!$C$6)*24,4),0.5),0),0)))</f>
        <v/>
      </c>
      <c r="K467" s="32" t="str">
        <f>IF(A467="","",IF(COUNTIF('CẤU HÌNH'!$E$5:$E$24,A467)&gt;0,'CẤU HÌNH'!$C$16,IF(WEEKDAY(A467)=1,'CẤU HÌNH'!$C$15,'CẤU HÌNH'!$C$14)))</f>
        <v/>
      </c>
      <c r="L467" s="37" t="str">
        <f t="shared" si="1"/>
        <v/>
      </c>
      <c r="M467" s="38" t="str">
        <f>IF(OR(A467="",B467=""),"",IF(F467&lt;&gt;"",F467,IF(G467=0,"",IF(OR(COUNTIF('CẤU HÌNH'!$E$5:$E$24,A467)&gt;0,WEEKDAY(A467)=1),"TC",IF(G467&gt;='CẤU HÌNH'!$C$11,"X",IF(G467&gt;='CẤU HÌNH'!$C$12,"N","K"))))))</f>
        <v/>
      </c>
      <c r="N467" s="17"/>
      <c r="O467" s="39" t="str">
        <f t="shared" si="2"/>
        <v/>
      </c>
    </row>
    <row r="468" ht="19.5" customHeight="1">
      <c r="A468" s="15"/>
      <c r="B468" s="17"/>
      <c r="C468" s="22" t="str">
        <f t="array" ref="C468">IF(B468="","",IFERROR(INDEX('NHÂN VIÊN'!$C$5:$C$54,MATCH(B468,'NHÂN VIÊN'!$B$5:$B$54,0)),"⚠ Sai mã NV"))</f>
        <v/>
      </c>
      <c r="D468" s="24"/>
      <c r="E468" s="24"/>
      <c r="F468" s="25"/>
      <c r="G468" s="32" t="str">
        <f>IF(OR(A468="",B468=""),"",IF(AND(D468&lt;&gt;"",E468&lt;&gt;""),ROUND(MAX(0,(E468-D468)*24-MAX(0,MIN(E468,'CẤU HÌNH'!$C$8)-MAX(D468,'CẤU HÌNH'!$C$7))*24),2),0))</f>
        <v/>
      </c>
      <c r="H468" s="34" t="str">
        <f>IF(M468="X",IF(D468&gt;'CẤU HÌNH'!$C$5+'CẤU HÌNH'!$C$10/1440,ROUND((D468-'CẤU HÌNH'!$C$5)*1440,0),0),"")</f>
        <v/>
      </c>
      <c r="I468" s="34" t="str">
        <f>IF(M468="X",IF(E468&lt;'CẤU HÌNH'!$C$6,ROUND(('CẤU HÌNH'!$C$6-E468)*1440,0),0),"")</f>
        <v/>
      </c>
      <c r="J468" s="37" t="str">
        <f>IF(M468="","",IF(M468="TC",G468,IF(M468="X",IF(ROUND((E468-'CẤU HÌNH'!$C$6)*24,4)&gt;='CẤU HÌNH'!$C$13,FLOOR(ROUND((E468-'CẤU HÌNH'!$C$6)*24,4),0.5),0),0)))</f>
        <v/>
      </c>
      <c r="K468" s="32" t="str">
        <f>IF(A468="","",IF(COUNTIF('CẤU HÌNH'!$E$5:$E$24,A468)&gt;0,'CẤU HÌNH'!$C$16,IF(WEEKDAY(A468)=1,'CẤU HÌNH'!$C$15,'CẤU HÌNH'!$C$14)))</f>
        <v/>
      </c>
      <c r="L468" s="37" t="str">
        <f t="shared" si="1"/>
        <v/>
      </c>
      <c r="M468" s="38" t="str">
        <f>IF(OR(A468="",B468=""),"",IF(F468&lt;&gt;"",F468,IF(G468=0,"",IF(OR(COUNTIF('CẤU HÌNH'!$E$5:$E$24,A468)&gt;0,WEEKDAY(A468)=1),"TC",IF(G468&gt;='CẤU HÌNH'!$C$11,"X",IF(G468&gt;='CẤU HÌNH'!$C$12,"N","K"))))))</f>
        <v/>
      </c>
      <c r="N468" s="17"/>
      <c r="O468" s="39" t="str">
        <f t="shared" si="2"/>
        <v/>
      </c>
    </row>
    <row r="469" ht="19.5" customHeight="1">
      <c r="A469" s="15"/>
      <c r="B469" s="17"/>
      <c r="C469" s="22" t="str">
        <f t="array" ref="C469">IF(B469="","",IFERROR(INDEX('NHÂN VIÊN'!$C$5:$C$54,MATCH(B469,'NHÂN VIÊN'!$B$5:$B$54,0)),"⚠ Sai mã NV"))</f>
        <v/>
      </c>
      <c r="D469" s="24"/>
      <c r="E469" s="24"/>
      <c r="F469" s="25"/>
      <c r="G469" s="32" t="str">
        <f>IF(OR(A469="",B469=""),"",IF(AND(D469&lt;&gt;"",E469&lt;&gt;""),ROUND(MAX(0,(E469-D469)*24-MAX(0,MIN(E469,'CẤU HÌNH'!$C$8)-MAX(D469,'CẤU HÌNH'!$C$7))*24),2),0))</f>
        <v/>
      </c>
      <c r="H469" s="34" t="str">
        <f>IF(M469="X",IF(D469&gt;'CẤU HÌNH'!$C$5+'CẤU HÌNH'!$C$10/1440,ROUND((D469-'CẤU HÌNH'!$C$5)*1440,0),0),"")</f>
        <v/>
      </c>
      <c r="I469" s="34" t="str">
        <f>IF(M469="X",IF(E469&lt;'CẤU HÌNH'!$C$6,ROUND(('CẤU HÌNH'!$C$6-E469)*1440,0),0),"")</f>
        <v/>
      </c>
      <c r="J469" s="37" t="str">
        <f>IF(M469="","",IF(M469="TC",G469,IF(M469="X",IF(ROUND((E469-'CẤU HÌNH'!$C$6)*24,4)&gt;='CẤU HÌNH'!$C$13,FLOOR(ROUND((E469-'CẤU HÌNH'!$C$6)*24,4),0.5),0),0)))</f>
        <v/>
      </c>
      <c r="K469" s="32" t="str">
        <f>IF(A469="","",IF(COUNTIF('CẤU HÌNH'!$E$5:$E$24,A469)&gt;0,'CẤU HÌNH'!$C$16,IF(WEEKDAY(A469)=1,'CẤU HÌNH'!$C$15,'CẤU HÌNH'!$C$14)))</f>
        <v/>
      </c>
      <c r="L469" s="37" t="str">
        <f t="shared" si="1"/>
        <v/>
      </c>
      <c r="M469" s="38" t="str">
        <f>IF(OR(A469="",B469=""),"",IF(F469&lt;&gt;"",F469,IF(G469=0,"",IF(OR(COUNTIF('CẤU HÌNH'!$E$5:$E$24,A469)&gt;0,WEEKDAY(A469)=1),"TC",IF(G469&gt;='CẤU HÌNH'!$C$11,"X",IF(G469&gt;='CẤU HÌNH'!$C$12,"N","K"))))))</f>
        <v/>
      </c>
      <c r="N469" s="17"/>
      <c r="O469" s="39" t="str">
        <f t="shared" si="2"/>
        <v/>
      </c>
    </row>
    <row r="470" ht="19.5" customHeight="1">
      <c r="A470" s="15"/>
      <c r="B470" s="17"/>
      <c r="C470" s="22" t="str">
        <f t="array" ref="C470">IF(B470="","",IFERROR(INDEX('NHÂN VIÊN'!$C$5:$C$54,MATCH(B470,'NHÂN VIÊN'!$B$5:$B$54,0)),"⚠ Sai mã NV"))</f>
        <v/>
      </c>
      <c r="D470" s="24"/>
      <c r="E470" s="24"/>
      <c r="F470" s="25"/>
      <c r="G470" s="32" t="str">
        <f>IF(OR(A470="",B470=""),"",IF(AND(D470&lt;&gt;"",E470&lt;&gt;""),ROUND(MAX(0,(E470-D470)*24-MAX(0,MIN(E470,'CẤU HÌNH'!$C$8)-MAX(D470,'CẤU HÌNH'!$C$7))*24),2),0))</f>
        <v/>
      </c>
      <c r="H470" s="34" t="str">
        <f>IF(M470="X",IF(D470&gt;'CẤU HÌNH'!$C$5+'CẤU HÌNH'!$C$10/1440,ROUND((D470-'CẤU HÌNH'!$C$5)*1440,0),0),"")</f>
        <v/>
      </c>
      <c r="I470" s="34" t="str">
        <f>IF(M470="X",IF(E470&lt;'CẤU HÌNH'!$C$6,ROUND(('CẤU HÌNH'!$C$6-E470)*1440,0),0),"")</f>
        <v/>
      </c>
      <c r="J470" s="37" t="str">
        <f>IF(M470="","",IF(M470="TC",G470,IF(M470="X",IF(ROUND((E470-'CẤU HÌNH'!$C$6)*24,4)&gt;='CẤU HÌNH'!$C$13,FLOOR(ROUND((E470-'CẤU HÌNH'!$C$6)*24,4),0.5),0),0)))</f>
        <v/>
      </c>
      <c r="K470" s="32" t="str">
        <f>IF(A470="","",IF(COUNTIF('CẤU HÌNH'!$E$5:$E$24,A470)&gt;0,'CẤU HÌNH'!$C$16,IF(WEEKDAY(A470)=1,'CẤU HÌNH'!$C$15,'CẤU HÌNH'!$C$14)))</f>
        <v/>
      </c>
      <c r="L470" s="37" t="str">
        <f t="shared" si="1"/>
        <v/>
      </c>
      <c r="M470" s="38" t="str">
        <f>IF(OR(A470="",B470=""),"",IF(F470&lt;&gt;"",F470,IF(G470=0,"",IF(OR(COUNTIF('CẤU HÌNH'!$E$5:$E$24,A470)&gt;0,WEEKDAY(A470)=1),"TC",IF(G470&gt;='CẤU HÌNH'!$C$11,"X",IF(G470&gt;='CẤU HÌNH'!$C$12,"N","K"))))))</f>
        <v/>
      </c>
      <c r="N470" s="17"/>
      <c r="O470" s="39" t="str">
        <f t="shared" si="2"/>
        <v/>
      </c>
    </row>
    <row r="471" ht="19.5" customHeight="1">
      <c r="A471" s="15"/>
      <c r="B471" s="17"/>
      <c r="C471" s="22" t="str">
        <f t="array" ref="C471">IF(B471="","",IFERROR(INDEX('NHÂN VIÊN'!$C$5:$C$54,MATCH(B471,'NHÂN VIÊN'!$B$5:$B$54,0)),"⚠ Sai mã NV"))</f>
        <v/>
      </c>
      <c r="D471" s="24"/>
      <c r="E471" s="24"/>
      <c r="F471" s="25"/>
      <c r="G471" s="32" t="str">
        <f>IF(OR(A471="",B471=""),"",IF(AND(D471&lt;&gt;"",E471&lt;&gt;""),ROUND(MAX(0,(E471-D471)*24-MAX(0,MIN(E471,'CẤU HÌNH'!$C$8)-MAX(D471,'CẤU HÌNH'!$C$7))*24),2),0))</f>
        <v/>
      </c>
      <c r="H471" s="34" t="str">
        <f>IF(M471="X",IF(D471&gt;'CẤU HÌNH'!$C$5+'CẤU HÌNH'!$C$10/1440,ROUND((D471-'CẤU HÌNH'!$C$5)*1440,0),0),"")</f>
        <v/>
      </c>
      <c r="I471" s="34" t="str">
        <f>IF(M471="X",IF(E471&lt;'CẤU HÌNH'!$C$6,ROUND(('CẤU HÌNH'!$C$6-E471)*1440,0),0),"")</f>
        <v/>
      </c>
      <c r="J471" s="37" t="str">
        <f>IF(M471="","",IF(M471="TC",G471,IF(M471="X",IF(ROUND((E471-'CẤU HÌNH'!$C$6)*24,4)&gt;='CẤU HÌNH'!$C$13,FLOOR(ROUND((E471-'CẤU HÌNH'!$C$6)*24,4),0.5),0),0)))</f>
        <v/>
      </c>
      <c r="K471" s="32" t="str">
        <f>IF(A471="","",IF(COUNTIF('CẤU HÌNH'!$E$5:$E$24,A471)&gt;0,'CẤU HÌNH'!$C$16,IF(WEEKDAY(A471)=1,'CẤU HÌNH'!$C$15,'CẤU HÌNH'!$C$14)))</f>
        <v/>
      </c>
      <c r="L471" s="37" t="str">
        <f t="shared" si="1"/>
        <v/>
      </c>
      <c r="M471" s="38" t="str">
        <f>IF(OR(A471="",B471=""),"",IF(F471&lt;&gt;"",F471,IF(G471=0,"",IF(OR(COUNTIF('CẤU HÌNH'!$E$5:$E$24,A471)&gt;0,WEEKDAY(A471)=1),"TC",IF(G471&gt;='CẤU HÌNH'!$C$11,"X",IF(G471&gt;='CẤU HÌNH'!$C$12,"N","K"))))))</f>
        <v/>
      </c>
      <c r="N471" s="17"/>
      <c r="O471" s="39" t="str">
        <f t="shared" si="2"/>
        <v/>
      </c>
    </row>
    <row r="472" ht="19.5" customHeight="1">
      <c r="A472" s="15"/>
      <c r="B472" s="17"/>
      <c r="C472" s="22" t="str">
        <f t="array" ref="C472">IF(B472="","",IFERROR(INDEX('NHÂN VIÊN'!$C$5:$C$54,MATCH(B472,'NHÂN VIÊN'!$B$5:$B$54,0)),"⚠ Sai mã NV"))</f>
        <v/>
      </c>
      <c r="D472" s="24"/>
      <c r="E472" s="24"/>
      <c r="F472" s="25"/>
      <c r="G472" s="32" t="str">
        <f>IF(OR(A472="",B472=""),"",IF(AND(D472&lt;&gt;"",E472&lt;&gt;""),ROUND(MAX(0,(E472-D472)*24-MAX(0,MIN(E472,'CẤU HÌNH'!$C$8)-MAX(D472,'CẤU HÌNH'!$C$7))*24),2),0))</f>
        <v/>
      </c>
      <c r="H472" s="34" t="str">
        <f>IF(M472="X",IF(D472&gt;'CẤU HÌNH'!$C$5+'CẤU HÌNH'!$C$10/1440,ROUND((D472-'CẤU HÌNH'!$C$5)*1440,0),0),"")</f>
        <v/>
      </c>
      <c r="I472" s="34" t="str">
        <f>IF(M472="X",IF(E472&lt;'CẤU HÌNH'!$C$6,ROUND(('CẤU HÌNH'!$C$6-E472)*1440,0),0),"")</f>
        <v/>
      </c>
      <c r="J472" s="37" t="str">
        <f>IF(M472="","",IF(M472="TC",G472,IF(M472="X",IF(ROUND((E472-'CẤU HÌNH'!$C$6)*24,4)&gt;='CẤU HÌNH'!$C$13,FLOOR(ROUND((E472-'CẤU HÌNH'!$C$6)*24,4),0.5),0),0)))</f>
        <v/>
      </c>
      <c r="K472" s="32" t="str">
        <f>IF(A472="","",IF(COUNTIF('CẤU HÌNH'!$E$5:$E$24,A472)&gt;0,'CẤU HÌNH'!$C$16,IF(WEEKDAY(A472)=1,'CẤU HÌNH'!$C$15,'CẤU HÌNH'!$C$14)))</f>
        <v/>
      </c>
      <c r="L472" s="37" t="str">
        <f t="shared" si="1"/>
        <v/>
      </c>
      <c r="M472" s="38" t="str">
        <f>IF(OR(A472="",B472=""),"",IF(F472&lt;&gt;"",F472,IF(G472=0,"",IF(OR(COUNTIF('CẤU HÌNH'!$E$5:$E$24,A472)&gt;0,WEEKDAY(A472)=1),"TC",IF(G472&gt;='CẤU HÌNH'!$C$11,"X",IF(G472&gt;='CẤU HÌNH'!$C$12,"N","K"))))))</f>
        <v/>
      </c>
      <c r="N472" s="17"/>
      <c r="O472" s="39" t="str">
        <f t="shared" si="2"/>
        <v/>
      </c>
    </row>
    <row r="473" ht="19.5" customHeight="1">
      <c r="A473" s="15"/>
      <c r="B473" s="17"/>
      <c r="C473" s="22" t="str">
        <f t="array" ref="C473">IF(B473="","",IFERROR(INDEX('NHÂN VIÊN'!$C$5:$C$54,MATCH(B473,'NHÂN VIÊN'!$B$5:$B$54,0)),"⚠ Sai mã NV"))</f>
        <v/>
      </c>
      <c r="D473" s="24"/>
      <c r="E473" s="24"/>
      <c r="F473" s="25"/>
      <c r="G473" s="32" t="str">
        <f>IF(OR(A473="",B473=""),"",IF(AND(D473&lt;&gt;"",E473&lt;&gt;""),ROUND(MAX(0,(E473-D473)*24-MAX(0,MIN(E473,'CẤU HÌNH'!$C$8)-MAX(D473,'CẤU HÌNH'!$C$7))*24),2),0))</f>
        <v/>
      </c>
      <c r="H473" s="34" t="str">
        <f>IF(M473="X",IF(D473&gt;'CẤU HÌNH'!$C$5+'CẤU HÌNH'!$C$10/1440,ROUND((D473-'CẤU HÌNH'!$C$5)*1440,0),0),"")</f>
        <v/>
      </c>
      <c r="I473" s="34" t="str">
        <f>IF(M473="X",IF(E473&lt;'CẤU HÌNH'!$C$6,ROUND(('CẤU HÌNH'!$C$6-E473)*1440,0),0),"")</f>
        <v/>
      </c>
      <c r="J473" s="37" t="str">
        <f>IF(M473="","",IF(M473="TC",G473,IF(M473="X",IF(ROUND((E473-'CẤU HÌNH'!$C$6)*24,4)&gt;='CẤU HÌNH'!$C$13,FLOOR(ROUND((E473-'CẤU HÌNH'!$C$6)*24,4),0.5),0),0)))</f>
        <v/>
      </c>
      <c r="K473" s="32" t="str">
        <f>IF(A473="","",IF(COUNTIF('CẤU HÌNH'!$E$5:$E$24,A473)&gt;0,'CẤU HÌNH'!$C$16,IF(WEEKDAY(A473)=1,'CẤU HÌNH'!$C$15,'CẤU HÌNH'!$C$14)))</f>
        <v/>
      </c>
      <c r="L473" s="37" t="str">
        <f t="shared" si="1"/>
        <v/>
      </c>
      <c r="M473" s="38" t="str">
        <f>IF(OR(A473="",B473=""),"",IF(F473&lt;&gt;"",F473,IF(G473=0,"",IF(OR(COUNTIF('CẤU HÌNH'!$E$5:$E$24,A473)&gt;0,WEEKDAY(A473)=1),"TC",IF(G473&gt;='CẤU HÌNH'!$C$11,"X",IF(G473&gt;='CẤU HÌNH'!$C$12,"N","K"))))))</f>
        <v/>
      </c>
      <c r="N473" s="17"/>
      <c r="O473" s="39" t="str">
        <f t="shared" si="2"/>
        <v/>
      </c>
    </row>
    <row r="474" ht="19.5" customHeight="1">
      <c r="A474" s="15"/>
      <c r="B474" s="17"/>
      <c r="C474" s="22" t="str">
        <f t="array" ref="C474">IF(B474="","",IFERROR(INDEX('NHÂN VIÊN'!$C$5:$C$54,MATCH(B474,'NHÂN VIÊN'!$B$5:$B$54,0)),"⚠ Sai mã NV"))</f>
        <v/>
      </c>
      <c r="D474" s="24"/>
      <c r="E474" s="24"/>
      <c r="F474" s="25"/>
      <c r="G474" s="32" t="str">
        <f>IF(OR(A474="",B474=""),"",IF(AND(D474&lt;&gt;"",E474&lt;&gt;""),ROUND(MAX(0,(E474-D474)*24-MAX(0,MIN(E474,'CẤU HÌNH'!$C$8)-MAX(D474,'CẤU HÌNH'!$C$7))*24),2),0))</f>
        <v/>
      </c>
      <c r="H474" s="34" t="str">
        <f>IF(M474="X",IF(D474&gt;'CẤU HÌNH'!$C$5+'CẤU HÌNH'!$C$10/1440,ROUND((D474-'CẤU HÌNH'!$C$5)*1440,0),0),"")</f>
        <v/>
      </c>
      <c r="I474" s="34" t="str">
        <f>IF(M474="X",IF(E474&lt;'CẤU HÌNH'!$C$6,ROUND(('CẤU HÌNH'!$C$6-E474)*1440,0),0),"")</f>
        <v/>
      </c>
      <c r="J474" s="37" t="str">
        <f>IF(M474="","",IF(M474="TC",G474,IF(M474="X",IF(ROUND((E474-'CẤU HÌNH'!$C$6)*24,4)&gt;='CẤU HÌNH'!$C$13,FLOOR(ROUND((E474-'CẤU HÌNH'!$C$6)*24,4),0.5),0),0)))</f>
        <v/>
      </c>
      <c r="K474" s="32" t="str">
        <f>IF(A474="","",IF(COUNTIF('CẤU HÌNH'!$E$5:$E$24,A474)&gt;0,'CẤU HÌNH'!$C$16,IF(WEEKDAY(A474)=1,'CẤU HÌNH'!$C$15,'CẤU HÌNH'!$C$14)))</f>
        <v/>
      </c>
      <c r="L474" s="37" t="str">
        <f t="shared" si="1"/>
        <v/>
      </c>
      <c r="M474" s="38" t="str">
        <f>IF(OR(A474="",B474=""),"",IF(F474&lt;&gt;"",F474,IF(G474=0,"",IF(OR(COUNTIF('CẤU HÌNH'!$E$5:$E$24,A474)&gt;0,WEEKDAY(A474)=1),"TC",IF(G474&gt;='CẤU HÌNH'!$C$11,"X",IF(G474&gt;='CẤU HÌNH'!$C$12,"N","K"))))))</f>
        <v/>
      </c>
      <c r="N474" s="17"/>
      <c r="O474" s="39" t="str">
        <f t="shared" si="2"/>
        <v/>
      </c>
    </row>
    <row r="475" ht="19.5" customHeight="1">
      <c r="A475" s="15"/>
      <c r="B475" s="17"/>
      <c r="C475" s="22" t="str">
        <f t="array" ref="C475">IF(B475="","",IFERROR(INDEX('NHÂN VIÊN'!$C$5:$C$54,MATCH(B475,'NHÂN VIÊN'!$B$5:$B$54,0)),"⚠ Sai mã NV"))</f>
        <v/>
      </c>
      <c r="D475" s="24"/>
      <c r="E475" s="24"/>
      <c r="F475" s="25"/>
      <c r="G475" s="32" t="str">
        <f>IF(OR(A475="",B475=""),"",IF(AND(D475&lt;&gt;"",E475&lt;&gt;""),ROUND(MAX(0,(E475-D475)*24-MAX(0,MIN(E475,'CẤU HÌNH'!$C$8)-MAX(D475,'CẤU HÌNH'!$C$7))*24),2),0))</f>
        <v/>
      </c>
      <c r="H475" s="34" t="str">
        <f>IF(M475="X",IF(D475&gt;'CẤU HÌNH'!$C$5+'CẤU HÌNH'!$C$10/1440,ROUND((D475-'CẤU HÌNH'!$C$5)*1440,0),0),"")</f>
        <v/>
      </c>
      <c r="I475" s="34" t="str">
        <f>IF(M475="X",IF(E475&lt;'CẤU HÌNH'!$C$6,ROUND(('CẤU HÌNH'!$C$6-E475)*1440,0),0),"")</f>
        <v/>
      </c>
      <c r="J475" s="37" t="str">
        <f>IF(M475="","",IF(M475="TC",G475,IF(M475="X",IF(ROUND((E475-'CẤU HÌNH'!$C$6)*24,4)&gt;='CẤU HÌNH'!$C$13,FLOOR(ROUND((E475-'CẤU HÌNH'!$C$6)*24,4),0.5),0),0)))</f>
        <v/>
      </c>
      <c r="K475" s="32" t="str">
        <f>IF(A475="","",IF(COUNTIF('CẤU HÌNH'!$E$5:$E$24,A475)&gt;0,'CẤU HÌNH'!$C$16,IF(WEEKDAY(A475)=1,'CẤU HÌNH'!$C$15,'CẤU HÌNH'!$C$14)))</f>
        <v/>
      </c>
      <c r="L475" s="37" t="str">
        <f t="shared" si="1"/>
        <v/>
      </c>
      <c r="M475" s="38" t="str">
        <f>IF(OR(A475="",B475=""),"",IF(F475&lt;&gt;"",F475,IF(G475=0,"",IF(OR(COUNTIF('CẤU HÌNH'!$E$5:$E$24,A475)&gt;0,WEEKDAY(A475)=1),"TC",IF(G475&gt;='CẤU HÌNH'!$C$11,"X",IF(G475&gt;='CẤU HÌNH'!$C$12,"N","K"))))))</f>
        <v/>
      </c>
      <c r="N475" s="17"/>
      <c r="O475" s="39" t="str">
        <f t="shared" si="2"/>
        <v/>
      </c>
    </row>
    <row r="476" ht="19.5" customHeight="1">
      <c r="A476" s="15"/>
      <c r="B476" s="17"/>
      <c r="C476" s="22" t="str">
        <f t="array" ref="C476">IF(B476="","",IFERROR(INDEX('NHÂN VIÊN'!$C$5:$C$54,MATCH(B476,'NHÂN VIÊN'!$B$5:$B$54,0)),"⚠ Sai mã NV"))</f>
        <v/>
      </c>
      <c r="D476" s="24"/>
      <c r="E476" s="24"/>
      <c r="F476" s="25"/>
      <c r="G476" s="32" t="str">
        <f>IF(OR(A476="",B476=""),"",IF(AND(D476&lt;&gt;"",E476&lt;&gt;""),ROUND(MAX(0,(E476-D476)*24-MAX(0,MIN(E476,'CẤU HÌNH'!$C$8)-MAX(D476,'CẤU HÌNH'!$C$7))*24),2),0))</f>
        <v/>
      </c>
      <c r="H476" s="34" t="str">
        <f>IF(M476="X",IF(D476&gt;'CẤU HÌNH'!$C$5+'CẤU HÌNH'!$C$10/1440,ROUND((D476-'CẤU HÌNH'!$C$5)*1440,0),0),"")</f>
        <v/>
      </c>
      <c r="I476" s="34" t="str">
        <f>IF(M476="X",IF(E476&lt;'CẤU HÌNH'!$C$6,ROUND(('CẤU HÌNH'!$C$6-E476)*1440,0),0),"")</f>
        <v/>
      </c>
      <c r="J476" s="37" t="str">
        <f>IF(M476="","",IF(M476="TC",G476,IF(M476="X",IF(ROUND((E476-'CẤU HÌNH'!$C$6)*24,4)&gt;='CẤU HÌNH'!$C$13,FLOOR(ROUND((E476-'CẤU HÌNH'!$C$6)*24,4),0.5),0),0)))</f>
        <v/>
      </c>
      <c r="K476" s="32" t="str">
        <f>IF(A476="","",IF(COUNTIF('CẤU HÌNH'!$E$5:$E$24,A476)&gt;0,'CẤU HÌNH'!$C$16,IF(WEEKDAY(A476)=1,'CẤU HÌNH'!$C$15,'CẤU HÌNH'!$C$14)))</f>
        <v/>
      </c>
      <c r="L476" s="37" t="str">
        <f t="shared" si="1"/>
        <v/>
      </c>
      <c r="M476" s="38" t="str">
        <f>IF(OR(A476="",B476=""),"",IF(F476&lt;&gt;"",F476,IF(G476=0,"",IF(OR(COUNTIF('CẤU HÌNH'!$E$5:$E$24,A476)&gt;0,WEEKDAY(A476)=1),"TC",IF(G476&gt;='CẤU HÌNH'!$C$11,"X",IF(G476&gt;='CẤU HÌNH'!$C$12,"N","K"))))))</f>
        <v/>
      </c>
      <c r="N476" s="17"/>
      <c r="O476" s="39" t="str">
        <f t="shared" si="2"/>
        <v/>
      </c>
    </row>
    <row r="477" ht="19.5" customHeight="1">
      <c r="A477" s="15"/>
      <c r="B477" s="17"/>
      <c r="C477" s="22" t="str">
        <f t="array" ref="C477">IF(B477="","",IFERROR(INDEX('NHÂN VIÊN'!$C$5:$C$54,MATCH(B477,'NHÂN VIÊN'!$B$5:$B$54,0)),"⚠ Sai mã NV"))</f>
        <v/>
      </c>
      <c r="D477" s="24"/>
      <c r="E477" s="24"/>
      <c r="F477" s="25"/>
      <c r="G477" s="32" t="str">
        <f>IF(OR(A477="",B477=""),"",IF(AND(D477&lt;&gt;"",E477&lt;&gt;""),ROUND(MAX(0,(E477-D477)*24-MAX(0,MIN(E477,'CẤU HÌNH'!$C$8)-MAX(D477,'CẤU HÌNH'!$C$7))*24),2),0))</f>
        <v/>
      </c>
      <c r="H477" s="34" t="str">
        <f>IF(M477="X",IF(D477&gt;'CẤU HÌNH'!$C$5+'CẤU HÌNH'!$C$10/1440,ROUND((D477-'CẤU HÌNH'!$C$5)*1440,0),0),"")</f>
        <v/>
      </c>
      <c r="I477" s="34" t="str">
        <f>IF(M477="X",IF(E477&lt;'CẤU HÌNH'!$C$6,ROUND(('CẤU HÌNH'!$C$6-E477)*1440,0),0),"")</f>
        <v/>
      </c>
      <c r="J477" s="37" t="str">
        <f>IF(M477="","",IF(M477="TC",G477,IF(M477="X",IF(ROUND((E477-'CẤU HÌNH'!$C$6)*24,4)&gt;='CẤU HÌNH'!$C$13,FLOOR(ROUND((E477-'CẤU HÌNH'!$C$6)*24,4),0.5),0),0)))</f>
        <v/>
      </c>
      <c r="K477" s="32" t="str">
        <f>IF(A477="","",IF(COUNTIF('CẤU HÌNH'!$E$5:$E$24,A477)&gt;0,'CẤU HÌNH'!$C$16,IF(WEEKDAY(A477)=1,'CẤU HÌNH'!$C$15,'CẤU HÌNH'!$C$14)))</f>
        <v/>
      </c>
      <c r="L477" s="37" t="str">
        <f t="shared" si="1"/>
        <v/>
      </c>
      <c r="M477" s="38" t="str">
        <f>IF(OR(A477="",B477=""),"",IF(F477&lt;&gt;"",F477,IF(G477=0,"",IF(OR(COUNTIF('CẤU HÌNH'!$E$5:$E$24,A477)&gt;0,WEEKDAY(A477)=1),"TC",IF(G477&gt;='CẤU HÌNH'!$C$11,"X",IF(G477&gt;='CẤU HÌNH'!$C$12,"N","K"))))))</f>
        <v/>
      </c>
      <c r="N477" s="17"/>
      <c r="O477" s="39" t="str">
        <f t="shared" si="2"/>
        <v/>
      </c>
    </row>
    <row r="478" ht="19.5" customHeight="1">
      <c r="A478" s="15"/>
      <c r="B478" s="17"/>
      <c r="C478" s="22" t="str">
        <f t="array" ref="C478">IF(B478="","",IFERROR(INDEX('NHÂN VIÊN'!$C$5:$C$54,MATCH(B478,'NHÂN VIÊN'!$B$5:$B$54,0)),"⚠ Sai mã NV"))</f>
        <v/>
      </c>
      <c r="D478" s="24"/>
      <c r="E478" s="24"/>
      <c r="F478" s="25"/>
      <c r="G478" s="32" t="str">
        <f>IF(OR(A478="",B478=""),"",IF(AND(D478&lt;&gt;"",E478&lt;&gt;""),ROUND(MAX(0,(E478-D478)*24-MAX(0,MIN(E478,'CẤU HÌNH'!$C$8)-MAX(D478,'CẤU HÌNH'!$C$7))*24),2),0))</f>
        <v/>
      </c>
      <c r="H478" s="34" t="str">
        <f>IF(M478="X",IF(D478&gt;'CẤU HÌNH'!$C$5+'CẤU HÌNH'!$C$10/1440,ROUND((D478-'CẤU HÌNH'!$C$5)*1440,0),0),"")</f>
        <v/>
      </c>
      <c r="I478" s="34" t="str">
        <f>IF(M478="X",IF(E478&lt;'CẤU HÌNH'!$C$6,ROUND(('CẤU HÌNH'!$C$6-E478)*1440,0),0),"")</f>
        <v/>
      </c>
      <c r="J478" s="37" t="str">
        <f>IF(M478="","",IF(M478="TC",G478,IF(M478="X",IF(ROUND((E478-'CẤU HÌNH'!$C$6)*24,4)&gt;='CẤU HÌNH'!$C$13,FLOOR(ROUND((E478-'CẤU HÌNH'!$C$6)*24,4),0.5),0),0)))</f>
        <v/>
      </c>
      <c r="K478" s="32" t="str">
        <f>IF(A478="","",IF(COUNTIF('CẤU HÌNH'!$E$5:$E$24,A478)&gt;0,'CẤU HÌNH'!$C$16,IF(WEEKDAY(A478)=1,'CẤU HÌNH'!$C$15,'CẤU HÌNH'!$C$14)))</f>
        <v/>
      </c>
      <c r="L478" s="37" t="str">
        <f t="shared" si="1"/>
        <v/>
      </c>
      <c r="M478" s="38" t="str">
        <f>IF(OR(A478="",B478=""),"",IF(F478&lt;&gt;"",F478,IF(G478=0,"",IF(OR(COUNTIF('CẤU HÌNH'!$E$5:$E$24,A478)&gt;0,WEEKDAY(A478)=1),"TC",IF(G478&gt;='CẤU HÌNH'!$C$11,"X",IF(G478&gt;='CẤU HÌNH'!$C$12,"N","K"))))))</f>
        <v/>
      </c>
      <c r="N478" s="17"/>
      <c r="O478" s="39" t="str">
        <f t="shared" si="2"/>
        <v/>
      </c>
    </row>
    <row r="479" ht="19.5" customHeight="1">
      <c r="A479" s="15"/>
      <c r="B479" s="17"/>
      <c r="C479" s="22" t="str">
        <f t="array" ref="C479">IF(B479="","",IFERROR(INDEX('NHÂN VIÊN'!$C$5:$C$54,MATCH(B479,'NHÂN VIÊN'!$B$5:$B$54,0)),"⚠ Sai mã NV"))</f>
        <v/>
      </c>
      <c r="D479" s="24"/>
      <c r="E479" s="24"/>
      <c r="F479" s="25"/>
      <c r="G479" s="32" t="str">
        <f>IF(OR(A479="",B479=""),"",IF(AND(D479&lt;&gt;"",E479&lt;&gt;""),ROUND(MAX(0,(E479-D479)*24-MAX(0,MIN(E479,'CẤU HÌNH'!$C$8)-MAX(D479,'CẤU HÌNH'!$C$7))*24),2),0))</f>
        <v/>
      </c>
      <c r="H479" s="34" t="str">
        <f>IF(M479="X",IF(D479&gt;'CẤU HÌNH'!$C$5+'CẤU HÌNH'!$C$10/1440,ROUND((D479-'CẤU HÌNH'!$C$5)*1440,0),0),"")</f>
        <v/>
      </c>
      <c r="I479" s="34" t="str">
        <f>IF(M479="X",IF(E479&lt;'CẤU HÌNH'!$C$6,ROUND(('CẤU HÌNH'!$C$6-E479)*1440,0),0),"")</f>
        <v/>
      </c>
      <c r="J479" s="37" t="str">
        <f>IF(M479="","",IF(M479="TC",G479,IF(M479="X",IF(ROUND((E479-'CẤU HÌNH'!$C$6)*24,4)&gt;='CẤU HÌNH'!$C$13,FLOOR(ROUND((E479-'CẤU HÌNH'!$C$6)*24,4),0.5),0),0)))</f>
        <v/>
      </c>
      <c r="K479" s="32" t="str">
        <f>IF(A479="","",IF(COUNTIF('CẤU HÌNH'!$E$5:$E$24,A479)&gt;0,'CẤU HÌNH'!$C$16,IF(WEEKDAY(A479)=1,'CẤU HÌNH'!$C$15,'CẤU HÌNH'!$C$14)))</f>
        <v/>
      </c>
      <c r="L479" s="37" t="str">
        <f t="shared" si="1"/>
        <v/>
      </c>
      <c r="M479" s="38" t="str">
        <f>IF(OR(A479="",B479=""),"",IF(F479&lt;&gt;"",F479,IF(G479=0,"",IF(OR(COUNTIF('CẤU HÌNH'!$E$5:$E$24,A479)&gt;0,WEEKDAY(A479)=1),"TC",IF(G479&gt;='CẤU HÌNH'!$C$11,"X",IF(G479&gt;='CẤU HÌNH'!$C$12,"N","K"))))))</f>
        <v/>
      </c>
      <c r="N479" s="17"/>
      <c r="O479" s="39" t="str">
        <f t="shared" si="2"/>
        <v/>
      </c>
    </row>
    <row r="480" ht="19.5" customHeight="1">
      <c r="A480" s="15"/>
      <c r="B480" s="17"/>
      <c r="C480" s="22" t="str">
        <f t="array" ref="C480">IF(B480="","",IFERROR(INDEX('NHÂN VIÊN'!$C$5:$C$54,MATCH(B480,'NHÂN VIÊN'!$B$5:$B$54,0)),"⚠ Sai mã NV"))</f>
        <v/>
      </c>
      <c r="D480" s="24"/>
      <c r="E480" s="24"/>
      <c r="F480" s="25"/>
      <c r="G480" s="32" t="str">
        <f>IF(OR(A480="",B480=""),"",IF(AND(D480&lt;&gt;"",E480&lt;&gt;""),ROUND(MAX(0,(E480-D480)*24-MAX(0,MIN(E480,'CẤU HÌNH'!$C$8)-MAX(D480,'CẤU HÌNH'!$C$7))*24),2),0))</f>
        <v/>
      </c>
      <c r="H480" s="34" t="str">
        <f>IF(M480="X",IF(D480&gt;'CẤU HÌNH'!$C$5+'CẤU HÌNH'!$C$10/1440,ROUND((D480-'CẤU HÌNH'!$C$5)*1440,0),0),"")</f>
        <v/>
      </c>
      <c r="I480" s="34" t="str">
        <f>IF(M480="X",IF(E480&lt;'CẤU HÌNH'!$C$6,ROUND(('CẤU HÌNH'!$C$6-E480)*1440,0),0),"")</f>
        <v/>
      </c>
      <c r="J480" s="37" t="str">
        <f>IF(M480="","",IF(M480="TC",G480,IF(M480="X",IF(ROUND((E480-'CẤU HÌNH'!$C$6)*24,4)&gt;='CẤU HÌNH'!$C$13,FLOOR(ROUND((E480-'CẤU HÌNH'!$C$6)*24,4),0.5),0),0)))</f>
        <v/>
      </c>
      <c r="K480" s="32" t="str">
        <f>IF(A480="","",IF(COUNTIF('CẤU HÌNH'!$E$5:$E$24,A480)&gt;0,'CẤU HÌNH'!$C$16,IF(WEEKDAY(A480)=1,'CẤU HÌNH'!$C$15,'CẤU HÌNH'!$C$14)))</f>
        <v/>
      </c>
      <c r="L480" s="37" t="str">
        <f t="shared" si="1"/>
        <v/>
      </c>
      <c r="M480" s="38" t="str">
        <f>IF(OR(A480="",B480=""),"",IF(F480&lt;&gt;"",F480,IF(G480=0,"",IF(OR(COUNTIF('CẤU HÌNH'!$E$5:$E$24,A480)&gt;0,WEEKDAY(A480)=1),"TC",IF(G480&gt;='CẤU HÌNH'!$C$11,"X",IF(G480&gt;='CẤU HÌNH'!$C$12,"N","K"))))))</f>
        <v/>
      </c>
      <c r="N480" s="17"/>
      <c r="O480" s="39" t="str">
        <f t="shared" si="2"/>
        <v/>
      </c>
    </row>
    <row r="481" ht="19.5" customHeight="1">
      <c r="A481" s="15"/>
      <c r="B481" s="17"/>
      <c r="C481" s="22" t="str">
        <f t="array" ref="C481">IF(B481="","",IFERROR(INDEX('NHÂN VIÊN'!$C$5:$C$54,MATCH(B481,'NHÂN VIÊN'!$B$5:$B$54,0)),"⚠ Sai mã NV"))</f>
        <v/>
      </c>
      <c r="D481" s="24"/>
      <c r="E481" s="24"/>
      <c r="F481" s="25"/>
      <c r="G481" s="32" t="str">
        <f>IF(OR(A481="",B481=""),"",IF(AND(D481&lt;&gt;"",E481&lt;&gt;""),ROUND(MAX(0,(E481-D481)*24-MAX(0,MIN(E481,'CẤU HÌNH'!$C$8)-MAX(D481,'CẤU HÌNH'!$C$7))*24),2),0))</f>
        <v/>
      </c>
      <c r="H481" s="34" t="str">
        <f>IF(M481="X",IF(D481&gt;'CẤU HÌNH'!$C$5+'CẤU HÌNH'!$C$10/1440,ROUND((D481-'CẤU HÌNH'!$C$5)*1440,0),0),"")</f>
        <v/>
      </c>
      <c r="I481" s="34" t="str">
        <f>IF(M481="X",IF(E481&lt;'CẤU HÌNH'!$C$6,ROUND(('CẤU HÌNH'!$C$6-E481)*1440,0),0),"")</f>
        <v/>
      </c>
      <c r="J481" s="37" t="str">
        <f>IF(M481="","",IF(M481="TC",G481,IF(M481="X",IF(ROUND((E481-'CẤU HÌNH'!$C$6)*24,4)&gt;='CẤU HÌNH'!$C$13,FLOOR(ROUND((E481-'CẤU HÌNH'!$C$6)*24,4),0.5),0),0)))</f>
        <v/>
      </c>
      <c r="K481" s="32" t="str">
        <f>IF(A481="","",IF(COUNTIF('CẤU HÌNH'!$E$5:$E$24,A481)&gt;0,'CẤU HÌNH'!$C$16,IF(WEEKDAY(A481)=1,'CẤU HÌNH'!$C$15,'CẤU HÌNH'!$C$14)))</f>
        <v/>
      </c>
      <c r="L481" s="37" t="str">
        <f t="shared" si="1"/>
        <v/>
      </c>
      <c r="M481" s="38" t="str">
        <f>IF(OR(A481="",B481=""),"",IF(F481&lt;&gt;"",F481,IF(G481=0,"",IF(OR(COUNTIF('CẤU HÌNH'!$E$5:$E$24,A481)&gt;0,WEEKDAY(A481)=1),"TC",IF(G481&gt;='CẤU HÌNH'!$C$11,"X",IF(G481&gt;='CẤU HÌNH'!$C$12,"N","K"))))))</f>
        <v/>
      </c>
      <c r="N481" s="17"/>
      <c r="O481" s="39" t="str">
        <f t="shared" si="2"/>
        <v/>
      </c>
    </row>
    <row r="482" ht="19.5" customHeight="1">
      <c r="A482" s="15"/>
      <c r="B482" s="17"/>
      <c r="C482" s="22" t="str">
        <f t="array" ref="C482">IF(B482="","",IFERROR(INDEX('NHÂN VIÊN'!$C$5:$C$54,MATCH(B482,'NHÂN VIÊN'!$B$5:$B$54,0)),"⚠ Sai mã NV"))</f>
        <v/>
      </c>
      <c r="D482" s="24"/>
      <c r="E482" s="24"/>
      <c r="F482" s="25"/>
      <c r="G482" s="32" t="str">
        <f>IF(OR(A482="",B482=""),"",IF(AND(D482&lt;&gt;"",E482&lt;&gt;""),ROUND(MAX(0,(E482-D482)*24-MAX(0,MIN(E482,'CẤU HÌNH'!$C$8)-MAX(D482,'CẤU HÌNH'!$C$7))*24),2),0))</f>
        <v/>
      </c>
      <c r="H482" s="34" t="str">
        <f>IF(M482="X",IF(D482&gt;'CẤU HÌNH'!$C$5+'CẤU HÌNH'!$C$10/1440,ROUND((D482-'CẤU HÌNH'!$C$5)*1440,0),0),"")</f>
        <v/>
      </c>
      <c r="I482" s="34" t="str">
        <f>IF(M482="X",IF(E482&lt;'CẤU HÌNH'!$C$6,ROUND(('CẤU HÌNH'!$C$6-E482)*1440,0),0),"")</f>
        <v/>
      </c>
      <c r="J482" s="37" t="str">
        <f>IF(M482="","",IF(M482="TC",G482,IF(M482="X",IF(ROUND((E482-'CẤU HÌNH'!$C$6)*24,4)&gt;='CẤU HÌNH'!$C$13,FLOOR(ROUND((E482-'CẤU HÌNH'!$C$6)*24,4),0.5),0),0)))</f>
        <v/>
      </c>
      <c r="K482" s="32" t="str">
        <f>IF(A482="","",IF(COUNTIF('CẤU HÌNH'!$E$5:$E$24,A482)&gt;0,'CẤU HÌNH'!$C$16,IF(WEEKDAY(A482)=1,'CẤU HÌNH'!$C$15,'CẤU HÌNH'!$C$14)))</f>
        <v/>
      </c>
      <c r="L482" s="37" t="str">
        <f t="shared" si="1"/>
        <v/>
      </c>
      <c r="M482" s="38" t="str">
        <f>IF(OR(A482="",B482=""),"",IF(F482&lt;&gt;"",F482,IF(G482=0,"",IF(OR(COUNTIF('CẤU HÌNH'!$E$5:$E$24,A482)&gt;0,WEEKDAY(A482)=1),"TC",IF(G482&gt;='CẤU HÌNH'!$C$11,"X",IF(G482&gt;='CẤU HÌNH'!$C$12,"N","K"))))))</f>
        <v/>
      </c>
      <c r="N482" s="17"/>
      <c r="O482" s="39" t="str">
        <f t="shared" si="2"/>
        <v/>
      </c>
    </row>
    <row r="483" ht="19.5" customHeight="1">
      <c r="A483" s="15"/>
      <c r="B483" s="17"/>
      <c r="C483" s="22" t="str">
        <f t="array" ref="C483">IF(B483="","",IFERROR(INDEX('NHÂN VIÊN'!$C$5:$C$54,MATCH(B483,'NHÂN VIÊN'!$B$5:$B$54,0)),"⚠ Sai mã NV"))</f>
        <v/>
      </c>
      <c r="D483" s="24"/>
      <c r="E483" s="24"/>
      <c r="F483" s="25"/>
      <c r="G483" s="32" t="str">
        <f>IF(OR(A483="",B483=""),"",IF(AND(D483&lt;&gt;"",E483&lt;&gt;""),ROUND(MAX(0,(E483-D483)*24-MAX(0,MIN(E483,'CẤU HÌNH'!$C$8)-MAX(D483,'CẤU HÌNH'!$C$7))*24),2),0))</f>
        <v/>
      </c>
      <c r="H483" s="34" t="str">
        <f>IF(M483="X",IF(D483&gt;'CẤU HÌNH'!$C$5+'CẤU HÌNH'!$C$10/1440,ROUND((D483-'CẤU HÌNH'!$C$5)*1440,0),0),"")</f>
        <v/>
      </c>
      <c r="I483" s="34" t="str">
        <f>IF(M483="X",IF(E483&lt;'CẤU HÌNH'!$C$6,ROUND(('CẤU HÌNH'!$C$6-E483)*1440,0),0),"")</f>
        <v/>
      </c>
      <c r="J483" s="37" t="str">
        <f>IF(M483="","",IF(M483="TC",G483,IF(M483="X",IF(ROUND((E483-'CẤU HÌNH'!$C$6)*24,4)&gt;='CẤU HÌNH'!$C$13,FLOOR(ROUND((E483-'CẤU HÌNH'!$C$6)*24,4),0.5),0),0)))</f>
        <v/>
      </c>
      <c r="K483" s="32" t="str">
        <f>IF(A483="","",IF(COUNTIF('CẤU HÌNH'!$E$5:$E$24,A483)&gt;0,'CẤU HÌNH'!$C$16,IF(WEEKDAY(A483)=1,'CẤU HÌNH'!$C$15,'CẤU HÌNH'!$C$14)))</f>
        <v/>
      </c>
      <c r="L483" s="37" t="str">
        <f t="shared" si="1"/>
        <v/>
      </c>
      <c r="M483" s="38" t="str">
        <f>IF(OR(A483="",B483=""),"",IF(F483&lt;&gt;"",F483,IF(G483=0,"",IF(OR(COUNTIF('CẤU HÌNH'!$E$5:$E$24,A483)&gt;0,WEEKDAY(A483)=1),"TC",IF(G483&gt;='CẤU HÌNH'!$C$11,"X",IF(G483&gt;='CẤU HÌNH'!$C$12,"N","K"))))))</f>
        <v/>
      </c>
      <c r="N483" s="17"/>
      <c r="O483" s="39" t="str">
        <f t="shared" si="2"/>
        <v/>
      </c>
    </row>
    <row r="484" ht="19.5" customHeight="1">
      <c r="A484" s="15"/>
      <c r="B484" s="17"/>
      <c r="C484" s="22" t="str">
        <f t="array" ref="C484">IF(B484="","",IFERROR(INDEX('NHÂN VIÊN'!$C$5:$C$54,MATCH(B484,'NHÂN VIÊN'!$B$5:$B$54,0)),"⚠ Sai mã NV"))</f>
        <v/>
      </c>
      <c r="D484" s="24"/>
      <c r="E484" s="24"/>
      <c r="F484" s="25"/>
      <c r="G484" s="32" t="str">
        <f>IF(OR(A484="",B484=""),"",IF(AND(D484&lt;&gt;"",E484&lt;&gt;""),ROUND(MAX(0,(E484-D484)*24-MAX(0,MIN(E484,'CẤU HÌNH'!$C$8)-MAX(D484,'CẤU HÌNH'!$C$7))*24),2),0))</f>
        <v/>
      </c>
      <c r="H484" s="34" t="str">
        <f>IF(M484="X",IF(D484&gt;'CẤU HÌNH'!$C$5+'CẤU HÌNH'!$C$10/1440,ROUND((D484-'CẤU HÌNH'!$C$5)*1440,0),0),"")</f>
        <v/>
      </c>
      <c r="I484" s="34" t="str">
        <f>IF(M484="X",IF(E484&lt;'CẤU HÌNH'!$C$6,ROUND(('CẤU HÌNH'!$C$6-E484)*1440,0),0),"")</f>
        <v/>
      </c>
      <c r="J484" s="37" t="str">
        <f>IF(M484="","",IF(M484="TC",G484,IF(M484="X",IF(ROUND((E484-'CẤU HÌNH'!$C$6)*24,4)&gt;='CẤU HÌNH'!$C$13,FLOOR(ROUND((E484-'CẤU HÌNH'!$C$6)*24,4),0.5),0),0)))</f>
        <v/>
      </c>
      <c r="K484" s="32" t="str">
        <f>IF(A484="","",IF(COUNTIF('CẤU HÌNH'!$E$5:$E$24,A484)&gt;0,'CẤU HÌNH'!$C$16,IF(WEEKDAY(A484)=1,'CẤU HÌNH'!$C$15,'CẤU HÌNH'!$C$14)))</f>
        <v/>
      </c>
      <c r="L484" s="37" t="str">
        <f t="shared" si="1"/>
        <v/>
      </c>
      <c r="M484" s="38" t="str">
        <f>IF(OR(A484="",B484=""),"",IF(F484&lt;&gt;"",F484,IF(G484=0,"",IF(OR(COUNTIF('CẤU HÌNH'!$E$5:$E$24,A484)&gt;0,WEEKDAY(A484)=1),"TC",IF(G484&gt;='CẤU HÌNH'!$C$11,"X",IF(G484&gt;='CẤU HÌNH'!$C$12,"N","K"))))))</f>
        <v/>
      </c>
      <c r="N484" s="17"/>
      <c r="O484" s="39" t="str">
        <f t="shared" si="2"/>
        <v/>
      </c>
    </row>
    <row r="485" ht="19.5" customHeight="1">
      <c r="A485" s="15"/>
      <c r="B485" s="17"/>
      <c r="C485" s="22" t="str">
        <f t="array" ref="C485">IF(B485="","",IFERROR(INDEX('NHÂN VIÊN'!$C$5:$C$54,MATCH(B485,'NHÂN VIÊN'!$B$5:$B$54,0)),"⚠ Sai mã NV"))</f>
        <v/>
      </c>
      <c r="D485" s="24"/>
      <c r="E485" s="24"/>
      <c r="F485" s="25"/>
      <c r="G485" s="32" t="str">
        <f>IF(OR(A485="",B485=""),"",IF(AND(D485&lt;&gt;"",E485&lt;&gt;""),ROUND(MAX(0,(E485-D485)*24-MAX(0,MIN(E485,'CẤU HÌNH'!$C$8)-MAX(D485,'CẤU HÌNH'!$C$7))*24),2),0))</f>
        <v/>
      </c>
      <c r="H485" s="34" t="str">
        <f>IF(M485="X",IF(D485&gt;'CẤU HÌNH'!$C$5+'CẤU HÌNH'!$C$10/1440,ROUND((D485-'CẤU HÌNH'!$C$5)*1440,0),0),"")</f>
        <v/>
      </c>
      <c r="I485" s="34" t="str">
        <f>IF(M485="X",IF(E485&lt;'CẤU HÌNH'!$C$6,ROUND(('CẤU HÌNH'!$C$6-E485)*1440,0),0),"")</f>
        <v/>
      </c>
      <c r="J485" s="37" t="str">
        <f>IF(M485="","",IF(M485="TC",G485,IF(M485="X",IF(ROUND((E485-'CẤU HÌNH'!$C$6)*24,4)&gt;='CẤU HÌNH'!$C$13,FLOOR(ROUND((E485-'CẤU HÌNH'!$C$6)*24,4),0.5),0),0)))</f>
        <v/>
      </c>
      <c r="K485" s="32" t="str">
        <f>IF(A485="","",IF(COUNTIF('CẤU HÌNH'!$E$5:$E$24,A485)&gt;0,'CẤU HÌNH'!$C$16,IF(WEEKDAY(A485)=1,'CẤU HÌNH'!$C$15,'CẤU HÌNH'!$C$14)))</f>
        <v/>
      </c>
      <c r="L485" s="37" t="str">
        <f t="shared" si="1"/>
        <v/>
      </c>
      <c r="M485" s="38" t="str">
        <f>IF(OR(A485="",B485=""),"",IF(F485&lt;&gt;"",F485,IF(G485=0,"",IF(OR(COUNTIF('CẤU HÌNH'!$E$5:$E$24,A485)&gt;0,WEEKDAY(A485)=1),"TC",IF(G485&gt;='CẤU HÌNH'!$C$11,"X",IF(G485&gt;='CẤU HÌNH'!$C$12,"N","K"))))))</f>
        <v/>
      </c>
      <c r="N485" s="17"/>
      <c r="O485" s="39" t="str">
        <f t="shared" si="2"/>
        <v/>
      </c>
    </row>
    <row r="486" ht="19.5" customHeight="1">
      <c r="A486" s="15"/>
      <c r="B486" s="17"/>
      <c r="C486" s="22" t="str">
        <f t="array" ref="C486">IF(B486="","",IFERROR(INDEX('NHÂN VIÊN'!$C$5:$C$54,MATCH(B486,'NHÂN VIÊN'!$B$5:$B$54,0)),"⚠ Sai mã NV"))</f>
        <v/>
      </c>
      <c r="D486" s="24"/>
      <c r="E486" s="24"/>
      <c r="F486" s="25"/>
      <c r="G486" s="32" t="str">
        <f>IF(OR(A486="",B486=""),"",IF(AND(D486&lt;&gt;"",E486&lt;&gt;""),ROUND(MAX(0,(E486-D486)*24-MAX(0,MIN(E486,'CẤU HÌNH'!$C$8)-MAX(D486,'CẤU HÌNH'!$C$7))*24),2),0))</f>
        <v/>
      </c>
      <c r="H486" s="34" t="str">
        <f>IF(M486="X",IF(D486&gt;'CẤU HÌNH'!$C$5+'CẤU HÌNH'!$C$10/1440,ROUND((D486-'CẤU HÌNH'!$C$5)*1440,0),0),"")</f>
        <v/>
      </c>
      <c r="I486" s="34" t="str">
        <f>IF(M486="X",IF(E486&lt;'CẤU HÌNH'!$C$6,ROUND(('CẤU HÌNH'!$C$6-E486)*1440,0),0),"")</f>
        <v/>
      </c>
      <c r="J486" s="37" t="str">
        <f>IF(M486="","",IF(M486="TC",G486,IF(M486="X",IF(ROUND((E486-'CẤU HÌNH'!$C$6)*24,4)&gt;='CẤU HÌNH'!$C$13,FLOOR(ROUND((E486-'CẤU HÌNH'!$C$6)*24,4),0.5),0),0)))</f>
        <v/>
      </c>
      <c r="K486" s="32" t="str">
        <f>IF(A486="","",IF(COUNTIF('CẤU HÌNH'!$E$5:$E$24,A486)&gt;0,'CẤU HÌNH'!$C$16,IF(WEEKDAY(A486)=1,'CẤU HÌNH'!$C$15,'CẤU HÌNH'!$C$14)))</f>
        <v/>
      </c>
      <c r="L486" s="37" t="str">
        <f t="shared" si="1"/>
        <v/>
      </c>
      <c r="M486" s="38" t="str">
        <f>IF(OR(A486="",B486=""),"",IF(F486&lt;&gt;"",F486,IF(G486=0,"",IF(OR(COUNTIF('CẤU HÌNH'!$E$5:$E$24,A486)&gt;0,WEEKDAY(A486)=1),"TC",IF(G486&gt;='CẤU HÌNH'!$C$11,"X",IF(G486&gt;='CẤU HÌNH'!$C$12,"N","K"))))))</f>
        <v/>
      </c>
      <c r="N486" s="17"/>
      <c r="O486" s="39" t="str">
        <f t="shared" si="2"/>
        <v/>
      </c>
    </row>
    <row r="487" ht="19.5" customHeight="1">
      <c r="A487" s="15"/>
      <c r="B487" s="17"/>
      <c r="C487" s="22" t="str">
        <f t="array" ref="C487">IF(B487="","",IFERROR(INDEX('NHÂN VIÊN'!$C$5:$C$54,MATCH(B487,'NHÂN VIÊN'!$B$5:$B$54,0)),"⚠ Sai mã NV"))</f>
        <v/>
      </c>
      <c r="D487" s="24"/>
      <c r="E487" s="24"/>
      <c r="F487" s="25"/>
      <c r="G487" s="32" t="str">
        <f>IF(OR(A487="",B487=""),"",IF(AND(D487&lt;&gt;"",E487&lt;&gt;""),ROUND(MAX(0,(E487-D487)*24-MAX(0,MIN(E487,'CẤU HÌNH'!$C$8)-MAX(D487,'CẤU HÌNH'!$C$7))*24),2),0))</f>
        <v/>
      </c>
      <c r="H487" s="34" t="str">
        <f>IF(M487="X",IF(D487&gt;'CẤU HÌNH'!$C$5+'CẤU HÌNH'!$C$10/1440,ROUND((D487-'CẤU HÌNH'!$C$5)*1440,0),0),"")</f>
        <v/>
      </c>
      <c r="I487" s="34" t="str">
        <f>IF(M487="X",IF(E487&lt;'CẤU HÌNH'!$C$6,ROUND(('CẤU HÌNH'!$C$6-E487)*1440,0),0),"")</f>
        <v/>
      </c>
      <c r="J487" s="37" t="str">
        <f>IF(M487="","",IF(M487="TC",G487,IF(M487="X",IF(ROUND((E487-'CẤU HÌNH'!$C$6)*24,4)&gt;='CẤU HÌNH'!$C$13,FLOOR(ROUND((E487-'CẤU HÌNH'!$C$6)*24,4),0.5),0),0)))</f>
        <v/>
      </c>
      <c r="K487" s="32" t="str">
        <f>IF(A487="","",IF(COUNTIF('CẤU HÌNH'!$E$5:$E$24,A487)&gt;0,'CẤU HÌNH'!$C$16,IF(WEEKDAY(A487)=1,'CẤU HÌNH'!$C$15,'CẤU HÌNH'!$C$14)))</f>
        <v/>
      </c>
      <c r="L487" s="37" t="str">
        <f t="shared" si="1"/>
        <v/>
      </c>
      <c r="M487" s="38" t="str">
        <f>IF(OR(A487="",B487=""),"",IF(F487&lt;&gt;"",F487,IF(G487=0,"",IF(OR(COUNTIF('CẤU HÌNH'!$E$5:$E$24,A487)&gt;0,WEEKDAY(A487)=1),"TC",IF(G487&gt;='CẤU HÌNH'!$C$11,"X",IF(G487&gt;='CẤU HÌNH'!$C$12,"N","K"))))))</f>
        <v/>
      </c>
      <c r="N487" s="17"/>
      <c r="O487" s="39" t="str">
        <f t="shared" si="2"/>
        <v/>
      </c>
    </row>
    <row r="488" ht="19.5" customHeight="1">
      <c r="A488" s="15"/>
      <c r="B488" s="17"/>
      <c r="C488" s="22" t="str">
        <f t="array" ref="C488">IF(B488="","",IFERROR(INDEX('NHÂN VIÊN'!$C$5:$C$54,MATCH(B488,'NHÂN VIÊN'!$B$5:$B$54,0)),"⚠ Sai mã NV"))</f>
        <v/>
      </c>
      <c r="D488" s="24"/>
      <c r="E488" s="24"/>
      <c r="F488" s="25"/>
      <c r="G488" s="32" t="str">
        <f>IF(OR(A488="",B488=""),"",IF(AND(D488&lt;&gt;"",E488&lt;&gt;""),ROUND(MAX(0,(E488-D488)*24-MAX(0,MIN(E488,'CẤU HÌNH'!$C$8)-MAX(D488,'CẤU HÌNH'!$C$7))*24),2),0))</f>
        <v/>
      </c>
      <c r="H488" s="34" t="str">
        <f>IF(M488="X",IF(D488&gt;'CẤU HÌNH'!$C$5+'CẤU HÌNH'!$C$10/1440,ROUND((D488-'CẤU HÌNH'!$C$5)*1440,0),0),"")</f>
        <v/>
      </c>
      <c r="I488" s="34" t="str">
        <f>IF(M488="X",IF(E488&lt;'CẤU HÌNH'!$C$6,ROUND(('CẤU HÌNH'!$C$6-E488)*1440,0),0),"")</f>
        <v/>
      </c>
      <c r="J488" s="37" t="str">
        <f>IF(M488="","",IF(M488="TC",G488,IF(M488="X",IF(ROUND((E488-'CẤU HÌNH'!$C$6)*24,4)&gt;='CẤU HÌNH'!$C$13,FLOOR(ROUND((E488-'CẤU HÌNH'!$C$6)*24,4),0.5),0),0)))</f>
        <v/>
      </c>
      <c r="K488" s="32" t="str">
        <f>IF(A488="","",IF(COUNTIF('CẤU HÌNH'!$E$5:$E$24,A488)&gt;0,'CẤU HÌNH'!$C$16,IF(WEEKDAY(A488)=1,'CẤU HÌNH'!$C$15,'CẤU HÌNH'!$C$14)))</f>
        <v/>
      </c>
      <c r="L488" s="37" t="str">
        <f t="shared" si="1"/>
        <v/>
      </c>
      <c r="M488" s="38" t="str">
        <f>IF(OR(A488="",B488=""),"",IF(F488&lt;&gt;"",F488,IF(G488=0,"",IF(OR(COUNTIF('CẤU HÌNH'!$E$5:$E$24,A488)&gt;0,WEEKDAY(A488)=1),"TC",IF(G488&gt;='CẤU HÌNH'!$C$11,"X",IF(G488&gt;='CẤU HÌNH'!$C$12,"N","K"))))))</f>
        <v/>
      </c>
      <c r="N488" s="17"/>
      <c r="O488" s="39" t="str">
        <f t="shared" si="2"/>
        <v/>
      </c>
    </row>
    <row r="489" ht="19.5" customHeight="1">
      <c r="A489" s="15"/>
      <c r="B489" s="17"/>
      <c r="C489" s="22" t="str">
        <f t="array" ref="C489">IF(B489="","",IFERROR(INDEX('NHÂN VIÊN'!$C$5:$C$54,MATCH(B489,'NHÂN VIÊN'!$B$5:$B$54,0)),"⚠ Sai mã NV"))</f>
        <v/>
      </c>
      <c r="D489" s="24"/>
      <c r="E489" s="24"/>
      <c r="F489" s="25"/>
      <c r="G489" s="32" t="str">
        <f>IF(OR(A489="",B489=""),"",IF(AND(D489&lt;&gt;"",E489&lt;&gt;""),ROUND(MAX(0,(E489-D489)*24-MAX(0,MIN(E489,'CẤU HÌNH'!$C$8)-MAX(D489,'CẤU HÌNH'!$C$7))*24),2),0))</f>
        <v/>
      </c>
      <c r="H489" s="34" t="str">
        <f>IF(M489="X",IF(D489&gt;'CẤU HÌNH'!$C$5+'CẤU HÌNH'!$C$10/1440,ROUND((D489-'CẤU HÌNH'!$C$5)*1440,0),0),"")</f>
        <v/>
      </c>
      <c r="I489" s="34" t="str">
        <f>IF(M489="X",IF(E489&lt;'CẤU HÌNH'!$C$6,ROUND(('CẤU HÌNH'!$C$6-E489)*1440,0),0),"")</f>
        <v/>
      </c>
      <c r="J489" s="37" t="str">
        <f>IF(M489="","",IF(M489="TC",G489,IF(M489="X",IF(ROUND((E489-'CẤU HÌNH'!$C$6)*24,4)&gt;='CẤU HÌNH'!$C$13,FLOOR(ROUND((E489-'CẤU HÌNH'!$C$6)*24,4),0.5),0),0)))</f>
        <v/>
      </c>
      <c r="K489" s="32" t="str">
        <f>IF(A489="","",IF(COUNTIF('CẤU HÌNH'!$E$5:$E$24,A489)&gt;0,'CẤU HÌNH'!$C$16,IF(WEEKDAY(A489)=1,'CẤU HÌNH'!$C$15,'CẤU HÌNH'!$C$14)))</f>
        <v/>
      </c>
      <c r="L489" s="37" t="str">
        <f t="shared" si="1"/>
        <v/>
      </c>
      <c r="M489" s="38" t="str">
        <f>IF(OR(A489="",B489=""),"",IF(F489&lt;&gt;"",F489,IF(G489=0,"",IF(OR(COUNTIF('CẤU HÌNH'!$E$5:$E$24,A489)&gt;0,WEEKDAY(A489)=1),"TC",IF(G489&gt;='CẤU HÌNH'!$C$11,"X",IF(G489&gt;='CẤU HÌNH'!$C$12,"N","K"))))))</f>
        <v/>
      </c>
      <c r="N489" s="17"/>
      <c r="O489" s="39" t="str">
        <f t="shared" si="2"/>
        <v/>
      </c>
    </row>
    <row r="490" ht="19.5" customHeight="1">
      <c r="A490" s="15"/>
      <c r="B490" s="17"/>
      <c r="C490" s="22" t="str">
        <f t="array" ref="C490">IF(B490="","",IFERROR(INDEX('NHÂN VIÊN'!$C$5:$C$54,MATCH(B490,'NHÂN VIÊN'!$B$5:$B$54,0)),"⚠ Sai mã NV"))</f>
        <v/>
      </c>
      <c r="D490" s="24"/>
      <c r="E490" s="24"/>
      <c r="F490" s="25"/>
      <c r="G490" s="32" t="str">
        <f>IF(OR(A490="",B490=""),"",IF(AND(D490&lt;&gt;"",E490&lt;&gt;""),ROUND(MAX(0,(E490-D490)*24-MAX(0,MIN(E490,'CẤU HÌNH'!$C$8)-MAX(D490,'CẤU HÌNH'!$C$7))*24),2),0))</f>
        <v/>
      </c>
      <c r="H490" s="34" t="str">
        <f>IF(M490="X",IF(D490&gt;'CẤU HÌNH'!$C$5+'CẤU HÌNH'!$C$10/1440,ROUND((D490-'CẤU HÌNH'!$C$5)*1440,0),0),"")</f>
        <v/>
      </c>
      <c r="I490" s="34" t="str">
        <f>IF(M490="X",IF(E490&lt;'CẤU HÌNH'!$C$6,ROUND(('CẤU HÌNH'!$C$6-E490)*1440,0),0),"")</f>
        <v/>
      </c>
      <c r="J490" s="37" t="str">
        <f>IF(M490="","",IF(M490="TC",G490,IF(M490="X",IF(ROUND((E490-'CẤU HÌNH'!$C$6)*24,4)&gt;='CẤU HÌNH'!$C$13,FLOOR(ROUND((E490-'CẤU HÌNH'!$C$6)*24,4),0.5),0),0)))</f>
        <v/>
      </c>
      <c r="K490" s="32" t="str">
        <f>IF(A490="","",IF(COUNTIF('CẤU HÌNH'!$E$5:$E$24,A490)&gt;0,'CẤU HÌNH'!$C$16,IF(WEEKDAY(A490)=1,'CẤU HÌNH'!$C$15,'CẤU HÌNH'!$C$14)))</f>
        <v/>
      </c>
      <c r="L490" s="37" t="str">
        <f t="shared" si="1"/>
        <v/>
      </c>
      <c r="M490" s="38" t="str">
        <f>IF(OR(A490="",B490=""),"",IF(F490&lt;&gt;"",F490,IF(G490=0,"",IF(OR(COUNTIF('CẤU HÌNH'!$E$5:$E$24,A490)&gt;0,WEEKDAY(A490)=1),"TC",IF(G490&gt;='CẤU HÌNH'!$C$11,"X",IF(G490&gt;='CẤU HÌNH'!$C$12,"N","K"))))))</f>
        <v/>
      </c>
      <c r="N490" s="17"/>
      <c r="O490" s="39" t="str">
        <f t="shared" si="2"/>
        <v/>
      </c>
    </row>
    <row r="491" ht="19.5" customHeight="1">
      <c r="A491" s="15"/>
      <c r="B491" s="17"/>
      <c r="C491" s="22" t="str">
        <f t="array" ref="C491">IF(B491="","",IFERROR(INDEX('NHÂN VIÊN'!$C$5:$C$54,MATCH(B491,'NHÂN VIÊN'!$B$5:$B$54,0)),"⚠ Sai mã NV"))</f>
        <v/>
      </c>
      <c r="D491" s="24"/>
      <c r="E491" s="24"/>
      <c r="F491" s="25"/>
      <c r="G491" s="32" t="str">
        <f>IF(OR(A491="",B491=""),"",IF(AND(D491&lt;&gt;"",E491&lt;&gt;""),ROUND(MAX(0,(E491-D491)*24-MAX(0,MIN(E491,'CẤU HÌNH'!$C$8)-MAX(D491,'CẤU HÌNH'!$C$7))*24),2),0))</f>
        <v/>
      </c>
      <c r="H491" s="34" t="str">
        <f>IF(M491="X",IF(D491&gt;'CẤU HÌNH'!$C$5+'CẤU HÌNH'!$C$10/1440,ROUND((D491-'CẤU HÌNH'!$C$5)*1440,0),0),"")</f>
        <v/>
      </c>
      <c r="I491" s="34" t="str">
        <f>IF(M491="X",IF(E491&lt;'CẤU HÌNH'!$C$6,ROUND(('CẤU HÌNH'!$C$6-E491)*1440,0),0),"")</f>
        <v/>
      </c>
      <c r="J491" s="37" t="str">
        <f>IF(M491="","",IF(M491="TC",G491,IF(M491="X",IF(ROUND((E491-'CẤU HÌNH'!$C$6)*24,4)&gt;='CẤU HÌNH'!$C$13,FLOOR(ROUND((E491-'CẤU HÌNH'!$C$6)*24,4),0.5),0),0)))</f>
        <v/>
      </c>
      <c r="K491" s="32" t="str">
        <f>IF(A491="","",IF(COUNTIF('CẤU HÌNH'!$E$5:$E$24,A491)&gt;0,'CẤU HÌNH'!$C$16,IF(WEEKDAY(A491)=1,'CẤU HÌNH'!$C$15,'CẤU HÌNH'!$C$14)))</f>
        <v/>
      </c>
      <c r="L491" s="37" t="str">
        <f t="shared" si="1"/>
        <v/>
      </c>
      <c r="M491" s="38" t="str">
        <f>IF(OR(A491="",B491=""),"",IF(F491&lt;&gt;"",F491,IF(G491=0,"",IF(OR(COUNTIF('CẤU HÌNH'!$E$5:$E$24,A491)&gt;0,WEEKDAY(A491)=1),"TC",IF(G491&gt;='CẤU HÌNH'!$C$11,"X",IF(G491&gt;='CẤU HÌNH'!$C$12,"N","K"))))))</f>
        <v/>
      </c>
      <c r="N491" s="17"/>
      <c r="O491" s="39" t="str">
        <f t="shared" si="2"/>
        <v/>
      </c>
    </row>
    <row r="492" ht="19.5" customHeight="1">
      <c r="A492" s="15"/>
      <c r="B492" s="17"/>
      <c r="C492" s="22" t="str">
        <f t="array" ref="C492">IF(B492="","",IFERROR(INDEX('NHÂN VIÊN'!$C$5:$C$54,MATCH(B492,'NHÂN VIÊN'!$B$5:$B$54,0)),"⚠ Sai mã NV"))</f>
        <v/>
      </c>
      <c r="D492" s="24"/>
      <c r="E492" s="24"/>
      <c r="F492" s="25"/>
      <c r="G492" s="32" t="str">
        <f>IF(OR(A492="",B492=""),"",IF(AND(D492&lt;&gt;"",E492&lt;&gt;""),ROUND(MAX(0,(E492-D492)*24-MAX(0,MIN(E492,'CẤU HÌNH'!$C$8)-MAX(D492,'CẤU HÌNH'!$C$7))*24),2),0))</f>
        <v/>
      </c>
      <c r="H492" s="34" t="str">
        <f>IF(M492="X",IF(D492&gt;'CẤU HÌNH'!$C$5+'CẤU HÌNH'!$C$10/1440,ROUND((D492-'CẤU HÌNH'!$C$5)*1440,0),0),"")</f>
        <v/>
      </c>
      <c r="I492" s="34" t="str">
        <f>IF(M492="X",IF(E492&lt;'CẤU HÌNH'!$C$6,ROUND(('CẤU HÌNH'!$C$6-E492)*1440,0),0),"")</f>
        <v/>
      </c>
      <c r="J492" s="37" t="str">
        <f>IF(M492="","",IF(M492="TC",G492,IF(M492="X",IF(ROUND((E492-'CẤU HÌNH'!$C$6)*24,4)&gt;='CẤU HÌNH'!$C$13,FLOOR(ROUND((E492-'CẤU HÌNH'!$C$6)*24,4),0.5),0),0)))</f>
        <v/>
      </c>
      <c r="K492" s="32" t="str">
        <f>IF(A492="","",IF(COUNTIF('CẤU HÌNH'!$E$5:$E$24,A492)&gt;0,'CẤU HÌNH'!$C$16,IF(WEEKDAY(A492)=1,'CẤU HÌNH'!$C$15,'CẤU HÌNH'!$C$14)))</f>
        <v/>
      </c>
      <c r="L492" s="37" t="str">
        <f t="shared" si="1"/>
        <v/>
      </c>
      <c r="M492" s="38" t="str">
        <f>IF(OR(A492="",B492=""),"",IF(F492&lt;&gt;"",F492,IF(G492=0,"",IF(OR(COUNTIF('CẤU HÌNH'!$E$5:$E$24,A492)&gt;0,WEEKDAY(A492)=1),"TC",IF(G492&gt;='CẤU HÌNH'!$C$11,"X",IF(G492&gt;='CẤU HÌNH'!$C$12,"N","K"))))))</f>
        <v/>
      </c>
      <c r="N492" s="17"/>
      <c r="O492" s="39" t="str">
        <f t="shared" si="2"/>
        <v/>
      </c>
    </row>
    <row r="493" ht="19.5" customHeight="1">
      <c r="A493" s="15"/>
      <c r="B493" s="17"/>
      <c r="C493" s="22" t="str">
        <f t="array" ref="C493">IF(B493="","",IFERROR(INDEX('NHÂN VIÊN'!$C$5:$C$54,MATCH(B493,'NHÂN VIÊN'!$B$5:$B$54,0)),"⚠ Sai mã NV"))</f>
        <v/>
      </c>
      <c r="D493" s="24"/>
      <c r="E493" s="24"/>
      <c r="F493" s="25"/>
      <c r="G493" s="32" t="str">
        <f>IF(OR(A493="",B493=""),"",IF(AND(D493&lt;&gt;"",E493&lt;&gt;""),ROUND(MAX(0,(E493-D493)*24-MAX(0,MIN(E493,'CẤU HÌNH'!$C$8)-MAX(D493,'CẤU HÌNH'!$C$7))*24),2),0))</f>
        <v/>
      </c>
      <c r="H493" s="34" t="str">
        <f>IF(M493="X",IF(D493&gt;'CẤU HÌNH'!$C$5+'CẤU HÌNH'!$C$10/1440,ROUND((D493-'CẤU HÌNH'!$C$5)*1440,0),0),"")</f>
        <v/>
      </c>
      <c r="I493" s="34" t="str">
        <f>IF(M493="X",IF(E493&lt;'CẤU HÌNH'!$C$6,ROUND(('CẤU HÌNH'!$C$6-E493)*1440,0),0),"")</f>
        <v/>
      </c>
      <c r="J493" s="37" t="str">
        <f>IF(M493="","",IF(M493="TC",G493,IF(M493="X",IF(ROUND((E493-'CẤU HÌNH'!$C$6)*24,4)&gt;='CẤU HÌNH'!$C$13,FLOOR(ROUND((E493-'CẤU HÌNH'!$C$6)*24,4),0.5),0),0)))</f>
        <v/>
      </c>
      <c r="K493" s="32" t="str">
        <f>IF(A493="","",IF(COUNTIF('CẤU HÌNH'!$E$5:$E$24,A493)&gt;0,'CẤU HÌNH'!$C$16,IF(WEEKDAY(A493)=1,'CẤU HÌNH'!$C$15,'CẤU HÌNH'!$C$14)))</f>
        <v/>
      </c>
      <c r="L493" s="37" t="str">
        <f t="shared" si="1"/>
        <v/>
      </c>
      <c r="M493" s="38" t="str">
        <f>IF(OR(A493="",B493=""),"",IF(F493&lt;&gt;"",F493,IF(G493=0,"",IF(OR(COUNTIF('CẤU HÌNH'!$E$5:$E$24,A493)&gt;0,WEEKDAY(A493)=1),"TC",IF(G493&gt;='CẤU HÌNH'!$C$11,"X",IF(G493&gt;='CẤU HÌNH'!$C$12,"N","K"))))))</f>
        <v/>
      </c>
      <c r="N493" s="17"/>
      <c r="O493" s="39" t="str">
        <f t="shared" si="2"/>
        <v/>
      </c>
    </row>
    <row r="494" ht="19.5" customHeight="1">
      <c r="A494" s="15"/>
      <c r="B494" s="17"/>
      <c r="C494" s="22" t="str">
        <f t="array" ref="C494">IF(B494="","",IFERROR(INDEX('NHÂN VIÊN'!$C$5:$C$54,MATCH(B494,'NHÂN VIÊN'!$B$5:$B$54,0)),"⚠ Sai mã NV"))</f>
        <v/>
      </c>
      <c r="D494" s="24"/>
      <c r="E494" s="24"/>
      <c r="F494" s="25"/>
      <c r="G494" s="32" t="str">
        <f>IF(OR(A494="",B494=""),"",IF(AND(D494&lt;&gt;"",E494&lt;&gt;""),ROUND(MAX(0,(E494-D494)*24-MAX(0,MIN(E494,'CẤU HÌNH'!$C$8)-MAX(D494,'CẤU HÌNH'!$C$7))*24),2),0))</f>
        <v/>
      </c>
      <c r="H494" s="34" t="str">
        <f>IF(M494="X",IF(D494&gt;'CẤU HÌNH'!$C$5+'CẤU HÌNH'!$C$10/1440,ROUND((D494-'CẤU HÌNH'!$C$5)*1440,0),0),"")</f>
        <v/>
      </c>
      <c r="I494" s="34" t="str">
        <f>IF(M494="X",IF(E494&lt;'CẤU HÌNH'!$C$6,ROUND(('CẤU HÌNH'!$C$6-E494)*1440,0),0),"")</f>
        <v/>
      </c>
      <c r="J494" s="37" t="str">
        <f>IF(M494="","",IF(M494="TC",G494,IF(M494="X",IF(ROUND((E494-'CẤU HÌNH'!$C$6)*24,4)&gt;='CẤU HÌNH'!$C$13,FLOOR(ROUND((E494-'CẤU HÌNH'!$C$6)*24,4),0.5),0),0)))</f>
        <v/>
      </c>
      <c r="K494" s="32" t="str">
        <f>IF(A494="","",IF(COUNTIF('CẤU HÌNH'!$E$5:$E$24,A494)&gt;0,'CẤU HÌNH'!$C$16,IF(WEEKDAY(A494)=1,'CẤU HÌNH'!$C$15,'CẤU HÌNH'!$C$14)))</f>
        <v/>
      </c>
      <c r="L494" s="37" t="str">
        <f t="shared" si="1"/>
        <v/>
      </c>
      <c r="M494" s="38" t="str">
        <f>IF(OR(A494="",B494=""),"",IF(F494&lt;&gt;"",F494,IF(G494=0,"",IF(OR(COUNTIF('CẤU HÌNH'!$E$5:$E$24,A494)&gt;0,WEEKDAY(A494)=1),"TC",IF(G494&gt;='CẤU HÌNH'!$C$11,"X",IF(G494&gt;='CẤU HÌNH'!$C$12,"N","K"))))))</f>
        <v/>
      </c>
      <c r="N494" s="17"/>
      <c r="O494" s="39" t="str">
        <f t="shared" si="2"/>
        <v/>
      </c>
    </row>
    <row r="495" ht="19.5" customHeight="1">
      <c r="A495" s="15"/>
      <c r="B495" s="17"/>
      <c r="C495" s="22" t="str">
        <f t="array" ref="C495">IF(B495="","",IFERROR(INDEX('NHÂN VIÊN'!$C$5:$C$54,MATCH(B495,'NHÂN VIÊN'!$B$5:$B$54,0)),"⚠ Sai mã NV"))</f>
        <v/>
      </c>
      <c r="D495" s="24"/>
      <c r="E495" s="24"/>
      <c r="F495" s="25"/>
      <c r="G495" s="32" t="str">
        <f>IF(OR(A495="",B495=""),"",IF(AND(D495&lt;&gt;"",E495&lt;&gt;""),ROUND(MAX(0,(E495-D495)*24-MAX(0,MIN(E495,'CẤU HÌNH'!$C$8)-MAX(D495,'CẤU HÌNH'!$C$7))*24),2),0))</f>
        <v/>
      </c>
      <c r="H495" s="34" t="str">
        <f>IF(M495="X",IF(D495&gt;'CẤU HÌNH'!$C$5+'CẤU HÌNH'!$C$10/1440,ROUND((D495-'CẤU HÌNH'!$C$5)*1440,0),0),"")</f>
        <v/>
      </c>
      <c r="I495" s="34" t="str">
        <f>IF(M495="X",IF(E495&lt;'CẤU HÌNH'!$C$6,ROUND(('CẤU HÌNH'!$C$6-E495)*1440,0),0),"")</f>
        <v/>
      </c>
      <c r="J495" s="37" t="str">
        <f>IF(M495="","",IF(M495="TC",G495,IF(M495="X",IF(ROUND((E495-'CẤU HÌNH'!$C$6)*24,4)&gt;='CẤU HÌNH'!$C$13,FLOOR(ROUND((E495-'CẤU HÌNH'!$C$6)*24,4),0.5),0),0)))</f>
        <v/>
      </c>
      <c r="K495" s="32" t="str">
        <f>IF(A495="","",IF(COUNTIF('CẤU HÌNH'!$E$5:$E$24,A495)&gt;0,'CẤU HÌNH'!$C$16,IF(WEEKDAY(A495)=1,'CẤU HÌNH'!$C$15,'CẤU HÌNH'!$C$14)))</f>
        <v/>
      </c>
      <c r="L495" s="37" t="str">
        <f t="shared" si="1"/>
        <v/>
      </c>
      <c r="M495" s="38" t="str">
        <f>IF(OR(A495="",B495=""),"",IF(F495&lt;&gt;"",F495,IF(G495=0,"",IF(OR(COUNTIF('CẤU HÌNH'!$E$5:$E$24,A495)&gt;0,WEEKDAY(A495)=1),"TC",IF(G495&gt;='CẤU HÌNH'!$C$11,"X",IF(G495&gt;='CẤU HÌNH'!$C$12,"N","K"))))))</f>
        <v/>
      </c>
      <c r="N495" s="17"/>
      <c r="O495" s="39" t="str">
        <f t="shared" si="2"/>
        <v/>
      </c>
    </row>
    <row r="496" ht="19.5" customHeight="1">
      <c r="A496" s="15"/>
      <c r="B496" s="17"/>
      <c r="C496" s="22" t="str">
        <f t="array" ref="C496">IF(B496="","",IFERROR(INDEX('NHÂN VIÊN'!$C$5:$C$54,MATCH(B496,'NHÂN VIÊN'!$B$5:$B$54,0)),"⚠ Sai mã NV"))</f>
        <v/>
      </c>
      <c r="D496" s="24"/>
      <c r="E496" s="24"/>
      <c r="F496" s="25"/>
      <c r="G496" s="32" t="str">
        <f>IF(OR(A496="",B496=""),"",IF(AND(D496&lt;&gt;"",E496&lt;&gt;""),ROUND(MAX(0,(E496-D496)*24-MAX(0,MIN(E496,'CẤU HÌNH'!$C$8)-MAX(D496,'CẤU HÌNH'!$C$7))*24),2),0))</f>
        <v/>
      </c>
      <c r="H496" s="34" t="str">
        <f>IF(M496="X",IF(D496&gt;'CẤU HÌNH'!$C$5+'CẤU HÌNH'!$C$10/1440,ROUND((D496-'CẤU HÌNH'!$C$5)*1440,0),0),"")</f>
        <v/>
      </c>
      <c r="I496" s="34" t="str">
        <f>IF(M496="X",IF(E496&lt;'CẤU HÌNH'!$C$6,ROUND(('CẤU HÌNH'!$C$6-E496)*1440,0),0),"")</f>
        <v/>
      </c>
      <c r="J496" s="37" t="str">
        <f>IF(M496="","",IF(M496="TC",G496,IF(M496="X",IF(ROUND((E496-'CẤU HÌNH'!$C$6)*24,4)&gt;='CẤU HÌNH'!$C$13,FLOOR(ROUND((E496-'CẤU HÌNH'!$C$6)*24,4),0.5),0),0)))</f>
        <v/>
      </c>
      <c r="K496" s="32" t="str">
        <f>IF(A496="","",IF(COUNTIF('CẤU HÌNH'!$E$5:$E$24,A496)&gt;0,'CẤU HÌNH'!$C$16,IF(WEEKDAY(A496)=1,'CẤU HÌNH'!$C$15,'CẤU HÌNH'!$C$14)))</f>
        <v/>
      </c>
      <c r="L496" s="37" t="str">
        <f t="shared" si="1"/>
        <v/>
      </c>
      <c r="M496" s="38" t="str">
        <f>IF(OR(A496="",B496=""),"",IF(F496&lt;&gt;"",F496,IF(G496=0,"",IF(OR(COUNTIF('CẤU HÌNH'!$E$5:$E$24,A496)&gt;0,WEEKDAY(A496)=1),"TC",IF(G496&gt;='CẤU HÌNH'!$C$11,"X",IF(G496&gt;='CẤU HÌNH'!$C$12,"N","K"))))))</f>
        <v/>
      </c>
      <c r="N496" s="17"/>
      <c r="O496" s="39" t="str">
        <f t="shared" si="2"/>
        <v/>
      </c>
    </row>
    <row r="497" ht="19.5" customHeight="1">
      <c r="A497" s="15"/>
      <c r="B497" s="17"/>
      <c r="C497" s="22" t="str">
        <f t="array" ref="C497">IF(B497="","",IFERROR(INDEX('NHÂN VIÊN'!$C$5:$C$54,MATCH(B497,'NHÂN VIÊN'!$B$5:$B$54,0)),"⚠ Sai mã NV"))</f>
        <v/>
      </c>
      <c r="D497" s="24"/>
      <c r="E497" s="24"/>
      <c r="F497" s="25"/>
      <c r="G497" s="32" t="str">
        <f>IF(OR(A497="",B497=""),"",IF(AND(D497&lt;&gt;"",E497&lt;&gt;""),ROUND(MAX(0,(E497-D497)*24-MAX(0,MIN(E497,'CẤU HÌNH'!$C$8)-MAX(D497,'CẤU HÌNH'!$C$7))*24),2),0))</f>
        <v/>
      </c>
      <c r="H497" s="34" t="str">
        <f>IF(M497="X",IF(D497&gt;'CẤU HÌNH'!$C$5+'CẤU HÌNH'!$C$10/1440,ROUND((D497-'CẤU HÌNH'!$C$5)*1440,0),0),"")</f>
        <v/>
      </c>
      <c r="I497" s="34" t="str">
        <f>IF(M497="X",IF(E497&lt;'CẤU HÌNH'!$C$6,ROUND(('CẤU HÌNH'!$C$6-E497)*1440,0),0),"")</f>
        <v/>
      </c>
      <c r="J497" s="37" t="str">
        <f>IF(M497="","",IF(M497="TC",G497,IF(M497="X",IF(ROUND((E497-'CẤU HÌNH'!$C$6)*24,4)&gt;='CẤU HÌNH'!$C$13,FLOOR(ROUND((E497-'CẤU HÌNH'!$C$6)*24,4),0.5),0),0)))</f>
        <v/>
      </c>
      <c r="K497" s="32" t="str">
        <f>IF(A497="","",IF(COUNTIF('CẤU HÌNH'!$E$5:$E$24,A497)&gt;0,'CẤU HÌNH'!$C$16,IF(WEEKDAY(A497)=1,'CẤU HÌNH'!$C$15,'CẤU HÌNH'!$C$14)))</f>
        <v/>
      </c>
      <c r="L497" s="37" t="str">
        <f t="shared" si="1"/>
        <v/>
      </c>
      <c r="M497" s="38" t="str">
        <f>IF(OR(A497="",B497=""),"",IF(F497&lt;&gt;"",F497,IF(G497=0,"",IF(OR(COUNTIF('CẤU HÌNH'!$E$5:$E$24,A497)&gt;0,WEEKDAY(A497)=1),"TC",IF(G497&gt;='CẤU HÌNH'!$C$11,"X",IF(G497&gt;='CẤU HÌNH'!$C$12,"N","K"))))))</f>
        <v/>
      </c>
      <c r="N497" s="17"/>
      <c r="O497" s="39" t="str">
        <f t="shared" si="2"/>
        <v/>
      </c>
    </row>
    <row r="498" ht="19.5" customHeight="1">
      <c r="A498" s="15"/>
      <c r="B498" s="17"/>
      <c r="C498" s="22" t="str">
        <f t="array" ref="C498">IF(B498="","",IFERROR(INDEX('NHÂN VIÊN'!$C$5:$C$54,MATCH(B498,'NHÂN VIÊN'!$B$5:$B$54,0)),"⚠ Sai mã NV"))</f>
        <v/>
      </c>
      <c r="D498" s="24"/>
      <c r="E498" s="24"/>
      <c r="F498" s="25"/>
      <c r="G498" s="32" t="str">
        <f>IF(OR(A498="",B498=""),"",IF(AND(D498&lt;&gt;"",E498&lt;&gt;""),ROUND(MAX(0,(E498-D498)*24-MAX(0,MIN(E498,'CẤU HÌNH'!$C$8)-MAX(D498,'CẤU HÌNH'!$C$7))*24),2),0))</f>
        <v/>
      </c>
      <c r="H498" s="34" t="str">
        <f>IF(M498="X",IF(D498&gt;'CẤU HÌNH'!$C$5+'CẤU HÌNH'!$C$10/1440,ROUND((D498-'CẤU HÌNH'!$C$5)*1440,0),0),"")</f>
        <v/>
      </c>
      <c r="I498" s="34" t="str">
        <f>IF(M498="X",IF(E498&lt;'CẤU HÌNH'!$C$6,ROUND(('CẤU HÌNH'!$C$6-E498)*1440,0),0),"")</f>
        <v/>
      </c>
      <c r="J498" s="37" t="str">
        <f>IF(M498="","",IF(M498="TC",G498,IF(M498="X",IF(ROUND((E498-'CẤU HÌNH'!$C$6)*24,4)&gt;='CẤU HÌNH'!$C$13,FLOOR(ROUND((E498-'CẤU HÌNH'!$C$6)*24,4),0.5),0),0)))</f>
        <v/>
      </c>
      <c r="K498" s="32" t="str">
        <f>IF(A498="","",IF(COUNTIF('CẤU HÌNH'!$E$5:$E$24,A498)&gt;0,'CẤU HÌNH'!$C$16,IF(WEEKDAY(A498)=1,'CẤU HÌNH'!$C$15,'CẤU HÌNH'!$C$14)))</f>
        <v/>
      </c>
      <c r="L498" s="37" t="str">
        <f t="shared" si="1"/>
        <v/>
      </c>
      <c r="M498" s="38" t="str">
        <f>IF(OR(A498="",B498=""),"",IF(F498&lt;&gt;"",F498,IF(G498=0,"",IF(OR(COUNTIF('CẤU HÌNH'!$E$5:$E$24,A498)&gt;0,WEEKDAY(A498)=1),"TC",IF(G498&gt;='CẤU HÌNH'!$C$11,"X",IF(G498&gt;='CẤU HÌNH'!$C$12,"N","K"))))))</f>
        <v/>
      </c>
      <c r="N498" s="17"/>
      <c r="O498" s="39" t="str">
        <f t="shared" si="2"/>
        <v/>
      </c>
    </row>
    <row r="499" ht="19.5" customHeight="1">
      <c r="A499" s="15"/>
      <c r="B499" s="17"/>
      <c r="C499" s="22" t="str">
        <f t="array" ref="C499">IF(B499="","",IFERROR(INDEX('NHÂN VIÊN'!$C$5:$C$54,MATCH(B499,'NHÂN VIÊN'!$B$5:$B$54,0)),"⚠ Sai mã NV"))</f>
        <v/>
      </c>
      <c r="D499" s="24"/>
      <c r="E499" s="24"/>
      <c r="F499" s="25"/>
      <c r="G499" s="32" t="str">
        <f>IF(OR(A499="",B499=""),"",IF(AND(D499&lt;&gt;"",E499&lt;&gt;""),ROUND(MAX(0,(E499-D499)*24-MAX(0,MIN(E499,'CẤU HÌNH'!$C$8)-MAX(D499,'CẤU HÌNH'!$C$7))*24),2),0))</f>
        <v/>
      </c>
      <c r="H499" s="34" t="str">
        <f>IF(M499="X",IF(D499&gt;'CẤU HÌNH'!$C$5+'CẤU HÌNH'!$C$10/1440,ROUND((D499-'CẤU HÌNH'!$C$5)*1440,0),0),"")</f>
        <v/>
      </c>
      <c r="I499" s="34" t="str">
        <f>IF(M499="X",IF(E499&lt;'CẤU HÌNH'!$C$6,ROUND(('CẤU HÌNH'!$C$6-E499)*1440,0),0),"")</f>
        <v/>
      </c>
      <c r="J499" s="37" t="str">
        <f>IF(M499="","",IF(M499="TC",G499,IF(M499="X",IF(ROUND((E499-'CẤU HÌNH'!$C$6)*24,4)&gt;='CẤU HÌNH'!$C$13,FLOOR(ROUND((E499-'CẤU HÌNH'!$C$6)*24,4),0.5),0),0)))</f>
        <v/>
      </c>
      <c r="K499" s="32" t="str">
        <f>IF(A499="","",IF(COUNTIF('CẤU HÌNH'!$E$5:$E$24,A499)&gt;0,'CẤU HÌNH'!$C$16,IF(WEEKDAY(A499)=1,'CẤU HÌNH'!$C$15,'CẤU HÌNH'!$C$14)))</f>
        <v/>
      </c>
      <c r="L499" s="37" t="str">
        <f t="shared" si="1"/>
        <v/>
      </c>
      <c r="M499" s="38" t="str">
        <f>IF(OR(A499="",B499=""),"",IF(F499&lt;&gt;"",F499,IF(G499=0,"",IF(OR(COUNTIF('CẤU HÌNH'!$E$5:$E$24,A499)&gt;0,WEEKDAY(A499)=1),"TC",IF(G499&gt;='CẤU HÌNH'!$C$11,"X",IF(G499&gt;='CẤU HÌNH'!$C$12,"N","K"))))))</f>
        <v/>
      </c>
      <c r="N499" s="17"/>
      <c r="O499" s="39" t="str">
        <f t="shared" si="2"/>
        <v/>
      </c>
    </row>
    <row r="500" ht="19.5" customHeight="1">
      <c r="A500" s="15"/>
      <c r="B500" s="17"/>
      <c r="C500" s="22" t="str">
        <f t="array" ref="C500">IF(B500="","",IFERROR(INDEX('NHÂN VIÊN'!$C$5:$C$54,MATCH(B500,'NHÂN VIÊN'!$B$5:$B$54,0)),"⚠ Sai mã NV"))</f>
        <v/>
      </c>
      <c r="D500" s="24"/>
      <c r="E500" s="24"/>
      <c r="F500" s="25"/>
      <c r="G500" s="32" t="str">
        <f>IF(OR(A500="",B500=""),"",IF(AND(D500&lt;&gt;"",E500&lt;&gt;""),ROUND(MAX(0,(E500-D500)*24-MAX(0,MIN(E500,'CẤU HÌNH'!$C$8)-MAX(D500,'CẤU HÌNH'!$C$7))*24),2),0))</f>
        <v/>
      </c>
      <c r="H500" s="34" t="str">
        <f>IF(M500="X",IF(D500&gt;'CẤU HÌNH'!$C$5+'CẤU HÌNH'!$C$10/1440,ROUND((D500-'CẤU HÌNH'!$C$5)*1440,0),0),"")</f>
        <v/>
      </c>
      <c r="I500" s="34" t="str">
        <f>IF(M500="X",IF(E500&lt;'CẤU HÌNH'!$C$6,ROUND(('CẤU HÌNH'!$C$6-E500)*1440,0),0),"")</f>
        <v/>
      </c>
      <c r="J500" s="37" t="str">
        <f>IF(M500="","",IF(M500="TC",G500,IF(M500="X",IF(ROUND((E500-'CẤU HÌNH'!$C$6)*24,4)&gt;='CẤU HÌNH'!$C$13,FLOOR(ROUND((E500-'CẤU HÌNH'!$C$6)*24,4),0.5),0),0)))</f>
        <v/>
      </c>
      <c r="K500" s="32" t="str">
        <f>IF(A500="","",IF(COUNTIF('CẤU HÌNH'!$E$5:$E$24,A500)&gt;0,'CẤU HÌNH'!$C$16,IF(WEEKDAY(A500)=1,'CẤU HÌNH'!$C$15,'CẤU HÌNH'!$C$14)))</f>
        <v/>
      </c>
      <c r="L500" s="37" t="str">
        <f t="shared" si="1"/>
        <v/>
      </c>
      <c r="M500" s="38" t="str">
        <f>IF(OR(A500="",B500=""),"",IF(F500&lt;&gt;"",F500,IF(G500=0,"",IF(OR(COUNTIF('CẤU HÌNH'!$E$5:$E$24,A500)&gt;0,WEEKDAY(A500)=1),"TC",IF(G500&gt;='CẤU HÌNH'!$C$11,"X",IF(G500&gt;='CẤU HÌNH'!$C$12,"N","K"))))))</f>
        <v/>
      </c>
      <c r="N500" s="17"/>
      <c r="O500" s="39" t="str">
        <f t="shared" si="2"/>
        <v/>
      </c>
    </row>
    <row r="501" ht="19.5" customHeight="1">
      <c r="A501" s="15"/>
      <c r="B501" s="17"/>
      <c r="C501" s="22" t="str">
        <f t="array" ref="C501">IF(B501="","",IFERROR(INDEX('NHÂN VIÊN'!$C$5:$C$54,MATCH(B501,'NHÂN VIÊN'!$B$5:$B$54,0)),"⚠ Sai mã NV"))</f>
        <v/>
      </c>
      <c r="D501" s="24"/>
      <c r="E501" s="24"/>
      <c r="F501" s="25"/>
      <c r="G501" s="32" t="str">
        <f>IF(OR(A501="",B501=""),"",IF(AND(D501&lt;&gt;"",E501&lt;&gt;""),ROUND(MAX(0,(E501-D501)*24-MAX(0,MIN(E501,'CẤU HÌNH'!$C$8)-MAX(D501,'CẤU HÌNH'!$C$7))*24),2),0))</f>
        <v/>
      </c>
      <c r="H501" s="34" t="str">
        <f>IF(M501="X",IF(D501&gt;'CẤU HÌNH'!$C$5+'CẤU HÌNH'!$C$10/1440,ROUND((D501-'CẤU HÌNH'!$C$5)*1440,0),0),"")</f>
        <v/>
      </c>
      <c r="I501" s="34" t="str">
        <f>IF(M501="X",IF(E501&lt;'CẤU HÌNH'!$C$6,ROUND(('CẤU HÌNH'!$C$6-E501)*1440,0),0),"")</f>
        <v/>
      </c>
      <c r="J501" s="37" t="str">
        <f>IF(M501="","",IF(M501="TC",G501,IF(M501="X",IF(ROUND((E501-'CẤU HÌNH'!$C$6)*24,4)&gt;='CẤU HÌNH'!$C$13,FLOOR(ROUND((E501-'CẤU HÌNH'!$C$6)*24,4),0.5),0),0)))</f>
        <v/>
      </c>
      <c r="K501" s="32" t="str">
        <f>IF(A501="","",IF(COUNTIF('CẤU HÌNH'!$E$5:$E$24,A501)&gt;0,'CẤU HÌNH'!$C$16,IF(WEEKDAY(A501)=1,'CẤU HÌNH'!$C$15,'CẤU HÌNH'!$C$14)))</f>
        <v/>
      </c>
      <c r="L501" s="37" t="str">
        <f t="shared" si="1"/>
        <v/>
      </c>
      <c r="M501" s="38" t="str">
        <f>IF(OR(A501="",B501=""),"",IF(F501&lt;&gt;"",F501,IF(G501=0,"",IF(OR(COUNTIF('CẤU HÌNH'!$E$5:$E$24,A501)&gt;0,WEEKDAY(A501)=1),"TC",IF(G501&gt;='CẤU HÌNH'!$C$11,"X",IF(G501&gt;='CẤU HÌNH'!$C$12,"N","K"))))))</f>
        <v/>
      </c>
      <c r="N501" s="17"/>
      <c r="O501" s="39" t="str">
        <f t="shared" si="2"/>
        <v/>
      </c>
    </row>
    <row r="502" ht="19.5" customHeight="1">
      <c r="A502" s="15"/>
      <c r="B502" s="17"/>
      <c r="C502" s="22" t="str">
        <f t="array" ref="C502">IF(B502="","",IFERROR(INDEX('NHÂN VIÊN'!$C$5:$C$54,MATCH(B502,'NHÂN VIÊN'!$B$5:$B$54,0)),"⚠ Sai mã NV"))</f>
        <v/>
      </c>
      <c r="D502" s="24"/>
      <c r="E502" s="24"/>
      <c r="F502" s="25"/>
      <c r="G502" s="32" t="str">
        <f>IF(OR(A502="",B502=""),"",IF(AND(D502&lt;&gt;"",E502&lt;&gt;""),ROUND(MAX(0,(E502-D502)*24-MAX(0,MIN(E502,'CẤU HÌNH'!$C$8)-MAX(D502,'CẤU HÌNH'!$C$7))*24),2),0))</f>
        <v/>
      </c>
      <c r="H502" s="34" t="str">
        <f>IF(M502="X",IF(D502&gt;'CẤU HÌNH'!$C$5+'CẤU HÌNH'!$C$10/1440,ROUND((D502-'CẤU HÌNH'!$C$5)*1440,0),0),"")</f>
        <v/>
      </c>
      <c r="I502" s="34" t="str">
        <f>IF(M502="X",IF(E502&lt;'CẤU HÌNH'!$C$6,ROUND(('CẤU HÌNH'!$C$6-E502)*1440,0),0),"")</f>
        <v/>
      </c>
      <c r="J502" s="37" t="str">
        <f>IF(M502="","",IF(M502="TC",G502,IF(M502="X",IF(ROUND((E502-'CẤU HÌNH'!$C$6)*24,4)&gt;='CẤU HÌNH'!$C$13,FLOOR(ROUND((E502-'CẤU HÌNH'!$C$6)*24,4),0.5),0),0)))</f>
        <v/>
      </c>
      <c r="K502" s="32" t="str">
        <f>IF(A502="","",IF(COUNTIF('CẤU HÌNH'!$E$5:$E$24,A502)&gt;0,'CẤU HÌNH'!$C$16,IF(WEEKDAY(A502)=1,'CẤU HÌNH'!$C$15,'CẤU HÌNH'!$C$14)))</f>
        <v/>
      </c>
      <c r="L502" s="37" t="str">
        <f t="shared" si="1"/>
        <v/>
      </c>
      <c r="M502" s="38" t="str">
        <f>IF(OR(A502="",B502=""),"",IF(F502&lt;&gt;"",F502,IF(G502=0,"",IF(OR(COUNTIF('CẤU HÌNH'!$E$5:$E$24,A502)&gt;0,WEEKDAY(A502)=1),"TC",IF(G502&gt;='CẤU HÌNH'!$C$11,"X",IF(G502&gt;='CẤU HÌNH'!$C$12,"N","K"))))))</f>
        <v/>
      </c>
      <c r="N502" s="17"/>
      <c r="O502" s="39" t="str">
        <f t="shared" si="2"/>
        <v/>
      </c>
    </row>
    <row r="503" ht="19.5" customHeight="1">
      <c r="A503" s="15"/>
      <c r="B503" s="17"/>
      <c r="C503" s="22" t="str">
        <f t="array" ref="C503">IF(B503="","",IFERROR(INDEX('NHÂN VIÊN'!$C$5:$C$54,MATCH(B503,'NHÂN VIÊN'!$B$5:$B$54,0)),"⚠ Sai mã NV"))</f>
        <v/>
      </c>
      <c r="D503" s="24"/>
      <c r="E503" s="24"/>
      <c r="F503" s="25"/>
      <c r="G503" s="32" t="str">
        <f>IF(OR(A503="",B503=""),"",IF(AND(D503&lt;&gt;"",E503&lt;&gt;""),ROUND(MAX(0,(E503-D503)*24-MAX(0,MIN(E503,'CẤU HÌNH'!$C$8)-MAX(D503,'CẤU HÌNH'!$C$7))*24),2),0))</f>
        <v/>
      </c>
      <c r="H503" s="34" t="str">
        <f>IF(M503="X",IF(D503&gt;'CẤU HÌNH'!$C$5+'CẤU HÌNH'!$C$10/1440,ROUND((D503-'CẤU HÌNH'!$C$5)*1440,0),0),"")</f>
        <v/>
      </c>
      <c r="I503" s="34" t="str">
        <f>IF(M503="X",IF(E503&lt;'CẤU HÌNH'!$C$6,ROUND(('CẤU HÌNH'!$C$6-E503)*1440,0),0),"")</f>
        <v/>
      </c>
      <c r="J503" s="37" t="str">
        <f>IF(M503="","",IF(M503="TC",G503,IF(M503="X",IF(ROUND((E503-'CẤU HÌNH'!$C$6)*24,4)&gt;='CẤU HÌNH'!$C$13,FLOOR(ROUND((E503-'CẤU HÌNH'!$C$6)*24,4),0.5),0),0)))</f>
        <v/>
      </c>
      <c r="K503" s="32" t="str">
        <f>IF(A503="","",IF(COUNTIF('CẤU HÌNH'!$E$5:$E$24,A503)&gt;0,'CẤU HÌNH'!$C$16,IF(WEEKDAY(A503)=1,'CẤU HÌNH'!$C$15,'CẤU HÌNH'!$C$14)))</f>
        <v/>
      </c>
      <c r="L503" s="37" t="str">
        <f t="shared" si="1"/>
        <v/>
      </c>
      <c r="M503" s="38" t="str">
        <f>IF(OR(A503="",B503=""),"",IF(F503&lt;&gt;"",F503,IF(G503=0,"",IF(OR(COUNTIF('CẤU HÌNH'!$E$5:$E$24,A503)&gt;0,WEEKDAY(A503)=1),"TC",IF(G503&gt;='CẤU HÌNH'!$C$11,"X",IF(G503&gt;='CẤU HÌNH'!$C$12,"N","K"))))))</f>
        <v/>
      </c>
      <c r="N503" s="17"/>
      <c r="O503" s="39" t="str">
        <f t="shared" si="2"/>
        <v/>
      </c>
    </row>
    <row r="504" ht="19.5" customHeight="1">
      <c r="A504" s="15"/>
      <c r="B504" s="17"/>
      <c r="C504" s="22" t="str">
        <f t="array" ref="C504">IF(B504="","",IFERROR(INDEX('NHÂN VIÊN'!$C$5:$C$54,MATCH(B504,'NHÂN VIÊN'!$B$5:$B$54,0)),"⚠ Sai mã NV"))</f>
        <v/>
      </c>
      <c r="D504" s="24"/>
      <c r="E504" s="24"/>
      <c r="F504" s="25"/>
      <c r="G504" s="32" t="str">
        <f>IF(OR(A504="",B504=""),"",IF(AND(D504&lt;&gt;"",E504&lt;&gt;""),ROUND(MAX(0,(E504-D504)*24-MAX(0,MIN(E504,'CẤU HÌNH'!$C$8)-MAX(D504,'CẤU HÌNH'!$C$7))*24),2),0))</f>
        <v/>
      </c>
      <c r="H504" s="34" t="str">
        <f>IF(M504="X",IF(D504&gt;'CẤU HÌNH'!$C$5+'CẤU HÌNH'!$C$10/1440,ROUND((D504-'CẤU HÌNH'!$C$5)*1440,0),0),"")</f>
        <v/>
      </c>
      <c r="I504" s="34" t="str">
        <f>IF(M504="X",IF(E504&lt;'CẤU HÌNH'!$C$6,ROUND(('CẤU HÌNH'!$C$6-E504)*1440,0),0),"")</f>
        <v/>
      </c>
      <c r="J504" s="37" t="str">
        <f>IF(M504="","",IF(M504="TC",G504,IF(M504="X",IF(ROUND((E504-'CẤU HÌNH'!$C$6)*24,4)&gt;='CẤU HÌNH'!$C$13,FLOOR(ROUND((E504-'CẤU HÌNH'!$C$6)*24,4),0.5),0),0)))</f>
        <v/>
      </c>
      <c r="K504" s="32" t="str">
        <f>IF(A504="","",IF(COUNTIF('CẤU HÌNH'!$E$5:$E$24,A504)&gt;0,'CẤU HÌNH'!$C$16,IF(WEEKDAY(A504)=1,'CẤU HÌNH'!$C$15,'CẤU HÌNH'!$C$14)))</f>
        <v/>
      </c>
      <c r="L504" s="37" t="str">
        <f t="shared" si="1"/>
        <v/>
      </c>
      <c r="M504" s="38" t="str">
        <f>IF(OR(A504="",B504=""),"",IF(F504&lt;&gt;"",F504,IF(G504=0,"",IF(OR(COUNTIF('CẤU HÌNH'!$E$5:$E$24,A504)&gt;0,WEEKDAY(A504)=1),"TC",IF(G504&gt;='CẤU HÌNH'!$C$11,"X",IF(G504&gt;='CẤU HÌNH'!$C$12,"N","K"))))))</f>
        <v/>
      </c>
      <c r="N504" s="17"/>
      <c r="O504" s="39" t="str">
        <f t="shared" si="2"/>
        <v/>
      </c>
    </row>
    <row r="505" ht="19.5" customHeight="1">
      <c r="A505" s="15"/>
      <c r="B505" s="17"/>
      <c r="C505" s="22" t="str">
        <f t="array" ref="C505">IF(B505="","",IFERROR(INDEX('NHÂN VIÊN'!$C$5:$C$54,MATCH(B505,'NHÂN VIÊN'!$B$5:$B$54,0)),"⚠ Sai mã NV"))</f>
        <v/>
      </c>
      <c r="D505" s="24"/>
      <c r="E505" s="24"/>
      <c r="F505" s="25"/>
      <c r="G505" s="32" t="str">
        <f>IF(OR(A505="",B505=""),"",IF(AND(D505&lt;&gt;"",E505&lt;&gt;""),ROUND(MAX(0,(E505-D505)*24-MAX(0,MIN(E505,'CẤU HÌNH'!$C$8)-MAX(D505,'CẤU HÌNH'!$C$7))*24),2),0))</f>
        <v/>
      </c>
      <c r="H505" s="34" t="str">
        <f>IF(M505="X",IF(D505&gt;'CẤU HÌNH'!$C$5+'CẤU HÌNH'!$C$10/1440,ROUND((D505-'CẤU HÌNH'!$C$5)*1440,0),0),"")</f>
        <v/>
      </c>
      <c r="I505" s="34" t="str">
        <f>IF(M505="X",IF(E505&lt;'CẤU HÌNH'!$C$6,ROUND(('CẤU HÌNH'!$C$6-E505)*1440,0),0),"")</f>
        <v/>
      </c>
      <c r="J505" s="37" t="str">
        <f>IF(M505="","",IF(M505="TC",G505,IF(M505="X",IF(ROUND((E505-'CẤU HÌNH'!$C$6)*24,4)&gt;='CẤU HÌNH'!$C$13,FLOOR(ROUND((E505-'CẤU HÌNH'!$C$6)*24,4),0.5),0),0)))</f>
        <v/>
      </c>
      <c r="K505" s="32" t="str">
        <f>IF(A505="","",IF(COUNTIF('CẤU HÌNH'!$E$5:$E$24,A505)&gt;0,'CẤU HÌNH'!$C$16,IF(WEEKDAY(A505)=1,'CẤU HÌNH'!$C$15,'CẤU HÌNH'!$C$14)))</f>
        <v/>
      </c>
      <c r="L505" s="37" t="str">
        <f t="shared" si="1"/>
        <v/>
      </c>
      <c r="M505" s="38" t="str">
        <f>IF(OR(A505="",B505=""),"",IF(F505&lt;&gt;"",F505,IF(G505=0,"",IF(OR(COUNTIF('CẤU HÌNH'!$E$5:$E$24,A505)&gt;0,WEEKDAY(A505)=1),"TC",IF(G505&gt;='CẤU HÌNH'!$C$11,"X",IF(G505&gt;='CẤU HÌNH'!$C$12,"N","K"))))))</f>
        <v/>
      </c>
      <c r="N505" s="17"/>
      <c r="O505" s="39" t="str">
        <f t="shared" si="2"/>
        <v/>
      </c>
    </row>
    <row r="506" ht="19.5" customHeight="1">
      <c r="A506" s="15"/>
      <c r="B506" s="17"/>
      <c r="C506" s="22" t="str">
        <f t="array" ref="C506">IF(B506="","",IFERROR(INDEX('NHÂN VIÊN'!$C$5:$C$54,MATCH(B506,'NHÂN VIÊN'!$B$5:$B$54,0)),"⚠ Sai mã NV"))</f>
        <v/>
      </c>
      <c r="D506" s="24"/>
      <c r="E506" s="24"/>
      <c r="F506" s="25"/>
      <c r="G506" s="32" t="str">
        <f>IF(OR(A506="",B506=""),"",IF(AND(D506&lt;&gt;"",E506&lt;&gt;""),ROUND(MAX(0,(E506-D506)*24-MAX(0,MIN(E506,'CẤU HÌNH'!$C$8)-MAX(D506,'CẤU HÌNH'!$C$7))*24),2),0))</f>
        <v/>
      </c>
      <c r="H506" s="34" t="str">
        <f>IF(M506="X",IF(D506&gt;'CẤU HÌNH'!$C$5+'CẤU HÌNH'!$C$10/1440,ROUND((D506-'CẤU HÌNH'!$C$5)*1440,0),0),"")</f>
        <v/>
      </c>
      <c r="I506" s="34" t="str">
        <f>IF(M506="X",IF(E506&lt;'CẤU HÌNH'!$C$6,ROUND(('CẤU HÌNH'!$C$6-E506)*1440,0),0),"")</f>
        <v/>
      </c>
      <c r="J506" s="37" t="str">
        <f>IF(M506="","",IF(M506="TC",G506,IF(M506="X",IF(ROUND((E506-'CẤU HÌNH'!$C$6)*24,4)&gt;='CẤU HÌNH'!$C$13,FLOOR(ROUND((E506-'CẤU HÌNH'!$C$6)*24,4),0.5),0),0)))</f>
        <v/>
      </c>
      <c r="K506" s="32" t="str">
        <f>IF(A506="","",IF(COUNTIF('CẤU HÌNH'!$E$5:$E$24,A506)&gt;0,'CẤU HÌNH'!$C$16,IF(WEEKDAY(A506)=1,'CẤU HÌNH'!$C$15,'CẤU HÌNH'!$C$14)))</f>
        <v/>
      </c>
      <c r="L506" s="37" t="str">
        <f t="shared" si="1"/>
        <v/>
      </c>
      <c r="M506" s="38" t="str">
        <f>IF(OR(A506="",B506=""),"",IF(F506&lt;&gt;"",F506,IF(G506=0,"",IF(OR(COUNTIF('CẤU HÌNH'!$E$5:$E$24,A506)&gt;0,WEEKDAY(A506)=1),"TC",IF(G506&gt;='CẤU HÌNH'!$C$11,"X",IF(G506&gt;='CẤU HÌNH'!$C$12,"N","K"))))))</f>
        <v/>
      </c>
      <c r="N506" s="17"/>
      <c r="O506" s="39" t="str">
        <f t="shared" si="2"/>
        <v/>
      </c>
    </row>
    <row r="507" ht="19.5" customHeight="1">
      <c r="A507" s="15"/>
      <c r="B507" s="17"/>
      <c r="C507" s="22" t="str">
        <f t="array" ref="C507">IF(B507="","",IFERROR(INDEX('NHÂN VIÊN'!$C$5:$C$54,MATCH(B507,'NHÂN VIÊN'!$B$5:$B$54,0)),"⚠ Sai mã NV"))</f>
        <v/>
      </c>
      <c r="D507" s="24"/>
      <c r="E507" s="24"/>
      <c r="F507" s="25"/>
      <c r="G507" s="32" t="str">
        <f>IF(OR(A507="",B507=""),"",IF(AND(D507&lt;&gt;"",E507&lt;&gt;""),ROUND(MAX(0,(E507-D507)*24-MAX(0,MIN(E507,'CẤU HÌNH'!$C$8)-MAX(D507,'CẤU HÌNH'!$C$7))*24),2),0))</f>
        <v/>
      </c>
      <c r="H507" s="34" t="str">
        <f>IF(M507="X",IF(D507&gt;'CẤU HÌNH'!$C$5+'CẤU HÌNH'!$C$10/1440,ROUND((D507-'CẤU HÌNH'!$C$5)*1440,0),0),"")</f>
        <v/>
      </c>
      <c r="I507" s="34" t="str">
        <f>IF(M507="X",IF(E507&lt;'CẤU HÌNH'!$C$6,ROUND(('CẤU HÌNH'!$C$6-E507)*1440,0),0),"")</f>
        <v/>
      </c>
      <c r="J507" s="37" t="str">
        <f>IF(M507="","",IF(M507="TC",G507,IF(M507="X",IF(ROUND((E507-'CẤU HÌNH'!$C$6)*24,4)&gt;='CẤU HÌNH'!$C$13,FLOOR(ROUND((E507-'CẤU HÌNH'!$C$6)*24,4),0.5),0),0)))</f>
        <v/>
      </c>
      <c r="K507" s="32" t="str">
        <f>IF(A507="","",IF(COUNTIF('CẤU HÌNH'!$E$5:$E$24,A507)&gt;0,'CẤU HÌNH'!$C$16,IF(WEEKDAY(A507)=1,'CẤU HÌNH'!$C$15,'CẤU HÌNH'!$C$14)))</f>
        <v/>
      </c>
      <c r="L507" s="37" t="str">
        <f t="shared" si="1"/>
        <v/>
      </c>
      <c r="M507" s="38" t="str">
        <f>IF(OR(A507="",B507=""),"",IF(F507&lt;&gt;"",F507,IF(G507=0,"",IF(OR(COUNTIF('CẤU HÌNH'!$E$5:$E$24,A507)&gt;0,WEEKDAY(A507)=1),"TC",IF(G507&gt;='CẤU HÌNH'!$C$11,"X",IF(G507&gt;='CẤU HÌNH'!$C$12,"N","K"))))))</f>
        <v/>
      </c>
      <c r="N507" s="17"/>
      <c r="O507" s="39" t="str">
        <f t="shared" si="2"/>
        <v/>
      </c>
    </row>
    <row r="508" ht="19.5" customHeight="1">
      <c r="A508" s="15"/>
      <c r="B508" s="17"/>
      <c r="C508" s="22" t="str">
        <f t="array" ref="C508">IF(B508="","",IFERROR(INDEX('NHÂN VIÊN'!$C$5:$C$54,MATCH(B508,'NHÂN VIÊN'!$B$5:$B$54,0)),"⚠ Sai mã NV"))</f>
        <v/>
      </c>
      <c r="D508" s="24"/>
      <c r="E508" s="24"/>
      <c r="F508" s="25"/>
      <c r="G508" s="32" t="str">
        <f>IF(OR(A508="",B508=""),"",IF(AND(D508&lt;&gt;"",E508&lt;&gt;""),ROUND(MAX(0,(E508-D508)*24-MAX(0,MIN(E508,'CẤU HÌNH'!$C$8)-MAX(D508,'CẤU HÌNH'!$C$7))*24),2),0))</f>
        <v/>
      </c>
      <c r="H508" s="34" t="str">
        <f>IF(M508="X",IF(D508&gt;'CẤU HÌNH'!$C$5+'CẤU HÌNH'!$C$10/1440,ROUND((D508-'CẤU HÌNH'!$C$5)*1440,0),0),"")</f>
        <v/>
      </c>
      <c r="I508" s="34" t="str">
        <f>IF(M508="X",IF(E508&lt;'CẤU HÌNH'!$C$6,ROUND(('CẤU HÌNH'!$C$6-E508)*1440,0),0),"")</f>
        <v/>
      </c>
      <c r="J508" s="37" t="str">
        <f>IF(M508="","",IF(M508="TC",G508,IF(M508="X",IF(ROUND((E508-'CẤU HÌNH'!$C$6)*24,4)&gt;='CẤU HÌNH'!$C$13,FLOOR(ROUND((E508-'CẤU HÌNH'!$C$6)*24,4),0.5),0),0)))</f>
        <v/>
      </c>
      <c r="K508" s="32" t="str">
        <f>IF(A508="","",IF(COUNTIF('CẤU HÌNH'!$E$5:$E$24,A508)&gt;0,'CẤU HÌNH'!$C$16,IF(WEEKDAY(A508)=1,'CẤU HÌNH'!$C$15,'CẤU HÌNH'!$C$14)))</f>
        <v/>
      </c>
      <c r="L508" s="37" t="str">
        <f t="shared" si="1"/>
        <v/>
      </c>
      <c r="M508" s="38" t="str">
        <f>IF(OR(A508="",B508=""),"",IF(F508&lt;&gt;"",F508,IF(G508=0,"",IF(OR(COUNTIF('CẤU HÌNH'!$E$5:$E$24,A508)&gt;0,WEEKDAY(A508)=1),"TC",IF(G508&gt;='CẤU HÌNH'!$C$11,"X",IF(G508&gt;='CẤU HÌNH'!$C$12,"N","K"))))))</f>
        <v/>
      </c>
      <c r="N508" s="17"/>
      <c r="O508" s="39" t="str">
        <f t="shared" si="2"/>
        <v/>
      </c>
    </row>
    <row r="509" ht="19.5" customHeight="1">
      <c r="A509" s="15"/>
      <c r="B509" s="17"/>
      <c r="C509" s="22" t="str">
        <f t="array" ref="C509">IF(B509="","",IFERROR(INDEX('NHÂN VIÊN'!$C$5:$C$54,MATCH(B509,'NHÂN VIÊN'!$B$5:$B$54,0)),"⚠ Sai mã NV"))</f>
        <v/>
      </c>
      <c r="D509" s="24"/>
      <c r="E509" s="24"/>
      <c r="F509" s="25"/>
      <c r="G509" s="32" t="str">
        <f>IF(OR(A509="",B509=""),"",IF(AND(D509&lt;&gt;"",E509&lt;&gt;""),ROUND(MAX(0,(E509-D509)*24-MAX(0,MIN(E509,'CẤU HÌNH'!$C$8)-MAX(D509,'CẤU HÌNH'!$C$7))*24),2),0))</f>
        <v/>
      </c>
      <c r="H509" s="34" t="str">
        <f>IF(M509="X",IF(D509&gt;'CẤU HÌNH'!$C$5+'CẤU HÌNH'!$C$10/1440,ROUND((D509-'CẤU HÌNH'!$C$5)*1440,0),0),"")</f>
        <v/>
      </c>
      <c r="I509" s="34" t="str">
        <f>IF(M509="X",IF(E509&lt;'CẤU HÌNH'!$C$6,ROUND(('CẤU HÌNH'!$C$6-E509)*1440,0),0),"")</f>
        <v/>
      </c>
      <c r="J509" s="37" t="str">
        <f>IF(M509="","",IF(M509="TC",G509,IF(M509="X",IF(ROUND((E509-'CẤU HÌNH'!$C$6)*24,4)&gt;='CẤU HÌNH'!$C$13,FLOOR(ROUND((E509-'CẤU HÌNH'!$C$6)*24,4),0.5),0),0)))</f>
        <v/>
      </c>
      <c r="K509" s="32" t="str">
        <f>IF(A509="","",IF(COUNTIF('CẤU HÌNH'!$E$5:$E$24,A509)&gt;0,'CẤU HÌNH'!$C$16,IF(WEEKDAY(A509)=1,'CẤU HÌNH'!$C$15,'CẤU HÌNH'!$C$14)))</f>
        <v/>
      </c>
      <c r="L509" s="37" t="str">
        <f t="shared" si="1"/>
        <v/>
      </c>
      <c r="M509" s="38" t="str">
        <f>IF(OR(A509="",B509=""),"",IF(F509&lt;&gt;"",F509,IF(G509=0,"",IF(OR(COUNTIF('CẤU HÌNH'!$E$5:$E$24,A509)&gt;0,WEEKDAY(A509)=1),"TC",IF(G509&gt;='CẤU HÌNH'!$C$11,"X",IF(G509&gt;='CẤU HÌNH'!$C$12,"N","K"))))))</f>
        <v/>
      </c>
      <c r="N509" s="17"/>
      <c r="O509" s="39" t="str">
        <f t="shared" si="2"/>
        <v/>
      </c>
    </row>
    <row r="510" ht="19.5" customHeight="1">
      <c r="A510" s="15"/>
      <c r="B510" s="17"/>
      <c r="C510" s="22" t="str">
        <f t="array" ref="C510">IF(B510="","",IFERROR(INDEX('NHÂN VIÊN'!$C$5:$C$54,MATCH(B510,'NHÂN VIÊN'!$B$5:$B$54,0)),"⚠ Sai mã NV"))</f>
        <v/>
      </c>
      <c r="D510" s="24"/>
      <c r="E510" s="24"/>
      <c r="F510" s="25"/>
      <c r="G510" s="32" t="str">
        <f>IF(OR(A510="",B510=""),"",IF(AND(D510&lt;&gt;"",E510&lt;&gt;""),ROUND(MAX(0,(E510-D510)*24-MAX(0,MIN(E510,'CẤU HÌNH'!$C$8)-MAX(D510,'CẤU HÌNH'!$C$7))*24),2),0))</f>
        <v/>
      </c>
      <c r="H510" s="34" t="str">
        <f>IF(M510="X",IF(D510&gt;'CẤU HÌNH'!$C$5+'CẤU HÌNH'!$C$10/1440,ROUND((D510-'CẤU HÌNH'!$C$5)*1440,0),0),"")</f>
        <v/>
      </c>
      <c r="I510" s="34" t="str">
        <f>IF(M510="X",IF(E510&lt;'CẤU HÌNH'!$C$6,ROUND(('CẤU HÌNH'!$C$6-E510)*1440,0),0),"")</f>
        <v/>
      </c>
      <c r="J510" s="37" t="str">
        <f>IF(M510="","",IF(M510="TC",G510,IF(M510="X",IF(ROUND((E510-'CẤU HÌNH'!$C$6)*24,4)&gt;='CẤU HÌNH'!$C$13,FLOOR(ROUND((E510-'CẤU HÌNH'!$C$6)*24,4),0.5),0),0)))</f>
        <v/>
      </c>
      <c r="K510" s="32" t="str">
        <f>IF(A510="","",IF(COUNTIF('CẤU HÌNH'!$E$5:$E$24,A510)&gt;0,'CẤU HÌNH'!$C$16,IF(WEEKDAY(A510)=1,'CẤU HÌNH'!$C$15,'CẤU HÌNH'!$C$14)))</f>
        <v/>
      </c>
      <c r="L510" s="37" t="str">
        <f t="shared" si="1"/>
        <v/>
      </c>
      <c r="M510" s="38" t="str">
        <f>IF(OR(A510="",B510=""),"",IF(F510&lt;&gt;"",F510,IF(G510=0,"",IF(OR(COUNTIF('CẤU HÌNH'!$E$5:$E$24,A510)&gt;0,WEEKDAY(A510)=1),"TC",IF(G510&gt;='CẤU HÌNH'!$C$11,"X",IF(G510&gt;='CẤU HÌNH'!$C$12,"N","K"))))))</f>
        <v/>
      </c>
      <c r="N510" s="17"/>
      <c r="O510" s="39" t="str">
        <f t="shared" si="2"/>
        <v/>
      </c>
    </row>
    <row r="511" ht="19.5" customHeight="1">
      <c r="A511" s="15"/>
      <c r="B511" s="17"/>
      <c r="C511" s="22" t="str">
        <f t="array" ref="C511">IF(B511="","",IFERROR(INDEX('NHÂN VIÊN'!$C$5:$C$54,MATCH(B511,'NHÂN VIÊN'!$B$5:$B$54,0)),"⚠ Sai mã NV"))</f>
        <v/>
      </c>
      <c r="D511" s="24"/>
      <c r="E511" s="24"/>
      <c r="F511" s="25"/>
      <c r="G511" s="32" t="str">
        <f>IF(OR(A511="",B511=""),"",IF(AND(D511&lt;&gt;"",E511&lt;&gt;""),ROUND(MAX(0,(E511-D511)*24-MAX(0,MIN(E511,'CẤU HÌNH'!$C$8)-MAX(D511,'CẤU HÌNH'!$C$7))*24),2),0))</f>
        <v/>
      </c>
      <c r="H511" s="34" t="str">
        <f>IF(M511="X",IF(D511&gt;'CẤU HÌNH'!$C$5+'CẤU HÌNH'!$C$10/1440,ROUND((D511-'CẤU HÌNH'!$C$5)*1440,0),0),"")</f>
        <v/>
      </c>
      <c r="I511" s="34" t="str">
        <f>IF(M511="X",IF(E511&lt;'CẤU HÌNH'!$C$6,ROUND(('CẤU HÌNH'!$C$6-E511)*1440,0),0),"")</f>
        <v/>
      </c>
      <c r="J511" s="37" t="str">
        <f>IF(M511="","",IF(M511="TC",G511,IF(M511="X",IF(ROUND((E511-'CẤU HÌNH'!$C$6)*24,4)&gt;='CẤU HÌNH'!$C$13,FLOOR(ROUND((E511-'CẤU HÌNH'!$C$6)*24,4),0.5),0),0)))</f>
        <v/>
      </c>
      <c r="K511" s="32" t="str">
        <f>IF(A511="","",IF(COUNTIF('CẤU HÌNH'!$E$5:$E$24,A511)&gt;0,'CẤU HÌNH'!$C$16,IF(WEEKDAY(A511)=1,'CẤU HÌNH'!$C$15,'CẤU HÌNH'!$C$14)))</f>
        <v/>
      </c>
      <c r="L511" s="37" t="str">
        <f t="shared" si="1"/>
        <v/>
      </c>
      <c r="M511" s="38" t="str">
        <f>IF(OR(A511="",B511=""),"",IF(F511&lt;&gt;"",F511,IF(G511=0,"",IF(OR(COUNTIF('CẤU HÌNH'!$E$5:$E$24,A511)&gt;0,WEEKDAY(A511)=1),"TC",IF(G511&gt;='CẤU HÌNH'!$C$11,"X",IF(G511&gt;='CẤU HÌNH'!$C$12,"N","K"))))))</f>
        <v/>
      </c>
      <c r="N511" s="17"/>
      <c r="O511" s="39" t="str">
        <f t="shared" si="2"/>
        <v/>
      </c>
    </row>
    <row r="512" ht="19.5" customHeight="1">
      <c r="A512" s="15"/>
      <c r="B512" s="17"/>
      <c r="C512" s="22" t="str">
        <f t="array" ref="C512">IF(B512="","",IFERROR(INDEX('NHÂN VIÊN'!$C$5:$C$54,MATCH(B512,'NHÂN VIÊN'!$B$5:$B$54,0)),"⚠ Sai mã NV"))</f>
        <v/>
      </c>
      <c r="D512" s="24"/>
      <c r="E512" s="24"/>
      <c r="F512" s="25"/>
      <c r="G512" s="32" t="str">
        <f>IF(OR(A512="",B512=""),"",IF(AND(D512&lt;&gt;"",E512&lt;&gt;""),ROUND(MAX(0,(E512-D512)*24-MAX(0,MIN(E512,'CẤU HÌNH'!$C$8)-MAX(D512,'CẤU HÌNH'!$C$7))*24),2),0))</f>
        <v/>
      </c>
      <c r="H512" s="34" t="str">
        <f>IF(M512="X",IF(D512&gt;'CẤU HÌNH'!$C$5+'CẤU HÌNH'!$C$10/1440,ROUND((D512-'CẤU HÌNH'!$C$5)*1440,0),0),"")</f>
        <v/>
      </c>
      <c r="I512" s="34" t="str">
        <f>IF(M512="X",IF(E512&lt;'CẤU HÌNH'!$C$6,ROUND(('CẤU HÌNH'!$C$6-E512)*1440,0),0),"")</f>
        <v/>
      </c>
      <c r="J512" s="37" t="str">
        <f>IF(M512="","",IF(M512="TC",G512,IF(M512="X",IF(ROUND((E512-'CẤU HÌNH'!$C$6)*24,4)&gt;='CẤU HÌNH'!$C$13,FLOOR(ROUND((E512-'CẤU HÌNH'!$C$6)*24,4),0.5),0),0)))</f>
        <v/>
      </c>
      <c r="K512" s="32" t="str">
        <f>IF(A512="","",IF(COUNTIF('CẤU HÌNH'!$E$5:$E$24,A512)&gt;0,'CẤU HÌNH'!$C$16,IF(WEEKDAY(A512)=1,'CẤU HÌNH'!$C$15,'CẤU HÌNH'!$C$14)))</f>
        <v/>
      </c>
      <c r="L512" s="37" t="str">
        <f t="shared" si="1"/>
        <v/>
      </c>
      <c r="M512" s="38" t="str">
        <f>IF(OR(A512="",B512=""),"",IF(F512&lt;&gt;"",F512,IF(G512=0,"",IF(OR(COUNTIF('CẤU HÌNH'!$E$5:$E$24,A512)&gt;0,WEEKDAY(A512)=1),"TC",IF(G512&gt;='CẤU HÌNH'!$C$11,"X",IF(G512&gt;='CẤU HÌNH'!$C$12,"N","K"))))))</f>
        <v/>
      </c>
      <c r="N512" s="17"/>
      <c r="O512" s="39" t="str">
        <f t="shared" si="2"/>
        <v/>
      </c>
    </row>
    <row r="513" ht="19.5" customHeight="1">
      <c r="A513" s="15"/>
      <c r="B513" s="17"/>
      <c r="C513" s="22" t="str">
        <f t="array" ref="C513">IF(B513="","",IFERROR(INDEX('NHÂN VIÊN'!$C$5:$C$54,MATCH(B513,'NHÂN VIÊN'!$B$5:$B$54,0)),"⚠ Sai mã NV"))</f>
        <v/>
      </c>
      <c r="D513" s="24"/>
      <c r="E513" s="24"/>
      <c r="F513" s="25"/>
      <c r="G513" s="32" t="str">
        <f>IF(OR(A513="",B513=""),"",IF(AND(D513&lt;&gt;"",E513&lt;&gt;""),ROUND(MAX(0,(E513-D513)*24-MAX(0,MIN(E513,'CẤU HÌNH'!$C$8)-MAX(D513,'CẤU HÌNH'!$C$7))*24),2),0))</f>
        <v/>
      </c>
      <c r="H513" s="34" t="str">
        <f>IF(M513="X",IF(D513&gt;'CẤU HÌNH'!$C$5+'CẤU HÌNH'!$C$10/1440,ROUND((D513-'CẤU HÌNH'!$C$5)*1440,0),0),"")</f>
        <v/>
      </c>
      <c r="I513" s="34" t="str">
        <f>IF(M513="X",IF(E513&lt;'CẤU HÌNH'!$C$6,ROUND(('CẤU HÌNH'!$C$6-E513)*1440,0),0),"")</f>
        <v/>
      </c>
      <c r="J513" s="37" t="str">
        <f>IF(M513="","",IF(M513="TC",G513,IF(M513="X",IF(ROUND((E513-'CẤU HÌNH'!$C$6)*24,4)&gt;='CẤU HÌNH'!$C$13,FLOOR(ROUND((E513-'CẤU HÌNH'!$C$6)*24,4),0.5),0),0)))</f>
        <v/>
      </c>
      <c r="K513" s="32" t="str">
        <f>IF(A513="","",IF(COUNTIF('CẤU HÌNH'!$E$5:$E$24,A513)&gt;0,'CẤU HÌNH'!$C$16,IF(WEEKDAY(A513)=1,'CẤU HÌNH'!$C$15,'CẤU HÌNH'!$C$14)))</f>
        <v/>
      </c>
      <c r="L513" s="37" t="str">
        <f t="shared" si="1"/>
        <v/>
      </c>
      <c r="M513" s="38" t="str">
        <f>IF(OR(A513="",B513=""),"",IF(F513&lt;&gt;"",F513,IF(G513=0,"",IF(OR(COUNTIF('CẤU HÌNH'!$E$5:$E$24,A513)&gt;0,WEEKDAY(A513)=1),"TC",IF(G513&gt;='CẤU HÌNH'!$C$11,"X",IF(G513&gt;='CẤU HÌNH'!$C$12,"N","K"))))))</f>
        <v/>
      </c>
      <c r="N513" s="17"/>
      <c r="O513" s="39" t="str">
        <f t="shared" si="2"/>
        <v/>
      </c>
    </row>
    <row r="514" ht="19.5" customHeight="1">
      <c r="A514" s="15"/>
      <c r="B514" s="17"/>
      <c r="C514" s="22" t="str">
        <f t="array" ref="C514">IF(B514="","",IFERROR(INDEX('NHÂN VIÊN'!$C$5:$C$54,MATCH(B514,'NHÂN VIÊN'!$B$5:$B$54,0)),"⚠ Sai mã NV"))</f>
        <v/>
      </c>
      <c r="D514" s="24"/>
      <c r="E514" s="24"/>
      <c r="F514" s="25"/>
      <c r="G514" s="32" t="str">
        <f>IF(OR(A514="",B514=""),"",IF(AND(D514&lt;&gt;"",E514&lt;&gt;""),ROUND(MAX(0,(E514-D514)*24-MAX(0,MIN(E514,'CẤU HÌNH'!$C$8)-MAX(D514,'CẤU HÌNH'!$C$7))*24),2),0))</f>
        <v/>
      </c>
      <c r="H514" s="34" t="str">
        <f>IF(M514="X",IF(D514&gt;'CẤU HÌNH'!$C$5+'CẤU HÌNH'!$C$10/1440,ROUND((D514-'CẤU HÌNH'!$C$5)*1440,0),0),"")</f>
        <v/>
      </c>
      <c r="I514" s="34" t="str">
        <f>IF(M514="X",IF(E514&lt;'CẤU HÌNH'!$C$6,ROUND(('CẤU HÌNH'!$C$6-E514)*1440,0),0),"")</f>
        <v/>
      </c>
      <c r="J514" s="37" t="str">
        <f>IF(M514="","",IF(M514="TC",G514,IF(M514="X",IF(ROUND((E514-'CẤU HÌNH'!$C$6)*24,4)&gt;='CẤU HÌNH'!$C$13,FLOOR(ROUND((E514-'CẤU HÌNH'!$C$6)*24,4),0.5),0),0)))</f>
        <v/>
      </c>
      <c r="K514" s="32" t="str">
        <f>IF(A514="","",IF(COUNTIF('CẤU HÌNH'!$E$5:$E$24,A514)&gt;0,'CẤU HÌNH'!$C$16,IF(WEEKDAY(A514)=1,'CẤU HÌNH'!$C$15,'CẤU HÌNH'!$C$14)))</f>
        <v/>
      </c>
      <c r="L514" s="37" t="str">
        <f t="shared" si="1"/>
        <v/>
      </c>
      <c r="M514" s="38" t="str">
        <f>IF(OR(A514="",B514=""),"",IF(F514&lt;&gt;"",F514,IF(G514=0,"",IF(OR(COUNTIF('CẤU HÌNH'!$E$5:$E$24,A514)&gt;0,WEEKDAY(A514)=1),"TC",IF(G514&gt;='CẤU HÌNH'!$C$11,"X",IF(G514&gt;='CẤU HÌNH'!$C$12,"N","K"))))))</f>
        <v/>
      </c>
      <c r="N514" s="17"/>
      <c r="O514" s="39" t="str">
        <f t="shared" si="2"/>
        <v/>
      </c>
    </row>
    <row r="515" ht="19.5" customHeight="1">
      <c r="A515" s="15"/>
      <c r="B515" s="17"/>
      <c r="C515" s="22" t="str">
        <f t="array" ref="C515">IF(B515="","",IFERROR(INDEX('NHÂN VIÊN'!$C$5:$C$54,MATCH(B515,'NHÂN VIÊN'!$B$5:$B$54,0)),"⚠ Sai mã NV"))</f>
        <v/>
      </c>
      <c r="D515" s="24"/>
      <c r="E515" s="24"/>
      <c r="F515" s="25"/>
      <c r="G515" s="32" t="str">
        <f>IF(OR(A515="",B515=""),"",IF(AND(D515&lt;&gt;"",E515&lt;&gt;""),ROUND(MAX(0,(E515-D515)*24-MAX(0,MIN(E515,'CẤU HÌNH'!$C$8)-MAX(D515,'CẤU HÌNH'!$C$7))*24),2),0))</f>
        <v/>
      </c>
      <c r="H515" s="34" t="str">
        <f>IF(M515="X",IF(D515&gt;'CẤU HÌNH'!$C$5+'CẤU HÌNH'!$C$10/1440,ROUND((D515-'CẤU HÌNH'!$C$5)*1440,0),0),"")</f>
        <v/>
      </c>
      <c r="I515" s="34" t="str">
        <f>IF(M515="X",IF(E515&lt;'CẤU HÌNH'!$C$6,ROUND(('CẤU HÌNH'!$C$6-E515)*1440,0),0),"")</f>
        <v/>
      </c>
      <c r="J515" s="37" t="str">
        <f>IF(M515="","",IF(M515="TC",G515,IF(M515="X",IF(ROUND((E515-'CẤU HÌNH'!$C$6)*24,4)&gt;='CẤU HÌNH'!$C$13,FLOOR(ROUND((E515-'CẤU HÌNH'!$C$6)*24,4),0.5),0),0)))</f>
        <v/>
      </c>
      <c r="K515" s="32" t="str">
        <f>IF(A515="","",IF(COUNTIF('CẤU HÌNH'!$E$5:$E$24,A515)&gt;0,'CẤU HÌNH'!$C$16,IF(WEEKDAY(A515)=1,'CẤU HÌNH'!$C$15,'CẤU HÌNH'!$C$14)))</f>
        <v/>
      </c>
      <c r="L515" s="37" t="str">
        <f t="shared" si="1"/>
        <v/>
      </c>
      <c r="M515" s="38" t="str">
        <f>IF(OR(A515="",B515=""),"",IF(F515&lt;&gt;"",F515,IF(G515=0,"",IF(OR(COUNTIF('CẤU HÌNH'!$E$5:$E$24,A515)&gt;0,WEEKDAY(A515)=1),"TC",IF(G515&gt;='CẤU HÌNH'!$C$11,"X",IF(G515&gt;='CẤU HÌNH'!$C$12,"N","K"))))))</f>
        <v/>
      </c>
      <c r="N515" s="17"/>
      <c r="O515" s="39" t="str">
        <f t="shared" si="2"/>
        <v/>
      </c>
    </row>
    <row r="516" ht="19.5" customHeight="1">
      <c r="A516" s="15"/>
      <c r="B516" s="17"/>
      <c r="C516" s="22" t="str">
        <f t="array" ref="C516">IF(B516="","",IFERROR(INDEX('NHÂN VIÊN'!$C$5:$C$54,MATCH(B516,'NHÂN VIÊN'!$B$5:$B$54,0)),"⚠ Sai mã NV"))</f>
        <v/>
      </c>
      <c r="D516" s="24"/>
      <c r="E516" s="24"/>
      <c r="F516" s="25"/>
      <c r="G516" s="32" t="str">
        <f>IF(OR(A516="",B516=""),"",IF(AND(D516&lt;&gt;"",E516&lt;&gt;""),ROUND(MAX(0,(E516-D516)*24-MAX(0,MIN(E516,'CẤU HÌNH'!$C$8)-MAX(D516,'CẤU HÌNH'!$C$7))*24),2),0))</f>
        <v/>
      </c>
      <c r="H516" s="34" t="str">
        <f>IF(M516="X",IF(D516&gt;'CẤU HÌNH'!$C$5+'CẤU HÌNH'!$C$10/1440,ROUND((D516-'CẤU HÌNH'!$C$5)*1440,0),0),"")</f>
        <v/>
      </c>
      <c r="I516" s="34" t="str">
        <f>IF(M516="X",IF(E516&lt;'CẤU HÌNH'!$C$6,ROUND(('CẤU HÌNH'!$C$6-E516)*1440,0),0),"")</f>
        <v/>
      </c>
      <c r="J516" s="37" t="str">
        <f>IF(M516="","",IF(M516="TC",G516,IF(M516="X",IF(ROUND((E516-'CẤU HÌNH'!$C$6)*24,4)&gt;='CẤU HÌNH'!$C$13,FLOOR(ROUND((E516-'CẤU HÌNH'!$C$6)*24,4),0.5),0),0)))</f>
        <v/>
      </c>
      <c r="K516" s="32" t="str">
        <f>IF(A516="","",IF(COUNTIF('CẤU HÌNH'!$E$5:$E$24,A516)&gt;0,'CẤU HÌNH'!$C$16,IF(WEEKDAY(A516)=1,'CẤU HÌNH'!$C$15,'CẤU HÌNH'!$C$14)))</f>
        <v/>
      </c>
      <c r="L516" s="37" t="str">
        <f t="shared" si="1"/>
        <v/>
      </c>
      <c r="M516" s="38" t="str">
        <f>IF(OR(A516="",B516=""),"",IF(F516&lt;&gt;"",F516,IF(G516=0,"",IF(OR(COUNTIF('CẤU HÌNH'!$E$5:$E$24,A516)&gt;0,WEEKDAY(A516)=1),"TC",IF(G516&gt;='CẤU HÌNH'!$C$11,"X",IF(G516&gt;='CẤU HÌNH'!$C$12,"N","K"))))))</f>
        <v/>
      </c>
      <c r="N516" s="17"/>
      <c r="O516" s="39" t="str">
        <f t="shared" si="2"/>
        <v/>
      </c>
    </row>
    <row r="517" ht="19.5" customHeight="1">
      <c r="A517" s="15"/>
      <c r="B517" s="17"/>
      <c r="C517" s="22" t="str">
        <f t="array" ref="C517">IF(B517="","",IFERROR(INDEX('NHÂN VIÊN'!$C$5:$C$54,MATCH(B517,'NHÂN VIÊN'!$B$5:$B$54,0)),"⚠ Sai mã NV"))</f>
        <v/>
      </c>
      <c r="D517" s="24"/>
      <c r="E517" s="24"/>
      <c r="F517" s="25"/>
      <c r="G517" s="32" t="str">
        <f>IF(OR(A517="",B517=""),"",IF(AND(D517&lt;&gt;"",E517&lt;&gt;""),ROUND(MAX(0,(E517-D517)*24-MAX(0,MIN(E517,'CẤU HÌNH'!$C$8)-MAX(D517,'CẤU HÌNH'!$C$7))*24),2),0))</f>
        <v/>
      </c>
      <c r="H517" s="34" t="str">
        <f>IF(M517="X",IF(D517&gt;'CẤU HÌNH'!$C$5+'CẤU HÌNH'!$C$10/1440,ROUND((D517-'CẤU HÌNH'!$C$5)*1440,0),0),"")</f>
        <v/>
      </c>
      <c r="I517" s="34" t="str">
        <f>IF(M517="X",IF(E517&lt;'CẤU HÌNH'!$C$6,ROUND(('CẤU HÌNH'!$C$6-E517)*1440,0),0),"")</f>
        <v/>
      </c>
      <c r="J517" s="37" t="str">
        <f>IF(M517="","",IF(M517="TC",G517,IF(M517="X",IF(ROUND((E517-'CẤU HÌNH'!$C$6)*24,4)&gt;='CẤU HÌNH'!$C$13,FLOOR(ROUND((E517-'CẤU HÌNH'!$C$6)*24,4),0.5),0),0)))</f>
        <v/>
      </c>
      <c r="K517" s="32" t="str">
        <f>IF(A517="","",IF(COUNTIF('CẤU HÌNH'!$E$5:$E$24,A517)&gt;0,'CẤU HÌNH'!$C$16,IF(WEEKDAY(A517)=1,'CẤU HÌNH'!$C$15,'CẤU HÌNH'!$C$14)))</f>
        <v/>
      </c>
      <c r="L517" s="37" t="str">
        <f t="shared" si="1"/>
        <v/>
      </c>
      <c r="M517" s="38" t="str">
        <f>IF(OR(A517="",B517=""),"",IF(F517&lt;&gt;"",F517,IF(G517=0,"",IF(OR(COUNTIF('CẤU HÌNH'!$E$5:$E$24,A517)&gt;0,WEEKDAY(A517)=1),"TC",IF(G517&gt;='CẤU HÌNH'!$C$11,"X",IF(G517&gt;='CẤU HÌNH'!$C$12,"N","K"))))))</f>
        <v/>
      </c>
      <c r="N517" s="17"/>
      <c r="O517" s="39" t="str">
        <f t="shared" si="2"/>
        <v/>
      </c>
    </row>
    <row r="518" ht="19.5" customHeight="1">
      <c r="A518" s="15"/>
      <c r="B518" s="17"/>
      <c r="C518" s="22" t="str">
        <f t="array" ref="C518">IF(B518="","",IFERROR(INDEX('NHÂN VIÊN'!$C$5:$C$54,MATCH(B518,'NHÂN VIÊN'!$B$5:$B$54,0)),"⚠ Sai mã NV"))</f>
        <v/>
      </c>
      <c r="D518" s="24"/>
      <c r="E518" s="24"/>
      <c r="F518" s="25"/>
      <c r="G518" s="32" t="str">
        <f>IF(OR(A518="",B518=""),"",IF(AND(D518&lt;&gt;"",E518&lt;&gt;""),ROUND(MAX(0,(E518-D518)*24-MAX(0,MIN(E518,'CẤU HÌNH'!$C$8)-MAX(D518,'CẤU HÌNH'!$C$7))*24),2),0))</f>
        <v/>
      </c>
      <c r="H518" s="34" t="str">
        <f>IF(M518="X",IF(D518&gt;'CẤU HÌNH'!$C$5+'CẤU HÌNH'!$C$10/1440,ROUND((D518-'CẤU HÌNH'!$C$5)*1440,0),0),"")</f>
        <v/>
      </c>
      <c r="I518" s="34" t="str">
        <f>IF(M518="X",IF(E518&lt;'CẤU HÌNH'!$C$6,ROUND(('CẤU HÌNH'!$C$6-E518)*1440,0),0),"")</f>
        <v/>
      </c>
      <c r="J518" s="37" t="str">
        <f>IF(M518="","",IF(M518="TC",G518,IF(M518="X",IF(ROUND((E518-'CẤU HÌNH'!$C$6)*24,4)&gt;='CẤU HÌNH'!$C$13,FLOOR(ROUND((E518-'CẤU HÌNH'!$C$6)*24,4),0.5),0),0)))</f>
        <v/>
      </c>
      <c r="K518" s="32" t="str">
        <f>IF(A518="","",IF(COUNTIF('CẤU HÌNH'!$E$5:$E$24,A518)&gt;0,'CẤU HÌNH'!$C$16,IF(WEEKDAY(A518)=1,'CẤU HÌNH'!$C$15,'CẤU HÌNH'!$C$14)))</f>
        <v/>
      </c>
      <c r="L518" s="37" t="str">
        <f t="shared" si="1"/>
        <v/>
      </c>
      <c r="M518" s="38" t="str">
        <f>IF(OR(A518="",B518=""),"",IF(F518&lt;&gt;"",F518,IF(G518=0,"",IF(OR(COUNTIF('CẤU HÌNH'!$E$5:$E$24,A518)&gt;0,WEEKDAY(A518)=1),"TC",IF(G518&gt;='CẤU HÌNH'!$C$11,"X",IF(G518&gt;='CẤU HÌNH'!$C$12,"N","K"))))))</f>
        <v/>
      </c>
      <c r="N518" s="17"/>
      <c r="O518" s="39" t="str">
        <f t="shared" si="2"/>
        <v/>
      </c>
    </row>
    <row r="519" ht="19.5" customHeight="1">
      <c r="A519" s="15"/>
      <c r="B519" s="17"/>
      <c r="C519" s="22" t="str">
        <f t="array" ref="C519">IF(B519="","",IFERROR(INDEX('NHÂN VIÊN'!$C$5:$C$54,MATCH(B519,'NHÂN VIÊN'!$B$5:$B$54,0)),"⚠ Sai mã NV"))</f>
        <v/>
      </c>
      <c r="D519" s="24"/>
      <c r="E519" s="24"/>
      <c r="F519" s="25"/>
      <c r="G519" s="32" t="str">
        <f>IF(OR(A519="",B519=""),"",IF(AND(D519&lt;&gt;"",E519&lt;&gt;""),ROUND(MAX(0,(E519-D519)*24-MAX(0,MIN(E519,'CẤU HÌNH'!$C$8)-MAX(D519,'CẤU HÌNH'!$C$7))*24),2),0))</f>
        <v/>
      </c>
      <c r="H519" s="34" t="str">
        <f>IF(M519="X",IF(D519&gt;'CẤU HÌNH'!$C$5+'CẤU HÌNH'!$C$10/1440,ROUND((D519-'CẤU HÌNH'!$C$5)*1440,0),0),"")</f>
        <v/>
      </c>
      <c r="I519" s="34" t="str">
        <f>IF(M519="X",IF(E519&lt;'CẤU HÌNH'!$C$6,ROUND(('CẤU HÌNH'!$C$6-E519)*1440,0),0),"")</f>
        <v/>
      </c>
      <c r="J519" s="37" t="str">
        <f>IF(M519="","",IF(M519="TC",G519,IF(M519="X",IF(ROUND((E519-'CẤU HÌNH'!$C$6)*24,4)&gt;='CẤU HÌNH'!$C$13,FLOOR(ROUND((E519-'CẤU HÌNH'!$C$6)*24,4),0.5),0),0)))</f>
        <v/>
      </c>
      <c r="K519" s="32" t="str">
        <f>IF(A519="","",IF(COUNTIF('CẤU HÌNH'!$E$5:$E$24,A519)&gt;0,'CẤU HÌNH'!$C$16,IF(WEEKDAY(A519)=1,'CẤU HÌNH'!$C$15,'CẤU HÌNH'!$C$14)))</f>
        <v/>
      </c>
      <c r="L519" s="37" t="str">
        <f t="shared" si="1"/>
        <v/>
      </c>
      <c r="M519" s="38" t="str">
        <f>IF(OR(A519="",B519=""),"",IF(F519&lt;&gt;"",F519,IF(G519=0,"",IF(OR(COUNTIF('CẤU HÌNH'!$E$5:$E$24,A519)&gt;0,WEEKDAY(A519)=1),"TC",IF(G519&gt;='CẤU HÌNH'!$C$11,"X",IF(G519&gt;='CẤU HÌNH'!$C$12,"N","K"))))))</f>
        <v/>
      </c>
      <c r="N519" s="17"/>
      <c r="O519" s="39" t="str">
        <f t="shared" si="2"/>
        <v/>
      </c>
    </row>
    <row r="520" ht="19.5" customHeight="1">
      <c r="A520" s="15"/>
      <c r="B520" s="17"/>
      <c r="C520" s="22" t="str">
        <f t="array" ref="C520">IF(B520="","",IFERROR(INDEX('NHÂN VIÊN'!$C$5:$C$54,MATCH(B520,'NHÂN VIÊN'!$B$5:$B$54,0)),"⚠ Sai mã NV"))</f>
        <v/>
      </c>
      <c r="D520" s="24"/>
      <c r="E520" s="24"/>
      <c r="F520" s="25"/>
      <c r="G520" s="32" t="str">
        <f>IF(OR(A520="",B520=""),"",IF(AND(D520&lt;&gt;"",E520&lt;&gt;""),ROUND(MAX(0,(E520-D520)*24-MAX(0,MIN(E520,'CẤU HÌNH'!$C$8)-MAX(D520,'CẤU HÌNH'!$C$7))*24),2),0))</f>
        <v/>
      </c>
      <c r="H520" s="34" t="str">
        <f>IF(M520="X",IF(D520&gt;'CẤU HÌNH'!$C$5+'CẤU HÌNH'!$C$10/1440,ROUND((D520-'CẤU HÌNH'!$C$5)*1440,0),0),"")</f>
        <v/>
      </c>
      <c r="I520" s="34" t="str">
        <f>IF(M520="X",IF(E520&lt;'CẤU HÌNH'!$C$6,ROUND(('CẤU HÌNH'!$C$6-E520)*1440,0),0),"")</f>
        <v/>
      </c>
      <c r="J520" s="37" t="str">
        <f>IF(M520="","",IF(M520="TC",G520,IF(M520="X",IF(ROUND((E520-'CẤU HÌNH'!$C$6)*24,4)&gt;='CẤU HÌNH'!$C$13,FLOOR(ROUND((E520-'CẤU HÌNH'!$C$6)*24,4),0.5),0),0)))</f>
        <v/>
      </c>
      <c r="K520" s="32" t="str">
        <f>IF(A520="","",IF(COUNTIF('CẤU HÌNH'!$E$5:$E$24,A520)&gt;0,'CẤU HÌNH'!$C$16,IF(WEEKDAY(A520)=1,'CẤU HÌNH'!$C$15,'CẤU HÌNH'!$C$14)))</f>
        <v/>
      </c>
      <c r="L520" s="37" t="str">
        <f t="shared" si="1"/>
        <v/>
      </c>
      <c r="M520" s="38" t="str">
        <f>IF(OR(A520="",B520=""),"",IF(F520&lt;&gt;"",F520,IF(G520=0,"",IF(OR(COUNTIF('CẤU HÌNH'!$E$5:$E$24,A520)&gt;0,WEEKDAY(A520)=1),"TC",IF(G520&gt;='CẤU HÌNH'!$C$11,"X",IF(G520&gt;='CẤU HÌNH'!$C$12,"N","K"))))))</f>
        <v/>
      </c>
      <c r="N520" s="17"/>
      <c r="O520" s="39" t="str">
        <f t="shared" si="2"/>
        <v/>
      </c>
    </row>
    <row r="521" ht="19.5" customHeight="1">
      <c r="A521" s="15"/>
      <c r="B521" s="17"/>
      <c r="C521" s="22" t="str">
        <f t="array" ref="C521">IF(B521="","",IFERROR(INDEX('NHÂN VIÊN'!$C$5:$C$54,MATCH(B521,'NHÂN VIÊN'!$B$5:$B$54,0)),"⚠ Sai mã NV"))</f>
        <v/>
      </c>
      <c r="D521" s="24"/>
      <c r="E521" s="24"/>
      <c r="F521" s="25"/>
      <c r="G521" s="32" t="str">
        <f>IF(OR(A521="",B521=""),"",IF(AND(D521&lt;&gt;"",E521&lt;&gt;""),ROUND(MAX(0,(E521-D521)*24-MAX(0,MIN(E521,'CẤU HÌNH'!$C$8)-MAX(D521,'CẤU HÌNH'!$C$7))*24),2),0))</f>
        <v/>
      </c>
      <c r="H521" s="34" t="str">
        <f>IF(M521="X",IF(D521&gt;'CẤU HÌNH'!$C$5+'CẤU HÌNH'!$C$10/1440,ROUND((D521-'CẤU HÌNH'!$C$5)*1440,0),0),"")</f>
        <v/>
      </c>
      <c r="I521" s="34" t="str">
        <f>IF(M521="X",IF(E521&lt;'CẤU HÌNH'!$C$6,ROUND(('CẤU HÌNH'!$C$6-E521)*1440,0),0),"")</f>
        <v/>
      </c>
      <c r="J521" s="37" t="str">
        <f>IF(M521="","",IF(M521="TC",G521,IF(M521="X",IF(ROUND((E521-'CẤU HÌNH'!$C$6)*24,4)&gt;='CẤU HÌNH'!$C$13,FLOOR(ROUND((E521-'CẤU HÌNH'!$C$6)*24,4),0.5),0),0)))</f>
        <v/>
      </c>
      <c r="K521" s="32" t="str">
        <f>IF(A521="","",IF(COUNTIF('CẤU HÌNH'!$E$5:$E$24,A521)&gt;0,'CẤU HÌNH'!$C$16,IF(WEEKDAY(A521)=1,'CẤU HÌNH'!$C$15,'CẤU HÌNH'!$C$14)))</f>
        <v/>
      </c>
      <c r="L521" s="37" t="str">
        <f t="shared" si="1"/>
        <v/>
      </c>
      <c r="M521" s="38" t="str">
        <f>IF(OR(A521="",B521=""),"",IF(F521&lt;&gt;"",F521,IF(G521=0,"",IF(OR(COUNTIF('CẤU HÌNH'!$E$5:$E$24,A521)&gt;0,WEEKDAY(A521)=1),"TC",IF(G521&gt;='CẤU HÌNH'!$C$11,"X",IF(G521&gt;='CẤU HÌNH'!$C$12,"N","K"))))))</f>
        <v/>
      </c>
      <c r="N521" s="17"/>
      <c r="O521" s="39" t="str">
        <f t="shared" si="2"/>
        <v/>
      </c>
    </row>
    <row r="522" ht="19.5" customHeight="1">
      <c r="A522" s="15"/>
      <c r="B522" s="17"/>
      <c r="C522" s="22" t="str">
        <f t="array" ref="C522">IF(B522="","",IFERROR(INDEX('NHÂN VIÊN'!$C$5:$C$54,MATCH(B522,'NHÂN VIÊN'!$B$5:$B$54,0)),"⚠ Sai mã NV"))</f>
        <v/>
      </c>
      <c r="D522" s="24"/>
      <c r="E522" s="24"/>
      <c r="F522" s="25"/>
      <c r="G522" s="32" t="str">
        <f>IF(OR(A522="",B522=""),"",IF(AND(D522&lt;&gt;"",E522&lt;&gt;""),ROUND(MAX(0,(E522-D522)*24-MAX(0,MIN(E522,'CẤU HÌNH'!$C$8)-MAX(D522,'CẤU HÌNH'!$C$7))*24),2),0))</f>
        <v/>
      </c>
      <c r="H522" s="34" t="str">
        <f>IF(M522="X",IF(D522&gt;'CẤU HÌNH'!$C$5+'CẤU HÌNH'!$C$10/1440,ROUND((D522-'CẤU HÌNH'!$C$5)*1440,0),0),"")</f>
        <v/>
      </c>
      <c r="I522" s="34" t="str">
        <f>IF(M522="X",IF(E522&lt;'CẤU HÌNH'!$C$6,ROUND(('CẤU HÌNH'!$C$6-E522)*1440,0),0),"")</f>
        <v/>
      </c>
      <c r="J522" s="37" t="str">
        <f>IF(M522="","",IF(M522="TC",G522,IF(M522="X",IF(ROUND((E522-'CẤU HÌNH'!$C$6)*24,4)&gt;='CẤU HÌNH'!$C$13,FLOOR(ROUND((E522-'CẤU HÌNH'!$C$6)*24,4),0.5),0),0)))</f>
        <v/>
      </c>
      <c r="K522" s="32" t="str">
        <f>IF(A522="","",IF(COUNTIF('CẤU HÌNH'!$E$5:$E$24,A522)&gt;0,'CẤU HÌNH'!$C$16,IF(WEEKDAY(A522)=1,'CẤU HÌNH'!$C$15,'CẤU HÌNH'!$C$14)))</f>
        <v/>
      </c>
      <c r="L522" s="37" t="str">
        <f t="shared" si="1"/>
        <v/>
      </c>
      <c r="M522" s="38" t="str">
        <f>IF(OR(A522="",B522=""),"",IF(F522&lt;&gt;"",F522,IF(G522=0,"",IF(OR(COUNTIF('CẤU HÌNH'!$E$5:$E$24,A522)&gt;0,WEEKDAY(A522)=1),"TC",IF(G522&gt;='CẤU HÌNH'!$C$11,"X",IF(G522&gt;='CẤU HÌNH'!$C$12,"N","K"))))))</f>
        <v/>
      </c>
      <c r="N522" s="17"/>
      <c r="O522" s="39" t="str">
        <f t="shared" si="2"/>
        <v/>
      </c>
    </row>
    <row r="523" ht="19.5" customHeight="1">
      <c r="A523" s="15"/>
      <c r="B523" s="17"/>
      <c r="C523" s="22" t="str">
        <f t="array" ref="C523">IF(B523="","",IFERROR(INDEX('NHÂN VIÊN'!$C$5:$C$54,MATCH(B523,'NHÂN VIÊN'!$B$5:$B$54,0)),"⚠ Sai mã NV"))</f>
        <v/>
      </c>
      <c r="D523" s="24"/>
      <c r="E523" s="24"/>
      <c r="F523" s="25"/>
      <c r="G523" s="32" t="str">
        <f>IF(OR(A523="",B523=""),"",IF(AND(D523&lt;&gt;"",E523&lt;&gt;""),ROUND(MAX(0,(E523-D523)*24-MAX(0,MIN(E523,'CẤU HÌNH'!$C$8)-MAX(D523,'CẤU HÌNH'!$C$7))*24),2),0))</f>
        <v/>
      </c>
      <c r="H523" s="34" t="str">
        <f>IF(M523="X",IF(D523&gt;'CẤU HÌNH'!$C$5+'CẤU HÌNH'!$C$10/1440,ROUND((D523-'CẤU HÌNH'!$C$5)*1440,0),0),"")</f>
        <v/>
      </c>
      <c r="I523" s="34" t="str">
        <f>IF(M523="X",IF(E523&lt;'CẤU HÌNH'!$C$6,ROUND(('CẤU HÌNH'!$C$6-E523)*1440,0),0),"")</f>
        <v/>
      </c>
      <c r="J523" s="37" t="str">
        <f>IF(M523="","",IF(M523="TC",G523,IF(M523="X",IF(ROUND((E523-'CẤU HÌNH'!$C$6)*24,4)&gt;='CẤU HÌNH'!$C$13,FLOOR(ROUND((E523-'CẤU HÌNH'!$C$6)*24,4),0.5),0),0)))</f>
        <v/>
      </c>
      <c r="K523" s="32" t="str">
        <f>IF(A523="","",IF(COUNTIF('CẤU HÌNH'!$E$5:$E$24,A523)&gt;0,'CẤU HÌNH'!$C$16,IF(WEEKDAY(A523)=1,'CẤU HÌNH'!$C$15,'CẤU HÌNH'!$C$14)))</f>
        <v/>
      </c>
      <c r="L523" s="37" t="str">
        <f t="shared" si="1"/>
        <v/>
      </c>
      <c r="M523" s="38" t="str">
        <f>IF(OR(A523="",B523=""),"",IF(F523&lt;&gt;"",F523,IF(G523=0,"",IF(OR(COUNTIF('CẤU HÌNH'!$E$5:$E$24,A523)&gt;0,WEEKDAY(A523)=1),"TC",IF(G523&gt;='CẤU HÌNH'!$C$11,"X",IF(G523&gt;='CẤU HÌNH'!$C$12,"N","K"))))))</f>
        <v/>
      </c>
      <c r="N523" s="17"/>
      <c r="O523" s="39" t="str">
        <f t="shared" si="2"/>
        <v/>
      </c>
    </row>
    <row r="524" ht="19.5" customHeight="1">
      <c r="A524" s="15"/>
      <c r="B524" s="17"/>
      <c r="C524" s="22" t="str">
        <f t="array" ref="C524">IF(B524="","",IFERROR(INDEX('NHÂN VIÊN'!$C$5:$C$54,MATCH(B524,'NHÂN VIÊN'!$B$5:$B$54,0)),"⚠ Sai mã NV"))</f>
        <v/>
      </c>
      <c r="D524" s="24"/>
      <c r="E524" s="24"/>
      <c r="F524" s="25"/>
      <c r="G524" s="32" t="str">
        <f>IF(OR(A524="",B524=""),"",IF(AND(D524&lt;&gt;"",E524&lt;&gt;""),ROUND(MAX(0,(E524-D524)*24-MAX(0,MIN(E524,'CẤU HÌNH'!$C$8)-MAX(D524,'CẤU HÌNH'!$C$7))*24),2),0))</f>
        <v/>
      </c>
      <c r="H524" s="34" t="str">
        <f>IF(M524="X",IF(D524&gt;'CẤU HÌNH'!$C$5+'CẤU HÌNH'!$C$10/1440,ROUND((D524-'CẤU HÌNH'!$C$5)*1440,0),0),"")</f>
        <v/>
      </c>
      <c r="I524" s="34" t="str">
        <f>IF(M524="X",IF(E524&lt;'CẤU HÌNH'!$C$6,ROUND(('CẤU HÌNH'!$C$6-E524)*1440,0),0),"")</f>
        <v/>
      </c>
      <c r="J524" s="37" t="str">
        <f>IF(M524="","",IF(M524="TC",G524,IF(M524="X",IF(ROUND((E524-'CẤU HÌNH'!$C$6)*24,4)&gt;='CẤU HÌNH'!$C$13,FLOOR(ROUND((E524-'CẤU HÌNH'!$C$6)*24,4),0.5),0),0)))</f>
        <v/>
      </c>
      <c r="K524" s="32" t="str">
        <f>IF(A524="","",IF(COUNTIF('CẤU HÌNH'!$E$5:$E$24,A524)&gt;0,'CẤU HÌNH'!$C$16,IF(WEEKDAY(A524)=1,'CẤU HÌNH'!$C$15,'CẤU HÌNH'!$C$14)))</f>
        <v/>
      </c>
      <c r="L524" s="37" t="str">
        <f t="shared" si="1"/>
        <v/>
      </c>
      <c r="M524" s="38" t="str">
        <f>IF(OR(A524="",B524=""),"",IF(F524&lt;&gt;"",F524,IF(G524=0,"",IF(OR(COUNTIF('CẤU HÌNH'!$E$5:$E$24,A524)&gt;0,WEEKDAY(A524)=1),"TC",IF(G524&gt;='CẤU HÌNH'!$C$11,"X",IF(G524&gt;='CẤU HÌNH'!$C$12,"N","K"))))))</f>
        <v/>
      </c>
      <c r="N524" s="17"/>
      <c r="O524" s="39" t="str">
        <f t="shared" si="2"/>
        <v/>
      </c>
    </row>
    <row r="525" ht="19.5" customHeight="1">
      <c r="A525" s="15"/>
      <c r="B525" s="17"/>
      <c r="C525" s="22" t="str">
        <f t="array" ref="C525">IF(B525="","",IFERROR(INDEX('NHÂN VIÊN'!$C$5:$C$54,MATCH(B525,'NHÂN VIÊN'!$B$5:$B$54,0)),"⚠ Sai mã NV"))</f>
        <v/>
      </c>
      <c r="D525" s="24"/>
      <c r="E525" s="24"/>
      <c r="F525" s="25"/>
      <c r="G525" s="32" t="str">
        <f>IF(OR(A525="",B525=""),"",IF(AND(D525&lt;&gt;"",E525&lt;&gt;""),ROUND(MAX(0,(E525-D525)*24-MAX(0,MIN(E525,'CẤU HÌNH'!$C$8)-MAX(D525,'CẤU HÌNH'!$C$7))*24),2),0))</f>
        <v/>
      </c>
      <c r="H525" s="34" t="str">
        <f>IF(M525="X",IF(D525&gt;'CẤU HÌNH'!$C$5+'CẤU HÌNH'!$C$10/1440,ROUND((D525-'CẤU HÌNH'!$C$5)*1440,0),0),"")</f>
        <v/>
      </c>
      <c r="I525" s="34" t="str">
        <f>IF(M525="X",IF(E525&lt;'CẤU HÌNH'!$C$6,ROUND(('CẤU HÌNH'!$C$6-E525)*1440,0),0),"")</f>
        <v/>
      </c>
      <c r="J525" s="37" t="str">
        <f>IF(M525="","",IF(M525="TC",G525,IF(M525="X",IF(ROUND((E525-'CẤU HÌNH'!$C$6)*24,4)&gt;='CẤU HÌNH'!$C$13,FLOOR(ROUND((E525-'CẤU HÌNH'!$C$6)*24,4),0.5),0),0)))</f>
        <v/>
      </c>
      <c r="K525" s="32" t="str">
        <f>IF(A525="","",IF(COUNTIF('CẤU HÌNH'!$E$5:$E$24,A525)&gt;0,'CẤU HÌNH'!$C$16,IF(WEEKDAY(A525)=1,'CẤU HÌNH'!$C$15,'CẤU HÌNH'!$C$14)))</f>
        <v/>
      </c>
      <c r="L525" s="37" t="str">
        <f t="shared" si="1"/>
        <v/>
      </c>
      <c r="M525" s="38" t="str">
        <f>IF(OR(A525="",B525=""),"",IF(F525&lt;&gt;"",F525,IF(G525=0,"",IF(OR(COUNTIF('CẤU HÌNH'!$E$5:$E$24,A525)&gt;0,WEEKDAY(A525)=1),"TC",IF(G525&gt;='CẤU HÌNH'!$C$11,"X",IF(G525&gt;='CẤU HÌNH'!$C$12,"N","K"))))))</f>
        <v/>
      </c>
      <c r="N525" s="17"/>
      <c r="O525" s="39" t="str">
        <f t="shared" si="2"/>
        <v/>
      </c>
    </row>
    <row r="526" ht="19.5" customHeight="1">
      <c r="A526" s="15"/>
      <c r="B526" s="17"/>
      <c r="C526" s="22" t="str">
        <f t="array" ref="C526">IF(B526="","",IFERROR(INDEX('NHÂN VIÊN'!$C$5:$C$54,MATCH(B526,'NHÂN VIÊN'!$B$5:$B$54,0)),"⚠ Sai mã NV"))</f>
        <v/>
      </c>
      <c r="D526" s="24"/>
      <c r="E526" s="24"/>
      <c r="F526" s="25"/>
      <c r="G526" s="32" t="str">
        <f>IF(OR(A526="",B526=""),"",IF(AND(D526&lt;&gt;"",E526&lt;&gt;""),ROUND(MAX(0,(E526-D526)*24-MAX(0,MIN(E526,'CẤU HÌNH'!$C$8)-MAX(D526,'CẤU HÌNH'!$C$7))*24),2),0))</f>
        <v/>
      </c>
      <c r="H526" s="34" t="str">
        <f>IF(M526="X",IF(D526&gt;'CẤU HÌNH'!$C$5+'CẤU HÌNH'!$C$10/1440,ROUND((D526-'CẤU HÌNH'!$C$5)*1440,0),0),"")</f>
        <v/>
      </c>
      <c r="I526" s="34" t="str">
        <f>IF(M526="X",IF(E526&lt;'CẤU HÌNH'!$C$6,ROUND(('CẤU HÌNH'!$C$6-E526)*1440,0),0),"")</f>
        <v/>
      </c>
      <c r="J526" s="37" t="str">
        <f>IF(M526="","",IF(M526="TC",G526,IF(M526="X",IF(ROUND((E526-'CẤU HÌNH'!$C$6)*24,4)&gt;='CẤU HÌNH'!$C$13,FLOOR(ROUND((E526-'CẤU HÌNH'!$C$6)*24,4),0.5),0),0)))</f>
        <v/>
      </c>
      <c r="K526" s="32" t="str">
        <f>IF(A526="","",IF(COUNTIF('CẤU HÌNH'!$E$5:$E$24,A526)&gt;0,'CẤU HÌNH'!$C$16,IF(WEEKDAY(A526)=1,'CẤU HÌNH'!$C$15,'CẤU HÌNH'!$C$14)))</f>
        <v/>
      </c>
      <c r="L526" s="37" t="str">
        <f t="shared" si="1"/>
        <v/>
      </c>
      <c r="M526" s="38" t="str">
        <f>IF(OR(A526="",B526=""),"",IF(F526&lt;&gt;"",F526,IF(G526=0,"",IF(OR(COUNTIF('CẤU HÌNH'!$E$5:$E$24,A526)&gt;0,WEEKDAY(A526)=1),"TC",IF(G526&gt;='CẤU HÌNH'!$C$11,"X",IF(G526&gt;='CẤU HÌNH'!$C$12,"N","K"))))))</f>
        <v/>
      </c>
      <c r="N526" s="17"/>
      <c r="O526" s="39" t="str">
        <f t="shared" si="2"/>
        <v/>
      </c>
    </row>
    <row r="527" ht="19.5" customHeight="1">
      <c r="A527" s="15"/>
      <c r="B527" s="17"/>
      <c r="C527" s="22" t="str">
        <f t="array" ref="C527">IF(B527="","",IFERROR(INDEX('NHÂN VIÊN'!$C$5:$C$54,MATCH(B527,'NHÂN VIÊN'!$B$5:$B$54,0)),"⚠ Sai mã NV"))</f>
        <v/>
      </c>
      <c r="D527" s="24"/>
      <c r="E527" s="24"/>
      <c r="F527" s="25"/>
      <c r="G527" s="32" t="str">
        <f>IF(OR(A527="",B527=""),"",IF(AND(D527&lt;&gt;"",E527&lt;&gt;""),ROUND(MAX(0,(E527-D527)*24-MAX(0,MIN(E527,'CẤU HÌNH'!$C$8)-MAX(D527,'CẤU HÌNH'!$C$7))*24),2),0))</f>
        <v/>
      </c>
      <c r="H527" s="34" t="str">
        <f>IF(M527="X",IF(D527&gt;'CẤU HÌNH'!$C$5+'CẤU HÌNH'!$C$10/1440,ROUND((D527-'CẤU HÌNH'!$C$5)*1440,0),0),"")</f>
        <v/>
      </c>
      <c r="I527" s="34" t="str">
        <f>IF(M527="X",IF(E527&lt;'CẤU HÌNH'!$C$6,ROUND(('CẤU HÌNH'!$C$6-E527)*1440,0),0),"")</f>
        <v/>
      </c>
      <c r="J527" s="37" t="str">
        <f>IF(M527="","",IF(M527="TC",G527,IF(M527="X",IF(ROUND((E527-'CẤU HÌNH'!$C$6)*24,4)&gt;='CẤU HÌNH'!$C$13,FLOOR(ROUND((E527-'CẤU HÌNH'!$C$6)*24,4),0.5),0),0)))</f>
        <v/>
      </c>
      <c r="K527" s="32" t="str">
        <f>IF(A527="","",IF(COUNTIF('CẤU HÌNH'!$E$5:$E$24,A527)&gt;0,'CẤU HÌNH'!$C$16,IF(WEEKDAY(A527)=1,'CẤU HÌNH'!$C$15,'CẤU HÌNH'!$C$14)))</f>
        <v/>
      </c>
      <c r="L527" s="37" t="str">
        <f t="shared" si="1"/>
        <v/>
      </c>
      <c r="M527" s="38" t="str">
        <f>IF(OR(A527="",B527=""),"",IF(F527&lt;&gt;"",F527,IF(G527=0,"",IF(OR(COUNTIF('CẤU HÌNH'!$E$5:$E$24,A527)&gt;0,WEEKDAY(A527)=1),"TC",IF(G527&gt;='CẤU HÌNH'!$C$11,"X",IF(G527&gt;='CẤU HÌNH'!$C$12,"N","K"))))))</f>
        <v/>
      </c>
      <c r="N527" s="17"/>
      <c r="O527" s="39" t="str">
        <f t="shared" si="2"/>
        <v/>
      </c>
    </row>
    <row r="528" ht="19.5" customHeight="1">
      <c r="A528" s="15"/>
      <c r="B528" s="17"/>
      <c r="C528" s="22" t="str">
        <f t="array" ref="C528">IF(B528="","",IFERROR(INDEX('NHÂN VIÊN'!$C$5:$C$54,MATCH(B528,'NHÂN VIÊN'!$B$5:$B$54,0)),"⚠ Sai mã NV"))</f>
        <v/>
      </c>
      <c r="D528" s="24"/>
      <c r="E528" s="24"/>
      <c r="F528" s="25"/>
      <c r="G528" s="32" t="str">
        <f>IF(OR(A528="",B528=""),"",IF(AND(D528&lt;&gt;"",E528&lt;&gt;""),ROUND(MAX(0,(E528-D528)*24-MAX(0,MIN(E528,'CẤU HÌNH'!$C$8)-MAX(D528,'CẤU HÌNH'!$C$7))*24),2),0))</f>
        <v/>
      </c>
      <c r="H528" s="34" t="str">
        <f>IF(M528="X",IF(D528&gt;'CẤU HÌNH'!$C$5+'CẤU HÌNH'!$C$10/1440,ROUND((D528-'CẤU HÌNH'!$C$5)*1440,0),0),"")</f>
        <v/>
      </c>
      <c r="I528" s="34" t="str">
        <f>IF(M528="X",IF(E528&lt;'CẤU HÌNH'!$C$6,ROUND(('CẤU HÌNH'!$C$6-E528)*1440,0),0),"")</f>
        <v/>
      </c>
      <c r="J528" s="37" t="str">
        <f>IF(M528="","",IF(M528="TC",G528,IF(M528="X",IF(ROUND((E528-'CẤU HÌNH'!$C$6)*24,4)&gt;='CẤU HÌNH'!$C$13,FLOOR(ROUND((E528-'CẤU HÌNH'!$C$6)*24,4),0.5),0),0)))</f>
        <v/>
      </c>
      <c r="K528" s="32" t="str">
        <f>IF(A528="","",IF(COUNTIF('CẤU HÌNH'!$E$5:$E$24,A528)&gt;0,'CẤU HÌNH'!$C$16,IF(WEEKDAY(A528)=1,'CẤU HÌNH'!$C$15,'CẤU HÌNH'!$C$14)))</f>
        <v/>
      </c>
      <c r="L528" s="37" t="str">
        <f t="shared" si="1"/>
        <v/>
      </c>
      <c r="M528" s="38" t="str">
        <f>IF(OR(A528="",B528=""),"",IF(F528&lt;&gt;"",F528,IF(G528=0,"",IF(OR(COUNTIF('CẤU HÌNH'!$E$5:$E$24,A528)&gt;0,WEEKDAY(A528)=1),"TC",IF(G528&gt;='CẤU HÌNH'!$C$11,"X",IF(G528&gt;='CẤU HÌNH'!$C$12,"N","K"))))))</f>
        <v/>
      </c>
      <c r="N528" s="17"/>
      <c r="O528" s="39" t="str">
        <f t="shared" si="2"/>
        <v/>
      </c>
    </row>
    <row r="529" ht="19.5" customHeight="1">
      <c r="A529" s="15"/>
      <c r="B529" s="17"/>
      <c r="C529" s="22" t="str">
        <f t="array" ref="C529">IF(B529="","",IFERROR(INDEX('NHÂN VIÊN'!$C$5:$C$54,MATCH(B529,'NHÂN VIÊN'!$B$5:$B$54,0)),"⚠ Sai mã NV"))</f>
        <v/>
      </c>
      <c r="D529" s="24"/>
      <c r="E529" s="24"/>
      <c r="F529" s="25"/>
      <c r="G529" s="32" t="str">
        <f>IF(OR(A529="",B529=""),"",IF(AND(D529&lt;&gt;"",E529&lt;&gt;""),ROUND(MAX(0,(E529-D529)*24-MAX(0,MIN(E529,'CẤU HÌNH'!$C$8)-MAX(D529,'CẤU HÌNH'!$C$7))*24),2),0))</f>
        <v/>
      </c>
      <c r="H529" s="34" t="str">
        <f>IF(M529="X",IF(D529&gt;'CẤU HÌNH'!$C$5+'CẤU HÌNH'!$C$10/1440,ROUND((D529-'CẤU HÌNH'!$C$5)*1440,0),0),"")</f>
        <v/>
      </c>
      <c r="I529" s="34" t="str">
        <f>IF(M529="X",IF(E529&lt;'CẤU HÌNH'!$C$6,ROUND(('CẤU HÌNH'!$C$6-E529)*1440,0),0),"")</f>
        <v/>
      </c>
      <c r="J529" s="37" t="str">
        <f>IF(M529="","",IF(M529="TC",G529,IF(M529="X",IF(ROUND((E529-'CẤU HÌNH'!$C$6)*24,4)&gt;='CẤU HÌNH'!$C$13,FLOOR(ROUND((E529-'CẤU HÌNH'!$C$6)*24,4),0.5),0),0)))</f>
        <v/>
      </c>
      <c r="K529" s="32" t="str">
        <f>IF(A529="","",IF(COUNTIF('CẤU HÌNH'!$E$5:$E$24,A529)&gt;0,'CẤU HÌNH'!$C$16,IF(WEEKDAY(A529)=1,'CẤU HÌNH'!$C$15,'CẤU HÌNH'!$C$14)))</f>
        <v/>
      </c>
      <c r="L529" s="37" t="str">
        <f t="shared" si="1"/>
        <v/>
      </c>
      <c r="M529" s="38" t="str">
        <f>IF(OR(A529="",B529=""),"",IF(F529&lt;&gt;"",F529,IF(G529=0,"",IF(OR(COUNTIF('CẤU HÌNH'!$E$5:$E$24,A529)&gt;0,WEEKDAY(A529)=1),"TC",IF(G529&gt;='CẤU HÌNH'!$C$11,"X",IF(G529&gt;='CẤU HÌNH'!$C$12,"N","K"))))))</f>
        <v/>
      </c>
      <c r="N529" s="17"/>
      <c r="O529" s="39" t="str">
        <f t="shared" si="2"/>
        <v/>
      </c>
    </row>
    <row r="530" ht="19.5" customHeight="1">
      <c r="A530" s="15"/>
      <c r="B530" s="17"/>
      <c r="C530" s="22" t="str">
        <f t="array" ref="C530">IF(B530="","",IFERROR(INDEX('NHÂN VIÊN'!$C$5:$C$54,MATCH(B530,'NHÂN VIÊN'!$B$5:$B$54,0)),"⚠ Sai mã NV"))</f>
        <v/>
      </c>
      <c r="D530" s="24"/>
      <c r="E530" s="24"/>
      <c r="F530" s="25"/>
      <c r="G530" s="32" t="str">
        <f>IF(OR(A530="",B530=""),"",IF(AND(D530&lt;&gt;"",E530&lt;&gt;""),ROUND(MAX(0,(E530-D530)*24-MAX(0,MIN(E530,'CẤU HÌNH'!$C$8)-MAX(D530,'CẤU HÌNH'!$C$7))*24),2),0))</f>
        <v/>
      </c>
      <c r="H530" s="34" t="str">
        <f>IF(M530="X",IF(D530&gt;'CẤU HÌNH'!$C$5+'CẤU HÌNH'!$C$10/1440,ROUND((D530-'CẤU HÌNH'!$C$5)*1440,0),0),"")</f>
        <v/>
      </c>
      <c r="I530" s="34" t="str">
        <f>IF(M530="X",IF(E530&lt;'CẤU HÌNH'!$C$6,ROUND(('CẤU HÌNH'!$C$6-E530)*1440,0),0),"")</f>
        <v/>
      </c>
      <c r="J530" s="37" t="str">
        <f>IF(M530="","",IF(M530="TC",G530,IF(M530="X",IF(ROUND((E530-'CẤU HÌNH'!$C$6)*24,4)&gt;='CẤU HÌNH'!$C$13,FLOOR(ROUND((E530-'CẤU HÌNH'!$C$6)*24,4),0.5),0),0)))</f>
        <v/>
      </c>
      <c r="K530" s="32" t="str">
        <f>IF(A530="","",IF(COUNTIF('CẤU HÌNH'!$E$5:$E$24,A530)&gt;0,'CẤU HÌNH'!$C$16,IF(WEEKDAY(A530)=1,'CẤU HÌNH'!$C$15,'CẤU HÌNH'!$C$14)))</f>
        <v/>
      </c>
      <c r="L530" s="37" t="str">
        <f t="shared" si="1"/>
        <v/>
      </c>
      <c r="M530" s="38" t="str">
        <f>IF(OR(A530="",B530=""),"",IF(F530&lt;&gt;"",F530,IF(G530=0,"",IF(OR(COUNTIF('CẤU HÌNH'!$E$5:$E$24,A530)&gt;0,WEEKDAY(A530)=1),"TC",IF(G530&gt;='CẤU HÌNH'!$C$11,"X",IF(G530&gt;='CẤU HÌNH'!$C$12,"N","K"))))))</f>
        <v/>
      </c>
      <c r="N530" s="17"/>
      <c r="O530" s="39" t="str">
        <f t="shared" si="2"/>
        <v/>
      </c>
    </row>
    <row r="531" ht="19.5" customHeight="1">
      <c r="A531" s="15"/>
      <c r="B531" s="17"/>
      <c r="C531" s="22" t="str">
        <f t="array" ref="C531">IF(B531="","",IFERROR(INDEX('NHÂN VIÊN'!$C$5:$C$54,MATCH(B531,'NHÂN VIÊN'!$B$5:$B$54,0)),"⚠ Sai mã NV"))</f>
        <v/>
      </c>
      <c r="D531" s="24"/>
      <c r="E531" s="24"/>
      <c r="F531" s="25"/>
      <c r="G531" s="32" t="str">
        <f>IF(OR(A531="",B531=""),"",IF(AND(D531&lt;&gt;"",E531&lt;&gt;""),ROUND(MAX(0,(E531-D531)*24-MAX(0,MIN(E531,'CẤU HÌNH'!$C$8)-MAX(D531,'CẤU HÌNH'!$C$7))*24),2),0))</f>
        <v/>
      </c>
      <c r="H531" s="34" t="str">
        <f>IF(M531="X",IF(D531&gt;'CẤU HÌNH'!$C$5+'CẤU HÌNH'!$C$10/1440,ROUND((D531-'CẤU HÌNH'!$C$5)*1440,0),0),"")</f>
        <v/>
      </c>
      <c r="I531" s="34" t="str">
        <f>IF(M531="X",IF(E531&lt;'CẤU HÌNH'!$C$6,ROUND(('CẤU HÌNH'!$C$6-E531)*1440,0),0),"")</f>
        <v/>
      </c>
      <c r="J531" s="37" t="str">
        <f>IF(M531="","",IF(M531="TC",G531,IF(M531="X",IF(ROUND((E531-'CẤU HÌNH'!$C$6)*24,4)&gt;='CẤU HÌNH'!$C$13,FLOOR(ROUND((E531-'CẤU HÌNH'!$C$6)*24,4),0.5),0),0)))</f>
        <v/>
      </c>
      <c r="K531" s="32" t="str">
        <f>IF(A531="","",IF(COUNTIF('CẤU HÌNH'!$E$5:$E$24,A531)&gt;0,'CẤU HÌNH'!$C$16,IF(WEEKDAY(A531)=1,'CẤU HÌNH'!$C$15,'CẤU HÌNH'!$C$14)))</f>
        <v/>
      </c>
      <c r="L531" s="37" t="str">
        <f t="shared" si="1"/>
        <v/>
      </c>
      <c r="M531" s="38" t="str">
        <f>IF(OR(A531="",B531=""),"",IF(F531&lt;&gt;"",F531,IF(G531=0,"",IF(OR(COUNTIF('CẤU HÌNH'!$E$5:$E$24,A531)&gt;0,WEEKDAY(A531)=1),"TC",IF(G531&gt;='CẤU HÌNH'!$C$11,"X",IF(G531&gt;='CẤU HÌNH'!$C$12,"N","K"))))))</f>
        <v/>
      </c>
      <c r="N531" s="17"/>
      <c r="O531" s="39" t="str">
        <f t="shared" si="2"/>
        <v/>
      </c>
    </row>
    <row r="532" ht="19.5" customHeight="1">
      <c r="A532" s="15"/>
      <c r="B532" s="17"/>
      <c r="C532" s="22" t="str">
        <f t="array" ref="C532">IF(B532="","",IFERROR(INDEX('NHÂN VIÊN'!$C$5:$C$54,MATCH(B532,'NHÂN VIÊN'!$B$5:$B$54,0)),"⚠ Sai mã NV"))</f>
        <v/>
      </c>
      <c r="D532" s="24"/>
      <c r="E532" s="24"/>
      <c r="F532" s="25"/>
      <c r="G532" s="32" t="str">
        <f>IF(OR(A532="",B532=""),"",IF(AND(D532&lt;&gt;"",E532&lt;&gt;""),ROUND(MAX(0,(E532-D532)*24-MAX(0,MIN(E532,'CẤU HÌNH'!$C$8)-MAX(D532,'CẤU HÌNH'!$C$7))*24),2),0))</f>
        <v/>
      </c>
      <c r="H532" s="34" t="str">
        <f>IF(M532="X",IF(D532&gt;'CẤU HÌNH'!$C$5+'CẤU HÌNH'!$C$10/1440,ROUND((D532-'CẤU HÌNH'!$C$5)*1440,0),0),"")</f>
        <v/>
      </c>
      <c r="I532" s="34" t="str">
        <f>IF(M532="X",IF(E532&lt;'CẤU HÌNH'!$C$6,ROUND(('CẤU HÌNH'!$C$6-E532)*1440,0),0),"")</f>
        <v/>
      </c>
      <c r="J532" s="37" t="str">
        <f>IF(M532="","",IF(M532="TC",G532,IF(M532="X",IF(ROUND((E532-'CẤU HÌNH'!$C$6)*24,4)&gt;='CẤU HÌNH'!$C$13,FLOOR(ROUND((E532-'CẤU HÌNH'!$C$6)*24,4),0.5),0),0)))</f>
        <v/>
      </c>
      <c r="K532" s="32" t="str">
        <f>IF(A532="","",IF(COUNTIF('CẤU HÌNH'!$E$5:$E$24,A532)&gt;0,'CẤU HÌNH'!$C$16,IF(WEEKDAY(A532)=1,'CẤU HÌNH'!$C$15,'CẤU HÌNH'!$C$14)))</f>
        <v/>
      </c>
      <c r="L532" s="37" t="str">
        <f t="shared" si="1"/>
        <v/>
      </c>
      <c r="M532" s="38" t="str">
        <f>IF(OR(A532="",B532=""),"",IF(F532&lt;&gt;"",F532,IF(G532=0,"",IF(OR(COUNTIF('CẤU HÌNH'!$E$5:$E$24,A532)&gt;0,WEEKDAY(A532)=1),"TC",IF(G532&gt;='CẤU HÌNH'!$C$11,"X",IF(G532&gt;='CẤU HÌNH'!$C$12,"N","K"))))))</f>
        <v/>
      </c>
      <c r="N532" s="17"/>
      <c r="O532" s="39" t="str">
        <f t="shared" si="2"/>
        <v/>
      </c>
    </row>
    <row r="533" ht="19.5" customHeight="1">
      <c r="A533" s="15"/>
      <c r="B533" s="17"/>
      <c r="C533" s="22" t="str">
        <f t="array" ref="C533">IF(B533="","",IFERROR(INDEX('NHÂN VIÊN'!$C$5:$C$54,MATCH(B533,'NHÂN VIÊN'!$B$5:$B$54,0)),"⚠ Sai mã NV"))</f>
        <v/>
      </c>
      <c r="D533" s="24"/>
      <c r="E533" s="24"/>
      <c r="F533" s="25"/>
      <c r="G533" s="32" t="str">
        <f>IF(OR(A533="",B533=""),"",IF(AND(D533&lt;&gt;"",E533&lt;&gt;""),ROUND(MAX(0,(E533-D533)*24-MAX(0,MIN(E533,'CẤU HÌNH'!$C$8)-MAX(D533,'CẤU HÌNH'!$C$7))*24),2),0))</f>
        <v/>
      </c>
      <c r="H533" s="34" t="str">
        <f>IF(M533="X",IF(D533&gt;'CẤU HÌNH'!$C$5+'CẤU HÌNH'!$C$10/1440,ROUND((D533-'CẤU HÌNH'!$C$5)*1440,0),0),"")</f>
        <v/>
      </c>
      <c r="I533" s="34" t="str">
        <f>IF(M533="X",IF(E533&lt;'CẤU HÌNH'!$C$6,ROUND(('CẤU HÌNH'!$C$6-E533)*1440,0),0),"")</f>
        <v/>
      </c>
      <c r="J533" s="37" t="str">
        <f>IF(M533="","",IF(M533="TC",G533,IF(M533="X",IF(ROUND((E533-'CẤU HÌNH'!$C$6)*24,4)&gt;='CẤU HÌNH'!$C$13,FLOOR(ROUND((E533-'CẤU HÌNH'!$C$6)*24,4),0.5),0),0)))</f>
        <v/>
      </c>
      <c r="K533" s="32" t="str">
        <f>IF(A533="","",IF(COUNTIF('CẤU HÌNH'!$E$5:$E$24,A533)&gt;0,'CẤU HÌNH'!$C$16,IF(WEEKDAY(A533)=1,'CẤU HÌNH'!$C$15,'CẤU HÌNH'!$C$14)))</f>
        <v/>
      </c>
      <c r="L533" s="37" t="str">
        <f t="shared" si="1"/>
        <v/>
      </c>
      <c r="M533" s="38" t="str">
        <f>IF(OR(A533="",B533=""),"",IF(F533&lt;&gt;"",F533,IF(G533=0,"",IF(OR(COUNTIF('CẤU HÌNH'!$E$5:$E$24,A533)&gt;0,WEEKDAY(A533)=1),"TC",IF(G533&gt;='CẤU HÌNH'!$C$11,"X",IF(G533&gt;='CẤU HÌNH'!$C$12,"N","K"))))))</f>
        <v/>
      </c>
      <c r="N533" s="17"/>
      <c r="O533" s="39" t="str">
        <f t="shared" si="2"/>
        <v/>
      </c>
    </row>
    <row r="534" ht="19.5" customHeight="1">
      <c r="A534" s="15"/>
      <c r="B534" s="17"/>
      <c r="C534" s="22" t="str">
        <f t="array" ref="C534">IF(B534="","",IFERROR(INDEX('NHÂN VIÊN'!$C$5:$C$54,MATCH(B534,'NHÂN VIÊN'!$B$5:$B$54,0)),"⚠ Sai mã NV"))</f>
        <v/>
      </c>
      <c r="D534" s="24"/>
      <c r="E534" s="24"/>
      <c r="F534" s="25"/>
      <c r="G534" s="32" t="str">
        <f>IF(OR(A534="",B534=""),"",IF(AND(D534&lt;&gt;"",E534&lt;&gt;""),ROUND(MAX(0,(E534-D534)*24-MAX(0,MIN(E534,'CẤU HÌNH'!$C$8)-MAX(D534,'CẤU HÌNH'!$C$7))*24),2),0))</f>
        <v/>
      </c>
      <c r="H534" s="34" t="str">
        <f>IF(M534="X",IF(D534&gt;'CẤU HÌNH'!$C$5+'CẤU HÌNH'!$C$10/1440,ROUND((D534-'CẤU HÌNH'!$C$5)*1440,0),0),"")</f>
        <v/>
      </c>
      <c r="I534" s="34" t="str">
        <f>IF(M534="X",IF(E534&lt;'CẤU HÌNH'!$C$6,ROUND(('CẤU HÌNH'!$C$6-E534)*1440,0),0),"")</f>
        <v/>
      </c>
      <c r="J534" s="37" t="str">
        <f>IF(M534="","",IF(M534="TC",G534,IF(M534="X",IF(ROUND((E534-'CẤU HÌNH'!$C$6)*24,4)&gt;='CẤU HÌNH'!$C$13,FLOOR(ROUND((E534-'CẤU HÌNH'!$C$6)*24,4),0.5),0),0)))</f>
        <v/>
      </c>
      <c r="K534" s="32" t="str">
        <f>IF(A534="","",IF(COUNTIF('CẤU HÌNH'!$E$5:$E$24,A534)&gt;0,'CẤU HÌNH'!$C$16,IF(WEEKDAY(A534)=1,'CẤU HÌNH'!$C$15,'CẤU HÌNH'!$C$14)))</f>
        <v/>
      </c>
      <c r="L534" s="37" t="str">
        <f t="shared" si="1"/>
        <v/>
      </c>
      <c r="M534" s="38" t="str">
        <f>IF(OR(A534="",B534=""),"",IF(F534&lt;&gt;"",F534,IF(G534=0,"",IF(OR(COUNTIF('CẤU HÌNH'!$E$5:$E$24,A534)&gt;0,WEEKDAY(A534)=1),"TC",IF(G534&gt;='CẤU HÌNH'!$C$11,"X",IF(G534&gt;='CẤU HÌNH'!$C$12,"N","K"))))))</f>
        <v/>
      </c>
      <c r="N534" s="17"/>
      <c r="O534" s="39" t="str">
        <f t="shared" si="2"/>
        <v/>
      </c>
    </row>
    <row r="535" ht="19.5" customHeight="1">
      <c r="A535" s="15"/>
      <c r="B535" s="17"/>
      <c r="C535" s="22" t="str">
        <f t="array" ref="C535">IF(B535="","",IFERROR(INDEX('NHÂN VIÊN'!$C$5:$C$54,MATCH(B535,'NHÂN VIÊN'!$B$5:$B$54,0)),"⚠ Sai mã NV"))</f>
        <v/>
      </c>
      <c r="D535" s="24"/>
      <c r="E535" s="24"/>
      <c r="F535" s="25"/>
      <c r="G535" s="32" t="str">
        <f>IF(OR(A535="",B535=""),"",IF(AND(D535&lt;&gt;"",E535&lt;&gt;""),ROUND(MAX(0,(E535-D535)*24-MAX(0,MIN(E535,'CẤU HÌNH'!$C$8)-MAX(D535,'CẤU HÌNH'!$C$7))*24),2),0))</f>
        <v/>
      </c>
      <c r="H535" s="34" t="str">
        <f>IF(M535="X",IF(D535&gt;'CẤU HÌNH'!$C$5+'CẤU HÌNH'!$C$10/1440,ROUND((D535-'CẤU HÌNH'!$C$5)*1440,0),0),"")</f>
        <v/>
      </c>
      <c r="I535" s="34" t="str">
        <f>IF(M535="X",IF(E535&lt;'CẤU HÌNH'!$C$6,ROUND(('CẤU HÌNH'!$C$6-E535)*1440,0),0),"")</f>
        <v/>
      </c>
      <c r="J535" s="37" t="str">
        <f>IF(M535="","",IF(M535="TC",G535,IF(M535="X",IF(ROUND((E535-'CẤU HÌNH'!$C$6)*24,4)&gt;='CẤU HÌNH'!$C$13,FLOOR(ROUND((E535-'CẤU HÌNH'!$C$6)*24,4),0.5),0),0)))</f>
        <v/>
      </c>
      <c r="K535" s="32" t="str">
        <f>IF(A535="","",IF(COUNTIF('CẤU HÌNH'!$E$5:$E$24,A535)&gt;0,'CẤU HÌNH'!$C$16,IF(WEEKDAY(A535)=1,'CẤU HÌNH'!$C$15,'CẤU HÌNH'!$C$14)))</f>
        <v/>
      </c>
      <c r="L535" s="37" t="str">
        <f t="shared" si="1"/>
        <v/>
      </c>
      <c r="M535" s="38" t="str">
        <f>IF(OR(A535="",B535=""),"",IF(F535&lt;&gt;"",F535,IF(G535=0,"",IF(OR(COUNTIF('CẤU HÌNH'!$E$5:$E$24,A535)&gt;0,WEEKDAY(A535)=1),"TC",IF(G535&gt;='CẤU HÌNH'!$C$11,"X",IF(G535&gt;='CẤU HÌNH'!$C$12,"N","K"))))))</f>
        <v/>
      </c>
      <c r="N535" s="17"/>
      <c r="O535" s="39" t="str">
        <f t="shared" si="2"/>
        <v/>
      </c>
    </row>
    <row r="536" ht="19.5" customHeight="1">
      <c r="A536" s="15"/>
      <c r="B536" s="17"/>
      <c r="C536" s="22" t="str">
        <f t="array" ref="C536">IF(B536="","",IFERROR(INDEX('NHÂN VIÊN'!$C$5:$C$54,MATCH(B536,'NHÂN VIÊN'!$B$5:$B$54,0)),"⚠ Sai mã NV"))</f>
        <v/>
      </c>
      <c r="D536" s="24"/>
      <c r="E536" s="24"/>
      <c r="F536" s="25"/>
      <c r="G536" s="32" t="str">
        <f>IF(OR(A536="",B536=""),"",IF(AND(D536&lt;&gt;"",E536&lt;&gt;""),ROUND(MAX(0,(E536-D536)*24-MAX(0,MIN(E536,'CẤU HÌNH'!$C$8)-MAX(D536,'CẤU HÌNH'!$C$7))*24),2),0))</f>
        <v/>
      </c>
      <c r="H536" s="34" t="str">
        <f>IF(M536="X",IF(D536&gt;'CẤU HÌNH'!$C$5+'CẤU HÌNH'!$C$10/1440,ROUND((D536-'CẤU HÌNH'!$C$5)*1440,0),0),"")</f>
        <v/>
      </c>
      <c r="I536" s="34" t="str">
        <f>IF(M536="X",IF(E536&lt;'CẤU HÌNH'!$C$6,ROUND(('CẤU HÌNH'!$C$6-E536)*1440,0),0),"")</f>
        <v/>
      </c>
      <c r="J536" s="37" t="str">
        <f>IF(M536="","",IF(M536="TC",G536,IF(M536="X",IF(ROUND((E536-'CẤU HÌNH'!$C$6)*24,4)&gt;='CẤU HÌNH'!$C$13,FLOOR(ROUND((E536-'CẤU HÌNH'!$C$6)*24,4),0.5),0),0)))</f>
        <v/>
      </c>
      <c r="K536" s="32" t="str">
        <f>IF(A536="","",IF(COUNTIF('CẤU HÌNH'!$E$5:$E$24,A536)&gt;0,'CẤU HÌNH'!$C$16,IF(WEEKDAY(A536)=1,'CẤU HÌNH'!$C$15,'CẤU HÌNH'!$C$14)))</f>
        <v/>
      </c>
      <c r="L536" s="37" t="str">
        <f t="shared" si="1"/>
        <v/>
      </c>
      <c r="M536" s="38" t="str">
        <f>IF(OR(A536="",B536=""),"",IF(F536&lt;&gt;"",F536,IF(G536=0,"",IF(OR(COUNTIF('CẤU HÌNH'!$E$5:$E$24,A536)&gt;0,WEEKDAY(A536)=1),"TC",IF(G536&gt;='CẤU HÌNH'!$C$11,"X",IF(G536&gt;='CẤU HÌNH'!$C$12,"N","K"))))))</f>
        <v/>
      </c>
      <c r="N536" s="17"/>
      <c r="O536" s="39" t="str">
        <f t="shared" si="2"/>
        <v/>
      </c>
    </row>
    <row r="537" ht="19.5" customHeight="1">
      <c r="A537" s="15"/>
      <c r="B537" s="17"/>
      <c r="C537" s="22" t="str">
        <f t="array" ref="C537">IF(B537="","",IFERROR(INDEX('NHÂN VIÊN'!$C$5:$C$54,MATCH(B537,'NHÂN VIÊN'!$B$5:$B$54,0)),"⚠ Sai mã NV"))</f>
        <v/>
      </c>
      <c r="D537" s="24"/>
      <c r="E537" s="24"/>
      <c r="F537" s="25"/>
      <c r="G537" s="32" t="str">
        <f>IF(OR(A537="",B537=""),"",IF(AND(D537&lt;&gt;"",E537&lt;&gt;""),ROUND(MAX(0,(E537-D537)*24-MAX(0,MIN(E537,'CẤU HÌNH'!$C$8)-MAX(D537,'CẤU HÌNH'!$C$7))*24),2),0))</f>
        <v/>
      </c>
      <c r="H537" s="34" t="str">
        <f>IF(M537="X",IF(D537&gt;'CẤU HÌNH'!$C$5+'CẤU HÌNH'!$C$10/1440,ROUND((D537-'CẤU HÌNH'!$C$5)*1440,0),0),"")</f>
        <v/>
      </c>
      <c r="I537" s="34" t="str">
        <f>IF(M537="X",IF(E537&lt;'CẤU HÌNH'!$C$6,ROUND(('CẤU HÌNH'!$C$6-E537)*1440,0),0),"")</f>
        <v/>
      </c>
      <c r="J537" s="37" t="str">
        <f>IF(M537="","",IF(M537="TC",G537,IF(M537="X",IF(ROUND((E537-'CẤU HÌNH'!$C$6)*24,4)&gt;='CẤU HÌNH'!$C$13,FLOOR(ROUND((E537-'CẤU HÌNH'!$C$6)*24,4),0.5),0),0)))</f>
        <v/>
      </c>
      <c r="K537" s="32" t="str">
        <f>IF(A537="","",IF(COUNTIF('CẤU HÌNH'!$E$5:$E$24,A537)&gt;0,'CẤU HÌNH'!$C$16,IF(WEEKDAY(A537)=1,'CẤU HÌNH'!$C$15,'CẤU HÌNH'!$C$14)))</f>
        <v/>
      </c>
      <c r="L537" s="37" t="str">
        <f t="shared" si="1"/>
        <v/>
      </c>
      <c r="M537" s="38" t="str">
        <f>IF(OR(A537="",B537=""),"",IF(F537&lt;&gt;"",F537,IF(G537=0,"",IF(OR(COUNTIF('CẤU HÌNH'!$E$5:$E$24,A537)&gt;0,WEEKDAY(A537)=1),"TC",IF(G537&gt;='CẤU HÌNH'!$C$11,"X",IF(G537&gt;='CẤU HÌNH'!$C$12,"N","K"))))))</f>
        <v/>
      </c>
      <c r="N537" s="17"/>
      <c r="O537" s="39" t="str">
        <f t="shared" si="2"/>
        <v/>
      </c>
    </row>
    <row r="538" ht="19.5" customHeight="1">
      <c r="A538" s="15"/>
      <c r="B538" s="17"/>
      <c r="C538" s="22" t="str">
        <f t="array" ref="C538">IF(B538="","",IFERROR(INDEX('NHÂN VIÊN'!$C$5:$C$54,MATCH(B538,'NHÂN VIÊN'!$B$5:$B$54,0)),"⚠ Sai mã NV"))</f>
        <v/>
      </c>
      <c r="D538" s="24"/>
      <c r="E538" s="24"/>
      <c r="F538" s="25"/>
      <c r="G538" s="32" t="str">
        <f>IF(OR(A538="",B538=""),"",IF(AND(D538&lt;&gt;"",E538&lt;&gt;""),ROUND(MAX(0,(E538-D538)*24-MAX(0,MIN(E538,'CẤU HÌNH'!$C$8)-MAX(D538,'CẤU HÌNH'!$C$7))*24),2),0))</f>
        <v/>
      </c>
      <c r="H538" s="34" t="str">
        <f>IF(M538="X",IF(D538&gt;'CẤU HÌNH'!$C$5+'CẤU HÌNH'!$C$10/1440,ROUND((D538-'CẤU HÌNH'!$C$5)*1440,0),0),"")</f>
        <v/>
      </c>
      <c r="I538" s="34" t="str">
        <f>IF(M538="X",IF(E538&lt;'CẤU HÌNH'!$C$6,ROUND(('CẤU HÌNH'!$C$6-E538)*1440,0),0),"")</f>
        <v/>
      </c>
      <c r="J538" s="37" t="str">
        <f>IF(M538="","",IF(M538="TC",G538,IF(M538="X",IF(ROUND((E538-'CẤU HÌNH'!$C$6)*24,4)&gt;='CẤU HÌNH'!$C$13,FLOOR(ROUND((E538-'CẤU HÌNH'!$C$6)*24,4),0.5),0),0)))</f>
        <v/>
      </c>
      <c r="K538" s="32" t="str">
        <f>IF(A538="","",IF(COUNTIF('CẤU HÌNH'!$E$5:$E$24,A538)&gt;0,'CẤU HÌNH'!$C$16,IF(WEEKDAY(A538)=1,'CẤU HÌNH'!$C$15,'CẤU HÌNH'!$C$14)))</f>
        <v/>
      </c>
      <c r="L538" s="37" t="str">
        <f t="shared" si="1"/>
        <v/>
      </c>
      <c r="M538" s="38" t="str">
        <f>IF(OR(A538="",B538=""),"",IF(F538&lt;&gt;"",F538,IF(G538=0,"",IF(OR(COUNTIF('CẤU HÌNH'!$E$5:$E$24,A538)&gt;0,WEEKDAY(A538)=1),"TC",IF(G538&gt;='CẤU HÌNH'!$C$11,"X",IF(G538&gt;='CẤU HÌNH'!$C$12,"N","K"))))))</f>
        <v/>
      </c>
      <c r="N538" s="17"/>
      <c r="O538" s="39" t="str">
        <f t="shared" si="2"/>
        <v/>
      </c>
    </row>
    <row r="539" ht="19.5" customHeight="1">
      <c r="A539" s="15"/>
      <c r="B539" s="17"/>
      <c r="C539" s="22" t="str">
        <f t="array" ref="C539">IF(B539="","",IFERROR(INDEX('NHÂN VIÊN'!$C$5:$C$54,MATCH(B539,'NHÂN VIÊN'!$B$5:$B$54,0)),"⚠ Sai mã NV"))</f>
        <v/>
      </c>
      <c r="D539" s="24"/>
      <c r="E539" s="24"/>
      <c r="F539" s="25"/>
      <c r="G539" s="32" t="str">
        <f>IF(OR(A539="",B539=""),"",IF(AND(D539&lt;&gt;"",E539&lt;&gt;""),ROUND(MAX(0,(E539-D539)*24-MAX(0,MIN(E539,'CẤU HÌNH'!$C$8)-MAX(D539,'CẤU HÌNH'!$C$7))*24),2),0))</f>
        <v/>
      </c>
      <c r="H539" s="34" t="str">
        <f>IF(M539="X",IF(D539&gt;'CẤU HÌNH'!$C$5+'CẤU HÌNH'!$C$10/1440,ROUND((D539-'CẤU HÌNH'!$C$5)*1440,0),0),"")</f>
        <v/>
      </c>
      <c r="I539" s="34" t="str">
        <f>IF(M539="X",IF(E539&lt;'CẤU HÌNH'!$C$6,ROUND(('CẤU HÌNH'!$C$6-E539)*1440,0),0),"")</f>
        <v/>
      </c>
      <c r="J539" s="37" t="str">
        <f>IF(M539="","",IF(M539="TC",G539,IF(M539="X",IF(ROUND((E539-'CẤU HÌNH'!$C$6)*24,4)&gt;='CẤU HÌNH'!$C$13,FLOOR(ROUND((E539-'CẤU HÌNH'!$C$6)*24,4),0.5),0),0)))</f>
        <v/>
      </c>
      <c r="K539" s="32" t="str">
        <f>IF(A539="","",IF(COUNTIF('CẤU HÌNH'!$E$5:$E$24,A539)&gt;0,'CẤU HÌNH'!$C$16,IF(WEEKDAY(A539)=1,'CẤU HÌNH'!$C$15,'CẤU HÌNH'!$C$14)))</f>
        <v/>
      </c>
      <c r="L539" s="37" t="str">
        <f t="shared" si="1"/>
        <v/>
      </c>
      <c r="M539" s="38" t="str">
        <f>IF(OR(A539="",B539=""),"",IF(F539&lt;&gt;"",F539,IF(G539=0,"",IF(OR(COUNTIF('CẤU HÌNH'!$E$5:$E$24,A539)&gt;0,WEEKDAY(A539)=1),"TC",IF(G539&gt;='CẤU HÌNH'!$C$11,"X",IF(G539&gt;='CẤU HÌNH'!$C$12,"N","K"))))))</f>
        <v/>
      </c>
      <c r="N539" s="17"/>
      <c r="O539" s="39" t="str">
        <f t="shared" si="2"/>
        <v/>
      </c>
    </row>
    <row r="540" ht="19.5" customHeight="1">
      <c r="A540" s="15"/>
      <c r="B540" s="17"/>
      <c r="C540" s="22" t="str">
        <f t="array" ref="C540">IF(B540="","",IFERROR(INDEX('NHÂN VIÊN'!$C$5:$C$54,MATCH(B540,'NHÂN VIÊN'!$B$5:$B$54,0)),"⚠ Sai mã NV"))</f>
        <v/>
      </c>
      <c r="D540" s="24"/>
      <c r="E540" s="24"/>
      <c r="F540" s="25"/>
      <c r="G540" s="32" t="str">
        <f>IF(OR(A540="",B540=""),"",IF(AND(D540&lt;&gt;"",E540&lt;&gt;""),ROUND(MAX(0,(E540-D540)*24-MAX(0,MIN(E540,'CẤU HÌNH'!$C$8)-MAX(D540,'CẤU HÌNH'!$C$7))*24),2),0))</f>
        <v/>
      </c>
      <c r="H540" s="34" t="str">
        <f>IF(M540="X",IF(D540&gt;'CẤU HÌNH'!$C$5+'CẤU HÌNH'!$C$10/1440,ROUND((D540-'CẤU HÌNH'!$C$5)*1440,0),0),"")</f>
        <v/>
      </c>
      <c r="I540" s="34" t="str">
        <f>IF(M540="X",IF(E540&lt;'CẤU HÌNH'!$C$6,ROUND(('CẤU HÌNH'!$C$6-E540)*1440,0),0),"")</f>
        <v/>
      </c>
      <c r="J540" s="37" t="str">
        <f>IF(M540="","",IF(M540="TC",G540,IF(M540="X",IF(ROUND((E540-'CẤU HÌNH'!$C$6)*24,4)&gt;='CẤU HÌNH'!$C$13,FLOOR(ROUND((E540-'CẤU HÌNH'!$C$6)*24,4),0.5),0),0)))</f>
        <v/>
      </c>
      <c r="K540" s="32" t="str">
        <f>IF(A540="","",IF(COUNTIF('CẤU HÌNH'!$E$5:$E$24,A540)&gt;0,'CẤU HÌNH'!$C$16,IF(WEEKDAY(A540)=1,'CẤU HÌNH'!$C$15,'CẤU HÌNH'!$C$14)))</f>
        <v/>
      </c>
      <c r="L540" s="37" t="str">
        <f t="shared" si="1"/>
        <v/>
      </c>
      <c r="M540" s="38" t="str">
        <f>IF(OR(A540="",B540=""),"",IF(F540&lt;&gt;"",F540,IF(G540=0,"",IF(OR(COUNTIF('CẤU HÌNH'!$E$5:$E$24,A540)&gt;0,WEEKDAY(A540)=1),"TC",IF(G540&gt;='CẤU HÌNH'!$C$11,"X",IF(G540&gt;='CẤU HÌNH'!$C$12,"N","K"))))))</f>
        <v/>
      </c>
      <c r="N540" s="17"/>
      <c r="O540" s="39" t="str">
        <f t="shared" si="2"/>
        <v/>
      </c>
    </row>
    <row r="541" ht="19.5" customHeight="1">
      <c r="A541" s="15"/>
      <c r="B541" s="17"/>
      <c r="C541" s="22" t="str">
        <f t="array" ref="C541">IF(B541="","",IFERROR(INDEX('NHÂN VIÊN'!$C$5:$C$54,MATCH(B541,'NHÂN VIÊN'!$B$5:$B$54,0)),"⚠ Sai mã NV"))</f>
        <v/>
      </c>
      <c r="D541" s="24"/>
      <c r="E541" s="24"/>
      <c r="F541" s="25"/>
      <c r="G541" s="32" t="str">
        <f>IF(OR(A541="",B541=""),"",IF(AND(D541&lt;&gt;"",E541&lt;&gt;""),ROUND(MAX(0,(E541-D541)*24-MAX(0,MIN(E541,'CẤU HÌNH'!$C$8)-MAX(D541,'CẤU HÌNH'!$C$7))*24),2),0))</f>
        <v/>
      </c>
      <c r="H541" s="34" t="str">
        <f>IF(M541="X",IF(D541&gt;'CẤU HÌNH'!$C$5+'CẤU HÌNH'!$C$10/1440,ROUND((D541-'CẤU HÌNH'!$C$5)*1440,0),0),"")</f>
        <v/>
      </c>
      <c r="I541" s="34" t="str">
        <f>IF(M541="X",IF(E541&lt;'CẤU HÌNH'!$C$6,ROUND(('CẤU HÌNH'!$C$6-E541)*1440,0),0),"")</f>
        <v/>
      </c>
      <c r="J541" s="37" t="str">
        <f>IF(M541="","",IF(M541="TC",G541,IF(M541="X",IF(ROUND((E541-'CẤU HÌNH'!$C$6)*24,4)&gt;='CẤU HÌNH'!$C$13,FLOOR(ROUND((E541-'CẤU HÌNH'!$C$6)*24,4),0.5),0),0)))</f>
        <v/>
      </c>
      <c r="K541" s="32" t="str">
        <f>IF(A541="","",IF(COUNTIF('CẤU HÌNH'!$E$5:$E$24,A541)&gt;0,'CẤU HÌNH'!$C$16,IF(WEEKDAY(A541)=1,'CẤU HÌNH'!$C$15,'CẤU HÌNH'!$C$14)))</f>
        <v/>
      </c>
      <c r="L541" s="37" t="str">
        <f t="shared" si="1"/>
        <v/>
      </c>
      <c r="M541" s="38" t="str">
        <f>IF(OR(A541="",B541=""),"",IF(F541&lt;&gt;"",F541,IF(G541=0,"",IF(OR(COUNTIF('CẤU HÌNH'!$E$5:$E$24,A541)&gt;0,WEEKDAY(A541)=1),"TC",IF(G541&gt;='CẤU HÌNH'!$C$11,"X",IF(G541&gt;='CẤU HÌNH'!$C$12,"N","K"))))))</f>
        <v/>
      </c>
      <c r="N541" s="17"/>
      <c r="O541" s="39" t="str">
        <f t="shared" si="2"/>
        <v/>
      </c>
    </row>
    <row r="542" ht="19.5" customHeight="1">
      <c r="A542" s="15"/>
      <c r="B542" s="17"/>
      <c r="C542" s="22" t="str">
        <f t="array" ref="C542">IF(B542="","",IFERROR(INDEX('NHÂN VIÊN'!$C$5:$C$54,MATCH(B542,'NHÂN VIÊN'!$B$5:$B$54,0)),"⚠ Sai mã NV"))</f>
        <v/>
      </c>
      <c r="D542" s="24"/>
      <c r="E542" s="24"/>
      <c r="F542" s="25"/>
      <c r="G542" s="32" t="str">
        <f>IF(OR(A542="",B542=""),"",IF(AND(D542&lt;&gt;"",E542&lt;&gt;""),ROUND(MAX(0,(E542-D542)*24-MAX(0,MIN(E542,'CẤU HÌNH'!$C$8)-MAX(D542,'CẤU HÌNH'!$C$7))*24),2),0))</f>
        <v/>
      </c>
      <c r="H542" s="34" t="str">
        <f>IF(M542="X",IF(D542&gt;'CẤU HÌNH'!$C$5+'CẤU HÌNH'!$C$10/1440,ROUND((D542-'CẤU HÌNH'!$C$5)*1440,0),0),"")</f>
        <v/>
      </c>
      <c r="I542" s="34" t="str">
        <f>IF(M542="X",IF(E542&lt;'CẤU HÌNH'!$C$6,ROUND(('CẤU HÌNH'!$C$6-E542)*1440,0),0),"")</f>
        <v/>
      </c>
      <c r="J542" s="37" t="str">
        <f>IF(M542="","",IF(M542="TC",G542,IF(M542="X",IF(ROUND((E542-'CẤU HÌNH'!$C$6)*24,4)&gt;='CẤU HÌNH'!$C$13,FLOOR(ROUND((E542-'CẤU HÌNH'!$C$6)*24,4),0.5),0),0)))</f>
        <v/>
      </c>
      <c r="K542" s="32" t="str">
        <f>IF(A542="","",IF(COUNTIF('CẤU HÌNH'!$E$5:$E$24,A542)&gt;0,'CẤU HÌNH'!$C$16,IF(WEEKDAY(A542)=1,'CẤU HÌNH'!$C$15,'CẤU HÌNH'!$C$14)))</f>
        <v/>
      </c>
      <c r="L542" s="37" t="str">
        <f t="shared" si="1"/>
        <v/>
      </c>
      <c r="M542" s="38" t="str">
        <f>IF(OR(A542="",B542=""),"",IF(F542&lt;&gt;"",F542,IF(G542=0,"",IF(OR(COUNTIF('CẤU HÌNH'!$E$5:$E$24,A542)&gt;0,WEEKDAY(A542)=1),"TC",IF(G542&gt;='CẤU HÌNH'!$C$11,"X",IF(G542&gt;='CẤU HÌNH'!$C$12,"N","K"))))))</f>
        <v/>
      </c>
      <c r="N542" s="17"/>
      <c r="O542" s="39" t="str">
        <f t="shared" si="2"/>
        <v/>
      </c>
    </row>
    <row r="543" ht="19.5" customHeight="1">
      <c r="A543" s="15"/>
      <c r="B543" s="17"/>
      <c r="C543" s="22" t="str">
        <f t="array" ref="C543">IF(B543="","",IFERROR(INDEX('NHÂN VIÊN'!$C$5:$C$54,MATCH(B543,'NHÂN VIÊN'!$B$5:$B$54,0)),"⚠ Sai mã NV"))</f>
        <v/>
      </c>
      <c r="D543" s="24"/>
      <c r="E543" s="24"/>
      <c r="F543" s="25"/>
      <c r="G543" s="32" t="str">
        <f>IF(OR(A543="",B543=""),"",IF(AND(D543&lt;&gt;"",E543&lt;&gt;""),ROUND(MAX(0,(E543-D543)*24-MAX(0,MIN(E543,'CẤU HÌNH'!$C$8)-MAX(D543,'CẤU HÌNH'!$C$7))*24),2),0))</f>
        <v/>
      </c>
      <c r="H543" s="34" t="str">
        <f>IF(M543="X",IF(D543&gt;'CẤU HÌNH'!$C$5+'CẤU HÌNH'!$C$10/1440,ROUND((D543-'CẤU HÌNH'!$C$5)*1440,0),0),"")</f>
        <v/>
      </c>
      <c r="I543" s="34" t="str">
        <f>IF(M543="X",IF(E543&lt;'CẤU HÌNH'!$C$6,ROUND(('CẤU HÌNH'!$C$6-E543)*1440,0),0),"")</f>
        <v/>
      </c>
      <c r="J543" s="37" t="str">
        <f>IF(M543="","",IF(M543="TC",G543,IF(M543="X",IF(ROUND((E543-'CẤU HÌNH'!$C$6)*24,4)&gt;='CẤU HÌNH'!$C$13,FLOOR(ROUND((E543-'CẤU HÌNH'!$C$6)*24,4),0.5),0),0)))</f>
        <v/>
      </c>
      <c r="K543" s="32" t="str">
        <f>IF(A543="","",IF(COUNTIF('CẤU HÌNH'!$E$5:$E$24,A543)&gt;0,'CẤU HÌNH'!$C$16,IF(WEEKDAY(A543)=1,'CẤU HÌNH'!$C$15,'CẤU HÌNH'!$C$14)))</f>
        <v/>
      </c>
      <c r="L543" s="37" t="str">
        <f t="shared" si="1"/>
        <v/>
      </c>
      <c r="M543" s="38" t="str">
        <f>IF(OR(A543="",B543=""),"",IF(F543&lt;&gt;"",F543,IF(G543=0,"",IF(OR(COUNTIF('CẤU HÌNH'!$E$5:$E$24,A543)&gt;0,WEEKDAY(A543)=1),"TC",IF(G543&gt;='CẤU HÌNH'!$C$11,"X",IF(G543&gt;='CẤU HÌNH'!$C$12,"N","K"))))))</f>
        <v/>
      </c>
      <c r="N543" s="17"/>
      <c r="O543" s="39" t="str">
        <f t="shared" si="2"/>
        <v/>
      </c>
    </row>
    <row r="544" ht="19.5" customHeight="1">
      <c r="A544" s="15"/>
      <c r="B544" s="17"/>
      <c r="C544" s="22" t="str">
        <f t="array" ref="C544">IF(B544="","",IFERROR(INDEX('NHÂN VIÊN'!$C$5:$C$54,MATCH(B544,'NHÂN VIÊN'!$B$5:$B$54,0)),"⚠ Sai mã NV"))</f>
        <v/>
      </c>
      <c r="D544" s="24"/>
      <c r="E544" s="24"/>
      <c r="F544" s="25"/>
      <c r="G544" s="32" t="str">
        <f>IF(OR(A544="",B544=""),"",IF(AND(D544&lt;&gt;"",E544&lt;&gt;""),ROUND(MAX(0,(E544-D544)*24-MAX(0,MIN(E544,'CẤU HÌNH'!$C$8)-MAX(D544,'CẤU HÌNH'!$C$7))*24),2),0))</f>
        <v/>
      </c>
      <c r="H544" s="34" t="str">
        <f>IF(M544="X",IF(D544&gt;'CẤU HÌNH'!$C$5+'CẤU HÌNH'!$C$10/1440,ROUND((D544-'CẤU HÌNH'!$C$5)*1440,0),0),"")</f>
        <v/>
      </c>
      <c r="I544" s="34" t="str">
        <f>IF(M544="X",IF(E544&lt;'CẤU HÌNH'!$C$6,ROUND(('CẤU HÌNH'!$C$6-E544)*1440,0),0),"")</f>
        <v/>
      </c>
      <c r="J544" s="37" t="str">
        <f>IF(M544="","",IF(M544="TC",G544,IF(M544="X",IF(ROUND((E544-'CẤU HÌNH'!$C$6)*24,4)&gt;='CẤU HÌNH'!$C$13,FLOOR(ROUND((E544-'CẤU HÌNH'!$C$6)*24,4),0.5),0),0)))</f>
        <v/>
      </c>
      <c r="K544" s="32" t="str">
        <f>IF(A544="","",IF(COUNTIF('CẤU HÌNH'!$E$5:$E$24,A544)&gt;0,'CẤU HÌNH'!$C$16,IF(WEEKDAY(A544)=1,'CẤU HÌNH'!$C$15,'CẤU HÌNH'!$C$14)))</f>
        <v/>
      </c>
      <c r="L544" s="37" t="str">
        <f t="shared" si="1"/>
        <v/>
      </c>
      <c r="M544" s="38" t="str">
        <f>IF(OR(A544="",B544=""),"",IF(F544&lt;&gt;"",F544,IF(G544=0,"",IF(OR(COUNTIF('CẤU HÌNH'!$E$5:$E$24,A544)&gt;0,WEEKDAY(A544)=1),"TC",IF(G544&gt;='CẤU HÌNH'!$C$11,"X",IF(G544&gt;='CẤU HÌNH'!$C$12,"N","K"))))))</f>
        <v/>
      </c>
      <c r="N544" s="17"/>
      <c r="O544" s="39" t="str">
        <f t="shared" si="2"/>
        <v/>
      </c>
    </row>
    <row r="545" ht="19.5" customHeight="1">
      <c r="A545" s="15"/>
      <c r="B545" s="17"/>
      <c r="C545" s="22" t="str">
        <f t="array" ref="C545">IF(B545="","",IFERROR(INDEX('NHÂN VIÊN'!$C$5:$C$54,MATCH(B545,'NHÂN VIÊN'!$B$5:$B$54,0)),"⚠ Sai mã NV"))</f>
        <v/>
      </c>
      <c r="D545" s="24"/>
      <c r="E545" s="24"/>
      <c r="F545" s="25"/>
      <c r="G545" s="32" t="str">
        <f>IF(OR(A545="",B545=""),"",IF(AND(D545&lt;&gt;"",E545&lt;&gt;""),ROUND(MAX(0,(E545-D545)*24-MAX(0,MIN(E545,'CẤU HÌNH'!$C$8)-MAX(D545,'CẤU HÌNH'!$C$7))*24),2),0))</f>
        <v/>
      </c>
      <c r="H545" s="34" t="str">
        <f>IF(M545="X",IF(D545&gt;'CẤU HÌNH'!$C$5+'CẤU HÌNH'!$C$10/1440,ROUND((D545-'CẤU HÌNH'!$C$5)*1440,0),0),"")</f>
        <v/>
      </c>
      <c r="I545" s="34" t="str">
        <f>IF(M545="X",IF(E545&lt;'CẤU HÌNH'!$C$6,ROUND(('CẤU HÌNH'!$C$6-E545)*1440,0),0),"")</f>
        <v/>
      </c>
      <c r="J545" s="37" t="str">
        <f>IF(M545="","",IF(M545="TC",G545,IF(M545="X",IF(ROUND((E545-'CẤU HÌNH'!$C$6)*24,4)&gt;='CẤU HÌNH'!$C$13,FLOOR(ROUND((E545-'CẤU HÌNH'!$C$6)*24,4),0.5),0),0)))</f>
        <v/>
      </c>
      <c r="K545" s="32" t="str">
        <f>IF(A545="","",IF(COUNTIF('CẤU HÌNH'!$E$5:$E$24,A545)&gt;0,'CẤU HÌNH'!$C$16,IF(WEEKDAY(A545)=1,'CẤU HÌNH'!$C$15,'CẤU HÌNH'!$C$14)))</f>
        <v/>
      </c>
      <c r="L545" s="37" t="str">
        <f t="shared" si="1"/>
        <v/>
      </c>
      <c r="M545" s="38" t="str">
        <f>IF(OR(A545="",B545=""),"",IF(F545&lt;&gt;"",F545,IF(G545=0,"",IF(OR(COUNTIF('CẤU HÌNH'!$E$5:$E$24,A545)&gt;0,WEEKDAY(A545)=1),"TC",IF(G545&gt;='CẤU HÌNH'!$C$11,"X",IF(G545&gt;='CẤU HÌNH'!$C$12,"N","K"))))))</f>
        <v/>
      </c>
      <c r="N545" s="17"/>
      <c r="O545" s="39" t="str">
        <f t="shared" si="2"/>
        <v/>
      </c>
    </row>
    <row r="546" ht="19.5" customHeight="1">
      <c r="A546" s="15"/>
      <c r="B546" s="17"/>
      <c r="C546" s="22" t="str">
        <f t="array" ref="C546">IF(B546="","",IFERROR(INDEX('NHÂN VIÊN'!$C$5:$C$54,MATCH(B546,'NHÂN VIÊN'!$B$5:$B$54,0)),"⚠ Sai mã NV"))</f>
        <v/>
      </c>
      <c r="D546" s="24"/>
      <c r="E546" s="24"/>
      <c r="F546" s="25"/>
      <c r="G546" s="32" t="str">
        <f>IF(OR(A546="",B546=""),"",IF(AND(D546&lt;&gt;"",E546&lt;&gt;""),ROUND(MAX(0,(E546-D546)*24-MAX(0,MIN(E546,'CẤU HÌNH'!$C$8)-MAX(D546,'CẤU HÌNH'!$C$7))*24),2),0))</f>
        <v/>
      </c>
      <c r="H546" s="34" t="str">
        <f>IF(M546="X",IF(D546&gt;'CẤU HÌNH'!$C$5+'CẤU HÌNH'!$C$10/1440,ROUND((D546-'CẤU HÌNH'!$C$5)*1440,0),0),"")</f>
        <v/>
      </c>
      <c r="I546" s="34" t="str">
        <f>IF(M546="X",IF(E546&lt;'CẤU HÌNH'!$C$6,ROUND(('CẤU HÌNH'!$C$6-E546)*1440,0),0),"")</f>
        <v/>
      </c>
      <c r="J546" s="37" t="str">
        <f>IF(M546="","",IF(M546="TC",G546,IF(M546="X",IF(ROUND((E546-'CẤU HÌNH'!$C$6)*24,4)&gt;='CẤU HÌNH'!$C$13,FLOOR(ROUND((E546-'CẤU HÌNH'!$C$6)*24,4),0.5),0),0)))</f>
        <v/>
      </c>
      <c r="K546" s="32" t="str">
        <f>IF(A546="","",IF(COUNTIF('CẤU HÌNH'!$E$5:$E$24,A546)&gt;0,'CẤU HÌNH'!$C$16,IF(WEEKDAY(A546)=1,'CẤU HÌNH'!$C$15,'CẤU HÌNH'!$C$14)))</f>
        <v/>
      </c>
      <c r="L546" s="37" t="str">
        <f t="shared" si="1"/>
        <v/>
      </c>
      <c r="M546" s="38" t="str">
        <f>IF(OR(A546="",B546=""),"",IF(F546&lt;&gt;"",F546,IF(G546=0,"",IF(OR(COUNTIF('CẤU HÌNH'!$E$5:$E$24,A546)&gt;0,WEEKDAY(A546)=1),"TC",IF(G546&gt;='CẤU HÌNH'!$C$11,"X",IF(G546&gt;='CẤU HÌNH'!$C$12,"N","K"))))))</f>
        <v/>
      </c>
      <c r="N546" s="17"/>
      <c r="O546" s="39" t="str">
        <f t="shared" si="2"/>
        <v/>
      </c>
    </row>
    <row r="547" ht="19.5" customHeight="1">
      <c r="A547" s="15"/>
      <c r="B547" s="17"/>
      <c r="C547" s="22" t="str">
        <f t="array" ref="C547">IF(B547="","",IFERROR(INDEX('NHÂN VIÊN'!$C$5:$C$54,MATCH(B547,'NHÂN VIÊN'!$B$5:$B$54,0)),"⚠ Sai mã NV"))</f>
        <v/>
      </c>
      <c r="D547" s="24"/>
      <c r="E547" s="24"/>
      <c r="F547" s="25"/>
      <c r="G547" s="32" t="str">
        <f>IF(OR(A547="",B547=""),"",IF(AND(D547&lt;&gt;"",E547&lt;&gt;""),ROUND(MAX(0,(E547-D547)*24-MAX(0,MIN(E547,'CẤU HÌNH'!$C$8)-MAX(D547,'CẤU HÌNH'!$C$7))*24),2),0))</f>
        <v/>
      </c>
      <c r="H547" s="34" t="str">
        <f>IF(M547="X",IF(D547&gt;'CẤU HÌNH'!$C$5+'CẤU HÌNH'!$C$10/1440,ROUND((D547-'CẤU HÌNH'!$C$5)*1440,0),0),"")</f>
        <v/>
      </c>
      <c r="I547" s="34" t="str">
        <f>IF(M547="X",IF(E547&lt;'CẤU HÌNH'!$C$6,ROUND(('CẤU HÌNH'!$C$6-E547)*1440,0),0),"")</f>
        <v/>
      </c>
      <c r="J547" s="37" t="str">
        <f>IF(M547="","",IF(M547="TC",G547,IF(M547="X",IF(ROUND((E547-'CẤU HÌNH'!$C$6)*24,4)&gt;='CẤU HÌNH'!$C$13,FLOOR(ROUND((E547-'CẤU HÌNH'!$C$6)*24,4),0.5),0),0)))</f>
        <v/>
      </c>
      <c r="K547" s="32" t="str">
        <f>IF(A547="","",IF(COUNTIF('CẤU HÌNH'!$E$5:$E$24,A547)&gt;0,'CẤU HÌNH'!$C$16,IF(WEEKDAY(A547)=1,'CẤU HÌNH'!$C$15,'CẤU HÌNH'!$C$14)))</f>
        <v/>
      </c>
      <c r="L547" s="37" t="str">
        <f t="shared" si="1"/>
        <v/>
      </c>
      <c r="M547" s="38" t="str">
        <f>IF(OR(A547="",B547=""),"",IF(F547&lt;&gt;"",F547,IF(G547=0,"",IF(OR(COUNTIF('CẤU HÌNH'!$E$5:$E$24,A547)&gt;0,WEEKDAY(A547)=1),"TC",IF(G547&gt;='CẤU HÌNH'!$C$11,"X",IF(G547&gt;='CẤU HÌNH'!$C$12,"N","K"))))))</f>
        <v/>
      </c>
      <c r="N547" s="17"/>
      <c r="O547" s="39" t="str">
        <f t="shared" si="2"/>
        <v/>
      </c>
    </row>
    <row r="548" ht="19.5" customHeight="1">
      <c r="A548" s="15"/>
      <c r="B548" s="17"/>
      <c r="C548" s="22" t="str">
        <f t="array" ref="C548">IF(B548="","",IFERROR(INDEX('NHÂN VIÊN'!$C$5:$C$54,MATCH(B548,'NHÂN VIÊN'!$B$5:$B$54,0)),"⚠ Sai mã NV"))</f>
        <v/>
      </c>
      <c r="D548" s="24"/>
      <c r="E548" s="24"/>
      <c r="F548" s="25"/>
      <c r="G548" s="32" t="str">
        <f>IF(OR(A548="",B548=""),"",IF(AND(D548&lt;&gt;"",E548&lt;&gt;""),ROUND(MAX(0,(E548-D548)*24-MAX(0,MIN(E548,'CẤU HÌNH'!$C$8)-MAX(D548,'CẤU HÌNH'!$C$7))*24),2),0))</f>
        <v/>
      </c>
      <c r="H548" s="34" t="str">
        <f>IF(M548="X",IF(D548&gt;'CẤU HÌNH'!$C$5+'CẤU HÌNH'!$C$10/1440,ROUND((D548-'CẤU HÌNH'!$C$5)*1440,0),0),"")</f>
        <v/>
      </c>
      <c r="I548" s="34" t="str">
        <f>IF(M548="X",IF(E548&lt;'CẤU HÌNH'!$C$6,ROUND(('CẤU HÌNH'!$C$6-E548)*1440,0),0),"")</f>
        <v/>
      </c>
      <c r="J548" s="37" t="str">
        <f>IF(M548="","",IF(M548="TC",G548,IF(M548="X",IF(ROUND((E548-'CẤU HÌNH'!$C$6)*24,4)&gt;='CẤU HÌNH'!$C$13,FLOOR(ROUND((E548-'CẤU HÌNH'!$C$6)*24,4),0.5),0),0)))</f>
        <v/>
      </c>
      <c r="K548" s="32" t="str">
        <f>IF(A548="","",IF(COUNTIF('CẤU HÌNH'!$E$5:$E$24,A548)&gt;0,'CẤU HÌNH'!$C$16,IF(WEEKDAY(A548)=1,'CẤU HÌNH'!$C$15,'CẤU HÌNH'!$C$14)))</f>
        <v/>
      </c>
      <c r="L548" s="37" t="str">
        <f t="shared" si="1"/>
        <v/>
      </c>
      <c r="M548" s="38" t="str">
        <f>IF(OR(A548="",B548=""),"",IF(F548&lt;&gt;"",F548,IF(G548=0,"",IF(OR(COUNTIF('CẤU HÌNH'!$E$5:$E$24,A548)&gt;0,WEEKDAY(A548)=1),"TC",IF(G548&gt;='CẤU HÌNH'!$C$11,"X",IF(G548&gt;='CẤU HÌNH'!$C$12,"N","K"))))))</f>
        <v/>
      </c>
      <c r="N548" s="17"/>
      <c r="O548" s="39" t="str">
        <f t="shared" si="2"/>
        <v/>
      </c>
    </row>
    <row r="549" ht="19.5" customHeight="1">
      <c r="A549" s="15"/>
      <c r="B549" s="17"/>
      <c r="C549" s="22" t="str">
        <f t="array" ref="C549">IF(B549="","",IFERROR(INDEX('NHÂN VIÊN'!$C$5:$C$54,MATCH(B549,'NHÂN VIÊN'!$B$5:$B$54,0)),"⚠ Sai mã NV"))</f>
        <v/>
      </c>
      <c r="D549" s="24"/>
      <c r="E549" s="24"/>
      <c r="F549" s="25"/>
      <c r="G549" s="32" t="str">
        <f>IF(OR(A549="",B549=""),"",IF(AND(D549&lt;&gt;"",E549&lt;&gt;""),ROUND(MAX(0,(E549-D549)*24-MAX(0,MIN(E549,'CẤU HÌNH'!$C$8)-MAX(D549,'CẤU HÌNH'!$C$7))*24),2),0))</f>
        <v/>
      </c>
      <c r="H549" s="34" t="str">
        <f>IF(M549="X",IF(D549&gt;'CẤU HÌNH'!$C$5+'CẤU HÌNH'!$C$10/1440,ROUND((D549-'CẤU HÌNH'!$C$5)*1440,0),0),"")</f>
        <v/>
      </c>
      <c r="I549" s="34" t="str">
        <f>IF(M549="X",IF(E549&lt;'CẤU HÌNH'!$C$6,ROUND(('CẤU HÌNH'!$C$6-E549)*1440,0),0),"")</f>
        <v/>
      </c>
      <c r="J549" s="37" t="str">
        <f>IF(M549="","",IF(M549="TC",G549,IF(M549="X",IF(ROUND((E549-'CẤU HÌNH'!$C$6)*24,4)&gt;='CẤU HÌNH'!$C$13,FLOOR(ROUND((E549-'CẤU HÌNH'!$C$6)*24,4),0.5),0),0)))</f>
        <v/>
      </c>
      <c r="K549" s="32" t="str">
        <f>IF(A549="","",IF(COUNTIF('CẤU HÌNH'!$E$5:$E$24,A549)&gt;0,'CẤU HÌNH'!$C$16,IF(WEEKDAY(A549)=1,'CẤU HÌNH'!$C$15,'CẤU HÌNH'!$C$14)))</f>
        <v/>
      </c>
      <c r="L549" s="37" t="str">
        <f t="shared" si="1"/>
        <v/>
      </c>
      <c r="M549" s="38" t="str">
        <f>IF(OR(A549="",B549=""),"",IF(F549&lt;&gt;"",F549,IF(G549=0,"",IF(OR(COUNTIF('CẤU HÌNH'!$E$5:$E$24,A549)&gt;0,WEEKDAY(A549)=1),"TC",IF(G549&gt;='CẤU HÌNH'!$C$11,"X",IF(G549&gt;='CẤU HÌNH'!$C$12,"N","K"))))))</f>
        <v/>
      </c>
      <c r="N549" s="17"/>
      <c r="O549" s="39" t="str">
        <f t="shared" si="2"/>
        <v/>
      </c>
    </row>
    <row r="550" ht="19.5" customHeight="1">
      <c r="A550" s="15"/>
      <c r="B550" s="17"/>
      <c r="C550" s="22" t="str">
        <f t="array" ref="C550">IF(B550="","",IFERROR(INDEX('NHÂN VIÊN'!$C$5:$C$54,MATCH(B550,'NHÂN VIÊN'!$B$5:$B$54,0)),"⚠ Sai mã NV"))</f>
        <v/>
      </c>
      <c r="D550" s="24"/>
      <c r="E550" s="24"/>
      <c r="F550" s="25"/>
      <c r="G550" s="32" t="str">
        <f>IF(OR(A550="",B550=""),"",IF(AND(D550&lt;&gt;"",E550&lt;&gt;""),ROUND(MAX(0,(E550-D550)*24-MAX(0,MIN(E550,'CẤU HÌNH'!$C$8)-MAX(D550,'CẤU HÌNH'!$C$7))*24),2),0))</f>
        <v/>
      </c>
      <c r="H550" s="34" t="str">
        <f>IF(M550="X",IF(D550&gt;'CẤU HÌNH'!$C$5+'CẤU HÌNH'!$C$10/1440,ROUND((D550-'CẤU HÌNH'!$C$5)*1440,0),0),"")</f>
        <v/>
      </c>
      <c r="I550" s="34" t="str">
        <f>IF(M550="X",IF(E550&lt;'CẤU HÌNH'!$C$6,ROUND(('CẤU HÌNH'!$C$6-E550)*1440,0),0),"")</f>
        <v/>
      </c>
      <c r="J550" s="37" t="str">
        <f>IF(M550="","",IF(M550="TC",G550,IF(M550="X",IF(ROUND((E550-'CẤU HÌNH'!$C$6)*24,4)&gt;='CẤU HÌNH'!$C$13,FLOOR(ROUND((E550-'CẤU HÌNH'!$C$6)*24,4),0.5),0),0)))</f>
        <v/>
      </c>
      <c r="K550" s="32" t="str">
        <f>IF(A550="","",IF(COUNTIF('CẤU HÌNH'!$E$5:$E$24,A550)&gt;0,'CẤU HÌNH'!$C$16,IF(WEEKDAY(A550)=1,'CẤU HÌNH'!$C$15,'CẤU HÌNH'!$C$14)))</f>
        <v/>
      </c>
      <c r="L550" s="37" t="str">
        <f t="shared" si="1"/>
        <v/>
      </c>
      <c r="M550" s="38" t="str">
        <f>IF(OR(A550="",B550=""),"",IF(F550&lt;&gt;"",F550,IF(G550=0,"",IF(OR(COUNTIF('CẤU HÌNH'!$E$5:$E$24,A550)&gt;0,WEEKDAY(A550)=1),"TC",IF(G550&gt;='CẤU HÌNH'!$C$11,"X",IF(G550&gt;='CẤU HÌNH'!$C$12,"N","K"))))))</f>
        <v/>
      </c>
      <c r="N550" s="17"/>
      <c r="O550" s="39" t="str">
        <f t="shared" si="2"/>
        <v/>
      </c>
    </row>
    <row r="551" ht="19.5" customHeight="1">
      <c r="A551" s="15"/>
      <c r="B551" s="17"/>
      <c r="C551" s="22" t="str">
        <f t="array" ref="C551">IF(B551="","",IFERROR(INDEX('NHÂN VIÊN'!$C$5:$C$54,MATCH(B551,'NHÂN VIÊN'!$B$5:$B$54,0)),"⚠ Sai mã NV"))</f>
        <v/>
      </c>
      <c r="D551" s="24"/>
      <c r="E551" s="24"/>
      <c r="F551" s="25"/>
      <c r="G551" s="32" t="str">
        <f>IF(OR(A551="",B551=""),"",IF(AND(D551&lt;&gt;"",E551&lt;&gt;""),ROUND(MAX(0,(E551-D551)*24-MAX(0,MIN(E551,'CẤU HÌNH'!$C$8)-MAX(D551,'CẤU HÌNH'!$C$7))*24),2),0))</f>
        <v/>
      </c>
      <c r="H551" s="34" t="str">
        <f>IF(M551="X",IF(D551&gt;'CẤU HÌNH'!$C$5+'CẤU HÌNH'!$C$10/1440,ROUND((D551-'CẤU HÌNH'!$C$5)*1440,0),0),"")</f>
        <v/>
      </c>
      <c r="I551" s="34" t="str">
        <f>IF(M551="X",IF(E551&lt;'CẤU HÌNH'!$C$6,ROUND(('CẤU HÌNH'!$C$6-E551)*1440,0),0),"")</f>
        <v/>
      </c>
      <c r="J551" s="37" t="str">
        <f>IF(M551="","",IF(M551="TC",G551,IF(M551="X",IF(ROUND((E551-'CẤU HÌNH'!$C$6)*24,4)&gt;='CẤU HÌNH'!$C$13,FLOOR(ROUND((E551-'CẤU HÌNH'!$C$6)*24,4),0.5),0),0)))</f>
        <v/>
      </c>
      <c r="K551" s="32" t="str">
        <f>IF(A551="","",IF(COUNTIF('CẤU HÌNH'!$E$5:$E$24,A551)&gt;0,'CẤU HÌNH'!$C$16,IF(WEEKDAY(A551)=1,'CẤU HÌNH'!$C$15,'CẤU HÌNH'!$C$14)))</f>
        <v/>
      </c>
      <c r="L551" s="37" t="str">
        <f t="shared" si="1"/>
        <v/>
      </c>
      <c r="M551" s="38" t="str">
        <f>IF(OR(A551="",B551=""),"",IF(F551&lt;&gt;"",F551,IF(G551=0,"",IF(OR(COUNTIF('CẤU HÌNH'!$E$5:$E$24,A551)&gt;0,WEEKDAY(A551)=1),"TC",IF(G551&gt;='CẤU HÌNH'!$C$11,"X",IF(G551&gt;='CẤU HÌNH'!$C$12,"N","K"))))))</f>
        <v/>
      </c>
      <c r="N551" s="17"/>
      <c r="O551" s="39" t="str">
        <f t="shared" si="2"/>
        <v/>
      </c>
    </row>
    <row r="552" ht="19.5" customHeight="1">
      <c r="A552" s="15"/>
      <c r="B552" s="17"/>
      <c r="C552" s="22" t="str">
        <f t="array" ref="C552">IF(B552="","",IFERROR(INDEX('NHÂN VIÊN'!$C$5:$C$54,MATCH(B552,'NHÂN VIÊN'!$B$5:$B$54,0)),"⚠ Sai mã NV"))</f>
        <v/>
      </c>
      <c r="D552" s="24"/>
      <c r="E552" s="24"/>
      <c r="F552" s="25"/>
      <c r="G552" s="32" t="str">
        <f>IF(OR(A552="",B552=""),"",IF(AND(D552&lt;&gt;"",E552&lt;&gt;""),ROUND(MAX(0,(E552-D552)*24-MAX(0,MIN(E552,'CẤU HÌNH'!$C$8)-MAX(D552,'CẤU HÌNH'!$C$7))*24),2),0))</f>
        <v/>
      </c>
      <c r="H552" s="34" t="str">
        <f>IF(M552="X",IF(D552&gt;'CẤU HÌNH'!$C$5+'CẤU HÌNH'!$C$10/1440,ROUND((D552-'CẤU HÌNH'!$C$5)*1440,0),0),"")</f>
        <v/>
      </c>
      <c r="I552" s="34" t="str">
        <f>IF(M552="X",IF(E552&lt;'CẤU HÌNH'!$C$6,ROUND(('CẤU HÌNH'!$C$6-E552)*1440,0),0),"")</f>
        <v/>
      </c>
      <c r="J552" s="37" t="str">
        <f>IF(M552="","",IF(M552="TC",G552,IF(M552="X",IF(ROUND((E552-'CẤU HÌNH'!$C$6)*24,4)&gt;='CẤU HÌNH'!$C$13,FLOOR(ROUND((E552-'CẤU HÌNH'!$C$6)*24,4),0.5),0),0)))</f>
        <v/>
      </c>
      <c r="K552" s="32" t="str">
        <f>IF(A552="","",IF(COUNTIF('CẤU HÌNH'!$E$5:$E$24,A552)&gt;0,'CẤU HÌNH'!$C$16,IF(WEEKDAY(A552)=1,'CẤU HÌNH'!$C$15,'CẤU HÌNH'!$C$14)))</f>
        <v/>
      </c>
      <c r="L552" s="37" t="str">
        <f t="shared" si="1"/>
        <v/>
      </c>
      <c r="M552" s="38" t="str">
        <f>IF(OR(A552="",B552=""),"",IF(F552&lt;&gt;"",F552,IF(G552=0,"",IF(OR(COUNTIF('CẤU HÌNH'!$E$5:$E$24,A552)&gt;0,WEEKDAY(A552)=1),"TC",IF(G552&gt;='CẤU HÌNH'!$C$11,"X",IF(G552&gt;='CẤU HÌNH'!$C$12,"N","K"))))))</f>
        <v/>
      </c>
      <c r="N552" s="17"/>
      <c r="O552" s="39" t="str">
        <f t="shared" si="2"/>
        <v/>
      </c>
    </row>
    <row r="553" ht="19.5" customHeight="1">
      <c r="A553" s="15"/>
      <c r="B553" s="17"/>
      <c r="C553" s="22" t="str">
        <f t="array" ref="C553">IF(B553="","",IFERROR(INDEX('NHÂN VIÊN'!$C$5:$C$54,MATCH(B553,'NHÂN VIÊN'!$B$5:$B$54,0)),"⚠ Sai mã NV"))</f>
        <v/>
      </c>
      <c r="D553" s="24"/>
      <c r="E553" s="24"/>
      <c r="F553" s="25"/>
      <c r="G553" s="32" t="str">
        <f>IF(OR(A553="",B553=""),"",IF(AND(D553&lt;&gt;"",E553&lt;&gt;""),ROUND(MAX(0,(E553-D553)*24-MAX(0,MIN(E553,'CẤU HÌNH'!$C$8)-MAX(D553,'CẤU HÌNH'!$C$7))*24),2),0))</f>
        <v/>
      </c>
      <c r="H553" s="34" t="str">
        <f>IF(M553="X",IF(D553&gt;'CẤU HÌNH'!$C$5+'CẤU HÌNH'!$C$10/1440,ROUND((D553-'CẤU HÌNH'!$C$5)*1440,0),0),"")</f>
        <v/>
      </c>
      <c r="I553" s="34" t="str">
        <f>IF(M553="X",IF(E553&lt;'CẤU HÌNH'!$C$6,ROUND(('CẤU HÌNH'!$C$6-E553)*1440,0),0),"")</f>
        <v/>
      </c>
      <c r="J553" s="37" t="str">
        <f>IF(M553="","",IF(M553="TC",G553,IF(M553="X",IF(ROUND((E553-'CẤU HÌNH'!$C$6)*24,4)&gt;='CẤU HÌNH'!$C$13,FLOOR(ROUND((E553-'CẤU HÌNH'!$C$6)*24,4),0.5),0),0)))</f>
        <v/>
      </c>
      <c r="K553" s="32" t="str">
        <f>IF(A553="","",IF(COUNTIF('CẤU HÌNH'!$E$5:$E$24,A553)&gt;0,'CẤU HÌNH'!$C$16,IF(WEEKDAY(A553)=1,'CẤU HÌNH'!$C$15,'CẤU HÌNH'!$C$14)))</f>
        <v/>
      </c>
      <c r="L553" s="37" t="str">
        <f t="shared" si="1"/>
        <v/>
      </c>
      <c r="M553" s="38" t="str">
        <f>IF(OR(A553="",B553=""),"",IF(F553&lt;&gt;"",F553,IF(G553=0,"",IF(OR(COUNTIF('CẤU HÌNH'!$E$5:$E$24,A553)&gt;0,WEEKDAY(A553)=1),"TC",IF(G553&gt;='CẤU HÌNH'!$C$11,"X",IF(G553&gt;='CẤU HÌNH'!$C$12,"N","K"))))))</f>
        <v/>
      </c>
      <c r="N553" s="17"/>
      <c r="O553" s="39" t="str">
        <f t="shared" si="2"/>
        <v/>
      </c>
    </row>
    <row r="554" ht="19.5" customHeight="1">
      <c r="A554" s="15"/>
      <c r="B554" s="17"/>
      <c r="C554" s="22" t="str">
        <f t="array" ref="C554">IF(B554="","",IFERROR(INDEX('NHÂN VIÊN'!$C$5:$C$54,MATCH(B554,'NHÂN VIÊN'!$B$5:$B$54,0)),"⚠ Sai mã NV"))</f>
        <v/>
      </c>
      <c r="D554" s="24"/>
      <c r="E554" s="24"/>
      <c r="F554" s="25"/>
      <c r="G554" s="32" t="str">
        <f>IF(OR(A554="",B554=""),"",IF(AND(D554&lt;&gt;"",E554&lt;&gt;""),ROUND(MAX(0,(E554-D554)*24-MAX(0,MIN(E554,'CẤU HÌNH'!$C$8)-MAX(D554,'CẤU HÌNH'!$C$7))*24),2),0))</f>
        <v/>
      </c>
      <c r="H554" s="34" t="str">
        <f>IF(M554="X",IF(D554&gt;'CẤU HÌNH'!$C$5+'CẤU HÌNH'!$C$10/1440,ROUND((D554-'CẤU HÌNH'!$C$5)*1440,0),0),"")</f>
        <v/>
      </c>
      <c r="I554" s="34" t="str">
        <f>IF(M554="X",IF(E554&lt;'CẤU HÌNH'!$C$6,ROUND(('CẤU HÌNH'!$C$6-E554)*1440,0),0),"")</f>
        <v/>
      </c>
      <c r="J554" s="37" t="str">
        <f>IF(M554="","",IF(M554="TC",G554,IF(M554="X",IF(ROUND((E554-'CẤU HÌNH'!$C$6)*24,4)&gt;='CẤU HÌNH'!$C$13,FLOOR(ROUND((E554-'CẤU HÌNH'!$C$6)*24,4),0.5),0),0)))</f>
        <v/>
      </c>
      <c r="K554" s="32" t="str">
        <f>IF(A554="","",IF(COUNTIF('CẤU HÌNH'!$E$5:$E$24,A554)&gt;0,'CẤU HÌNH'!$C$16,IF(WEEKDAY(A554)=1,'CẤU HÌNH'!$C$15,'CẤU HÌNH'!$C$14)))</f>
        <v/>
      </c>
      <c r="L554" s="37" t="str">
        <f t="shared" si="1"/>
        <v/>
      </c>
      <c r="M554" s="38" t="str">
        <f>IF(OR(A554="",B554=""),"",IF(F554&lt;&gt;"",F554,IF(G554=0,"",IF(OR(COUNTIF('CẤU HÌNH'!$E$5:$E$24,A554)&gt;0,WEEKDAY(A554)=1),"TC",IF(G554&gt;='CẤU HÌNH'!$C$11,"X",IF(G554&gt;='CẤU HÌNH'!$C$12,"N","K"))))))</f>
        <v/>
      </c>
      <c r="N554" s="17"/>
      <c r="O554" s="39" t="str">
        <f t="shared" si="2"/>
        <v/>
      </c>
    </row>
    <row r="555" ht="19.5" customHeight="1">
      <c r="A555" s="15"/>
      <c r="B555" s="17"/>
      <c r="C555" s="22" t="str">
        <f t="array" ref="C555">IF(B555="","",IFERROR(INDEX('NHÂN VIÊN'!$C$5:$C$54,MATCH(B555,'NHÂN VIÊN'!$B$5:$B$54,0)),"⚠ Sai mã NV"))</f>
        <v/>
      </c>
      <c r="D555" s="24"/>
      <c r="E555" s="24"/>
      <c r="F555" s="25"/>
      <c r="G555" s="32" t="str">
        <f>IF(OR(A555="",B555=""),"",IF(AND(D555&lt;&gt;"",E555&lt;&gt;""),ROUND(MAX(0,(E555-D555)*24-MAX(0,MIN(E555,'CẤU HÌNH'!$C$8)-MAX(D555,'CẤU HÌNH'!$C$7))*24),2),0))</f>
        <v/>
      </c>
      <c r="H555" s="34" t="str">
        <f>IF(M555="X",IF(D555&gt;'CẤU HÌNH'!$C$5+'CẤU HÌNH'!$C$10/1440,ROUND((D555-'CẤU HÌNH'!$C$5)*1440,0),0),"")</f>
        <v/>
      </c>
      <c r="I555" s="34" t="str">
        <f>IF(M555="X",IF(E555&lt;'CẤU HÌNH'!$C$6,ROUND(('CẤU HÌNH'!$C$6-E555)*1440,0),0),"")</f>
        <v/>
      </c>
      <c r="J555" s="37" t="str">
        <f>IF(M555="","",IF(M555="TC",G555,IF(M555="X",IF(ROUND((E555-'CẤU HÌNH'!$C$6)*24,4)&gt;='CẤU HÌNH'!$C$13,FLOOR(ROUND((E555-'CẤU HÌNH'!$C$6)*24,4),0.5),0),0)))</f>
        <v/>
      </c>
      <c r="K555" s="32" t="str">
        <f>IF(A555="","",IF(COUNTIF('CẤU HÌNH'!$E$5:$E$24,A555)&gt;0,'CẤU HÌNH'!$C$16,IF(WEEKDAY(A555)=1,'CẤU HÌNH'!$C$15,'CẤU HÌNH'!$C$14)))</f>
        <v/>
      </c>
      <c r="L555" s="37" t="str">
        <f t="shared" si="1"/>
        <v/>
      </c>
      <c r="M555" s="38" t="str">
        <f>IF(OR(A555="",B555=""),"",IF(F555&lt;&gt;"",F555,IF(G555=0,"",IF(OR(COUNTIF('CẤU HÌNH'!$E$5:$E$24,A555)&gt;0,WEEKDAY(A555)=1),"TC",IF(G555&gt;='CẤU HÌNH'!$C$11,"X",IF(G555&gt;='CẤU HÌNH'!$C$12,"N","K"))))))</f>
        <v/>
      </c>
      <c r="N555" s="17"/>
      <c r="O555" s="39" t="str">
        <f t="shared" si="2"/>
        <v/>
      </c>
    </row>
    <row r="556" ht="19.5" customHeight="1">
      <c r="A556" s="15"/>
      <c r="B556" s="17"/>
      <c r="C556" s="22" t="str">
        <f t="array" ref="C556">IF(B556="","",IFERROR(INDEX('NHÂN VIÊN'!$C$5:$C$54,MATCH(B556,'NHÂN VIÊN'!$B$5:$B$54,0)),"⚠ Sai mã NV"))</f>
        <v/>
      </c>
      <c r="D556" s="24"/>
      <c r="E556" s="24"/>
      <c r="F556" s="25"/>
      <c r="G556" s="32" t="str">
        <f>IF(OR(A556="",B556=""),"",IF(AND(D556&lt;&gt;"",E556&lt;&gt;""),ROUND(MAX(0,(E556-D556)*24-MAX(0,MIN(E556,'CẤU HÌNH'!$C$8)-MAX(D556,'CẤU HÌNH'!$C$7))*24),2),0))</f>
        <v/>
      </c>
      <c r="H556" s="34" t="str">
        <f>IF(M556="X",IF(D556&gt;'CẤU HÌNH'!$C$5+'CẤU HÌNH'!$C$10/1440,ROUND((D556-'CẤU HÌNH'!$C$5)*1440,0),0),"")</f>
        <v/>
      </c>
      <c r="I556" s="34" t="str">
        <f>IF(M556="X",IF(E556&lt;'CẤU HÌNH'!$C$6,ROUND(('CẤU HÌNH'!$C$6-E556)*1440,0),0),"")</f>
        <v/>
      </c>
      <c r="J556" s="37" t="str">
        <f>IF(M556="","",IF(M556="TC",G556,IF(M556="X",IF(ROUND((E556-'CẤU HÌNH'!$C$6)*24,4)&gt;='CẤU HÌNH'!$C$13,FLOOR(ROUND((E556-'CẤU HÌNH'!$C$6)*24,4),0.5),0),0)))</f>
        <v/>
      </c>
      <c r="K556" s="32" t="str">
        <f>IF(A556="","",IF(COUNTIF('CẤU HÌNH'!$E$5:$E$24,A556)&gt;0,'CẤU HÌNH'!$C$16,IF(WEEKDAY(A556)=1,'CẤU HÌNH'!$C$15,'CẤU HÌNH'!$C$14)))</f>
        <v/>
      </c>
      <c r="L556" s="37" t="str">
        <f t="shared" si="1"/>
        <v/>
      </c>
      <c r="M556" s="38" t="str">
        <f>IF(OR(A556="",B556=""),"",IF(F556&lt;&gt;"",F556,IF(G556=0,"",IF(OR(COUNTIF('CẤU HÌNH'!$E$5:$E$24,A556)&gt;0,WEEKDAY(A556)=1),"TC",IF(G556&gt;='CẤU HÌNH'!$C$11,"X",IF(G556&gt;='CẤU HÌNH'!$C$12,"N","K"))))))</f>
        <v/>
      </c>
      <c r="N556" s="17"/>
      <c r="O556" s="39" t="str">
        <f t="shared" si="2"/>
        <v/>
      </c>
    </row>
    <row r="557" ht="19.5" customHeight="1">
      <c r="A557" s="15"/>
      <c r="B557" s="17"/>
      <c r="C557" s="22" t="str">
        <f t="array" ref="C557">IF(B557="","",IFERROR(INDEX('NHÂN VIÊN'!$C$5:$C$54,MATCH(B557,'NHÂN VIÊN'!$B$5:$B$54,0)),"⚠ Sai mã NV"))</f>
        <v/>
      </c>
      <c r="D557" s="24"/>
      <c r="E557" s="24"/>
      <c r="F557" s="25"/>
      <c r="G557" s="32" t="str">
        <f>IF(OR(A557="",B557=""),"",IF(AND(D557&lt;&gt;"",E557&lt;&gt;""),ROUND(MAX(0,(E557-D557)*24-MAX(0,MIN(E557,'CẤU HÌNH'!$C$8)-MAX(D557,'CẤU HÌNH'!$C$7))*24),2),0))</f>
        <v/>
      </c>
      <c r="H557" s="34" t="str">
        <f>IF(M557="X",IF(D557&gt;'CẤU HÌNH'!$C$5+'CẤU HÌNH'!$C$10/1440,ROUND((D557-'CẤU HÌNH'!$C$5)*1440,0),0),"")</f>
        <v/>
      </c>
      <c r="I557" s="34" t="str">
        <f>IF(M557="X",IF(E557&lt;'CẤU HÌNH'!$C$6,ROUND(('CẤU HÌNH'!$C$6-E557)*1440,0),0),"")</f>
        <v/>
      </c>
      <c r="J557" s="37" t="str">
        <f>IF(M557="","",IF(M557="TC",G557,IF(M557="X",IF(ROUND((E557-'CẤU HÌNH'!$C$6)*24,4)&gt;='CẤU HÌNH'!$C$13,FLOOR(ROUND((E557-'CẤU HÌNH'!$C$6)*24,4),0.5),0),0)))</f>
        <v/>
      </c>
      <c r="K557" s="32" t="str">
        <f>IF(A557="","",IF(COUNTIF('CẤU HÌNH'!$E$5:$E$24,A557)&gt;0,'CẤU HÌNH'!$C$16,IF(WEEKDAY(A557)=1,'CẤU HÌNH'!$C$15,'CẤU HÌNH'!$C$14)))</f>
        <v/>
      </c>
      <c r="L557" s="37" t="str">
        <f t="shared" si="1"/>
        <v/>
      </c>
      <c r="M557" s="38" t="str">
        <f>IF(OR(A557="",B557=""),"",IF(F557&lt;&gt;"",F557,IF(G557=0,"",IF(OR(COUNTIF('CẤU HÌNH'!$E$5:$E$24,A557)&gt;0,WEEKDAY(A557)=1),"TC",IF(G557&gt;='CẤU HÌNH'!$C$11,"X",IF(G557&gt;='CẤU HÌNH'!$C$12,"N","K"))))))</f>
        <v/>
      </c>
      <c r="N557" s="17"/>
      <c r="O557" s="39" t="str">
        <f t="shared" si="2"/>
        <v/>
      </c>
    </row>
    <row r="558" ht="19.5" customHeight="1">
      <c r="A558" s="15"/>
      <c r="B558" s="17"/>
      <c r="C558" s="22" t="str">
        <f t="array" ref="C558">IF(B558="","",IFERROR(INDEX('NHÂN VIÊN'!$C$5:$C$54,MATCH(B558,'NHÂN VIÊN'!$B$5:$B$54,0)),"⚠ Sai mã NV"))</f>
        <v/>
      </c>
      <c r="D558" s="24"/>
      <c r="E558" s="24"/>
      <c r="F558" s="25"/>
      <c r="G558" s="32" t="str">
        <f>IF(OR(A558="",B558=""),"",IF(AND(D558&lt;&gt;"",E558&lt;&gt;""),ROUND(MAX(0,(E558-D558)*24-MAX(0,MIN(E558,'CẤU HÌNH'!$C$8)-MAX(D558,'CẤU HÌNH'!$C$7))*24),2),0))</f>
        <v/>
      </c>
      <c r="H558" s="34" t="str">
        <f>IF(M558="X",IF(D558&gt;'CẤU HÌNH'!$C$5+'CẤU HÌNH'!$C$10/1440,ROUND((D558-'CẤU HÌNH'!$C$5)*1440,0),0),"")</f>
        <v/>
      </c>
      <c r="I558" s="34" t="str">
        <f>IF(M558="X",IF(E558&lt;'CẤU HÌNH'!$C$6,ROUND(('CẤU HÌNH'!$C$6-E558)*1440,0),0),"")</f>
        <v/>
      </c>
      <c r="J558" s="37" t="str">
        <f>IF(M558="","",IF(M558="TC",G558,IF(M558="X",IF(ROUND((E558-'CẤU HÌNH'!$C$6)*24,4)&gt;='CẤU HÌNH'!$C$13,FLOOR(ROUND((E558-'CẤU HÌNH'!$C$6)*24,4),0.5),0),0)))</f>
        <v/>
      </c>
      <c r="K558" s="32" t="str">
        <f>IF(A558="","",IF(COUNTIF('CẤU HÌNH'!$E$5:$E$24,A558)&gt;0,'CẤU HÌNH'!$C$16,IF(WEEKDAY(A558)=1,'CẤU HÌNH'!$C$15,'CẤU HÌNH'!$C$14)))</f>
        <v/>
      </c>
      <c r="L558" s="37" t="str">
        <f t="shared" si="1"/>
        <v/>
      </c>
      <c r="M558" s="38" t="str">
        <f>IF(OR(A558="",B558=""),"",IF(F558&lt;&gt;"",F558,IF(G558=0,"",IF(OR(COUNTIF('CẤU HÌNH'!$E$5:$E$24,A558)&gt;0,WEEKDAY(A558)=1),"TC",IF(G558&gt;='CẤU HÌNH'!$C$11,"X",IF(G558&gt;='CẤU HÌNH'!$C$12,"N","K"))))))</f>
        <v/>
      </c>
      <c r="N558" s="17"/>
      <c r="O558" s="39" t="str">
        <f t="shared" si="2"/>
        <v/>
      </c>
    </row>
    <row r="559" ht="19.5" customHeight="1">
      <c r="A559" s="15"/>
      <c r="B559" s="17"/>
      <c r="C559" s="22" t="str">
        <f t="array" ref="C559">IF(B559="","",IFERROR(INDEX('NHÂN VIÊN'!$C$5:$C$54,MATCH(B559,'NHÂN VIÊN'!$B$5:$B$54,0)),"⚠ Sai mã NV"))</f>
        <v/>
      </c>
      <c r="D559" s="24"/>
      <c r="E559" s="24"/>
      <c r="F559" s="25"/>
      <c r="G559" s="32" t="str">
        <f>IF(OR(A559="",B559=""),"",IF(AND(D559&lt;&gt;"",E559&lt;&gt;""),ROUND(MAX(0,(E559-D559)*24-MAX(0,MIN(E559,'CẤU HÌNH'!$C$8)-MAX(D559,'CẤU HÌNH'!$C$7))*24),2),0))</f>
        <v/>
      </c>
      <c r="H559" s="34" t="str">
        <f>IF(M559="X",IF(D559&gt;'CẤU HÌNH'!$C$5+'CẤU HÌNH'!$C$10/1440,ROUND((D559-'CẤU HÌNH'!$C$5)*1440,0),0),"")</f>
        <v/>
      </c>
      <c r="I559" s="34" t="str">
        <f>IF(M559="X",IF(E559&lt;'CẤU HÌNH'!$C$6,ROUND(('CẤU HÌNH'!$C$6-E559)*1440,0),0),"")</f>
        <v/>
      </c>
      <c r="J559" s="37" t="str">
        <f>IF(M559="","",IF(M559="TC",G559,IF(M559="X",IF(ROUND((E559-'CẤU HÌNH'!$C$6)*24,4)&gt;='CẤU HÌNH'!$C$13,FLOOR(ROUND((E559-'CẤU HÌNH'!$C$6)*24,4),0.5),0),0)))</f>
        <v/>
      </c>
      <c r="K559" s="32" t="str">
        <f>IF(A559="","",IF(COUNTIF('CẤU HÌNH'!$E$5:$E$24,A559)&gt;0,'CẤU HÌNH'!$C$16,IF(WEEKDAY(A559)=1,'CẤU HÌNH'!$C$15,'CẤU HÌNH'!$C$14)))</f>
        <v/>
      </c>
      <c r="L559" s="37" t="str">
        <f t="shared" si="1"/>
        <v/>
      </c>
      <c r="M559" s="38" t="str">
        <f>IF(OR(A559="",B559=""),"",IF(F559&lt;&gt;"",F559,IF(G559=0,"",IF(OR(COUNTIF('CẤU HÌNH'!$E$5:$E$24,A559)&gt;0,WEEKDAY(A559)=1),"TC",IF(G559&gt;='CẤU HÌNH'!$C$11,"X",IF(G559&gt;='CẤU HÌNH'!$C$12,"N","K"))))))</f>
        <v/>
      </c>
      <c r="N559" s="17"/>
      <c r="O559" s="39" t="str">
        <f t="shared" si="2"/>
        <v/>
      </c>
    </row>
    <row r="560" ht="19.5" customHeight="1">
      <c r="A560" s="15"/>
      <c r="B560" s="17"/>
      <c r="C560" s="22" t="str">
        <f t="array" ref="C560">IF(B560="","",IFERROR(INDEX('NHÂN VIÊN'!$C$5:$C$54,MATCH(B560,'NHÂN VIÊN'!$B$5:$B$54,0)),"⚠ Sai mã NV"))</f>
        <v/>
      </c>
      <c r="D560" s="24"/>
      <c r="E560" s="24"/>
      <c r="F560" s="25"/>
      <c r="G560" s="32" t="str">
        <f>IF(OR(A560="",B560=""),"",IF(AND(D560&lt;&gt;"",E560&lt;&gt;""),ROUND(MAX(0,(E560-D560)*24-MAX(0,MIN(E560,'CẤU HÌNH'!$C$8)-MAX(D560,'CẤU HÌNH'!$C$7))*24),2),0))</f>
        <v/>
      </c>
      <c r="H560" s="34" t="str">
        <f>IF(M560="X",IF(D560&gt;'CẤU HÌNH'!$C$5+'CẤU HÌNH'!$C$10/1440,ROUND((D560-'CẤU HÌNH'!$C$5)*1440,0),0),"")</f>
        <v/>
      </c>
      <c r="I560" s="34" t="str">
        <f>IF(M560="X",IF(E560&lt;'CẤU HÌNH'!$C$6,ROUND(('CẤU HÌNH'!$C$6-E560)*1440,0),0),"")</f>
        <v/>
      </c>
      <c r="J560" s="37" t="str">
        <f>IF(M560="","",IF(M560="TC",G560,IF(M560="X",IF(ROUND((E560-'CẤU HÌNH'!$C$6)*24,4)&gt;='CẤU HÌNH'!$C$13,FLOOR(ROUND((E560-'CẤU HÌNH'!$C$6)*24,4),0.5),0),0)))</f>
        <v/>
      </c>
      <c r="K560" s="32" t="str">
        <f>IF(A560="","",IF(COUNTIF('CẤU HÌNH'!$E$5:$E$24,A560)&gt;0,'CẤU HÌNH'!$C$16,IF(WEEKDAY(A560)=1,'CẤU HÌNH'!$C$15,'CẤU HÌNH'!$C$14)))</f>
        <v/>
      </c>
      <c r="L560" s="37" t="str">
        <f t="shared" si="1"/>
        <v/>
      </c>
      <c r="M560" s="38" t="str">
        <f>IF(OR(A560="",B560=""),"",IF(F560&lt;&gt;"",F560,IF(G560=0,"",IF(OR(COUNTIF('CẤU HÌNH'!$E$5:$E$24,A560)&gt;0,WEEKDAY(A560)=1),"TC",IF(G560&gt;='CẤU HÌNH'!$C$11,"X",IF(G560&gt;='CẤU HÌNH'!$C$12,"N","K"))))))</f>
        <v/>
      </c>
      <c r="N560" s="17"/>
      <c r="O560" s="39" t="str">
        <f t="shared" si="2"/>
        <v/>
      </c>
    </row>
    <row r="561" ht="19.5" customHeight="1">
      <c r="A561" s="15"/>
      <c r="B561" s="17"/>
      <c r="C561" s="22" t="str">
        <f t="array" ref="C561">IF(B561="","",IFERROR(INDEX('NHÂN VIÊN'!$C$5:$C$54,MATCH(B561,'NHÂN VIÊN'!$B$5:$B$54,0)),"⚠ Sai mã NV"))</f>
        <v/>
      </c>
      <c r="D561" s="24"/>
      <c r="E561" s="24"/>
      <c r="F561" s="25"/>
      <c r="G561" s="32" t="str">
        <f>IF(OR(A561="",B561=""),"",IF(AND(D561&lt;&gt;"",E561&lt;&gt;""),ROUND(MAX(0,(E561-D561)*24-MAX(0,MIN(E561,'CẤU HÌNH'!$C$8)-MAX(D561,'CẤU HÌNH'!$C$7))*24),2),0))</f>
        <v/>
      </c>
      <c r="H561" s="34" t="str">
        <f>IF(M561="X",IF(D561&gt;'CẤU HÌNH'!$C$5+'CẤU HÌNH'!$C$10/1440,ROUND((D561-'CẤU HÌNH'!$C$5)*1440,0),0),"")</f>
        <v/>
      </c>
      <c r="I561" s="34" t="str">
        <f>IF(M561="X",IF(E561&lt;'CẤU HÌNH'!$C$6,ROUND(('CẤU HÌNH'!$C$6-E561)*1440,0),0),"")</f>
        <v/>
      </c>
      <c r="J561" s="37" t="str">
        <f>IF(M561="","",IF(M561="TC",G561,IF(M561="X",IF(ROUND((E561-'CẤU HÌNH'!$C$6)*24,4)&gt;='CẤU HÌNH'!$C$13,FLOOR(ROUND((E561-'CẤU HÌNH'!$C$6)*24,4),0.5),0),0)))</f>
        <v/>
      </c>
      <c r="K561" s="32" t="str">
        <f>IF(A561="","",IF(COUNTIF('CẤU HÌNH'!$E$5:$E$24,A561)&gt;0,'CẤU HÌNH'!$C$16,IF(WEEKDAY(A561)=1,'CẤU HÌNH'!$C$15,'CẤU HÌNH'!$C$14)))</f>
        <v/>
      </c>
      <c r="L561" s="37" t="str">
        <f t="shared" si="1"/>
        <v/>
      </c>
      <c r="M561" s="38" t="str">
        <f>IF(OR(A561="",B561=""),"",IF(F561&lt;&gt;"",F561,IF(G561=0,"",IF(OR(COUNTIF('CẤU HÌNH'!$E$5:$E$24,A561)&gt;0,WEEKDAY(A561)=1),"TC",IF(G561&gt;='CẤU HÌNH'!$C$11,"X",IF(G561&gt;='CẤU HÌNH'!$C$12,"N","K"))))))</f>
        <v/>
      </c>
      <c r="N561" s="17"/>
      <c r="O561" s="39" t="str">
        <f t="shared" si="2"/>
        <v/>
      </c>
    </row>
    <row r="562" ht="19.5" customHeight="1">
      <c r="A562" s="15"/>
      <c r="B562" s="17"/>
      <c r="C562" s="22" t="str">
        <f t="array" ref="C562">IF(B562="","",IFERROR(INDEX('NHÂN VIÊN'!$C$5:$C$54,MATCH(B562,'NHÂN VIÊN'!$B$5:$B$54,0)),"⚠ Sai mã NV"))</f>
        <v/>
      </c>
      <c r="D562" s="24"/>
      <c r="E562" s="24"/>
      <c r="F562" s="25"/>
      <c r="G562" s="32" t="str">
        <f>IF(OR(A562="",B562=""),"",IF(AND(D562&lt;&gt;"",E562&lt;&gt;""),ROUND(MAX(0,(E562-D562)*24-MAX(0,MIN(E562,'CẤU HÌNH'!$C$8)-MAX(D562,'CẤU HÌNH'!$C$7))*24),2),0))</f>
        <v/>
      </c>
      <c r="H562" s="34" t="str">
        <f>IF(M562="X",IF(D562&gt;'CẤU HÌNH'!$C$5+'CẤU HÌNH'!$C$10/1440,ROUND((D562-'CẤU HÌNH'!$C$5)*1440,0),0),"")</f>
        <v/>
      </c>
      <c r="I562" s="34" t="str">
        <f>IF(M562="X",IF(E562&lt;'CẤU HÌNH'!$C$6,ROUND(('CẤU HÌNH'!$C$6-E562)*1440,0),0),"")</f>
        <v/>
      </c>
      <c r="J562" s="37" t="str">
        <f>IF(M562="","",IF(M562="TC",G562,IF(M562="X",IF(ROUND((E562-'CẤU HÌNH'!$C$6)*24,4)&gt;='CẤU HÌNH'!$C$13,FLOOR(ROUND((E562-'CẤU HÌNH'!$C$6)*24,4),0.5),0),0)))</f>
        <v/>
      </c>
      <c r="K562" s="32" t="str">
        <f>IF(A562="","",IF(COUNTIF('CẤU HÌNH'!$E$5:$E$24,A562)&gt;0,'CẤU HÌNH'!$C$16,IF(WEEKDAY(A562)=1,'CẤU HÌNH'!$C$15,'CẤU HÌNH'!$C$14)))</f>
        <v/>
      </c>
      <c r="L562" s="37" t="str">
        <f t="shared" si="1"/>
        <v/>
      </c>
      <c r="M562" s="38" t="str">
        <f>IF(OR(A562="",B562=""),"",IF(F562&lt;&gt;"",F562,IF(G562=0,"",IF(OR(COUNTIF('CẤU HÌNH'!$E$5:$E$24,A562)&gt;0,WEEKDAY(A562)=1),"TC",IF(G562&gt;='CẤU HÌNH'!$C$11,"X",IF(G562&gt;='CẤU HÌNH'!$C$12,"N","K"))))))</f>
        <v/>
      </c>
      <c r="N562" s="17"/>
      <c r="O562" s="39" t="str">
        <f t="shared" si="2"/>
        <v/>
      </c>
    </row>
    <row r="563" ht="19.5" customHeight="1">
      <c r="A563" s="15"/>
      <c r="B563" s="17"/>
      <c r="C563" s="22" t="str">
        <f t="array" ref="C563">IF(B563="","",IFERROR(INDEX('NHÂN VIÊN'!$C$5:$C$54,MATCH(B563,'NHÂN VIÊN'!$B$5:$B$54,0)),"⚠ Sai mã NV"))</f>
        <v/>
      </c>
      <c r="D563" s="24"/>
      <c r="E563" s="24"/>
      <c r="F563" s="25"/>
      <c r="G563" s="32" t="str">
        <f>IF(OR(A563="",B563=""),"",IF(AND(D563&lt;&gt;"",E563&lt;&gt;""),ROUND(MAX(0,(E563-D563)*24-MAX(0,MIN(E563,'CẤU HÌNH'!$C$8)-MAX(D563,'CẤU HÌNH'!$C$7))*24),2),0))</f>
        <v/>
      </c>
      <c r="H563" s="34" t="str">
        <f>IF(M563="X",IF(D563&gt;'CẤU HÌNH'!$C$5+'CẤU HÌNH'!$C$10/1440,ROUND((D563-'CẤU HÌNH'!$C$5)*1440,0),0),"")</f>
        <v/>
      </c>
      <c r="I563" s="34" t="str">
        <f>IF(M563="X",IF(E563&lt;'CẤU HÌNH'!$C$6,ROUND(('CẤU HÌNH'!$C$6-E563)*1440,0),0),"")</f>
        <v/>
      </c>
      <c r="J563" s="37" t="str">
        <f>IF(M563="","",IF(M563="TC",G563,IF(M563="X",IF(ROUND((E563-'CẤU HÌNH'!$C$6)*24,4)&gt;='CẤU HÌNH'!$C$13,FLOOR(ROUND((E563-'CẤU HÌNH'!$C$6)*24,4),0.5),0),0)))</f>
        <v/>
      </c>
      <c r="K563" s="32" t="str">
        <f>IF(A563="","",IF(COUNTIF('CẤU HÌNH'!$E$5:$E$24,A563)&gt;0,'CẤU HÌNH'!$C$16,IF(WEEKDAY(A563)=1,'CẤU HÌNH'!$C$15,'CẤU HÌNH'!$C$14)))</f>
        <v/>
      </c>
      <c r="L563" s="37" t="str">
        <f t="shared" si="1"/>
        <v/>
      </c>
      <c r="M563" s="38" t="str">
        <f>IF(OR(A563="",B563=""),"",IF(F563&lt;&gt;"",F563,IF(G563=0,"",IF(OR(COUNTIF('CẤU HÌNH'!$E$5:$E$24,A563)&gt;0,WEEKDAY(A563)=1),"TC",IF(G563&gt;='CẤU HÌNH'!$C$11,"X",IF(G563&gt;='CẤU HÌNH'!$C$12,"N","K"))))))</f>
        <v/>
      </c>
      <c r="N563" s="17"/>
      <c r="O563" s="39" t="str">
        <f t="shared" si="2"/>
        <v/>
      </c>
    </row>
    <row r="564" ht="19.5" customHeight="1">
      <c r="A564" s="15"/>
      <c r="B564" s="17"/>
      <c r="C564" s="22" t="str">
        <f t="array" ref="C564">IF(B564="","",IFERROR(INDEX('NHÂN VIÊN'!$C$5:$C$54,MATCH(B564,'NHÂN VIÊN'!$B$5:$B$54,0)),"⚠ Sai mã NV"))</f>
        <v/>
      </c>
      <c r="D564" s="24"/>
      <c r="E564" s="24"/>
      <c r="F564" s="25"/>
      <c r="G564" s="32" t="str">
        <f>IF(OR(A564="",B564=""),"",IF(AND(D564&lt;&gt;"",E564&lt;&gt;""),ROUND(MAX(0,(E564-D564)*24-MAX(0,MIN(E564,'CẤU HÌNH'!$C$8)-MAX(D564,'CẤU HÌNH'!$C$7))*24),2),0))</f>
        <v/>
      </c>
      <c r="H564" s="34" t="str">
        <f>IF(M564="X",IF(D564&gt;'CẤU HÌNH'!$C$5+'CẤU HÌNH'!$C$10/1440,ROUND((D564-'CẤU HÌNH'!$C$5)*1440,0),0),"")</f>
        <v/>
      </c>
      <c r="I564" s="34" t="str">
        <f>IF(M564="X",IF(E564&lt;'CẤU HÌNH'!$C$6,ROUND(('CẤU HÌNH'!$C$6-E564)*1440,0),0),"")</f>
        <v/>
      </c>
      <c r="J564" s="37" t="str">
        <f>IF(M564="","",IF(M564="TC",G564,IF(M564="X",IF(ROUND((E564-'CẤU HÌNH'!$C$6)*24,4)&gt;='CẤU HÌNH'!$C$13,FLOOR(ROUND((E564-'CẤU HÌNH'!$C$6)*24,4),0.5),0),0)))</f>
        <v/>
      </c>
      <c r="K564" s="32" t="str">
        <f>IF(A564="","",IF(COUNTIF('CẤU HÌNH'!$E$5:$E$24,A564)&gt;0,'CẤU HÌNH'!$C$16,IF(WEEKDAY(A564)=1,'CẤU HÌNH'!$C$15,'CẤU HÌNH'!$C$14)))</f>
        <v/>
      </c>
      <c r="L564" s="37" t="str">
        <f t="shared" si="1"/>
        <v/>
      </c>
      <c r="M564" s="38" t="str">
        <f>IF(OR(A564="",B564=""),"",IF(F564&lt;&gt;"",F564,IF(G564=0,"",IF(OR(COUNTIF('CẤU HÌNH'!$E$5:$E$24,A564)&gt;0,WEEKDAY(A564)=1),"TC",IF(G564&gt;='CẤU HÌNH'!$C$11,"X",IF(G564&gt;='CẤU HÌNH'!$C$12,"N","K"))))))</f>
        <v/>
      </c>
      <c r="N564" s="17"/>
      <c r="O564" s="39" t="str">
        <f t="shared" si="2"/>
        <v/>
      </c>
    </row>
    <row r="565" ht="19.5" customHeight="1">
      <c r="A565" s="15"/>
      <c r="B565" s="17"/>
      <c r="C565" s="22" t="str">
        <f t="array" ref="C565">IF(B565="","",IFERROR(INDEX('NHÂN VIÊN'!$C$5:$C$54,MATCH(B565,'NHÂN VIÊN'!$B$5:$B$54,0)),"⚠ Sai mã NV"))</f>
        <v/>
      </c>
      <c r="D565" s="24"/>
      <c r="E565" s="24"/>
      <c r="F565" s="25"/>
      <c r="G565" s="32" t="str">
        <f>IF(OR(A565="",B565=""),"",IF(AND(D565&lt;&gt;"",E565&lt;&gt;""),ROUND(MAX(0,(E565-D565)*24-MAX(0,MIN(E565,'CẤU HÌNH'!$C$8)-MAX(D565,'CẤU HÌNH'!$C$7))*24),2),0))</f>
        <v/>
      </c>
      <c r="H565" s="34" t="str">
        <f>IF(M565="X",IF(D565&gt;'CẤU HÌNH'!$C$5+'CẤU HÌNH'!$C$10/1440,ROUND((D565-'CẤU HÌNH'!$C$5)*1440,0),0),"")</f>
        <v/>
      </c>
      <c r="I565" s="34" t="str">
        <f>IF(M565="X",IF(E565&lt;'CẤU HÌNH'!$C$6,ROUND(('CẤU HÌNH'!$C$6-E565)*1440,0),0),"")</f>
        <v/>
      </c>
      <c r="J565" s="37" t="str">
        <f>IF(M565="","",IF(M565="TC",G565,IF(M565="X",IF(ROUND((E565-'CẤU HÌNH'!$C$6)*24,4)&gt;='CẤU HÌNH'!$C$13,FLOOR(ROUND((E565-'CẤU HÌNH'!$C$6)*24,4),0.5),0),0)))</f>
        <v/>
      </c>
      <c r="K565" s="32" t="str">
        <f>IF(A565="","",IF(COUNTIF('CẤU HÌNH'!$E$5:$E$24,A565)&gt;0,'CẤU HÌNH'!$C$16,IF(WEEKDAY(A565)=1,'CẤU HÌNH'!$C$15,'CẤU HÌNH'!$C$14)))</f>
        <v/>
      </c>
      <c r="L565" s="37" t="str">
        <f t="shared" si="1"/>
        <v/>
      </c>
      <c r="M565" s="38" t="str">
        <f>IF(OR(A565="",B565=""),"",IF(F565&lt;&gt;"",F565,IF(G565=0,"",IF(OR(COUNTIF('CẤU HÌNH'!$E$5:$E$24,A565)&gt;0,WEEKDAY(A565)=1),"TC",IF(G565&gt;='CẤU HÌNH'!$C$11,"X",IF(G565&gt;='CẤU HÌNH'!$C$12,"N","K"))))))</f>
        <v/>
      </c>
      <c r="N565" s="17"/>
      <c r="O565" s="39" t="str">
        <f t="shared" si="2"/>
        <v/>
      </c>
    </row>
    <row r="566" ht="19.5" customHeight="1">
      <c r="A566" s="15"/>
      <c r="B566" s="17"/>
      <c r="C566" s="22" t="str">
        <f t="array" ref="C566">IF(B566="","",IFERROR(INDEX('NHÂN VIÊN'!$C$5:$C$54,MATCH(B566,'NHÂN VIÊN'!$B$5:$B$54,0)),"⚠ Sai mã NV"))</f>
        <v/>
      </c>
      <c r="D566" s="24"/>
      <c r="E566" s="24"/>
      <c r="F566" s="25"/>
      <c r="G566" s="32" t="str">
        <f>IF(OR(A566="",B566=""),"",IF(AND(D566&lt;&gt;"",E566&lt;&gt;""),ROUND(MAX(0,(E566-D566)*24-MAX(0,MIN(E566,'CẤU HÌNH'!$C$8)-MAX(D566,'CẤU HÌNH'!$C$7))*24),2),0))</f>
        <v/>
      </c>
      <c r="H566" s="34" t="str">
        <f>IF(M566="X",IF(D566&gt;'CẤU HÌNH'!$C$5+'CẤU HÌNH'!$C$10/1440,ROUND((D566-'CẤU HÌNH'!$C$5)*1440,0),0),"")</f>
        <v/>
      </c>
      <c r="I566" s="34" t="str">
        <f>IF(M566="X",IF(E566&lt;'CẤU HÌNH'!$C$6,ROUND(('CẤU HÌNH'!$C$6-E566)*1440,0),0),"")</f>
        <v/>
      </c>
      <c r="J566" s="37" t="str">
        <f>IF(M566="","",IF(M566="TC",G566,IF(M566="X",IF(ROUND((E566-'CẤU HÌNH'!$C$6)*24,4)&gt;='CẤU HÌNH'!$C$13,FLOOR(ROUND((E566-'CẤU HÌNH'!$C$6)*24,4),0.5),0),0)))</f>
        <v/>
      </c>
      <c r="K566" s="32" t="str">
        <f>IF(A566="","",IF(COUNTIF('CẤU HÌNH'!$E$5:$E$24,A566)&gt;0,'CẤU HÌNH'!$C$16,IF(WEEKDAY(A566)=1,'CẤU HÌNH'!$C$15,'CẤU HÌNH'!$C$14)))</f>
        <v/>
      </c>
      <c r="L566" s="37" t="str">
        <f t="shared" si="1"/>
        <v/>
      </c>
      <c r="M566" s="38" t="str">
        <f>IF(OR(A566="",B566=""),"",IF(F566&lt;&gt;"",F566,IF(G566=0,"",IF(OR(COUNTIF('CẤU HÌNH'!$E$5:$E$24,A566)&gt;0,WEEKDAY(A566)=1),"TC",IF(G566&gt;='CẤU HÌNH'!$C$11,"X",IF(G566&gt;='CẤU HÌNH'!$C$12,"N","K"))))))</f>
        <v/>
      </c>
      <c r="N566" s="17"/>
      <c r="O566" s="39" t="str">
        <f t="shared" si="2"/>
        <v/>
      </c>
    </row>
    <row r="567" ht="19.5" customHeight="1">
      <c r="A567" s="15"/>
      <c r="B567" s="17"/>
      <c r="C567" s="22" t="str">
        <f t="array" ref="C567">IF(B567="","",IFERROR(INDEX('NHÂN VIÊN'!$C$5:$C$54,MATCH(B567,'NHÂN VIÊN'!$B$5:$B$54,0)),"⚠ Sai mã NV"))</f>
        <v/>
      </c>
      <c r="D567" s="24"/>
      <c r="E567" s="24"/>
      <c r="F567" s="25"/>
      <c r="G567" s="32" t="str">
        <f>IF(OR(A567="",B567=""),"",IF(AND(D567&lt;&gt;"",E567&lt;&gt;""),ROUND(MAX(0,(E567-D567)*24-MAX(0,MIN(E567,'CẤU HÌNH'!$C$8)-MAX(D567,'CẤU HÌNH'!$C$7))*24),2),0))</f>
        <v/>
      </c>
      <c r="H567" s="34" t="str">
        <f>IF(M567="X",IF(D567&gt;'CẤU HÌNH'!$C$5+'CẤU HÌNH'!$C$10/1440,ROUND((D567-'CẤU HÌNH'!$C$5)*1440,0),0),"")</f>
        <v/>
      </c>
      <c r="I567" s="34" t="str">
        <f>IF(M567="X",IF(E567&lt;'CẤU HÌNH'!$C$6,ROUND(('CẤU HÌNH'!$C$6-E567)*1440,0),0),"")</f>
        <v/>
      </c>
      <c r="J567" s="37" t="str">
        <f>IF(M567="","",IF(M567="TC",G567,IF(M567="X",IF(ROUND((E567-'CẤU HÌNH'!$C$6)*24,4)&gt;='CẤU HÌNH'!$C$13,FLOOR(ROUND((E567-'CẤU HÌNH'!$C$6)*24,4),0.5),0),0)))</f>
        <v/>
      </c>
      <c r="K567" s="32" t="str">
        <f>IF(A567="","",IF(COUNTIF('CẤU HÌNH'!$E$5:$E$24,A567)&gt;0,'CẤU HÌNH'!$C$16,IF(WEEKDAY(A567)=1,'CẤU HÌNH'!$C$15,'CẤU HÌNH'!$C$14)))</f>
        <v/>
      </c>
      <c r="L567" s="37" t="str">
        <f t="shared" si="1"/>
        <v/>
      </c>
      <c r="M567" s="38" t="str">
        <f>IF(OR(A567="",B567=""),"",IF(F567&lt;&gt;"",F567,IF(G567=0,"",IF(OR(COUNTIF('CẤU HÌNH'!$E$5:$E$24,A567)&gt;0,WEEKDAY(A567)=1),"TC",IF(G567&gt;='CẤU HÌNH'!$C$11,"X",IF(G567&gt;='CẤU HÌNH'!$C$12,"N","K"))))))</f>
        <v/>
      </c>
      <c r="N567" s="17"/>
      <c r="O567" s="39" t="str">
        <f t="shared" si="2"/>
        <v/>
      </c>
    </row>
    <row r="568" ht="19.5" customHeight="1">
      <c r="A568" s="15"/>
      <c r="B568" s="17"/>
      <c r="C568" s="22" t="str">
        <f t="array" ref="C568">IF(B568="","",IFERROR(INDEX('NHÂN VIÊN'!$C$5:$C$54,MATCH(B568,'NHÂN VIÊN'!$B$5:$B$54,0)),"⚠ Sai mã NV"))</f>
        <v/>
      </c>
      <c r="D568" s="24"/>
      <c r="E568" s="24"/>
      <c r="F568" s="25"/>
      <c r="G568" s="32" t="str">
        <f>IF(OR(A568="",B568=""),"",IF(AND(D568&lt;&gt;"",E568&lt;&gt;""),ROUND(MAX(0,(E568-D568)*24-MAX(0,MIN(E568,'CẤU HÌNH'!$C$8)-MAX(D568,'CẤU HÌNH'!$C$7))*24),2),0))</f>
        <v/>
      </c>
      <c r="H568" s="34" t="str">
        <f>IF(M568="X",IF(D568&gt;'CẤU HÌNH'!$C$5+'CẤU HÌNH'!$C$10/1440,ROUND((D568-'CẤU HÌNH'!$C$5)*1440,0),0),"")</f>
        <v/>
      </c>
      <c r="I568" s="34" t="str">
        <f>IF(M568="X",IF(E568&lt;'CẤU HÌNH'!$C$6,ROUND(('CẤU HÌNH'!$C$6-E568)*1440,0),0),"")</f>
        <v/>
      </c>
      <c r="J568" s="37" t="str">
        <f>IF(M568="","",IF(M568="TC",G568,IF(M568="X",IF(ROUND((E568-'CẤU HÌNH'!$C$6)*24,4)&gt;='CẤU HÌNH'!$C$13,FLOOR(ROUND((E568-'CẤU HÌNH'!$C$6)*24,4),0.5),0),0)))</f>
        <v/>
      </c>
      <c r="K568" s="32" t="str">
        <f>IF(A568="","",IF(COUNTIF('CẤU HÌNH'!$E$5:$E$24,A568)&gt;0,'CẤU HÌNH'!$C$16,IF(WEEKDAY(A568)=1,'CẤU HÌNH'!$C$15,'CẤU HÌNH'!$C$14)))</f>
        <v/>
      </c>
      <c r="L568" s="37" t="str">
        <f t="shared" si="1"/>
        <v/>
      </c>
      <c r="M568" s="38" t="str">
        <f>IF(OR(A568="",B568=""),"",IF(F568&lt;&gt;"",F568,IF(G568=0,"",IF(OR(COUNTIF('CẤU HÌNH'!$E$5:$E$24,A568)&gt;0,WEEKDAY(A568)=1),"TC",IF(G568&gt;='CẤU HÌNH'!$C$11,"X",IF(G568&gt;='CẤU HÌNH'!$C$12,"N","K"))))))</f>
        <v/>
      </c>
      <c r="N568" s="17"/>
      <c r="O568" s="39" t="str">
        <f t="shared" si="2"/>
        <v/>
      </c>
    </row>
    <row r="569" ht="19.5" customHeight="1">
      <c r="A569" s="15"/>
      <c r="B569" s="17"/>
      <c r="C569" s="22" t="str">
        <f t="array" ref="C569">IF(B569="","",IFERROR(INDEX('NHÂN VIÊN'!$C$5:$C$54,MATCH(B569,'NHÂN VIÊN'!$B$5:$B$54,0)),"⚠ Sai mã NV"))</f>
        <v/>
      </c>
      <c r="D569" s="24"/>
      <c r="E569" s="24"/>
      <c r="F569" s="25"/>
      <c r="G569" s="32" t="str">
        <f>IF(OR(A569="",B569=""),"",IF(AND(D569&lt;&gt;"",E569&lt;&gt;""),ROUND(MAX(0,(E569-D569)*24-MAX(0,MIN(E569,'CẤU HÌNH'!$C$8)-MAX(D569,'CẤU HÌNH'!$C$7))*24),2),0))</f>
        <v/>
      </c>
      <c r="H569" s="34" t="str">
        <f>IF(M569="X",IF(D569&gt;'CẤU HÌNH'!$C$5+'CẤU HÌNH'!$C$10/1440,ROUND((D569-'CẤU HÌNH'!$C$5)*1440,0),0),"")</f>
        <v/>
      </c>
      <c r="I569" s="34" t="str">
        <f>IF(M569="X",IF(E569&lt;'CẤU HÌNH'!$C$6,ROUND(('CẤU HÌNH'!$C$6-E569)*1440,0),0),"")</f>
        <v/>
      </c>
      <c r="J569" s="37" t="str">
        <f>IF(M569="","",IF(M569="TC",G569,IF(M569="X",IF(ROUND((E569-'CẤU HÌNH'!$C$6)*24,4)&gt;='CẤU HÌNH'!$C$13,FLOOR(ROUND((E569-'CẤU HÌNH'!$C$6)*24,4),0.5),0),0)))</f>
        <v/>
      </c>
      <c r="K569" s="32" t="str">
        <f>IF(A569="","",IF(COUNTIF('CẤU HÌNH'!$E$5:$E$24,A569)&gt;0,'CẤU HÌNH'!$C$16,IF(WEEKDAY(A569)=1,'CẤU HÌNH'!$C$15,'CẤU HÌNH'!$C$14)))</f>
        <v/>
      </c>
      <c r="L569" s="37" t="str">
        <f t="shared" si="1"/>
        <v/>
      </c>
      <c r="M569" s="38" t="str">
        <f>IF(OR(A569="",B569=""),"",IF(F569&lt;&gt;"",F569,IF(G569=0,"",IF(OR(COUNTIF('CẤU HÌNH'!$E$5:$E$24,A569)&gt;0,WEEKDAY(A569)=1),"TC",IF(G569&gt;='CẤU HÌNH'!$C$11,"X",IF(G569&gt;='CẤU HÌNH'!$C$12,"N","K"))))))</f>
        <v/>
      </c>
      <c r="N569" s="17"/>
      <c r="O569" s="39" t="str">
        <f t="shared" si="2"/>
        <v/>
      </c>
    </row>
    <row r="570" ht="19.5" customHeight="1">
      <c r="A570" s="15"/>
      <c r="B570" s="17"/>
      <c r="C570" s="22" t="str">
        <f t="array" ref="C570">IF(B570="","",IFERROR(INDEX('NHÂN VIÊN'!$C$5:$C$54,MATCH(B570,'NHÂN VIÊN'!$B$5:$B$54,0)),"⚠ Sai mã NV"))</f>
        <v/>
      </c>
      <c r="D570" s="24"/>
      <c r="E570" s="24"/>
      <c r="F570" s="25"/>
      <c r="G570" s="32" t="str">
        <f>IF(OR(A570="",B570=""),"",IF(AND(D570&lt;&gt;"",E570&lt;&gt;""),ROUND(MAX(0,(E570-D570)*24-MAX(0,MIN(E570,'CẤU HÌNH'!$C$8)-MAX(D570,'CẤU HÌNH'!$C$7))*24),2),0))</f>
        <v/>
      </c>
      <c r="H570" s="34" t="str">
        <f>IF(M570="X",IF(D570&gt;'CẤU HÌNH'!$C$5+'CẤU HÌNH'!$C$10/1440,ROUND((D570-'CẤU HÌNH'!$C$5)*1440,0),0),"")</f>
        <v/>
      </c>
      <c r="I570" s="34" t="str">
        <f>IF(M570="X",IF(E570&lt;'CẤU HÌNH'!$C$6,ROUND(('CẤU HÌNH'!$C$6-E570)*1440,0),0),"")</f>
        <v/>
      </c>
      <c r="J570" s="37" t="str">
        <f>IF(M570="","",IF(M570="TC",G570,IF(M570="X",IF(ROUND((E570-'CẤU HÌNH'!$C$6)*24,4)&gt;='CẤU HÌNH'!$C$13,FLOOR(ROUND((E570-'CẤU HÌNH'!$C$6)*24,4),0.5),0),0)))</f>
        <v/>
      </c>
      <c r="K570" s="32" t="str">
        <f>IF(A570="","",IF(COUNTIF('CẤU HÌNH'!$E$5:$E$24,A570)&gt;0,'CẤU HÌNH'!$C$16,IF(WEEKDAY(A570)=1,'CẤU HÌNH'!$C$15,'CẤU HÌNH'!$C$14)))</f>
        <v/>
      </c>
      <c r="L570" s="37" t="str">
        <f t="shared" si="1"/>
        <v/>
      </c>
      <c r="M570" s="38" t="str">
        <f>IF(OR(A570="",B570=""),"",IF(F570&lt;&gt;"",F570,IF(G570=0,"",IF(OR(COUNTIF('CẤU HÌNH'!$E$5:$E$24,A570)&gt;0,WEEKDAY(A570)=1),"TC",IF(G570&gt;='CẤU HÌNH'!$C$11,"X",IF(G570&gt;='CẤU HÌNH'!$C$12,"N","K"))))))</f>
        <v/>
      </c>
      <c r="N570" s="17"/>
      <c r="O570" s="39" t="str">
        <f t="shared" si="2"/>
        <v/>
      </c>
    </row>
    <row r="571" ht="19.5" customHeight="1">
      <c r="A571" s="15"/>
      <c r="B571" s="17"/>
      <c r="C571" s="22" t="str">
        <f t="array" ref="C571">IF(B571="","",IFERROR(INDEX('NHÂN VIÊN'!$C$5:$C$54,MATCH(B571,'NHÂN VIÊN'!$B$5:$B$54,0)),"⚠ Sai mã NV"))</f>
        <v/>
      </c>
      <c r="D571" s="24"/>
      <c r="E571" s="24"/>
      <c r="F571" s="25"/>
      <c r="G571" s="32" t="str">
        <f>IF(OR(A571="",B571=""),"",IF(AND(D571&lt;&gt;"",E571&lt;&gt;""),ROUND(MAX(0,(E571-D571)*24-MAX(0,MIN(E571,'CẤU HÌNH'!$C$8)-MAX(D571,'CẤU HÌNH'!$C$7))*24),2),0))</f>
        <v/>
      </c>
      <c r="H571" s="34" t="str">
        <f>IF(M571="X",IF(D571&gt;'CẤU HÌNH'!$C$5+'CẤU HÌNH'!$C$10/1440,ROUND((D571-'CẤU HÌNH'!$C$5)*1440,0),0),"")</f>
        <v/>
      </c>
      <c r="I571" s="34" t="str">
        <f>IF(M571="X",IF(E571&lt;'CẤU HÌNH'!$C$6,ROUND(('CẤU HÌNH'!$C$6-E571)*1440,0),0),"")</f>
        <v/>
      </c>
      <c r="J571" s="37" t="str">
        <f>IF(M571="","",IF(M571="TC",G571,IF(M571="X",IF(ROUND((E571-'CẤU HÌNH'!$C$6)*24,4)&gt;='CẤU HÌNH'!$C$13,FLOOR(ROUND((E571-'CẤU HÌNH'!$C$6)*24,4),0.5),0),0)))</f>
        <v/>
      </c>
      <c r="K571" s="32" t="str">
        <f>IF(A571="","",IF(COUNTIF('CẤU HÌNH'!$E$5:$E$24,A571)&gt;0,'CẤU HÌNH'!$C$16,IF(WEEKDAY(A571)=1,'CẤU HÌNH'!$C$15,'CẤU HÌNH'!$C$14)))</f>
        <v/>
      </c>
      <c r="L571" s="37" t="str">
        <f t="shared" si="1"/>
        <v/>
      </c>
      <c r="M571" s="38" t="str">
        <f>IF(OR(A571="",B571=""),"",IF(F571&lt;&gt;"",F571,IF(G571=0,"",IF(OR(COUNTIF('CẤU HÌNH'!$E$5:$E$24,A571)&gt;0,WEEKDAY(A571)=1),"TC",IF(G571&gt;='CẤU HÌNH'!$C$11,"X",IF(G571&gt;='CẤU HÌNH'!$C$12,"N","K"))))))</f>
        <v/>
      </c>
      <c r="N571" s="17"/>
      <c r="O571" s="39" t="str">
        <f t="shared" si="2"/>
        <v/>
      </c>
    </row>
    <row r="572" ht="19.5" customHeight="1">
      <c r="A572" s="15"/>
      <c r="B572" s="17"/>
      <c r="C572" s="22" t="str">
        <f t="array" ref="C572">IF(B572="","",IFERROR(INDEX('NHÂN VIÊN'!$C$5:$C$54,MATCH(B572,'NHÂN VIÊN'!$B$5:$B$54,0)),"⚠ Sai mã NV"))</f>
        <v/>
      </c>
      <c r="D572" s="24"/>
      <c r="E572" s="24"/>
      <c r="F572" s="25"/>
      <c r="G572" s="32" t="str">
        <f>IF(OR(A572="",B572=""),"",IF(AND(D572&lt;&gt;"",E572&lt;&gt;""),ROUND(MAX(0,(E572-D572)*24-MAX(0,MIN(E572,'CẤU HÌNH'!$C$8)-MAX(D572,'CẤU HÌNH'!$C$7))*24),2),0))</f>
        <v/>
      </c>
      <c r="H572" s="34" t="str">
        <f>IF(M572="X",IF(D572&gt;'CẤU HÌNH'!$C$5+'CẤU HÌNH'!$C$10/1440,ROUND((D572-'CẤU HÌNH'!$C$5)*1440,0),0),"")</f>
        <v/>
      </c>
      <c r="I572" s="34" t="str">
        <f>IF(M572="X",IF(E572&lt;'CẤU HÌNH'!$C$6,ROUND(('CẤU HÌNH'!$C$6-E572)*1440,0),0),"")</f>
        <v/>
      </c>
      <c r="J572" s="37" t="str">
        <f>IF(M572="","",IF(M572="TC",G572,IF(M572="X",IF(ROUND((E572-'CẤU HÌNH'!$C$6)*24,4)&gt;='CẤU HÌNH'!$C$13,FLOOR(ROUND((E572-'CẤU HÌNH'!$C$6)*24,4),0.5),0),0)))</f>
        <v/>
      </c>
      <c r="K572" s="32" t="str">
        <f>IF(A572="","",IF(COUNTIF('CẤU HÌNH'!$E$5:$E$24,A572)&gt;0,'CẤU HÌNH'!$C$16,IF(WEEKDAY(A572)=1,'CẤU HÌNH'!$C$15,'CẤU HÌNH'!$C$14)))</f>
        <v/>
      </c>
      <c r="L572" s="37" t="str">
        <f t="shared" si="1"/>
        <v/>
      </c>
      <c r="M572" s="38" t="str">
        <f>IF(OR(A572="",B572=""),"",IF(F572&lt;&gt;"",F572,IF(G572=0,"",IF(OR(COUNTIF('CẤU HÌNH'!$E$5:$E$24,A572)&gt;0,WEEKDAY(A572)=1),"TC",IF(G572&gt;='CẤU HÌNH'!$C$11,"X",IF(G572&gt;='CẤU HÌNH'!$C$12,"N","K"))))))</f>
        <v/>
      </c>
      <c r="N572" s="17"/>
      <c r="O572" s="39" t="str">
        <f t="shared" si="2"/>
        <v/>
      </c>
    </row>
    <row r="573" ht="19.5" customHeight="1">
      <c r="A573" s="15"/>
      <c r="B573" s="17"/>
      <c r="C573" s="22" t="str">
        <f t="array" ref="C573">IF(B573="","",IFERROR(INDEX('NHÂN VIÊN'!$C$5:$C$54,MATCH(B573,'NHÂN VIÊN'!$B$5:$B$54,0)),"⚠ Sai mã NV"))</f>
        <v/>
      </c>
      <c r="D573" s="24"/>
      <c r="E573" s="24"/>
      <c r="F573" s="25"/>
      <c r="G573" s="32" t="str">
        <f>IF(OR(A573="",B573=""),"",IF(AND(D573&lt;&gt;"",E573&lt;&gt;""),ROUND(MAX(0,(E573-D573)*24-MAX(0,MIN(E573,'CẤU HÌNH'!$C$8)-MAX(D573,'CẤU HÌNH'!$C$7))*24),2),0))</f>
        <v/>
      </c>
      <c r="H573" s="34" t="str">
        <f>IF(M573="X",IF(D573&gt;'CẤU HÌNH'!$C$5+'CẤU HÌNH'!$C$10/1440,ROUND((D573-'CẤU HÌNH'!$C$5)*1440,0),0),"")</f>
        <v/>
      </c>
      <c r="I573" s="34" t="str">
        <f>IF(M573="X",IF(E573&lt;'CẤU HÌNH'!$C$6,ROUND(('CẤU HÌNH'!$C$6-E573)*1440,0),0),"")</f>
        <v/>
      </c>
      <c r="J573" s="37" t="str">
        <f>IF(M573="","",IF(M573="TC",G573,IF(M573="X",IF(ROUND((E573-'CẤU HÌNH'!$C$6)*24,4)&gt;='CẤU HÌNH'!$C$13,FLOOR(ROUND((E573-'CẤU HÌNH'!$C$6)*24,4),0.5),0),0)))</f>
        <v/>
      </c>
      <c r="K573" s="32" t="str">
        <f>IF(A573="","",IF(COUNTIF('CẤU HÌNH'!$E$5:$E$24,A573)&gt;0,'CẤU HÌNH'!$C$16,IF(WEEKDAY(A573)=1,'CẤU HÌNH'!$C$15,'CẤU HÌNH'!$C$14)))</f>
        <v/>
      </c>
      <c r="L573" s="37" t="str">
        <f t="shared" si="1"/>
        <v/>
      </c>
      <c r="M573" s="38" t="str">
        <f>IF(OR(A573="",B573=""),"",IF(F573&lt;&gt;"",F573,IF(G573=0,"",IF(OR(COUNTIF('CẤU HÌNH'!$E$5:$E$24,A573)&gt;0,WEEKDAY(A573)=1),"TC",IF(G573&gt;='CẤU HÌNH'!$C$11,"X",IF(G573&gt;='CẤU HÌNH'!$C$12,"N","K"))))))</f>
        <v/>
      </c>
      <c r="N573" s="17"/>
      <c r="O573" s="39" t="str">
        <f t="shared" si="2"/>
        <v/>
      </c>
    </row>
    <row r="574" ht="19.5" customHeight="1">
      <c r="A574" s="15"/>
      <c r="B574" s="17"/>
      <c r="C574" s="22" t="str">
        <f t="array" ref="C574">IF(B574="","",IFERROR(INDEX('NHÂN VIÊN'!$C$5:$C$54,MATCH(B574,'NHÂN VIÊN'!$B$5:$B$54,0)),"⚠ Sai mã NV"))</f>
        <v/>
      </c>
      <c r="D574" s="24"/>
      <c r="E574" s="24"/>
      <c r="F574" s="25"/>
      <c r="G574" s="32" t="str">
        <f>IF(OR(A574="",B574=""),"",IF(AND(D574&lt;&gt;"",E574&lt;&gt;""),ROUND(MAX(0,(E574-D574)*24-MAX(0,MIN(E574,'CẤU HÌNH'!$C$8)-MAX(D574,'CẤU HÌNH'!$C$7))*24),2),0))</f>
        <v/>
      </c>
      <c r="H574" s="34" t="str">
        <f>IF(M574="X",IF(D574&gt;'CẤU HÌNH'!$C$5+'CẤU HÌNH'!$C$10/1440,ROUND((D574-'CẤU HÌNH'!$C$5)*1440,0),0),"")</f>
        <v/>
      </c>
      <c r="I574" s="34" t="str">
        <f>IF(M574="X",IF(E574&lt;'CẤU HÌNH'!$C$6,ROUND(('CẤU HÌNH'!$C$6-E574)*1440,0),0),"")</f>
        <v/>
      </c>
      <c r="J574" s="37" t="str">
        <f>IF(M574="","",IF(M574="TC",G574,IF(M574="X",IF(ROUND((E574-'CẤU HÌNH'!$C$6)*24,4)&gt;='CẤU HÌNH'!$C$13,FLOOR(ROUND((E574-'CẤU HÌNH'!$C$6)*24,4),0.5),0),0)))</f>
        <v/>
      </c>
      <c r="K574" s="32" t="str">
        <f>IF(A574="","",IF(COUNTIF('CẤU HÌNH'!$E$5:$E$24,A574)&gt;0,'CẤU HÌNH'!$C$16,IF(WEEKDAY(A574)=1,'CẤU HÌNH'!$C$15,'CẤU HÌNH'!$C$14)))</f>
        <v/>
      </c>
      <c r="L574" s="37" t="str">
        <f t="shared" si="1"/>
        <v/>
      </c>
      <c r="M574" s="38" t="str">
        <f>IF(OR(A574="",B574=""),"",IF(F574&lt;&gt;"",F574,IF(G574=0,"",IF(OR(COUNTIF('CẤU HÌNH'!$E$5:$E$24,A574)&gt;0,WEEKDAY(A574)=1),"TC",IF(G574&gt;='CẤU HÌNH'!$C$11,"X",IF(G574&gt;='CẤU HÌNH'!$C$12,"N","K"))))))</f>
        <v/>
      </c>
      <c r="N574" s="17"/>
      <c r="O574" s="39" t="str">
        <f t="shared" si="2"/>
        <v/>
      </c>
    </row>
    <row r="575" ht="19.5" customHeight="1">
      <c r="A575" s="15"/>
      <c r="B575" s="17"/>
      <c r="C575" s="22" t="str">
        <f t="array" ref="C575">IF(B575="","",IFERROR(INDEX('NHÂN VIÊN'!$C$5:$C$54,MATCH(B575,'NHÂN VIÊN'!$B$5:$B$54,0)),"⚠ Sai mã NV"))</f>
        <v/>
      </c>
      <c r="D575" s="24"/>
      <c r="E575" s="24"/>
      <c r="F575" s="25"/>
      <c r="G575" s="32" t="str">
        <f>IF(OR(A575="",B575=""),"",IF(AND(D575&lt;&gt;"",E575&lt;&gt;""),ROUND(MAX(0,(E575-D575)*24-MAX(0,MIN(E575,'CẤU HÌNH'!$C$8)-MAX(D575,'CẤU HÌNH'!$C$7))*24),2),0))</f>
        <v/>
      </c>
      <c r="H575" s="34" t="str">
        <f>IF(M575="X",IF(D575&gt;'CẤU HÌNH'!$C$5+'CẤU HÌNH'!$C$10/1440,ROUND((D575-'CẤU HÌNH'!$C$5)*1440,0),0),"")</f>
        <v/>
      </c>
      <c r="I575" s="34" t="str">
        <f>IF(M575="X",IF(E575&lt;'CẤU HÌNH'!$C$6,ROUND(('CẤU HÌNH'!$C$6-E575)*1440,0),0),"")</f>
        <v/>
      </c>
      <c r="J575" s="37" t="str">
        <f>IF(M575="","",IF(M575="TC",G575,IF(M575="X",IF(ROUND((E575-'CẤU HÌNH'!$C$6)*24,4)&gt;='CẤU HÌNH'!$C$13,FLOOR(ROUND((E575-'CẤU HÌNH'!$C$6)*24,4),0.5),0),0)))</f>
        <v/>
      </c>
      <c r="K575" s="32" t="str">
        <f>IF(A575="","",IF(COUNTIF('CẤU HÌNH'!$E$5:$E$24,A575)&gt;0,'CẤU HÌNH'!$C$16,IF(WEEKDAY(A575)=1,'CẤU HÌNH'!$C$15,'CẤU HÌNH'!$C$14)))</f>
        <v/>
      </c>
      <c r="L575" s="37" t="str">
        <f t="shared" si="1"/>
        <v/>
      </c>
      <c r="M575" s="38" t="str">
        <f>IF(OR(A575="",B575=""),"",IF(F575&lt;&gt;"",F575,IF(G575=0,"",IF(OR(COUNTIF('CẤU HÌNH'!$E$5:$E$24,A575)&gt;0,WEEKDAY(A575)=1),"TC",IF(G575&gt;='CẤU HÌNH'!$C$11,"X",IF(G575&gt;='CẤU HÌNH'!$C$12,"N","K"))))))</f>
        <v/>
      </c>
      <c r="N575" s="17"/>
      <c r="O575" s="39" t="str">
        <f t="shared" si="2"/>
        <v/>
      </c>
    </row>
    <row r="576" ht="19.5" customHeight="1">
      <c r="A576" s="15"/>
      <c r="B576" s="17"/>
      <c r="C576" s="22" t="str">
        <f t="array" ref="C576">IF(B576="","",IFERROR(INDEX('NHÂN VIÊN'!$C$5:$C$54,MATCH(B576,'NHÂN VIÊN'!$B$5:$B$54,0)),"⚠ Sai mã NV"))</f>
        <v/>
      </c>
      <c r="D576" s="24"/>
      <c r="E576" s="24"/>
      <c r="F576" s="25"/>
      <c r="G576" s="32" t="str">
        <f>IF(OR(A576="",B576=""),"",IF(AND(D576&lt;&gt;"",E576&lt;&gt;""),ROUND(MAX(0,(E576-D576)*24-MAX(0,MIN(E576,'CẤU HÌNH'!$C$8)-MAX(D576,'CẤU HÌNH'!$C$7))*24),2),0))</f>
        <v/>
      </c>
      <c r="H576" s="34" t="str">
        <f>IF(M576="X",IF(D576&gt;'CẤU HÌNH'!$C$5+'CẤU HÌNH'!$C$10/1440,ROUND((D576-'CẤU HÌNH'!$C$5)*1440,0),0),"")</f>
        <v/>
      </c>
      <c r="I576" s="34" t="str">
        <f>IF(M576="X",IF(E576&lt;'CẤU HÌNH'!$C$6,ROUND(('CẤU HÌNH'!$C$6-E576)*1440,0),0),"")</f>
        <v/>
      </c>
      <c r="J576" s="37" t="str">
        <f>IF(M576="","",IF(M576="TC",G576,IF(M576="X",IF(ROUND((E576-'CẤU HÌNH'!$C$6)*24,4)&gt;='CẤU HÌNH'!$C$13,FLOOR(ROUND((E576-'CẤU HÌNH'!$C$6)*24,4),0.5),0),0)))</f>
        <v/>
      </c>
      <c r="K576" s="32" t="str">
        <f>IF(A576="","",IF(COUNTIF('CẤU HÌNH'!$E$5:$E$24,A576)&gt;0,'CẤU HÌNH'!$C$16,IF(WEEKDAY(A576)=1,'CẤU HÌNH'!$C$15,'CẤU HÌNH'!$C$14)))</f>
        <v/>
      </c>
      <c r="L576" s="37" t="str">
        <f t="shared" si="1"/>
        <v/>
      </c>
      <c r="M576" s="38" t="str">
        <f>IF(OR(A576="",B576=""),"",IF(F576&lt;&gt;"",F576,IF(G576=0,"",IF(OR(COUNTIF('CẤU HÌNH'!$E$5:$E$24,A576)&gt;0,WEEKDAY(A576)=1),"TC",IF(G576&gt;='CẤU HÌNH'!$C$11,"X",IF(G576&gt;='CẤU HÌNH'!$C$12,"N","K"))))))</f>
        <v/>
      </c>
      <c r="N576" s="17"/>
      <c r="O576" s="39" t="str">
        <f t="shared" si="2"/>
        <v/>
      </c>
    </row>
    <row r="577" ht="19.5" customHeight="1">
      <c r="A577" s="15"/>
      <c r="B577" s="17"/>
      <c r="C577" s="22" t="str">
        <f t="array" ref="C577">IF(B577="","",IFERROR(INDEX('NHÂN VIÊN'!$C$5:$C$54,MATCH(B577,'NHÂN VIÊN'!$B$5:$B$54,0)),"⚠ Sai mã NV"))</f>
        <v/>
      </c>
      <c r="D577" s="24"/>
      <c r="E577" s="24"/>
      <c r="F577" s="25"/>
      <c r="G577" s="32" t="str">
        <f>IF(OR(A577="",B577=""),"",IF(AND(D577&lt;&gt;"",E577&lt;&gt;""),ROUND(MAX(0,(E577-D577)*24-MAX(0,MIN(E577,'CẤU HÌNH'!$C$8)-MAX(D577,'CẤU HÌNH'!$C$7))*24),2),0))</f>
        <v/>
      </c>
      <c r="H577" s="34" t="str">
        <f>IF(M577="X",IF(D577&gt;'CẤU HÌNH'!$C$5+'CẤU HÌNH'!$C$10/1440,ROUND((D577-'CẤU HÌNH'!$C$5)*1440,0),0),"")</f>
        <v/>
      </c>
      <c r="I577" s="34" t="str">
        <f>IF(M577="X",IF(E577&lt;'CẤU HÌNH'!$C$6,ROUND(('CẤU HÌNH'!$C$6-E577)*1440,0),0),"")</f>
        <v/>
      </c>
      <c r="J577" s="37" t="str">
        <f>IF(M577="","",IF(M577="TC",G577,IF(M577="X",IF(ROUND((E577-'CẤU HÌNH'!$C$6)*24,4)&gt;='CẤU HÌNH'!$C$13,FLOOR(ROUND((E577-'CẤU HÌNH'!$C$6)*24,4),0.5),0),0)))</f>
        <v/>
      </c>
      <c r="K577" s="32" t="str">
        <f>IF(A577="","",IF(COUNTIF('CẤU HÌNH'!$E$5:$E$24,A577)&gt;0,'CẤU HÌNH'!$C$16,IF(WEEKDAY(A577)=1,'CẤU HÌNH'!$C$15,'CẤU HÌNH'!$C$14)))</f>
        <v/>
      </c>
      <c r="L577" s="37" t="str">
        <f t="shared" si="1"/>
        <v/>
      </c>
      <c r="M577" s="38" t="str">
        <f>IF(OR(A577="",B577=""),"",IF(F577&lt;&gt;"",F577,IF(G577=0,"",IF(OR(COUNTIF('CẤU HÌNH'!$E$5:$E$24,A577)&gt;0,WEEKDAY(A577)=1),"TC",IF(G577&gt;='CẤU HÌNH'!$C$11,"X",IF(G577&gt;='CẤU HÌNH'!$C$12,"N","K"))))))</f>
        <v/>
      </c>
      <c r="N577" s="17"/>
      <c r="O577" s="39" t="str">
        <f t="shared" si="2"/>
        <v/>
      </c>
    </row>
    <row r="578" ht="19.5" customHeight="1">
      <c r="A578" s="15"/>
      <c r="B578" s="17"/>
      <c r="C578" s="22" t="str">
        <f t="array" ref="C578">IF(B578="","",IFERROR(INDEX('NHÂN VIÊN'!$C$5:$C$54,MATCH(B578,'NHÂN VIÊN'!$B$5:$B$54,0)),"⚠ Sai mã NV"))</f>
        <v/>
      </c>
      <c r="D578" s="24"/>
      <c r="E578" s="24"/>
      <c r="F578" s="25"/>
      <c r="G578" s="32" t="str">
        <f>IF(OR(A578="",B578=""),"",IF(AND(D578&lt;&gt;"",E578&lt;&gt;""),ROUND(MAX(0,(E578-D578)*24-MAX(0,MIN(E578,'CẤU HÌNH'!$C$8)-MAX(D578,'CẤU HÌNH'!$C$7))*24),2),0))</f>
        <v/>
      </c>
      <c r="H578" s="34" t="str">
        <f>IF(M578="X",IF(D578&gt;'CẤU HÌNH'!$C$5+'CẤU HÌNH'!$C$10/1440,ROUND((D578-'CẤU HÌNH'!$C$5)*1440,0),0),"")</f>
        <v/>
      </c>
      <c r="I578" s="34" t="str">
        <f>IF(M578="X",IF(E578&lt;'CẤU HÌNH'!$C$6,ROUND(('CẤU HÌNH'!$C$6-E578)*1440,0),0),"")</f>
        <v/>
      </c>
      <c r="J578" s="37" t="str">
        <f>IF(M578="","",IF(M578="TC",G578,IF(M578="X",IF(ROUND((E578-'CẤU HÌNH'!$C$6)*24,4)&gt;='CẤU HÌNH'!$C$13,FLOOR(ROUND((E578-'CẤU HÌNH'!$C$6)*24,4),0.5),0),0)))</f>
        <v/>
      </c>
      <c r="K578" s="32" t="str">
        <f>IF(A578="","",IF(COUNTIF('CẤU HÌNH'!$E$5:$E$24,A578)&gt;0,'CẤU HÌNH'!$C$16,IF(WEEKDAY(A578)=1,'CẤU HÌNH'!$C$15,'CẤU HÌNH'!$C$14)))</f>
        <v/>
      </c>
      <c r="L578" s="37" t="str">
        <f t="shared" si="1"/>
        <v/>
      </c>
      <c r="M578" s="38" t="str">
        <f>IF(OR(A578="",B578=""),"",IF(F578&lt;&gt;"",F578,IF(G578=0,"",IF(OR(COUNTIF('CẤU HÌNH'!$E$5:$E$24,A578)&gt;0,WEEKDAY(A578)=1),"TC",IF(G578&gt;='CẤU HÌNH'!$C$11,"X",IF(G578&gt;='CẤU HÌNH'!$C$12,"N","K"))))))</f>
        <v/>
      </c>
      <c r="N578" s="17"/>
      <c r="O578" s="39" t="str">
        <f t="shared" si="2"/>
        <v/>
      </c>
    </row>
    <row r="579" ht="19.5" customHeight="1">
      <c r="A579" s="15"/>
      <c r="B579" s="17"/>
      <c r="C579" s="22" t="str">
        <f t="array" ref="C579">IF(B579="","",IFERROR(INDEX('NHÂN VIÊN'!$C$5:$C$54,MATCH(B579,'NHÂN VIÊN'!$B$5:$B$54,0)),"⚠ Sai mã NV"))</f>
        <v/>
      </c>
      <c r="D579" s="24"/>
      <c r="E579" s="24"/>
      <c r="F579" s="25"/>
      <c r="G579" s="32" t="str">
        <f>IF(OR(A579="",B579=""),"",IF(AND(D579&lt;&gt;"",E579&lt;&gt;""),ROUND(MAX(0,(E579-D579)*24-MAX(0,MIN(E579,'CẤU HÌNH'!$C$8)-MAX(D579,'CẤU HÌNH'!$C$7))*24),2),0))</f>
        <v/>
      </c>
      <c r="H579" s="34" t="str">
        <f>IF(M579="X",IF(D579&gt;'CẤU HÌNH'!$C$5+'CẤU HÌNH'!$C$10/1440,ROUND((D579-'CẤU HÌNH'!$C$5)*1440,0),0),"")</f>
        <v/>
      </c>
      <c r="I579" s="34" t="str">
        <f>IF(M579="X",IF(E579&lt;'CẤU HÌNH'!$C$6,ROUND(('CẤU HÌNH'!$C$6-E579)*1440,0),0),"")</f>
        <v/>
      </c>
      <c r="J579" s="37" t="str">
        <f>IF(M579="","",IF(M579="TC",G579,IF(M579="X",IF(ROUND((E579-'CẤU HÌNH'!$C$6)*24,4)&gt;='CẤU HÌNH'!$C$13,FLOOR(ROUND((E579-'CẤU HÌNH'!$C$6)*24,4),0.5),0),0)))</f>
        <v/>
      </c>
      <c r="K579" s="32" t="str">
        <f>IF(A579="","",IF(COUNTIF('CẤU HÌNH'!$E$5:$E$24,A579)&gt;0,'CẤU HÌNH'!$C$16,IF(WEEKDAY(A579)=1,'CẤU HÌNH'!$C$15,'CẤU HÌNH'!$C$14)))</f>
        <v/>
      </c>
      <c r="L579" s="37" t="str">
        <f t="shared" si="1"/>
        <v/>
      </c>
      <c r="M579" s="38" t="str">
        <f>IF(OR(A579="",B579=""),"",IF(F579&lt;&gt;"",F579,IF(G579=0,"",IF(OR(COUNTIF('CẤU HÌNH'!$E$5:$E$24,A579)&gt;0,WEEKDAY(A579)=1),"TC",IF(G579&gt;='CẤU HÌNH'!$C$11,"X",IF(G579&gt;='CẤU HÌNH'!$C$12,"N","K"))))))</f>
        <v/>
      </c>
      <c r="N579" s="17"/>
      <c r="O579" s="39" t="str">
        <f t="shared" si="2"/>
        <v/>
      </c>
    </row>
    <row r="580" ht="19.5" customHeight="1">
      <c r="A580" s="15"/>
      <c r="B580" s="17"/>
      <c r="C580" s="22" t="str">
        <f t="array" ref="C580">IF(B580="","",IFERROR(INDEX('NHÂN VIÊN'!$C$5:$C$54,MATCH(B580,'NHÂN VIÊN'!$B$5:$B$54,0)),"⚠ Sai mã NV"))</f>
        <v/>
      </c>
      <c r="D580" s="24"/>
      <c r="E580" s="24"/>
      <c r="F580" s="25"/>
      <c r="G580" s="32" t="str">
        <f>IF(OR(A580="",B580=""),"",IF(AND(D580&lt;&gt;"",E580&lt;&gt;""),ROUND(MAX(0,(E580-D580)*24-MAX(0,MIN(E580,'CẤU HÌNH'!$C$8)-MAX(D580,'CẤU HÌNH'!$C$7))*24),2),0))</f>
        <v/>
      </c>
      <c r="H580" s="34" t="str">
        <f>IF(M580="X",IF(D580&gt;'CẤU HÌNH'!$C$5+'CẤU HÌNH'!$C$10/1440,ROUND((D580-'CẤU HÌNH'!$C$5)*1440,0),0),"")</f>
        <v/>
      </c>
      <c r="I580" s="34" t="str">
        <f>IF(M580="X",IF(E580&lt;'CẤU HÌNH'!$C$6,ROUND(('CẤU HÌNH'!$C$6-E580)*1440,0),0),"")</f>
        <v/>
      </c>
      <c r="J580" s="37" t="str">
        <f>IF(M580="","",IF(M580="TC",G580,IF(M580="X",IF(ROUND((E580-'CẤU HÌNH'!$C$6)*24,4)&gt;='CẤU HÌNH'!$C$13,FLOOR(ROUND((E580-'CẤU HÌNH'!$C$6)*24,4),0.5),0),0)))</f>
        <v/>
      </c>
      <c r="K580" s="32" t="str">
        <f>IF(A580="","",IF(COUNTIF('CẤU HÌNH'!$E$5:$E$24,A580)&gt;0,'CẤU HÌNH'!$C$16,IF(WEEKDAY(A580)=1,'CẤU HÌNH'!$C$15,'CẤU HÌNH'!$C$14)))</f>
        <v/>
      </c>
      <c r="L580" s="37" t="str">
        <f t="shared" si="1"/>
        <v/>
      </c>
      <c r="M580" s="38" t="str">
        <f>IF(OR(A580="",B580=""),"",IF(F580&lt;&gt;"",F580,IF(G580=0,"",IF(OR(COUNTIF('CẤU HÌNH'!$E$5:$E$24,A580)&gt;0,WEEKDAY(A580)=1),"TC",IF(G580&gt;='CẤU HÌNH'!$C$11,"X",IF(G580&gt;='CẤU HÌNH'!$C$12,"N","K"))))))</f>
        <v/>
      </c>
      <c r="N580" s="17"/>
      <c r="O580" s="39" t="str">
        <f t="shared" si="2"/>
        <v/>
      </c>
    </row>
    <row r="581" ht="19.5" customHeight="1">
      <c r="A581" s="15"/>
      <c r="B581" s="17"/>
      <c r="C581" s="22" t="str">
        <f t="array" ref="C581">IF(B581="","",IFERROR(INDEX('NHÂN VIÊN'!$C$5:$C$54,MATCH(B581,'NHÂN VIÊN'!$B$5:$B$54,0)),"⚠ Sai mã NV"))</f>
        <v/>
      </c>
      <c r="D581" s="24"/>
      <c r="E581" s="24"/>
      <c r="F581" s="25"/>
      <c r="G581" s="32" t="str">
        <f>IF(OR(A581="",B581=""),"",IF(AND(D581&lt;&gt;"",E581&lt;&gt;""),ROUND(MAX(0,(E581-D581)*24-MAX(0,MIN(E581,'CẤU HÌNH'!$C$8)-MAX(D581,'CẤU HÌNH'!$C$7))*24),2),0))</f>
        <v/>
      </c>
      <c r="H581" s="34" t="str">
        <f>IF(M581="X",IF(D581&gt;'CẤU HÌNH'!$C$5+'CẤU HÌNH'!$C$10/1440,ROUND((D581-'CẤU HÌNH'!$C$5)*1440,0),0),"")</f>
        <v/>
      </c>
      <c r="I581" s="34" t="str">
        <f>IF(M581="X",IF(E581&lt;'CẤU HÌNH'!$C$6,ROUND(('CẤU HÌNH'!$C$6-E581)*1440,0),0),"")</f>
        <v/>
      </c>
      <c r="J581" s="37" t="str">
        <f>IF(M581="","",IF(M581="TC",G581,IF(M581="X",IF(ROUND((E581-'CẤU HÌNH'!$C$6)*24,4)&gt;='CẤU HÌNH'!$C$13,FLOOR(ROUND((E581-'CẤU HÌNH'!$C$6)*24,4),0.5),0),0)))</f>
        <v/>
      </c>
      <c r="K581" s="32" t="str">
        <f>IF(A581="","",IF(COUNTIF('CẤU HÌNH'!$E$5:$E$24,A581)&gt;0,'CẤU HÌNH'!$C$16,IF(WEEKDAY(A581)=1,'CẤU HÌNH'!$C$15,'CẤU HÌNH'!$C$14)))</f>
        <v/>
      </c>
      <c r="L581" s="37" t="str">
        <f t="shared" si="1"/>
        <v/>
      </c>
      <c r="M581" s="38" t="str">
        <f>IF(OR(A581="",B581=""),"",IF(F581&lt;&gt;"",F581,IF(G581=0,"",IF(OR(COUNTIF('CẤU HÌNH'!$E$5:$E$24,A581)&gt;0,WEEKDAY(A581)=1),"TC",IF(G581&gt;='CẤU HÌNH'!$C$11,"X",IF(G581&gt;='CẤU HÌNH'!$C$12,"N","K"))))))</f>
        <v/>
      </c>
      <c r="N581" s="17"/>
      <c r="O581" s="39" t="str">
        <f t="shared" si="2"/>
        <v/>
      </c>
    </row>
    <row r="582" ht="19.5" customHeight="1">
      <c r="A582" s="15"/>
      <c r="B582" s="17"/>
      <c r="C582" s="22" t="str">
        <f t="array" ref="C582">IF(B582="","",IFERROR(INDEX('NHÂN VIÊN'!$C$5:$C$54,MATCH(B582,'NHÂN VIÊN'!$B$5:$B$54,0)),"⚠ Sai mã NV"))</f>
        <v/>
      </c>
      <c r="D582" s="24"/>
      <c r="E582" s="24"/>
      <c r="F582" s="25"/>
      <c r="G582" s="32" t="str">
        <f>IF(OR(A582="",B582=""),"",IF(AND(D582&lt;&gt;"",E582&lt;&gt;""),ROUND(MAX(0,(E582-D582)*24-MAX(0,MIN(E582,'CẤU HÌNH'!$C$8)-MAX(D582,'CẤU HÌNH'!$C$7))*24),2),0))</f>
        <v/>
      </c>
      <c r="H582" s="34" t="str">
        <f>IF(M582="X",IF(D582&gt;'CẤU HÌNH'!$C$5+'CẤU HÌNH'!$C$10/1440,ROUND((D582-'CẤU HÌNH'!$C$5)*1440,0),0),"")</f>
        <v/>
      </c>
      <c r="I582" s="34" t="str">
        <f>IF(M582="X",IF(E582&lt;'CẤU HÌNH'!$C$6,ROUND(('CẤU HÌNH'!$C$6-E582)*1440,0),0),"")</f>
        <v/>
      </c>
      <c r="J582" s="37" t="str">
        <f>IF(M582="","",IF(M582="TC",G582,IF(M582="X",IF(ROUND((E582-'CẤU HÌNH'!$C$6)*24,4)&gt;='CẤU HÌNH'!$C$13,FLOOR(ROUND((E582-'CẤU HÌNH'!$C$6)*24,4),0.5),0),0)))</f>
        <v/>
      </c>
      <c r="K582" s="32" t="str">
        <f>IF(A582="","",IF(COUNTIF('CẤU HÌNH'!$E$5:$E$24,A582)&gt;0,'CẤU HÌNH'!$C$16,IF(WEEKDAY(A582)=1,'CẤU HÌNH'!$C$15,'CẤU HÌNH'!$C$14)))</f>
        <v/>
      </c>
      <c r="L582" s="37" t="str">
        <f t="shared" si="1"/>
        <v/>
      </c>
      <c r="M582" s="38" t="str">
        <f>IF(OR(A582="",B582=""),"",IF(F582&lt;&gt;"",F582,IF(G582=0,"",IF(OR(COUNTIF('CẤU HÌNH'!$E$5:$E$24,A582)&gt;0,WEEKDAY(A582)=1),"TC",IF(G582&gt;='CẤU HÌNH'!$C$11,"X",IF(G582&gt;='CẤU HÌNH'!$C$12,"N","K"))))))</f>
        <v/>
      </c>
      <c r="N582" s="17"/>
      <c r="O582" s="39" t="str">
        <f t="shared" si="2"/>
        <v/>
      </c>
    </row>
    <row r="583" ht="19.5" customHeight="1">
      <c r="A583" s="15"/>
      <c r="B583" s="17"/>
      <c r="C583" s="22" t="str">
        <f t="array" ref="C583">IF(B583="","",IFERROR(INDEX('NHÂN VIÊN'!$C$5:$C$54,MATCH(B583,'NHÂN VIÊN'!$B$5:$B$54,0)),"⚠ Sai mã NV"))</f>
        <v/>
      </c>
      <c r="D583" s="24"/>
      <c r="E583" s="24"/>
      <c r="F583" s="25"/>
      <c r="G583" s="32" t="str">
        <f>IF(OR(A583="",B583=""),"",IF(AND(D583&lt;&gt;"",E583&lt;&gt;""),ROUND(MAX(0,(E583-D583)*24-MAX(0,MIN(E583,'CẤU HÌNH'!$C$8)-MAX(D583,'CẤU HÌNH'!$C$7))*24),2),0))</f>
        <v/>
      </c>
      <c r="H583" s="34" t="str">
        <f>IF(M583="X",IF(D583&gt;'CẤU HÌNH'!$C$5+'CẤU HÌNH'!$C$10/1440,ROUND((D583-'CẤU HÌNH'!$C$5)*1440,0),0),"")</f>
        <v/>
      </c>
      <c r="I583" s="34" t="str">
        <f>IF(M583="X",IF(E583&lt;'CẤU HÌNH'!$C$6,ROUND(('CẤU HÌNH'!$C$6-E583)*1440,0),0),"")</f>
        <v/>
      </c>
      <c r="J583" s="37" t="str">
        <f>IF(M583="","",IF(M583="TC",G583,IF(M583="X",IF(ROUND((E583-'CẤU HÌNH'!$C$6)*24,4)&gt;='CẤU HÌNH'!$C$13,FLOOR(ROUND((E583-'CẤU HÌNH'!$C$6)*24,4),0.5),0),0)))</f>
        <v/>
      </c>
      <c r="K583" s="32" t="str">
        <f>IF(A583="","",IF(COUNTIF('CẤU HÌNH'!$E$5:$E$24,A583)&gt;0,'CẤU HÌNH'!$C$16,IF(WEEKDAY(A583)=1,'CẤU HÌNH'!$C$15,'CẤU HÌNH'!$C$14)))</f>
        <v/>
      </c>
      <c r="L583" s="37" t="str">
        <f t="shared" si="1"/>
        <v/>
      </c>
      <c r="M583" s="38" t="str">
        <f>IF(OR(A583="",B583=""),"",IF(F583&lt;&gt;"",F583,IF(G583=0,"",IF(OR(COUNTIF('CẤU HÌNH'!$E$5:$E$24,A583)&gt;0,WEEKDAY(A583)=1),"TC",IF(G583&gt;='CẤU HÌNH'!$C$11,"X",IF(G583&gt;='CẤU HÌNH'!$C$12,"N","K"))))))</f>
        <v/>
      </c>
      <c r="N583" s="17"/>
      <c r="O583" s="39" t="str">
        <f t="shared" si="2"/>
        <v/>
      </c>
    </row>
    <row r="584" ht="19.5" customHeight="1">
      <c r="A584" s="15"/>
      <c r="B584" s="17"/>
      <c r="C584" s="22" t="str">
        <f t="array" ref="C584">IF(B584="","",IFERROR(INDEX('NHÂN VIÊN'!$C$5:$C$54,MATCH(B584,'NHÂN VIÊN'!$B$5:$B$54,0)),"⚠ Sai mã NV"))</f>
        <v/>
      </c>
      <c r="D584" s="24"/>
      <c r="E584" s="24"/>
      <c r="F584" s="25"/>
      <c r="G584" s="32" t="str">
        <f>IF(OR(A584="",B584=""),"",IF(AND(D584&lt;&gt;"",E584&lt;&gt;""),ROUND(MAX(0,(E584-D584)*24-MAX(0,MIN(E584,'CẤU HÌNH'!$C$8)-MAX(D584,'CẤU HÌNH'!$C$7))*24),2),0))</f>
        <v/>
      </c>
      <c r="H584" s="34" t="str">
        <f>IF(M584="X",IF(D584&gt;'CẤU HÌNH'!$C$5+'CẤU HÌNH'!$C$10/1440,ROUND((D584-'CẤU HÌNH'!$C$5)*1440,0),0),"")</f>
        <v/>
      </c>
      <c r="I584" s="34" t="str">
        <f>IF(M584="X",IF(E584&lt;'CẤU HÌNH'!$C$6,ROUND(('CẤU HÌNH'!$C$6-E584)*1440,0),0),"")</f>
        <v/>
      </c>
      <c r="J584" s="37" t="str">
        <f>IF(M584="","",IF(M584="TC",G584,IF(M584="X",IF(ROUND((E584-'CẤU HÌNH'!$C$6)*24,4)&gt;='CẤU HÌNH'!$C$13,FLOOR(ROUND((E584-'CẤU HÌNH'!$C$6)*24,4),0.5),0),0)))</f>
        <v/>
      </c>
      <c r="K584" s="32" t="str">
        <f>IF(A584="","",IF(COUNTIF('CẤU HÌNH'!$E$5:$E$24,A584)&gt;0,'CẤU HÌNH'!$C$16,IF(WEEKDAY(A584)=1,'CẤU HÌNH'!$C$15,'CẤU HÌNH'!$C$14)))</f>
        <v/>
      </c>
      <c r="L584" s="37" t="str">
        <f t="shared" si="1"/>
        <v/>
      </c>
      <c r="M584" s="38" t="str">
        <f>IF(OR(A584="",B584=""),"",IF(F584&lt;&gt;"",F584,IF(G584=0,"",IF(OR(COUNTIF('CẤU HÌNH'!$E$5:$E$24,A584)&gt;0,WEEKDAY(A584)=1),"TC",IF(G584&gt;='CẤU HÌNH'!$C$11,"X",IF(G584&gt;='CẤU HÌNH'!$C$12,"N","K"))))))</f>
        <v/>
      </c>
      <c r="N584" s="17"/>
      <c r="O584" s="39" t="str">
        <f t="shared" si="2"/>
        <v/>
      </c>
    </row>
    <row r="585" ht="19.5" customHeight="1">
      <c r="A585" s="15"/>
      <c r="B585" s="17"/>
      <c r="C585" s="22" t="str">
        <f t="array" ref="C585">IF(B585="","",IFERROR(INDEX('NHÂN VIÊN'!$C$5:$C$54,MATCH(B585,'NHÂN VIÊN'!$B$5:$B$54,0)),"⚠ Sai mã NV"))</f>
        <v/>
      </c>
      <c r="D585" s="24"/>
      <c r="E585" s="24"/>
      <c r="F585" s="25"/>
      <c r="G585" s="32" t="str">
        <f>IF(OR(A585="",B585=""),"",IF(AND(D585&lt;&gt;"",E585&lt;&gt;""),ROUND(MAX(0,(E585-D585)*24-MAX(0,MIN(E585,'CẤU HÌNH'!$C$8)-MAX(D585,'CẤU HÌNH'!$C$7))*24),2),0))</f>
        <v/>
      </c>
      <c r="H585" s="34" t="str">
        <f>IF(M585="X",IF(D585&gt;'CẤU HÌNH'!$C$5+'CẤU HÌNH'!$C$10/1440,ROUND((D585-'CẤU HÌNH'!$C$5)*1440,0),0),"")</f>
        <v/>
      </c>
      <c r="I585" s="34" t="str">
        <f>IF(M585="X",IF(E585&lt;'CẤU HÌNH'!$C$6,ROUND(('CẤU HÌNH'!$C$6-E585)*1440,0),0),"")</f>
        <v/>
      </c>
      <c r="J585" s="37" t="str">
        <f>IF(M585="","",IF(M585="TC",G585,IF(M585="X",IF(ROUND((E585-'CẤU HÌNH'!$C$6)*24,4)&gt;='CẤU HÌNH'!$C$13,FLOOR(ROUND((E585-'CẤU HÌNH'!$C$6)*24,4),0.5),0),0)))</f>
        <v/>
      </c>
      <c r="K585" s="32" t="str">
        <f>IF(A585="","",IF(COUNTIF('CẤU HÌNH'!$E$5:$E$24,A585)&gt;0,'CẤU HÌNH'!$C$16,IF(WEEKDAY(A585)=1,'CẤU HÌNH'!$C$15,'CẤU HÌNH'!$C$14)))</f>
        <v/>
      </c>
      <c r="L585" s="37" t="str">
        <f t="shared" si="1"/>
        <v/>
      </c>
      <c r="M585" s="38" t="str">
        <f>IF(OR(A585="",B585=""),"",IF(F585&lt;&gt;"",F585,IF(G585=0,"",IF(OR(COUNTIF('CẤU HÌNH'!$E$5:$E$24,A585)&gt;0,WEEKDAY(A585)=1),"TC",IF(G585&gt;='CẤU HÌNH'!$C$11,"X",IF(G585&gt;='CẤU HÌNH'!$C$12,"N","K"))))))</f>
        <v/>
      </c>
      <c r="N585" s="17"/>
      <c r="O585" s="39" t="str">
        <f t="shared" si="2"/>
        <v/>
      </c>
    </row>
    <row r="586" ht="19.5" customHeight="1">
      <c r="A586" s="15"/>
      <c r="B586" s="17"/>
      <c r="C586" s="22" t="str">
        <f t="array" ref="C586">IF(B586="","",IFERROR(INDEX('NHÂN VIÊN'!$C$5:$C$54,MATCH(B586,'NHÂN VIÊN'!$B$5:$B$54,0)),"⚠ Sai mã NV"))</f>
        <v/>
      </c>
      <c r="D586" s="24"/>
      <c r="E586" s="24"/>
      <c r="F586" s="25"/>
      <c r="G586" s="32" t="str">
        <f>IF(OR(A586="",B586=""),"",IF(AND(D586&lt;&gt;"",E586&lt;&gt;""),ROUND(MAX(0,(E586-D586)*24-MAX(0,MIN(E586,'CẤU HÌNH'!$C$8)-MAX(D586,'CẤU HÌNH'!$C$7))*24),2),0))</f>
        <v/>
      </c>
      <c r="H586" s="34" t="str">
        <f>IF(M586="X",IF(D586&gt;'CẤU HÌNH'!$C$5+'CẤU HÌNH'!$C$10/1440,ROUND((D586-'CẤU HÌNH'!$C$5)*1440,0),0),"")</f>
        <v/>
      </c>
      <c r="I586" s="34" t="str">
        <f>IF(M586="X",IF(E586&lt;'CẤU HÌNH'!$C$6,ROUND(('CẤU HÌNH'!$C$6-E586)*1440,0),0),"")</f>
        <v/>
      </c>
      <c r="J586" s="37" t="str">
        <f>IF(M586="","",IF(M586="TC",G586,IF(M586="X",IF(ROUND((E586-'CẤU HÌNH'!$C$6)*24,4)&gt;='CẤU HÌNH'!$C$13,FLOOR(ROUND((E586-'CẤU HÌNH'!$C$6)*24,4),0.5),0),0)))</f>
        <v/>
      </c>
      <c r="K586" s="32" t="str">
        <f>IF(A586="","",IF(COUNTIF('CẤU HÌNH'!$E$5:$E$24,A586)&gt;0,'CẤU HÌNH'!$C$16,IF(WEEKDAY(A586)=1,'CẤU HÌNH'!$C$15,'CẤU HÌNH'!$C$14)))</f>
        <v/>
      </c>
      <c r="L586" s="37" t="str">
        <f t="shared" si="1"/>
        <v/>
      </c>
      <c r="M586" s="38" t="str">
        <f>IF(OR(A586="",B586=""),"",IF(F586&lt;&gt;"",F586,IF(G586=0,"",IF(OR(COUNTIF('CẤU HÌNH'!$E$5:$E$24,A586)&gt;0,WEEKDAY(A586)=1),"TC",IF(G586&gt;='CẤU HÌNH'!$C$11,"X",IF(G586&gt;='CẤU HÌNH'!$C$12,"N","K"))))))</f>
        <v/>
      </c>
      <c r="N586" s="17"/>
      <c r="O586" s="39" t="str">
        <f t="shared" si="2"/>
        <v/>
      </c>
    </row>
    <row r="587" ht="19.5" customHeight="1">
      <c r="A587" s="15"/>
      <c r="B587" s="17"/>
      <c r="C587" s="22" t="str">
        <f t="array" ref="C587">IF(B587="","",IFERROR(INDEX('NHÂN VIÊN'!$C$5:$C$54,MATCH(B587,'NHÂN VIÊN'!$B$5:$B$54,0)),"⚠ Sai mã NV"))</f>
        <v/>
      </c>
      <c r="D587" s="24"/>
      <c r="E587" s="24"/>
      <c r="F587" s="25"/>
      <c r="G587" s="32" t="str">
        <f>IF(OR(A587="",B587=""),"",IF(AND(D587&lt;&gt;"",E587&lt;&gt;""),ROUND(MAX(0,(E587-D587)*24-MAX(0,MIN(E587,'CẤU HÌNH'!$C$8)-MAX(D587,'CẤU HÌNH'!$C$7))*24),2),0))</f>
        <v/>
      </c>
      <c r="H587" s="34" t="str">
        <f>IF(M587="X",IF(D587&gt;'CẤU HÌNH'!$C$5+'CẤU HÌNH'!$C$10/1440,ROUND((D587-'CẤU HÌNH'!$C$5)*1440,0),0),"")</f>
        <v/>
      </c>
      <c r="I587" s="34" t="str">
        <f>IF(M587="X",IF(E587&lt;'CẤU HÌNH'!$C$6,ROUND(('CẤU HÌNH'!$C$6-E587)*1440,0),0),"")</f>
        <v/>
      </c>
      <c r="J587" s="37" t="str">
        <f>IF(M587="","",IF(M587="TC",G587,IF(M587="X",IF(ROUND((E587-'CẤU HÌNH'!$C$6)*24,4)&gt;='CẤU HÌNH'!$C$13,FLOOR(ROUND((E587-'CẤU HÌNH'!$C$6)*24,4),0.5),0),0)))</f>
        <v/>
      </c>
      <c r="K587" s="32" t="str">
        <f>IF(A587="","",IF(COUNTIF('CẤU HÌNH'!$E$5:$E$24,A587)&gt;0,'CẤU HÌNH'!$C$16,IF(WEEKDAY(A587)=1,'CẤU HÌNH'!$C$15,'CẤU HÌNH'!$C$14)))</f>
        <v/>
      </c>
      <c r="L587" s="37" t="str">
        <f t="shared" si="1"/>
        <v/>
      </c>
      <c r="M587" s="38" t="str">
        <f>IF(OR(A587="",B587=""),"",IF(F587&lt;&gt;"",F587,IF(G587=0,"",IF(OR(COUNTIF('CẤU HÌNH'!$E$5:$E$24,A587)&gt;0,WEEKDAY(A587)=1),"TC",IF(G587&gt;='CẤU HÌNH'!$C$11,"X",IF(G587&gt;='CẤU HÌNH'!$C$12,"N","K"))))))</f>
        <v/>
      </c>
      <c r="N587" s="17"/>
      <c r="O587" s="39" t="str">
        <f t="shared" si="2"/>
        <v/>
      </c>
    </row>
    <row r="588" ht="19.5" customHeight="1">
      <c r="A588" s="15"/>
      <c r="B588" s="17"/>
      <c r="C588" s="22" t="str">
        <f t="array" ref="C588">IF(B588="","",IFERROR(INDEX('NHÂN VIÊN'!$C$5:$C$54,MATCH(B588,'NHÂN VIÊN'!$B$5:$B$54,0)),"⚠ Sai mã NV"))</f>
        <v/>
      </c>
      <c r="D588" s="24"/>
      <c r="E588" s="24"/>
      <c r="F588" s="25"/>
      <c r="G588" s="32" t="str">
        <f>IF(OR(A588="",B588=""),"",IF(AND(D588&lt;&gt;"",E588&lt;&gt;""),ROUND(MAX(0,(E588-D588)*24-MAX(0,MIN(E588,'CẤU HÌNH'!$C$8)-MAX(D588,'CẤU HÌNH'!$C$7))*24),2),0))</f>
        <v/>
      </c>
      <c r="H588" s="34" t="str">
        <f>IF(M588="X",IF(D588&gt;'CẤU HÌNH'!$C$5+'CẤU HÌNH'!$C$10/1440,ROUND((D588-'CẤU HÌNH'!$C$5)*1440,0),0),"")</f>
        <v/>
      </c>
      <c r="I588" s="34" t="str">
        <f>IF(M588="X",IF(E588&lt;'CẤU HÌNH'!$C$6,ROUND(('CẤU HÌNH'!$C$6-E588)*1440,0),0),"")</f>
        <v/>
      </c>
      <c r="J588" s="37" t="str">
        <f>IF(M588="","",IF(M588="TC",G588,IF(M588="X",IF(ROUND((E588-'CẤU HÌNH'!$C$6)*24,4)&gt;='CẤU HÌNH'!$C$13,FLOOR(ROUND((E588-'CẤU HÌNH'!$C$6)*24,4),0.5),0),0)))</f>
        <v/>
      </c>
      <c r="K588" s="32" t="str">
        <f>IF(A588="","",IF(COUNTIF('CẤU HÌNH'!$E$5:$E$24,A588)&gt;0,'CẤU HÌNH'!$C$16,IF(WEEKDAY(A588)=1,'CẤU HÌNH'!$C$15,'CẤU HÌNH'!$C$14)))</f>
        <v/>
      </c>
      <c r="L588" s="37" t="str">
        <f t="shared" si="1"/>
        <v/>
      </c>
      <c r="M588" s="38" t="str">
        <f>IF(OR(A588="",B588=""),"",IF(F588&lt;&gt;"",F588,IF(G588=0,"",IF(OR(COUNTIF('CẤU HÌNH'!$E$5:$E$24,A588)&gt;0,WEEKDAY(A588)=1),"TC",IF(G588&gt;='CẤU HÌNH'!$C$11,"X",IF(G588&gt;='CẤU HÌNH'!$C$12,"N","K"))))))</f>
        <v/>
      </c>
      <c r="N588" s="17"/>
      <c r="O588" s="39" t="str">
        <f t="shared" si="2"/>
        <v/>
      </c>
    </row>
    <row r="589" ht="19.5" customHeight="1">
      <c r="A589" s="15"/>
      <c r="B589" s="17"/>
      <c r="C589" s="22" t="str">
        <f t="array" ref="C589">IF(B589="","",IFERROR(INDEX('NHÂN VIÊN'!$C$5:$C$54,MATCH(B589,'NHÂN VIÊN'!$B$5:$B$54,0)),"⚠ Sai mã NV"))</f>
        <v/>
      </c>
      <c r="D589" s="24"/>
      <c r="E589" s="24"/>
      <c r="F589" s="25"/>
      <c r="G589" s="32" t="str">
        <f>IF(OR(A589="",B589=""),"",IF(AND(D589&lt;&gt;"",E589&lt;&gt;""),ROUND(MAX(0,(E589-D589)*24-MAX(0,MIN(E589,'CẤU HÌNH'!$C$8)-MAX(D589,'CẤU HÌNH'!$C$7))*24),2),0))</f>
        <v/>
      </c>
      <c r="H589" s="34" t="str">
        <f>IF(M589="X",IF(D589&gt;'CẤU HÌNH'!$C$5+'CẤU HÌNH'!$C$10/1440,ROUND((D589-'CẤU HÌNH'!$C$5)*1440,0),0),"")</f>
        <v/>
      </c>
      <c r="I589" s="34" t="str">
        <f>IF(M589="X",IF(E589&lt;'CẤU HÌNH'!$C$6,ROUND(('CẤU HÌNH'!$C$6-E589)*1440,0),0),"")</f>
        <v/>
      </c>
      <c r="J589" s="37" t="str">
        <f>IF(M589="","",IF(M589="TC",G589,IF(M589="X",IF(ROUND((E589-'CẤU HÌNH'!$C$6)*24,4)&gt;='CẤU HÌNH'!$C$13,FLOOR(ROUND((E589-'CẤU HÌNH'!$C$6)*24,4),0.5),0),0)))</f>
        <v/>
      </c>
      <c r="K589" s="32" t="str">
        <f>IF(A589="","",IF(COUNTIF('CẤU HÌNH'!$E$5:$E$24,A589)&gt;0,'CẤU HÌNH'!$C$16,IF(WEEKDAY(A589)=1,'CẤU HÌNH'!$C$15,'CẤU HÌNH'!$C$14)))</f>
        <v/>
      </c>
      <c r="L589" s="37" t="str">
        <f t="shared" si="1"/>
        <v/>
      </c>
      <c r="M589" s="38" t="str">
        <f>IF(OR(A589="",B589=""),"",IF(F589&lt;&gt;"",F589,IF(G589=0,"",IF(OR(COUNTIF('CẤU HÌNH'!$E$5:$E$24,A589)&gt;0,WEEKDAY(A589)=1),"TC",IF(G589&gt;='CẤU HÌNH'!$C$11,"X",IF(G589&gt;='CẤU HÌNH'!$C$12,"N","K"))))))</f>
        <v/>
      </c>
      <c r="N589" s="17"/>
      <c r="O589" s="39" t="str">
        <f t="shared" si="2"/>
        <v/>
      </c>
    </row>
    <row r="590" ht="19.5" customHeight="1">
      <c r="A590" s="15"/>
      <c r="B590" s="17"/>
      <c r="C590" s="22" t="str">
        <f t="array" ref="C590">IF(B590="","",IFERROR(INDEX('NHÂN VIÊN'!$C$5:$C$54,MATCH(B590,'NHÂN VIÊN'!$B$5:$B$54,0)),"⚠ Sai mã NV"))</f>
        <v/>
      </c>
      <c r="D590" s="24"/>
      <c r="E590" s="24"/>
      <c r="F590" s="25"/>
      <c r="G590" s="32" t="str">
        <f>IF(OR(A590="",B590=""),"",IF(AND(D590&lt;&gt;"",E590&lt;&gt;""),ROUND(MAX(0,(E590-D590)*24-MAX(0,MIN(E590,'CẤU HÌNH'!$C$8)-MAX(D590,'CẤU HÌNH'!$C$7))*24),2),0))</f>
        <v/>
      </c>
      <c r="H590" s="34" t="str">
        <f>IF(M590="X",IF(D590&gt;'CẤU HÌNH'!$C$5+'CẤU HÌNH'!$C$10/1440,ROUND((D590-'CẤU HÌNH'!$C$5)*1440,0),0),"")</f>
        <v/>
      </c>
      <c r="I590" s="34" t="str">
        <f>IF(M590="X",IF(E590&lt;'CẤU HÌNH'!$C$6,ROUND(('CẤU HÌNH'!$C$6-E590)*1440,0),0),"")</f>
        <v/>
      </c>
      <c r="J590" s="37" t="str">
        <f>IF(M590="","",IF(M590="TC",G590,IF(M590="X",IF(ROUND((E590-'CẤU HÌNH'!$C$6)*24,4)&gt;='CẤU HÌNH'!$C$13,FLOOR(ROUND((E590-'CẤU HÌNH'!$C$6)*24,4),0.5),0),0)))</f>
        <v/>
      </c>
      <c r="K590" s="32" t="str">
        <f>IF(A590="","",IF(COUNTIF('CẤU HÌNH'!$E$5:$E$24,A590)&gt;0,'CẤU HÌNH'!$C$16,IF(WEEKDAY(A590)=1,'CẤU HÌNH'!$C$15,'CẤU HÌNH'!$C$14)))</f>
        <v/>
      </c>
      <c r="L590" s="37" t="str">
        <f t="shared" si="1"/>
        <v/>
      </c>
      <c r="M590" s="38" t="str">
        <f>IF(OR(A590="",B590=""),"",IF(F590&lt;&gt;"",F590,IF(G590=0,"",IF(OR(COUNTIF('CẤU HÌNH'!$E$5:$E$24,A590)&gt;0,WEEKDAY(A590)=1),"TC",IF(G590&gt;='CẤU HÌNH'!$C$11,"X",IF(G590&gt;='CẤU HÌNH'!$C$12,"N","K"))))))</f>
        <v/>
      </c>
      <c r="N590" s="17"/>
      <c r="O590" s="39" t="str">
        <f t="shared" si="2"/>
        <v/>
      </c>
    </row>
    <row r="591" ht="19.5" customHeight="1">
      <c r="A591" s="15"/>
      <c r="B591" s="17"/>
      <c r="C591" s="22" t="str">
        <f t="array" ref="C591">IF(B591="","",IFERROR(INDEX('NHÂN VIÊN'!$C$5:$C$54,MATCH(B591,'NHÂN VIÊN'!$B$5:$B$54,0)),"⚠ Sai mã NV"))</f>
        <v/>
      </c>
      <c r="D591" s="24"/>
      <c r="E591" s="24"/>
      <c r="F591" s="25"/>
      <c r="G591" s="32" t="str">
        <f>IF(OR(A591="",B591=""),"",IF(AND(D591&lt;&gt;"",E591&lt;&gt;""),ROUND(MAX(0,(E591-D591)*24-MAX(0,MIN(E591,'CẤU HÌNH'!$C$8)-MAX(D591,'CẤU HÌNH'!$C$7))*24),2),0))</f>
        <v/>
      </c>
      <c r="H591" s="34" t="str">
        <f>IF(M591="X",IF(D591&gt;'CẤU HÌNH'!$C$5+'CẤU HÌNH'!$C$10/1440,ROUND((D591-'CẤU HÌNH'!$C$5)*1440,0),0),"")</f>
        <v/>
      </c>
      <c r="I591" s="34" t="str">
        <f>IF(M591="X",IF(E591&lt;'CẤU HÌNH'!$C$6,ROUND(('CẤU HÌNH'!$C$6-E591)*1440,0),0),"")</f>
        <v/>
      </c>
      <c r="J591" s="37" t="str">
        <f>IF(M591="","",IF(M591="TC",G591,IF(M591="X",IF(ROUND((E591-'CẤU HÌNH'!$C$6)*24,4)&gt;='CẤU HÌNH'!$C$13,FLOOR(ROUND((E591-'CẤU HÌNH'!$C$6)*24,4),0.5),0),0)))</f>
        <v/>
      </c>
      <c r="K591" s="32" t="str">
        <f>IF(A591="","",IF(COUNTIF('CẤU HÌNH'!$E$5:$E$24,A591)&gt;0,'CẤU HÌNH'!$C$16,IF(WEEKDAY(A591)=1,'CẤU HÌNH'!$C$15,'CẤU HÌNH'!$C$14)))</f>
        <v/>
      </c>
      <c r="L591" s="37" t="str">
        <f t="shared" si="1"/>
        <v/>
      </c>
      <c r="M591" s="38" t="str">
        <f>IF(OR(A591="",B591=""),"",IF(F591&lt;&gt;"",F591,IF(G591=0,"",IF(OR(COUNTIF('CẤU HÌNH'!$E$5:$E$24,A591)&gt;0,WEEKDAY(A591)=1),"TC",IF(G591&gt;='CẤU HÌNH'!$C$11,"X",IF(G591&gt;='CẤU HÌNH'!$C$12,"N","K"))))))</f>
        <v/>
      </c>
      <c r="N591" s="17"/>
      <c r="O591" s="39" t="str">
        <f t="shared" si="2"/>
        <v/>
      </c>
    </row>
    <row r="592" ht="19.5" customHeight="1">
      <c r="A592" s="15"/>
      <c r="B592" s="17"/>
      <c r="C592" s="22" t="str">
        <f t="array" ref="C592">IF(B592="","",IFERROR(INDEX('NHÂN VIÊN'!$C$5:$C$54,MATCH(B592,'NHÂN VIÊN'!$B$5:$B$54,0)),"⚠ Sai mã NV"))</f>
        <v/>
      </c>
      <c r="D592" s="24"/>
      <c r="E592" s="24"/>
      <c r="F592" s="25"/>
      <c r="G592" s="32" t="str">
        <f>IF(OR(A592="",B592=""),"",IF(AND(D592&lt;&gt;"",E592&lt;&gt;""),ROUND(MAX(0,(E592-D592)*24-MAX(0,MIN(E592,'CẤU HÌNH'!$C$8)-MAX(D592,'CẤU HÌNH'!$C$7))*24),2),0))</f>
        <v/>
      </c>
      <c r="H592" s="34" t="str">
        <f>IF(M592="X",IF(D592&gt;'CẤU HÌNH'!$C$5+'CẤU HÌNH'!$C$10/1440,ROUND((D592-'CẤU HÌNH'!$C$5)*1440,0),0),"")</f>
        <v/>
      </c>
      <c r="I592" s="34" t="str">
        <f>IF(M592="X",IF(E592&lt;'CẤU HÌNH'!$C$6,ROUND(('CẤU HÌNH'!$C$6-E592)*1440,0),0),"")</f>
        <v/>
      </c>
      <c r="J592" s="37" t="str">
        <f>IF(M592="","",IF(M592="TC",G592,IF(M592="X",IF(ROUND((E592-'CẤU HÌNH'!$C$6)*24,4)&gt;='CẤU HÌNH'!$C$13,FLOOR(ROUND((E592-'CẤU HÌNH'!$C$6)*24,4),0.5),0),0)))</f>
        <v/>
      </c>
      <c r="K592" s="32" t="str">
        <f>IF(A592="","",IF(COUNTIF('CẤU HÌNH'!$E$5:$E$24,A592)&gt;0,'CẤU HÌNH'!$C$16,IF(WEEKDAY(A592)=1,'CẤU HÌNH'!$C$15,'CẤU HÌNH'!$C$14)))</f>
        <v/>
      </c>
      <c r="L592" s="37" t="str">
        <f t="shared" si="1"/>
        <v/>
      </c>
      <c r="M592" s="38" t="str">
        <f>IF(OR(A592="",B592=""),"",IF(F592&lt;&gt;"",F592,IF(G592=0,"",IF(OR(COUNTIF('CẤU HÌNH'!$E$5:$E$24,A592)&gt;0,WEEKDAY(A592)=1),"TC",IF(G592&gt;='CẤU HÌNH'!$C$11,"X",IF(G592&gt;='CẤU HÌNH'!$C$12,"N","K"))))))</f>
        <v/>
      </c>
      <c r="N592" s="17"/>
      <c r="O592" s="39" t="str">
        <f t="shared" si="2"/>
        <v/>
      </c>
    </row>
    <row r="593" ht="19.5" customHeight="1">
      <c r="A593" s="15"/>
      <c r="B593" s="17"/>
      <c r="C593" s="22" t="str">
        <f t="array" ref="C593">IF(B593="","",IFERROR(INDEX('NHÂN VIÊN'!$C$5:$C$54,MATCH(B593,'NHÂN VIÊN'!$B$5:$B$54,0)),"⚠ Sai mã NV"))</f>
        <v/>
      </c>
      <c r="D593" s="24"/>
      <c r="E593" s="24"/>
      <c r="F593" s="25"/>
      <c r="G593" s="32" t="str">
        <f>IF(OR(A593="",B593=""),"",IF(AND(D593&lt;&gt;"",E593&lt;&gt;""),ROUND(MAX(0,(E593-D593)*24-MAX(0,MIN(E593,'CẤU HÌNH'!$C$8)-MAX(D593,'CẤU HÌNH'!$C$7))*24),2),0))</f>
        <v/>
      </c>
      <c r="H593" s="34" t="str">
        <f>IF(M593="X",IF(D593&gt;'CẤU HÌNH'!$C$5+'CẤU HÌNH'!$C$10/1440,ROUND((D593-'CẤU HÌNH'!$C$5)*1440,0),0),"")</f>
        <v/>
      </c>
      <c r="I593" s="34" t="str">
        <f>IF(M593="X",IF(E593&lt;'CẤU HÌNH'!$C$6,ROUND(('CẤU HÌNH'!$C$6-E593)*1440,0),0),"")</f>
        <v/>
      </c>
      <c r="J593" s="37" t="str">
        <f>IF(M593="","",IF(M593="TC",G593,IF(M593="X",IF(ROUND((E593-'CẤU HÌNH'!$C$6)*24,4)&gt;='CẤU HÌNH'!$C$13,FLOOR(ROUND((E593-'CẤU HÌNH'!$C$6)*24,4),0.5),0),0)))</f>
        <v/>
      </c>
      <c r="K593" s="32" t="str">
        <f>IF(A593="","",IF(COUNTIF('CẤU HÌNH'!$E$5:$E$24,A593)&gt;0,'CẤU HÌNH'!$C$16,IF(WEEKDAY(A593)=1,'CẤU HÌNH'!$C$15,'CẤU HÌNH'!$C$14)))</f>
        <v/>
      </c>
      <c r="L593" s="37" t="str">
        <f t="shared" si="1"/>
        <v/>
      </c>
      <c r="M593" s="38" t="str">
        <f>IF(OR(A593="",B593=""),"",IF(F593&lt;&gt;"",F593,IF(G593=0,"",IF(OR(COUNTIF('CẤU HÌNH'!$E$5:$E$24,A593)&gt;0,WEEKDAY(A593)=1),"TC",IF(G593&gt;='CẤU HÌNH'!$C$11,"X",IF(G593&gt;='CẤU HÌNH'!$C$12,"N","K"))))))</f>
        <v/>
      </c>
      <c r="N593" s="17"/>
      <c r="O593" s="39" t="str">
        <f t="shared" si="2"/>
        <v/>
      </c>
    </row>
    <row r="594" ht="19.5" customHeight="1">
      <c r="A594" s="15"/>
      <c r="B594" s="17"/>
      <c r="C594" s="22" t="str">
        <f t="array" ref="C594">IF(B594="","",IFERROR(INDEX('NHÂN VIÊN'!$C$5:$C$54,MATCH(B594,'NHÂN VIÊN'!$B$5:$B$54,0)),"⚠ Sai mã NV"))</f>
        <v/>
      </c>
      <c r="D594" s="24"/>
      <c r="E594" s="24"/>
      <c r="F594" s="25"/>
      <c r="G594" s="32" t="str">
        <f>IF(OR(A594="",B594=""),"",IF(AND(D594&lt;&gt;"",E594&lt;&gt;""),ROUND(MAX(0,(E594-D594)*24-MAX(0,MIN(E594,'CẤU HÌNH'!$C$8)-MAX(D594,'CẤU HÌNH'!$C$7))*24),2),0))</f>
        <v/>
      </c>
      <c r="H594" s="34" t="str">
        <f>IF(M594="X",IF(D594&gt;'CẤU HÌNH'!$C$5+'CẤU HÌNH'!$C$10/1440,ROUND((D594-'CẤU HÌNH'!$C$5)*1440,0),0),"")</f>
        <v/>
      </c>
      <c r="I594" s="34" t="str">
        <f>IF(M594="X",IF(E594&lt;'CẤU HÌNH'!$C$6,ROUND(('CẤU HÌNH'!$C$6-E594)*1440,0),0),"")</f>
        <v/>
      </c>
      <c r="J594" s="37" t="str">
        <f>IF(M594="","",IF(M594="TC",G594,IF(M594="X",IF(ROUND((E594-'CẤU HÌNH'!$C$6)*24,4)&gt;='CẤU HÌNH'!$C$13,FLOOR(ROUND((E594-'CẤU HÌNH'!$C$6)*24,4),0.5),0),0)))</f>
        <v/>
      </c>
      <c r="K594" s="32" t="str">
        <f>IF(A594="","",IF(COUNTIF('CẤU HÌNH'!$E$5:$E$24,A594)&gt;0,'CẤU HÌNH'!$C$16,IF(WEEKDAY(A594)=1,'CẤU HÌNH'!$C$15,'CẤU HÌNH'!$C$14)))</f>
        <v/>
      </c>
      <c r="L594" s="37" t="str">
        <f t="shared" si="1"/>
        <v/>
      </c>
      <c r="M594" s="38" t="str">
        <f>IF(OR(A594="",B594=""),"",IF(F594&lt;&gt;"",F594,IF(G594=0,"",IF(OR(COUNTIF('CẤU HÌNH'!$E$5:$E$24,A594)&gt;0,WEEKDAY(A594)=1),"TC",IF(G594&gt;='CẤU HÌNH'!$C$11,"X",IF(G594&gt;='CẤU HÌNH'!$C$12,"N","K"))))))</f>
        <v/>
      </c>
      <c r="N594" s="17"/>
      <c r="O594" s="39" t="str">
        <f t="shared" si="2"/>
        <v/>
      </c>
    </row>
    <row r="595" ht="19.5" customHeight="1">
      <c r="A595" s="15"/>
      <c r="B595" s="17"/>
      <c r="C595" s="22" t="str">
        <f t="array" ref="C595">IF(B595="","",IFERROR(INDEX('NHÂN VIÊN'!$C$5:$C$54,MATCH(B595,'NHÂN VIÊN'!$B$5:$B$54,0)),"⚠ Sai mã NV"))</f>
        <v/>
      </c>
      <c r="D595" s="24"/>
      <c r="E595" s="24"/>
      <c r="F595" s="25"/>
      <c r="G595" s="32" t="str">
        <f>IF(OR(A595="",B595=""),"",IF(AND(D595&lt;&gt;"",E595&lt;&gt;""),ROUND(MAX(0,(E595-D595)*24-MAX(0,MIN(E595,'CẤU HÌNH'!$C$8)-MAX(D595,'CẤU HÌNH'!$C$7))*24),2),0))</f>
        <v/>
      </c>
      <c r="H595" s="34" t="str">
        <f>IF(M595="X",IF(D595&gt;'CẤU HÌNH'!$C$5+'CẤU HÌNH'!$C$10/1440,ROUND((D595-'CẤU HÌNH'!$C$5)*1440,0),0),"")</f>
        <v/>
      </c>
      <c r="I595" s="34" t="str">
        <f>IF(M595="X",IF(E595&lt;'CẤU HÌNH'!$C$6,ROUND(('CẤU HÌNH'!$C$6-E595)*1440,0),0),"")</f>
        <v/>
      </c>
      <c r="J595" s="37" t="str">
        <f>IF(M595="","",IF(M595="TC",G595,IF(M595="X",IF(ROUND((E595-'CẤU HÌNH'!$C$6)*24,4)&gt;='CẤU HÌNH'!$C$13,FLOOR(ROUND((E595-'CẤU HÌNH'!$C$6)*24,4),0.5),0),0)))</f>
        <v/>
      </c>
      <c r="K595" s="32" t="str">
        <f>IF(A595="","",IF(COUNTIF('CẤU HÌNH'!$E$5:$E$24,A595)&gt;0,'CẤU HÌNH'!$C$16,IF(WEEKDAY(A595)=1,'CẤU HÌNH'!$C$15,'CẤU HÌNH'!$C$14)))</f>
        <v/>
      </c>
      <c r="L595" s="37" t="str">
        <f t="shared" si="1"/>
        <v/>
      </c>
      <c r="M595" s="38" t="str">
        <f>IF(OR(A595="",B595=""),"",IF(F595&lt;&gt;"",F595,IF(G595=0,"",IF(OR(COUNTIF('CẤU HÌNH'!$E$5:$E$24,A595)&gt;0,WEEKDAY(A595)=1),"TC",IF(G595&gt;='CẤU HÌNH'!$C$11,"X",IF(G595&gt;='CẤU HÌNH'!$C$12,"N","K"))))))</f>
        <v/>
      </c>
      <c r="N595" s="17"/>
      <c r="O595" s="39" t="str">
        <f t="shared" si="2"/>
        <v/>
      </c>
    </row>
    <row r="596" ht="19.5" customHeight="1">
      <c r="A596" s="15"/>
      <c r="B596" s="17"/>
      <c r="C596" s="22" t="str">
        <f t="array" ref="C596">IF(B596="","",IFERROR(INDEX('NHÂN VIÊN'!$C$5:$C$54,MATCH(B596,'NHÂN VIÊN'!$B$5:$B$54,0)),"⚠ Sai mã NV"))</f>
        <v/>
      </c>
      <c r="D596" s="24"/>
      <c r="E596" s="24"/>
      <c r="F596" s="25"/>
      <c r="G596" s="32" t="str">
        <f>IF(OR(A596="",B596=""),"",IF(AND(D596&lt;&gt;"",E596&lt;&gt;""),ROUND(MAX(0,(E596-D596)*24-MAX(0,MIN(E596,'CẤU HÌNH'!$C$8)-MAX(D596,'CẤU HÌNH'!$C$7))*24),2),0))</f>
        <v/>
      </c>
      <c r="H596" s="34" t="str">
        <f>IF(M596="X",IF(D596&gt;'CẤU HÌNH'!$C$5+'CẤU HÌNH'!$C$10/1440,ROUND((D596-'CẤU HÌNH'!$C$5)*1440,0),0),"")</f>
        <v/>
      </c>
      <c r="I596" s="34" t="str">
        <f>IF(M596="X",IF(E596&lt;'CẤU HÌNH'!$C$6,ROUND(('CẤU HÌNH'!$C$6-E596)*1440,0),0),"")</f>
        <v/>
      </c>
      <c r="J596" s="37" t="str">
        <f>IF(M596="","",IF(M596="TC",G596,IF(M596="X",IF(ROUND((E596-'CẤU HÌNH'!$C$6)*24,4)&gt;='CẤU HÌNH'!$C$13,FLOOR(ROUND((E596-'CẤU HÌNH'!$C$6)*24,4),0.5),0),0)))</f>
        <v/>
      </c>
      <c r="K596" s="32" t="str">
        <f>IF(A596="","",IF(COUNTIF('CẤU HÌNH'!$E$5:$E$24,A596)&gt;0,'CẤU HÌNH'!$C$16,IF(WEEKDAY(A596)=1,'CẤU HÌNH'!$C$15,'CẤU HÌNH'!$C$14)))</f>
        <v/>
      </c>
      <c r="L596" s="37" t="str">
        <f t="shared" si="1"/>
        <v/>
      </c>
      <c r="M596" s="38" t="str">
        <f>IF(OR(A596="",B596=""),"",IF(F596&lt;&gt;"",F596,IF(G596=0,"",IF(OR(COUNTIF('CẤU HÌNH'!$E$5:$E$24,A596)&gt;0,WEEKDAY(A596)=1),"TC",IF(G596&gt;='CẤU HÌNH'!$C$11,"X",IF(G596&gt;='CẤU HÌNH'!$C$12,"N","K"))))))</f>
        <v/>
      </c>
      <c r="N596" s="17"/>
      <c r="O596" s="39" t="str">
        <f t="shared" si="2"/>
        <v/>
      </c>
    </row>
    <row r="597" ht="19.5" customHeight="1">
      <c r="A597" s="15"/>
      <c r="B597" s="17"/>
      <c r="C597" s="22" t="str">
        <f t="array" ref="C597">IF(B597="","",IFERROR(INDEX('NHÂN VIÊN'!$C$5:$C$54,MATCH(B597,'NHÂN VIÊN'!$B$5:$B$54,0)),"⚠ Sai mã NV"))</f>
        <v/>
      </c>
      <c r="D597" s="24"/>
      <c r="E597" s="24"/>
      <c r="F597" s="25"/>
      <c r="G597" s="32" t="str">
        <f>IF(OR(A597="",B597=""),"",IF(AND(D597&lt;&gt;"",E597&lt;&gt;""),ROUND(MAX(0,(E597-D597)*24-MAX(0,MIN(E597,'CẤU HÌNH'!$C$8)-MAX(D597,'CẤU HÌNH'!$C$7))*24),2),0))</f>
        <v/>
      </c>
      <c r="H597" s="34" t="str">
        <f>IF(M597="X",IF(D597&gt;'CẤU HÌNH'!$C$5+'CẤU HÌNH'!$C$10/1440,ROUND((D597-'CẤU HÌNH'!$C$5)*1440,0),0),"")</f>
        <v/>
      </c>
      <c r="I597" s="34" t="str">
        <f>IF(M597="X",IF(E597&lt;'CẤU HÌNH'!$C$6,ROUND(('CẤU HÌNH'!$C$6-E597)*1440,0),0),"")</f>
        <v/>
      </c>
      <c r="J597" s="37" t="str">
        <f>IF(M597="","",IF(M597="TC",G597,IF(M597="X",IF(ROUND((E597-'CẤU HÌNH'!$C$6)*24,4)&gt;='CẤU HÌNH'!$C$13,FLOOR(ROUND((E597-'CẤU HÌNH'!$C$6)*24,4),0.5),0),0)))</f>
        <v/>
      </c>
      <c r="K597" s="32" t="str">
        <f>IF(A597="","",IF(COUNTIF('CẤU HÌNH'!$E$5:$E$24,A597)&gt;0,'CẤU HÌNH'!$C$16,IF(WEEKDAY(A597)=1,'CẤU HÌNH'!$C$15,'CẤU HÌNH'!$C$14)))</f>
        <v/>
      </c>
      <c r="L597" s="37" t="str">
        <f t="shared" si="1"/>
        <v/>
      </c>
      <c r="M597" s="38" t="str">
        <f>IF(OR(A597="",B597=""),"",IF(F597&lt;&gt;"",F597,IF(G597=0,"",IF(OR(COUNTIF('CẤU HÌNH'!$E$5:$E$24,A597)&gt;0,WEEKDAY(A597)=1),"TC",IF(G597&gt;='CẤU HÌNH'!$C$11,"X",IF(G597&gt;='CẤU HÌNH'!$C$12,"N","K"))))))</f>
        <v/>
      </c>
      <c r="N597" s="17"/>
      <c r="O597" s="39" t="str">
        <f t="shared" si="2"/>
        <v/>
      </c>
    </row>
    <row r="598" ht="19.5" customHeight="1">
      <c r="A598" s="15"/>
      <c r="B598" s="17"/>
      <c r="C598" s="22" t="str">
        <f t="array" ref="C598">IF(B598="","",IFERROR(INDEX('NHÂN VIÊN'!$C$5:$C$54,MATCH(B598,'NHÂN VIÊN'!$B$5:$B$54,0)),"⚠ Sai mã NV"))</f>
        <v/>
      </c>
      <c r="D598" s="24"/>
      <c r="E598" s="24"/>
      <c r="F598" s="25"/>
      <c r="G598" s="32" t="str">
        <f>IF(OR(A598="",B598=""),"",IF(AND(D598&lt;&gt;"",E598&lt;&gt;""),ROUND(MAX(0,(E598-D598)*24-MAX(0,MIN(E598,'CẤU HÌNH'!$C$8)-MAX(D598,'CẤU HÌNH'!$C$7))*24),2),0))</f>
        <v/>
      </c>
      <c r="H598" s="34" t="str">
        <f>IF(M598="X",IF(D598&gt;'CẤU HÌNH'!$C$5+'CẤU HÌNH'!$C$10/1440,ROUND((D598-'CẤU HÌNH'!$C$5)*1440,0),0),"")</f>
        <v/>
      </c>
      <c r="I598" s="34" t="str">
        <f>IF(M598="X",IF(E598&lt;'CẤU HÌNH'!$C$6,ROUND(('CẤU HÌNH'!$C$6-E598)*1440,0),0),"")</f>
        <v/>
      </c>
      <c r="J598" s="37" t="str">
        <f>IF(M598="","",IF(M598="TC",G598,IF(M598="X",IF(ROUND((E598-'CẤU HÌNH'!$C$6)*24,4)&gt;='CẤU HÌNH'!$C$13,FLOOR(ROUND((E598-'CẤU HÌNH'!$C$6)*24,4),0.5),0),0)))</f>
        <v/>
      </c>
      <c r="K598" s="32" t="str">
        <f>IF(A598="","",IF(COUNTIF('CẤU HÌNH'!$E$5:$E$24,A598)&gt;0,'CẤU HÌNH'!$C$16,IF(WEEKDAY(A598)=1,'CẤU HÌNH'!$C$15,'CẤU HÌNH'!$C$14)))</f>
        <v/>
      </c>
      <c r="L598" s="37" t="str">
        <f t="shared" si="1"/>
        <v/>
      </c>
      <c r="M598" s="38" t="str">
        <f>IF(OR(A598="",B598=""),"",IF(F598&lt;&gt;"",F598,IF(G598=0,"",IF(OR(COUNTIF('CẤU HÌNH'!$E$5:$E$24,A598)&gt;0,WEEKDAY(A598)=1),"TC",IF(G598&gt;='CẤU HÌNH'!$C$11,"X",IF(G598&gt;='CẤU HÌNH'!$C$12,"N","K"))))))</f>
        <v/>
      </c>
      <c r="N598" s="17"/>
      <c r="O598" s="39" t="str">
        <f t="shared" si="2"/>
        <v/>
      </c>
    </row>
    <row r="599" ht="19.5" customHeight="1">
      <c r="A599" s="15"/>
      <c r="B599" s="17"/>
      <c r="C599" s="22" t="str">
        <f t="array" ref="C599">IF(B599="","",IFERROR(INDEX('NHÂN VIÊN'!$C$5:$C$54,MATCH(B599,'NHÂN VIÊN'!$B$5:$B$54,0)),"⚠ Sai mã NV"))</f>
        <v/>
      </c>
      <c r="D599" s="24"/>
      <c r="E599" s="24"/>
      <c r="F599" s="25"/>
      <c r="G599" s="32" t="str">
        <f>IF(OR(A599="",B599=""),"",IF(AND(D599&lt;&gt;"",E599&lt;&gt;""),ROUND(MAX(0,(E599-D599)*24-MAX(0,MIN(E599,'CẤU HÌNH'!$C$8)-MAX(D599,'CẤU HÌNH'!$C$7))*24),2),0))</f>
        <v/>
      </c>
      <c r="H599" s="34" t="str">
        <f>IF(M599="X",IF(D599&gt;'CẤU HÌNH'!$C$5+'CẤU HÌNH'!$C$10/1440,ROUND((D599-'CẤU HÌNH'!$C$5)*1440,0),0),"")</f>
        <v/>
      </c>
      <c r="I599" s="34" t="str">
        <f>IF(M599="X",IF(E599&lt;'CẤU HÌNH'!$C$6,ROUND(('CẤU HÌNH'!$C$6-E599)*1440,0),0),"")</f>
        <v/>
      </c>
      <c r="J599" s="37" t="str">
        <f>IF(M599="","",IF(M599="TC",G599,IF(M599="X",IF(ROUND((E599-'CẤU HÌNH'!$C$6)*24,4)&gt;='CẤU HÌNH'!$C$13,FLOOR(ROUND((E599-'CẤU HÌNH'!$C$6)*24,4),0.5),0),0)))</f>
        <v/>
      </c>
      <c r="K599" s="32" t="str">
        <f>IF(A599="","",IF(COUNTIF('CẤU HÌNH'!$E$5:$E$24,A599)&gt;0,'CẤU HÌNH'!$C$16,IF(WEEKDAY(A599)=1,'CẤU HÌNH'!$C$15,'CẤU HÌNH'!$C$14)))</f>
        <v/>
      </c>
      <c r="L599" s="37" t="str">
        <f t="shared" si="1"/>
        <v/>
      </c>
      <c r="M599" s="38" t="str">
        <f>IF(OR(A599="",B599=""),"",IF(F599&lt;&gt;"",F599,IF(G599=0,"",IF(OR(COUNTIF('CẤU HÌNH'!$E$5:$E$24,A599)&gt;0,WEEKDAY(A599)=1),"TC",IF(G599&gt;='CẤU HÌNH'!$C$11,"X",IF(G599&gt;='CẤU HÌNH'!$C$12,"N","K"))))))</f>
        <v/>
      </c>
      <c r="N599" s="17"/>
      <c r="O599" s="39" t="str">
        <f t="shared" si="2"/>
        <v/>
      </c>
    </row>
    <row r="600" ht="19.5" customHeight="1">
      <c r="A600" s="15"/>
      <c r="B600" s="17"/>
      <c r="C600" s="22" t="str">
        <f t="array" ref="C600">IF(B600="","",IFERROR(INDEX('NHÂN VIÊN'!$C$5:$C$54,MATCH(B600,'NHÂN VIÊN'!$B$5:$B$54,0)),"⚠ Sai mã NV"))</f>
        <v/>
      </c>
      <c r="D600" s="24"/>
      <c r="E600" s="24"/>
      <c r="F600" s="25"/>
      <c r="G600" s="32" t="str">
        <f>IF(OR(A600="",B600=""),"",IF(AND(D600&lt;&gt;"",E600&lt;&gt;""),ROUND(MAX(0,(E600-D600)*24-MAX(0,MIN(E600,'CẤU HÌNH'!$C$8)-MAX(D600,'CẤU HÌNH'!$C$7))*24),2),0))</f>
        <v/>
      </c>
      <c r="H600" s="34" t="str">
        <f>IF(M600="X",IF(D600&gt;'CẤU HÌNH'!$C$5+'CẤU HÌNH'!$C$10/1440,ROUND((D600-'CẤU HÌNH'!$C$5)*1440,0),0),"")</f>
        <v/>
      </c>
      <c r="I600" s="34" t="str">
        <f>IF(M600="X",IF(E600&lt;'CẤU HÌNH'!$C$6,ROUND(('CẤU HÌNH'!$C$6-E600)*1440,0),0),"")</f>
        <v/>
      </c>
      <c r="J600" s="37" t="str">
        <f>IF(M600="","",IF(M600="TC",G600,IF(M600="X",IF(ROUND((E600-'CẤU HÌNH'!$C$6)*24,4)&gt;='CẤU HÌNH'!$C$13,FLOOR(ROUND((E600-'CẤU HÌNH'!$C$6)*24,4),0.5),0),0)))</f>
        <v/>
      </c>
      <c r="K600" s="32" t="str">
        <f>IF(A600="","",IF(COUNTIF('CẤU HÌNH'!$E$5:$E$24,A600)&gt;0,'CẤU HÌNH'!$C$16,IF(WEEKDAY(A600)=1,'CẤU HÌNH'!$C$15,'CẤU HÌNH'!$C$14)))</f>
        <v/>
      </c>
      <c r="L600" s="37" t="str">
        <f t="shared" si="1"/>
        <v/>
      </c>
      <c r="M600" s="38" t="str">
        <f>IF(OR(A600="",B600=""),"",IF(F600&lt;&gt;"",F600,IF(G600=0,"",IF(OR(COUNTIF('CẤU HÌNH'!$E$5:$E$24,A600)&gt;0,WEEKDAY(A600)=1),"TC",IF(G600&gt;='CẤU HÌNH'!$C$11,"X",IF(G600&gt;='CẤU HÌNH'!$C$12,"N","K"))))))</f>
        <v/>
      </c>
      <c r="N600" s="17"/>
      <c r="O600" s="39" t="str">
        <f t="shared" si="2"/>
        <v/>
      </c>
    </row>
    <row r="601" ht="19.5" customHeight="1">
      <c r="A601" s="15"/>
      <c r="B601" s="17"/>
      <c r="C601" s="22" t="str">
        <f t="array" ref="C601">IF(B601="","",IFERROR(INDEX('NHÂN VIÊN'!$C$5:$C$54,MATCH(B601,'NHÂN VIÊN'!$B$5:$B$54,0)),"⚠ Sai mã NV"))</f>
        <v/>
      </c>
      <c r="D601" s="24"/>
      <c r="E601" s="24"/>
      <c r="F601" s="25"/>
      <c r="G601" s="32" t="str">
        <f>IF(OR(A601="",B601=""),"",IF(AND(D601&lt;&gt;"",E601&lt;&gt;""),ROUND(MAX(0,(E601-D601)*24-MAX(0,MIN(E601,'CẤU HÌNH'!$C$8)-MAX(D601,'CẤU HÌNH'!$C$7))*24),2),0))</f>
        <v/>
      </c>
      <c r="H601" s="34" t="str">
        <f>IF(M601="X",IF(D601&gt;'CẤU HÌNH'!$C$5+'CẤU HÌNH'!$C$10/1440,ROUND((D601-'CẤU HÌNH'!$C$5)*1440,0),0),"")</f>
        <v/>
      </c>
      <c r="I601" s="34" t="str">
        <f>IF(M601="X",IF(E601&lt;'CẤU HÌNH'!$C$6,ROUND(('CẤU HÌNH'!$C$6-E601)*1440,0),0),"")</f>
        <v/>
      </c>
      <c r="J601" s="37" t="str">
        <f>IF(M601="","",IF(M601="TC",G601,IF(M601="X",IF(ROUND((E601-'CẤU HÌNH'!$C$6)*24,4)&gt;='CẤU HÌNH'!$C$13,FLOOR(ROUND((E601-'CẤU HÌNH'!$C$6)*24,4),0.5),0),0)))</f>
        <v/>
      </c>
      <c r="K601" s="32" t="str">
        <f>IF(A601="","",IF(COUNTIF('CẤU HÌNH'!$E$5:$E$24,A601)&gt;0,'CẤU HÌNH'!$C$16,IF(WEEKDAY(A601)=1,'CẤU HÌNH'!$C$15,'CẤU HÌNH'!$C$14)))</f>
        <v/>
      </c>
      <c r="L601" s="37" t="str">
        <f t="shared" si="1"/>
        <v/>
      </c>
      <c r="M601" s="38" t="str">
        <f>IF(OR(A601="",B601=""),"",IF(F601&lt;&gt;"",F601,IF(G601=0,"",IF(OR(COUNTIF('CẤU HÌNH'!$E$5:$E$24,A601)&gt;0,WEEKDAY(A601)=1),"TC",IF(G601&gt;='CẤU HÌNH'!$C$11,"X",IF(G601&gt;='CẤU HÌNH'!$C$12,"N","K"))))))</f>
        <v/>
      </c>
      <c r="N601" s="17"/>
      <c r="O601" s="39" t="str">
        <f t="shared" si="2"/>
        <v/>
      </c>
    </row>
    <row r="602" ht="19.5" customHeight="1">
      <c r="A602" s="15"/>
      <c r="B602" s="17"/>
      <c r="C602" s="22" t="str">
        <f t="array" ref="C602">IF(B602="","",IFERROR(INDEX('NHÂN VIÊN'!$C$5:$C$54,MATCH(B602,'NHÂN VIÊN'!$B$5:$B$54,0)),"⚠ Sai mã NV"))</f>
        <v/>
      </c>
      <c r="D602" s="24"/>
      <c r="E602" s="24"/>
      <c r="F602" s="25"/>
      <c r="G602" s="32" t="str">
        <f>IF(OR(A602="",B602=""),"",IF(AND(D602&lt;&gt;"",E602&lt;&gt;""),ROUND(MAX(0,(E602-D602)*24-MAX(0,MIN(E602,'CẤU HÌNH'!$C$8)-MAX(D602,'CẤU HÌNH'!$C$7))*24),2),0))</f>
        <v/>
      </c>
      <c r="H602" s="34" t="str">
        <f>IF(M602="X",IF(D602&gt;'CẤU HÌNH'!$C$5+'CẤU HÌNH'!$C$10/1440,ROUND((D602-'CẤU HÌNH'!$C$5)*1440,0),0),"")</f>
        <v/>
      </c>
      <c r="I602" s="34" t="str">
        <f>IF(M602="X",IF(E602&lt;'CẤU HÌNH'!$C$6,ROUND(('CẤU HÌNH'!$C$6-E602)*1440,0),0),"")</f>
        <v/>
      </c>
      <c r="J602" s="37" t="str">
        <f>IF(M602="","",IF(M602="TC",G602,IF(M602="X",IF(ROUND((E602-'CẤU HÌNH'!$C$6)*24,4)&gt;='CẤU HÌNH'!$C$13,FLOOR(ROUND((E602-'CẤU HÌNH'!$C$6)*24,4),0.5),0),0)))</f>
        <v/>
      </c>
      <c r="K602" s="32" t="str">
        <f>IF(A602="","",IF(COUNTIF('CẤU HÌNH'!$E$5:$E$24,A602)&gt;0,'CẤU HÌNH'!$C$16,IF(WEEKDAY(A602)=1,'CẤU HÌNH'!$C$15,'CẤU HÌNH'!$C$14)))</f>
        <v/>
      </c>
      <c r="L602" s="37" t="str">
        <f t="shared" si="1"/>
        <v/>
      </c>
      <c r="M602" s="38" t="str">
        <f>IF(OR(A602="",B602=""),"",IF(F602&lt;&gt;"",F602,IF(G602=0,"",IF(OR(COUNTIF('CẤU HÌNH'!$E$5:$E$24,A602)&gt;0,WEEKDAY(A602)=1),"TC",IF(G602&gt;='CẤU HÌNH'!$C$11,"X",IF(G602&gt;='CẤU HÌNH'!$C$12,"N","K"))))))</f>
        <v/>
      </c>
      <c r="N602" s="17"/>
      <c r="O602" s="39" t="str">
        <f t="shared" si="2"/>
        <v/>
      </c>
    </row>
    <row r="603" ht="19.5" customHeight="1">
      <c r="A603" s="15"/>
      <c r="B603" s="17"/>
      <c r="C603" s="22" t="str">
        <f t="array" ref="C603">IF(B603="","",IFERROR(INDEX('NHÂN VIÊN'!$C$5:$C$54,MATCH(B603,'NHÂN VIÊN'!$B$5:$B$54,0)),"⚠ Sai mã NV"))</f>
        <v/>
      </c>
      <c r="D603" s="24"/>
      <c r="E603" s="24"/>
      <c r="F603" s="25"/>
      <c r="G603" s="32" t="str">
        <f>IF(OR(A603="",B603=""),"",IF(AND(D603&lt;&gt;"",E603&lt;&gt;""),ROUND(MAX(0,(E603-D603)*24-MAX(0,MIN(E603,'CẤU HÌNH'!$C$8)-MAX(D603,'CẤU HÌNH'!$C$7))*24),2),0))</f>
        <v/>
      </c>
      <c r="H603" s="34" t="str">
        <f>IF(M603="X",IF(D603&gt;'CẤU HÌNH'!$C$5+'CẤU HÌNH'!$C$10/1440,ROUND((D603-'CẤU HÌNH'!$C$5)*1440,0),0),"")</f>
        <v/>
      </c>
      <c r="I603" s="34" t="str">
        <f>IF(M603="X",IF(E603&lt;'CẤU HÌNH'!$C$6,ROUND(('CẤU HÌNH'!$C$6-E603)*1440,0),0),"")</f>
        <v/>
      </c>
      <c r="J603" s="37" t="str">
        <f>IF(M603="","",IF(M603="TC",G603,IF(M603="X",IF(ROUND((E603-'CẤU HÌNH'!$C$6)*24,4)&gt;='CẤU HÌNH'!$C$13,FLOOR(ROUND((E603-'CẤU HÌNH'!$C$6)*24,4),0.5),0),0)))</f>
        <v/>
      </c>
      <c r="K603" s="32" t="str">
        <f>IF(A603="","",IF(COUNTIF('CẤU HÌNH'!$E$5:$E$24,A603)&gt;0,'CẤU HÌNH'!$C$16,IF(WEEKDAY(A603)=1,'CẤU HÌNH'!$C$15,'CẤU HÌNH'!$C$14)))</f>
        <v/>
      </c>
      <c r="L603" s="37" t="str">
        <f t="shared" si="1"/>
        <v/>
      </c>
      <c r="M603" s="38" t="str">
        <f>IF(OR(A603="",B603=""),"",IF(F603&lt;&gt;"",F603,IF(G603=0,"",IF(OR(COUNTIF('CẤU HÌNH'!$E$5:$E$24,A603)&gt;0,WEEKDAY(A603)=1),"TC",IF(G603&gt;='CẤU HÌNH'!$C$11,"X",IF(G603&gt;='CẤU HÌNH'!$C$12,"N","K"))))))</f>
        <v/>
      </c>
      <c r="N603" s="17"/>
      <c r="O603" s="39" t="str">
        <f t="shared" si="2"/>
        <v/>
      </c>
    </row>
    <row r="604" ht="19.5" customHeight="1">
      <c r="A604" s="15"/>
      <c r="B604" s="17"/>
      <c r="C604" s="22" t="str">
        <f t="array" ref="C604">IF(B604="","",IFERROR(INDEX('NHÂN VIÊN'!$C$5:$C$54,MATCH(B604,'NHÂN VIÊN'!$B$5:$B$54,0)),"⚠ Sai mã NV"))</f>
        <v/>
      </c>
      <c r="D604" s="24"/>
      <c r="E604" s="24"/>
      <c r="F604" s="25"/>
      <c r="G604" s="32" t="str">
        <f>IF(OR(A604="",B604=""),"",IF(AND(D604&lt;&gt;"",E604&lt;&gt;""),ROUND(MAX(0,(E604-D604)*24-MAX(0,MIN(E604,'CẤU HÌNH'!$C$8)-MAX(D604,'CẤU HÌNH'!$C$7))*24),2),0))</f>
        <v/>
      </c>
      <c r="H604" s="34" t="str">
        <f>IF(M604="X",IF(D604&gt;'CẤU HÌNH'!$C$5+'CẤU HÌNH'!$C$10/1440,ROUND((D604-'CẤU HÌNH'!$C$5)*1440,0),0),"")</f>
        <v/>
      </c>
      <c r="I604" s="34" t="str">
        <f>IF(M604="X",IF(E604&lt;'CẤU HÌNH'!$C$6,ROUND(('CẤU HÌNH'!$C$6-E604)*1440,0),0),"")</f>
        <v/>
      </c>
      <c r="J604" s="37" t="str">
        <f>IF(M604="","",IF(M604="TC",G604,IF(M604="X",IF(ROUND((E604-'CẤU HÌNH'!$C$6)*24,4)&gt;='CẤU HÌNH'!$C$13,FLOOR(ROUND((E604-'CẤU HÌNH'!$C$6)*24,4),0.5),0),0)))</f>
        <v/>
      </c>
      <c r="K604" s="32" t="str">
        <f>IF(A604="","",IF(COUNTIF('CẤU HÌNH'!$E$5:$E$24,A604)&gt;0,'CẤU HÌNH'!$C$16,IF(WEEKDAY(A604)=1,'CẤU HÌNH'!$C$15,'CẤU HÌNH'!$C$14)))</f>
        <v/>
      </c>
      <c r="L604" s="37" t="str">
        <f t="shared" si="1"/>
        <v/>
      </c>
      <c r="M604" s="38" t="str">
        <f>IF(OR(A604="",B604=""),"",IF(F604&lt;&gt;"",F604,IF(G604=0,"",IF(OR(COUNTIF('CẤU HÌNH'!$E$5:$E$24,A604)&gt;0,WEEKDAY(A604)=1),"TC",IF(G604&gt;='CẤU HÌNH'!$C$11,"X",IF(G604&gt;='CẤU HÌNH'!$C$12,"N","K"))))))</f>
        <v/>
      </c>
      <c r="N604" s="17"/>
      <c r="O604" s="39" t="str">
        <f t="shared" si="2"/>
        <v/>
      </c>
    </row>
    <row r="605" ht="19.5" customHeight="1">
      <c r="A605" s="15"/>
      <c r="B605" s="17"/>
      <c r="C605" s="22" t="str">
        <f t="array" ref="C605">IF(B605="","",IFERROR(INDEX('NHÂN VIÊN'!$C$5:$C$54,MATCH(B605,'NHÂN VIÊN'!$B$5:$B$54,0)),"⚠ Sai mã NV"))</f>
        <v/>
      </c>
      <c r="D605" s="24"/>
      <c r="E605" s="24"/>
      <c r="F605" s="25"/>
      <c r="G605" s="32" t="str">
        <f>IF(OR(A605="",B605=""),"",IF(AND(D605&lt;&gt;"",E605&lt;&gt;""),ROUND(MAX(0,(E605-D605)*24-MAX(0,MIN(E605,'CẤU HÌNH'!$C$8)-MAX(D605,'CẤU HÌNH'!$C$7))*24),2),0))</f>
        <v/>
      </c>
      <c r="H605" s="34" t="str">
        <f>IF(M605="X",IF(D605&gt;'CẤU HÌNH'!$C$5+'CẤU HÌNH'!$C$10/1440,ROUND((D605-'CẤU HÌNH'!$C$5)*1440,0),0),"")</f>
        <v/>
      </c>
      <c r="I605" s="34" t="str">
        <f>IF(M605="X",IF(E605&lt;'CẤU HÌNH'!$C$6,ROUND(('CẤU HÌNH'!$C$6-E605)*1440,0),0),"")</f>
        <v/>
      </c>
      <c r="J605" s="37" t="str">
        <f>IF(M605="","",IF(M605="TC",G605,IF(M605="X",IF(ROUND((E605-'CẤU HÌNH'!$C$6)*24,4)&gt;='CẤU HÌNH'!$C$13,FLOOR(ROUND((E605-'CẤU HÌNH'!$C$6)*24,4),0.5),0),0)))</f>
        <v/>
      </c>
      <c r="K605" s="32" t="str">
        <f>IF(A605="","",IF(COUNTIF('CẤU HÌNH'!$E$5:$E$24,A605)&gt;0,'CẤU HÌNH'!$C$16,IF(WEEKDAY(A605)=1,'CẤU HÌNH'!$C$15,'CẤU HÌNH'!$C$14)))</f>
        <v/>
      </c>
      <c r="L605" s="37" t="str">
        <f t="shared" si="1"/>
        <v/>
      </c>
      <c r="M605" s="38" t="str">
        <f>IF(OR(A605="",B605=""),"",IF(F605&lt;&gt;"",F605,IF(G605=0,"",IF(OR(COUNTIF('CẤU HÌNH'!$E$5:$E$24,A605)&gt;0,WEEKDAY(A605)=1),"TC",IF(G605&gt;='CẤU HÌNH'!$C$11,"X",IF(G605&gt;='CẤU HÌNH'!$C$12,"N","K"))))))</f>
        <v/>
      </c>
      <c r="N605" s="17"/>
      <c r="O605" s="39" t="str">
        <f t="shared" si="2"/>
        <v/>
      </c>
    </row>
    <row r="606" ht="19.5" customHeight="1">
      <c r="A606" s="15"/>
      <c r="B606" s="17"/>
      <c r="C606" s="22" t="str">
        <f t="array" ref="C606">IF(B606="","",IFERROR(INDEX('NHÂN VIÊN'!$C$5:$C$54,MATCH(B606,'NHÂN VIÊN'!$B$5:$B$54,0)),"⚠ Sai mã NV"))</f>
        <v/>
      </c>
      <c r="D606" s="24"/>
      <c r="E606" s="24"/>
      <c r="F606" s="25"/>
      <c r="G606" s="32" t="str">
        <f>IF(OR(A606="",B606=""),"",IF(AND(D606&lt;&gt;"",E606&lt;&gt;""),ROUND(MAX(0,(E606-D606)*24-MAX(0,MIN(E606,'CẤU HÌNH'!$C$8)-MAX(D606,'CẤU HÌNH'!$C$7))*24),2),0))</f>
        <v/>
      </c>
      <c r="H606" s="34" t="str">
        <f>IF(M606="X",IF(D606&gt;'CẤU HÌNH'!$C$5+'CẤU HÌNH'!$C$10/1440,ROUND((D606-'CẤU HÌNH'!$C$5)*1440,0),0),"")</f>
        <v/>
      </c>
      <c r="I606" s="34" t="str">
        <f>IF(M606="X",IF(E606&lt;'CẤU HÌNH'!$C$6,ROUND(('CẤU HÌNH'!$C$6-E606)*1440,0),0),"")</f>
        <v/>
      </c>
      <c r="J606" s="37" t="str">
        <f>IF(M606="","",IF(M606="TC",G606,IF(M606="X",IF(ROUND((E606-'CẤU HÌNH'!$C$6)*24,4)&gt;='CẤU HÌNH'!$C$13,FLOOR(ROUND((E606-'CẤU HÌNH'!$C$6)*24,4),0.5),0),0)))</f>
        <v/>
      </c>
      <c r="K606" s="32" t="str">
        <f>IF(A606="","",IF(COUNTIF('CẤU HÌNH'!$E$5:$E$24,A606)&gt;0,'CẤU HÌNH'!$C$16,IF(WEEKDAY(A606)=1,'CẤU HÌNH'!$C$15,'CẤU HÌNH'!$C$14)))</f>
        <v/>
      </c>
      <c r="L606" s="37" t="str">
        <f t="shared" si="1"/>
        <v/>
      </c>
      <c r="M606" s="38" t="str">
        <f>IF(OR(A606="",B606=""),"",IF(F606&lt;&gt;"",F606,IF(G606=0,"",IF(OR(COUNTIF('CẤU HÌNH'!$E$5:$E$24,A606)&gt;0,WEEKDAY(A606)=1),"TC",IF(G606&gt;='CẤU HÌNH'!$C$11,"X",IF(G606&gt;='CẤU HÌNH'!$C$12,"N","K"))))))</f>
        <v/>
      </c>
      <c r="N606" s="17"/>
      <c r="O606" s="39" t="str">
        <f t="shared" si="2"/>
        <v/>
      </c>
    </row>
    <row r="607" ht="19.5" customHeight="1">
      <c r="A607" s="15"/>
      <c r="B607" s="17"/>
      <c r="C607" s="22" t="str">
        <f t="array" ref="C607">IF(B607="","",IFERROR(INDEX('NHÂN VIÊN'!$C$5:$C$54,MATCH(B607,'NHÂN VIÊN'!$B$5:$B$54,0)),"⚠ Sai mã NV"))</f>
        <v/>
      </c>
      <c r="D607" s="24"/>
      <c r="E607" s="24"/>
      <c r="F607" s="25"/>
      <c r="G607" s="32" t="str">
        <f>IF(OR(A607="",B607=""),"",IF(AND(D607&lt;&gt;"",E607&lt;&gt;""),ROUND(MAX(0,(E607-D607)*24-MAX(0,MIN(E607,'CẤU HÌNH'!$C$8)-MAX(D607,'CẤU HÌNH'!$C$7))*24),2),0))</f>
        <v/>
      </c>
      <c r="H607" s="34" t="str">
        <f>IF(M607="X",IF(D607&gt;'CẤU HÌNH'!$C$5+'CẤU HÌNH'!$C$10/1440,ROUND((D607-'CẤU HÌNH'!$C$5)*1440,0),0),"")</f>
        <v/>
      </c>
      <c r="I607" s="34" t="str">
        <f>IF(M607="X",IF(E607&lt;'CẤU HÌNH'!$C$6,ROUND(('CẤU HÌNH'!$C$6-E607)*1440,0),0),"")</f>
        <v/>
      </c>
      <c r="J607" s="37" t="str">
        <f>IF(M607="","",IF(M607="TC",G607,IF(M607="X",IF(ROUND((E607-'CẤU HÌNH'!$C$6)*24,4)&gt;='CẤU HÌNH'!$C$13,FLOOR(ROUND((E607-'CẤU HÌNH'!$C$6)*24,4),0.5),0),0)))</f>
        <v/>
      </c>
      <c r="K607" s="32" t="str">
        <f>IF(A607="","",IF(COUNTIF('CẤU HÌNH'!$E$5:$E$24,A607)&gt;0,'CẤU HÌNH'!$C$16,IF(WEEKDAY(A607)=1,'CẤU HÌNH'!$C$15,'CẤU HÌNH'!$C$14)))</f>
        <v/>
      </c>
      <c r="L607" s="37" t="str">
        <f t="shared" si="1"/>
        <v/>
      </c>
      <c r="M607" s="38" t="str">
        <f>IF(OR(A607="",B607=""),"",IF(F607&lt;&gt;"",F607,IF(G607=0,"",IF(OR(COUNTIF('CẤU HÌNH'!$E$5:$E$24,A607)&gt;0,WEEKDAY(A607)=1),"TC",IF(G607&gt;='CẤU HÌNH'!$C$11,"X",IF(G607&gt;='CẤU HÌNH'!$C$12,"N","K"))))))</f>
        <v/>
      </c>
      <c r="N607" s="17"/>
      <c r="O607" s="39" t="str">
        <f t="shared" si="2"/>
        <v/>
      </c>
    </row>
    <row r="608" ht="19.5" customHeight="1">
      <c r="A608" s="15"/>
      <c r="B608" s="17"/>
      <c r="C608" s="22" t="str">
        <f t="array" ref="C608">IF(B608="","",IFERROR(INDEX('NHÂN VIÊN'!$C$5:$C$54,MATCH(B608,'NHÂN VIÊN'!$B$5:$B$54,0)),"⚠ Sai mã NV"))</f>
        <v/>
      </c>
      <c r="D608" s="24"/>
      <c r="E608" s="24"/>
      <c r="F608" s="25"/>
      <c r="G608" s="32" t="str">
        <f>IF(OR(A608="",B608=""),"",IF(AND(D608&lt;&gt;"",E608&lt;&gt;""),ROUND(MAX(0,(E608-D608)*24-MAX(0,MIN(E608,'CẤU HÌNH'!$C$8)-MAX(D608,'CẤU HÌNH'!$C$7))*24),2),0))</f>
        <v/>
      </c>
      <c r="H608" s="34" t="str">
        <f>IF(M608="X",IF(D608&gt;'CẤU HÌNH'!$C$5+'CẤU HÌNH'!$C$10/1440,ROUND((D608-'CẤU HÌNH'!$C$5)*1440,0),0),"")</f>
        <v/>
      </c>
      <c r="I608" s="34" t="str">
        <f>IF(M608="X",IF(E608&lt;'CẤU HÌNH'!$C$6,ROUND(('CẤU HÌNH'!$C$6-E608)*1440,0),0),"")</f>
        <v/>
      </c>
      <c r="J608" s="37" t="str">
        <f>IF(M608="","",IF(M608="TC",G608,IF(M608="X",IF(ROUND((E608-'CẤU HÌNH'!$C$6)*24,4)&gt;='CẤU HÌNH'!$C$13,FLOOR(ROUND((E608-'CẤU HÌNH'!$C$6)*24,4),0.5),0),0)))</f>
        <v/>
      </c>
      <c r="K608" s="32" t="str">
        <f>IF(A608="","",IF(COUNTIF('CẤU HÌNH'!$E$5:$E$24,A608)&gt;0,'CẤU HÌNH'!$C$16,IF(WEEKDAY(A608)=1,'CẤU HÌNH'!$C$15,'CẤU HÌNH'!$C$14)))</f>
        <v/>
      </c>
      <c r="L608" s="37" t="str">
        <f t="shared" si="1"/>
        <v/>
      </c>
      <c r="M608" s="38" t="str">
        <f>IF(OR(A608="",B608=""),"",IF(F608&lt;&gt;"",F608,IF(G608=0,"",IF(OR(COUNTIF('CẤU HÌNH'!$E$5:$E$24,A608)&gt;0,WEEKDAY(A608)=1),"TC",IF(G608&gt;='CẤU HÌNH'!$C$11,"X",IF(G608&gt;='CẤU HÌNH'!$C$12,"N","K"))))))</f>
        <v/>
      </c>
      <c r="N608" s="17"/>
      <c r="O608" s="39" t="str">
        <f t="shared" si="2"/>
        <v/>
      </c>
    </row>
    <row r="609" ht="19.5" customHeight="1">
      <c r="A609" s="15"/>
      <c r="B609" s="17"/>
      <c r="C609" s="22" t="str">
        <f t="array" ref="C609">IF(B609="","",IFERROR(INDEX('NHÂN VIÊN'!$C$5:$C$54,MATCH(B609,'NHÂN VIÊN'!$B$5:$B$54,0)),"⚠ Sai mã NV"))</f>
        <v/>
      </c>
      <c r="D609" s="24"/>
      <c r="E609" s="24"/>
      <c r="F609" s="25"/>
      <c r="G609" s="32" t="str">
        <f>IF(OR(A609="",B609=""),"",IF(AND(D609&lt;&gt;"",E609&lt;&gt;""),ROUND(MAX(0,(E609-D609)*24-MAX(0,MIN(E609,'CẤU HÌNH'!$C$8)-MAX(D609,'CẤU HÌNH'!$C$7))*24),2),0))</f>
        <v/>
      </c>
      <c r="H609" s="34" t="str">
        <f>IF(M609="X",IF(D609&gt;'CẤU HÌNH'!$C$5+'CẤU HÌNH'!$C$10/1440,ROUND((D609-'CẤU HÌNH'!$C$5)*1440,0),0),"")</f>
        <v/>
      </c>
      <c r="I609" s="34" t="str">
        <f>IF(M609="X",IF(E609&lt;'CẤU HÌNH'!$C$6,ROUND(('CẤU HÌNH'!$C$6-E609)*1440,0),0),"")</f>
        <v/>
      </c>
      <c r="J609" s="37" t="str">
        <f>IF(M609="","",IF(M609="TC",G609,IF(M609="X",IF(ROUND((E609-'CẤU HÌNH'!$C$6)*24,4)&gt;='CẤU HÌNH'!$C$13,FLOOR(ROUND((E609-'CẤU HÌNH'!$C$6)*24,4),0.5),0),0)))</f>
        <v/>
      </c>
      <c r="K609" s="32" t="str">
        <f>IF(A609="","",IF(COUNTIF('CẤU HÌNH'!$E$5:$E$24,A609)&gt;0,'CẤU HÌNH'!$C$16,IF(WEEKDAY(A609)=1,'CẤU HÌNH'!$C$15,'CẤU HÌNH'!$C$14)))</f>
        <v/>
      </c>
      <c r="L609" s="37" t="str">
        <f t="shared" si="1"/>
        <v/>
      </c>
      <c r="M609" s="38" t="str">
        <f>IF(OR(A609="",B609=""),"",IF(F609&lt;&gt;"",F609,IF(G609=0,"",IF(OR(COUNTIF('CẤU HÌNH'!$E$5:$E$24,A609)&gt;0,WEEKDAY(A609)=1),"TC",IF(G609&gt;='CẤU HÌNH'!$C$11,"X",IF(G609&gt;='CẤU HÌNH'!$C$12,"N","K"))))))</f>
        <v/>
      </c>
      <c r="N609" s="17"/>
      <c r="O609" s="39" t="str">
        <f t="shared" si="2"/>
        <v/>
      </c>
    </row>
    <row r="610" ht="19.5" customHeight="1">
      <c r="A610" s="15"/>
      <c r="B610" s="17"/>
      <c r="C610" s="22" t="str">
        <f t="array" ref="C610">IF(B610="","",IFERROR(INDEX('NHÂN VIÊN'!$C$5:$C$54,MATCH(B610,'NHÂN VIÊN'!$B$5:$B$54,0)),"⚠ Sai mã NV"))</f>
        <v/>
      </c>
      <c r="D610" s="24"/>
      <c r="E610" s="24"/>
      <c r="F610" s="25"/>
      <c r="G610" s="32" t="str">
        <f>IF(OR(A610="",B610=""),"",IF(AND(D610&lt;&gt;"",E610&lt;&gt;""),ROUND(MAX(0,(E610-D610)*24-MAX(0,MIN(E610,'CẤU HÌNH'!$C$8)-MAX(D610,'CẤU HÌNH'!$C$7))*24),2),0))</f>
        <v/>
      </c>
      <c r="H610" s="34" t="str">
        <f>IF(M610="X",IF(D610&gt;'CẤU HÌNH'!$C$5+'CẤU HÌNH'!$C$10/1440,ROUND((D610-'CẤU HÌNH'!$C$5)*1440,0),0),"")</f>
        <v/>
      </c>
      <c r="I610" s="34" t="str">
        <f>IF(M610="X",IF(E610&lt;'CẤU HÌNH'!$C$6,ROUND(('CẤU HÌNH'!$C$6-E610)*1440,0),0),"")</f>
        <v/>
      </c>
      <c r="J610" s="37" t="str">
        <f>IF(M610="","",IF(M610="TC",G610,IF(M610="X",IF(ROUND((E610-'CẤU HÌNH'!$C$6)*24,4)&gt;='CẤU HÌNH'!$C$13,FLOOR(ROUND((E610-'CẤU HÌNH'!$C$6)*24,4),0.5),0),0)))</f>
        <v/>
      </c>
      <c r="K610" s="32" t="str">
        <f>IF(A610="","",IF(COUNTIF('CẤU HÌNH'!$E$5:$E$24,A610)&gt;0,'CẤU HÌNH'!$C$16,IF(WEEKDAY(A610)=1,'CẤU HÌNH'!$C$15,'CẤU HÌNH'!$C$14)))</f>
        <v/>
      </c>
      <c r="L610" s="37" t="str">
        <f t="shared" si="1"/>
        <v/>
      </c>
      <c r="M610" s="38" t="str">
        <f>IF(OR(A610="",B610=""),"",IF(F610&lt;&gt;"",F610,IF(G610=0,"",IF(OR(COUNTIF('CẤU HÌNH'!$E$5:$E$24,A610)&gt;0,WEEKDAY(A610)=1),"TC",IF(G610&gt;='CẤU HÌNH'!$C$11,"X",IF(G610&gt;='CẤU HÌNH'!$C$12,"N","K"))))))</f>
        <v/>
      </c>
      <c r="N610" s="17"/>
      <c r="O610" s="39" t="str">
        <f t="shared" si="2"/>
        <v/>
      </c>
    </row>
    <row r="611" ht="19.5" customHeight="1">
      <c r="A611" s="15"/>
      <c r="B611" s="17"/>
      <c r="C611" s="22" t="str">
        <f t="array" ref="C611">IF(B611="","",IFERROR(INDEX('NHÂN VIÊN'!$C$5:$C$54,MATCH(B611,'NHÂN VIÊN'!$B$5:$B$54,0)),"⚠ Sai mã NV"))</f>
        <v/>
      </c>
      <c r="D611" s="24"/>
      <c r="E611" s="24"/>
      <c r="F611" s="25"/>
      <c r="G611" s="32" t="str">
        <f>IF(OR(A611="",B611=""),"",IF(AND(D611&lt;&gt;"",E611&lt;&gt;""),ROUND(MAX(0,(E611-D611)*24-MAX(0,MIN(E611,'CẤU HÌNH'!$C$8)-MAX(D611,'CẤU HÌNH'!$C$7))*24),2),0))</f>
        <v/>
      </c>
      <c r="H611" s="34" t="str">
        <f>IF(M611="X",IF(D611&gt;'CẤU HÌNH'!$C$5+'CẤU HÌNH'!$C$10/1440,ROUND((D611-'CẤU HÌNH'!$C$5)*1440,0),0),"")</f>
        <v/>
      </c>
      <c r="I611" s="34" t="str">
        <f>IF(M611="X",IF(E611&lt;'CẤU HÌNH'!$C$6,ROUND(('CẤU HÌNH'!$C$6-E611)*1440,0),0),"")</f>
        <v/>
      </c>
      <c r="J611" s="37" t="str">
        <f>IF(M611="","",IF(M611="TC",G611,IF(M611="X",IF(ROUND((E611-'CẤU HÌNH'!$C$6)*24,4)&gt;='CẤU HÌNH'!$C$13,FLOOR(ROUND((E611-'CẤU HÌNH'!$C$6)*24,4),0.5),0),0)))</f>
        <v/>
      </c>
      <c r="K611" s="32" t="str">
        <f>IF(A611="","",IF(COUNTIF('CẤU HÌNH'!$E$5:$E$24,A611)&gt;0,'CẤU HÌNH'!$C$16,IF(WEEKDAY(A611)=1,'CẤU HÌNH'!$C$15,'CẤU HÌNH'!$C$14)))</f>
        <v/>
      </c>
      <c r="L611" s="37" t="str">
        <f t="shared" si="1"/>
        <v/>
      </c>
      <c r="M611" s="38" t="str">
        <f>IF(OR(A611="",B611=""),"",IF(F611&lt;&gt;"",F611,IF(G611=0,"",IF(OR(COUNTIF('CẤU HÌNH'!$E$5:$E$24,A611)&gt;0,WEEKDAY(A611)=1),"TC",IF(G611&gt;='CẤU HÌNH'!$C$11,"X",IF(G611&gt;='CẤU HÌNH'!$C$12,"N","K"))))))</f>
        <v/>
      </c>
      <c r="N611" s="17"/>
      <c r="O611" s="39" t="str">
        <f t="shared" si="2"/>
        <v/>
      </c>
    </row>
    <row r="612" ht="19.5" customHeight="1">
      <c r="A612" s="15"/>
      <c r="B612" s="17"/>
      <c r="C612" s="22" t="str">
        <f t="array" ref="C612">IF(B612="","",IFERROR(INDEX('NHÂN VIÊN'!$C$5:$C$54,MATCH(B612,'NHÂN VIÊN'!$B$5:$B$54,0)),"⚠ Sai mã NV"))</f>
        <v/>
      </c>
      <c r="D612" s="24"/>
      <c r="E612" s="24"/>
      <c r="F612" s="25"/>
      <c r="G612" s="32" t="str">
        <f>IF(OR(A612="",B612=""),"",IF(AND(D612&lt;&gt;"",E612&lt;&gt;""),ROUND(MAX(0,(E612-D612)*24-MAX(0,MIN(E612,'CẤU HÌNH'!$C$8)-MAX(D612,'CẤU HÌNH'!$C$7))*24),2),0))</f>
        <v/>
      </c>
      <c r="H612" s="34" t="str">
        <f>IF(M612="X",IF(D612&gt;'CẤU HÌNH'!$C$5+'CẤU HÌNH'!$C$10/1440,ROUND((D612-'CẤU HÌNH'!$C$5)*1440,0),0),"")</f>
        <v/>
      </c>
      <c r="I612" s="34" t="str">
        <f>IF(M612="X",IF(E612&lt;'CẤU HÌNH'!$C$6,ROUND(('CẤU HÌNH'!$C$6-E612)*1440,0),0),"")</f>
        <v/>
      </c>
      <c r="J612" s="37" t="str">
        <f>IF(M612="","",IF(M612="TC",G612,IF(M612="X",IF(ROUND((E612-'CẤU HÌNH'!$C$6)*24,4)&gt;='CẤU HÌNH'!$C$13,FLOOR(ROUND((E612-'CẤU HÌNH'!$C$6)*24,4),0.5),0),0)))</f>
        <v/>
      </c>
      <c r="K612" s="32" t="str">
        <f>IF(A612="","",IF(COUNTIF('CẤU HÌNH'!$E$5:$E$24,A612)&gt;0,'CẤU HÌNH'!$C$16,IF(WEEKDAY(A612)=1,'CẤU HÌNH'!$C$15,'CẤU HÌNH'!$C$14)))</f>
        <v/>
      </c>
      <c r="L612" s="37" t="str">
        <f t="shared" si="1"/>
        <v/>
      </c>
      <c r="M612" s="38" t="str">
        <f>IF(OR(A612="",B612=""),"",IF(F612&lt;&gt;"",F612,IF(G612=0,"",IF(OR(COUNTIF('CẤU HÌNH'!$E$5:$E$24,A612)&gt;0,WEEKDAY(A612)=1),"TC",IF(G612&gt;='CẤU HÌNH'!$C$11,"X",IF(G612&gt;='CẤU HÌNH'!$C$12,"N","K"))))))</f>
        <v/>
      </c>
      <c r="N612" s="17"/>
      <c r="O612" s="39" t="str">
        <f t="shared" si="2"/>
        <v/>
      </c>
    </row>
    <row r="613" ht="19.5" customHeight="1">
      <c r="A613" s="15"/>
      <c r="B613" s="17"/>
      <c r="C613" s="22" t="str">
        <f t="array" ref="C613">IF(B613="","",IFERROR(INDEX('NHÂN VIÊN'!$C$5:$C$54,MATCH(B613,'NHÂN VIÊN'!$B$5:$B$54,0)),"⚠ Sai mã NV"))</f>
        <v/>
      </c>
      <c r="D613" s="24"/>
      <c r="E613" s="24"/>
      <c r="F613" s="25"/>
      <c r="G613" s="32" t="str">
        <f>IF(OR(A613="",B613=""),"",IF(AND(D613&lt;&gt;"",E613&lt;&gt;""),ROUND(MAX(0,(E613-D613)*24-MAX(0,MIN(E613,'CẤU HÌNH'!$C$8)-MAX(D613,'CẤU HÌNH'!$C$7))*24),2),0))</f>
        <v/>
      </c>
      <c r="H613" s="34" t="str">
        <f>IF(M613="X",IF(D613&gt;'CẤU HÌNH'!$C$5+'CẤU HÌNH'!$C$10/1440,ROUND((D613-'CẤU HÌNH'!$C$5)*1440,0),0),"")</f>
        <v/>
      </c>
      <c r="I613" s="34" t="str">
        <f>IF(M613="X",IF(E613&lt;'CẤU HÌNH'!$C$6,ROUND(('CẤU HÌNH'!$C$6-E613)*1440,0),0),"")</f>
        <v/>
      </c>
      <c r="J613" s="37" t="str">
        <f>IF(M613="","",IF(M613="TC",G613,IF(M613="X",IF(ROUND((E613-'CẤU HÌNH'!$C$6)*24,4)&gt;='CẤU HÌNH'!$C$13,FLOOR(ROUND((E613-'CẤU HÌNH'!$C$6)*24,4),0.5),0),0)))</f>
        <v/>
      </c>
      <c r="K613" s="32" t="str">
        <f>IF(A613="","",IF(COUNTIF('CẤU HÌNH'!$E$5:$E$24,A613)&gt;0,'CẤU HÌNH'!$C$16,IF(WEEKDAY(A613)=1,'CẤU HÌNH'!$C$15,'CẤU HÌNH'!$C$14)))</f>
        <v/>
      </c>
      <c r="L613" s="37" t="str">
        <f t="shared" si="1"/>
        <v/>
      </c>
      <c r="M613" s="38" t="str">
        <f>IF(OR(A613="",B613=""),"",IF(F613&lt;&gt;"",F613,IF(G613=0,"",IF(OR(COUNTIF('CẤU HÌNH'!$E$5:$E$24,A613)&gt;0,WEEKDAY(A613)=1),"TC",IF(G613&gt;='CẤU HÌNH'!$C$11,"X",IF(G613&gt;='CẤU HÌNH'!$C$12,"N","K"))))))</f>
        <v/>
      </c>
      <c r="N613" s="17"/>
      <c r="O613" s="39" t="str">
        <f t="shared" si="2"/>
        <v/>
      </c>
    </row>
    <row r="614" ht="19.5" customHeight="1">
      <c r="A614" s="15"/>
      <c r="B614" s="17"/>
      <c r="C614" s="22" t="str">
        <f t="array" ref="C614">IF(B614="","",IFERROR(INDEX('NHÂN VIÊN'!$C$5:$C$54,MATCH(B614,'NHÂN VIÊN'!$B$5:$B$54,0)),"⚠ Sai mã NV"))</f>
        <v/>
      </c>
      <c r="D614" s="24"/>
      <c r="E614" s="24"/>
      <c r="F614" s="25"/>
      <c r="G614" s="32" t="str">
        <f>IF(OR(A614="",B614=""),"",IF(AND(D614&lt;&gt;"",E614&lt;&gt;""),ROUND(MAX(0,(E614-D614)*24-MAX(0,MIN(E614,'CẤU HÌNH'!$C$8)-MAX(D614,'CẤU HÌNH'!$C$7))*24),2),0))</f>
        <v/>
      </c>
      <c r="H614" s="34" t="str">
        <f>IF(M614="X",IF(D614&gt;'CẤU HÌNH'!$C$5+'CẤU HÌNH'!$C$10/1440,ROUND((D614-'CẤU HÌNH'!$C$5)*1440,0),0),"")</f>
        <v/>
      </c>
      <c r="I614" s="34" t="str">
        <f>IF(M614="X",IF(E614&lt;'CẤU HÌNH'!$C$6,ROUND(('CẤU HÌNH'!$C$6-E614)*1440,0),0),"")</f>
        <v/>
      </c>
      <c r="J614" s="37" t="str">
        <f>IF(M614="","",IF(M614="TC",G614,IF(M614="X",IF(ROUND((E614-'CẤU HÌNH'!$C$6)*24,4)&gt;='CẤU HÌNH'!$C$13,FLOOR(ROUND((E614-'CẤU HÌNH'!$C$6)*24,4),0.5),0),0)))</f>
        <v/>
      </c>
      <c r="K614" s="32" t="str">
        <f>IF(A614="","",IF(COUNTIF('CẤU HÌNH'!$E$5:$E$24,A614)&gt;0,'CẤU HÌNH'!$C$16,IF(WEEKDAY(A614)=1,'CẤU HÌNH'!$C$15,'CẤU HÌNH'!$C$14)))</f>
        <v/>
      </c>
      <c r="L614" s="37" t="str">
        <f t="shared" si="1"/>
        <v/>
      </c>
      <c r="M614" s="38" t="str">
        <f>IF(OR(A614="",B614=""),"",IF(F614&lt;&gt;"",F614,IF(G614=0,"",IF(OR(COUNTIF('CẤU HÌNH'!$E$5:$E$24,A614)&gt;0,WEEKDAY(A614)=1),"TC",IF(G614&gt;='CẤU HÌNH'!$C$11,"X",IF(G614&gt;='CẤU HÌNH'!$C$12,"N","K"))))))</f>
        <v/>
      </c>
      <c r="N614" s="17"/>
      <c r="O614" s="39" t="str">
        <f t="shared" si="2"/>
        <v/>
      </c>
    </row>
    <row r="615" ht="19.5" customHeight="1">
      <c r="A615" s="15"/>
      <c r="B615" s="17"/>
      <c r="C615" s="22" t="str">
        <f t="array" ref="C615">IF(B615="","",IFERROR(INDEX('NHÂN VIÊN'!$C$5:$C$54,MATCH(B615,'NHÂN VIÊN'!$B$5:$B$54,0)),"⚠ Sai mã NV"))</f>
        <v/>
      </c>
      <c r="D615" s="24"/>
      <c r="E615" s="24"/>
      <c r="F615" s="25"/>
      <c r="G615" s="32" t="str">
        <f>IF(OR(A615="",B615=""),"",IF(AND(D615&lt;&gt;"",E615&lt;&gt;""),ROUND(MAX(0,(E615-D615)*24-MAX(0,MIN(E615,'CẤU HÌNH'!$C$8)-MAX(D615,'CẤU HÌNH'!$C$7))*24),2),0))</f>
        <v/>
      </c>
      <c r="H615" s="34" t="str">
        <f>IF(M615="X",IF(D615&gt;'CẤU HÌNH'!$C$5+'CẤU HÌNH'!$C$10/1440,ROUND((D615-'CẤU HÌNH'!$C$5)*1440,0),0),"")</f>
        <v/>
      </c>
      <c r="I615" s="34" t="str">
        <f>IF(M615="X",IF(E615&lt;'CẤU HÌNH'!$C$6,ROUND(('CẤU HÌNH'!$C$6-E615)*1440,0),0),"")</f>
        <v/>
      </c>
      <c r="J615" s="37" t="str">
        <f>IF(M615="","",IF(M615="TC",G615,IF(M615="X",IF(ROUND((E615-'CẤU HÌNH'!$C$6)*24,4)&gt;='CẤU HÌNH'!$C$13,FLOOR(ROUND((E615-'CẤU HÌNH'!$C$6)*24,4),0.5),0),0)))</f>
        <v/>
      </c>
      <c r="K615" s="32" t="str">
        <f>IF(A615="","",IF(COUNTIF('CẤU HÌNH'!$E$5:$E$24,A615)&gt;0,'CẤU HÌNH'!$C$16,IF(WEEKDAY(A615)=1,'CẤU HÌNH'!$C$15,'CẤU HÌNH'!$C$14)))</f>
        <v/>
      </c>
      <c r="L615" s="37" t="str">
        <f t="shared" si="1"/>
        <v/>
      </c>
      <c r="M615" s="38" t="str">
        <f>IF(OR(A615="",B615=""),"",IF(F615&lt;&gt;"",F615,IF(G615=0,"",IF(OR(COUNTIF('CẤU HÌNH'!$E$5:$E$24,A615)&gt;0,WEEKDAY(A615)=1),"TC",IF(G615&gt;='CẤU HÌNH'!$C$11,"X",IF(G615&gt;='CẤU HÌNH'!$C$12,"N","K"))))))</f>
        <v/>
      </c>
      <c r="N615" s="17"/>
      <c r="O615" s="39" t="str">
        <f t="shared" si="2"/>
        <v/>
      </c>
    </row>
    <row r="616" ht="19.5" customHeight="1">
      <c r="A616" s="15"/>
      <c r="B616" s="17"/>
      <c r="C616" s="22" t="str">
        <f t="array" ref="C616">IF(B616="","",IFERROR(INDEX('NHÂN VIÊN'!$C$5:$C$54,MATCH(B616,'NHÂN VIÊN'!$B$5:$B$54,0)),"⚠ Sai mã NV"))</f>
        <v/>
      </c>
      <c r="D616" s="24"/>
      <c r="E616" s="24"/>
      <c r="F616" s="25"/>
      <c r="G616" s="32" t="str">
        <f>IF(OR(A616="",B616=""),"",IF(AND(D616&lt;&gt;"",E616&lt;&gt;""),ROUND(MAX(0,(E616-D616)*24-MAX(0,MIN(E616,'CẤU HÌNH'!$C$8)-MAX(D616,'CẤU HÌNH'!$C$7))*24),2),0))</f>
        <v/>
      </c>
      <c r="H616" s="34" t="str">
        <f>IF(M616="X",IF(D616&gt;'CẤU HÌNH'!$C$5+'CẤU HÌNH'!$C$10/1440,ROUND((D616-'CẤU HÌNH'!$C$5)*1440,0),0),"")</f>
        <v/>
      </c>
      <c r="I616" s="34" t="str">
        <f>IF(M616="X",IF(E616&lt;'CẤU HÌNH'!$C$6,ROUND(('CẤU HÌNH'!$C$6-E616)*1440,0),0),"")</f>
        <v/>
      </c>
      <c r="J616" s="37" t="str">
        <f>IF(M616="","",IF(M616="TC",G616,IF(M616="X",IF(ROUND((E616-'CẤU HÌNH'!$C$6)*24,4)&gt;='CẤU HÌNH'!$C$13,FLOOR(ROUND((E616-'CẤU HÌNH'!$C$6)*24,4),0.5),0),0)))</f>
        <v/>
      </c>
      <c r="K616" s="32" t="str">
        <f>IF(A616="","",IF(COUNTIF('CẤU HÌNH'!$E$5:$E$24,A616)&gt;0,'CẤU HÌNH'!$C$16,IF(WEEKDAY(A616)=1,'CẤU HÌNH'!$C$15,'CẤU HÌNH'!$C$14)))</f>
        <v/>
      </c>
      <c r="L616" s="37" t="str">
        <f t="shared" si="1"/>
        <v/>
      </c>
      <c r="M616" s="38" t="str">
        <f>IF(OR(A616="",B616=""),"",IF(F616&lt;&gt;"",F616,IF(G616=0,"",IF(OR(COUNTIF('CẤU HÌNH'!$E$5:$E$24,A616)&gt;0,WEEKDAY(A616)=1),"TC",IF(G616&gt;='CẤU HÌNH'!$C$11,"X",IF(G616&gt;='CẤU HÌNH'!$C$12,"N","K"))))))</f>
        <v/>
      </c>
      <c r="N616" s="17"/>
      <c r="O616" s="39" t="str">
        <f t="shared" si="2"/>
        <v/>
      </c>
    </row>
    <row r="617" ht="19.5" customHeight="1">
      <c r="A617" s="15"/>
      <c r="B617" s="17"/>
      <c r="C617" s="22" t="str">
        <f t="array" ref="C617">IF(B617="","",IFERROR(INDEX('NHÂN VIÊN'!$C$5:$C$54,MATCH(B617,'NHÂN VIÊN'!$B$5:$B$54,0)),"⚠ Sai mã NV"))</f>
        <v/>
      </c>
      <c r="D617" s="24"/>
      <c r="E617" s="24"/>
      <c r="F617" s="25"/>
      <c r="G617" s="32" t="str">
        <f>IF(OR(A617="",B617=""),"",IF(AND(D617&lt;&gt;"",E617&lt;&gt;""),ROUND(MAX(0,(E617-D617)*24-MAX(0,MIN(E617,'CẤU HÌNH'!$C$8)-MAX(D617,'CẤU HÌNH'!$C$7))*24),2),0))</f>
        <v/>
      </c>
      <c r="H617" s="34" t="str">
        <f>IF(M617="X",IF(D617&gt;'CẤU HÌNH'!$C$5+'CẤU HÌNH'!$C$10/1440,ROUND((D617-'CẤU HÌNH'!$C$5)*1440,0),0),"")</f>
        <v/>
      </c>
      <c r="I617" s="34" t="str">
        <f>IF(M617="X",IF(E617&lt;'CẤU HÌNH'!$C$6,ROUND(('CẤU HÌNH'!$C$6-E617)*1440,0),0),"")</f>
        <v/>
      </c>
      <c r="J617" s="37" t="str">
        <f>IF(M617="","",IF(M617="TC",G617,IF(M617="X",IF(ROUND((E617-'CẤU HÌNH'!$C$6)*24,4)&gt;='CẤU HÌNH'!$C$13,FLOOR(ROUND((E617-'CẤU HÌNH'!$C$6)*24,4),0.5),0),0)))</f>
        <v/>
      </c>
      <c r="K617" s="32" t="str">
        <f>IF(A617="","",IF(COUNTIF('CẤU HÌNH'!$E$5:$E$24,A617)&gt;0,'CẤU HÌNH'!$C$16,IF(WEEKDAY(A617)=1,'CẤU HÌNH'!$C$15,'CẤU HÌNH'!$C$14)))</f>
        <v/>
      </c>
      <c r="L617" s="37" t="str">
        <f t="shared" si="1"/>
        <v/>
      </c>
      <c r="M617" s="38" t="str">
        <f>IF(OR(A617="",B617=""),"",IF(F617&lt;&gt;"",F617,IF(G617=0,"",IF(OR(COUNTIF('CẤU HÌNH'!$E$5:$E$24,A617)&gt;0,WEEKDAY(A617)=1),"TC",IF(G617&gt;='CẤU HÌNH'!$C$11,"X",IF(G617&gt;='CẤU HÌNH'!$C$12,"N","K"))))))</f>
        <v/>
      </c>
      <c r="N617" s="17"/>
      <c r="O617" s="39" t="str">
        <f t="shared" si="2"/>
        <v/>
      </c>
    </row>
    <row r="618" ht="19.5" customHeight="1">
      <c r="A618" s="15"/>
      <c r="B618" s="17"/>
      <c r="C618" s="22" t="str">
        <f t="array" ref="C618">IF(B618="","",IFERROR(INDEX('NHÂN VIÊN'!$C$5:$C$54,MATCH(B618,'NHÂN VIÊN'!$B$5:$B$54,0)),"⚠ Sai mã NV"))</f>
        <v/>
      </c>
      <c r="D618" s="24"/>
      <c r="E618" s="24"/>
      <c r="F618" s="25"/>
      <c r="G618" s="32" t="str">
        <f>IF(OR(A618="",B618=""),"",IF(AND(D618&lt;&gt;"",E618&lt;&gt;""),ROUND(MAX(0,(E618-D618)*24-MAX(0,MIN(E618,'CẤU HÌNH'!$C$8)-MAX(D618,'CẤU HÌNH'!$C$7))*24),2),0))</f>
        <v/>
      </c>
      <c r="H618" s="34" t="str">
        <f>IF(M618="X",IF(D618&gt;'CẤU HÌNH'!$C$5+'CẤU HÌNH'!$C$10/1440,ROUND((D618-'CẤU HÌNH'!$C$5)*1440,0),0),"")</f>
        <v/>
      </c>
      <c r="I618" s="34" t="str">
        <f>IF(M618="X",IF(E618&lt;'CẤU HÌNH'!$C$6,ROUND(('CẤU HÌNH'!$C$6-E618)*1440,0),0),"")</f>
        <v/>
      </c>
      <c r="J618" s="37" t="str">
        <f>IF(M618="","",IF(M618="TC",G618,IF(M618="X",IF(ROUND((E618-'CẤU HÌNH'!$C$6)*24,4)&gt;='CẤU HÌNH'!$C$13,FLOOR(ROUND((E618-'CẤU HÌNH'!$C$6)*24,4),0.5),0),0)))</f>
        <v/>
      </c>
      <c r="K618" s="32" t="str">
        <f>IF(A618="","",IF(COUNTIF('CẤU HÌNH'!$E$5:$E$24,A618)&gt;0,'CẤU HÌNH'!$C$16,IF(WEEKDAY(A618)=1,'CẤU HÌNH'!$C$15,'CẤU HÌNH'!$C$14)))</f>
        <v/>
      </c>
      <c r="L618" s="37" t="str">
        <f t="shared" si="1"/>
        <v/>
      </c>
      <c r="M618" s="38" t="str">
        <f>IF(OR(A618="",B618=""),"",IF(F618&lt;&gt;"",F618,IF(G618=0,"",IF(OR(COUNTIF('CẤU HÌNH'!$E$5:$E$24,A618)&gt;0,WEEKDAY(A618)=1),"TC",IF(G618&gt;='CẤU HÌNH'!$C$11,"X",IF(G618&gt;='CẤU HÌNH'!$C$12,"N","K"))))))</f>
        <v/>
      </c>
      <c r="N618" s="17"/>
      <c r="O618" s="39" t="str">
        <f t="shared" si="2"/>
        <v/>
      </c>
    </row>
    <row r="619" ht="19.5" customHeight="1">
      <c r="A619" s="15"/>
      <c r="B619" s="17"/>
      <c r="C619" s="22" t="str">
        <f t="array" ref="C619">IF(B619="","",IFERROR(INDEX('NHÂN VIÊN'!$C$5:$C$54,MATCH(B619,'NHÂN VIÊN'!$B$5:$B$54,0)),"⚠ Sai mã NV"))</f>
        <v/>
      </c>
      <c r="D619" s="24"/>
      <c r="E619" s="24"/>
      <c r="F619" s="25"/>
      <c r="G619" s="32" t="str">
        <f>IF(OR(A619="",B619=""),"",IF(AND(D619&lt;&gt;"",E619&lt;&gt;""),ROUND(MAX(0,(E619-D619)*24-MAX(0,MIN(E619,'CẤU HÌNH'!$C$8)-MAX(D619,'CẤU HÌNH'!$C$7))*24),2),0))</f>
        <v/>
      </c>
      <c r="H619" s="34" t="str">
        <f>IF(M619="X",IF(D619&gt;'CẤU HÌNH'!$C$5+'CẤU HÌNH'!$C$10/1440,ROUND((D619-'CẤU HÌNH'!$C$5)*1440,0),0),"")</f>
        <v/>
      </c>
      <c r="I619" s="34" t="str">
        <f>IF(M619="X",IF(E619&lt;'CẤU HÌNH'!$C$6,ROUND(('CẤU HÌNH'!$C$6-E619)*1440,0),0),"")</f>
        <v/>
      </c>
      <c r="J619" s="37" t="str">
        <f>IF(M619="","",IF(M619="TC",G619,IF(M619="X",IF(ROUND((E619-'CẤU HÌNH'!$C$6)*24,4)&gt;='CẤU HÌNH'!$C$13,FLOOR(ROUND((E619-'CẤU HÌNH'!$C$6)*24,4),0.5),0),0)))</f>
        <v/>
      </c>
      <c r="K619" s="32" t="str">
        <f>IF(A619="","",IF(COUNTIF('CẤU HÌNH'!$E$5:$E$24,A619)&gt;0,'CẤU HÌNH'!$C$16,IF(WEEKDAY(A619)=1,'CẤU HÌNH'!$C$15,'CẤU HÌNH'!$C$14)))</f>
        <v/>
      </c>
      <c r="L619" s="37" t="str">
        <f t="shared" si="1"/>
        <v/>
      </c>
      <c r="M619" s="38" t="str">
        <f>IF(OR(A619="",B619=""),"",IF(F619&lt;&gt;"",F619,IF(G619=0,"",IF(OR(COUNTIF('CẤU HÌNH'!$E$5:$E$24,A619)&gt;0,WEEKDAY(A619)=1),"TC",IF(G619&gt;='CẤU HÌNH'!$C$11,"X",IF(G619&gt;='CẤU HÌNH'!$C$12,"N","K"))))))</f>
        <v/>
      </c>
      <c r="N619" s="17"/>
      <c r="O619" s="39" t="str">
        <f t="shared" si="2"/>
        <v/>
      </c>
    </row>
    <row r="620" ht="19.5" customHeight="1">
      <c r="A620" s="15"/>
      <c r="B620" s="17"/>
      <c r="C620" s="22" t="str">
        <f t="array" ref="C620">IF(B620="","",IFERROR(INDEX('NHÂN VIÊN'!$C$5:$C$54,MATCH(B620,'NHÂN VIÊN'!$B$5:$B$54,0)),"⚠ Sai mã NV"))</f>
        <v/>
      </c>
      <c r="D620" s="24"/>
      <c r="E620" s="24"/>
      <c r="F620" s="25"/>
      <c r="G620" s="32" t="str">
        <f>IF(OR(A620="",B620=""),"",IF(AND(D620&lt;&gt;"",E620&lt;&gt;""),ROUND(MAX(0,(E620-D620)*24-MAX(0,MIN(E620,'CẤU HÌNH'!$C$8)-MAX(D620,'CẤU HÌNH'!$C$7))*24),2),0))</f>
        <v/>
      </c>
      <c r="H620" s="34" t="str">
        <f>IF(M620="X",IF(D620&gt;'CẤU HÌNH'!$C$5+'CẤU HÌNH'!$C$10/1440,ROUND((D620-'CẤU HÌNH'!$C$5)*1440,0),0),"")</f>
        <v/>
      </c>
      <c r="I620" s="34" t="str">
        <f>IF(M620="X",IF(E620&lt;'CẤU HÌNH'!$C$6,ROUND(('CẤU HÌNH'!$C$6-E620)*1440,0),0),"")</f>
        <v/>
      </c>
      <c r="J620" s="37" t="str">
        <f>IF(M620="","",IF(M620="TC",G620,IF(M620="X",IF(ROUND((E620-'CẤU HÌNH'!$C$6)*24,4)&gt;='CẤU HÌNH'!$C$13,FLOOR(ROUND((E620-'CẤU HÌNH'!$C$6)*24,4),0.5),0),0)))</f>
        <v/>
      </c>
      <c r="K620" s="32" t="str">
        <f>IF(A620="","",IF(COUNTIF('CẤU HÌNH'!$E$5:$E$24,A620)&gt;0,'CẤU HÌNH'!$C$16,IF(WEEKDAY(A620)=1,'CẤU HÌNH'!$C$15,'CẤU HÌNH'!$C$14)))</f>
        <v/>
      </c>
      <c r="L620" s="37" t="str">
        <f t="shared" si="1"/>
        <v/>
      </c>
      <c r="M620" s="38" t="str">
        <f>IF(OR(A620="",B620=""),"",IF(F620&lt;&gt;"",F620,IF(G620=0,"",IF(OR(COUNTIF('CẤU HÌNH'!$E$5:$E$24,A620)&gt;0,WEEKDAY(A620)=1),"TC",IF(G620&gt;='CẤU HÌNH'!$C$11,"X",IF(G620&gt;='CẤU HÌNH'!$C$12,"N","K"))))))</f>
        <v/>
      </c>
      <c r="N620" s="17"/>
      <c r="O620" s="39" t="str">
        <f t="shared" si="2"/>
        <v/>
      </c>
    </row>
    <row r="621" ht="19.5" customHeight="1">
      <c r="A621" s="15"/>
      <c r="B621" s="17"/>
      <c r="C621" s="22" t="str">
        <f t="array" ref="C621">IF(B621="","",IFERROR(INDEX('NHÂN VIÊN'!$C$5:$C$54,MATCH(B621,'NHÂN VIÊN'!$B$5:$B$54,0)),"⚠ Sai mã NV"))</f>
        <v/>
      </c>
      <c r="D621" s="24"/>
      <c r="E621" s="24"/>
      <c r="F621" s="25"/>
      <c r="G621" s="32" t="str">
        <f>IF(OR(A621="",B621=""),"",IF(AND(D621&lt;&gt;"",E621&lt;&gt;""),ROUND(MAX(0,(E621-D621)*24-MAX(0,MIN(E621,'CẤU HÌNH'!$C$8)-MAX(D621,'CẤU HÌNH'!$C$7))*24),2),0))</f>
        <v/>
      </c>
      <c r="H621" s="34" t="str">
        <f>IF(M621="X",IF(D621&gt;'CẤU HÌNH'!$C$5+'CẤU HÌNH'!$C$10/1440,ROUND((D621-'CẤU HÌNH'!$C$5)*1440,0),0),"")</f>
        <v/>
      </c>
      <c r="I621" s="34" t="str">
        <f>IF(M621="X",IF(E621&lt;'CẤU HÌNH'!$C$6,ROUND(('CẤU HÌNH'!$C$6-E621)*1440,0),0),"")</f>
        <v/>
      </c>
      <c r="J621" s="37" t="str">
        <f>IF(M621="","",IF(M621="TC",G621,IF(M621="X",IF(ROUND((E621-'CẤU HÌNH'!$C$6)*24,4)&gt;='CẤU HÌNH'!$C$13,FLOOR(ROUND((E621-'CẤU HÌNH'!$C$6)*24,4),0.5),0),0)))</f>
        <v/>
      </c>
      <c r="K621" s="32" t="str">
        <f>IF(A621="","",IF(COUNTIF('CẤU HÌNH'!$E$5:$E$24,A621)&gt;0,'CẤU HÌNH'!$C$16,IF(WEEKDAY(A621)=1,'CẤU HÌNH'!$C$15,'CẤU HÌNH'!$C$14)))</f>
        <v/>
      </c>
      <c r="L621" s="37" t="str">
        <f t="shared" si="1"/>
        <v/>
      </c>
      <c r="M621" s="38" t="str">
        <f>IF(OR(A621="",B621=""),"",IF(F621&lt;&gt;"",F621,IF(G621=0,"",IF(OR(COUNTIF('CẤU HÌNH'!$E$5:$E$24,A621)&gt;0,WEEKDAY(A621)=1),"TC",IF(G621&gt;='CẤU HÌNH'!$C$11,"X",IF(G621&gt;='CẤU HÌNH'!$C$12,"N","K"))))))</f>
        <v/>
      </c>
      <c r="N621" s="17"/>
      <c r="O621" s="39" t="str">
        <f t="shared" si="2"/>
        <v/>
      </c>
    </row>
    <row r="622" ht="19.5" customHeight="1">
      <c r="A622" s="15"/>
      <c r="B622" s="17"/>
      <c r="C622" s="22" t="str">
        <f t="array" ref="C622">IF(B622="","",IFERROR(INDEX('NHÂN VIÊN'!$C$5:$C$54,MATCH(B622,'NHÂN VIÊN'!$B$5:$B$54,0)),"⚠ Sai mã NV"))</f>
        <v/>
      </c>
      <c r="D622" s="24"/>
      <c r="E622" s="24"/>
      <c r="F622" s="25"/>
      <c r="G622" s="32" t="str">
        <f>IF(OR(A622="",B622=""),"",IF(AND(D622&lt;&gt;"",E622&lt;&gt;""),ROUND(MAX(0,(E622-D622)*24-MAX(0,MIN(E622,'CẤU HÌNH'!$C$8)-MAX(D622,'CẤU HÌNH'!$C$7))*24),2),0))</f>
        <v/>
      </c>
      <c r="H622" s="34" t="str">
        <f>IF(M622="X",IF(D622&gt;'CẤU HÌNH'!$C$5+'CẤU HÌNH'!$C$10/1440,ROUND((D622-'CẤU HÌNH'!$C$5)*1440,0),0),"")</f>
        <v/>
      </c>
      <c r="I622" s="34" t="str">
        <f>IF(M622="X",IF(E622&lt;'CẤU HÌNH'!$C$6,ROUND(('CẤU HÌNH'!$C$6-E622)*1440,0),0),"")</f>
        <v/>
      </c>
      <c r="J622" s="37" t="str">
        <f>IF(M622="","",IF(M622="TC",G622,IF(M622="X",IF(ROUND((E622-'CẤU HÌNH'!$C$6)*24,4)&gt;='CẤU HÌNH'!$C$13,FLOOR(ROUND((E622-'CẤU HÌNH'!$C$6)*24,4),0.5),0),0)))</f>
        <v/>
      </c>
      <c r="K622" s="32" t="str">
        <f>IF(A622="","",IF(COUNTIF('CẤU HÌNH'!$E$5:$E$24,A622)&gt;0,'CẤU HÌNH'!$C$16,IF(WEEKDAY(A622)=1,'CẤU HÌNH'!$C$15,'CẤU HÌNH'!$C$14)))</f>
        <v/>
      </c>
      <c r="L622" s="37" t="str">
        <f t="shared" si="1"/>
        <v/>
      </c>
      <c r="M622" s="38" t="str">
        <f>IF(OR(A622="",B622=""),"",IF(F622&lt;&gt;"",F622,IF(G622=0,"",IF(OR(COUNTIF('CẤU HÌNH'!$E$5:$E$24,A622)&gt;0,WEEKDAY(A622)=1),"TC",IF(G622&gt;='CẤU HÌNH'!$C$11,"X",IF(G622&gt;='CẤU HÌNH'!$C$12,"N","K"))))))</f>
        <v/>
      </c>
      <c r="N622" s="17"/>
      <c r="O622" s="39" t="str">
        <f t="shared" si="2"/>
        <v/>
      </c>
    </row>
    <row r="623" ht="19.5" customHeight="1">
      <c r="A623" s="15"/>
      <c r="B623" s="17"/>
      <c r="C623" s="22" t="str">
        <f t="array" ref="C623">IF(B623="","",IFERROR(INDEX('NHÂN VIÊN'!$C$5:$C$54,MATCH(B623,'NHÂN VIÊN'!$B$5:$B$54,0)),"⚠ Sai mã NV"))</f>
        <v/>
      </c>
      <c r="D623" s="24"/>
      <c r="E623" s="24"/>
      <c r="F623" s="25"/>
      <c r="G623" s="32" t="str">
        <f>IF(OR(A623="",B623=""),"",IF(AND(D623&lt;&gt;"",E623&lt;&gt;""),ROUND(MAX(0,(E623-D623)*24-MAX(0,MIN(E623,'CẤU HÌNH'!$C$8)-MAX(D623,'CẤU HÌNH'!$C$7))*24),2),0))</f>
        <v/>
      </c>
      <c r="H623" s="34" t="str">
        <f>IF(M623="X",IF(D623&gt;'CẤU HÌNH'!$C$5+'CẤU HÌNH'!$C$10/1440,ROUND((D623-'CẤU HÌNH'!$C$5)*1440,0),0),"")</f>
        <v/>
      </c>
      <c r="I623" s="34" t="str">
        <f>IF(M623="X",IF(E623&lt;'CẤU HÌNH'!$C$6,ROUND(('CẤU HÌNH'!$C$6-E623)*1440,0),0),"")</f>
        <v/>
      </c>
      <c r="J623" s="37" t="str">
        <f>IF(M623="","",IF(M623="TC",G623,IF(M623="X",IF(ROUND((E623-'CẤU HÌNH'!$C$6)*24,4)&gt;='CẤU HÌNH'!$C$13,FLOOR(ROUND((E623-'CẤU HÌNH'!$C$6)*24,4),0.5),0),0)))</f>
        <v/>
      </c>
      <c r="K623" s="32" t="str">
        <f>IF(A623="","",IF(COUNTIF('CẤU HÌNH'!$E$5:$E$24,A623)&gt;0,'CẤU HÌNH'!$C$16,IF(WEEKDAY(A623)=1,'CẤU HÌNH'!$C$15,'CẤU HÌNH'!$C$14)))</f>
        <v/>
      </c>
      <c r="L623" s="37" t="str">
        <f t="shared" si="1"/>
        <v/>
      </c>
      <c r="M623" s="38" t="str">
        <f>IF(OR(A623="",B623=""),"",IF(F623&lt;&gt;"",F623,IF(G623=0,"",IF(OR(COUNTIF('CẤU HÌNH'!$E$5:$E$24,A623)&gt;0,WEEKDAY(A623)=1),"TC",IF(G623&gt;='CẤU HÌNH'!$C$11,"X",IF(G623&gt;='CẤU HÌNH'!$C$12,"N","K"))))))</f>
        <v/>
      </c>
      <c r="N623" s="17"/>
      <c r="O623" s="39" t="str">
        <f t="shared" si="2"/>
        <v/>
      </c>
    </row>
    <row r="624" ht="19.5" customHeight="1">
      <c r="A624" s="15"/>
      <c r="B624" s="17"/>
      <c r="C624" s="22" t="str">
        <f t="array" ref="C624">IF(B624="","",IFERROR(INDEX('NHÂN VIÊN'!$C$5:$C$54,MATCH(B624,'NHÂN VIÊN'!$B$5:$B$54,0)),"⚠ Sai mã NV"))</f>
        <v/>
      </c>
      <c r="D624" s="24"/>
      <c r="E624" s="24"/>
      <c r="F624" s="25"/>
      <c r="G624" s="32" t="str">
        <f>IF(OR(A624="",B624=""),"",IF(AND(D624&lt;&gt;"",E624&lt;&gt;""),ROUND(MAX(0,(E624-D624)*24-MAX(0,MIN(E624,'CẤU HÌNH'!$C$8)-MAX(D624,'CẤU HÌNH'!$C$7))*24),2),0))</f>
        <v/>
      </c>
      <c r="H624" s="34" t="str">
        <f>IF(M624="X",IF(D624&gt;'CẤU HÌNH'!$C$5+'CẤU HÌNH'!$C$10/1440,ROUND((D624-'CẤU HÌNH'!$C$5)*1440,0),0),"")</f>
        <v/>
      </c>
      <c r="I624" s="34" t="str">
        <f>IF(M624="X",IF(E624&lt;'CẤU HÌNH'!$C$6,ROUND(('CẤU HÌNH'!$C$6-E624)*1440,0),0),"")</f>
        <v/>
      </c>
      <c r="J624" s="37" t="str">
        <f>IF(M624="","",IF(M624="TC",G624,IF(M624="X",IF(ROUND((E624-'CẤU HÌNH'!$C$6)*24,4)&gt;='CẤU HÌNH'!$C$13,FLOOR(ROUND((E624-'CẤU HÌNH'!$C$6)*24,4),0.5),0),0)))</f>
        <v/>
      </c>
      <c r="K624" s="32" t="str">
        <f>IF(A624="","",IF(COUNTIF('CẤU HÌNH'!$E$5:$E$24,A624)&gt;0,'CẤU HÌNH'!$C$16,IF(WEEKDAY(A624)=1,'CẤU HÌNH'!$C$15,'CẤU HÌNH'!$C$14)))</f>
        <v/>
      </c>
      <c r="L624" s="37" t="str">
        <f t="shared" si="1"/>
        <v/>
      </c>
      <c r="M624" s="38" t="str">
        <f>IF(OR(A624="",B624=""),"",IF(F624&lt;&gt;"",F624,IF(G624=0,"",IF(OR(COUNTIF('CẤU HÌNH'!$E$5:$E$24,A624)&gt;0,WEEKDAY(A624)=1),"TC",IF(G624&gt;='CẤU HÌNH'!$C$11,"X",IF(G624&gt;='CẤU HÌNH'!$C$12,"N","K"))))))</f>
        <v/>
      </c>
      <c r="N624" s="17"/>
      <c r="O624" s="39" t="str">
        <f t="shared" si="2"/>
        <v/>
      </c>
    </row>
    <row r="625" ht="19.5" customHeight="1">
      <c r="A625" s="15"/>
      <c r="B625" s="17"/>
      <c r="C625" s="22" t="str">
        <f t="array" ref="C625">IF(B625="","",IFERROR(INDEX('NHÂN VIÊN'!$C$5:$C$54,MATCH(B625,'NHÂN VIÊN'!$B$5:$B$54,0)),"⚠ Sai mã NV"))</f>
        <v/>
      </c>
      <c r="D625" s="24"/>
      <c r="E625" s="24"/>
      <c r="F625" s="25"/>
      <c r="G625" s="32" t="str">
        <f>IF(OR(A625="",B625=""),"",IF(AND(D625&lt;&gt;"",E625&lt;&gt;""),ROUND(MAX(0,(E625-D625)*24-MAX(0,MIN(E625,'CẤU HÌNH'!$C$8)-MAX(D625,'CẤU HÌNH'!$C$7))*24),2),0))</f>
        <v/>
      </c>
      <c r="H625" s="34" t="str">
        <f>IF(M625="X",IF(D625&gt;'CẤU HÌNH'!$C$5+'CẤU HÌNH'!$C$10/1440,ROUND((D625-'CẤU HÌNH'!$C$5)*1440,0),0),"")</f>
        <v/>
      </c>
      <c r="I625" s="34" t="str">
        <f>IF(M625="X",IF(E625&lt;'CẤU HÌNH'!$C$6,ROUND(('CẤU HÌNH'!$C$6-E625)*1440,0),0),"")</f>
        <v/>
      </c>
      <c r="J625" s="37" t="str">
        <f>IF(M625="","",IF(M625="TC",G625,IF(M625="X",IF(ROUND((E625-'CẤU HÌNH'!$C$6)*24,4)&gt;='CẤU HÌNH'!$C$13,FLOOR(ROUND((E625-'CẤU HÌNH'!$C$6)*24,4),0.5),0),0)))</f>
        <v/>
      </c>
      <c r="K625" s="32" t="str">
        <f>IF(A625="","",IF(COUNTIF('CẤU HÌNH'!$E$5:$E$24,A625)&gt;0,'CẤU HÌNH'!$C$16,IF(WEEKDAY(A625)=1,'CẤU HÌNH'!$C$15,'CẤU HÌNH'!$C$14)))</f>
        <v/>
      </c>
      <c r="L625" s="37" t="str">
        <f t="shared" si="1"/>
        <v/>
      </c>
      <c r="M625" s="38" t="str">
        <f>IF(OR(A625="",B625=""),"",IF(F625&lt;&gt;"",F625,IF(G625=0,"",IF(OR(COUNTIF('CẤU HÌNH'!$E$5:$E$24,A625)&gt;0,WEEKDAY(A625)=1),"TC",IF(G625&gt;='CẤU HÌNH'!$C$11,"X",IF(G625&gt;='CẤU HÌNH'!$C$12,"N","K"))))))</f>
        <v/>
      </c>
      <c r="N625" s="17"/>
      <c r="O625" s="39" t="str">
        <f t="shared" si="2"/>
        <v/>
      </c>
    </row>
    <row r="626" ht="19.5" customHeight="1">
      <c r="A626" s="15"/>
      <c r="B626" s="17"/>
      <c r="C626" s="22" t="str">
        <f t="array" ref="C626">IF(B626="","",IFERROR(INDEX('NHÂN VIÊN'!$C$5:$C$54,MATCH(B626,'NHÂN VIÊN'!$B$5:$B$54,0)),"⚠ Sai mã NV"))</f>
        <v/>
      </c>
      <c r="D626" s="24"/>
      <c r="E626" s="24"/>
      <c r="F626" s="25"/>
      <c r="G626" s="32" t="str">
        <f>IF(OR(A626="",B626=""),"",IF(AND(D626&lt;&gt;"",E626&lt;&gt;""),ROUND(MAX(0,(E626-D626)*24-MAX(0,MIN(E626,'CẤU HÌNH'!$C$8)-MAX(D626,'CẤU HÌNH'!$C$7))*24),2),0))</f>
        <v/>
      </c>
      <c r="H626" s="34" t="str">
        <f>IF(M626="X",IF(D626&gt;'CẤU HÌNH'!$C$5+'CẤU HÌNH'!$C$10/1440,ROUND((D626-'CẤU HÌNH'!$C$5)*1440,0),0),"")</f>
        <v/>
      </c>
      <c r="I626" s="34" t="str">
        <f>IF(M626="X",IF(E626&lt;'CẤU HÌNH'!$C$6,ROUND(('CẤU HÌNH'!$C$6-E626)*1440,0),0),"")</f>
        <v/>
      </c>
      <c r="J626" s="37" t="str">
        <f>IF(M626="","",IF(M626="TC",G626,IF(M626="X",IF(ROUND((E626-'CẤU HÌNH'!$C$6)*24,4)&gt;='CẤU HÌNH'!$C$13,FLOOR(ROUND((E626-'CẤU HÌNH'!$C$6)*24,4),0.5),0),0)))</f>
        <v/>
      </c>
      <c r="K626" s="32" t="str">
        <f>IF(A626="","",IF(COUNTIF('CẤU HÌNH'!$E$5:$E$24,A626)&gt;0,'CẤU HÌNH'!$C$16,IF(WEEKDAY(A626)=1,'CẤU HÌNH'!$C$15,'CẤU HÌNH'!$C$14)))</f>
        <v/>
      </c>
      <c r="L626" s="37" t="str">
        <f t="shared" si="1"/>
        <v/>
      </c>
      <c r="M626" s="38" t="str">
        <f>IF(OR(A626="",B626=""),"",IF(F626&lt;&gt;"",F626,IF(G626=0,"",IF(OR(COUNTIF('CẤU HÌNH'!$E$5:$E$24,A626)&gt;0,WEEKDAY(A626)=1),"TC",IF(G626&gt;='CẤU HÌNH'!$C$11,"X",IF(G626&gt;='CẤU HÌNH'!$C$12,"N","K"))))))</f>
        <v/>
      </c>
      <c r="N626" s="17"/>
      <c r="O626" s="39" t="str">
        <f t="shared" si="2"/>
        <v/>
      </c>
    </row>
    <row r="627" ht="19.5" customHeight="1">
      <c r="A627" s="15"/>
      <c r="B627" s="17"/>
      <c r="C627" s="22" t="str">
        <f t="array" ref="C627">IF(B627="","",IFERROR(INDEX('NHÂN VIÊN'!$C$5:$C$54,MATCH(B627,'NHÂN VIÊN'!$B$5:$B$54,0)),"⚠ Sai mã NV"))</f>
        <v/>
      </c>
      <c r="D627" s="24"/>
      <c r="E627" s="24"/>
      <c r="F627" s="25"/>
      <c r="G627" s="32" t="str">
        <f>IF(OR(A627="",B627=""),"",IF(AND(D627&lt;&gt;"",E627&lt;&gt;""),ROUND(MAX(0,(E627-D627)*24-MAX(0,MIN(E627,'CẤU HÌNH'!$C$8)-MAX(D627,'CẤU HÌNH'!$C$7))*24),2),0))</f>
        <v/>
      </c>
      <c r="H627" s="34" t="str">
        <f>IF(M627="X",IF(D627&gt;'CẤU HÌNH'!$C$5+'CẤU HÌNH'!$C$10/1440,ROUND((D627-'CẤU HÌNH'!$C$5)*1440,0),0),"")</f>
        <v/>
      </c>
      <c r="I627" s="34" t="str">
        <f>IF(M627="X",IF(E627&lt;'CẤU HÌNH'!$C$6,ROUND(('CẤU HÌNH'!$C$6-E627)*1440,0),0),"")</f>
        <v/>
      </c>
      <c r="J627" s="37" t="str">
        <f>IF(M627="","",IF(M627="TC",G627,IF(M627="X",IF(ROUND((E627-'CẤU HÌNH'!$C$6)*24,4)&gt;='CẤU HÌNH'!$C$13,FLOOR(ROUND((E627-'CẤU HÌNH'!$C$6)*24,4),0.5),0),0)))</f>
        <v/>
      </c>
      <c r="K627" s="32" t="str">
        <f>IF(A627="","",IF(COUNTIF('CẤU HÌNH'!$E$5:$E$24,A627)&gt;0,'CẤU HÌNH'!$C$16,IF(WEEKDAY(A627)=1,'CẤU HÌNH'!$C$15,'CẤU HÌNH'!$C$14)))</f>
        <v/>
      </c>
      <c r="L627" s="37" t="str">
        <f t="shared" si="1"/>
        <v/>
      </c>
      <c r="M627" s="38" t="str">
        <f>IF(OR(A627="",B627=""),"",IF(F627&lt;&gt;"",F627,IF(G627=0,"",IF(OR(COUNTIF('CẤU HÌNH'!$E$5:$E$24,A627)&gt;0,WEEKDAY(A627)=1),"TC",IF(G627&gt;='CẤU HÌNH'!$C$11,"X",IF(G627&gt;='CẤU HÌNH'!$C$12,"N","K"))))))</f>
        <v/>
      </c>
      <c r="N627" s="17"/>
      <c r="O627" s="39" t="str">
        <f t="shared" si="2"/>
        <v/>
      </c>
    </row>
    <row r="628" ht="19.5" customHeight="1">
      <c r="A628" s="15"/>
      <c r="B628" s="17"/>
      <c r="C628" s="22" t="str">
        <f t="array" ref="C628">IF(B628="","",IFERROR(INDEX('NHÂN VIÊN'!$C$5:$C$54,MATCH(B628,'NHÂN VIÊN'!$B$5:$B$54,0)),"⚠ Sai mã NV"))</f>
        <v/>
      </c>
      <c r="D628" s="24"/>
      <c r="E628" s="24"/>
      <c r="F628" s="25"/>
      <c r="G628" s="32" t="str">
        <f>IF(OR(A628="",B628=""),"",IF(AND(D628&lt;&gt;"",E628&lt;&gt;""),ROUND(MAX(0,(E628-D628)*24-MAX(0,MIN(E628,'CẤU HÌNH'!$C$8)-MAX(D628,'CẤU HÌNH'!$C$7))*24),2),0))</f>
        <v/>
      </c>
      <c r="H628" s="34" t="str">
        <f>IF(M628="X",IF(D628&gt;'CẤU HÌNH'!$C$5+'CẤU HÌNH'!$C$10/1440,ROUND((D628-'CẤU HÌNH'!$C$5)*1440,0),0),"")</f>
        <v/>
      </c>
      <c r="I628" s="34" t="str">
        <f>IF(M628="X",IF(E628&lt;'CẤU HÌNH'!$C$6,ROUND(('CẤU HÌNH'!$C$6-E628)*1440,0),0),"")</f>
        <v/>
      </c>
      <c r="J628" s="37" t="str">
        <f>IF(M628="","",IF(M628="TC",G628,IF(M628="X",IF(ROUND((E628-'CẤU HÌNH'!$C$6)*24,4)&gt;='CẤU HÌNH'!$C$13,FLOOR(ROUND((E628-'CẤU HÌNH'!$C$6)*24,4),0.5),0),0)))</f>
        <v/>
      </c>
      <c r="K628" s="32" t="str">
        <f>IF(A628="","",IF(COUNTIF('CẤU HÌNH'!$E$5:$E$24,A628)&gt;0,'CẤU HÌNH'!$C$16,IF(WEEKDAY(A628)=1,'CẤU HÌNH'!$C$15,'CẤU HÌNH'!$C$14)))</f>
        <v/>
      </c>
      <c r="L628" s="37" t="str">
        <f t="shared" si="1"/>
        <v/>
      </c>
      <c r="M628" s="38" t="str">
        <f>IF(OR(A628="",B628=""),"",IF(F628&lt;&gt;"",F628,IF(G628=0,"",IF(OR(COUNTIF('CẤU HÌNH'!$E$5:$E$24,A628)&gt;0,WEEKDAY(A628)=1),"TC",IF(G628&gt;='CẤU HÌNH'!$C$11,"X",IF(G628&gt;='CẤU HÌNH'!$C$12,"N","K"))))))</f>
        <v/>
      </c>
      <c r="N628" s="17"/>
      <c r="O628" s="39" t="str">
        <f t="shared" si="2"/>
        <v/>
      </c>
    </row>
    <row r="629" ht="19.5" customHeight="1">
      <c r="A629" s="15"/>
      <c r="B629" s="17"/>
      <c r="C629" s="22" t="str">
        <f t="array" ref="C629">IF(B629="","",IFERROR(INDEX('NHÂN VIÊN'!$C$5:$C$54,MATCH(B629,'NHÂN VIÊN'!$B$5:$B$54,0)),"⚠ Sai mã NV"))</f>
        <v/>
      </c>
      <c r="D629" s="24"/>
      <c r="E629" s="24"/>
      <c r="F629" s="25"/>
      <c r="G629" s="32" t="str">
        <f>IF(OR(A629="",B629=""),"",IF(AND(D629&lt;&gt;"",E629&lt;&gt;""),ROUND(MAX(0,(E629-D629)*24-MAX(0,MIN(E629,'CẤU HÌNH'!$C$8)-MAX(D629,'CẤU HÌNH'!$C$7))*24),2),0))</f>
        <v/>
      </c>
      <c r="H629" s="34" t="str">
        <f>IF(M629="X",IF(D629&gt;'CẤU HÌNH'!$C$5+'CẤU HÌNH'!$C$10/1440,ROUND((D629-'CẤU HÌNH'!$C$5)*1440,0),0),"")</f>
        <v/>
      </c>
      <c r="I629" s="34" t="str">
        <f>IF(M629="X",IF(E629&lt;'CẤU HÌNH'!$C$6,ROUND(('CẤU HÌNH'!$C$6-E629)*1440,0),0),"")</f>
        <v/>
      </c>
      <c r="J629" s="37" t="str">
        <f>IF(M629="","",IF(M629="TC",G629,IF(M629="X",IF(ROUND((E629-'CẤU HÌNH'!$C$6)*24,4)&gt;='CẤU HÌNH'!$C$13,FLOOR(ROUND((E629-'CẤU HÌNH'!$C$6)*24,4),0.5),0),0)))</f>
        <v/>
      </c>
      <c r="K629" s="32" t="str">
        <f>IF(A629="","",IF(COUNTIF('CẤU HÌNH'!$E$5:$E$24,A629)&gt;0,'CẤU HÌNH'!$C$16,IF(WEEKDAY(A629)=1,'CẤU HÌNH'!$C$15,'CẤU HÌNH'!$C$14)))</f>
        <v/>
      </c>
      <c r="L629" s="37" t="str">
        <f t="shared" si="1"/>
        <v/>
      </c>
      <c r="M629" s="38" t="str">
        <f>IF(OR(A629="",B629=""),"",IF(F629&lt;&gt;"",F629,IF(G629=0,"",IF(OR(COUNTIF('CẤU HÌNH'!$E$5:$E$24,A629)&gt;0,WEEKDAY(A629)=1),"TC",IF(G629&gt;='CẤU HÌNH'!$C$11,"X",IF(G629&gt;='CẤU HÌNH'!$C$12,"N","K"))))))</f>
        <v/>
      </c>
      <c r="N629" s="17"/>
      <c r="O629" s="39" t="str">
        <f t="shared" si="2"/>
        <v/>
      </c>
    </row>
    <row r="630" ht="19.5" customHeight="1">
      <c r="A630" s="15"/>
      <c r="B630" s="17"/>
      <c r="C630" s="22" t="str">
        <f t="array" ref="C630">IF(B630="","",IFERROR(INDEX('NHÂN VIÊN'!$C$5:$C$54,MATCH(B630,'NHÂN VIÊN'!$B$5:$B$54,0)),"⚠ Sai mã NV"))</f>
        <v/>
      </c>
      <c r="D630" s="24"/>
      <c r="E630" s="24"/>
      <c r="F630" s="25"/>
      <c r="G630" s="32" t="str">
        <f>IF(OR(A630="",B630=""),"",IF(AND(D630&lt;&gt;"",E630&lt;&gt;""),ROUND(MAX(0,(E630-D630)*24-MAX(0,MIN(E630,'CẤU HÌNH'!$C$8)-MAX(D630,'CẤU HÌNH'!$C$7))*24),2),0))</f>
        <v/>
      </c>
      <c r="H630" s="34" t="str">
        <f>IF(M630="X",IF(D630&gt;'CẤU HÌNH'!$C$5+'CẤU HÌNH'!$C$10/1440,ROUND((D630-'CẤU HÌNH'!$C$5)*1440,0),0),"")</f>
        <v/>
      </c>
      <c r="I630" s="34" t="str">
        <f>IF(M630="X",IF(E630&lt;'CẤU HÌNH'!$C$6,ROUND(('CẤU HÌNH'!$C$6-E630)*1440,0),0),"")</f>
        <v/>
      </c>
      <c r="J630" s="37" t="str">
        <f>IF(M630="","",IF(M630="TC",G630,IF(M630="X",IF(ROUND((E630-'CẤU HÌNH'!$C$6)*24,4)&gt;='CẤU HÌNH'!$C$13,FLOOR(ROUND((E630-'CẤU HÌNH'!$C$6)*24,4),0.5),0),0)))</f>
        <v/>
      </c>
      <c r="K630" s="32" t="str">
        <f>IF(A630="","",IF(COUNTIF('CẤU HÌNH'!$E$5:$E$24,A630)&gt;0,'CẤU HÌNH'!$C$16,IF(WEEKDAY(A630)=1,'CẤU HÌNH'!$C$15,'CẤU HÌNH'!$C$14)))</f>
        <v/>
      </c>
      <c r="L630" s="37" t="str">
        <f t="shared" si="1"/>
        <v/>
      </c>
      <c r="M630" s="38" t="str">
        <f>IF(OR(A630="",B630=""),"",IF(F630&lt;&gt;"",F630,IF(G630=0,"",IF(OR(COUNTIF('CẤU HÌNH'!$E$5:$E$24,A630)&gt;0,WEEKDAY(A630)=1),"TC",IF(G630&gt;='CẤU HÌNH'!$C$11,"X",IF(G630&gt;='CẤU HÌNH'!$C$12,"N","K"))))))</f>
        <v/>
      </c>
      <c r="N630" s="17"/>
      <c r="O630" s="39" t="str">
        <f t="shared" si="2"/>
        <v/>
      </c>
    </row>
    <row r="631" ht="19.5" customHeight="1">
      <c r="A631" s="15"/>
      <c r="B631" s="17"/>
      <c r="C631" s="22" t="str">
        <f t="array" ref="C631">IF(B631="","",IFERROR(INDEX('NHÂN VIÊN'!$C$5:$C$54,MATCH(B631,'NHÂN VIÊN'!$B$5:$B$54,0)),"⚠ Sai mã NV"))</f>
        <v/>
      </c>
      <c r="D631" s="24"/>
      <c r="E631" s="24"/>
      <c r="F631" s="25"/>
      <c r="G631" s="32" t="str">
        <f>IF(OR(A631="",B631=""),"",IF(AND(D631&lt;&gt;"",E631&lt;&gt;""),ROUND(MAX(0,(E631-D631)*24-MAX(0,MIN(E631,'CẤU HÌNH'!$C$8)-MAX(D631,'CẤU HÌNH'!$C$7))*24),2),0))</f>
        <v/>
      </c>
      <c r="H631" s="34" t="str">
        <f>IF(M631="X",IF(D631&gt;'CẤU HÌNH'!$C$5+'CẤU HÌNH'!$C$10/1440,ROUND((D631-'CẤU HÌNH'!$C$5)*1440,0),0),"")</f>
        <v/>
      </c>
      <c r="I631" s="34" t="str">
        <f>IF(M631="X",IF(E631&lt;'CẤU HÌNH'!$C$6,ROUND(('CẤU HÌNH'!$C$6-E631)*1440,0),0),"")</f>
        <v/>
      </c>
      <c r="J631" s="37" t="str">
        <f>IF(M631="","",IF(M631="TC",G631,IF(M631="X",IF(ROUND((E631-'CẤU HÌNH'!$C$6)*24,4)&gt;='CẤU HÌNH'!$C$13,FLOOR(ROUND((E631-'CẤU HÌNH'!$C$6)*24,4),0.5),0),0)))</f>
        <v/>
      </c>
      <c r="K631" s="32" t="str">
        <f>IF(A631="","",IF(COUNTIF('CẤU HÌNH'!$E$5:$E$24,A631)&gt;0,'CẤU HÌNH'!$C$16,IF(WEEKDAY(A631)=1,'CẤU HÌNH'!$C$15,'CẤU HÌNH'!$C$14)))</f>
        <v/>
      </c>
      <c r="L631" s="37" t="str">
        <f t="shared" si="1"/>
        <v/>
      </c>
      <c r="M631" s="38" t="str">
        <f>IF(OR(A631="",B631=""),"",IF(F631&lt;&gt;"",F631,IF(G631=0,"",IF(OR(COUNTIF('CẤU HÌNH'!$E$5:$E$24,A631)&gt;0,WEEKDAY(A631)=1),"TC",IF(G631&gt;='CẤU HÌNH'!$C$11,"X",IF(G631&gt;='CẤU HÌNH'!$C$12,"N","K"))))))</f>
        <v/>
      </c>
      <c r="N631" s="17"/>
      <c r="O631" s="39" t="str">
        <f t="shared" si="2"/>
        <v/>
      </c>
    </row>
    <row r="632" ht="19.5" customHeight="1">
      <c r="A632" s="15"/>
      <c r="B632" s="17"/>
      <c r="C632" s="22" t="str">
        <f t="array" ref="C632">IF(B632="","",IFERROR(INDEX('NHÂN VIÊN'!$C$5:$C$54,MATCH(B632,'NHÂN VIÊN'!$B$5:$B$54,0)),"⚠ Sai mã NV"))</f>
        <v/>
      </c>
      <c r="D632" s="24"/>
      <c r="E632" s="24"/>
      <c r="F632" s="25"/>
      <c r="G632" s="32" t="str">
        <f>IF(OR(A632="",B632=""),"",IF(AND(D632&lt;&gt;"",E632&lt;&gt;""),ROUND(MAX(0,(E632-D632)*24-MAX(0,MIN(E632,'CẤU HÌNH'!$C$8)-MAX(D632,'CẤU HÌNH'!$C$7))*24),2),0))</f>
        <v/>
      </c>
      <c r="H632" s="34" t="str">
        <f>IF(M632="X",IF(D632&gt;'CẤU HÌNH'!$C$5+'CẤU HÌNH'!$C$10/1440,ROUND((D632-'CẤU HÌNH'!$C$5)*1440,0),0),"")</f>
        <v/>
      </c>
      <c r="I632" s="34" t="str">
        <f>IF(M632="X",IF(E632&lt;'CẤU HÌNH'!$C$6,ROUND(('CẤU HÌNH'!$C$6-E632)*1440,0),0),"")</f>
        <v/>
      </c>
      <c r="J632" s="37" t="str">
        <f>IF(M632="","",IF(M632="TC",G632,IF(M632="X",IF(ROUND((E632-'CẤU HÌNH'!$C$6)*24,4)&gt;='CẤU HÌNH'!$C$13,FLOOR(ROUND((E632-'CẤU HÌNH'!$C$6)*24,4),0.5),0),0)))</f>
        <v/>
      </c>
      <c r="K632" s="32" t="str">
        <f>IF(A632="","",IF(COUNTIF('CẤU HÌNH'!$E$5:$E$24,A632)&gt;0,'CẤU HÌNH'!$C$16,IF(WEEKDAY(A632)=1,'CẤU HÌNH'!$C$15,'CẤU HÌNH'!$C$14)))</f>
        <v/>
      </c>
      <c r="L632" s="37" t="str">
        <f t="shared" si="1"/>
        <v/>
      </c>
      <c r="M632" s="38" t="str">
        <f>IF(OR(A632="",B632=""),"",IF(F632&lt;&gt;"",F632,IF(G632=0,"",IF(OR(COUNTIF('CẤU HÌNH'!$E$5:$E$24,A632)&gt;0,WEEKDAY(A632)=1),"TC",IF(G632&gt;='CẤU HÌNH'!$C$11,"X",IF(G632&gt;='CẤU HÌNH'!$C$12,"N","K"))))))</f>
        <v/>
      </c>
      <c r="N632" s="17"/>
      <c r="O632" s="39" t="str">
        <f t="shared" si="2"/>
        <v/>
      </c>
    </row>
    <row r="633" ht="19.5" customHeight="1">
      <c r="A633" s="15"/>
      <c r="B633" s="17"/>
      <c r="C633" s="22" t="str">
        <f t="array" ref="C633">IF(B633="","",IFERROR(INDEX('NHÂN VIÊN'!$C$5:$C$54,MATCH(B633,'NHÂN VIÊN'!$B$5:$B$54,0)),"⚠ Sai mã NV"))</f>
        <v/>
      </c>
      <c r="D633" s="24"/>
      <c r="E633" s="24"/>
      <c r="F633" s="25"/>
      <c r="G633" s="32" t="str">
        <f>IF(OR(A633="",B633=""),"",IF(AND(D633&lt;&gt;"",E633&lt;&gt;""),ROUND(MAX(0,(E633-D633)*24-MAX(0,MIN(E633,'CẤU HÌNH'!$C$8)-MAX(D633,'CẤU HÌNH'!$C$7))*24),2),0))</f>
        <v/>
      </c>
      <c r="H633" s="34" t="str">
        <f>IF(M633="X",IF(D633&gt;'CẤU HÌNH'!$C$5+'CẤU HÌNH'!$C$10/1440,ROUND((D633-'CẤU HÌNH'!$C$5)*1440,0),0),"")</f>
        <v/>
      </c>
      <c r="I633" s="34" t="str">
        <f>IF(M633="X",IF(E633&lt;'CẤU HÌNH'!$C$6,ROUND(('CẤU HÌNH'!$C$6-E633)*1440,0),0),"")</f>
        <v/>
      </c>
      <c r="J633" s="37" t="str">
        <f>IF(M633="","",IF(M633="TC",G633,IF(M633="X",IF(ROUND((E633-'CẤU HÌNH'!$C$6)*24,4)&gt;='CẤU HÌNH'!$C$13,FLOOR(ROUND((E633-'CẤU HÌNH'!$C$6)*24,4),0.5),0),0)))</f>
        <v/>
      </c>
      <c r="K633" s="32" t="str">
        <f>IF(A633="","",IF(COUNTIF('CẤU HÌNH'!$E$5:$E$24,A633)&gt;0,'CẤU HÌNH'!$C$16,IF(WEEKDAY(A633)=1,'CẤU HÌNH'!$C$15,'CẤU HÌNH'!$C$14)))</f>
        <v/>
      </c>
      <c r="L633" s="37" t="str">
        <f t="shared" si="1"/>
        <v/>
      </c>
      <c r="M633" s="38" t="str">
        <f>IF(OR(A633="",B633=""),"",IF(F633&lt;&gt;"",F633,IF(G633=0,"",IF(OR(COUNTIF('CẤU HÌNH'!$E$5:$E$24,A633)&gt;0,WEEKDAY(A633)=1),"TC",IF(G633&gt;='CẤU HÌNH'!$C$11,"X",IF(G633&gt;='CẤU HÌNH'!$C$12,"N","K"))))))</f>
        <v/>
      </c>
      <c r="N633" s="17"/>
      <c r="O633" s="39" t="str">
        <f t="shared" si="2"/>
        <v/>
      </c>
    </row>
    <row r="634" ht="19.5" customHeight="1">
      <c r="A634" s="15"/>
      <c r="B634" s="17"/>
      <c r="C634" s="22" t="str">
        <f t="array" ref="C634">IF(B634="","",IFERROR(INDEX('NHÂN VIÊN'!$C$5:$C$54,MATCH(B634,'NHÂN VIÊN'!$B$5:$B$54,0)),"⚠ Sai mã NV"))</f>
        <v/>
      </c>
      <c r="D634" s="24"/>
      <c r="E634" s="24"/>
      <c r="F634" s="25"/>
      <c r="G634" s="32" t="str">
        <f>IF(OR(A634="",B634=""),"",IF(AND(D634&lt;&gt;"",E634&lt;&gt;""),ROUND(MAX(0,(E634-D634)*24-MAX(0,MIN(E634,'CẤU HÌNH'!$C$8)-MAX(D634,'CẤU HÌNH'!$C$7))*24),2),0))</f>
        <v/>
      </c>
      <c r="H634" s="34" t="str">
        <f>IF(M634="X",IF(D634&gt;'CẤU HÌNH'!$C$5+'CẤU HÌNH'!$C$10/1440,ROUND((D634-'CẤU HÌNH'!$C$5)*1440,0),0),"")</f>
        <v/>
      </c>
      <c r="I634" s="34" t="str">
        <f>IF(M634="X",IF(E634&lt;'CẤU HÌNH'!$C$6,ROUND(('CẤU HÌNH'!$C$6-E634)*1440,0),0),"")</f>
        <v/>
      </c>
      <c r="J634" s="37" t="str">
        <f>IF(M634="","",IF(M634="TC",G634,IF(M634="X",IF(ROUND((E634-'CẤU HÌNH'!$C$6)*24,4)&gt;='CẤU HÌNH'!$C$13,FLOOR(ROUND((E634-'CẤU HÌNH'!$C$6)*24,4),0.5),0),0)))</f>
        <v/>
      </c>
      <c r="K634" s="32" t="str">
        <f>IF(A634="","",IF(COUNTIF('CẤU HÌNH'!$E$5:$E$24,A634)&gt;0,'CẤU HÌNH'!$C$16,IF(WEEKDAY(A634)=1,'CẤU HÌNH'!$C$15,'CẤU HÌNH'!$C$14)))</f>
        <v/>
      </c>
      <c r="L634" s="37" t="str">
        <f t="shared" si="1"/>
        <v/>
      </c>
      <c r="M634" s="38" t="str">
        <f>IF(OR(A634="",B634=""),"",IF(F634&lt;&gt;"",F634,IF(G634=0,"",IF(OR(COUNTIF('CẤU HÌNH'!$E$5:$E$24,A634)&gt;0,WEEKDAY(A634)=1),"TC",IF(G634&gt;='CẤU HÌNH'!$C$11,"X",IF(G634&gt;='CẤU HÌNH'!$C$12,"N","K"))))))</f>
        <v/>
      </c>
      <c r="N634" s="17"/>
      <c r="O634" s="39" t="str">
        <f t="shared" si="2"/>
        <v/>
      </c>
    </row>
    <row r="635" ht="19.5" customHeight="1">
      <c r="A635" s="15"/>
      <c r="B635" s="17"/>
      <c r="C635" s="22" t="str">
        <f t="array" ref="C635">IF(B635="","",IFERROR(INDEX('NHÂN VIÊN'!$C$5:$C$54,MATCH(B635,'NHÂN VIÊN'!$B$5:$B$54,0)),"⚠ Sai mã NV"))</f>
        <v/>
      </c>
      <c r="D635" s="24"/>
      <c r="E635" s="24"/>
      <c r="F635" s="25"/>
      <c r="G635" s="32" t="str">
        <f>IF(OR(A635="",B635=""),"",IF(AND(D635&lt;&gt;"",E635&lt;&gt;""),ROUND(MAX(0,(E635-D635)*24-MAX(0,MIN(E635,'CẤU HÌNH'!$C$8)-MAX(D635,'CẤU HÌNH'!$C$7))*24),2),0))</f>
        <v/>
      </c>
      <c r="H635" s="34" t="str">
        <f>IF(M635="X",IF(D635&gt;'CẤU HÌNH'!$C$5+'CẤU HÌNH'!$C$10/1440,ROUND((D635-'CẤU HÌNH'!$C$5)*1440,0),0),"")</f>
        <v/>
      </c>
      <c r="I635" s="34" t="str">
        <f>IF(M635="X",IF(E635&lt;'CẤU HÌNH'!$C$6,ROUND(('CẤU HÌNH'!$C$6-E635)*1440,0),0),"")</f>
        <v/>
      </c>
      <c r="J635" s="37" t="str">
        <f>IF(M635="","",IF(M635="TC",G635,IF(M635="X",IF(ROUND((E635-'CẤU HÌNH'!$C$6)*24,4)&gt;='CẤU HÌNH'!$C$13,FLOOR(ROUND((E635-'CẤU HÌNH'!$C$6)*24,4),0.5),0),0)))</f>
        <v/>
      </c>
      <c r="K635" s="32" t="str">
        <f>IF(A635="","",IF(COUNTIF('CẤU HÌNH'!$E$5:$E$24,A635)&gt;0,'CẤU HÌNH'!$C$16,IF(WEEKDAY(A635)=1,'CẤU HÌNH'!$C$15,'CẤU HÌNH'!$C$14)))</f>
        <v/>
      </c>
      <c r="L635" s="37" t="str">
        <f t="shared" si="1"/>
        <v/>
      </c>
      <c r="M635" s="38" t="str">
        <f>IF(OR(A635="",B635=""),"",IF(F635&lt;&gt;"",F635,IF(G635=0,"",IF(OR(COUNTIF('CẤU HÌNH'!$E$5:$E$24,A635)&gt;0,WEEKDAY(A635)=1),"TC",IF(G635&gt;='CẤU HÌNH'!$C$11,"X",IF(G635&gt;='CẤU HÌNH'!$C$12,"N","K"))))))</f>
        <v/>
      </c>
      <c r="N635" s="17"/>
      <c r="O635" s="39" t="str">
        <f t="shared" si="2"/>
        <v/>
      </c>
    </row>
    <row r="636" ht="19.5" customHeight="1">
      <c r="A636" s="15"/>
      <c r="B636" s="17"/>
      <c r="C636" s="22" t="str">
        <f t="array" ref="C636">IF(B636="","",IFERROR(INDEX('NHÂN VIÊN'!$C$5:$C$54,MATCH(B636,'NHÂN VIÊN'!$B$5:$B$54,0)),"⚠ Sai mã NV"))</f>
        <v/>
      </c>
      <c r="D636" s="24"/>
      <c r="E636" s="24"/>
      <c r="F636" s="25"/>
      <c r="G636" s="32" t="str">
        <f>IF(OR(A636="",B636=""),"",IF(AND(D636&lt;&gt;"",E636&lt;&gt;""),ROUND(MAX(0,(E636-D636)*24-MAX(0,MIN(E636,'CẤU HÌNH'!$C$8)-MAX(D636,'CẤU HÌNH'!$C$7))*24),2),0))</f>
        <v/>
      </c>
      <c r="H636" s="34" t="str">
        <f>IF(M636="X",IF(D636&gt;'CẤU HÌNH'!$C$5+'CẤU HÌNH'!$C$10/1440,ROUND((D636-'CẤU HÌNH'!$C$5)*1440,0),0),"")</f>
        <v/>
      </c>
      <c r="I636" s="34" t="str">
        <f>IF(M636="X",IF(E636&lt;'CẤU HÌNH'!$C$6,ROUND(('CẤU HÌNH'!$C$6-E636)*1440,0),0),"")</f>
        <v/>
      </c>
      <c r="J636" s="37" t="str">
        <f>IF(M636="","",IF(M636="TC",G636,IF(M636="X",IF(ROUND((E636-'CẤU HÌNH'!$C$6)*24,4)&gt;='CẤU HÌNH'!$C$13,FLOOR(ROUND((E636-'CẤU HÌNH'!$C$6)*24,4),0.5),0),0)))</f>
        <v/>
      </c>
      <c r="K636" s="32" t="str">
        <f>IF(A636="","",IF(COUNTIF('CẤU HÌNH'!$E$5:$E$24,A636)&gt;0,'CẤU HÌNH'!$C$16,IF(WEEKDAY(A636)=1,'CẤU HÌNH'!$C$15,'CẤU HÌNH'!$C$14)))</f>
        <v/>
      </c>
      <c r="L636" s="37" t="str">
        <f t="shared" si="1"/>
        <v/>
      </c>
      <c r="M636" s="38" t="str">
        <f>IF(OR(A636="",B636=""),"",IF(F636&lt;&gt;"",F636,IF(G636=0,"",IF(OR(COUNTIF('CẤU HÌNH'!$E$5:$E$24,A636)&gt;0,WEEKDAY(A636)=1),"TC",IF(G636&gt;='CẤU HÌNH'!$C$11,"X",IF(G636&gt;='CẤU HÌNH'!$C$12,"N","K"))))))</f>
        <v/>
      </c>
      <c r="N636" s="17"/>
      <c r="O636" s="39" t="str">
        <f t="shared" si="2"/>
        <v/>
      </c>
    </row>
    <row r="637" ht="19.5" customHeight="1">
      <c r="A637" s="15"/>
      <c r="B637" s="17"/>
      <c r="C637" s="22" t="str">
        <f t="array" ref="C637">IF(B637="","",IFERROR(INDEX('NHÂN VIÊN'!$C$5:$C$54,MATCH(B637,'NHÂN VIÊN'!$B$5:$B$54,0)),"⚠ Sai mã NV"))</f>
        <v/>
      </c>
      <c r="D637" s="24"/>
      <c r="E637" s="24"/>
      <c r="F637" s="25"/>
      <c r="G637" s="32" t="str">
        <f>IF(OR(A637="",B637=""),"",IF(AND(D637&lt;&gt;"",E637&lt;&gt;""),ROUND(MAX(0,(E637-D637)*24-MAX(0,MIN(E637,'CẤU HÌNH'!$C$8)-MAX(D637,'CẤU HÌNH'!$C$7))*24),2),0))</f>
        <v/>
      </c>
      <c r="H637" s="34" t="str">
        <f>IF(M637="X",IF(D637&gt;'CẤU HÌNH'!$C$5+'CẤU HÌNH'!$C$10/1440,ROUND((D637-'CẤU HÌNH'!$C$5)*1440,0),0),"")</f>
        <v/>
      </c>
      <c r="I637" s="34" t="str">
        <f>IF(M637="X",IF(E637&lt;'CẤU HÌNH'!$C$6,ROUND(('CẤU HÌNH'!$C$6-E637)*1440,0),0),"")</f>
        <v/>
      </c>
      <c r="J637" s="37" t="str">
        <f>IF(M637="","",IF(M637="TC",G637,IF(M637="X",IF(ROUND((E637-'CẤU HÌNH'!$C$6)*24,4)&gt;='CẤU HÌNH'!$C$13,FLOOR(ROUND((E637-'CẤU HÌNH'!$C$6)*24,4),0.5),0),0)))</f>
        <v/>
      </c>
      <c r="K637" s="32" t="str">
        <f>IF(A637="","",IF(COUNTIF('CẤU HÌNH'!$E$5:$E$24,A637)&gt;0,'CẤU HÌNH'!$C$16,IF(WEEKDAY(A637)=1,'CẤU HÌNH'!$C$15,'CẤU HÌNH'!$C$14)))</f>
        <v/>
      </c>
      <c r="L637" s="37" t="str">
        <f t="shared" si="1"/>
        <v/>
      </c>
      <c r="M637" s="38" t="str">
        <f>IF(OR(A637="",B637=""),"",IF(F637&lt;&gt;"",F637,IF(G637=0,"",IF(OR(COUNTIF('CẤU HÌNH'!$E$5:$E$24,A637)&gt;0,WEEKDAY(A637)=1),"TC",IF(G637&gt;='CẤU HÌNH'!$C$11,"X",IF(G637&gt;='CẤU HÌNH'!$C$12,"N","K"))))))</f>
        <v/>
      </c>
      <c r="N637" s="17"/>
      <c r="O637" s="39" t="str">
        <f t="shared" si="2"/>
        <v/>
      </c>
    </row>
    <row r="638" ht="19.5" customHeight="1">
      <c r="A638" s="15"/>
      <c r="B638" s="17"/>
      <c r="C638" s="22" t="str">
        <f t="array" ref="C638">IF(B638="","",IFERROR(INDEX('NHÂN VIÊN'!$C$5:$C$54,MATCH(B638,'NHÂN VIÊN'!$B$5:$B$54,0)),"⚠ Sai mã NV"))</f>
        <v/>
      </c>
      <c r="D638" s="24"/>
      <c r="E638" s="24"/>
      <c r="F638" s="25"/>
      <c r="G638" s="32" t="str">
        <f>IF(OR(A638="",B638=""),"",IF(AND(D638&lt;&gt;"",E638&lt;&gt;""),ROUND(MAX(0,(E638-D638)*24-MAX(0,MIN(E638,'CẤU HÌNH'!$C$8)-MAX(D638,'CẤU HÌNH'!$C$7))*24),2),0))</f>
        <v/>
      </c>
      <c r="H638" s="34" t="str">
        <f>IF(M638="X",IF(D638&gt;'CẤU HÌNH'!$C$5+'CẤU HÌNH'!$C$10/1440,ROUND((D638-'CẤU HÌNH'!$C$5)*1440,0),0),"")</f>
        <v/>
      </c>
      <c r="I638" s="34" t="str">
        <f>IF(M638="X",IF(E638&lt;'CẤU HÌNH'!$C$6,ROUND(('CẤU HÌNH'!$C$6-E638)*1440,0),0),"")</f>
        <v/>
      </c>
      <c r="J638" s="37" t="str">
        <f>IF(M638="","",IF(M638="TC",G638,IF(M638="X",IF(ROUND((E638-'CẤU HÌNH'!$C$6)*24,4)&gt;='CẤU HÌNH'!$C$13,FLOOR(ROUND((E638-'CẤU HÌNH'!$C$6)*24,4),0.5),0),0)))</f>
        <v/>
      </c>
      <c r="K638" s="32" t="str">
        <f>IF(A638="","",IF(COUNTIF('CẤU HÌNH'!$E$5:$E$24,A638)&gt;0,'CẤU HÌNH'!$C$16,IF(WEEKDAY(A638)=1,'CẤU HÌNH'!$C$15,'CẤU HÌNH'!$C$14)))</f>
        <v/>
      </c>
      <c r="L638" s="37" t="str">
        <f t="shared" si="1"/>
        <v/>
      </c>
      <c r="M638" s="38" t="str">
        <f>IF(OR(A638="",B638=""),"",IF(F638&lt;&gt;"",F638,IF(G638=0,"",IF(OR(COUNTIF('CẤU HÌNH'!$E$5:$E$24,A638)&gt;0,WEEKDAY(A638)=1),"TC",IF(G638&gt;='CẤU HÌNH'!$C$11,"X",IF(G638&gt;='CẤU HÌNH'!$C$12,"N","K"))))))</f>
        <v/>
      </c>
      <c r="N638" s="17"/>
      <c r="O638" s="39" t="str">
        <f t="shared" si="2"/>
        <v/>
      </c>
    </row>
    <row r="639" ht="19.5" customHeight="1">
      <c r="A639" s="15"/>
      <c r="B639" s="17"/>
      <c r="C639" s="22" t="str">
        <f t="array" ref="C639">IF(B639="","",IFERROR(INDEX('NHÂN VIÊN'!$C$5:$C$54,MATCH(B639,'NHÂN VIÊN'!$B$5:$B$54,0)),"⚠ Sai mã NV"))</f>
        <v/>
      </c>
      <c r="D639" s="24"/>
      <c r="E639" s="24"/>
      <c r="F639" s="25"/>
      <c r="G639" s="32" t="str">
        <f>IF(OR(A639="",B639=""),"",IF(AND(D639&lt;&gt;"",E639&lt;&gt;""),ROUND(MAX(0,(E639-D639)*24-MAX(0,MIN(E639,'CẤU HÌNH'!$C$8)-MAX(D639,'CẤU HÌNH'!$C$7))*24),2),0))</f>
        <v/>
      </c>
      <c r="H639" s="34" t="str">
        <f>IF(M639="X",IF(D639&gt;'CẤU HÌNH'!$C$5+'CẤU HÌNH'!$C$10/1440,ROUND((D639-'CẤU HÌNH'!$C$5)*1440,0),0),"")</f>
        <v/>
      </c>
      <c r="I639" s="34" t="str">
        <f>IF(M639="X",IF(E639&lt;'CẤU HÌNH'!$C$6,ROUND(('CẤU HÌNH'!$C$6-E639)*1440,0),0),"")</f>
        <v/>
      </c>
      <c r="J639" s="37" t="str">
        <f>IF(M639="","",IF(M639="TC",G639,IF(M639="X",IF(ROUND((E639-'CẤU HÌNH'!$C$6)*24,4)&gt;='CẤU HÌNH'!$C$13,FLOOR(ROUND((E639-'CẤU HÌNH'!$C$6)*24,4),0.5),0),0)))</f>
        <v/>
      </c>
      <c r="K639" s="32" t="str">
        <f>IF(A639="","",IF(COUNTIF('CẤU HÌNH'!$E$5:$E$24,A639)&gt;0,'CẤU HÌNH'!$C$16,IF(WEEKDAY(A639)=1,'CẤU HÌNH'!$C$15,'CẤU HÌNH'!$C$14)))</f>
        <v/>
      </c>
      <c r="L639" s="37" t="str">
        <f t="shared" si="1"/>
        <v/>
      </c>
      <c r="M639" s="38" t="str">
        <f>IF(OR(A639="",B639=""),"",IF(F639&lt;&gt;"",F639,IF(G639=0,"",IF(OR(COUNTIF('CẤU HÌNH'!$E$5:$E$24,A639)&gt;0,WEEKDAY(A639)=1),"TC",IF(G639&gt;='CẤU HÌNH'!$C$11,"X",IF(G639&gt;='CẤU HÌNH'!$C$12,"N","K"))))))</f>
        <v/>
      </c>
      <c r="N639" s="17"/>
      <c r="O639" s="39" t="str">
        <f t="shared" si="2"/>
        <v/>
      </c>
    </row>
    <row r="640" ht="19.5" customHeight="1">
      <c r="A640" s="15"/>
      <c r="B640" s="17"/>
      <c r="C640" s="22" t="str">
        <f t="array" ref="C640">IF(B640="","",IFERROR(INDEX('NHÂN VIÊN'!$C$5:$C$54,MATCH(B640,'NHÂN VIÊN'!$B$5:$B$54,0)),"⚠ Sai mã NV"))</f>
        <v/>
      </c>
      <c r="D640" s="24"/>
      <c r="E640" s="24"/>
      <c r="F640" s="25"/>
      <c r="G640" s="32" t="str">
        <f>IF(OR(A640="",B640=""),"",IF(AND(D640&lt;&gt;"",E640&lt;&gt;""),ROUND(MAX(0,(E640-D640)*24-MAX(0,MIN(E640,'CẤU HÌNH'!$C$8)-MAX(D640,'CẤU HÌNH'!$C$7))*24),2),0))</f>
        <v/>
      </c>
      <c r="H640" s="34" t="str">
        <f>IF(M640="X",IF(D640&gt;'CẤU HÌNH'!$C$5+'CẤU HÌNH'!$C$10/1440,ROUND((D640-'CẤU HÌNH'!$C$5)*1440,0),0),"")</f>
        <v/>
      </c>
      <c r="I640" s="34" t="str">
        <f>IF(M640="X",IF(E640&lt;'CẤU HÌNH'!$C$6,ROUND(('CẤU HÌNH'!$C$6-E640)*1440,0),0),"")</f>
        <v/>
      </c>
      <c r="J640" s="37" t="str">
        <f>IF(M640="","",IF(M640="TC",G640,IF(M640="X",IF(ROUND((E640-'CẤU HÌNH'!$C$6)*24,4)&gt;='CẤU HÌNH'!$C$13,FLOOR(ROUND((E640-'CẤU HÌNH'!$C$6)*24,4),0.5),0),0)))</f>
        <v/>
      </c>
      <c r="K640" s="32" t="str">
        <f>IF(A640="","",IF(COUNTIF('CẤU HÌNH'!$E$5:$E$24,A640)&gt;0,'CẤU HÌNH'!$C$16,IF(WEEKDAY(A640)=1,'CẤU HÌNH'!$C$15,'CẤU HÌNH'!$C$14)))</f>
        <v/>
      </c>
      <c r="L640" s="37" t="str">
        <f t="shared" si="1"/>
        <v/>
      </c>
      <c r="M640" s="38" t="str">
        <f>IF(OR(A640="",B640=""),"",IF(F640&lt;&gt;"",F640,IF(G640=0,"",IF(OR(COUNTIF('CẤU HÌNH'!$E$5:$E$24,A640)&gt;0,WEEKDAY(A640)=1),"TC",IF(G640&gt;='CẤU HÌNH'!$C$11,"X",IF(G640&gt;='CẤU HÌNH'!$C$12,"N","K"))))))</f>
        <v/>
      </c>
      <c r="N640" s="17"/>
      <c r="O640" s="39" t="str">
        <f t="shared" si="2"/>
        <v/>
      </c>
    </row>
    <row r="641" ht="19.5" customHeight="1">
      <c r="A641" s="15"/>
      <c r="B641" s="17"/>
      <c r="C641" s="22" t="str">
        <f t="array" ref="C641">IF(B641="","",IFERROR(INDEX('NHÂN VIÊN'!$C$5:$C$54,MATCH(B641,'NHÂN VIÊN'!$B$5:$B$54,0)),"⚠ Sai mã NV"))</f>
        <v/>
      </c>
      <c r="D641" s="24"/>
      <c r="E641" s="24"/>
      <c r="F641" s="25"/>
      <c r="G641" s="32" t="str">
        <f>IF(OR(A641="",B641=""),"",IF(AND(D641&lt;&gt;"",E641&lt;&gt;""),ROUND(MAX(0,(E641-D641)*24-MAX(0,MIN(E641,'CẤU HÌNH'!$C$8)-MAX(D641,'CẤU HÌNH'!$C$7))*24),2),0))</f>
        <v/>
      </c>
      <c r="H641" s="34" t="str">
        <f>IF(M641="X",IF(D641&gt;'CẤU HÌNH'!$C$5+'CẤU HÌNH'!$C$10/1440,ROUND((D641-'CẤU HÌNH'!$C$5)*1440,0),0),"")</f>
        <v/>
      </c>
      <c r="I641" s="34" t="str">
        <f>IF(M641="X",IF(E641&lt;'CẤU HÌNH'!$C$6,ROUND(('CẤU HÌNH'!$C$6-E641)*1440,0),0),"")</f>
        <v/>
      </c>
      <c r="J641" s="37" t="str">
        <f>IF(M641="","",IF(M641="TC",G641,IF(M641="X",IF(ROUND((E641-'CẤU HÌNH'!$C$6)*24,4)&gt;='CẤU HÌNH'!$C$13,FLOOR(ROUND((E641-'CẤU HÌNH'!$C$6)*24,4),0.5),0),0)))</f>
        <v/>
      </c>
      <c r="K641" s="32" t="str">
        <f>IF(A641="","",IF(COUNTIF('CẤU HÌNH'!$E$5:$E$24,A641)&gt;0,'CẤU HÌNH'!$C$16,IF(WEEKDAY(A641)=1,'CẤU HÌNH'!$C$15,'CẤU HÌNH'!$C$14)))</f>
        <v/>
      </c>
      <c r="L641" s="37" t="str">
        <f t="shared" si="1"/>
        <v/>
      </c>
      <c r="M641" s="38" t="str">
        <f>IF(OR(A641="",B641=""),"",IF(F641&lt;&gt;"",F641,IF(G641=0,"",IF(OR(COUNTIF('CẤU HÌNH'!$E$5:$E$24,A641)&gt;0,WEEKDAY(A641)=1),"TC",IF(G641&gt;='CẤU HÌNH'!$C$11,"X",IF(G641&gt;='CẤU HÌNH'!$C$12,"N","K"))))))</f>
        <v/>
      </c>
      <c r="N641" s="17"/>
      <c r="O641" s="39" t="str">
        <f t="shared" si="2"/>
        <v/>
      </c>
    </row>
    <row r="642" ht="19.5" customHeight="1">
      <c r="A642" s="15"/>
      <c r="B642" s="17"/>
      <c r="C642" s="22" t="str">
        <f t="array" ref="C642">IF(B642="","",IFERROR(INDEX('NHÂN VIÊN'!$C$5:$C$54,MATCH(B642,'NHÂN VIÊN'!$B$5:$B$54,0)),"⚠ Sai mã NV"))</f>
        <v/>
      </c>
      <c r="D642" s="24"/>
      <c r="E642" s="24"/>
      <c r="F642" s="25"/>
      <c r="G642" s="32" t="str">
        <f>IF(OR(A642="",B642=""),"",IF(AND(D642&lt;&gt;"",E642&lt;&gt;""),ROUND(MAX(0,(E642-D642)*24-MAX(0,MIN(E642,'CẤU HÌNH'!$C$8)-MAX(D642,'CẤU HÌNH'!$C$7))*24),2),0))</f>
        <v/>
      </c>
      <c r="H642" s="34" t="str">
        <f>IF(M642="X",IF(D642&gt;'CẤU HÌNH'!$C$5+'CẤU HÌNH'!$C$10/1440,ROUND((D642-'CẤU HÌNH'!$C$5)*1440,0),0),"")</f>
        <v/>
      </c>
      <c r="I642" s="34" t="str">
        <f>IF(M642="X",IF(E642&lt;'CẤU HÌNH'!$C$6,ROUND(('CẤU HÌNH'!$C$6-E642)*1440,0),0),"")</f>
        <v/>
      </c>
      <c r="J642" s="37" t="str">
        <f>IF(M642="","",IF(M642="TC",G642,IF(M642="X",IF(ROUND((E642-'CẤU HÌNH'!$C$6)*24,4)&gt;='CẤU HÌNH'!$C$13,FLOOR(ROUND((E642-'CẤU HÌNH'!$C$6)*24,4),0.5),0),0)))</f>
        <v/>
      </c>
      <c r="K642" s="32" t="str">
        <f>IF(A642="","",IF(COUNTIF('CẤU HÌNH'!$E$5:$E$24,A642)&gt;0,'CẤU HÌNH'!$C$16,IF(WEEKDAY(A642)=1,'CẤU HÌNH'!$C$15,'CẤU HÌNH'!$C$14)))</f>
        <v/>
      </c>
      <c r="L642" s="37" t="str">
        <f t="shared" si="1"/>
        <v/>
      </c>
      <c r="M642" s="38" t="str">
        <f>IF(OR(A642="",B642=""),"",IF(F642&lt;&gt;"",F642,IF(G642=0,"",IF(OR(COUNTIF('CẤU HÌNH'!$E$5:$E$24,A642)&gt;0,WEEKDAY(A642)=1),"TC",IF(G642&gt;='CẤU HÌNH'!$C$11,"X",IF(G642&gt;='CẤU HÌNH'!$C$12,"N","K"))))))</f>
        <v/>
      </c>
      <c r="N642" s="17"/>
      <c r="O642" s="39" t="str">
        <f t="shared" si="2"/>
        <v/>
      </c>
    </row>
    <row r="643" ht="19.5" customHeight="1">
      <c r="A643" s="15"/>
      <c r="B643" s="17"/>
      <c r="C643" s="22" t="str">
        <f t="array" ref="C643">IF(B643="","",IFERROR(INDEX('NHÂN VIÊN'!$C$5:$C$54,MATCH(B643,'NHÂN VIÊN'!$B$5:$B$54,0)),"⚠ Sai mã NV"))</f>
        <v/>
      </c>
      <c r="D643" s="24"/>
      <c r="E643" s="24"/>
      <c r="F643" s="25"/>
      <c r="G643" s="32" t="str">
        <f>IF(OR(A643="",B643=""),"",IF(AND(D643&lt;&gt;"",E643&lt;&gt;""),ROUND(MAX(0,(E643-D643)*24-MAX(0,MIN(E643,'CẤU HÌNH'!$C$8)-MAX(D643,'CẤU HÌNH'!$C$7))*24),2),0))</f>
        <v/>
      </c>
      <c r="H643" s="34" t="str">
        <f>IF(M643="X",IF(D643&gt;'CẤU HÌNH'!$C$5+'CẤU HÌNH'!$C$10/1440,ROUND((D643-'CẤU HÌNH'!$C$5)*1440,0),0),"")</f>
        <v/>
      </c>
      <c r="I643" s="34" t="str">
        <f>IF(M643="X",IF(E643&lt;'CẤU HÌNH'!$C$6,ROUND(('CẤU HÌNH'!$C$6-E643)*1440,0),0),"")</f>
        <v/>
      </c>
      <c r="J643" s="37" t="str">
        <f>IF(M643="","",IF(M643="TC",G643,IF(M643="X",IF(ROUND((E643-'CẤU HÌNH'!$C$6)*24,4)&gt;='CẤU HÌNH'!$C$13,FLOOR(ROUND((E643-'CẤU HÌNH'!$C$6)*24,4),0.5),0),0)))</f>
        <v/>
      </c>
      <c r="K643" s="32" t="str">
        <f>IF(A643="","",IF(COUNTIF('CẤU HÌNH'!$E$5:$E$24,A643)&gt;0,'CẤU HÌNH'!$C$16,IF(WEEKDAY(A643)=1,'CẤU HÌNH'!$C$15,'CẤU HÌNH'!$C$14)))</f>
        <v/>
      </c>
      <c r="L643" s="37" t="str">
        <f t="shared" si="1"/>
        <v/>
      </c>
      <c r="M643" s="38" t="str">
        <f>IF(OR(A643="",B643=""),"",IF(F643&lt;&gt;"",F643,IF(G643=0,"",IF(OR(COUNTIF('CẤU HÌNH'!$E$5:$E$24,A643)&gt;0,WEEKDAY(A643)=1),"TC",IF(G643&gt;='CẤU HÌNH'!$C$11,"X",IF(G643&gt;='CẤU HÌNH'!$C$12,"N","K"))))))</f>
        <v/>
      </c>
      <c r="N643" s="17"/>
      <c r="O643" s="39" t="str">
        <f t="shared" si="2"/>
        <v/>
      </c>
    </row>
    <row r="644" ht="19.5" customHeight="1">
      <c r="A644" s="15"/>
      <c r="B644" s="17"/>
      <c r="C644" s="22" t="str">
        <f t="array" ref="C644">IF(B644="","",IFERROR(INDEX('NHÂN VIÊN'!$C$5:$C$54,MATCH(B644,'NHÂN VIÊN'!$B$5:$B$54,0)),"⚠ Sai mã NV"))</f>
        <v/>
      </c>
      <c r="D644" s="24"/>
      <c r="E644" s="24"/>
      <c r="F644" s="25"/>
      <c r="G644" s="32" t="str">
        <f>IF(OR(A644="",B644=""),"",IF(AND(D644&lt;&gt;"",E644&lt;&gt;""),ROUND(MAX(0,(E644-D644)*24-MAX(0,MIN(E644,'CẤU HÌNH'!$C$8)-MAX(D644,'CẤU HÌNH'!$C$7))*24),2),0))</f>
        <v/>
      </c>
      <c r="H644" s="34" t="str">
        <f>IF(M644="X",IF(D644&gt;'CẤU HÌNH'!$C$5+'CẤU HÌNH'!$C$10/1440,ROUND((D644-'CẤU HÌNH'!$C$5)*1440,0),0),"")</f>
        <v/>
      </c>
      <c r="I644" s="34" t="str">
        <f>IF(M644="X",IF(E644&lt;'CẤU HÌNH'!$C$6,ROUND(('CẤU HÌNH'!$C$6-E644)*1440,0),0),"")</f>
        <v/>
      </c>
      <c r="J644" s="37" t="str">
        <f>IF(M644="","",IF(M644="TC",G644,IF(M644="X",IF(ROUND((E644-'CẤU HÌNH'!$C$6)*24,4)&gt;='CẤU HÌNH'!$C$13,FLOOR(ROUND((E644-'CẤU HÌNH'!$C$6)*24,4),0.5),0),0)))</f>
        <v/>
      </c>
      <c r="K644" s="32" t="str">
        <f>IF(A644="","",IF(COUNTIF('CẤU HÌNH'!$E$5:$E$24,A644)&gt;0,'CẤU HÌNH'!$C$16,IF(WEEKDAY(A644)=1,'CẤU HÌNH'!$C$15,'CẤU HÌNH'!$C$14)))</f>
        <v/>
      </c>
      <c r="L644" s="37" t="str">
        <f t="shared" si="1"/>
        <v/>
      </c>
      <c r="M644" s="38" t="str">
        <f>IF(OR(A644="",B644=""),"",IF(F644&lt;&gt;"",F644,IF(G644=0,"",IF(OR(COUNTIF('CẤU HÌNH'!$E$5:$E$24,A644)&gt;0,WEEKDAY(A644)=1),"TC",IF(G644&gt;='CẤU HÌNH'!$C$11,"X",IF(G644&gt;='CẤU HÌNH'!$C$12,"N","K"))))))</f>
        <v/>
      </c>
      <c r="N644" s="17"/>
      <c r="O644" s="39" t="str">
        <f t="shared" si="2"/>
        <v/>
      </c>
    </row>
    <row r="645" ht="19.5" customHeight="1">
      <c r="A645" s="15"/>
      <c r="B645" s="17"/>
      <c r="C645" s="22" t="str">
        <f t="array" ref="C645">IF(B645="","",IFERROR(INDEX('NHÂN VIÊN'!$C$5:$C$54,MATCH(B645,'NHÂN VIÊN'!$B$5:$B$54,0)),"⚠ Sai mã NV"))</f>
        <v/>
      </c>
      <c r="D645" s="24"/>
      <c r="E645" s="24"/>
      <c r="F645" s="25"/>
      <c r="G645" s="32" t="str">
        <f>IF(OR(A645="",B645=""),"",IF(AND(D645&lt;&gt;"",E645&lt;&gt;""),ROUND(MAX(0,(E645-D645)*24-MAX(0,MIN(E645,'CẤU HÌNH'!$C$8)-MAX(D645,'CẤU HÌNH'!$C$7))*24),2),0))</f>
        <v/>
      </c>
      <c r="H645" s="34" t="str">
        <f>IF(M645="X",IF(D645&gt;'CẤU HÌNH'!$C$5+'CẤU HÌNH'!$C$10/1440,ROUND((D645-'CẤU HÌNH'!$C$5)*1440,0),0),"")</f>
        <v/>
      </c>
      <c r="I645" s="34" t="str">
        <f>IF(M645="X",IF(E645&lt;'CẤU HÌNH'!$C$6,ROUND(('CẤU HÌNH'!$C$6-E645)*1440,0),0),"")</f>
        <v/>
      </c>
      <c r="J645" s="37" t="str">
        <f>IF(M645="","",IF(M645="TC",G645,IF(M645="X",IF(ROUND((E645-'CẤU HÌNH'!$C$6)*24,4)&gt;='CẤU HÌNH'!$C$13,FLOOR(ROUND((E645-'CẤU HÌNH'!$C$6)*24,4),0.5),0),0)))</f>
        <v/>
      </c>
      <c r="K645" s="32" t="str">
        <f>IF(A645="","",IF(COUNTIF('CẤU HÌNH'!$E$5:$E$24,A645)&gt;0,'CẤU HÌNH'!$C$16,IF(WEEKDAY(A645)=1,'CẤU HÌNH'!$C$15,'CẤU HÌNH'!$C$14)))</f>
        <v/>
      </c>
      <c r="L645" s="37" t="str">
        <f t="shared" si="1"/>
        <v/>
      </c>
      <c r="M645" s="38" t="str">
        <f>IF(OR(A645="",B645=""),"",IF(F645&lt;&gt;"",F645,IF(G645=0,"",IF(OR(COUNTIF('CẤU HÌNH'!$E$5:$E$24,A645)&gt;0,WEEKDAY(A645)=1),"TC",IF(G645&gt;='CẤU HÌNH'!$C$11,"X",IF(G645&gt;='CẤU HÌNH'!$C$12,"N","K"))))))</f>
        <v/>
      </c>
      <c r="N645" s="17"/>
      <c r="O645" s="39" t="str">
        <f t="shared" si="2"/>
        <v/>
      </c>
    </row>
    <row r="646" ht="19.5" customHeight="1">
      <c r="A646" s="15"/>
      <c r="B646" s="17"/>
      <c r="C646" s="22" t="str">
        <f t="array" ref="C646">IF(B646="","",IFERROR(INDEX('NHÂN VIÊN'!$C$5:$C$54,MATCH(B646,'NHÂN VIÊN'!$B$5:$B$54,0)),"⚠ Sai mã NV"))</f>
        <v/>
      </c>
      <c r="D646" s="24"/>
      <c r="E646" s="24"/>
      <c r="F646" s="25"/>
      <c r="G646" s="32" t="str">
        <f>IF(OR(A646="",B646=""),"",IF(AND(D646&lt;&gt;"",E646&lt;&gt;""),ROUND(MAX(0,(E646-D646)*24-MAX(0,MIN(E646,'CẤU HÌNH'!$C$8)-MAX(D646,'CẤU HÌNH'!$C$7))*24),2),0))</f>
        <v/>
      </c>
      <c r="H646" s="34" t="str">
        <f>IF(M646="X",IF(D646&gt;'CẤU HÌNH'!$C$5+'CẤU HÌNH'!$C$10/1440,ROUND((D646-'CẤU HÌNH'!$C$5)*1440,0),0),"")</f>
        <v/>
      </c>
      <c r="I646" s="34" t="str">
        <f>IF(M646="X",IF(E646&lt;'CẤU HÌNH'!$C$6,ROUND(('CẤU HÌNH'!$C$6-E646)*1440,0),0),"")</f>
        <v/>
      </c>
      <c r="J646" s="37" t="str">
        <f>IF(M646="","",IF(M646="TC",G646,IF(M646="X",IF(ROUND((E646-'CẤU HÌNH'!$C$6)*24,4)&gt;='CẤU HÌNH'!$C$13,FLOOR(ROUND((E646-'CẤU HÌNH'!$C$6)*24,4),0.5),0),0)))</f>
        <v/>
      </c>
      <c r="K646" s="32" t="str">
        <f>IF(A646="","",IF(COUNTIF('CẤU HÌNH'!$E$5:$E$24,A646)&gt;0,'CẤU HÌNH'!$C$16,IF(WEEKDAY(A646)=1,'CẤU HÌNH'!$C$15,'CẤU HÌNH'!$C$14)))</f>
        <v/>
      </c>
      <c r="L646" s="37" t="str">
        <f t="shared" si="1"/>
        <v/>
      </c>
      <c r="M646" s="38" t="str">
        <f>IF(OR(A646="",B646=""),"",IF(F646&lt;&gt;"",F646,IF(G646=0,"",IF(OR(COUNTIF('CẤU HÌNH'!$E$5:$E$24,A646)&gt;0,WEEKDAY(A646)=1),"TC",IF(G646&gt;='CẤU HÌNH'!$C$11,"X",IF(G646&gt;='CẤU HÌNH'!$C$12,"N","K"))))))</f>
        <v/>
      </c>
      <c r="N646" s="17"/>
      <c r="O646" s="39" t="str">
        <f t="shared" si="2"/>
        <v/>
      </c>
    </row>
    <row r="647" ht="19.5" customHeight="1">
      <c r="A647" s="15"/>
      <c r="B647" s="17"/>
      <c r="C647" s="22" t="str">
        <f t="array" ref="C647">IF(B647="","",IFERROR(INDEX('NHÂN VIÊN'!$C$5:$C$54,MATCH(B647,'NHÂN VIÊN'!$B$5:$B$54,0)),"⚠ Sai mã NV"))</f>
        <v/>
      </c>
      <c r="D647" s="24"/>
      <c r="E647" s="24"/>
      <c r="F647" s="25"/>
      <c r="G647" s="32" t="str">
        <f>IF(OR(A647="",B647=""),"",IF(AND(D647&lt;&gt;"",E647&lt;&gt;""),ROUND(MAX(0,(E647-D647)*24-MAX(0,MIN(E647,'CẤU HÌNH'!$C$8)-MAX(D647,'CẤU HÌNH'!$C$7))*24),2),0))</f>
        <v/>
      </c>
      <c r="H647" s="34" t="str">
        <f>IF(M647="X",IF(D647&gt;'CẤU HÌNH'!$C$5+'CẤU HÌNH'!$C$10/1440,ROUND((D647-'CẤU HÌNH'!$C$5)*1440,0),0),"")</f>
        <v/>
      </c>
      <c r="I647" s="34" t="str">
        <f>IF(M647="X",IF(E647&lt;'CẤU HÌNH'!$C$6,ROUND(('CẤU HÌNH'!$C$6-E647)*1440,0),0),"")</f>
        <v/>
      </c>
      <c r="J647" s="37" t="str">
        <f>IF(M647="","",IF(M647="TC",G647,IF(M647="X",IF(ROUND((E647-'CẤU HÌNH'!$C$6)*24,4)&gt;='CẤU HÌNH'!$C$13,FLOOR(ROUND((E647-'CẤU HÌNH'!$C$6)*24,4),0.5),0),0)))</f>
        <v/>
      </c>
      <c r="K647" s="32" t="str">
        <f>IF(A647="","",IF(COUNTIF('CẤU HÌNH'!$E$5:$E$24,A647)&gt;0,'CẤU HÌNH'!$C$16,IF(WEEKDAY(A647)=1,'CẤU HÌNH'!$C$15,'CẤU HÌNH'!$C$14)))</f>
        <v/>
      </c>
      <c r="L647" s="37" t="str">
        <f t="shared" si="1"/>
        <v/>
      </c>
      <c r="M647" s="38" t="str">
        <f>IF(OR(A647="",B647=""),"",IF(F647&lt;&gt;"",F647,IF(G647=0,"",IF(OR(COUNTIF('CẤU HÌNH'!$E$5:$E$24,A647)&gt;0,WEEKDAY(A647)=1),"TC",IF(G647&gt;='CẤU HÌNH'!$C$11,"X",IF(G647&gt;='CẤU HÌNH'!$C$12,"N","K"))))))</f>
        <v/>
      </c>
      <c r="N647" s="17"/>
      <c r="O647" s="39" t="str">
        <f t="shared" si="2"/>
        <v/>
      </c>
    </row>
    <row r="648" ht="19.5" customHeight="1">
      <c r="A648" s="15"/>
      <c r="B648" s="17"/>
      <c r="C648" s="22" t="str">
        <f t="array" ref="C648">IF(B648="","",IFERROR(INDEX('NHÂN VIÊN'!$C$5:$C$54,MATCH(B648,'NHÂN VIÊN'!$B$5:$B$54,0)),"⚠ Sai mã NV"))</f>
        <v/>
      </c>
      <c r="D648" s="24"/>
      <c r="E648" s="24"/>
      <c r="F648" s="25"/>
      <c r="G648" s="32" t="str">
        <f>IF(OR(A648="",B648=""),"",IF(AND(D648&lt;&gt;"",E648&lt;&gt;""),ROUND(MAX(0,(E648-D648)*24-MAX(0,MIN(E648,'CẤU HÌNH'!$C$8)-MAX(D648,'CẤU HÌNH'!$C$7))*24),2),0))</f>
        <v/>
      </c>
      <c r="H648" s="34" t="str">
        <f>IF(M648="X",IF(D648&gt;'CẤU HÌNH'!$C$5+'CẤU HÌNH'!$C$10/1440,ROUND((D648-'CẤU HÌNH'!$C$5)*1440,0),0),"")</f>
        <v/>
      </c>
      <c r="I648" s="34" t="str">
        <f>IF(M648="X",IF(E648&lt;'CẤU HÌNH'!$C$6,ROUND(('CẤU HÌNH'!$C$6-E648)*1440,0),0),"")</f>
        <v/>
      </c>
      <c r="J648" s="37" t="str">
        <f>IF(M648="","",IF(M648="TC",G648,IF(M648="X",IF(ROUND((E648-'CẤU HÌNH'!$C$6)*24,4)&gt;='CẤU HÌNH'!$C$13,FLOOR(ROUND((E648-'CẤU HÌNH'!$C$6)*24,4),0.5),0),0)))</f>
        <v/>
      </c>
      <c r="K648" s="32" t="str">
        <f>IF(A648="","",IF(COUNTIF('CẤU HÌNH'!$E$5:$E$24,A648)&gt;0,'CẤU HÌNH'!$C$16,IF(WEEKDAY(A648)=1,'CẤU HÌNH'!$C$15,'CẤU HÌNH'!$C$14)))</f>
        <v/>
      </c>
      <c r="L648" s="37" t="str">
        <f t="shared" si="1"/>
        <v/>
      </c>
      <c r="M648" s="38" t="str">
        <f>IF(OR(A648="",B648=""),"",IF(F648&lt;&gt;"",F648,IF(G648=0,"",IF(OR(COUNTIF('CẤU HÌNH'!$E$5:$E$24,A648)&gt;0,WEEKDAY(A648)=1),"TC",IF(G648&gt;='CẤU HÌNH'!$C$11,"X",IF(G648&gt;='CẤU HÌNH'!$C$12,"N","K"))))))</f>
        <v/>
      </c>
      <c r="N648" s="17"/>
      <c r="O648" s="39" t="str">
        <f t="shared" si="2"/>
        <v/>
      </c>
    </row>
    <row r="649" ht="19.5" customHeight="1">
      <c r="A649" s="15"/>
      <c r="B649" s="17"/>
      <c r="C649" s="22" t="str">
        <f t="array" ref="C649">IF(B649="","",IFERROR(INDEX('NHÂN VIÊN'!$C$5:$C$54,MATCH(B649,'NHÂN VIÊN'!$B$5:$B$54,0)),"⚠ Sai mã NV"))</f>
        <v/>
      </c>
      <c r="D649" s="24"/>
      <c r="E649" s="24"/>
      <c r="F649" s="25"/>
      <c r="G649" s="32" t="str">
        <f>IF(OR(A649="",B649=""),"",IF(AND(D649&lt;&gt;"",E649&lt;&gt;""),ROUND(MAX(0,(E649-D649)*24-MAX(0,MIN(E649,'CẤU HÌNH'!$C$8)-MAX(D649,'CẤU HÌNH'!$C$7))*24),2),0))</f>
        <v/>
      </c>
      <c r="H649" s="34" t="str">
        <f>IF(M649="X",IF(D649&gt;'CẤU HÌNH'!$C$5+'CẤU HÌNH'!$C$10/1440,ROUND((D649-'CẤU HÌNH'!$C$5)*1440,0),0),"")</f>
        <v/>
      </c>
      <c r="I649" s="34" t="str">
        <f>IF(M649="X",IF(E649&lt;'CẤU HÌNH'!$C$6,ROUND(('CẤU HÌNH'!$C$6-E649)*1440,0),0),"")</f>
        <v/>
      </c>
      <c r="J649" s="37" t="str">
        <f>IF(M649="","",IF(M649="TC",G649,IF(M649="X",IF(ROUND((E649-'CẤU HÌNH'!$C$6)*24,4)&gt;='CẤU HÌNH'!$C$13,FLOOR(ROUND((E649-'CẤU HÌNH'!$C$6)*24,4),0.5),0),0)))</f>
        <v/>
      </c>
      <c r="K649" s="32" t="str">
        <f>IF(A649="","",IF(COUNTIF('CẤU HÌNH'!$E$5:$E$24,A649)&gt;0,'CẤU HÌNH'!$C$16,IF(WEEKDAY(A649)=1,'CẤU HÌNH'!$C$15,'CẤU HÌNH'!$C$14)))</f>
        <v/>
      </c>
      <c r="L649" s="37" t="str">
        <f t="shared" si="1"/>
        <v/>
      </c>
      <c r="M649" s="38" t="str">
        <f>IF(OR(A649="",B649=""),"",IF(F649&lt;&gt;"",F649,IF(G649=0,"",IF(OR(COUNTIF('CẤU HÌNH'!$E$5:$E$24,A649)&gt;0,WEEKDAY(A649)=1),"TC",IF(G649&gt;='CẤU HÌNH'!$C$11,"X",IF(G649&gt;='CẤU HÌNH'!$C$12,"N","K"))))))</f>
        <v/>
      </c>
      <c r="N649" s="17"/>
      <c r="O649" s="39" t="str">
        <f t="shared" si="2"/>
        <v/>
      </c>
    </row>
    <row r="650" ht="19.5" customHeight="1">
      <c r="A650" s="15"/>
      <c r="B650" s="17"/>
      <c r="C650" s="22" t="str">
        <f t="array" ref="C650">IF(B650="","",IFERROR(INDEX('NHÂN VIÊN'!$C$5:$C$54,MATCH(B650,'NHÂN VIÊN'!$B$5:$B$54,0)),"⚠ Sai mã NV"))</f>
        <v/>
      </c>
      <c r="D650" s="24"/>
      <c r="E650" s="24"/>
      <c r="F650" s="25"/>
      <c r="G650" s="32" t="str">
        <f>IF(OR(A650="",B650=""),"",IF(AND(D650&lt;&gt;"",E650&lt;&gt;""),ROUND(MAX(0,(E650-D650)*24-MAX(0,MIN(E650,'CẤU HÌNH'!$C$8)-MAX(D650,'CẤU HÌNH'!$C$7))*24),2),0))</f>
        <v/>
      </c>
      <c r="H650" s="34" t="str">
        <f>IF(M650="X",IF(D650&gt;'CẤU HÌNH'!$C$5+'CẤU HÌNH'!$C$10/1440,ROUND((D650-'CẤU HÌNH'!$C$5)*1440,0),0),"")</f>
        <v/>
      </c>
      <c r="I650" s="34" t="str">
        <f>IF(M650="X",IF(E650&lt;'CẤU HÌNH'!$C$6,ROUND(('CẤU HÌNH'!$C$6-E650)*1440,0),0),"")</f>
        <v/>
      </c>
      <c r="J650" s="37" t="str">
        <f>IF(M650="","",IF(M650="TC",G650,IF(M650="X",IF(ROUND((E650-'CẤU HÌNH'!$C$6)*24,4)&gt;='CẤU HÌNH'!$C$13,FLOOR(ROUND((E650-'CẤU HÌNH'!$C$6)*24,4),0.5),0),0)))</f>
        <v/>
      </c>
      <c r="K650" s="32" t="str">
        <f>IF(A650="","",IF(COUNTIF('CẤU HÌNH'!$E$5:$E$24,A650)&gt;0,'CẤU HÌNH'!$C$16,IF(WEEKDAY(A650)=1,'CẤU HÌNH'!$C$15,'CẤU HÌNH'!$C$14)))</f>
        <v/>
      </c>
      <c r="L650" s="37" t="str">
        <f t="shared" si="1"/>
        <v/>
      </c>
      <c r="M650" s="38" t="str">
        <f>IF(OR(A650="",B650=""),"",IF(F650&lt;&gt;"",F650,IF(G650=0,"",IF(OR(COUNTIF('CẤU HÌNH'!$E$5:$E$24,A650)&gt;0,WEEKDAY(A650)=1),"TC",IF(G650&gt;='CẤU HÌNH'!$C$11,"X",IF(G650&gt;='CẤU HÌNH'!$C$12,"N","K"))))))</f>
        <v/>
      </c>
      <c r="N650" s="17"/>
      <c r="O650" s="39" t="str">
        <f t="shared" si="2"/>
        <v/>
      </c>
    </row>
    <row r="651" ht="19.5" customHeight="1">
      <c r="A651" s="15"/>
      <c r="B651" s="17"/>
      <c r="C651" s="22" t="str">
        <f t="array" ref="C651">IF(B651="","",IFERROR(INDEX('NHÂN VIÊN'!$C$5:$C$54,MATCH(B651,'NHÂN VIÊN'!$B$5:$B$54,0)),"⚠ Sai mã NV"))</f>
        <v/>
      </c>
      <c r="D651" s="24"/>
      <c r="E651" s="24"/>
      <c r="F651" s="25"/>
      <c r="G651" s="32" t="str">
        <f>IF(OR(A651="",B651=""),"",IF(AND(D651&lt;&gt;"",E651&lt;&gt;""),ROUND(MAX(0,(E651-D651)*24-MAX(0,MIN(E651,'CẤU HÌNH'!$C$8)-MAX(D651,'CẤU HÌNH'!$C$7))*24),2),0))</f>
        <v/>
      </c>
      <c r="H651" s="34" t="str">
        <f>IF(M651="X",IF(D651&gt;'CẤU HÌNH'!$C$5+'CẤU HÌNH'!$C$10/1440,ROUND((D651-'CẤU HÌNH'!$C$5)*1440,0),0),"")</f>
        <v/>
      </c>
      <c r="I651" s="34" t="str">
        <f>IF(M651="X",IF(E651&lt;'CẤU HÌNH'!$C$6,ROUND(('CẤU HÌNH'!$C$6-E651)*1440,0),0),"")</f>
        <v/>
      </c>
      <c r="J651" s="37" t="str">
        <f>IF(M651="","",IF(M651="TC",G651,IF(M651="X",IF(ROUND((E651-'CẤU HÌNH'!$C$6)*24,4)&gt;='CẤU HÌNH'!$C$13,FLOOR(ROUND((E651-'CẤU HÌNH'!$C$6)*24,4),0.5),0),0)))</f>
        <v/>
      </c>
      <c r="K651" s="32" t="str">
        <f>IF(A651="","",IF(COUNTIF('CẤU HÌNH'!$E$5:$E$24,A651)&gt;0,'CẤU HÌNH'!$C$16,IF(WEEKDAY(A651)=1,'CẤU HÌNH'!$C$15,'CẤU HÌNH'!$C$14)))</f>
        <v/>
      </c>
      <c r="L651" s="37" t="str">
        <f t="shared" si="1"/>
        <v/>
      </c>
      <c r="M651" s="38" t="str">
        <f>IF(OR(A651="",B651=""),"",IF(F651&lt;&gt;"",F651,IF(G651=0,"",IF(OR(COUNTIF('CẤU HÌNH'!$E$5:$E$24,A651)&gt;0,WEEKDAY(A651)=1),"TC",IF(G651&gt;='CẤU HÌNH'!$C$11,"X",IF(G651&gt;='CẤU HÌNH'!$C$12,"N","K"))))))</f>
        <v/>
      </c>
      <c r="N651" s="17"/>
      <c r="O651" s="39" t="str">
        <f t="shared" si="2"/>
        <v/>
      </c>
    </row>
    <row r="652" ht="19.5" customHeight="1">
      <c r="A652" s="15"/>
      <c r="B652" s="17"/>
      <c r="C652" s="22" t="str">
        <f t="array" ref="C652">IF(B652="","",IFERROR(INDEX('NHÂN VIÊN'!$C$5:$C$54,MATCH(B652,'NHÂN VIÊN'!$B$5:$B$54,0)),"⚠ Sai mã NV"))</f>
        <v/>
      </c>
      <c r="D652" s="24"/>
      <c r="E652" s="24"/>
      <c r="F652" s="25"/>
      <c r="G652" s="32" t="str">
        <f>IF(OR(A652="",B652=""),"",IF(AND(D652&lt;&gt;"",E652&lt;&gt;""),ROUND(MAX(0,(E652-D652)*24-MAX(0,MIN(E652,'CẤU HÌNH'!$C$8)-MAX(D652,'CẤU HÌNH'!$C$7))*24),2),0))</f>
        <v/>
      </c>
      <c r="H652" s="34" t="str">
        <f>IF(M652="X",IF(D652&gt;'CẤU HÌNH'!$C$5+'CẤU HÌNH'!$C$10/1440,ROUND((D652-'CẤU HÌNH'!$C$5)*1440,0),0),"")</f>
        <v/>
      </c>
      <c r="I652" s="34" t="str">
        <f>IF(M652="X",IF(E652&lt;'CẤU HÌNH'!$C$6,ROUND(('CẤU HÌNH'!$C$6-E652)*1440,0),0),"")</f>
        <v/>
      </c>
      <c r="J652" s="37" t="str">
        <f>IF(M652="","",IF(M652="TC",G652,IF(M652="X",IF(ROUND((E652-'CẤU HÌNH'!$C$6)*24,4)&gt;='CẤU HÌNH'!$C$13,FLOOR(ROUND((E652-'CẤU HÌNH'!$C$6)*24,4),0.5),0),0)))</f>
        <v/>
      </c>
      <c r="K652" s="32" t="str">
        <f>IF(A652="","",IF(COUNTIF('CẤU HÌNH'!$E$5:$E$24,A652)&gt;0,'CẤU HÌNH'!$C$16,IF(WEEKDAY(A652)=1,'CẤU HÌNH'!$C$15,'CẤU HÌNH'!$C$14)))</f>
        <v/>
      </c>
      <c r="L652" s="37" t="str">
        <f t="shared" si="1"/>
        <v/>
      </c>
      <c r="M652" s="38" t="str">
        <f>IF(OR(A652="",B652=""),"",IF(F652&lt;&gt;"",F652,IF(G652=0,"",IF(OR(COUNTIF('CẤU HÌNH'!$E$5:$E$24,A652)&gt;0,WEEKDAY(A652)=1),"TC",IF(G652&gt;='CẤU HÌNH'!$C$11,"X",IF(G652&gt;='CẤU HÌNH'!$C$12,"N","K"))))))</f>
        <v/>
      </c>
      <c r="N652" s="17"/>
      <c r="O652" s="39" t="str">
        <f t="shared" si="2"/>
        <v/>
      </c>
    </row>
    <row r="653" ht="19.5" customHeight="1">
      <c r="A653" s="15"/>
      <c r="B653" s="17"/>
      <c r="C653" s="22" t="str">
        <f t="array" ref="C653">IF(B653="","",IFERROR(INDEX('NHÂN VIÊN'!$C$5:$C$54,MATCH(B653,'NHÂN VIÊN'!$B$5:$B$54,0)),"⚠ Sai mã NV"))</f>
        <v/>
      </c>
      <c r="D653" s="24"/>
      <c r="E653" s="24"/>
      <c r="F653" s="25"/>
      <c r="G653" s="32" t="str">
        <f>IF(OR(A653="",B653=""),"",IF(AND(D653&lt;&gt;"",E653&lt;&gt;""),ROUND(MAX(0,(E653-D653)*24-MAX(0,MIN(E653,'CẤU HÌNH'!$C$8)-MAX(D653,'CẤU HÌNH'!$C$7))*24),2),0))</f>
        <v/>
      </c>
      <c r="H653" s="34" t="str">
        <f>IF(M653="X",IF(D653&gt;'CẤU HÌNH'!$C$5+'CẤU HÌNH'!$C$10/1440,ROUND((D653-'CẤU HÌNH'!$C$5)*1440,0),0),"")</f>
        <v/>
      </c>
      <c r="I653" s="34" t="str">
        <f>IF(M653="X",IF(E653&lt;'CẤU HÌNH'!$C$6,ROUND(('CẤU HÌNH'!$C$6-E653)*1440,0),0),"")</f>
        <v/>
      </c>
      <c r="J653" s="37" t="str">
        <f>IF(M653="","",IF(M653="TC",G653,IF(M653="X",IF(ROUND((E653-'CẤU HÌNH'!$C$6)*24,4)&gt;='CẤU HÌNH'!$C$13,FLOOR(ROUND((E653-'CẤU HÌNH'!$C$6)*24,4),0.5),0),0)))</f>
        <v/>
      </c>
      <c r="K653" s="32" t="str">
        <f>IF(A653="","",IF(COUNTIF('CẤU HÌNH'!$E$5:$E$24,A653)&gt;0,'CẤU HÌNH'!$C$16,IF(WEEKDAY(A653)=1,'CẤU HÌNH'!$C$15,'CẤU HÌNH'!$C$14)))</f>
        <v/>
      </c>
      <c r="L653" s="37" t="str">
        <f t="shared" si="1"/>
        <v/>
      </c>
      <c r="M653" s="38" t="str">
        <f>IF(OR(A653="",B653=""),"",IF(F653&lt;&gt;"",F653,IF(G653=0,"",IF(OR(COUNTIF('CẤU HÌNH'!$E$5:$E$24,A653)&gt;0,WEEKDAY(A653)=1),"TC",IF(G653&gt;='CẤU HÌNH'!$C$11,"X",IF(G653&gt;='CẤU HÌNH'!$C$12,"N","K"))))))</f>
        <v/>
      </c>
      <c r="N653" s="17"/>
      <c r="O653" s="39" t="str">
        <f t="shared" si="2"/>
        <v/>
      </c>
    </row>
    <row r="654" ht="19.5" customHeight="1">
      <c r="A654" s="15"/>
      <c r="B654" s="17"/>
      <c r="C654" s="22" t="str">
        <f t="array" ref="C654">IF(B654="","",IFERROR(INDEX('NHÂN VIÊN'!$C$5:$C$54,MATCH(B654,'NHÂN VIÊN'!$B$5:$B$54,0)),"⚠ Sai mã NV"))</f>
        <v/>
      </c>
      <c r="D654" s="24"/>
      <c r="E654" s="24"/>
      <c r="F654" s="25"/>
      <c r="G654" s="32" t="str">
        <f>IF(OR(A654="",B654=""),"",IF(AND(D654&lt;&gt;"",E654&lt;&gt;""),ROUND(MAX(0,(E654-D654)*24-MAX(0,MIN(E654,'CẤU HÌNH'!$C$8)-MAX(D654,'CẤU HÌNH'!$C$7))*24),2),0))</f>
        <v/>
      </c>
      <c r="H654" s="34" t="str">
        <f>IF(M654="X",IF(D654&gt;'CẤU HÌNH'!$C$5+'CẤU HÌNH'!$C$10/1440,ROUND((D654-'CẤU HÌNH'!$C$5)*1440,0),0),"")</f>
        <v/>
      </c>
      <c r="I654" s="34" t="str">
        <f>IF(M654="X",IF(E654&lt;'CẤU HÌNH'!$C$6,ROUND(('CẤU HÌNH'!$C$6-E654)*1440,0),0),"")</f>
        <v/>
      </c>
      <c r="J654" s="37" t="str">
        <f>IF(M654="","",IF(M654="TC",G654,IF(M654="X",IF(ROUND((E654-'CẤU HÌNH'!$C$6)*24,4)&gt;='CẤU HÌNH'!$C$13,FLOOR(ROUND((E654-'CẤU HÌNH'!$C$6)*24,4),0.5),0),0)))</f>
        <v/>
      </c>
      <c r="K654" s="32" t="str">
        <f>IF(A654="","",IF(COUNTIF('CẤU HÌNH'!$E$5:$E$24,A654)&gt;0,'CẤU HÌNH'!$C$16,IF(WEEKDAY(A654)=1,'CẤU HÌNH'!$C$15,'CẤU HÌNH'!$C$14)))</f>
        <v/>
      </c>
      <c r="L654" s="37" t="str">
        <f t="shared" si="1"/>
        <v/>
      </c>
      <c r="M654" s="38" t="str">
        <f>IF(OR(A654="",B654=""),"",IF(F654&lt;&gt;"",F654,IF(G654=0,"",IF(OR(COUNTIF('CẤU HÌNH'!$E$5:$E$24,A654)&gt;0,WEEKDAY(A654)=1),"TC",IF(G654&gt;='CẤU HÌNH'!$C$11,"X",IF(G654&gt;='CẤU HÌNH'!$C$12,"N","K"))))))</f>
        <v/>
      </c>
      <c r="N654" s="17"/>
      <c r="O654" s="39" t="str">
        <f t="shared" si="2"/>
        <v/>
      </c>
    </row>
    <row r="655" ht="19.5" customHeight="1">
      <c r="A655" s="15"/>
      <c r="B655" s="17"/>
      <c r="C655" s="22" t="str">
        <f t="array" ref="C655">IF(B655="","",IFERROR(INDEX('NHÂN VIÊN'!$C$5:$C$54,MATCH(B655,'NHÂN VIÊN'!$B$5:$B$54,0)),"⚠ Sai mã NV"))</f>
        <v/>
      </c>
      <c r="D655" s="24"/>
      <c r="E655" s="24"/>
      <c r="F655" s="25"/>
      <c r="G655" s="32" t="str">
        <f>IF(OR(A655="",B655=""),"",IF(AND(D655&lt;&gt;"",E655&lt;&gt;""),ROUND(MAX(0,(E655-D655)*24-MAX(0,MIN(E655,'CẤU HÌNH'!$C$8)-MAX(D655,'CẤU HÌNH'!$C$7))*24),2),0))</f>
        <v/>
      </c>
      <c r="H655" s="34" t="str">
        <f>IF(M655="X",IF(D655&gt;'CẤU HÌNH'!$C$5+'CẤU HÌNH'!$C$10/1440,ROUND((D655-'CẤU HÌNH'!$C$5)*1440,0),0),"")</f>
        <v/>
      </c>
      <c r="I655" s="34" t="str">
        <f>IF(M655="X",IF(E655&lt;'CẤU HÌNH'!$C$6,ROUND(('CẤU HÌNH'!$C$6-E655)*1440,0),0),"")</f>
        <v/>
      </c>
      <c r="J655" s="37" t="str">
        <f>IF(M655="","",IF(M655="TC",G655,IF(M655="X",IF(ROUND((E655-'CẤU HÌNH'!$C$6)*24,4)&gt;='CẤU HÌNH'!$C$13,FLOOR(ROUND((E655-'CẤU HÌNH'!$C$6)*24,4),0.5),0),0)))</f>
        <v/>
      </c>
      <c r="K655" s="32" t="str">
        <f>IF(A655="","",IF(COUNTIF('CẤU HÌNH'!$E$5:$E$24,A655)&gt;0,'CẤU HÌNH'!$C$16,IF(WEEKDAY(A655)=1,'CẤU HÌNH'!$C$15,'CẤU HÌNH'!$C$14)))</f>
        <v/>
      </c>
      <c r="L655" s="37" t="str">
        <f t="shared" si="1"/>
        <v/>
      </c>
      <c r="M655" s="38" t="str">
        <f>IF(OR(A655="",B655=""),"",IF(F655&lt;&gt;"",F655,IF(G655=0,"",IF(OR(COUNTIF('CẤU HÌNH'!$E$5:$E$24,A655)&gt;0,WEEKDAY(A655)=1),"TC",IF(G655&gt;='CẤU HÌNH'!$C$11,"X",IF(G655&gt;='CẤU HÌNH'!$C$12,"N","K"))))))</f>
        <v/>
      </c>
      <c r="N655" s="17"/>
      <c r="O655" s="39" t="str">
        <f t="shared" si="2"/>
        <v/>
      </c>
    </row>
    <row r="656" ht="19.5" customHeight="1">
      <c r="A656" s="15"/>
      <c r="B656" s="17"/>
      <c r="C656" s="22" t="str">
        <f t="array" ref="C656">IF(B656="","",IFERROR(INDEX('NHÂN VIÊN'!$C$5:$C$54,MATCH(B656,'NHÂN VIÊN'!$B$5:$B$54,0)),"⚠ Sai mã NV"))</f>
        <v/>
      </c>
      <c r="D656" s="24"/>
      <c r="E656" s="24"/>
      <c r="F656" s="25"/>
      <c r="G656" s="32" t="str">
        <f>IF(OR(A656="",B656=""),"",IF(AND(D656&lt;&gt;"",E656&lt;&gt;""),ROUND(MAX(0,(E656-D656)*24-MAX(0,MIN(E656,'CẤU HÌNH'!$C$8)-MAX(D656,'CẤU HÌNH'!$C$7))*24),2),0))</f>
        <v/>
      </c>
      <c r="H656" s="34" t="str">
        <f>IF(M656="X",IF(D656&gt;'CẤU HÌNH'!$C$5+'CẤU HÌNH'!$C$10/1440,ROUND((D656-'CẤU HÌNH'!$C$5)*1440,0),0),"")</f>
        <v/>
      </c>
      <c r="I656" s="34" t="str">
        <f>IF(M656="X",IF(E656&lt;'CẤU HÌNH'!$C$6,ROUND(('CẤU HÌNH'!$C$6-E656)*1440,0),0),"")</f>
        <v/>
      </c>
      <c r="J656" s="37" t="str">
        <f>IF(M656="","",IF(M656="TC",G656,IF(M656="X",IF(ROUND((E656-'CẤU HÌNH'!$C$6)*24,4)&gt;='CẤU HÌNH'!$C$13,FLOOR(ROUND((E656-'CẤU HÌNH'!$C$6)*24,4),0.5),0),0)))</f>
        <v/>
      </c>
      <c r="K656" s="32" t="str">
        <f>IF(A656="","",IF(COUNTIF('CẤU HÌNH'!$E$5:$E$24,A656)&gt;0,'CẤU HÌNH'!$C$16,IF(WEEKDAY(A656)=1,'CẤU HÌNH'!$C$15,'CẤU HÌNH'!$C$14)))</f>
        <v/>
      </c>
      <c r="L656" s="37" t="str">
        <f t="shared" si="1"/>
        <v/>
      </c>
      <c r="M656" s="38" t="str">
        <f>IF(OR(A656="",B656=""),"",IF(F656&lt;&gt;"",F656,IF(G656=0,"",IF(OR(COUNTIF('CẤU HÌNH'!$E$5:$E$24,A656)&gt;0,WEEKDAY(A656)=1),"TC",IF(G656&gt;='CẤU HÌNH'!$C$11,"X",IF(G656&gt;='CẤU HÌNH'!$C$12,"N","K"))))))</f>
        <v/>
      </c>
      <c r="N656" s="17"/>
      <c r="O656" s="39" t="str">
        <f t="shared" si="2"/>
        <v/>
      </c>
    </row>
    <row r="657" ht="19.5" customHeight="1">
      <c r="A657" s="15"/>
      <c r="B657" s="17"/>
      <c r="C657" s="22" t="str">
        <f t="array" ref="C657">IF(B657="","",IFERROR(INDEX('NHÂN VIÊN'!$C$5:$C$54,MATCH(B657,'NHÂN VIÊN'!$B$5:$B$54,0)),"⚠ Sai mã NV"))</f>
        <v/>
      </c>
      <c r="D657" s="24"/>
      <c r="E657" s="24"/>
      <c r="F657" s="25"/>
      <c r="G657" s="32" t="str">
        <f>IF(OR(A657="",B657=""),"",IF(AND(D657&lt;&gt;"",E657&lt;&gt;""),ROUND(MAX(0,(E657-D657)*24-MAX(0,MIN(E657,'CẤU HÌNH'!$C$8)-MAX(D657,'CẤU HÌNH'!$C$7))*24),2),0))</f>
        <v/>
      </c>
      <c r="H657" s="34" t="str">
        <f>IF(M657="X",IF(D657&gt;'CẤU HÌNH'!$C$5+'CẤU HÌNH'!$C$10/1440,ROUND((D657-'CẤU HÌNH'!$C$5)*1440,0),0),"")</f>
        <v/>
      </c>
      <c r="I657" s="34" t="str">
        <f>IF(M657="X",IF(E657&lt;'CẤU HÌNH'!$C$6,ROUND(('CẤU HÌNH'!$C$6-E657)*1440,0),0),"")</f>
        <v/>
      </c>
      <c r="J657" s="37" t="str">
        <f>IF(M657="","",IF(M657="TC",G657,IF(M657="X",IF(ROUND((E657-'CẤU HÌNH'!$C$6)*24,4)&gt;='CẤU HÌNH'!$C$13,FLOOR(ROUND((E657-'CẤU HÌNH'!$C$6)*24,4),0.5),0),0)))</f>
        <v/>
      </c>
      <c r="K657" s="32" t="str">
        <f>IF(A657="","",IF(COUNTIF('CẤU HÌNH'!$E$5:$E$24,A657)&gt;0,'CẤU HÌNH'!$C$16,IF(WEEKDAY(A657)=1,'CẤU HÌNH'!$C$15,'CẤU HÌNH'!$C$14)))</f>
        <v/>
      </c>
      <c r="L657" s="37" t="str">
        <f t="shared" si="1"/>
        <v/>
      </c>
      <c r="M657" s="38" t="str">
        <f>IF(OR(A657="",B657=""),"",IF(F657&lt;&gt;"",F657,IF(G657=0,"",IF(OR(COUNTIF('CẤU HÌNH'!$E$5:$E$24,A657)&gt;0,WEEKDAY(A657)=1),"TC",IF(G657&gt;='CẤU HÌNH'!$C$11,"X",IF(G657&gt;='CẤU HÌNH'!$C$12,"N","K"))))))</f>
        <v/>
      </c>
      <c r="N657" s="17"/>
      <c r="O657" s="39" t="str">
        <f t="shared" si="2"/>
        <v/>
      </c>
    </row>
    <row r="658" ht="19.5" customHeight="1">
      <c r="A658" s="15"/>
      <c r="B658" s="17"/>
      <c r="C658" s="22" t="str">
        <f t="array" ref="C658">IF(B658="","",IFERROR(INDEX('NHÂN VIÊN'!$C$5:$C$54,MATCH(B658,'NHÂN VIÊN'!$B$5:$B$54,0)),"⚠ Sai mã NV"))</f>
        <v/>
      </c>
      <c r="D658" s="24"/>
      <c r="E658" s="24"/>
      <c r="F658" s="25"/>
      <c r="G658" s="32" t="str">
        <f>IF(OR(A658="",B658=""),"",IF(AND(D658&lt;&gt;"",E658&lt;&gt;""),ROUND(MAX(0,(E658-D658)*24-MAX(0,MIN(E658,'CẤU HÌNH'!$C$8)-MAX(D658,'CẤU HÌNH'!$C$7))*24),2),0))</f>
        <v/>
      </c>
      <c r="H658" s="34" t="str">
        <f>IF(M658="X",IF(D658&gt;'CẤU HÌNH'!$C$5+'CẤU HÌNH'!$C$10/1440,ROUND((D658-'CẤU HÌNH'!$C$5)*1440,0),0),"")</f>
        <v/>
      </c>
      <c r="I658" s="34" t="str">
        <f>IF(M658="X",IF(E658&lt;'CẤU HÌNH'!$C$6,ROUND(('CẤU HÌNH'!$C$6-E658)*1440,0),0),"")</f>
        <v/>
      </c>
      <c r="J658" s="37" t="str">
        <f>IF(M658="","",IF(M658="TC",G658,IF(M658="X",IF(ROUND((E658-'CẤU HÌNH'!$C$6)*24,4)&gt;='CẤU HÌNH'!$C$13,FLOOR(ROUND((E658-'CẤU HÌNH'!$C$6)*24,4),0.5),0),0)))</f>
        <v/>
      </c>
      <c r="K658" s="32" t="str">
        <f>IF(A658="","",IF(COUNTIF('CẤU HÌNH'!$E$5:$E$24,A658)&gt;0,'CẤU HÌNH'!$C$16,IF(WEEKDAY(A658)=1,'CẤU HÌNH'!$C$15,'CẤU HÌNH'!$C$14)))</f>
        <v/>
      </c>
      <c r="L658" s="37" t="str">
        <f t="shared" si="1"/>
        <v/>
      </c>
      <c r="M658" s="38" t="str">
        <f>IF(OR(A658="",B658=""),"",IF(F658&lt;&gt;"",F658,IF(G658=0,"",IF(OR(COUNTIF('CẤU HÌNH'!$E$5:$E$24,A658)&gt;0,WEEKDAY(A658)=1),"TC",IF(G658&gt;='CẤU HÌNH'!$C$11,"X",IF(G658&gt;='CẤU HÌNH'!$C$12,"N","K"))))))</f>
        <v/>
      </c>
      <c r="N658" s="17"/>
      <c r="O658" s="39" t="str">
        <f t="shared" si="2"/>
        <v/>
      </c>
    </row>
    <row r="659" ht="19.5" customHeight="1">
      <c r="A659" s="15"/>
      <c r="B659" s="17"/>
      <c r="C659" s="22" t="str">
        <f t="array" ref="C659">IF(B659="","",IFERROR(INDEX('NHÂN VIÊN'!$C$5:$C$54,MATCH(B659,'NHÂN VIÊN'!$B$5:$B$54,0)),"⚠ Sai mã NV"))</f>
        <v/>
      </c>
      <c r="D659" s="24"/>
      <c r="E659" s="24"/>
      <c r="F659" s="25"/>
      <c r="G659" s="32" t="str">
        <f>IF(OR(A659="",B659=""),"",IF(AND(D659&lt;&gt;"",E659&lt;&gt;""),ROUND(MAX(0,(E659-D659)*24-MAX(0,MIN(E659,'CẤU HÌNH'!$C$8)-MAX(D659,'CẤU HÌNH'!$C$7))*24),2),0))</f>
        <v/>
      </c>
      <c r="H659" s="34" t="str">
        <f>IF(M659="X",IF(D659&gt;'CẤU HÌNH'!$C$5+'CẤU HÌNH'!$C$10/1440,ROUND((D659-'CẤU HÌNH'!$C$5)*1440,0),0),"")</f>
        <v/>
      </c>
      <c r="I659" s="34" t="str">
        <f>IF(M659="X",IF(E659&lt;'CẤU HÌNH'!$C$6,ROUND(('CẤU HÌNH'!$C$6-E659)*1440,0),0),"")</f>
        <v/>
      </c>
      <c r="J659" s="37" t="str">
        <f>IF(M659="","",IF(M659="TC",G659,IF(M659="X",IF(ROUND((E659-'CẤU HÌNH'!$C$6)*24,4)&gt;='CẤU HÌNH'!$C$13,FLOOR(ROUND((E659-'CẤU HÌNH'!$C$6)*24,4),0.5),0),0)))</f>
        <v/>
      </c>
      <c r="K659" s="32" t="str">
        <f>IF(A659="","",IF(COUNTIF('CẤU HÌNH'!$E$5:$E$24,A659)&gt;0,'CẤU HÌNH'!$C$16,IF(WEEKDAY(A659)=1,'CẤU HÌNH'!$C$15,'CẤU HÌNH'!$C$14)))</f>
        <v/>
      </c>
      <c r="L659" s="37" t="str">
        <f t="shared" si="1"/>
        <v/>
      </c>
      <c r="M659" s="38" t="str">
        <f>IF(OR(A659="",B659=""),"",IF(F659&lt;&gt;"",F659,IF(G659=0,"",IF(OR(COUNTIF('CẤU HÌNH'!$E$5:$E$24,A659)&gt;0,WEEKDAY(A659)=1),"TC",IF(G659&gt;='CẤU HÌNH'!$C$11,"X",IF(G659&gt;='CẤU HÌNH'!$C$12,"N","K"))))))</f>
        <v/>
      </c>
      <c r="N659" s="17"/>
      <c r="O659" s="39" t="str">
        <f t="shared" si="2"/>
        <v/>
      </c>
    </row>
    <row r="660" ht="19.5" customHeight="1">
      <c r="A660" s="15"/>
      <c r="B660" s="17"/>
      <c r="C660" s="22" t="str">
        <f t="array" ref="C660">IF(B660="","",IFERROR(INDEX('NHÂN VIÊN'!$C$5:$C$54,MATCH(B660,'NHÂN VIÊN'!$B$5:$B$54,0)),"⚠ Sai mã NV"))</f>
        <v/>
      </c>
      <c r="D660" s="24"/>
      <c r="E660" s="24"/>
      <c r="F660" s="25"/>
      <c r="G660" s="32" t="str">
        <f>IF(OR(A660="",B660=""),"",IF(AND(D660&lt;&gt;"",E660&lt;&gt;""),ROUND(MAX(0,(E660-D660)*24-MAX(0,MIN(E660,'CẤU HÌNH'!$C$8)-MAX(D660,'CẤU HÌNH'!$C$7))*24),2),0))</f>
        <v/>
      </c>
      <c r="H660" s="34" t="str">
        <f>IF(M660="X",IF(D660&gt;'CẤU HÌNH'!$C$5+'CẤU HÌNH'!$C$10/1440,ROUND((D660-'CẤU HÌNH'!$C$5)*1440,0),0),"")</f>
        <v/>
      </c>
      <c r="I660" s="34" t="str">
        <f>IF(M660="X",IF(E660&lt;'CẤU HÌNH'!$C$6,ROUND(('CẤU HÌNH'!$C$6-E660)*1440,0),0),"")</f>
        <v/>
      </c>
      <c r="J660" s="37" t="str">
        <f>IF(M660="","",IF(M660="TC",G660,IF(M660="X",IF(ROUND((E660-'CẤU HÌNH'!$C$6)*24,4)&gt;='CẤU HÌNH'!$C$13,FLOOR(ROUND((E660-'CẤU HÌNH'!$C$6)*24,4),0.5),0),0)))</f>
        <v/>
      </c>
      <c r="K660" s="32" t="str">
        <f>IF(A660="","",IF(COUNTIF('CẤU HÌNH'!$E$5:$E$24,A660)&gt;0,'CẤU HÌNH'!$C$16,IF(WEEKDAY(A660)=1,'CẤU HÌNH'!$C$15,'CẤU HÌNH'!$C$14)))</f>
        <v/>
      </c>
      <c r="L660" s="37" t="str">
        <f t="shared" si="1"/>
        <v/>
      </c>
      <c r="M660" s="38" t="str">
        <f>IF(OR(A660="",B660=""),"",IF(F660&lt;&gt;"",F660,IF(G660=0,"",IF(OR(COUNTIF('CẤU HÌNH'!$E$5:$E$24,A660)&gt;0,WEEKDAY(A660)=1),"TC",IF(G660&gt;='CẤU HÌNH'!$C$11,"X",IF(G660&gt;='CẤU HÌNH'!$C$12,"N","K"))))))</f>
        <v/>
      </c>
      <c r="N660" s="17"/>
      <c r="O660" s="39" t="str">
        <f t="shared" si="2"/>
        <v/>
      </c>
    </row>
    <row r="661" ht="19.5" customHeight="1">
      <c r="A661" s="15"/>
      <c r="B661" s="17"/>
      <c r="C661" s="22" t="str">
        <f t="array" ref="C661">IF(B661="","",IFERROR(INDEX('NHÂN VIÊN'!$C$5:$C$54,MATCH(B661,'NHÂN VIÊN'!$B$5:$B$54,0)),"⚠ Sai mã NV"))</f>
        <v/>
      </c>
      <c r="D661" s="24"/>
      <c r="E661" s="24"/>
      <c r="F661" s="25"/>
      <c r="G661" s="32" t="str">
        <f>IF(OR(A661="",B661=""),"",IF(AND(D661&lt;&gt;"",E661&lt;&gt;""),ROUND(MAX(0,(E661-D661)*24-MAX(0,MIN(E661,'CẤU HÌNH'!$C$8)-MAX(D661,'CẤU HÌNH'!$C$7))*24),2),0))</f>
        <v/>
      </c>
      <c r="H661" s="34" t="str">
        <f>IF(M661="X",IF(D661&gt;'CẤU HÌNH'!$C$5+'CẤU HÌNH'!$C$10/1440,ROUND((D661-'CẤU HÌNH'!$C$5)*1440,0),0),"")</f>
        <v/>
      </c>
      <c r="I661" s="34" t="str">
        <f>IF(M661="X",IF(E661&lt;'CẤU HÌNH'!$C$6,ROUND(('CẤU HÌNH'!$C$6-E661)*1440,0),0),"")</f>
        <v/>
      </c>
      <c r="J661" s="37" t="str">
        <f>IF(M661="","",IF(M661="TC",G661,IF(M661="X",IF(ROUND((E661-'CẤU HÌNH'!$C$6)*24,4)&gt;='CẤU HÌNH'!$C$13,FLOOR(ROUND((E661-'CẤU HÌNH'!$C$6)*24,4),0.5),0),0)))</f>
        <v/>
      </c>
      <c r="K661" s="32" t="str">
        <f>IF(A661="","",IF(COUNTIF('CẤU HÌNH'!$E$5:$E$24,A661)&gt;0,'CẤU HÌNH'!$C$16,IF(WEEKDAY(A661)=1,'CẤU HÌNH'!$C$15,'CẤU HÌNH'!$C$14)))</f>
        <v/>
      </c>
      <c r="L661" s="37" t="str">
        <f t="shared" si="1"/>
        <v/>
      </c>
      <c r="M661" s="38" t="str">
        <f>IF(OR(A661="",B661=""),"",IF(F661&lt;&gt;"",F661,IF(G661=0,"",IF(OR(COUNTIF('CẤU HÌNH'!$E$5:$E$24,A661)&gt;0,WEEKDAY(A661)=1),"TC",IF(G661&gt;='CẤU HÌNH'!$C$11,"X",IF(G661&gt;='CẤU HÌNH'!$C$12,"N","K"))))))</f>
        <v/>
      </c>
      <c r="N661" s="17"/>
      <c r="O661" s="39" t="str">
        <f t="shared" si="2"/>
        <v/>
      </c>
    </row>
    <row r="662" ht="19.5" customHeight="1">
      <c r="A662" s="15"/>
      <c r="B662" s="17"/>
      <c r="C662" s="22" t="str">
        <f t="array" ref="C662">IF(B662="","",IFERROR(INDEX('NHÂN VIÊN'!$C$5:$C$54,MATCH(B662,'NHÂN VIÊN'!$B$5:$B$54,0)),"⚠ Sai mã NV"))</f>
        <v/>
      </c>
      <c r="D662" s="24"/>
      <c r="E662" s="24"/>
      <c r="F662" s="25"/>
      <c r="G662" s="32" t="str">
        <f>IF(OR(A662="",B662=""),"",IF(AND(D662&lt;&gt;"",E662&lt;&gt;""),ROUND(MAX(0,(E662-D662)*24-MAX(0,MIN(E662,'CẤU HÌNH'!$C$8)-MAX(D662,'CẤU HÌNH'!$C$7))*24),2),0))</f>
        <v/>
      </c>
      <c r="H662" s="34" t="str">
        <f>IF(M662="X",IF(D662&gt;'CẤU HÌNH'!$C$5+'CẤU HÌNH'!$C$10/1440,ROUND((D662-'CẤU HÌNH'!$C$5)*1440,0),0),"")</f>
        <v/>
      </c>
      <c r="I662" s="34" t="str">
        <f>IF(M662="X",IF(E662&lt;'CẤU HÌNH'!$C$6,ROUND(('CẤU HÌNH'!$C$6-E662)*1440,0),0),"")</f>
        <v/>
      </c>
      <c r="J662" s="37" t="str">
        <f>IF(M662="","",IF(M662="TC",G662,IF(M662="X",IF(ROUND((E662-'CẤU HÌNH'!$C$6)*24,4)&gt;='CẤU HÌNH'!$C$13,FLOOR(ROUND((E662-'CẤU HÌNH'!$C$6)*24,4),0.5),0),0)))</f>
        <v/>
      </c>
      <c r="K662" s="32" t="str">
        <f>IF(A662="","",IF(COUNTIF('CẤU HÌNH'!$E$5:$E$24,A662)&gt;0,'CẤU HÌNH'!$C$16,IF(WEEKDAY(A662)=1,'CẤU HÌNH'!$C$15,'CẤU HÌNH'!$C$14)))</f>
        <v/>
      </c>
      <c r="L662" s="37" t="str">
        <f t="shared" si="1"/>
        <v/>
      </c>
      <c r="M662" s="38" t="str">
        <f>IF(OR(A662="",B662=""),"",IF(F662&lt;&gt;"",F662,IF(G662=0,"",IF(OR(COUNTIF('CẤU HÌNH'!$E$5:$E$24,A662)&gt;0,WEEKDAY(A662)=1),"TC",IF(G662&gt;='CẤU HÌNH'!$C$11,"X",IF(G662&gt;='CẤU HÌNH'!$C$12,"N","K"))))))</f>
        <v/>
      </c>
      <c r="N662" s="17"/>
      <c r="O662" s="39" t="str">
        <f t="shared" si="2"/>
        <v/>
      </c>
    </row>
    <row r="663" ht="19.5" customHeight="1">
      <c r="A663" s="15"/>
      <c r="B663" s="17"/>
      <c r="C663" s="22" t="str">
        <f t="array" ref="C663">IF(B663="","",IFERROR(INDEX('NHÂN VIÊN'!$C$5:$C$54,MATCH(B663,'NHÂN VIÊN'!$B$5:$B$54,0)),"⚠ Sai mã NV"))</f>
        <v/>
      </c>
      <c r="D663" s="24"/>
      <c r="E663" s="24"/>
      <c r="F663" s="25"/>
      <c r="G663" s="32" t="str">
        <f>IF(OR(A663="",B663=""),"",IF(AND(D663&lt;&gt;"",E663&lt;&gt;""),ROUND(MAX(0,(E663-D663)*24-MAX(0,MIN(E663,'CẤU HÌNH'!$C$8)-MAX(D663,'CẤU HÌNH'!$C$7))*24),2),0))</f>
        <v/>
      </c>
      <c r="H663" s="34" t="str">
        <f>IF(M663="X",IF(D663&gt;'CẤU HÌNH'!$C$5+'CẤU HÌNH'!$C$10/1440,ROUND((D663-'CẤU HÌNH'!$C$5)*1440,0),0),"")</f>
        <v/>
      </c>
      <c r="I663" s="34" t="str">
        <f>IF(M663="X",IF(E663&lt;'CẤU HÌNH'!$C$6,ROUND(('CẤU HÌNH'!$C$6-E663)*1440,0),0),"")</f>
        <v/>
      </c>
      <c r="J663" s="37" t="str">
        <f>IF(M663="","",IF(M663="TC",G663,IF(M663="X",IF(ROUND((E663-'CẤU HÌNH'!$C$6)*24,4)&gt;='CẤU HÌNH'!$C$13,FLOOR(ROUND((E663-'CẤU HÌNH'!$C$6)*24,4),0.5),0),0)))</f>
        <v/>
      </c>
      <c r="K663" s="32" t="str">
        <f>IF(A663="","",IF(COUNTIF('CẤU HÌNH'!$E$5:$E$24,A663)&gt;0,'CẤU HÌNH'!$C$16,IF(WEEKDAY(A663)=1,'CẤU HÌNH'!$C$15,'CẤU HÌNH'!$C$14)))</f>
        <v/>
      </c>
      <c r="L663" s="37" t="str">
        <f t="shared" si="1"/>
        <v/>
      </c>
      <c r="M663" s="38" t="str">
        <f>IF(OR(A663="",B663=""),"",IF(F663&lt;&gt;"",F663,IF(G663=0,"",IF(OR(COUNTIF('CẤU HÌNH'!$E$5:$E$24,A663)&gt;0,WEEKDAY(A663)=1),"TC",IF(G663&gt;='CẤU HÌNH'!$C$11,"X",IF(G663&gt;='CẤU HÌNH'!$C$12,"N","K"))))))</f>
        <v/>
      </c>
      <c r="N663" s="17"/>
      <c r="O663" s="39" t="str">
        <f t="shared" si="2"/>
        <v/>
      </c>
    </row>
    <row r="664" ht="19.5" customHeight="1">
      <c r="A664" s="15"/>
      <c r="B664" s="17"/>
      <c r="C664" s="22" t="str">
        <f t="array" ref="C664">IF(B664="","",IFERROR(INDEX('NHÂN VIÊN'!$C$5:$C$54,MATCH(B664,'NHÂN VIÊN'!$B$5:$B$54,0)),"⚠ Sai mã NV"))</f>
        <v/>
      </c>
      <c r="D664" s="24"/>
      <c r="E664" s="24"/>
      <c r="F664" s="25"/>
      <c r="G664" s="32" t="str">
        <f>IF(OR(A664="",B664=""),"",IF(AND(D664&lt;&gt;"",E664&lt;&gt;""),ROUND(MAX(0,(E664-D664)*24-MAX(0,MIN(E664,'CẤU HÌNH'!$C$8)-MAX(D664,'CẤU HÌNH'!$C$7))*24),2),0))</f>
        <v/>
      </c>
      <c r="H664" s="34" t="str">
        <f>IF(M664="X",IF(D664&gt;'CẤU HÌNH'!$C$5+'CẤU HÌNH'!$C$10/1440,ROUND((D664-'CẤU HÌNH'!$C$5)*1440,0),0),"")</f>
        <v/>
      </c>
      <c r="I664" s="34" t="str">
        <f>IF(M664="X",IF(E664&lt;'CẤU HÌNH'!$C$6,ROUND(('CẤU HÌNH'!$C$6-E664)*1440,0),0),"")</f>
        <v/>
      </c>
      <c r="J664" s="37" t="str">
        <f>IF(M664="","",IF(M664="TC",G664,IF(M664="X",IF(ROUND((E664-'CẤU HÌNH'!$C$6)*24,4)&gt;='CẤU HÌNH'!$C$13,FLOOR(ROUND((E664-'CẤU HÌNH'!$C$6)*24,4),0.5),0),0)))</f>
        <v/>
      </c>
      <c r="K664" s="32" t="str">
        <f>IF(A664="","",IF(COUNTIF('CẤU HÌNH'!$E$5:$E$24,A664)&gt;0,'CẤU HÌNH'!$C$16,IF(WEEKDAY(A664)=1,'CẤU HÌNH'!$C$15,'CẤU HÌNH'!$C$14)))</f>
        <v/>
      </c>
      <c r="L664" s="37" t="str">
        <f t="shared" si="1"/>
        <v/>
      </c>
      <c r="M664" s="38" t="str">
        <f>IF(OR(A664="",B664=""),"",IF(F664&lt;&gt;"",F664,IF(G664=0,"",IF(OR(COUNTIF('CẤU HÌNH'!$E$5:$E$24,A664)&gt;0,WEEKDAY(A664)=1),"TC",IF(G664&gt;='CẤU HÌNH'!$C$11,"X",IF(G664&gt;='CẤU HÌNH'!$C$12,"N","K"))))))</f>
        <v/>
      </c>
      <c r="N664" s="17"/>
      <c r="O664" s="39" t="str">
        <f t="shared" si="2"/>
        <v/>
      </c>
    </row>
    <row r="665" ht="19.5" customHeight="1">
      <c r="A665" s="15"/>
      <c r="B665" s="17"/>
      <c r="C665" s="22" t="str">
        <f t="array" ref="C665">IF(B665="","",IFERROR(INDEX('NHÂN VIÊN'!$C$5:$C$54,MATCH(B665,'NHÂN VIÊN'!$B$5:$B$54,0)),"⚠ Sai mã NV"))</f>
        <v/>
      </c>
      <c r="D665" s="24"/>
      <c r="E665" s="24"/>
      <c r="F665" s="25"/>
      <c r="G665" s="32" t="str">
        <f>IF(OR(A665="",B665=""),"",IF(AND(D665&lt;&gt;"",E665&lt;&gt;""),ROUND(MAX(0,(E665-D665)*24-MAX(0,MIN(E665,'CẤU HÌNH'!$C$8)-MAX(D665,'CẤU HÌNH'!$C$7))*24),2),0))</f>
        <v/>
      </c>
      <c r="H665" s="34" t="str">
        <f>IF(M665="X",IF(D665&gt;'CẤU HÌNH'!$C$5+'CẤU HÌNH'!$C$10/1440,ROUND((D665-'CẤU HÌNH'!$C$5)*1440,0),0),"")</f>
        <v/>
      </c>
      <c r="I665" s="34" t="str">
        <f>IF(M665="X",IF(E665&lt;'CẤU HÌNH'!$C$6,ROUND(('CẤU HÌNH'!$C$6-E665)*1440,0),0),"")</f>
        <v/>
      </c>
      <c r="J665" s="37" t="str">
        <f>IF(M665="","",IF(M665="TC",G665,IF(M665="X",IF(ROUND((E665-'CẤU HÌNH'!$C$6)*24,4)&gt;='CẤU HÌNH'!$C$13,FLOOR(ROUND((E665-'CẤU HÌNH'!$C$6)*24,4),0.5),0),0)))</f>
        <v/>
      </c>
      <c r="K665" s="32" t="str">
        <f>IF(A665="","",IF(COUNTIF('CẤU HÌNH'!$E$5:$E$24,A665)&gt;0,'CẤU HÌNH'!$C$16,IF(WEEKDAY(A665)=1,'CẤU HÌNH'!$C$15,'CẤU HÌNH'!$C$14)))</f>
        <v/>
      </c>
      <c r="L665" s="37" t="str">
        <f t="shared" si="1"/>
        <v/>
      </c>
      <c r="M665" s="38" t="str">
        <f>IF(OR(A665="",B665=""),"",IF(F665&lt;&gt;"",F665,IF(G665=0,"",IF(OR(COUNTIF('CẤU HÌNH'!$E$5:$E$24,A665)&gt;0,WEEKDAY(A665)=1),"TC",IF(G665&gt;='CẤU HÌNH'!$C$11,"X",IF(G665&gt;='CẤU HÌNH'!$C$12,"N","K"))))))</f>
        <v/>
      </c>
      <c r="N665" s="17"/>
      <c r="O665" s="39" t="str">
        <f t="shared" si="2"/>
        <v/>
      </c>
    </row>
    <row r="666" ht="19.5" customHeight="1">
      <c r="A666" s="15"/>
      <c r="B666" s="17"/>
      <c r="C666" s="22" t="str">
        <f t="array" ref="C666">IF(B666="","",IFERROR(INDEX('NHÂN VIÊN'!$C$5:$C$54,MATCH(B666,'NHÂN VIÊN'!$B$5:$B$54,0)),"⚠ Sai mã NV"))</f>
        <v/>
      </c>
      <c r="D666" s="24"/>
      <c r="E666" s="24"/>
      <c r="F666" s="25"/>
      <c r="G666" s="32" t="str">
        <f>IF(OR(A666="",B666=""),"",IF(AND(D666&lt;&gt;"",E666&lt;&gt;""),ROUND(MAX(0,(E666-D666)*24-MAX(0,MIN(E666,'CẤU HÌNH'!$C$8)-MAX(D666,'CẤU HÌNH'!$C$7))*24),2),0))</f>
        <v/>
      </c>
      <c r="H666" s="34" t="str">
        <f>IF(M666="X",IF(D666&gt;'CẤU HÌNH'!$C$5+'CẤU HÌNH'!$C$10/1440,ROUND((D666-'CẤU HÌNH'!$C$5)*1440,0),0),"")</f>
        <v/>
      </c>
      <c r="I666" s="34" t="str">
        <f>IF(M666="X",IF(E666&lt;'CẤU HÌNH'!$C$6,ROUND(('CẤU HÌNH'!$C$6-E666)*1440,0),0),"")</f>
        <v/>
      </c>
      <c r="J666" s="37" t="str">
        <f>IF(M666="","",IF(M666="TC",G666,IF(M666="X",IF(ROUND((E666-'CẤU HÌNH'!$C$6)*24,4)&gt;='CẤU HÌNH'!$C$13,FLOOR(ROUND((E666-'CẤU HÌNH'!$C$6)*24,4),0.5),0),0)))</f>
        <v/>
      </c>
      <c r="K666" s="32" t="str">
        <f>IF(A666="","",IF(COUNTIF('CẤU HÌNH'!$E$5:$E$24,A666)&gt;0,'CẤU HÌNH'!$C$16,IF(WEEKDAY(A666)=1,'CẤU HÌNH'!$C$15,'CẤU HÌNH'!$C$14)))</f>
        <v/>
      </c>
      <c r="L666" s="37" t="str">
        <f t="shared" si="1"/>
        <v/>
      </c>
      <c r="M666" s="38" t="str">
        <f>IF(OR(A666="",B666=""),"",IF(F666&lt;&gt;"",F666,IF(G666=0,"",IF(OR(COUNTIF('CẤU HÌNH'!$E$5:$E$24,A666)&gt;0,WEEKDAY(A666)=1),"TC",IF(G666&gt;='CẤU HÌNH'!$C$11,"X",IF(G666&gt;='CẤU HÌNH'!$C$12,"N","K"))))))</f>
        <v/>
      </c>
      <c r="N666" s="17"/>
      <c r="O666" s="39" t="str">
        <f t="shared" si="2"/>
        <v/>
      </c>
    </row>
    <row r="667" ht="19.5" customHeight="1">
      <c r="A667" s="15"/>
      <c r="B667" s="17"/>
      <c r="C667" s="22" t="str">
        <f t="array" ref="C667">IF(B667="","",IFERROR(INDEX('NHÂN VIÊN'!$C$5:$C$54,MATCH(B667,'NHÂN VIÊN'!$B$5:$B$54,0)),"⚠ Sai mã NV"))</f>
        <v/>
      </c>
      <c r="D667" s="24"/>
      <c r="E667" s="24"/>
      <c r="F667" s="25"/>
      <c r="G667" s="32" t="str">
        <f>IF(OR(A667="",B667=""),"",IF(AND(D667&lt;&gt;"",E667&lt;&gt;""),ROUND(MAX(0,(E667-D667)*24-MAX(0,MIN(E667,'CẤU HÌNH'!$C$8)-MAX(D667,'CẤU HÌNH'!$C$7))*24),2),0))</f>
        <v/>
      </c>
      <c r="H667" s="34" t="str">
        <f>IF(M667="X",IF(D667&gt;'CẤU HÌNH'!$C$5+'CẤU HÌNH'!$C$10/1440,ROUND((D667-'CẤU HÌNH'!$C$5)*1440,0),0),"")</f>
        <v/>
      </c>
      <c r="I667" s="34" t="str">
        <f>IF(M667="X",IF(E667&lt;'CẤU HÌNH'!$C$6,ROUND(('CẤU HÌNH'!$C$6-E667)*1440,0),0),"")</f>
        <v/>
      </c>
      <c r="J667" s="37" t="str">
        <f>IF(M667="","",IF(M667="TC",G667,IF(M667="X",IF(ROUND((E667-'CẤU HÌNH'!$C$6)*24,4)&gt;='CẤU HÌNH'!$C$13,FLOOR(ROUND((E667-'CẤU HÌNH'!$C$6)*24,4),0.5),0),0)))</f>
        <v/>
      </c>
      <c r="K667" s="32" t="str">
        <f>IF(A667="","",IF(COUNTIF('CẤU HÌNH'!$E$5:$E$24,A667)&gt;0,'CẤU HÌNH'!$C$16,IF(WEEKDAY(A667)=1,'CẤU HÌNH'!$C$15,'CẤU HÌNH'!$C$14)))</f>
        <v/>
      </c>
      <c r="L667" s="37" t="str">
        <f t="shared" si="1"/>
        <v/>
      </c>
      <c r="M667" s="38" t="str">
        <f>IF(OR(A667="",B667=""),"",IF(F667&lt;&gt;"",F667,IF(G667=0,"",IF(OR(COUNTIF('CẤU HÌNH'!$E$5:$E$24,A667)&gt;0,WEEKDAY(A667)=1),"TC",IF(G667&gt;='CẤU HÌNH'!$C$11,"X",IF(G667&gt;='CẤU HÌNH'!$C$12,"N","K"))))))</f>
        <v/>
      </c>
      <c r="N667" s="17"/>
      <c r="O667" s="39" t="str">
        <f t="shared" si="2"/>
        <v/>
      </c>
    </row>
    <row r="668" ht="19.5" customHeight="1">
      <c r="A668" s="15"/>
      <c r="B668" s="17"/>
      <c r="C668" s="22" t="str">
        <f t="array" ref="C668">IF(B668="","",IFERROR(INDEX('NHÂN VIÊN'!$C$5:$C$54,MATCH(B668,'NHÂN VIÊN'!$B$5:$B$54,0)),"⚠ Sai mã NV"))</f>
        <v/>
      </c>
      <c r="D668" s="24"/>
      <c r="E668" s="24"/>
      <c r="F668" s="25"/>
      <c r="G668" s="32" t="str">
        <f>IF(OR(A668="",B668=""),"",IF(AND(D668&lt;&gt;"",E668&lt;&gt;""),ROUND(MAX(0,(E668-D668)*24-MAX(0,MIN(E668,'CẤU HÌNH'!$C$8)-MAX(D668,'CẤU HÌNH'!$C$7))*24),2),0))</f>
        <v/>
      </c>
      <c r="H668" s="34" t="str">
        <f>IF(M668="X",IF(D668&gt;'CẤU HÌNH'!$C$5+'CẤU HÌNH'!$C$10/1440,ROUND((D668-'CẤU HÌNH'!$C$5)*1440,0),0),"")</f>
        <v/>
      </c>
      <c r="I668" s="34" t="str">
        <f>IF(M668="X",IF(E668&lt;'CẤU HÌNH'!$C$6,ROUND(('CẤU HÌNH'!$C$6-E668)*1440,0),0),"")</f>
        <v/>
      </c>
      <c r="J668" s="37" t="str">
        <f>IF(M668="","",IF(M668="TC",G668,IF(M668="X",IF(ROUND((E668-'CẤU HÌNH'!$C$6)*24,4)&gt;='CẤU HÌNH'!$C$13,FLOOR(ROUND((E668-'CẤU HÌNH'!$C$6)*24,4),0.5),0),0)))</f>
        <v/>
      </c>
      <c r="K668" s="32" t="str">
        <f>IF(A668="","",IF(COUNTIF('CẤU HÌNH'!$E$5:$E$24,A668)&gt;0,'CẤU HÌNH'!$C$16,IF(WEEKDAY(A668)=1,'CẤU HÌNH'!$C$15,'CẤU HÌNH'!$C$14)))</f>
        <v/>
      </c>
      <c r="L668" s="37" t="str">
        <f t="shared" si="1"/>
        <v/>
      </c>
      <c r="M668" s="38" t="str">
        <f>IF(OR(A668="",B668=""),"",IF(F668&lt;&gt;"",F668,IF(G668=0,"",IF(OR(COUNTIF('CẤU HÌNH'!$E$5:$E$24,A668)&gt;0,WEEKDAY(A668)=1),"TC",IF(G668&gt;='CẤU HÌNH'!$C$11,"X",IF(G668&gt;='CẤU HÌNH'!$C$12,"N","K"))))))</f>
        <v/>
      </c>
      <c r="N668" s="17"/>
      <c r="O668" s="39" t="str">
        <f t="shared" si="2"/>
        <v/>
      </c>
    </row>
    <row r="669" ht="19.5" customHeight="1">
      <c r="A669" s="15"/>
      <c r="B669" s="17"/>
      <c r="C669" s="22" t="str">
        <f t="array" ref="C669">IF(B669="","",IFERROR(INDEX('NHÂN VIÊN'!$C$5:$C$54,MATCH(B669,'NHÂN VIÊN'!$B$5:$B$54,0)),"⚠ Sai mã NV"))</f>
        <v/>
      </c>
      <c r="D669" s="24"/>
      <c r="E669" s="24"/>
      <c r="F669" s="25"/>
      <c r="G669" s="32" t="str">
        <f>IF(OR(A669="",B669=""),"",IF(AND(D669&lt;&gt;"",E669&lt;&gt;""),ROUND(MAX(0,(E669-D669)*24-MAX(0,MIN(E669,'CẤU HÌNH'!$C$8)-MAX(D669,'CẤU HÌNH'!$C$7))*24),2),0))</f>
        <v/>
      </c>
      <c r="H669" s="34" t="str">
        <f>IF(M669="X",IF(D669&gt;'CẤU HÌNH'!$C$5+'CẤU HÌNH'!$C$10/1440,ROUND((D669-'CẤU HÌNH'!$C$5)*1440,0),0),"")</f>
        <v/>
      </c>
      <c r="I669" s="34" t="str">
        <f>IF(M669="X",IF(E669&lt;'CẤU HÌNH'!$C$6,ROUND(('CẤU HÌNH'!$C$6-E669)*1440,0),0),"")</f>
        <v/>
      </c>
      <c r="J669" s="37" t="str">
        <f>IF(M669="","",IF(M669="TC",G669,IF(M669="X",IF(ROUND((E669-'CẤU HÌNH'!$C$6)*24,4)&gt;='CẤU HÌNH'!$C$13,FLOOR(ROUND((E669-'CẤU HÌNH'!$C$6)*24,4),0.5),0),0)))</f>
        <v/>
      </c>
      <c r="K669" s="32" t="str">
        <f>IF(A669="","",IF(COUNTIF('CẤU HÌNH'!$E$5:$E$24,A669)&gt;0,'CẤU HÌNH'!$C$16,IF(WEEKDAY(A669)=1,'CẤU HÌNH'!$C$15,'CẤU HÌNH'!$C$14)))</f>
        <v/>
      </c>
      <c r="L669" s="37" t="str">
        <f t="shared" si="1"/>
        <v/>
      </c>
      <c r="M669" s="38" t="str">
        <f>IF(OR(A669="",B669=""),"",IF(F669&lt;&gt;"",F669,IF(G669=0,"",IF(OR(COUNTIF('CẤU HÌNH'!$E$5:$E$24,A669)&gt;0,WEEKDAY(A669)=1),"TC",IF(G669&gt;='CẤU HÌNH'!$C$11,"X",IF(G669&gt;='CẤU HÌNH'!$C$12,"N","K"))))))</f>
        <v/>
      </c>
      <c r="N669" s="17"/>
      <c r="O669" s="39" t="str">
        <f t="shared" si="2"/>
        <v/>
      </c>
    </row>
    <row r="670" ht="19.5" customHeight="1">
      <c r="A670" s="15"/>
      <c r="B670" s="17"/>
      <c r="C670" s="22" t="str">
        <f t="array" ref="C670">IF(B670="","",IFERROR(INDEX('NHÂN VIÊN'!$C$5:$C$54,MATCH(B670,'NHÂN VIÊN'!$B$5:$B$54,0)),"⚠ Sai mã NV"))</f>
        <v/>
      </c>
      <c r="D670" s="24"/>
      <c r="E670" s="24"/>
      <c r="F670" s="25"/>
      <c r="G670" s="32" t="str">
        <f>IF(OR(A670="",B670=""),"",IF(AND(D670&lt;&gt;"",E670&lt;&gt;""),ROUND(MAX(0,(E670-D670)*24-MAX(0,MIN(E670,'CẤU HÌNH'!$C$8)-MAX(D670,'CẤU HÌNH'!$C$7))*24),2),0))</f>
        <v/>
      </c>
      <c r="H670" s="34" t="str">
        <f>IF(M670="X",IF(D670&gt;'CẤU HÌNH'!$C$5+'CẤU HÌNH'!$C$10/1440,ROUND((D670-'CẤU HÌNH'!$C$5)*1440,0),0),"")</f>
        <v/>
      </c>
      <c r="I670" s="34" t="str">
        <f>IF(M670="X",IF(E670&lt;'CẤU HÌNH'!$C$6,ROUND(('CẤU HÌNH'!$C$6-E670)*1440,0),0),"")</f>
        <v/>
      </c>
      <c r="J670" s="37" t="str">
        <f>IF(M670="","",IF(M670="TC",G670,IF(M670="X",IF(ROUND((E670-'CẤU HÌNH'!$C$6)*24,4)&gt;='CẤU HÌNH'!$C$13,FLOOR(ROUND((E670-'CẤU HÌNH'!$C$6)*24,4),0.5),0),0)))</f>
        <v/>
      </c>
      <c r="K670" s="32" t="str">
        <f>IF(A670="","",IF(COUNTIF('CẤU HÌNH'!$E$5:$E$24,A670)&gt;0,'CẤU HÌNH'!$C$16,IF(WEEKDAY(A670)=1,'CẤU HÌNH'!$C$15,'CẤU HÌNH'!$C$14)))</f>
        <v/>
      </c>
      <c r="L670" s="37" t="str">
        <f t="shared" si="1"/>
        <v/>
      </c>
      <c r="M670" s="38" t="str">
        <f>IF(OR(A670="",B670=""),"",IF(F670&lt;&gt;"",F670,IF(G670=0,"",IF(OR(COUNTIF('CẤU HÌNH'!$E$5:$E$24,A670)&gt;0,WEEKDAY(A670)=1),"TC",IF(G670&gt;='CẤU HÌNH'!$C$11,"X",IF(G670&gt;='CẤU HÌNH'!$C$12,"N","K"))))))</f>
        <v/>
      </c>
      <c r="N670" s="17"/>
      <c r="O670" s="39" t="str">
        <f t="shared" si="2"/>
        <v/>
      </c>
    </row>
    <row r="671" ht="19.5" customHeight="1">
      <c r="A671" s="15"/>
      <c r="B671" s="17"/>
      <c r="C671" s="22" t="str">
        <f t="array" ref="C671">IF(B671="","",IFERROR(INDEX('NHÂN VIÊN'!$C$5:$C$54,MATCH(B671,'NHÂN VIÊN'!$B$5:$B$54,0)),"⚠ Sai mã NV"))</f>
        <v/>
      </c>
      <c r="D671" s="24"/>
      <c r="E671" s="24"/>
      <c r="F671" s="25"/>
      <c r="G671" s="32" t="str">
        <f>IF(OR(A671="",B671=""),"",IF(AND(D671&lt;&gt;"",E671&lt;&gt;""),ROUND(MAX(0,(E671-D671)*24-MAX(0,MIN(E671,'CẤU HÌNH'!$C$8)-MAX(D671,'CẤU HÌNH'!$C$7))*24),2),0))</f>
        <v/>
      </c>
      <c r="H671" s="34" t="str">
        <f>IF(M671="X",IF(D671&gt;'CẤU HÌNH'!$C$5+'CẤU HÌNH'!$C$10/1440,ROUND((D671-'CẤU HÌNH'!$C$5)*1440,0),0),"")</f>
        <v/>
      </c>
      <c r="I671" s="34" t="str">
        <f>IF(M671="X",IF(E671&lt;'CẤU HÌNH'!$C$6,ROUND(('CẤU HÌNH'!$C$6-E671)*1440,0),0),"")</f>
        <v/>
      </c>
      <c r="J671" s="37" t="str">
        <f>IF(M671="","",IF(M671="TC",G671,IF(M671="X",IF(ROUND((E671-'CẤU HÌNH'!$C$6)*24,4)&gt;='CẤU HÌNH'!$C$13,FLOOR(ROUND((E671-'CẤU HÌNH'!$C$6)*24,4),0.5),0),0)))</f>
        <v/>
      </c>
      <c r="K671" s="32" t="str">
        <f>IF(A671="","",IF(COUNTIF('CẤU HÌNH'!$E$5:$E$24,A671)&gt;0,'CẤU HÌNH'!$C$16,IF(WEEKDAY(A671)=1,'CẤU HÌNH'!$C$15,'CẤU HÌNH'!$C$14)))</f>
        <v/>
      </c>
      <c r="L671" s="37" t="str">
        <f t="shared" si="1"/>
        <v/>
      </c>
      <c r="M671" s="38" t="str">
        <f>IF(OR(A671="",B671=""),"",IF(F671&lt;&gt;"",F671,IF(G671=0,"",IF(OR(COUNTIF('CẤU HÌNH'!$E$5:$E$24,A671)&gt;0,WEEKDAY(A671)=1),"TC",IF(G671&gt;='CẤU HÌNH'!$C$11,"X",IF(G671&gt;='CẤU HÌNH'!$C$12,"N","K"))))))</f>
        <v/>
      </c>
      <c r="N671" s="17"/>
      <c r="O671" s="39" t="str">
        <f t="shared" si="2"/>
        <v/>
      </c>
    </row>
    <row r="672" ht="19.5" customHeight="1">
      <c r="A672" s="15"/>
      <c r="B672" s="17"/>
      <c r="C672" s="22" t="str">
        <f t="array" ref="C672">IF(B672="","",IFERROR(INDEX('NHÂN VIÊN'!$C$5:$C$54,MATCH(B672,'NHÂN VIÊN'!$B$5:$B$54,0)),"⚠ Sai mã NV"))</f>
        <v/>
      </c>
      <c r="D672" s="24"/>
      <c r="E672" s="24"/>
      <c r="F672" s="25"/>
      <c r="G672" s="32" t="str">
        <f>IF(OR(A672="",B672=""),"",IF(AND(D672&lt;&gt;"",E672&lt;&gt;""),ROUND(MAX(0,(E672-D672)*24-MAX(0,MIN(E672,'CẤU HÌNH'!$C$8)-MAX(D672,'CẤU HÌNH'!$C$7))*24),2),0))</f>
        <v/>
      </c>
      <c r="H672" s="34" t="str">
        <f>IF(M672="X",IF(D672&gt;'CẤU HÌNH'!$C$5+'CẤU HÌNH'!$C$10/1440,ROUND((D672-'CẤU HÌNH'!$C$5)*1440,0),0),"")</f>
        <v/>
      </c>
      <c r="I672" s="34" t="str">
        <f>IF(M672="X",IF(E672&lt;'CẤU HÌNH'!$C$6,ROUND(('CẤU HÌNH'!$C$6-E672)*1440,0),0),"")</f>
        <v/>
      </c>
      <c r="J672" s="37" t="str">
        <f>IF(M672="","",IF(M672="TC",G672,IF(M672="X",IF(ROUND((E672-'CẤU HÌNH'!$C$6)*24,4)&gt;='CẤU HÌNH'!$C$13,FLOOR(ROUND((E672-'CẤU HÌNH'!$C$6)*24,4),0.5),0),0)))</f>
        <v/>
      </c>
      <c r="K672" s="32" t="str">
        <f>IF(A672="","",IF(COUNTIF('CẤU HÌNH'!$E$5:$E$24,A672)&gt;0,'CẤU HÌNH'!$C$16,IF(WEEKDAY(A672)=1,'CẤU HÌNH'!$C$15,'CẤU HÌNH'!$C$14)))</f>
        <v/>
      </c>
      <c r="L672" s="37" t="str">
        <f t="shared" si="1"/>
        <v/>
      </c>
      <c r="M672" s="38" t="str">
        <f>IF(OR(A672="",B672=""),"",IF(F672&lt;&gt;"",F672,IF(G672=0,"",IF(OR(COUNTIF('CẤU HÌNH'!$E$5:$E$24,A672)&gt;0,WEEKDAY(A672)=1),"TC",IF(G672&gt;='CẤU HÌNH'!$C$11,"X",IF(G672&gt;='CẤU HÌNH'!$C$12,"N","K"))))))</f>
        <v/>
      </c>
      <c r="N672" s="17"/>
      <c r="O672" s="39" t="str">
        <f t="shared" si="2"/>
        <v/>
      </c>
    </row>
    <row r="673" ht="19.5" customHeight="1">
      <c r="A673" s="15"/>
      <c r="B673" s="17"/>
      <c r="C673" s="22" t="str">
        <f t="array" ref="C673">IF(B673="","",IFERROR(INDEX('NHÂN VIÊN'!$C$5:$C$54,MATCH(B673,'NHÂN VIÊN'!$B$5:$B$54,0)),"⚠ Sai mã NV"))</f>
        <v/>
      </c>
      <c r="D673" s="24"/>
      <c r="E673" s="24"/>
      <c r="F673" s="25"/>
      <c r="G673" s="32" t="str">
        <f>IF(OR(A673="",B673=""),"",IF(AND(D673&lt;&gt;"",E673&lt;&gt;""),ROUND(MAX(0,(E673-D673)*24-MAX(0,MIN(E673,'CẤU HÌNH'!$C$8)-MAX(D673,'CẤU HÌNH'!$C$7))*24),2),0))</f>
        <v/>
      </c>
      <c r="H673" s="34" t="str">
        <f>IF(M673="X",IF(D673&gt;'CẤU HÌNH'!$C$5+'CẤU HÌNH'!$C$10/1440,ROUND((D673-'CẤU HÌNH'!$C$5)*1440,0),0),"")</f>
        <v/>
      </c>
      <c r="I673" s="34" t="str">
        <f>IF(M673="X",IF(E673&lt;'CẤU HÌNH'!$C$6,ROUND(('CẤU HÌNH'!$C$6-E673)*1440,0),0),"")</f>
        <v/>
      </c>
      <c r="J673" s="37" t="str">
        <f>IF(M673="","",IF(M673="TC",G673,IF(M673="X",IF(ROUND((E673-'CẤU HÌNH'!$C$6)*24,4)&gt;='CẤU HÌNH'!$C$13,FLOOR(ROUND((E673-'CẤU HÌNH'!$C$6)*24,4),0.5),0),0)))</f>
        <v/>
      </c>
      <c r="K673" s="32" t="str">
        <f>IF(A673="","",IF(COUNTIF('CẤU HÌNH'!$E$5:$E$24,A673)&gt;0,'CẤU HÌNH'!$C$16,IF(WEEKDAY(A673)=1,'CẤU HÌNH'!$C$15,'CẤU HÌNH'!$C$14)))</f>
        <v/>
      </c>
      <c r="L673" s="37" t="str">
        <f t="shared" si="1"/>
        <v/>
      </c>
      <c r="M673" s="38" t="str">
        <f>IF(OR(A673="",B673=""),"",IF(F673&lt;&gt;"",F673,IF(G673=0,"",IF(OR(COUNTIF('CẤU HÌNH'!$E$5:$E$24,A673)&gt;0,WEEKDAY(A673)=1),"TC",IF(G673&gt;='CẤU HÌNH'!$C$11,"X",IF(G673&gt;='CẤU HÌNH'!$C$12,"N","K"))))))</f>
        <v/>
      </c>
      <c r="N673" s="17"/>
      <c r="O673" s="39" t="str">
        <f t="shared" si="2"/>
        <v/>
      </c>
    </row>
    <row r="674" ht="19.5" customHeight="1">
      <c r="A674" s="15"/>
      <c r="B674" s="17"/>
      <c r="C674" s="22" t="str">
        <f t="array" ref="C674">IF(B674="","",IFERROR(INDEX('NHÂN VIÊN'!$C$5:$C$54,MATCH(B674,'NHÂN VIÊN'!$B$5:$B$54,0)),"⚠ Sai mã NV"))</f>
        <v/>
      </c>
      <c r="D674" s="24"/>
      <c r="E674" s="24"/>
      <c r="F674" s="25"/>
      <c r="G674" s="32" t="str">
        <f>IF(OR(A674="",B674=""),"",IF(AND(D674&lt;&gt;"",E674&lt;&gt;""),ROUND(MAX(0,(E674-D674)*24-MAX(0,MIN(E674,'CẤU HÌNH'!$C$8)-MAX(D674,'CẤU HÌNH'!$C$7))*24),2),0))</f>
        <v/>
      </c>
      <c r="H674" s="34" t="str">
        <f>IF(M674="X",IF(D674&gt;'CẤU HÌNH'!$C$5+'CẤU HÌNH'!$C$10/1440,ROUND((D674-'CẤU HÌNH'!$C$5)*1440,0),0),"")</f>
        <v/>
      </c>
      <c r="I674" s="34" t="str">
        <f>IF(M674="X",IF(E674&lt;'CẤU HÌNH'!$C$6,ROUND(('CẤU HÌNH'!$C$6-E674)*1440,0),0),"")</f>
        <v/>
      </c>
      <c r="J674" s="37" t="str">
        <f>IF(M674="","",IF(M674="TC",G674,IF(M674="X",IF(ROUND((E674-'CẤU HÌNH'!$C$6)*24,4)&gt;='CẤU HÌNH'!$C$13,FLOOR(ROUND((E674-'CẤU HÌNH'!$C$6)*24,4),0.5),0),0)))</f>
        <v/>
      </c>
      <c r="K674" s="32" t="str">
        <f>IF(A674="","",IF(COUNTIF('CẤU HÌNH'!$E$5:$E$24,A674)&gt;0,'CẤU HÌNH'!$C$16,IF(WEEKDAY(A674)=1,'CẤU HÌNH'!$C$15,'CẤU HÌNH'!$C$14)))</f>
        <v/>
      </c>
      <c r="L674" s="37" t="str">
        <f t="shared" si="1"/>
        <v/>
      </c>
      <c r="M674" s="38" t="str">
        <f>IF(OR(A674="",B674=""),"",IF(F674&lt;&gt;"",F674,IF(G674=0,"",IF(OR(COUNTIF('CẤU HÌNH'!$E$5:$E$24,A674)&gt;0,WEEKDAY(A674)=1),"TC",IF(G674&gt;='CẤU HÌNH'!$C$11,"X",IF(G674&gt;='CẤU HÌNH'!$C$12,"N","K"))))))</f>
        <v/>
      </c>
      <c r="N674" s="17"/>
      <c r="O674" s="39" t="str">
        <f t="shared" si="2"/>
        <v/>
      </c>
    </row>
    <row r="675" ht="19.5" customHeight="1">
      <c r="A675" s="15"/>
      <c r="B675" s="17"/>
      <c r="C675" s="22" t="str">
        <f t="array" ref="C675">IF(B675="","",IFERROR(INDEX('NHÂN VIÊN'!$C$5:$C$54,MATCH(B675,'NHÂN VIÊN'!$B$5:$B$54,0)),"⚠ Sai mã NV"))</f>
        <v/>
      </c>
      <c r="D675" s="24"/>
      <c r="E675" s="24"/>
      <c r="F675" s="25"/>
      <c r="G675" s="32" t="str">
        <f>IF(OR(A675="",B675=""),"",IF(AND(D675&lt;&gt;"",E675&lt;&gt;""),ROUND(MAX(0,(E675-D675)*24-MAX(0,MIN(E675,'CẤU HÌNH'!$C$8)-MAX(D675,'CẤU HÌNH'!$C$7))*24),2),0))</f>
        <v/>
      </c>
      <c r="H675" s="34" t="str">
        <f>IF(M675="X",IF(D675&gt;'CẤU HÌNH'!$C$5+'CẤU HÌNH'!$C$10/1440,ROUND((D675-'CẤU HÌNH'!$C$5)*1440,0),0),"")</f>
        <v/>
      </c>
      <c r="I675" s="34" t="str">
        <f>IF(M675="X",IF(E675&lt;'CẤU HÌNH'!$C$6,ROUND(('CẤU HÌNH'!$C$6-E675)*1440,0),0),"")</f>
        <v/>
      </c>
      <c r="J675" s="37" t="str">
        <f>IF(M675="","",IF(M675="TC",G675,IF(M675="X",IF(ROUND((E675-'CẤU HÌNH'!$C$6)*24,4)&gt;='CẤU HÌNH'!$C$13,FLOOR(ROUND((E675-'CẤU HÌNH'!$C$6)*24,4),0.5),0),0)))</f>
        <v/>
      </c>
      <c r="K675" s="32" t="str">
        <f>IF(A675="","",IF(COUNTIF('CẤU HÌNH'!$E$5:$E$24,A675)&gt;0,'CẤU HÌNH'!$C$16,IF(WEEKDAY(A675)=1,'CẤU HÌNH'!$C$15,'CẤU HÌNH'!$C$14)))</f>
        <v/>
      </c>
      <c r="L675" s="37" t="str">
        <f t="shared" si="1"/>
        <v/>
      </c>
      <c r="M675" s="38" t="str">
        <f>IF(OR(A675="",B675=""),"",IF(F675&lt;&gt;"",F675,IF(G675=0,"",IF(OR(COUNTIF('CẤU HÌNH'!$E$5:$E$24,A675)&gt;0,WEEKDAY(A675)=1),"TC",IF(G675&gt;='CẤU HÌNH'!$C$11,"X",IF(G675&gt;='CẤU HÌNH'!$C$12,"N","K"))))))</f>
        <v/>
      </c>
      <c r="N675" s="17"/>
      <c r="O675" s="39" t="str">
        <f t="shared" si="2"/>
        <v/>
      </c>
    </row>
    <row r="676" ht="19.5" customHeight="1">
      <c r="A676" s="15"/>
      <c r="B676" s="17"/>
      <c r="C676" s="22" t="str">
        <f t="array" ref="C676">IF(B676="","",IFERROR(INDEX('NHÂN VIÊN'!$C$5:$C$54,MATCH(B676,'NHÂN VIÊN'!$B$5:$B$54,0)),"⚠ Sai mã NV"))</f>
        <v/>
      </c>
      <c r="D676" s="24"/>
      <c r="E676" s="24"/>
      <c r="F676" s="25"/>
      <c r="G676" s="32" t="str">
        <f>IF(OR(A676="",B676=""),"",IF(AND(D676&lt;&gt;"",E676&lt;&gt;""),ROUND(MAX(0,(E676-D676)*24-MAX(0,MIN(E676,'CẤU HÌNH'!$C$8)-MAX(D676,'CẤU HÌNH'!$C$7))*24),2),0))</f>
        <v/>
      </c>
      <c r="H676" s="34" t="str">
        <f>IF(M676="X",IF(D676&gt;'CẤU HÌNH'!$C$5+'CẤU HÌNH'!$C$10/1440,ROUND((D676-'CẤU HÌNH'!$C$5)*1440,0),0),"")</f>
        <v/>
      </c>
      <c r="I676" s="34" t="str">
        <f>IF(M676="X",IF(E676&lt;'CẤU HÌNH'!$C$6,ROUND(('CẤU HÌNH'!$C$6-E676)*1440,0),0),"")</f>
        <v/>
      </c>
      <c r="J676" s="37" t="str">
        <f>IF(M676="","",IF(M676="TC",G676,IF(M676="X",IF(ROUND((E676-'CẤU HÌNH'!$C$6)*24,4)&gt;='CẤU HÌNH'!$C$13,FLOOR(ROUND((E676-'CẤU HÌNH'!$C$6)*24,4),0.5),0),0)))</f>
        <v/>
      </c>
      <c r="K676" s="32" t="str">
        <f>IF(A676="","",IF(COUNTIF('CẤU HÌNH'!$E$5:$E$24,A676)&gt;0,'CẤU HÌNH'!$C$16,IF(WEEKDAY(A676)=1,'CẤU HÌNH'!$C$15,'CẤU HÌNH'!$C$14)))</f>
        <v/>
      </c>
      <c r="L676" s="37" t="str">
        <f t="shared" si="1"/>
        <v/>
      </c>
      <c r="M676" s="38" t="str">
        <f>IF(OR(A676="",B676=""),"",IF(F676&lt;&gt;"",F676,IF(G676=0,"",IF(OR(COUNTIF('CẤU HÌNH'!$E$5:$E$24,A676)&gt;0,WEEKDAY(A676)=1),"TC",IF(G676&gt;='CẤU HÌNH'!$C$11,"X",IF(G676&gt;='CẤU HÌNH'!$C$12,"N","K"))))))</f>
        <v/>
      </c>
      <c r="N676" s="17"/>
      <c r="O676" s="39" t="str">
        <f t="shared" si="2"/>
        <v/>
      </c>
    </row>
    <row r="677" ht="19.5" customHeight="1">
      <c r="A677" s="15"/>
      <c r="B677" s="17"/>
      <c r="C677" s="22" t="str">
        <f t="array" ref="C677">IF(B677="","",IFERROR(INDEX('NHÂN VIÊN'!$C$5:$C$54,MATCH(B677,'NHÂN VIÊN'!$B$5:$B$54,0)),"⚠ Sai mã NV"))</f>
        <v/>
      </c>
      <c r="D677" s="24"/>
      <c r="E677" s="24"/>
      <c r="F677" s="25"/>
      <c r="G677" s="32" t="str">
        <f>IF(OR(A677="",B677=""),"",IF(AND(D677&lt;&gt;"",E677&lt;&gt;""),ROUND(MAX(0,(E677-D677)*24-MAX(0,MIN(E677,'CẤU HÌNH'!$C$8)-MAX(D677,'CẤU HÌNH'!$C$7))*24),2),0))</f>
        <v/>
      </c>
      <c r="H677" s="34" t="str">
        <f>IF(M677="X",IF(D677&gt;'CẤU HÌNH'!$C$5+'CẤU HÌNH'!$C$10/1440,ROUND((D677-'CẤU HÌNH'!$C$5)*1440,0),0),"")</f>
        <v/>
      </c>
      <c r="I677" s="34" t="str">
        <f>IF(M677="X",IF(E677&lt;'CẤU HÌNH'!$C$6,ROUND(('CẤU HÌNH'!$C$6-E677)*1440,0),0),"")</f>
        <v/>
      </c>
      <c r="J677" s="37" t="str">
        <f>IF(M677="","",IF(M677="TC",G677,IF(M677="X",IF(ROUND((E677-'CẤU HÌNH'!$C$6)*24,4)&gt;='CẤU HÌNH'!$C$13,FLOOR(ROUND((E677-'CẤU HÌNH'!$C$6)*24,4),0.5),0),0)))</f>
        <v/>
      </c>
      <c r="K677" s="32" t="str">
        <f>IF(A677="","",IF(COUNTIF('CẤU HÌNH'!$E$5:$E$24,A677)&gt;0,'CẤU HÌNH'!$C$16,IF(WEEKDAY(A677)=1,'CẤU HÌNH'!$C$15,'CẤU HÌNH'!$C$14)))</f>
        <v/>
      </c>
      <c r="L677" s="37" t="str">
        <f t="shared" si="1"/>
        <v/>
      </c>
      <c r="M677" s="38" t="str">
        <f>IF(OR(A677="",B677=""),"",IF(F677&lt;&gt;"",F677,IF(G677=0,"",IF(OR(COUNTIF('CẤU HÌNH'!$E$5:$E$24,A677)&gt;0,WEEKDAY(A677)=1),"TC",IF(G677&gt;='CẤU HÌNH'!$C$11,"X",IF(G677&gt;='CẤU HÌNH'!$C$12,"N","K"))))))</f>
        <v/>
      </c>
      <c r="N677" s="17"/>
      <c r="O677" s="39" t="str">
        <f t="shared" si="2"/>
        <v/>
      </c>
    </row>
    <row r="678" ht="19.5" customHeight="1">
      <c r="A678" s="15"/>
      <c r="B678" s="17"/>
      <c r="C678" s="22" t="str">
        <f t="array" ref="C678">IF(B678="","",IFERROR(INDEX('NHÂN VIÊN'!$C$5:$C$54,MATCH(B678,'NHÂN VIÊN'!$B$5:$B$54,0)),"⚠ Sai mã NV"))</f>
        <v/>
      </c>
      <c r="D678" s="24"/>
      <c r="E678" s="24"/>
      <c r="F678" s="25"/>
      <c r="G678" s="32" t="str">
        <f>IF(OR(A678="",B678=""),"",IF(AND(D678&lt;&gt;"",E678&lt;&gt;""),ROUND(MAX(0,(E678-D678)*24-MAX(0,MIN(E678,'CẤU HÌNH'!$C$8)-MAX(D678,'CẤU HÌNH'!$C$7))*24),2),0))</f>
        <v/>
      </c>
      <c r="H678" s="34" t="str">
        <f>IF(M678="X",IF(D678&gt;'CẤU HÌNH'!$C$5+'CẤU HÌNH'!$C$10/1440,ROUND((D678-'CẤU HÌNH'!$C$5)*1440,0),0),"")</f>
        <v/>
      </c>
      <c r="I678" s="34" t="str">
        <f>IF(M678="X",IF(E678&lt;'CẤU HÌNH'!$C$6,ROUND(('CẤU HÌNH'!$C$6-E678)*1440,0),0),"")</f>
        <v/>
      </c>
      <c r="J678" s="37" t="str">
        <f>IF(M678="","",IF(M678="TC",G678,IF(M678="X",IF(ROUND((E678-'CẤU HÌNH'!$C$6)*24,4)&gt;='CẤU HÌNH'!$C$13,FLOOR(ROUND((E678-'CẤU HÌNH'!$C$6)*24,4),0.5),0),0)))</f>
        <v/>
      </c>
      <c r="K678" s="32" t="str">
        <f>IF(A678="","",IF(COUNTIF('CẤU HÌNH'!$E$5:$E$24,A678)&gt;0,'CẤU HÌNH'!$C$16,IF(WEEKDAY(A678)=1,'CẤU HÌNH'!$C$15,'CẤU HÌNH'!$C$14)))</f>
        <v/>
      </c>
      <c r="L678" s="37" t="str">
        <f t="shared" si="1"/>
        <v/>
      </c>
      <c r="M678" s="38" t="str">
        <f>IF(OR(A678="",B678=""),"",IF(F678&lt;&gt;"",F678,IF(G678=0,"",IF(OR(COUNTIF('CẤU HÌNH'!$E$5:$E$24,A678)&gt;0,WEEKDAY(A678)=1),"TC",IF(G678&gt;='CẤU HÌNH'!$C$11,"X",IF(G678&gt;='CẤU HÌNH'!$C$12,"N","K"))))))</f>
        <v/>
      </c>
      <c r="N678" s="17"/>
      <c r="O678" s="39" t="str">
        <f t="shared" si="2"/>
        <v/>
      </c>
    </row>
    <row r="679" ht="19.5" customHeight="1">
      <c r="A679" s="15"/>
      <c r="B679" s="17"/>
      <c r="C679" s="22" t="str">
        <f t="array" ref="C679">IF(B679="","",IFERROR(INDEX('NHÂN VIÊN'!$C$5:$C$54,MATCH(B679,'NHÂN VIÊN'!$B$5:$B$54,0)),"⚠ Sai mã NV"))</f>
        <v/>
      </c>
      <c r="D679" s="24"/>
      <c r="E679" s="24"/>
      <c r="F679" s="25"/>
      <c r="G679" s="32" t="str">
        <f>IF(OR(A679="",B679=""),"",IF(AND(D679&lt;&gt;"",E679&lt;&gt;""),ROUND(MAX(0,(E679-D679)*24-MAX(0,MIN(E679,'CẤU HÌNH'!$C$8)-MAX(D679,'CẤU HÌNH'!$C$7))*24),2),0))</f>
        <v/>
      </c>
      <c r="H679" s="34" t="str">
        <f>IF(M679="X",IF(D679&gt;'CẤU HÌNH'!$C$5+'CẤU HÌNH'!$C$10/1440,ROUND((D679-'CẤU HÌNH'!$C$5)*1440,0),0),"")</f>
        <v/>
      </c>
      <c r="I679" s="34" t="str">
        <f>IF(M679="X",IF(E679&lt;'CẤU HÌNH'!$C$6,ROUND(('CẤU HÌNH'!$C$6-E679)*1440,0),0),"")</f>
        <v/>
      </c>
      <c r="J679" s="37" t="str">
        <f>IF(M679="","",IF(M679="TC",G679,IF(M679="X",IF(ROUND((E679-'CẤU HÌNH'!$C$6)*24,4)&gt;='CẤU HÌNH'!$C$13,FLOOR(ROUND((E679-'CẤU HÌNH'!$C$6)*24,4),0.5),0),0)))</f>
        <v/>
      </c>
      <c r="K679" s="32" t="str">
        <f>IF(A679="","",IF(COUNTIF('CẤU HÌNH'!$E$5:$E$24,A679)&gt;0,'CẤU HÌNH'!$C$16,IF(WEEKDAY(A679)=1,'CẤU HÌNH'!$C$15,'CẤU HÌNH'!$C$14)))</f>
        <v/>
      </c>
      <c r="L679" s="37" t="str">
        <f t="shared" si="1"/>
        <v/>
      </c>
      <c r="M679" s="38" t="str">
        <f>IF(OR(A679="",B679=""),"",IF(F679&lt;&gt;"",F679,IF(G679=0,"",IF(OR(COUNTIF('CẤU HÌNH'!$E$5:$E$24,A679)&gt;0,WEEKDAY(A679)=1),"TC",IF(G679&gt;='CẤU HÌNH'!$C$11,"X",IF(G679&gt;='CẤU HÌNH'!$C$12,"N","K"))))))</f>
        <v/>
      </c>
      <c r="N679" s="17"/>
      <c r="O679" s="39" t="str">
        <f t="shared" si="2"/>
        <v/>
      </c>
    </row>
    <row r="680" ht="19.5" customHeight="1">
      <c r="A680" s="15"/>
      <c r="B680" s="17"/>
      <c r="C680" s="22" t="str">
        <f t="array" ref="C680">IF(B680="","",IFERROR(INDEX('NHÂN VIÊN'!$C$5:$C$54,MATCH(B680,'NHÂN VIÊN'!$B$5:$B$54,0)),"⚠ Sai mã NV"))</f>
        <v/>
      </c>
      <c r="D680" s="24"/>
      <c r="E680" s="24"/>
      <c r="F680" s="25"/>
      <c r="G680" s="32" t="str">
        <f>IF(OR(A680="",B680=""),"",IF(AND(D680&lt;&gt;"",E680&lt;&gt;""),ROUND(MAX(0,(E680-D680)*24-MAX(0,MIN(E680,'CẤU HÌNH'!$C$8)-MAX(D680,'CẤU HÌNH'!$C$7))*24),2),0))</f>
        <v/>
      </c>
      <c r="H680" s="34" t="str">
        <f>IF(M680="X",IF(D680&gt;'CẤU HÌNH'!$C$5+'CẤU HÌNH'!$C$10/1440,ROUND((D680-'CẤU HÌNH'!$C$5)*1440,0),0),"")</f>
        <v/>
      </c>
      <c r="I680" s="34" t="str">
        <f>IF(M680="X",IF(E680&lt;'CẤU HÌNH'!$C$6,ROUND(('CẤU HÌNH'!$C$6-E680)*1440,0),0),"")</f>
        <v/>
      </c>
      <c r="J680" s="37" t="str">
        <f>IF(M680="","",IF(M680="TC",G680,IF(M680="X",IF(ROUND((E680-'CẤU HÌNH'!$C$6)*24,4)&gt;='CẤU HÌNH'!$C$13,FLOOR(ROUND((E680-'CẤU HÌNH'!$C$6)*24,4),0.5),0),0)))</f>
        <v/>
      </c>
      <c r="K680" s="32" t="str">
        <f>IF(A680="","",IF(COUNTIF('CẤU HÌNH'!$E$5:$E$24,A680)&gt;0,'CẤU HÌNH'!$C$16,IF(WEEKDAY(A680)=1,'CẤU HÌNH'!$C$15,'CẤU HÌNH'!$C$14)))</f>
        <v/>
      </c>
      <c r="L680" s="37" t="str">
        <f t="shared" si="1"/>
        <v/>
      </c>
      <c r="M680" s="38" t="str">
        <f>IF(OR(A680="",B680=""),"",IF(F680&lt;&gt;"",F680,IF(G680=0,"",IF(OR(COUNTIF('CẤU HÌNH'!$E$5:$E$24,A680)&gt;0,WEEKDAY(A680)=1),"TC",IF(G680&gt;='CẤU HÌNH'!$C$11,"X",IF(G680&gt;='CẤU HÌNH'!$C$12,"N","K"))))))</f>
        <v/>
      </c>
      <c r="N680" s="17"/>
      <c r="O680" s="39" t="str">
        <f t="shared" si="2"/>
        <v/>
      </c>
    </row>
    <row r="681" ht="19.5" customHeight="1">
      <c r="A681" s="15"/>
      <c r="B681" s="17"/>
      <c r="C681" s="22" t="str">
        <f t="array" ref="C681">IF(B681="","",IFERROR(INDEX('NHÂN VIÊN'!$C$5:$C$54,MATCH(B681,'NHÂN VIÊN'!$B$5:$B$54,0)),"⚠ Sai mã NV"))</f>
        <v/>
      </c>
      <c r="D681" s="24"/>
      <c r="E681" s="24"/>
      <c r="F681" s="25"/>
      <c r="G681" s="32" t="str">
        <f>IF(OR(A681="",B681=""),"",IF(AND(D681&lt;&gt;"",E681&lt;&gt;""),ROUND(MAX(0,(E681-D681)*24-MAX(0,MIN(E681,'CẤU HÌNH'!$C$8)-MAX(D681,'CẤU HÌNH'!$C$7))*24),2),0))</f>
        <v/>
      </c>
      <c r="H681" s="34" t="str">
        <f>IF(M681="X",IF(D681&gt;'CẤU HÌNH'!$C$5+'CẤU HÌNH'!$C$10/1440,ROUND((D681-'CẤU HÌNH'!$C$5)*1440,0),0),"")</f>
        <v/>
      </c>
      <c r="I681" s="34" t="str">
        <f>IF(M681="X",IF(E681&lt;'CẤU HÌNH'!$C$6,ROUND(('CẤU HÌNH'!$C$6-E681)*1440,0),0),"")</f>
        <v/>
      </c>
      <c r="J681" s="37" t="str">
        <f>IF(M681="","",IF(M681="TC",G681,IF(M681="X",IF(ROUND((E681-'CẤU HÌNH'!$C$6)*24,4)&gt;='CẤU HÌNH'!$C$13,FLOOR(ROUND((E681-'CẤU HÌNH'!$C$6)*24,4),0.5),0),0)))</f>
        <v/>
      </c>
      <c r="K681" s="32" t="str">
        <f>IF(A681="","",IF(COUNTIF('CẤU HÌNH'!$E$5:$E$24,A681)&gt;0,'CẤU HÌNH'!$C$16,IF(WEEKDAY(A681)=1,'CẤU HÌNH'!$C$15,'CẤU HÌNH'!$C$14)))</f>
        <v/>
      </c>
      <c r="L681" s="37" t="str">
        <f t="shared" si="1"/>
        <v/>
      </c>
      <c r="M681" s="38" t="str">
        <f>IF(OR(A681="",B681=""),"",IF(F681&lt;&gt;"",F681,IF(G681=0,"",IF(OR(COUNTIF('CẤU HÌNH'!$E$5:$E$24,A681)&gt;0,WEEKDAY(A681)=1),"TC",IF(G681&gt;='CẤU HÌNH'!$C$11,"X",IF(G681&gt;='CẤU HÌNH'!$C$12,"N","K"))))))</f>
        <v/>
      </c>
      <c r="N681" s="17"/>
      <c r="O681" s="39" t="str">
        <f t="shared" si="2"/>
        <v/>
      </c>
    </row>
    <row r="682" ht="19.5" customHeight="1">
      <c r="A682" s="15"/>
      <c r="B682" s="17"/>
      <c r="C682" s="22" t="str">
        <f t="array" ref="C682">IF(B682="","",IFERROR(INDEX('NHÂN VIÊN'!$C$5:$C$54,MATCH(B682,'NHÂN VIÊN'!$B$5:$B$54,0)),"⚠ Sai mã NV"))</f>
        <v/>
      </c>
      <c r="D682" s="24"/>
      <c r="E682" s="24"/>
      <c r="F682" s="25"/>
      <c r="G682" s="32" t="str">
        <f>IF(OR(A682="",B682=""),"",IF(AND(D682&lt;&gt;"",E682&lt;&gt;""),ROUND(MAX(0,(E682-D682)*24-MAX(0,MIN(E682,'CẤU HÌNH'!$C$8)-MAX(D682,'CẤU HÌNH'!$C$7))*24),2),0))</f>
        <v/>
      </c>
      <c r="H682" s="34" t="str">
        <f>IF(M682="X",IF(D682&gt;'CẤU HÌNH'!$C$5+'CẤU HÌNH'!$C$10/1440,ROUND((D682-'CẤU HÌNH'!$C$5)*1440,0),0),"")</f>
        <v/>
      </c>
      <c r="I682" s="34" t="str">
        <f>IF(M682="X",IF(E682&lt;'CẤU HÌNH'!$C$6,ROUND(('CẤU HÌNH'!$C$6-E682)*1440,0),0),"")</f>
        <v/>
      </c>
      <c r="J682" s="37" t="str">
        <f>IF(M682="","",IF(M682="TC",G682,IF(M682="X",IF(ROUND((E682-'CẤU HÌNH'!$C$6)*24,4)&gt;='CẤU HÌNH'!$C$13,FLOOR(ROUND((E682-'CẤU HÌNH'!$C$6)*24,4),0.5),0),0)))</f>
        <v/>
      </c>
      <c r="K682" s="32" t="str">
        <f>IF(A682="","",IF(COUNTIF('CẤU HÌNH'!$E$5:$E$24,A682)&gt;0,'CẤU HÌNH'!$C$16,IF(WEEKDAY(A682)=1,'CẤU HÌNH'!$C$15,'CẤU HÌNH'!$C$14)))</f>
        <v/>
      </c>
      <c r="L682" s="37" t="str">
        <f t="shared" si="1"/>
        <v/>
      </c>
      <c r="M682" s="38" t="str">
        <f>IF(OR(A682="",B682=""),"",IF(F682&lt;&gt;"",F682,IF(G682=0,"",IF(OR(COUNTIF('CẤU HÌNH'!$E$5:$E$24,A682)&gt;0,WEEKDAY(A682)=1),"TC",IF(G682&gt;='CẤU HÌNH'!$C$11,"X",IF(G682&gt;='CẤU HÌNH'!$C$12,"N","K"))))))</f>
        <v/>
      </c>
      <c r="N682" s="17"/>
      <c r="O682" s="39" t="str">
        <f t="shared" si="2"/>
        <v/>
      </c>
    </row>
    <row r="683" ht="19.5" customHeight="1">
      <c r="A683" s="15"/>
      <c r="B683" s="17"/>
      <c r="C683" s="22" t="str">
        <f t="array" ref="C683">IF(B683="","",IFERROR(INDEX('NHÂN VIÊN'!$C$5:$C$54,MATCH(B683,'NHÂN VIÊN'!$B$5:$B$54,0)),"⚠ Sai mã NV"))</f>
        <v/>
      </c>
      <c r="D683" s="24"/>
      <c r="E683" s="24"/>
      <c r="F683" s="25"/>
      <c r="G683" s="32" t="str">
        <f>IF(OR(A683="",B683=""),"",IF(AND(D683&lt;&gt;"",E683&lt;&gt;""),ROUND(MAX(0,(E683-D683)*24-MAX(0,MIN(E683,'CẤU HÌNH'!$C$8)-MAX(D683,'CẤU HÌNH'!$C$7))*24),2),0))</f>
        <v/>
      </c>
      <c r="H683" s="34" t="str">
        <f>IF(M683="X",IF(D683&gt;'CẤU HÌNH'!$C$5+'CẤU HÌNH'!$C$10/1440,ROUND((D683-'CẤU HÌNH'!$C$5)*1440,0),0),"")</f>
        <v/>
      </c>
      <c r="I683" s="34" t="str">
        <f>IF(M683="X",IF(E683&lt;'CẤU HÌNH'!$C$6,ROUND(('CẤU HÌNH'!$C$6-E683)*1440,0),0),"")</f>
        <v/>
      </c>
      <c r="J683" s="37" t="str">
        <f>IF(M683="","",IF(M683="TC",G683,IF(M683="X",IF(ROUND((E683-'CẤU HÌNH'!$C$6)*24,4)&gt;='CẤU HÌNH'!$C$13,FLOOR(ROUND((E683-'CẤU HÌNH'!$C$6)*24,4),0.5),0),0)))</f>
        <v/>
      </c>
      <c r="K683" s="32" t="str">
        <f>IF(A683="","",IF(COUNTIF('CẤU HÌNH'!$E$5:$E$24,A683)&gt;0,'CẤU HÌNH'!$C$16,IF(WEEKDAY(A683)=1,'CẤU HÌNH'!$C$15,'CẤU HÌNH'!$C$14)))</f>
        <v/>
      </c>
      <c r="L683" s="37" t="str">
        <f t="shared" si="1"/>
        <v/>
      </c>
      <c r="M683" s="38" t="str">
        <f>IF(OR(A683="",B683=""),"",IF(F683&lt;&gt;"",F683,IF(G683=0,"",IF(OR(COUNTIF('CẤU HÌNH'!$E$5:$E$24,A683)&gt;0,WEEKDAY(A683)=1),"TC",IF(G683&gt;='CẤU HÌNH'!$C$11,"X",IF(G683&gt;='CẤU HÌNH'!$C$12,"N","K"))))))</f>
        <v/>
      </c>
      <c r="N683" s="17"/>
      <c r="O683" s="39" t="str">
        <f t="shared" si="2"/>
        <v/>
      </c>
    </row>
    <row r="684" ht="19.5" customHeight="1">
      <c r="A684" s="15"/>
      <c r="B684" s="17"/>
      <c r="C684" s="22" t="str">
        <f t="array" ref="C684">IF(B684="","",IFERROR(INDEX('NHÂN VIÊN'!$C$5:$C$54,MATCH(B684,'NHÂN VIÊN'!$B$5:$B$54,0)),"⚠ Sai mã NV"))</f>
        <v/>
      </c>
      <c r="D684" s="24"/>
      <c r="E684" s="24"/>
      <c r="F684" s="25"/>
      <c r="G684" s="32" t="str">
        <f>IF(OR(A684="",B684=""),"",IF(AND(D684&lt;&gt;"",E684&lt;&gt;""),ROUND(MAX(0,(E684-D684)*24-MAX(0,MIN(E684,'CẤU HÌNH'!$C$8)-MAX(D684,'CẤU HÌNH'!$C$7))*24),2),0))</f>
        <v/>
      </c>
      <c r="H684" s="34" t="str">
        <f>IF(M684="X",IF(D684&gt;'CẤU HÌNH'!$C$5+'CẤU HÌNH'!$C$10/1440,ROUND((D684-'CẤU HÌNH'!$C$5)*1440,0),0),"")</f>
        <v/>
      </c>
      <c r="I684" s="34" t="str">
        <f>IF(M684="X",IF(E684&lt;'CẤU HÌNH'!$C$6,ROUND(('CẤU HÌNH'!$C$6-E684)*1440,0),0),"")</f>
        <v/>
      </c>
      <c r="J684" s="37" t="str">
        <f>IF(M684="","",IF(M684="TC",G684,IF(M684="X",IF(ROUND((E684-'CẤU HÌNH'!$C$6)*24,4)&gt;='CẤU HÌNH'!$C$13,FLOOR(ROUND((E684-'CẤU HÌNH'!$C$6)*24,4),0.5),0),0)))</f>
        <v/>
      </c>
      <c r="K684" s="32" t="str">
        <f>IF(A684="","",IF(COUNTIF('CẤU HÌNH'!$E$5:$E$24,A684)&gt;0,'CẤU HÌNH'!$C$16,IF(WEEKDAY(A684)=1,'CẤU HÌNH'!$C$15,'CẤU HÌNH'!$C$14)))</f>
        <v/>
      </c>
      <c r="L684" s="37" t="str">
        <f t="shared" si="1"/>
        <v/>
      </c>
      <c r="M684" s="38" t="str">
        <f>IF(OR(A684="",B684=""),"",IF(F684&lt;&gt;"",F684,IF(G684=0,"",IF(OR(COUNTIF('CẤU HÌNH'!$E$5:$E$24,A684)&gt;0,WEEKDAY(A684)=1),"TC",IF(G684&gt;='CẤU HÌNH'!$C$11,"X",IF(G684&gt;='CẤU HÌNH'!$C$12,"N","K"))))))</f>
        <v/>
      </c>
      <c r="N684" s="17"/>
      <c r="O684" s="39" t="str">
        <f t="shared" si="2"/>
        <v/>
      </c>
    </row>
    <row r="685" ht="19.5" customHeight="1">
      <c r="A685" s="15"/>
      <c r="B685" s="17"/>
      <c r="C685" s="22" t="str">
        <f t="array" ref="C685">IF(B685="","",IFERROR(INDEX('NHÂN VIÊN'!$C$5:$C$54,MATCH(B685,'NHÂN VIÊN'!$B$5:$B$54,0)),"⚠ Sai mã NV"))</f>
        <v/>
      </c>
      <c r="D685" s="24"/>
      <c r="E685" s="24"/>
      <c r="F685" s="25"/>
      <c r="G685" s="32" t="str">
        <f>IF(OR(A685="",B685=""),"",IF(AND(D685&lt;&gt;"",E685&lt;&gt;""),ROUND(MAX(0,(E685-D685)*24-MAX(0,MIN(E685,'CẤU HÌNH'!$C$8)-MAX(D685,'CẤU HÌNH'!$C$7))*24),2),0))</f>
        <v/>
      </c>
      <c r="H685" s="34" t="str">
        <f>IF(M685="X",IF(D685&gt;'CẤU HÌNH'!$C$5+'CẤU HÌNH'!$C$10/1440,ROUND((D685-'CẤU HÌNH'!$C$5)*1440,0),0),"")</f>
        <v/>
      </c>
      <c r="I685" s="34" t="str">
        <f>IF(M685="X",IF(E685&lt;'CẤU HÌNH'!$C$6,ROUND(('CẤU HÌNH'!$C$6-E685)*1440,0),0),"")</f>
        <v/>
      </c>
      <c r="J685" s="37" t="str">
        <f>IF(M685="","",IF(M685="TC",G685,IF(M685="X",IF(ROUND((E685-'CẤU HÌNH'!$C$6)*24,4)&gt;='CẤU HÌNH'!$C$13,FLOOR(ROUND((E685-'CẤU HÌNH'!$C$6)*24,4),0.5),0),0)))</f>
        <v/>
      </c>
      <c r="K685" s="32" t="str">
        <f>IF(A685="","",IF(COUNTIF('CẤU HÌNH'!$E$5:$E$24,A685)&gt;0,'CẤU HÌNH'!$C$16,IF(WEEKDAY(A685)=1,'CẤU HÌNH'!$C$15,'CẤU HÌNH'!$C$14)))</f>
        <v/>
      </c>
      <c r="L685" s="37" t="str">
        <f t="shared" si="1"/>
        <v/>
      </c>
      <c r="M685" s="38" t="str">
        <f>IF(OR(A685="",B685=""),"",IF(F685&lt;&gt;"",F685,IF(G685=0,"",IF(OR(COUNTIF('CẤU HÌNH'!$E$5:$E$24,A685)&gt;0,WEEKDAY(A685)=1),"TC",IF(G685&gt;='CẤU HÌNH'!$C$11,"X",IF(G685&gt;='CẤU HÌNH'!$C$12,"N","K"))))))</f>
        <v/>
      </c>
      <c r="N685" s="17"/>
      <c r="O685" s="39" t="str">
        <f t="shared" si="2"/>
        <v/>
      </c>
    </row>
    <row r="686" ht="19.5" customHeight="1">
      <c r="A686" s="15"/>
      <c r="B686" s="17"/>
      <c r="C686" s="22" t="str">
        <f t="array" ref="C686">IF(B686="","",IFERROR(INDEX('NHÂN VIÊN'!$C$5:$C$54,MATCH(B686,'NHÂN VIÊN'!$B$5:$B$54,0)),"⚠ Sai mã NV"))</f>
        <v/>
      </c>
      <c r="D686" s="24"/>
      <c r="E686" s="24"/>
      <c r="F686" s="25"/>
      <c r="G686" s="32" t="str">
        <f>IF(OR(A686="",B686=""),"",IF(AND(D686&lt;&gt;"",E686&lt;&gt;""),ROUND(MAX(0,(E686-D686)*24-MAX(0,MIN(E686,'CẤU HÌNH'!$C$8)-MAX(D686,'CẤU HÌNH'!$C$7))*24),2),0))</f>
        <v/>
      </c>
      <c r="H686" s="34" t="str">
        <f>IF(M686="X",IF(D686&gt;'CẤU HÌNH'!$C$5+'CẤU HÌNH'!$C$10/1440,ROUND((D686-'CẤU HÌNH'!$C$5)*1440,0),0),"")</f>
        <v/>
      </c>
      <c r="I686" s="34" t="str">
        <f>IF(M686="X",IF(E686&lt;'CẤU HÌNH'!$C$6,ROUND(('CẤU HÌNH'!$C$6-E686)*1440,0),0),"")</f>
        <v/>
      </c>
      <c r="J686" s="37" t="str">
        <f>IF(M686="","",IF(M686="TC",G686,IF(M686="X",IF(ROUND((E686-'CẤU HÌNH'!$C$6)*24,4)&gt;='CẤU HÌNH'!$C$13,FLOOR(ROUND((E686-'CẤU HÌNH'!$C$6)*24,4),0.5),0),0)))</f>
        <v/>
      </c>
      <c r="K686" s="32" t="str">
        <f>IF(A686="","",IF(COUNTIF('CẤU HÌNH'!$E$5:$E$24,A686)&gt;0,'CẤU HÌNH'!$C$16,IF(WEEKDAY(A686)=1,'CẤU HÌNH'!$C$15,'CẤU HÌNH'!$C$14)))</f>
        <v/>
      </c>
      <c r="L686" s="37" t="str">
        <f t="shared" si="1"/>
        <v/>
      </c>
      <c r="M686" s="38" t="str">
        <f>IF(OR(A686="",B686=""),"",IF(F686&lt;&gt;"",F686,IF(G686=0,"",IF(OR(COUNTIF('CẤU HÌNH'!$E$5:$E$24,A686)&gt;0,WEEKDAY(A686)=1),"TC",IF(G686&gt;='CẤU HÌNH'!$C$11,"X",IF(G686&gt;='CẤU HÌNH'!$C$12,"N","K"))))))</f>
        <v/>
      </c>
      <c r="N686" s="17"/>
      <c r="O686" s="39" t="str">
        <f t="shared" si="2"/>
        <v/>
      </c>
    </row>
    <row r="687" ht="19.5" customHeight="1">
      <c r="A687" s="15"/>
      <c r="B687" s="17"/>
      <c r="C687" s="22" t="str">
        <f t="array" ref="C687">IF(B687="","",IFERROR(INDEX('NHÂN VIÊN'!$C$5:$C$54,MATCH(B687,'NHÂN VIÊN'!$B$5:$B$54,0)),"⚠ Sai mã NV"))</f>
        <v/>
      </c>
      <c r="D687" s="24"/>
      <c r="E687" s="24"/>
      <c r="F687" s="25"/>
      <c r="G687" s="32" t="str">
        <f>IF(OR(A687="",B687=""),"",IF(AND(D687&lt;&gt;"",E687&lt;&gt;""),ROUND(MAX(0,(E687-D687)*24-MAX(0,MIN(E687,'CẤU HÌNH'!$C$8)-MAX(D687,'CẤU HÌNH'!$C$7))*24),2),0))</f>
        <v/>
      </c>
      <c r="H687" s="34" t="str">
        <f>IF(M687="X",IF(D687&gt;'CẤU HÌNH'!$C$5+'CẤU HÌNH'!$C$10/1440,ROUND((D687-'CẤU HÌNH'!$C$5)*1440,0),0),"")</f>
        <v/>
      </c>
      <c r="I687" s="34" t="str">
        <f>IF(M687="X",IF(E687&lt;'CẤU HÌNH'!$C$6,ROUND(('CẤU HÌNH'!$C$6-E687)*1440,0),0),"")</f>
        <v/>
      </c>
      <c r="J687" s="37" t="str">
        <f>IF(M687="","",IF(M687="TC",G687,IF(M687="X",IF(ROUND((E687-'CẤU HÌNH'!$C$6)*24,4)&gt;='CẤU HÌNH'!$C$13,FLOOR(ROUND((E687-'CẤU HÌNH'!$C$6)*24,4),0.5),0),0)))</f>
        <v/>
      </c>
      <c r="K687" s="32" t="str">
        <f>IF(A687="","",IF(COUNTIF('CẤU HÌNH'!$E$5:$E$24,A687)&gt;0,'CẤU HÌNH'!$C$16,IF(WEEKDAY(A687)=1,'CẤU HÌNH'!$C$15,'CẤU HÌNH'!$C$14)))</f>
        <v/>
      </c>
      <c r="L687" s="37" t="str">
        <f t="shared" si="1"/>
        <v/>
      </c>
      <c r="M687" s="38" t="str">
        <f>IF(OR(A687="",B687=""),"",IF(F687&lt;&gt;"",F687,IF(G687=0,"",IF(OR(COUNTIF('CẤU HÌNH'!$E$5:$E$24,A687)&gt;0,WEEKDAY(A687)=1),"TC",IF(G687&gt;='CẤU HÌNH'!$C$11,"X",IF(G687&gt;='CẤU HÌNH'!$C$12,"N","K"))))))</f>
        <v/>
      </c>
      <c r="N687" s="17"/>
      <c r="O687" s="39" t="str">
        <f t="shared" si="2"/>
        <v/>
      </c>
    </row>
    <row r="688" ht="19.5" customHeight="1">
      <c r="A688" s="15"/>
      <c r="B688" s="17"/>
      <c r="C688" s="22" t="str">
        <f t="array" ref="C688">IF(B688="","",IFERROR(INDEX('NHÂN VIÊN'!$C$5:$C$54,MATCH(B688,'NHÂN VIÊN'!$B$5:$B$54,0)),"⚠ Sai mã NV"))</f>
        <v/>
      </c>
      <c r="D688" s="24"/>
      <c r="E688" s="24"/>
      <c r="F688" s="25"/>
      <c r="G688" s="32" t="str">
        <f>IF(OR(A688="",B688=""),"",IF(AND(D688&lt;&gt;"",E688&lt;&gt;""),ROUND(MAX(0,(E688-D688)*24-MAX(0,MIN(E688,'CẤU HÌNH'!$C$8)-MAX(D688,'CẤU HÌNH'!$C$7))*24),2),0))</f>
        <v/>
      </c>
      <c r="H688" s="34" t="str">
        <f>IF(M688="X",IF(D688&gt;'CẤU HÌNH'!$C$5+'CẤU HÌNH'!$C$10/1440,ROUND((D688-'CẤU HÌNH'!$C$5)*1440,0),0),"")</f>
        <v/>
      </c>
      <c r="I688" s="34" t="str">
        <f>IF(M688="X",IF(E688&lt;'CẤU HÌNH'!$C$6,ROUND(('CẤU HÌNH'!$C$6-E688)*1440,0),0),"")</f>
        <v/>
      </c>
      <c r="J688" s="37" t="str">
        <f>IF(M688="","",IF(M688="TC",G688,IF(M688="X",IF(ROUND((E688-'CẤU HÌNH'!$C$6)*24,4)&gt;='CẤU HÌNH'!$C$13,FLOOR(ROUND((E688-'CẤU HÌNH'!$C$6)*24,4),0.5),0),0)))</f>
        <v/>
      </c>
      <c r="K688" s="32" t="str">
        <f>IF(A688="","",IF(COUNTIF('CẤU HÌNH'!$E$5:$E$24,A688)&gt;0,'CẤU HÌNH'!$C$16,IF(WEEKDAY(A688)=1,'CẤU HÌNH'!$C$15,'CẤU HÌNH'!$C$14)))</f>
        <v/>
      </c>
      <c r="L688" s="37" t="str">
        <f t="shared" si="1"/>
        <v/>
      </c>
      <c r="M688" s="38" t="str">
        <f>IF(OR(A688="",B688=""),"",IF(F688&lt;&gt;"",F688,IF(G688=0,"",IF(OR(COUNTIF('CẤU HÌNH'!$E$5:$E$24,A688)&gt;0,WEEKDAY(A688)=1),"TC",IF(G688&gt;='CẤU HÌNH'!$C$11,"X",IF(G688&gt;='CẤU HÌNH'!$C$12,"N","K"))))))</f>
        <v/>
      </c>
      <c r="N688" s="17"/>
      <c r="O688" s="39" t="str">
        <f t="shared" si="2"/>
        <v/>
      </c>
    </row>
    <row r="689" ht="19.5" customHeight="1">
      <c r="A689" s="15"/>
      <c r="B689" s="17"/>
      <c r="C689" s="22" t="str">
        <f t="array" ref="C689">IF(B689="","",IFERROR(INDEX('NHÂN VIÊN'!$C$5:$C$54,MATCH(B689,'NHÂN VIÊN'!$B$5:$B$54,0)),"⚠ Sai mã NV"))</f>
        <v/>
      </c>
      <c r="D689" s="24"/>
      <c r="E689" s="24"/>
      <c r="F689" s="25"/>
      <c r="G689" s="32" t="str">
        <f>IF(OR(A689="",B689=""),"",IF(AND(D689&lt;&gt;"",E689&lt;&gt;""),ROUND(MAX(0,(E689-D689)*24-MAX(0,MIN(E689,'CẤU HÌNH'!$C$8)-MAX(D689,'CẤU HÌNH'!$C$7))*24),2),0))</f>
        <v/>
      </c>
      <c r="H689" s="34" t="str">
        <f>IF(M689="X",IF(D689&gt;'CẤU HÌNH'!$C$5+'CẤU HÌNH'!$C$10/1440,ROUND((D689-'CẤU HÌNH'!$C$5)*1440,0),0),"")</f>
        <v/>
      </c>
      <c r="I689" s="34" t="str">
        <f>IF(M689="X",IF(E689&lt;'CẤU HÌNH'!$C$6,ROUND(('CẤU HÌNH'!$C$6-E689)*1440,0),0),"")</f>
        <v/>
      </c>
      <c r="J689" s="37" t="str">
        <f>IF(M689="","",IF(M689="TC",G689,IF(M689="X",IF(ROUND((E689-'CẤU HÌNH'!$C$6)*24,4)&gt;='CẤU HÌNH'!$C$13,FLOOR(ROUND((E689-'CẤU HÌNH'!$C$6)*24,4),0.5),0),0)))</f>
        <v/>
      </c>
      <c r="K689" s="32" t="str">
        <f>IF(A689="","",IF(COUNTIF('CẤU HÌNH'!$E$5:$E$24,A689)&gt;0,'CẤU HÌNH'!$C$16,IF(WEEKDAY(A689)=1,'CẤU HÌNH'!$C$15,'CẤU HÌNH'!$C$14)))</f>
        <v/>
      </c>
      <c r="L689" s="37" t="str">
        <f t="shared" si="1"/>
        <v/>
      </c>
      <c r="M689" s="38" t="str">
        <f>IF(OR(A689="",B689=""),"",IF(F689&lt;&gt;"",F689,IF(G689=0,"",IF(OR(COUNTIF('CẤU HÌNH'!$E$5:$E$24,A689)&gt;0,WEEKDAY(A689)=1),"TC",IF(G689&gt;='CẤU HÌNH'!$C$11,"X",IF(G689&gt;='CẤU HÌNH'!$C$12,"N","K"))))))</f>
        <v/>
      </c>
      <c r="N689" s="17"/>
      <c r="O689" s="39" t="str">
        <f t="shared" si="2"/>
        <v/>
      </c>
    </row>
    <row r="690" ht="19.5" customHeight="1">
      <c r="A690" s="15"/>
      <c r="B690" s="17"/>
      <c r="C690" s="22" t="str">
        <f t="array" ref="C690">IF(B690="","",IFERROR(INDEX('NHÂN VIÊN'!$C$5:$C$54,MATCH(B690,'NHÂN VIÊN'!$B$5:$B$54,0)),"⚠ Sai mã NV"))</f>
        <v/>
      </c>
      <c r="D690" s="24"/>
      <c r="E690" s="24"/>
      <c r="F690" s="25"/>
      <c r="G690" s="32" t="str">
        <f>IF(OR(A690="",B690=""),"",IF(AND(D690&lt;&gt;"",E690&lt;&gt;""),ROUND(MAX(0,(E690-D690)*24-MAX(0,MIN(E690,'CẤU HÌNH'!$C$8)-MAX(D690,'CẤU HÌNH'!$C$7))*24),2),0))</f>
        <v/>
      </c>
      <c r="H690" s="34" t="str">
        <f>IF(M690="X",IF(D690&gt;'CẤU HÌNH'!$C$5+'CẤU HÌNH'!$C$10/1440,ROUND((D690-'CẤU HÌNH'!$C$5)*1440,0),0),"")</f>
        <v/>
      </c>
      <c r="I690" s="34" t="str">
        <f>IF(M690="X",IF(E690&lt;'CẤU HÌNH'!$C$6,ROUND(('CẤU HÌNH'!$C$6-E690)*1440,0),0),"")</f>
        <v/>
      </c>
      <c r="J690" s="37" t="str">
        <f>IF(M690="","",IF(M690="TC",G690,IF(M690="X",IF(ROUND((E690-'CẤU HÌNH'!$C$6)*24,4)&gt;='CẤU HÌNH'!$C$13,FLOOR(ROUND((E690-'CẤU HÌNH'!$C$6)*24,4),0.5),0),0)))</f>
        <v/>
      </c>
      <c r="K690" s="32" t="str">
        <f>IF(A690="","",IF(COUNTIF('CẤU HÌNH'!$E$5:$E$24,A690)&gt;0,'CẤU HÌNH'!$C$16,IF(WEEKDAY(A690)=1,'CẤU HÌNH'!$C$15,'CẤU HÌNH'!$C$14)))</f>
        <v/>
      </c>
      <c r="L690" s="37" t="str">
        <f t="shared" si="1"/>
        <v/>
      </c>
      <c r="M690" s="38" t="str">
        <f>IF(OR(A690="",B690=""),"",IF(F690&lt;&gt;"",F690,IF(G690=0,"",IF(OR(COUNTIF('CẤU HÌNH'!$E$5:$E$24,A690)&gt;0,WEEKDAY(A690)=1),"TC",IF(G690&gt;='CẤU HÌNH'!$C$11,"X",IF(G690&gt;='CẤU HÌNH'!$C$12,"N","K"))))))</f>
        <v/>
      </c>
      <c r="N690" s="17"/>
      <c r="O690" s="39" t="str">
        <f t="shared" si="2"/>
        <v/>
      </c>
    </row>
    <row r="691" ht="19.5" customHeight="1">
      <c r="A691" s="15"/>
      <c r="B691" s="17"/>
      <c r="C691" s="22" t="str">
        <f t="array" ref="C691">IF(B691="","",IFERROR(INDEX('NHÂN VIÊN'!$C$5:$C$54,MATCH(B691,'NHÂN VIÊN'!$B$5:$B$54,0)),"⚠ Sai mã NV"))</f>
        <v/>
      </c>
      <c r="D691" s="24"/>
      <c r="E691" s="24"/>
      <c r="F691" s="25"/>
      <c r="G691" s="32" t="str">
        <f>IF(OR(A691="",B691=""),"",IF(AND(D691&lt;&gt;"",E691&lt;&gt;""),ROUND(MAX(0,(E691-D691)*24-MAX(0,MIN(E691,'CẤU HÌNH'!$C$8)-MAX(D691,'CẤU HÌNH'!$C$7))*24),2),0))</f>
        <v/>
      </c>
      <c r="H691" s="34" t="str">
        <f>IF(M691="X",IF(D691&gt;'CẤU HÌNH'!$C$5+'CẤU HÌNH'!$C$10/1440,ROUND((D691-'CẤU HÌNH'!$C$5)*1440,0),0),"")</f>
        <v/>
      </c>
      <c r="I691" s="34" t="str">
        <f>IF(M691="X",IF(E691&lt;'CẤU HÌNH'!$C$6,ROUND(('CẤU HÌNH'!$C$6-E691)*1440,0),0),"")</f>
        <v/>
      </c>
      <c r="J691" s="37" t="str">
        <f>IF(M691="","",IF(M691="TC",G691,IF(M691="X",IF(ROUND((E691-'CẤU HÌNH'!$C$6)*24,4)&gt;='CẤU HÌNH'!$C$13,FLOOR(ROUND((E691-'CẤU HÌNH'!$C$6)*24,4),0.5),0),0)))</f>
        <v/>
      </c>
      <c r="K691" s="32" t="str">
        <f>IF(A691="","",IF(COUNTIF('CẤU HÌNH'!$E$5:$E$24,A691)&gt;0,'CẤU HÌNH'!$C$16,IF(WEEKDAY(A691)=1,'CẤU HÌNH'!$C$15,'CẤU HÌNH'!$C$14)))</f>
        <v/>
      </c>
      <c r="L691" s="37" t="str">
        <f t="shared" si="1"/>
        <v/>
      </c>
      <c r="M691" s="38" t="str">
        <f>IF(OR(A691="",B691=""),"",IF(F691&lt;&gt;"",F691,IF(G691=0,"",IF(OR(COUNTIF('CẤU HÌNH'!$E$5:$E$24,A691)&gt;0,WEEKDAY(A691)=1),"TC",IF(G691&gt;='CẤU HÌNH'!$C$11,"X",IF(G691&gt;='CẤU HÌNH'!$C$12,"N","K"))))))</f>
        <v/>
      </c>
      <c r="N691" s="17"/>
      <c r="O691" s="39" t="str">
        <f t="shared" si="2"/>
        <v/>
      </c>
    </row>
    <row r="692" ht="19.5" customHeight="1">
      <c r="A692" s="15"/>
      <c r="B692" s="17"/>
      <c r="C692" s="22" t="str">
        <f t="array" ref="C692">IF(B692="","",IFERROR(INDEX('NHÂN VIÊN'!$C$5:$C$54,MATCH(B692,'NHÂN VIÊN'!$B$5:$B$54,0)),"⚠ Sai mã NV"))</f>
        <v/>
      </c>
      <c r="D692" s="24"/>
      <c r="E692" s="24"/>
      <c r="F692" s="25"/>
      <c r="G692" s="32" t="str">
        <f>IF(OR(A692="",B692=""),"",IF(AND(D692&lt;&gt;"",E692&lt;&gt;""),ROUND(MAX(0,(E692-D692)*24-MAX(0,MIN(E692,'CẤU HÌNH'!$C$8)-MAX(D692,'CẤU HÌNH'!$C$7))*24),2),0))</f>
        <v/>
      </c>
      <c r="H692" s="34" t="str">
        <f>IF(M692="X",IF(D692&gt;'CẤU HÌNH'!$C$5+'CẤU HÌNH'!$C$10/1440,ROUND((D692-'CẤU HÌNH'!$C$5)*1440,0),0),"")</f>
        <v/>
      </c>
      <c r="I692" s="34" t="str">
        <f>IF(M692="X",IF(E692&lt;'CẤU HÌNH'!$C$6,ROUND(('CẤU HÌNH'!$C$6-E692)*1440,0),0),"")</f>
        <v/>
      </c>
      <c r="J692" s="37" t="str">
        <f>IF(M692="","",IF(M692="TC",G692,IF(M692="X",IF(ROUND((E692-'CẤU HÌNH'!$C$6)*24,4)&gt;='CẤU HÌNH'!$C$13,FLOOR(ROUND((E692-'CẤU HÌNH'!$C$6)*24,4),0.5),0),0)))</f>
        <v/>
      </c>
      <c r="K692" s="32" t="str">
        <f>IF(A692="","",IF(COUNTIF('CẤU HÌNH'!$E$5:$E$24,A692)&gt;0,'CẤU HÌNH'!$C$16,IF(WEEKDAY(A692)=1,'CẤU HÌNH'!$C$15,'CẤU HÌNH'!$C$14)))</f>
        <v/>
      </c>
      <c r="L692" s="37" t="str">
        <f t="shared" si="1"/>
        <v/>
      </c>
      <c r="M692" s="38" t="str">
        <f>IF(OR(A692="",B692=""),"",IF(F692&lt;&gt;"",F692,IF(G692=0,"",IF(OR(COUNTIF('CẤU HÌNH'!$E$5:$E$24,A692)&gt;0,WEEKDAY(A692)=1),"TC",IF(G692&gt;='CẤU HÌNH'!$C$11,"X",IF(G692&gt;='CẤU HÌNH'!$C$12,"N","K"))))))</f>
        <v/>
      </c>
      <c r="N692" s="17"/>
      <c r="O692" s="39" t="str">
        <f t="shared" si="2"/>
        <v/>
      </c>
    </row>
    <row r="693" ht="19.5" customHeight="1">
      <c r="A693" s="15"/>
      <c r="B693" s="17"/>
      <c r="C693" s="22" t="str">
        <f t="array" ref="C693">IF(B693="","",IFERROR(INDEX('NHÂN VIÊN'!$C$5:$C$54,MATCH(B693,'NHÂN VIÊN'!$B$5:$B$54,0)),"⚠ Sai mã NV"))</f>
        <v/>
      </c>
      <c r="D693" s="24"/>
      <c r="E693" s="24"/>
      <c r="F693" s="25"/>
      <c r="G693" s="32" t="str">
        <f>IF(OR(A693="",B693=""),"",IF(AND(D693&lt;&gt;"",E693&lt;&gt;""),ROUND(MAX(0,(E693-D693)*24-MAX(0,MIN(E693,'CẤU HÌNH'!$C$8)-MAX(D693,'CẤU HÌNH'!$C$7))*24),2),0))</f>
        <v/>
      </c>
      <c r="H693" s="34" t="str">
        <f>IF(M693="X",IF(D693&gt;'CẤU HÌNH'!$C$5+'CẤU HÌNH'!$C$10/1440,ROUND((D693-'CẤU HÌNH'!$C$5)*1440,0),0),"")</f>
        <v/>
      </c>
      <c r="I693" s="34" t="str">
        <f>IF(M693="X",IF(E693&lt;'CẤU HÌNH'!$C$6,ROUND(('CẤU HÌNH'!$C$6-E693)*1440,0),0),"")</f>
        <v/>
      </c>
      <c r="J693" s="37" t="str">
        <f>IF(M693="","",IF(M693="TC",G693,IF(M693="X",IF(ROUND((E693-'CẤU HÌNH'!$C$6)*24,4)&gt;='CẤU HÌNH'!$C$13,FLOOR(ROUND((E693-'CẤU HÌNH'!$C$6)*24,4),0.5),0),0)))</f>
        <v/>
      </c>
      <c r="K693" s="32" t="str">
        <f>IF(A693="","",IF(COUNTIF('CẤU HÌNH'!$E$5:$E$24,A693)&gt;0,'CẤU HÌNH'!$C$16,IF(WEEKDAY(A693)=1,'CẤU HÌNH'!$C$15,'CẤU HÌNH'!$C$14)))</f>
        <v/>
      </c>
      <c r="L693" s="37" t="str">
        <f t="shared" si="1"/>
        <v/>
      </c>
      <c r="M693" s="38" t="str">
        <f>IF(OR(A693="",B693=""),"",IF(F693&lt;&gt;"",F693,IF(G693=0,"",IF(OR(COUNTIF('CẤU HÌNH'!$E$5:$E$24,A693)&gt;0,WEEKDAY(A693)=1),"TC",IF(G693&gt;='CẤU HÌNH'!$C$11,"X",IF(G693&gt;='CẤU HÌNH'!$C$12,"N","K"))))))</f>
        <v/>
      </c>
      <c r="N693" s="17"/>
      <c r="O693" s="39" t="str">
        <f t="shared" si="2"/>
        <v/>
      </c>
    </row>
    <row r="694" ht="19.5" customHeight="1">
      <c r="A694" s="15"/>
      <c r="B694" s="17"/>
      <c r="C694" s="22" t="str">
        <f t="array" ref="C694">IF(B694="","",IFERROR(INDEX('NHÂN VIÊN'!$C$5:$C$54,MATCH(B694,'NHÂN VIÊN'!$B$5:$B$54,0)),"⚠ Sai mã NV"))</f>
        <v/>
      </c>
      <c r="D694" s="24"/>
      <c r="E694" s="24"/>
      <c r="F694" s="25"/>
      <c r="G694" s="32" t="str">
        <f>IF(OR(A694="",B694=""),"",IF(AND(D694&lt;&gt;"",E694&lt;&gt;""),ROUND(MAX(0,(E694-D694)*24-MAX(0,MIN(E694,'CẤU HÌNH'!$C$8)-MAX(D694,'CẤU HÌNH'!$C$7))*24),2),0))</f>
        <v/>
      </c>
      <c r="H694" s="34" t="str">
        <f>IF(M694="X",IF(D694&gt;'CẤU HÌNH'!$C$5+'CẤU HÌNH'!$C$10/1440,ROUND((D694-'CẤU HÌNH'!$C$5)*1440,0),0),"")</f>
        <v/>
      </c>
      <c r="I694" s="34" t="str">
        <f>IF(M694="X",IF(E694&lt;'CẤU HÌNH'!$C$6,ROUND(('CẤU HÌNH'!$C$6-E694)*1440,0),0),"")</f>
        <v/>
      </c>
      <c r="J694" s="37" t="str">
        <f>IF(M694="","",IF(M694="TC",G694,IF(M694="X",IF(ROUND((E694-'CẤU HÌNH'!$C$6)*24,4)&gt;='CẤU HÌNH'!$C$13,FLOOR(ROUND((E694-'CẤU HÌNH'!$C$6)*24,4),0.5),0),0)))</f>
        <v/>
      </c>
      <c r="K694" s="32" t="str">
        <f>IF(A694="","",IF(COUNTIF('CẤU HÌNH'!$E$5:$E$24,A694)&gt;0,'CẤU HÌNH'!$C$16,IF(WEEKDAY(A694)=1,'CẤU HÌNH'!$C$15,'CẤU HÌNH'!$C$14)))</f>
        <v/>
      </c>
      <c r="L694" s="37" t="str">
        <f t="shared" si="1"/>
        <v/>
      </c>
      <c r="M694" s="38" t="str">
        <f>IF(OR(A694="",B694=""),"",IF(F694&lt;&gt;"",F694,IF(G694=0,"",IF(OR(COUNTIF('CẤU HÌNH'!$E$5:$E$24,A694)&gt;0,WEEKDAY(A694)=1),"TC",IF(G694&gt;='CẤU HÌNH'!$C$11,"X",IF(G694&gt;='CẤU HÌNH'!$C$12,"N","K"))))))</f>
        <v/>
      </c>
      <c r="N694" s="17"/>
      <c r="O694" s="39" t="str">
        <f t="shared" si="2"/>
        <v/>
      </c>
    </row>
    <row r="695" ht="19.5" customHeight="1">
      <c r="A695" s="15"/>
      <c r="B695" s="17"/>
      <c r="C695" s="22" t="str">
        <f t="array" ref="C695">IF(B695="","",IFERROR(INDEX('NHÂN VIÊN'!$C$5:$C$54,MATCH(B695,'NHÂN VIÊN'!$B$5:$B$54,0)),"⚠ Sai mã NV"))</f>
        <v/>
      </c>
      <c r="D695" s="24"/>
      <c r="E695" s="24"/>
      <c r="F695" s="25"/>
      <c r="G695" s="32" t="str">
        <f>IF(OR(A695="",B695=""),"",IF(AND(D695&lt;&gt;"",E695&lt;&gt;""),ROUND(MAX(0,(E695-D695)*24-MAX(0,MIN(E695,'CẤU HÌNH'!$C$8)-MAX(D695,'CẤU HÌNH'!$C$7))*24),2),0))</f>
        <v/>
      </c>
      <c r="H695" s="34" t="str">
        <f>IF(M695="X",IF(D695&gt;'CẤU HÌNH'!$C$5+'CẤU HÌNH'!$C$10/1440,ROUND((D695-'CẤU HÌNH'!$C$5)*1440,0),0),"")</f>
        <v/>
      </c>
      <c r="I695" s="34" t="str">
        <f>IF(M695="X",IF(E695&lt;'CẤU HÌNH'!$C$6,ROUND(('CẤU HÌNH'!$C$6-E695)*1440,0),0),"")</f>
        <v/>
      </c>
      <c r="J695" s="37" t="str">
        <f>IF(M695="","",IF(M695="TC",G695,IF(M695="X",IF(ROUND((E695-'CẤU HÌNH'!$C$6)*24,4)&gt;='CẤU HÌNH'!$C$13,FLOOR(ROUND((E695-'CẤU HÌNH'!$C$6)*24,4),0.5),0),0)))</f>
        <v/>
      </c>
      <c r="K695" s="32" t="str">
        <f>IF(A695="","",IF(COUNTIF('CẤU HÌNH'!$E$5:$E$24,A695)&gt;0,'CẤU HÌNH'!$C$16,IF(WEEKDAY(A695)=1,'CẤU HÌNH'!$C$15,'CẤU HÌNH'!$C$14)))</f>
        <v/>
      </c>
      <c r="L695" s="37" t="str">
        <f t="shared" si="1"/>
        <v/>
      </c>
      <c r="M695" s="38" t="str">
        <f>IF(OR(A695="",B695=""),"",IF(F695&lt;&gt;"",F695,IF(G695=0,"",IF(OR(COUNTIF('CẤU HÌNH'!$E$5:$E$24,A695)&gt;0,WEEKDAY(A695)=1),"TC",IF(G695&gt;='CẤU HÌNH'!$C$11,"X",IF(G695&gt;='CẤU HÌNH'!$C$12,"N","K"))))))</f>
        <v/>
      </c>
      <c r="N695" s="17"/>
      <c r="O695" s="39" t="str">
        <f t="shared" si="2"/>
        <v/>
      </c>
    </row>
    <row r="696" ht="19.5" customHeight="1">
      <c r="A696" s="15"/>
      <c r="B696" s="17"/>
      <c r="C696" s="22" t="str">
        <f t="array" ref="C696">IF(B696="","",IFERROR(INDEX('NHÂN VIÊN'!$C$5:$C$54,MATCH(B696,'NHÂN VIÊN'!$B$5:$B$54,0)),"⚠ Sai mã NV"))</f>
        <v/>
      </c>
      <c r="D696" s="24"/>
      <c r="E696" s="24"/>
      <c r="F696" s="25"/>
      <c r="G696" s="32" t="str">
        <f>IF(OR(A696="",B696=""),"",IF(AND(D696&lt;&gt;"",E696&lt;&gt;""),ROUND(MAX(0,(E696-D696)*24-MAX(0,MIN(E696,'CẤU HÌNH'!$C$8)-MAX(D696,'CẤU HÌNH'!$C$7))*24),2),0))</f>
        <v/>
      </c>
      <c r="H696" s="34" t="str">
        <f>IF(M696="X",IF(D696&gt;'CẤU HÌNH'!$C$5+'CẤU HÌNH'!$C$10/1440,ROUND((D696-'CẤU HÌNH'!$C$5)*1440,0),0),"")</f>
        <v/>
      </c>
      <c r="I696" s="34" t="str">
        <f>IF(M696="X",IF(E696&lt;'CẤU HÌNH'!$C$6,ROUND(('CẤU HÌNH'!$C$6-E696)*1440,0),0),"")</f>
        <v/>
      </c>
      <c r="J696" s="37" t="str">
        <f>IF(M696="","",IF(M696="TC",G696,IF(M696="X",IF(ROUND((E696-'CẤU HÌNH'!$C$6)*24,4)&gt;='CẤU HÌNH'!$C$13,FLOOR(ROUND((E696-'CẤU HÌNH'!$C$6)*24,4),0.5),0),0)))</f>
        <v/>
      </c>
      <c r="K696" s="32" t="str">
        <f>IF(A696="","",IF(COUNTIF('CẤU HÌNH'!$E$5:$E$24,A696)&gt;0,'CẤU HÌNH'!$C$16,IF(WEEKDAY(A696)=1,'CẤU HÌNH'!$C$15,'CẤU HÌNH'!$C$14)))</f>
        <v/>
      </c>
      <c r="L696" s="37" t="str">
        <f t="shared" si="1"/>
        <v/>
      </c>
      <c r="M696" s="38" t="str">
        <f>IF(OR(A696="",B696=""),"",IF(F696&lt;&gt;"",F696,IF(G696=0,"",IF(OR(COUNTIF('CẤU HÌNH'!$E$5:$E$24,A696)&gt;0,WEEKDAY(A696)=1),"TC",IF(G696&gt;='CẤU HÌNH'!$C$11,"X",IF(G696&gt;='CẤU HÌNH'!$C$12,"N","K"))))))</f>
        <v/>
      </c>
      <c r="N696" s="17"/>
      <c r="O696" s="39" t="str">
        <f t="shared" si="2"/>
        <v/>
      </c>
    </row>
    <row r="697" ht="19.5" customHeight="1">
      <c r="A697" s="15"/>
      <c r="B697" s="17"/>
      <c r="C697" s="22" t="str">
        <f t="array" ref="C697">IF(B697="","",IFERROR(INDEX('NHÂN VIÊN'!$C$5:$C$54,MATCH(B697,'NHÂN VIÊN'!$B$5:$B$54,0)),"⚠ Sai mã NV"))</f>
        <v/>
      </c>
      <c r="D697" s="24"/>
      <c r="E697" s="24"/>
      <c r="F697" s="25"/>
      <c r="G697" s="32" t="str">
        <f>IF(OR(A697="",B697=""),"",IF(AND(D697&lt;&gt;"",E697&lt;&gt;""),ROUND(MAX(0,(E697-D697)*24-MAX(0,MIN(E697,'CẤU HÌNH'!$C$8)-MAX(D697,'CẤU HÌNH'!$C$7))*24),2),0))</f>
        <v/>
      </c>
      <c r="H697" s="34" t="str">
        <f>IF(M697="X",IF(D697&gt;'CẤU HÌNH'!$C$5+'CẤU HÌNH'!$C$10/1440,ROUND((D697-'CẤU HÌNH'!$C$5)*1440,0),0),"")</f>
        <v/>
      </c>
      <c r="I697" s="34" t="str">
        <f>IF(M697="X",IF(E697&lt;'CẤU HÌNH'!$C$6,ROUND(('CẤU HÌNH'!$C$6-E697)*1440,0),0),"")</f>
        <v/>
      </c>
      <c r="J697" s="37" t="str">
        <f>IF(M697="","",IF(M697="TC",G697,IF(M697="X",IF(ROUND((E697-'CẤU HÌNH'!$C$6)*24,4)&gt;='CẤU HÌNH'!$C$13,FLOOR(ROUND((E697-'CẤU HÌNH'!$C$6)*24,4),0.5),0),0)))</f>
        <v/>
      </c>
      <c r="K697" s="32" t="str">
        <f>IF(A697="","",IF(COUNTIF('CẤU HÌNH'!$E$5:$E$24,A697)&gt;0,'CẤU HÌNH'!$C$16,IF(WEEKDAY(A697)=1,'CẤU HÌNH'!$C$15,'CẤU HÌNH'!$C$14)))</f>
        <v/>
      </c>
      <c r="L697" s="37" t="str">
        <f t="shared" si="1"/>
        <v/>
      </c>
      <c r="M697" s="38" t="str">
        <f>IF(OR(A697="",B697=""),"",IF(F697&lt;&gt;"",F697,IF(G697=0,"",IF(OR(COUNTIF('CẤU HÌNH'!$E$5:$E$24,A697)&gt;0,WEEKDAY(A697)=1),"TC",IF(G697&gt;='CẤU HÌNH'!$C$11,"X",IF(G697&gt;='CẤU HÌNH'!$C$12,"N","K"))))))</f>
        <v/>
      </c>
      <c r="N697" s="17"/>
      <c r="O697" s="39" t="str">
        <f t="shared" si="2"/>
        <v/>
      </c>
    </row>
    <row r="698" ht="19.5" customHeight="1">
      <c r="A698" s="15"/>
      <c r="B698" s="17"/>
      <c r="C698" s="22" t="str">
        <f t="array" ref="C698">IF(B698="","",IFERROR(INDEX('NHÂN VIÊN'!$C$5:$C$54,MATCH(B698,'NHÂN VIÊN'!$B$5:$B$54,0)),"⚠ Sai mã NV"))</f>
        <v/>
      </c>
      <c r="D698" s="24"/>
      <c r="E698" s="24"/>
      <c r="F698" s="25"/>
      <c r="G698" s="32" t="str">
        <f>IF(OR(A698="",B698=""),"",IF(AND(D698&lt;&gt;"",E698&lt;&gt;""),ROUND(MAX(0,(E698-D698)*24-MAX(0,MIN(E698,'CẤU HÌNH'!$C$8)-MAX(D698,'CẤU HÌNH'!$C$7))*24),2),0))</f>
        <v/>
      </c>
      <c r="H698" s="34" t="str">
        <f>IF(M698="X",IF(D698&gt;'CẤU HÌNH'!$C$5+'CẤU HÌNH'!$C$10/1440,ROUND((D698-'CẤU HÌNH'!$C$5)*1440,0),0),"")</f>
        <v/>
      </c>
      <c r="I698" s="34" t="str">
        <f>IF(M698="X",IF(E698&lt;'CẤU HÌNH'!$C$6,ROUND(('CẤU HÌNH'!$C$6-E698)*1440,0),0),"")</f>
        <v/>
      </c>
      <c r="J698" s="37" t="str">
        <f>IF(M698="","",IF(M698="TC",G698,IF(M698="X",IF(ROUND((E698-'CẤU HÌNH'!$C$6)*24,4)&gt;='CẤU HÌNH'!$C$13,FLOOR(ROUND((E698-'CẤU HÌNH'!$C$6)*24,4),0.5),0),0)))</f>
        <v/>
      </c>
      <c r="K698" s="32" t="str">
        <f>IF(A698="","",IF(COUNTIF('CẤU HÌNH'!$E$5:$E$24,A698)&gt;0,'CẤU HÌNH'!$C$16,IF(WEEKDAY(A698)=1,'CẤU HÌNH'!$C$15,'CẤU HÌNH'!$C$14)))</f>
        <v/>
      </c>
      <c r="L698" s="37" t="str">
        <f t="shared" si="1"/>
        <v/>
      </c>
      <c r="M698" s="38" t="str">
        <f>IF(OR(A698="",B698=""),"",IF(F698&lt;&gt;"",F698,IF(G698=0,"",IF(OR(COUNTIF('CẤU HÌNH'!$E$5:$E$24,A698)&gt;0,WEEKDAY(A698)=1),"TC",IF(G698&gt;='CẤU HÌNH'!$C$11,"X",IF(G698&gt;='CẤU HÌNH'!$C$12,"N","K"))))))</f>
        <v/>
      </c>
      <c r="N698" s="17"/>
      <c r="O698" s="39" t="str">
        <f t="shared" si="2"/>
        <v/>
      </c>
    </row>
    <row r="699" ht="19.5" customHeight="1">
      <c r="A699" s="15"/>
      <c r="B699" s="17"/>
      <c r="C699" s="22" t="str">
        <f t="array" ref="C699">IF(B699="","",IFERROR(INDEX('NHÂN VIÊN'!$C$5:$C$54,MATCH(B699,'NHÂN VIÊN'!$B$5:$B$54,0)),"⚠ Sai mã NV"))</f>
        <v/>
      </c>
      <c r="D699" s="24"/>
      <c r="E699" s="24"/>
      <c r="F699" s="25"/>
      <c r="G699" s="32" t="str">
        <f>IF(OR(A699="",B699=""),"",IF(AND(D699&lt;&gt;"",E699&lt;&gt;""),ROUND(MAX(0,(E699-D699)*24-MAX(0,MIN(E699,'CẤU HÌNH'!$C$8)-MAX(D699,'CẤU HÌNH'!$C$7))*24),2),0))</f>
        <v/>
      </c>
      <c r="H699" s="34" t="str">
        <f>IF(M699="X",IF(D699&gt;'CẤU HÌNH'!$C$5+'CẤU HÌNH'!$C$10/1440,ROUND((D699-'CẤU HÌNH'!$C$5)*1440,0),0),"")</f>
        <v/>
      </c>
      <c r="I699" s="34" t="str">
        <f>IF(M699="X",IF(E699&lt;'CẤU HÌNH'!$C$6,ROUND(('CẤU HÌNH'!$C$6-E699)*1440,0),0),"")</f>
        <v/>
      </c>
      <c r="J699" s="37" t="str">
        <f>IF(M699="","",IF(M699="TC",G699,IF(M699="X",IF(ROUND((E699-'CẤU HÌNH'!$C$6)*24,4)&gt;='CẤU HÌNH'!$C$13,FLOOR(ROUND((E699-'CẤU HÌNH'!$C$6)*24,4),0.5),0),0)))</f>
        <v/>
      </c>
      <c r="K699" s="32" t="str">
        <f>IF(A699="","",IF(COUNTIF('CẤU HÌNH'!$E$5:$E$24,A699)&gt;0,'CẤU HÌNH'!$C$16,IF(WEEKDAY(A699)=1,'CẤU HÌNH'!$C$15,'CẤU HÌNH'!$C$14)))</f>
        <v/>
      </c>
      <c r="L699" s="37" t="str">
        <f t="shared" si="1"/>
        <v/>
      </c>
      <c r="M699" s="38" t="str">
        <f>IF(OR(A699="",B699=""),"",IF(F699&lt;&gt;"",F699,IF(G699=0,"",IF(OR(COUNTIF('CẤU HÌNH'!$E$5:$E$24,A699)&gt;0,WEEKDAY(A699)=1),"TC",IF(G699&gt;='CẤU HÌNH'!$C$11,"X",IF(G699&gt;='CẤU HÌNH'!$C$12,"N","K"))))))</f>
        <v/>
      </c>
      <c r="N699" s="17"/>
      <c r="O699" s="39" t="str">
        <f t="shared" si="2"/>
        <v/>
      </c>
    </row>
    <row r="700" ht="19.5" customHeight="1">
      <c r="A700" s="15"/>
      <c r="B700" s="17"/>
      <c r="C700" s="22" t="str">
        <f t="array" ref="C700">IF(B700="","",IFERROR(INDEX('NHÂN VIÊN'!$C$5:$C$54,MATCH(B700,'NHÂN VIÊN'!$B$5:$B$54,0)),"⚠ Sai mã NV"))</f>
        <v/>
      </c>
      <c r="D700" s="24"/>
      <c r="E700" s="24"/>
      <c r="F700" s="25"/>
      <c r="G700" s="32" t="str">
        <f>IF(OR(A700="",B700=""),"",IF(AND(D700&lt;&gt;"",E700&lt;&gt;""),ROUND(MAX(0,(E700-D700)*24-MAX(0,MIN(E700,'CẤU HÌNH'!$C$8)-MAX(D700,'CẤU HÌNH'!$C$7))*24),2),0))</f>
        <v/>
      </c>
      <c r="H700" s="34" t="str">
        <f>IF(M700="X",IF(D700&gt;'CẤU HÌNH'!$C$5+'CẤU HÌNH'!$C$10/1440,ROUND((D700-'CẤU HÌNH'!$C$5)*1440,0),0),"")</f>
        <v/>
      </c>
      <c r="I700" s="34" t="str">
        <f>IF(M700="X",IF(E700&lt;'CẤU HÌNH'!$C$6,ROUND(('CẤU HÌNH'!$C$6-E700)*1440,0),0),"")</f>
        <v/>
      </c>
      <c r="J700" s="37" t="str">
        <f>IF(M700="","",IF(M700="TC",G700,IF(M700="X",IF(ROUND((E700-'CẤU HÌNH'!$C$6)*24,4)&gt;='CẤU HÌNH'!$C$13,FLOOR(ROUND((E700-'CẤU HÌNH'!$C$6)*24,4),0.5),0),0)))</f>
        <v/>
      </c>
      <c r="K700" s="32" t="str">
        <f>IF(A700="","",IF(COUNTIF('CẤU HÌNH'!$E$5:$E$24,A700)&gt;0,'CẤU HÌNH'!$C$16,IF(WEEKDAY(A700)=1,'CẤU HÌNH'!$C$15,'CẤU HÌNH'!$C$14)))</f>
        <v/>
      </c>
      <c r="L700" s="37" t="str">
        <f t="shared" si="1"/>
        <v/>
      </c>
      <c r="M700" s="38" t="str">
        <f>IF(OR(A700="",B700=""),"",IF(F700&lt;&gt;"",F700,IF(G700=0,"",IF(OR(COUNTIF('CẤU HÌNH'!$E$5:$E$24,A700)&gt;0,WEEKDAY(A700)=1),"TC",IF(G700&gt;='CẤU HÌNH'!$C$11,"X",IF(G700&gt;='CẤU HÌNH'!$C$12,"N","K"))))))</f>
        <v/>
      </c>
      <c r="N700" s="17"/>
      <c r="O700" s="39" t="str">
        <f t="shared" si="2"/>
        <v/>
      </c>
    </row>
    <row r="701" ht="19.5" customHeight="1">
      <c r="A701" s="15"/>
      <c r="B701" s="17"/>
      <c r="C701" s="22" t="str">
        <f t="array" ref="C701">IF(B701="","",IFERROR(INDEX('NHÂN VIÊN'!$C$5:$C$54,MATCH(B701,'NHÂN VIÊN'!$B$5:$B$54,0)),"⚠ Sai mã NV"))</f>
        <v/>
      </c>
      <c r="D701" s="24"/>
      <c r="E701" s="24"/>
      <c r="F701" s="25"/>
      <c r="G701" s="32" t="str">
        <f>IF(OR(A701="",B701=""),"",IF(AND(D701&lt;&gt;"",E701&lt;&gt;""),ROUND(MAX(0,(E701-D701)*24-MAX(0,MIN(E701,'CẤU HÌNH'!$C$8)-MAX(D701,'CẤU HÌNH'!$C$7))*24),2),0))</f>
        <v/>
      </c>
      <c r="H701" s="34" t="str">
        <f>IF(M701="X",IF(D701&gt;'CẤU HÌNH'!$C$5+'CẤU HÌNH'!$C$10/1440,ROUND((D701-'CẤU HÌNH'!$C$5)*1440,0),0),"")</f>
        <v/>
      </c>
      <c r="I701" s="34" t="str">
        <f>IF(M701="X",IF(E701&lt;'CẤU HÌNH'!$C$6,ROUND(('CẤU HÌNH'!$C$6-E701)*1440,0),0),"")</f>
        <v/>
      </c>
      <c r="J701" s="37" t="str">
        <f>IF(M701="","",IF(M701="TC",G701,IF(M701="X",IF(ROUND((E701-'CẤU HÌNH'!$C$6)*24,4)&gt;='CẤU HÌNH'!$C$13,FLOOR(ROUND((E701-'CẤU HÌNH'!$C$6)*24,4),0.5),0),0)))</f>
        <v/>
      </c>
      <c r="K701" s="32" t="str">
        <f>IF(A701="","",IF(COUNTIF('CẤU HÌNH'!$E$5:$E$24,A701)&gt;0,'CẤU HÌNH'!$C$16,IF(WEEKDAY(A701)=1,'CẤU HÌNH'!$C$15,'CẤU HÌNH'!$C$14)))</f>
        <v/>
      </c>
      <c r="L701" s="37" t="str">
        <f t="shared" si="1"/>
        <v/>
      </c>
      <c r="M701" s="38" t="str">
        <f>IF(OR(A701="",B701=""),"",IF(F701&lt;&gt;"",F701,IF(G701=0,"",IF(OR(COUNTIF('CẤU HÌNH'!$E$5:$E$24,A701)&gt;0,WEEKDAY(A701)=1),"TC",IF(G701&gt;='CẤU HÌNH'!$C$11,"X",IF(G701&gt;='CẤU HÌNH'!$C$12,"N","K"))))))</f>
        <v/>
      </c>
      <c r="N701" s="17"/>
      <c r="O701" s="39" t="str">
        <f t="shared" si="2"/>
        <v/>
      </c>
    </row>
    <row r="702" ht="19.5" customHeight="1">
      <c r="A702" s="15"/>
      <c r="B702" s="17"/>
      <c r="C702" s="22" t="str">
        <f t="array" ref="C702">IF(B702="","",IFERROR(INDEX('NHÂN VIÊN'!$C$5:$C$54,MATCH(B702,'NHÂN VIÊN'!$B$5:$B$54,0)),"⚠ Sai mã NV"))</f>
        <v/>
      </c>
      <c r="D702" s="24"/>
      <c r="E702" s="24"/>
      <c r="F702" s="25"/>
      <c r="G702" s="32" t="str">
        <f>IF(OR(A702="",B702=""),"",IF(AND(D702&lt;&gt;"",E702&lt;&gt;""),ROUND(MAX(0,(E702-D702)*24-MAX(0,MIN(E702,'CẤU HÌNH'!$C$8)-MAX(D702,'CẤU HÌNH'!$C$7))*24),2),0))</f>
        <v/>
      </c>
      <c r="H702" s="34" t="str">
        <f>IF(M702="X",IF(D702&gt;'CẤU HÌNH'!$C$5+'CẤU HÌNH'!$C$10/1440,ROUND((D702-'CẤU HÌNH'!$C$5)*1440,0),0),"")</f>
        <v/>
      </c>
      <c r="I702" s="34" t="str">
        <f>IF(M702="X",IF(E702&lt;'CẤU HÌNH'!$C$6,ROUND(('CẤU HÌNH'!$C$6-E702)*1440,0),0),"")</f>
        <v/>
      </c>
      <c r="J702" s="37" t="str">
        <f>IF(M702="","",IF(M702="TC",G702,IF(M702="X",IF(ROUND((E702-'CẤU HÌNH'!$C$6)*24,4)&gt;='CẤU HÌNH'!$C$13,FLOOR(ROUND((E702-'CẤU HÌNH'!$C$6)*24,4),0.5),0),0)))</f>
        <v/>
      </c>
      <c r="K702" s="32" t="str">
        <f>IF(A702="","",IF(COUNTIF('CẤU HÌNH'!$E$5:$E$24,A702)&gt;0,'CẤU HÌNH'!$C$16,IF(WEEKDAY(A702)=1,'CẤU HÌNH'!$C$15,'CẤU HÌNH'!$C$14)))</f>
        <v/>
      </c>
      <c r="L702" s="37" t="str">
        <f t="shared" si="1"/>
        <v/>
      </c>
      <c r="M702" s="38" t="str">
        <f>IF(OR(A702="",B702=""),"",IF(F702&lt;&gt;"",F702,IF(G702=0,"",IF(OR(COUNTIF('CẤU HÌNH'!$E$5:$E$24,A702)&gt;0,WEEKDAY(A702)=1),"TC",IF(G702&gt;='CẤU HÌNH'!$C$11,"X",IF(G702&gt;='CẤU HÌNH'!$C$12,"N","K"))))))</f>
        <v/>
      </c>
      <c r="N702" s="17"/>
      <c r="O702" s="39" t="str">
        <f t="shared" si="2"/>
        <v/>
      </c>
    </row>
    <row r="703" ht="19.5" customHeight="1">
      <c r="A703" s="15"/>
      <c r="B703" s="17"/>
      <c r="C703" s="22" t="str">
        <f t="array" ref="C703">IF(B703="","",IFERROR(INDEX('NHÂN VIÊN'!$C$5:$C$54,MATCH(B703,'NHÂN VIÊN'!$B$5:$B$54,0)),"⚠ Sai mã NV"))</f>
        <v/>
      </c>
      <c r="D703" s="24"/>
      <c r="E703" s="24"/>
      <c r="F703" s="25"/>
      <c r="G703" s="32" t="str">
        <f>IF(OR(A703="",B703=""),"",IF(AND(D703&lt;&gt;"",E703&lt;&gt;""),ROUND(MAX(0,(E703-D703)*24-MAX(0,MIN(E703,'CẤU HÌNH'!$C$8)-MAX(D703,'CẤU HÌNH'!$C$7))*24),2),0))</f>
        <v/>
      </c>
      <c r="H703" s="34" t="str">
        <f>IF(M703="X",IF(D703&gt;'CẤU HÌNH'!$C$5+'CẤU HÌNH'!$C$10/1440,ROUND((D703-'CẤU HÌNH'!$C$5)*1440,0),0),"")</f>
        <v/>
      </c>
      <c r="I703" s="34" t="str">
        <f>IF(M703="X",IF(E703&lt;'CẤU HÌNH'!$C$6,ROUND(('CẤU HÌNH'!$C$6-E703)*1440,0),0),"")</f>
        <v/>
      </c>
      <c r="J703" s="37" t="str">
        <f>IF(M703="","",IF(M703="TC",G703,IF(M703="X",IF(ROUND((E703-'CẤU HÌNH'!$C$6)*24,4)&gt;='CẤU HÌNH'!$C$13,FLOOR(ROUND((E703-'CẤU HÌNH'!$C$6)*24,4),0.5),0),0)))</f>
        <v/>
      </c>
      <c r="K703" s="32" t="str">
        <f>IF(A703="","",IF(COUNTIF('CẤU HÌNH'!$E$5:$E$24,A703)&gt;0,'CẤU HÌNH'!$C$16,IF(WEEKDAY(A703)=1,'CẤU HÌNH'!$C$15,'CẤU HÌNH'!$C$14)))</f>
        <v/>
      </c>
      <c r="L703" s="37" t="str">
        <f t="shared" si="1"/>
        <v/>
      </c>
      <c r="M703" s="38" t="str">
        <f>IF(OR(A703="",B703=""),"",IF(F703&lt;&gt;"",F703,IF(G703=0,"",IF(OR(COUNTIF('CẤU HÌNH'!$E$5:$E$24,A703)&gt;0,WEEKDAY(A703)=1),"TC",IF(G703&gt;='CẤU HÌNH'!$C$11,"X",IF(G703&gt;='CẤU HÌNH'!$C$12,"N","K"))))))</f>
        <v/>
      </c>
      <c r="N703" s="17"/>
      <c r="O703" s="39" t="str">
        <f t="shared" si="2"/>
        <v/>
      </c>
    </row>
    <row r="704" ht="19.5" customHeight="1">
      <c r="A704" s="15"/>
      <c r="B704" s="17"/>
      <c r="C704" s="22" t="str">
        <f t="array" ref="C704">IF(B704="","",IFERROR(INDEX('NHÂN VIÊN'!$C$5:$C$54,MATCH(B704,'NHÂN VIÊN'!$B$5:$B$54,0)),"⚠ Sai mã NV"))</f>
        <v/>
      </c>
      <c r="D704" s="24"/>
      <c r="E704" s="24"/>
      <c r="F704" s="25"/>
      <c r="G704" s="32" t="str">
        <f>IF(OR(A704="",B704=""),"",IF(AND(D704&lt;&gt;"",E704&lt;&gt;""),ROUND(MAX(0,(E704-D704)*24-MAX(0,MIN(E704,'CẤU HÌNH'!$C$8)-MAX(D704,'CẤU HÌNH'!$C$7))*24),2),0))</f>
        <v/>
      </c>
      <c r="H704" s="34" t="str">
        <f>IF(M704="X",IF(D704&gt;'CẤU HÌNH'!$C$5+'CẤU HÌNH'!$C$10/1440,ROUND((D704-'CẤU HÌNH'!$C$5)*1440,0),0),"")</f>
        <v/>
      </c>
      <c r="I704" s="34" t="str">
        <f>IF(M704="X",IF(E704&lt;'CẤU HÌNH'!$C$6,ROUND(('CẤU HÌNH'!$C$6-E704)*1440,0),0),"")</f>
        <v/>
      </c>
      <c r="J704" s="37" t="str">
        <f>IF(M704="","",IF(M704="TC",G704,IF(M704="X",IF(ROUND((E704-'CẤU HÌNH'!$C$6)*24,4)&gt;='CẤU HÌNH'!$C$13,FLOOR(ROUND((E704-'CẤU HÌNH'!$C$6)*24,4),0.5),0),0)))</f>
        <v/>
      </c>
      <c r="K704" s="32" t="str">
        <f>IF(A704="","",IF(COUNTIF('CẤU HÌNH'!$E$5:$E$24,A704)&gt;0,'CẤU HÌNH'!$C$16,IF(WEEKDAY(A704)=1,'CẤU HÌNH'!$C$15,'CẤU HÌNH'!$C$14)))</f>
        <v/>
      </c>
      <c r="L704" s="37" t="str">
        <f t="shared" si="1"/>
        <v/>
      </c>
      <c r="M704" s="38" t="str">
        <f>IF(OR(A704="",B704=""),"",IF(F704&lt;&gt;"",F704,IF(G704=0,"",IF(OR(COUNTIF('CẤU HÌNH'!$E$5:$E$24,A704)&gt;0,WEEKDAY(A704)=1),"TC",IF(G704&gt;='CẤU HÌNH'!$C$11,"X",IF(G704&gt;='CẤU HÌNH'!$C$12,"N","K"))))))</f>
        <v/>
      </c>
      <c r="N704" s="17"/>
      <c r="O704" s="39" t="str">
        <f t="shared" si="2"/>
        <v/>
      </c>
    </row>
    <row r="705" ht="19.5" customHeight="1">
      <c r="A705" s="15"/>
      <c r="B705" s="17"/>
      <c r="C705" s="22" t="str">
        <f t="array" ref="C705">IF(B705="","",IFERROR(INDEX('NHÂN VIÊN'!$C$5:$C$54,MATCH(B705,'NHÂN VIÊN'!$B$5:$B$54,0)),"⚠ Sai mã NV"))</f>
        <v/>
      </c>
      <c r="D705" s="24"/>
      <c r="E705" s="24"/>
      <c r="F705" s="25"/>
      <c r="G705" s="32" t="str">
        <f>IF(OR(A705="",B705=""),"",IF(AND(D705&lt;&gt;"",E705&lt;&gt;""),ROUND(MAX(0,(E705-D705)*24-MAX(0,MIN(E705,'CẤU HÌNH'!$C$8)-MAX(D705,'CẤU HÌNH'!$C$7))*24),2),0))</f>
        <v/>
      </c>
      <c r="H705" s="34" t="str">
        <f>IF(M705="X",IF(D705&gt;'CẤU HÌNH'!$C$5+'CẤU HÌNH'!$C$10/1440,ROUND((D705-'CẤU HÌNH'!$C$5)*1440,0),0),"")</f>
        <v/>
      </c>
      <c r="I705" s="34" t="str">
        <f>IF(M705="X",IF(E705&lt;'CẤU HÌNH'!$C$6,ROUND(('CẤU HÌNH'!$C$6-E705)*1440,0),0),"")</f>
        <v/>
      </c>
      <c r="J705" s="37" t="str">
        <f>IF(M705="","",IF(M705="TC",G705,IF(M705="X",IF(ROUND((E705-'CẤU HÌNH'!$C$6)*24,4)&gt;='CẤU HÌNH'!$C$13,FLOOR(ROUND((E705-'CẤU HÌNH'!$C$6)*24,4),0.5),0),0)))</f>
        <v/>
      </c>
      <c r="K705" s="32" t="str">
        <f>IF(A705="","",IF(COUNTIF('CẤU HÌNH'!$E$5:$E$24,A705)&gt;0,'CẤU HÌNH'!$C$16,IF(WEEKDAY(A705)=1,'CẤU HÌNH'!$C$15,'CẤU HÌNH'!$C$14)))</f>
        <v/>
      </c>
      <c r="L705" s="37" t="str">
        <f t="shared" si="1"/>
        <v/>
      </c>
      <c r="M705" s="38" t="str">
        <f>IF(OR(A705="",B705=""),"",IF(F705&lt;&gt;"",F705,IF(G705=0,"",IF(OR(COUNTIF('CẤU HÌNH'!$E$5:$E$24,A705)&gt;0,WEEKDAY(A705)=1),"TC",IF(G705&gt;='CẤU HÌNH'!$C$11,"X",IF(G705&gt;='CẤU HÌNH'!$C$12,"N","K"))))))</f>
        <v/>
      </c>
      <c r="N705" s="17"/>
      <c r="O705" s="39" t="str">
        <f t="shared" si="2"/>
        <v/>
      </c>
    </row>
    <row r="706" ht="19.5" customHeight="1">
      <c r="A706" s="15"/>
      <c r="B706" s="17"/>
      <c r="C706" s="22" t="str">
        <f t="array" ref="C706">IF(B706="","",IFERROR(INDEX('NHÂN VIÊN'!$C$5:$C$54,MATCH(B706,'NHÂN VIÊN'!$B$5:$B$54,0)),"⚠ Sai mã NV"))</f>
        <v/>
      </c>
      <c r="D706" s="24"/>
      <c r="E706" s="24"/>
      <c r="F706" s="25"/>
      <c r="G706" s="32" t="str">
        <f>IF(OR(A706="",B706=""),"",IF(AND(D706&lt;&gt;"",E706&lt;&gt;""),ROUND(MAX(0,(E706-D706)*24-MAX(0,MIN(E706,'CẤU HÌNH'!$C$8)-MAX(D706,'CẤU HÌNH'!$C$7))*24),2),0))</f>
        <v/>
      </c>
      <c r="H706" s="34" t="str">
        <f>IF(M706="X",IF(D706&gt;'CẤU HÌNH'!$C$5+'CẤU HÌNH'!$C$10/1440,ROUND((D706-'CẤU HÌNH'!$C$5)*1440,0),0),"")</f>
        <v/>
      </c>
      <c r="I706" s="34" t="str">
        <f>IF(M706="X",IF(E706&lt;'CẤU HÌNH'!$C$6,ROUND(('CẤU HÌNH'!$C$6-E706)*1440,0),0),"")</f>
        <v/>
      </c>
      <c r="J706" s="37" t="str">
        <f>IF(M706="","",IF(M706="TC",G706,IF(M706="X",IF(ROUND((E706-'CẤU HÌNH'!$C$6)*24,4)&gt;='CẤU HÌNH'!$C$13,FLOOR(ROUND((E706-'CẤU HÌNH'!$C$6)*24,4),0.5),0),0)))</f>
        <v/>
      </c>
      <c r="K706" s="32" t="str">
        <f>IF(A706="","",IF(COUNTIF('CẤU HÌNH'!$E$5:$E$24,A706)&gt;0,'CẤU HÌNH'!$C$16,IF(WEEKDAY(A706)=1,'CẤU HÌNH'!$C$15,'CẤU HÌNH'!$C$14)))</f>
        <v/>
      </c>
      <c r="L706" s="37" t="str">
        <f t="shared" si="1"/>
        <v/>
      </c>
      <c r="M706" s="38" t="str">
        <f>IF(OR(A706="",B706=""),"",IF(F706&lt;&gt;"",F706,IF(G706=0,"",IF(OR(COUNTIF('CẤU HÌNH'!$E$5:$E$24,A706)&gt;0,WEEKDAY(A706)=1),"TC",IF(G706&gt;='CẤU HÌNH'!$C$11,"X",IF(G706&gt;='CẤU HÌNH'!$C$12,"N","K"))))))</f>
        <v/>
      </c>
      <c r="N706" s="17"/>
      <c r="O706" s="39" t="str">
        <f t="shared" si="2"/>
        <v/>
      </c>
    </row>
    <row r="707" ht="19.5" customHeight="1">
      <c r="A707" s="15"/>
      <c r="B707" s="17"/>
      <c r="C707" s="22" t="str">
        <f t="array" ref="C707">IF(B707="","",IFERROR(INDEX('NHÂN VIÊN'!$C$5:$C$54,MATCH(B707,'NHÂN VIÊN'!$B$5:$B$54,0)),"⚠ Sai mã NV"))</f>
        <v/>
      </c>
      <c r="D707" s="24"/>
      <c r="E707" s="24"/>
      <c r="F707" s="25"/>
      <c r="G707" s="32" t="str">
        <f>IF(OR(A707="",B707=""),"",IF(AND(D707&lt;&gt;"",E707&lt;&gt;""),ROUND(MAX(0,(E707-D707)*24-MAX(0,MIN(E707,'CẤU HÌNH'!$C$8)-MAX(D707,'CẤU HÌNH'!$C$7))*24),2),0))</f>
        <v/>
      </c>
      <c r="H707" s="34" t="str">
        <f>IF(M707="X",IF(D707&gt;'CẤU HÌNH'!$C$5+'CẤU HÌNH'!$C$10/1440,ROUND((D707-'CẤU HÌNH'!$C$5)*1440,0),0),"")</f>
        <v/>
      </c>
      <c r="I707" s="34" t="str">
        <f>IF(M707="X",IF(E707&lt;'CẤU HÌNH'!$C$6,ROUND(('CẤU HÌNH'!$C$6-E707)*1440,0),0),"")</f>
        <v/>
      </c>
      <c r="J707" s="37" t="str">
        <f>IF(M707="","",IF(M707="TC",G707,IF(M707="X",IF(ROUND((E707-'CẤU HÌNH'!$C$6)*24,4)&gt;='CẤU HÌNH'!$C$13,FLOOR(ROUND((E707-'CẤU HÌNH'!$C$6)*24,4),0.5),0),0)))</f>
        <v/>
      </c>
      <c r="K707" s="32" t="str">
        <f>IF(A707="","",IF(COUNTIF('CẤU HÌNH'!$E$5:$E$24,A707)&gt;0,'CẤU HÌNH'!$C$16,IF(WEEKDAY(A707)=1,'CẤU HÌNH'!$C$15,'CẤU HÌNH'!$C$14)))</f>
        <v/>
      </c>
      <c r="L707" s="37" t="str">
        <f t="shared" si="1"/>
        <v/>
      </c>
      <c r="M707" s="38" t="str">
        <f>IF(OR(A707="",B707=""),"",IF(F707&lt;&gt;"",F707,IF(G707=0,"",IF(OR(COUNTIF('CẤU HÌNH'!$E$5:$E$24,A707)&gt;0,WEEKDAY(A707)=1),"TC",IF(G707&gt;='CẤU HÌNH'!$C$11,"X",IF(G707&gt;='CẤU HÌNH'!$C$12,"N","K"))))))</f>
        <v/>
      </c>
      <c r="N707" s="17"/>
      <c r="O707" s="39" t="str">
        <f t="shared" si="2"/>
        <v/>
      </c>
    </row>
    <row r="708" ht="19.5" customHeight="1">
      <c r="A708" s="15"/>
      <c r="B708" s="17"/>
      <c r="C708" s="22" t="str">
        <f t="array" ref="C708">IF(B708="","",IFERROR(INDEX('NHÂN VIÊN'!$C$5:$C$54,MATCH(B708,'NHÂN VIÊN'!$B$5:$B$54,0)),"⚠ Sai mã NV"))</f>
        <v/>
      </c>
      <c r="D708" s="24"/>
      <c r="E708" s="24"/>
      <c r="F708" s="25"/>
      <c r="G708" s="32" t="str">
        <f>IF(OR(A708="",B708=""),"",IF(AND(D708&lt;&gt;"",E708&lt;&gt;""),ROUND(MAX(0,(E708-D708)*24-MAX(0,MIN(E708,'CẤU HÌNH'!$C$8)-MAX(D708,'CẤU HÌNH'!$C$7))*24),2),0))</f>
        <v/>
      </c>
      <c r="H708" s="34" t="str">
        <f>IF(M708="X",IF(D708&gt;'CẤU HÌNH'!$C$5+'CẤU HÌNH'!$C$10/1440,ROUND((D708-'CẤU HÌNH'!$C$5)*1440,0),0),"")</f>
        <v/>
      </c>
      <c r="I708" s="34" t="str">
        <f>IF(M708="X",IF(E708&lt;'CẤU HÌNH'!$C$6,ROUND(('CẤU HÌNH'!$C$6-E708)*1440,0),0),"")</f>
        <v/>
      </c>
      <c r="J708" s="37" t="str">
        <f>IF(M708="","",IF(M708="TC",G708,IF(M708="X",IF(ROUND((E708-'CẤU HÌNH'!$C$6)*24,4)&gt;='CẤU HÌNH'!$C$13,FLOOR(ROUND((E708-'CẤU HÌNH'!$C$6)*24,4),0.5),0),0)))</f>
        <v/>
      </c>
      <c r="K708" s="32" t="str">
        <f>IF(A708="","",IF(COUNTIF('CẤU HÌNH'!$E$5:$E$24,A708)&gt;0,'CẤU HÌNH'!$C$16,IF(WEEKDAY(A708)=1,'CẤU HÌNH'!$C$15,'CẤU HÌNH'!$C$14)))</f>
        <v/>
      </c>
      <c r="L708" s="37" t="str">
        <f t="shared" si="1"/>
        <v/>
      </c>
      <c r="M708" s="38" t="str">
        <f>IF(OR(A708="",B708=""),"",IF(F708&lt;&gt;"",F708,IF(G708=0,"",IF(OR(COUNTIF('CẤU HÌNH'!$E$5:$E$24,A708)&gt;0,WEEKDAY(A708)=1),"TC",IF(G708&gt;='CẤU HÌNH'!$C$11,"X",IF(G708&gt;='CẤU HÌNH'!$C$12,"N","K"))))))</f>
        <v/>
      </c>
      <c r="N708" s="17"/>
      <c r="O708" s="39" t="str">
        <f t="shared" si="2"/>
        <v/>
      </c>
    </row>
    <row r="709" ht="19.5" customHeight="1">
      <c r="A709" s="15"/>
      <c r="B709" s="17"/>
      <c r="C709" s="22" t="str">
        <f t="array" ref="C709">IF(B709="","",IFERROR(INDEX('NHÂN VIÊN'!$C$5:$C$54,MATCH(B709,'NHÂN VIÊN'!$B$5:$B$54,0)),"⚠ Sai mã NV"))</f>
        <v/>
      </c>
      <c r="D709" s="24"/>
      <c r="E709" s="24"/>
      <c r="F709" s="25"/>
      <c r="G709" s="32" t="str">
        <f>IF(OR(A709="",B709=""),"",IF(AND(D709&lt;&gt;"",E709&lt;&gt;""),ROUND(MAX(0,(E709-D709)*24-MAX(0,MIN(E709,'CẤU HÌNH'!$C$8)-MAX(D709,'CẤU HÌNH'!$C$7))*24),2),0))</f>
        <v/>
      </c>
      <c r="H709" s="34" t="str">
        <f>IF(M709="X",IF(D709&gt;'CẤU HÌNH'!$C$5+'CẤU HÌNH'!$C$10/1440,ROUND((D709-'CẤU HÌNH'!$C$5)*1440,0),0),"")</f>
        <v/>
      </c>
      <c r="I709" s="34" t="str">
        <f>IF(M709="X",IF(E709&lt;'CẤU HÌNH'!$C$6,ROUND(('CẤU HÌNH'!$C$6-E709)*1440,0),0),"")</f>
        <v/>
      </c>
      <c r="J709" s="37" t="str">
        <f>IF(M709="","",IF(M709="TC",G709,IF(M709="X",IF(ROUND((E709-'CẤU HÌNH'!$C$6)*24,4)&gt;='CẤU HÌNH'!$C$13,FLOOR(ROUND((E709-'CẤU HÌNH'!$C$6)*24,4),0.5),0),0)))</f>
        <v/>
      </c>
      <c r="K709" s="32" t="str">
        <f>IF(A709="","",IF(COUNTIF('CẤU HÌNH'!$E$5:$E$24,A709)&gt;0,'CẤU HÌNH'!$C$16,IF(WEEKDAY(A709)=1,'CẤU HÌNH'!$C$15,'CẤU HÌNH'!$C$14)))</f>
        <v/>
      </c>
      <c r="L709" s="37" t="str">
        <f t="shared" si="1"/>
        <v/>
      </c>
      <c r="M709" s="38" t="str">
        <f>IF(OR(A709="",B709=""),"",IF(F709&lt;&gt;"",F709,IF(G709=0,"",IF(OR(COUNTIF('CẤU HÌNH'!$E$5:$E$24,A709)&gt;0,WEEKDAY(A709)=1),"TC",IF(G709&gt;='CẤU HÌNH'!$C$11,"X",IF(G709&gt;='CẤU HÌNH'!$C$12,"N","K"))))))</f>
        <v/>
      </c>
      <c r="N709" s="17"/>
      <c r="O709" s="39" t="str">
        <f t="shared" si="2"/>
        <v/>
      </c>
    </row>
    <row r="710" ht="19.5" customHeight="1">
      <c r="A710" s="15"/>
      <c r="B710" s="17"/>
      <c r="C710" s="22" t="str">
        <f t="array" ref="C710">IF(B710="","",IFERROR(INDEX('NHÂN VIÊN'!$C$5:$C$54,MATCH(B710,'NHÂN VIÊN'!$B$5:$B$54,0)),"⚠ Sai mã NV"))</f>
        <v/>
      </c>
      <c r="D710" s="24"/>
      <c r="E710" s="24"/>
      <c r="F710" s="25"/>
      <c r="G710" s="32" t="str">
        <f>IF(OR(A710="",B710=""),"",IF(AND(D710&lt;&gt;"",E710&lt;&gt;""),ROUND(MAX(0,(E710-D710)*24-MAX(0,MIN(E710,'CẤU HÌNH'!$C$8)-MAX(D710,'CẤU HÌNH'!$C$7))*24),2),0))</f>
        <v/>
      </c>
      <c r="H710" s="34" t="str">
        <f>IF(M710="X",IF(D710&gt;'CẤU HÌNH'!$C$5+'CẤU HÌNH'!$C$10/1440,ROUND((D710-'CẤU HÌNH'!$C$5)*1440,0),0),"")</f>
        <v/>
      </c>
      <c r="I710" s="34" t="str">
        <f>IF(M710="X",IF(E710&lt;'CẤU HÌNH'!$C$6,ROUND(('CẤU HÌNH'!$C$6-E710)*1440,0),0),"")</f>
        <v/>
      </c>
      <c r="J710" s="37" t="str">
        <f>IF(M710="","",IF(M710="TC",G710,IF(M710="X",IF(ROUND((E710-'CẤU HÌNH'!$C$6)*24,4)&gt;='CẤU HÌNH'!$C$13,FLOOR(ROUND((E710-'CẤU HÌNH'!$C$6)*24,4),0.5),0),0)))</f>
        <v/>
      </c>
      <c r="K710" s="32" t="str">
        <f>IF(A710="","",IF(COUNTIF('CẤU HÌNH'!$E$5:$E$24,A710)&gt;0,'CẤU HÌNH'!$C$16,IF(WEEKDAY(A710)=1,'CẤU HÌNH'!$C$15,'CẤU HÌNH'!$C$14)))</f>
        <v/>
      </c>
      <c r="L710" s="37" t="str">
        <f t="shared" si="1"/>
        <v/>
      </c>
      <c r="M710" s="38" t="str">
        <f>IF(OR(A710="",B710=""),"",IF(F710&lt;&gt;"",F710,IF(G710=0,"",IF(OR(COUNTIF('CẤU HÌNH'!$E$5:$E$24,A710)&gt;0,WEEKDAY(A710)=1),"TC",IF(G710&gt;='CẤU HÌNH'!$C$11,"X",IF(G710&gt;='CẤU HÌNH'!$C$12,"N","K"))))))</f>
        <v/>
      </c>
      <c r="N710" s="17"/>
      <c r="O710" s="39" t="str">
        <f t="shared" si="2"/>
        <v/>
      </c>
    </row>
    <row r="711" ht="19.5" customHeight="1">
      <c r="A711" s="15"/>
      <c r="B711" s="17"/>
      <c r="C711" s="22" t="str">
        <f t="array" ref="C711">IF(B711="","",IFERROR(INDEX('NHÂN VIÊN'!$C$5:$C$54,MATCH(B711,'NHÂN VIÊN'!$B$5:$B$54,0)),"⚠ Sai mã NV"))</f>
        <v/>
      </c>
      <c r="D711" s="24"/>
      <c r="E711" s="24"/>
      <c r="F711" s="25"/>
      <c r="G711" s="32" t="str">
        <f>IF(OR(A711="",B711=""),"",IF(AND(D711&lt;&gt;"",E711&lt;&gt;""),ROUND(MAX(0,(E711-D711)*24-MAX(0,MIN(E711,'CẤU HÌNH'!$C$8)-MAX(D711,'CẤU HÌNH'!$C$7))*24),2),0))</f>
        <v/>
      </c>
      <c r="H711" s="34" t="str">
        <f>IF(M711="X",IF(D711&gt;'CẤU HÌNH'!$C$5+'CẤU HÌNH'!$C$10/1440,ROUND((D711-'CẤU HÌNH'!$C$5)*1440,0),0),"")</f>
        <v/>
      </c>
      <c r="I711" s="34" t="str">
        <f>IF(M711="X",IF(E711&lt;'CẤU HÌNH'!$C$6,ROUND(('CẤU HÌNH'!$C$6-E711)*1440,0),0),"")</f>
        <v/>
      </c>
      <c r="J711" s="37" t="str">
        <f>IF(M711="","",IF(M711="TC",G711,IF(M711="X",IF(ROUND((E711-'CẤU HÌNH'!$C$6)*24,4)&gt;='CẤU HÌNH'!$C$13,FLOOR(ROUND((E711-'CẤU HÌNH'!$C$6)*24,4),0.5),0),0)))</f>
        <v/>
      </c>
      <c r="K711" s="32" t="str">
        <f>IF(A711="","",IF(COUNTIF('CẤU HÌNH'!$E$5:$E$24,A711)&gt;0,'CẤU HÌNH'!$C$16,IF(WEEKDAY(A711)=1,'CẤU HÌNH'!$C$15,'CẤU HÌNH'!$C$14)))</f>
        <v/>
      </c>
      <c r="L711" s="37" t="str">
        <f t="shared" si="1"/>
        <v/>
      </c>
      <c r="M711" s="38" t="str">
        <f>IF(OR(A711="",B711=""),"",IF(F711&lt;&gt;"",F711,IF(G711=0,"",IF(OR(COUNTIF('CẤU HÌNH'!$E$5:$E$24,A711)&gt;0,WEEKDAY(A711)=1),"TC",IF(G711&gt;='CẤU HÌNH'!$C$11,"X",IF(G711&gt;='CẤU HÌNH'!$C$12,"N","K"))))))</f>
        <v/>
      </c>
      <c r="N711" s="17"/>
      <c r="O711" s="39" t="str">
        <f t="shared" si="2"/>
        <v/>
      </c>
    </row>
    <row r="712" ht="19.5" customHeight="1">
      <c r="A712" s="15"/>
      <c r="B712" s="17"/>
      <c r="C712" s="22" t="str">
        <f t="array" ref="C712">IF(B712="","",IFERROR(INDEX('NHÂN VIÊN'!$C$5:$C$54,MATCH(B712,'NHÂN VIÊN'!$B$5:$B$54,0)),"⚠ Sai mã NV"))</f>
        <v/>
      </c>
      <c r="D712" s="24"/>
      <c r="E712" s="24"/>
      <c r="F712" s="25"/>
      <c r="G712" s="32" t="str">
        <f>IF(OR(A712="",B712=""),"",IF(AND(D712&lt;&gt;"",E712&lt;&gt;""),ROUND(MAX(0,(E712-D712)*24-MAX(0,MIN(E712,'CẤU HÌNH'!$C$8)-MAX(D712,'CẤU HÌNH'!$C$7))*24),2),0))</f>
        <v/>
      </c>
      <c r="H712" s="34" t="str">
        <f>IF(M712="X",IF(D712&gt;'CẤU HÌNH'!$C$5+'CẤU HÌNH'!$C$10/1440,ROUND((D712-'CẤU HÌNH'!$C$5)*1440,0),0),"")</f>
        <v/>
      </c>
      <c r="I712" s="34" t="str">
        <f>IF(M712="X",IF(E712&lt;'CẤU HÌNH'!$C$6,ROUND(('CẤU HÌNH'!$C$6-E712)*1440,0),0),"")</f>
        <v/>
      </c>
      <c r="J712" s="37" t="str">
        <f>IF(M712="","",IF(M712="TC",G712,IF(M712="X",IF(ROUND((E712-'CẤU HÌNH'!$C$6)*24,4)&gt;='CẤU HÌNH'!$C$13,FLOOR(ROUND((E712-'CẤU HÌNH'!$C$6)*24,4),0.5),0),0)))</f>
        <v/>
      </c>
      <c r="K712" s="32" t="str">
        <f>IF(A712="","",IF(COUNTIF('CẤU HÌNH'!$E$5:$E$24,A712)&gt;0,'CẤU HÌNH'!$C$16,IF(WEEKDAY(A712)=1,'CẤU HÌNH'!$C$15,'CẤU HÌNH'!$C$14)))</f>
        <v/>
      </c>
      <c r="L712" s="37" t="str">
        <f t="shared" si="1"/>
        <v/>
      </c>
      <c r="M712" s="38" t="str">
        <f>IF(OR(A712="",B712=""),"",IF(F712&lt;&gt;"",F712,IF(G712=0,"",IF(OR(COUNTIF('CẤU HÌNH'!$E$5:$E$24,A712)&gt;0,WEEKDAY(A712)=1),"TC",IF(G712&gt;='CẤU HÌNH'!$C$11,"X",IF(G712&gt;='CẤU HÌNH'!$C$12,"N","K"))))))</f>
        <v/>
      </c>
      <c r="N712" s="17"/>
      <c r="O712" s="39" t="str">
        <f t="shared" si="2"/>
        <v/>
      </c>
    </row>
    <row r="713" ht="19.5" customHeight="1">
      <c r="A713" s="15"/>
      <c r="B713" s="17"/>
      <c r="C713" s="22" t="str">
        <f t="array" ref="C713">IF(B713="","",IFERROR(INDEX('NHÂN VIÊN'!$C$5:$C$54,MATCH(B713,'NHÂN VIÊN'!$B$5:$B$54,0)),"⚠ Sai mã NV"))</f>
        <v/>
      </c>
      <c r="D713" s="24"/>
      <c r="E713" s="24"/>
      <c r="F713" s="25"/>
      <c r="G713" s="32" t="str">
        <f>IF(OR(A713="",B713=""),"",IF(AND(D713&lt;&gt;"",E713&lt;&gt;""),ROUND(MAX(0,(E713-D713)*24-MAX(0,MIN(E713,'CẤU HÌNH'!$C$8)-MAX(D713,'CẤU HÌNH'!$C$7))*24),2),0))</f>
        <v/>
      </c>
      <c r="H713" s="34" t="str">
        <f>IF(M713="X",IF(D713&gt;'CẤU HÌNH'!$C$5+'CẤU HÌNH'!$C$10/1440,ROUND((D713-'CẤU HÌNH'!$C$5)*1440,0),0),"")</f>
        <v/>
      </c>
      <c r="I713" s="34" t="str">
        <f>IF(M713="X",IF(E713&lt;'CẤU HÌNH'!$C$6,ROUND(('CẤU HÌNH'!$C$6-E713)*1440,0),0),"")</f>
        <v/>
      </c>
      <c r="J713" s="37" t="str">
        <f>IF(M713="","",IF(M713="TC",G713,IF(M713="X",IF(ROUND((E713-'CẤU HÌNH'!$C$6)*24,4)&gt;='CẤU HÌNH'!$C$13,FLOOR(ROUND((E713-'CẤU HÌNH'!$C$6)*24,4),0.5),0),0)))</f>
        <v/>
      </c>
      <c r="K713" s="32" t="str">
        <f>IF(A713="","",IF(COUNTIF('CẤU HÌNH'!$E$5:$E$24,A713)&gt;0,'CẤU HÌNH'!$C$16,IF(WEEKDAY(A713)=1,'CẤU HÌNH'!$C$15,'CẤU HÌNH'!$C$14)))</f>
        <v/>
      </c>
      <c r="L713" s="37" t="str">
        <f t="shared" si="1"/>
        <v/>
      </c>
      <c r="M713" s="38" t="str">
        <f>IF(OR(A713="",B713=""),"",IF(F713&lt;&gt;"",F713,IF(G713=0,"",IF(OR(COUNTIF('CẤU HÌNH'!$E$5:$E$24,A713)&gt;0,WEEKDAY(A713)=1),"TC",IF(G713&gt;='CẤU HÌNH'!$C$11,"X",IF(G713&gt;='CẤU HÌNH'!$C$12,"N","K"))))))</f>
        <v/>
      </c>
      <c r="N713" s="17"/>
      <c r="O713" s="39" t="str">
        <f t="shared" si="2"/>
        <v/>
      </c>
    </row>
    <row r="714" ht="19.5" customHeight="1">
      <c r="A714" s="15"/>
      <c r="B714" s="17"/>
      <c r="C714" s="22" t="str">
        <f t="array" ref="C714">IF(B714="","",IFERROR(INDEX('NHÂN VIÊN'!$C$5:$C$54,MATCH(B714,'NHÂN VIÊN'!$B$5:$B$54,0)),"⚠ Sai mã NV"))</f>
        <v/>
      </c>
      <c r="D714" s="24"/>
      <c r="E714" s="24"/>
      <c r="F714" s="25"/>
      <c r="G714" s="32" t="str">
        <f>IF(OR(A714="",B714=""),"",IF(AND(D714&lt;&gt;"",E714&lt;&gt;""),ROUND(MAX(0,(E714-D714)*24-MAX(0,MIN(E714,'CẤU HÌNH'!$C$8)-MAX(D714,'CẤU HÌNH'!$C$7))*24),2),0))</f>
        <v/>
      </c>
      <c r="H714" s="34" t="str">
        <f>IF(M714="X",IF(D714&gt;'CẤU HÌNH'!$C$5+'CẤU HÌNH'!$C$10/1440,ROUND((D714-'CẤU HÌNH'!$C$5)*1440,0),0),"")</f>
        <v/>
      </c>
      <c r="I714" s="34" t="str">
        <f>IF(M714="X",IF(E714&lt;'CẤU HÌNH'!$C$6,ROUND(('CẤU HÌNH'!$C$6-E714)*1440,0),0),"")</f>
        <v/>
      </c>
      <c r="J714" s="37" t="str">
        <f>IF(M714="","",IF(M714="TC",G714,IF(M714="X",IF(ROUND((E714-'CẤU HÌNH'!$C$6)*24,4)&gt;='CẤU HÌNH'!$C$13,FLOOR(ROUND((E714-'CẤU HÌNH'!$C$6)*24,4),0.5),0),0)))</f>
        <v/>
      </c>
      <c r="K714" s="32" t="str">
        <f>IF(A714="","",IF(COUNTIF('CẤU HÌNH'!$E$5:$E$24,A714)&gt;0,'CẤU HÌNH'!$C$16,IF(WEEKDAY(A714)=1,'CẤU HÌNH'!$C$15,'CẤU HÌNH'!$C$14)))</f>
        <v/>
      </c>
      <c r="L714" s="37" t="str">
        <f t="shared" si="1"/>
        <v/>
      </c>
      <c r="M714" s="38" t="str">
        <f>IF(OR(A714="",B714=""),"",IF(F714&lt;&gt;"",F714,IF(G714=0,"",IF(OR(COUNTIF('CẤU HÌNH'!$E$5:$E$24,A714)&gt;0,WEEKDAY(A714)=1),"TC",IF(G714&gt;='CẤU HÌNH'!$C$11,"X",IF(G714&gt;='CẤU HÌNH'!$C$12,"N","K"))))))</f>
        <v/>
      </c>
      <c r="N714" s="17"/>
      <c r="O714" s="39" t="str">
        <f t="shared" si="2"/>
        <v/>
      </c>
    </row>
    <row r="715" ht="19.5" customHeight="1">
      <c r="A715" s="15"/>
      <c r="B715" s="17"/>
      <c r="C715" s="22" t="str">
        <f t="array" ref="C715">IF(B715="","",IFERROR(INDEX('NHÂN VIÊN'!$C$5:$C$54,MATCH(B715,'NHÂN VIÊN'!$B$5:$B$54,0)),"⚠ Sai mã NV"))</f>
        <v/>
      </c>
      <c r="D715" s="24"/>
      <c r="E715" s="24"/>
      <c r="F715" s="25"/>
      <c r="G715" s="32" t="str">
        <f>IF(OR(A715="",B715=""),"",IF(AND(D715&lt;&gt;"",E715&lt;&gt;""),ROUND(MAX(0,(E715-D715)*24-MAX(0,MIN(E715,'CẤU HÌNH'!$C$8)-MAX(D715,'CẤU HÌNH'!$C$7))*24),2),0))</f>
        <v/>
      </c>
      <c r="H715" s="34" t="str">
        <f>IF(M715="X",IF(D715&gt;'CẤU HÌNH'!$C$5+'CẤU HÌNH'!$C$10/1440,ROUND((D715-'CẤU HÌNH'!$C$5)*1440,0),0),"")</f>
        <v/>
      </c>
      <c r="I715" s="34" t="str">
        <f>IF(M715="X",IF(E715&lt;'CẤU HÌNH'!$C$6,ROUND(('CẤU HÌNH'!$C$6-E715)*1440,0),0),"")</f>
        <v/>
      </c>
      <c r="J715" s="37" t="str">
        <f>IF(M715="","",IF(M715="TC",G715,IF(M715="X",IF(ROUND((E715-'CẤU HÌNH'!$C$6)*24,4)&gt;='CẤU HÌNH'!$C$13,FLOOR(ROUND((E715-'CẤU HÌNH'!$C$6)*24,4),0.5),0),0)))</f>
        <v/>
      </c>
      <c r="K715" s="32" t="str">
        <f>IF(A715="","",IF(COUNTIF('CẤU HÌNH'!$E$5:$E$24,A715)&gt;0,'CẤU HÌNH'!$C$16,IF(WEEKDAY(A715)=1,'CẤU HÌNH'!$C$15,'CẤU HÌNH'!$C$14)))</f>
        <v/>
      </c>
      <c r="L715" s="37" t="str">
        <f t="shared" si="1"/>
        <v/>
      </c>
      <c r="M715" s="38" t="str">
        <f>IF(OR(A715="",B715=""),"",IF(F715&lt;&gt;"",F715,IF(G715=0,"",IF(OR(COUNTIF('CẤU HÌNH'!$E$5:$E$24,A715)&gt;0,WEEKDAY(A715)=1),"TC",IF(G715&gt;='CẤU HÌNH'!$C$11,"X",IF(G715&gt;='CẤU HÌNH'!$C$12,"N","K"))))))</f>
        <v/>
      </c>
      <c r="N715" s="17"/>
      <c r="O715" s="39" t="str">
        <f t="shared" si="2"/>
        <v/>
      </c>
    </row>
    <row r="716" ht="19.5" customHeight="1">
      <c r="A716" s="15"/>
      <c r="B716" s="17"/>
      <c r="C716" s="22" t="str">
        <f t="array" ref="C716">IF(B716="","",IFERROR(INDEX('NHÂN VIÊN'!$C$5:$C$54,MATCH(B716,'NHÂN VIÊN'!$B$5:$B$54,0)),"⚠ Sai mã NV"))</f>
        <v/>
      </c>
      <c r="D716" s="24"/>
      <c r="E716" s="24"/>
      <c r="F716" s="25"/>
      <c r="G716" s="32" t="str">
        <f>IF(OR(A716="",B716=""),"",IF(AND(D716&lt;&gt;"",E716&lt;&gt;""),ROUND(MAX(0,(E716-D716)*24-MAX(0,MIN(E716,'CẤU HÌNH'!$C$8)-MAX(D716,'CẤU HÌNH'!$C$7))*24),2),0))</f>
        <v/>
      </c>
      <c r="H716" s="34" t="str">
        <f>IF(M716="X",IF(D716&gt;'CẤU HÌNH'!$C$5+'CẤU HÌNH'!$C$10/1440,ROUND((D716-'CẤU HÌNH'!$C$5)*1440,0),0),"")</f>
        <v/>
      </c>
      <c r="I716" s="34" t="str">
        <f>IF(M716="X",IF(E716&lt;'CẤU HÌNH'!$C$6,ROUND(('CẤU HÌNH'!$C$6-E716)*1440,0),0),"")</f>
        <v/>
      </c>
      <c r="J716" s="37" t="str">
        <f>IF(M716="","",IF(M716="TC",G716,IF(M716="X",IF(ROUND((E716-'CẤU HÌNH'!$C$6)*24,4)&gt;='CẤU HÌNH'!$C$13,FLOOR(ROUND((E716-'CẤU HÌNH'!$C$6)*24,4),0.5),0),0)))</f>
        <v/>
      </c>
      <c r="K716" s="32" t="str">
        <f>IF(A716="","",IF(COUNTIF('CẤU HÌNH'!$E$5:$E$24,A716)&gt;0,'CẤU HÌNH'!$C$16,IF(WEEKDAY(A716)=1,'CẤU HÌNH'!$C$15,'CẤU HÌNH'!$C$14)))</f>
        <v/>
      </c>
      <c r="L716" s="37" t="str">
        <f t="shared" si="1"/>
        <v/>
      </c>
      <c r="M716" s="38" t="str">
        <f>IF(OR(A716="",B716=""),"",IF(F716&lt;&gt;"",F716,IF(G716=0,"",IF(OR(COUNTIF('CẤU HÌNH'!$E$5:$E$24,A716)&gt;0,WEEKDAY(A716)=1),"TC",IF(G716&gt;='CẤU HÌNH'!$C$11,"X",IF(G716&gt;='CẤU HÌNH'!$C$12,"N","K"))))))</f>
        <v/>
      </c>
      <c r="N716" s="17"/>
      <c r="O716" s="39" t="str">
        <f t="shared" si="2"/>
        <v/>
      </c>
    </row>
    <row r="717" ht="19.5" customHeight="1">
      <c r="A717" s="15"/>
      <c r="B717" s="17"/>
      <c r="C717" s="22" t="str">
        <f t="array" ref="C717">IF(B717="","",IFERROR(INDEX('NHÂN VIÊN'!$C$5:$C$54,MATCH(B717,'NHÂN VIÊN'!$B$5:$B$54,0)),"⚠ Sai mã NV"))</f>
        <v/>
      </c>
      <c r="D717" s="24"/>
      <c r="E717" s="24"/>
      <c r="F717" s="25"/>
      <c r="G717" s="32" t="str">
        <f>IF(OR(A717="",B717=""),"",IF(AND(D717&lt;&gt;"",E717&lt;&gt;""),ROUND(MAX(0,(E717-D717)*24-MAX(0,MIN(E717,'CẤU HÌNH'!$C$8)-MAX(D717,'CẤU HÌNH'!$C$7))*24),2),0))</f>
        <v/>
      </c>
      <c r="H717" s="34" t="str">
        <f>IF(M717="X",IF(D717&gt;'CẤU HÌNH'!$C$5+'CẤU HÌNH'!$C$10/1440,ROUND((D717-'CẤU HÌNH'!$C$5)*1440,0),0),"")</f>
        <v/>
      </c>
      <c r="I717" s="34" t="str">
        <f>IF(M717="X",IF(E717&lt;'CẤU HÌNH'!$C$6,ROUND(('CẤU HÌNH'!$C$6-E717)*1440,0),0),"")</f>
        <v/>
      </c>
      <c r="J717" s="37" t="str">
        <f>IF(M717="","",IF(M717="TC",G717,IF(M717="X",IF(ROUND((E717-'CẤU HÌNH'!$C$6)*24,4)&gt;='CẤU HÌNH'!$C$13,FLOOR(ROUND((E717-'CẤU HÌNH'!$C$6)*24,4),0.5),0),0)))</f>
        <v/>
      </c>
      <c r="K717" s="32" t="str">
        <f>IF(A717="","",IF(COUNTIF('CẤU HÌNH'!$E$5:$E$24,A717)&gt;0,'CẤU HÌNH'!$C$16,IF(WEEKDAY(A717)=1,'CẤU HÌNH'!$C$15,'CẤU HÌNH'!$C$14)))</f>
        <v/>
      </c>
      <c r="L717" s="37" t="str">
        <f t="shared" si="1"/>
        <v/>
      </c>
      <c r="M717" s="38" t="str">
        <f>IF(OR(A717="",B717=""),"",IF(F717&lt;&gt;"",F717,IF(G717=0,"",IF(OR(COUNTIF('CẤU HÌNH'!$E$5:$E$24,A717)&gt;0,WEEKDAY(A717)=1),"TC",IF(G717&gt;='CẤU HÌNH'!$C$11,"X",IF(G717&gt;='CẤU HÌNH'!$C$12,"N","K"))))))</f>
        <v/>
      </c>
      <c r="N717" s="17"/>
      <c r="O717" s="39" t="str">
        <f t="shared" si="2"/>
        <v/>
      </c>
    </row>
    <row r="718" ht="19.5" customHeight="1">
      <c r="A718" s="15"/>
      <c r="B718" s="17"/>
      <c r="C718" s="22" t="str">
        <f t="array" ref="C718">IF(B718="","",IFERROR(INDEX('NHÂN VIÊN'!$C$5:$C$54,MATCH(B718,'NHÂN VIÊN'!$B$5:$B$54,0)),"⚠ Sai mã NV"))</f>
        <v/>
      </c>
      <c r="D718" s="24"/>
      <c r="E718" s="24"/>
      <c r="F718" s="25"/>
      <c r="G718" s="32" t="str">
        <f>IF(OR(A718="",B718=""),"",IF(AND(D718&lt;&gt;"",E718&lt;&gt;""),ROUND(MAX(0,(E718-D718)*24-MAX(0,MIN(E718,'CẤU HÌNH'!$C$8)-MAX(D718,'CẤU HÌNH'!$C$7))*24),2),0))</f>
        <v/>
      </c>
      <c r="H718" s="34" t="str">
        <f>IF(M718="X",IF(D718&gt;'CẤU HÌNH'!$C$5+'CẤU HÌNH'!$C$10/1440,ROUND((D718-'CẤU HÌNH'!$C$5)*1440,0),0),"")</f>
        <v/>
      </c>
      <c r="I718" s="34" t="str">
        <f>IF(M718="X",IF(E718&lt;'CẤU HÌNH'!$C$6,ROUND(('CẤU HÌNH'!$C$6-E718)*1440,0),0),"")</f>
        <v/>
      </c>
      <c r="J718" s="37" t="str">
        <f>IF(M718="","",IF(M718="TC",G718,IF(M718="X",IF(ROUND((E718-'CẤU HÌNH'!$C$6)*24,4)&gt;='CẤU HÌNH'!$C$13,FLOOR(ROUND((E718-'CẤU HÌNH'!$C$6)*24,4),0.5),0),0)))</f>
        <v/>
      </c>
      <c r="K718" s="32" t="str">
        <f>IF(A718="","",IF(COUNTIF('CẤU HÌNH'!$E$5:$E$24,A718)&gt;0,'CẤU HÌNH'!$C$16,IF(WEEKDAY(A718)=1,'CẤU HÌNH'!$C$15,'CẤU HÌNH'!$C$14)))</f>
        <v/>
      </c>
      <c r="L718" s="37" t="str">
        <f t="shared" si="1"/>
        <v/>
      </c>
      <c r="M718" s="38" t="str">
        <f>IF(OR(A718="",B718=""),"",IF(F718&lt;&gt;"",F718,IF(G718=0,"",IF(OR(COUNTIF('CẤU HÌNH'!$E$5:$E$24,A718)&gt;0,WEEKDAY(A718)=1),"TC",IF(G718&gt;='CẤU HÌNH'!$C$11,"X",IF(G718&gt;='CẤU HÌNH'!$C$12,"N","K"))))))</f>
        <v/>
      </c>
      <c r="N718" s="17"/>
      <c r="O718" s="39" t="str">
        <f t="shared" si="2"/>
        <v/>
      </c>
    </row>
    <row r="719" ht="19.5" customHeight="1">
      <c r="A719" s="15"/>
      <c r="B719" s="17"/>
      <c r="C719" s="22" t="str">
        <f t="array" ref="C719">IF(B719="","",IFERROR(INDEX('NHÂN VIÊN'!$C$5:$C$54,MATCH(B719,'NHÂN VIÊN'!$B$5:$B$54,0)),"⚠ Sai mã NV"))</f>
        <v/>
      </c>
      <c r="D719" s="24"/>
      <c r="E719" s="24"/>
      <c r="F719" s="25"/>
      <c r="G719" s="32" t="str">
        <f>IF(OR(A719="",B719=""),"",IF(AND(D719&lt;&gt;"",E719&lt;&gt;""),ROUND(MAX(0,(E719-D719)*24-MAX(0,MIN(E719,'CẤU HÌNH'!$C$8)-MAX(D719,'CẤU HÌNH'!$C$7))*24),2),0))</f>
        <v/>
      </c>
      <c r="H719" s="34" t="str">
        <f>IF(M719="X",IF(D719&gt;'CẤU HÌNH'!$C$5+'CẤU HÌNH'!$C$10/1440,ROUND((D719-'CẤU HÌNH'!$C$5)*1440,0),0),"")</f>
        <v/>
      </c>
      <c r="I719" s="34" t="str">
        <f>IF(M719="X",IF(E719&lt;'CẤU HÌNH'!$C$6,ROUND(('CẤU HÌNH'!$C$6-E719)*1440,0),0),"")</f>
        <v/>
      </c>
      <c r="J719" s="37" t="str">
        <f>IF(M719="","",IF(M719="TC",G719,IF(M719="X",IF(ROUND((E719-'CẤU HÌNH'!$C$6)*24,4)&gt;='CẤU HÌNH'!$C$13,FLOOR(ROUND((E719-'CẤU HÌNH'!$C$6)*24,4),0.5),0),0)))</f>
        <v/>
      </c>
      <c r="K719" s="32" t="str">
        <f>IF(A719="","",IF(COUNTIF('CẤU HÌNH'!$E$5:$E$24,A719)&gt;0,'CẤU HÌNH'!$C$16,IF(WEEKDAY(A719)=1,'CẤU HÌNH'!$C$15,'CẤU HÌNH'!$C$14)))</f>
        <v/>
      </c>
      <c r="L719" s="37" t="str">
        <f t="shared" si="1"/>
        <v/>
      </c>
      <c r="M719" s="38" t="str">
        <f>IF(OR(A719="",B719=""),"",IF(F719&lt;&gt;"",F719,IF(G719=0,"",IF(OR(COUNTIF('CẤU HÌNH'!$E$5:$E$24,A719)&gt;0,WEEKDAY(A719)=1),"TC",IF(G719&gt;='CẤU HÌNH'!$C$11,"X",IF(G719&gt;='CẤU HÌNH'!$C$12,"N","K"))))))</f>
        <v/>
      </c>
      <c r="N719" s="17"/>
      <c r="O719" s="39" t="str">
        <f t="shared" si="2"/>
        <v/>
      </c>
    </row>
    <row r="720" ht="19.5" customHeight="1">
      <c r="A720" s="15"/>
      <c r="B720" s="17"/>
      <c r="C720" s="22" t="str">
        <f t="array" ref="C720">IF(B720="","",IFERROR(INDEX('NHÂN VIÊN'!$C$5:$C$54,MATCH(B720,'NHÂN VIÊN'!$B$5:$B$54,0)),"⚠ Sai mã NV"))</f>
        <v/>
      </c>
      <c r="D720" s="24"/>
      <c r="E720" s="24"/>
      <c r="F720" s="25"/>
      <c r="G720" s="32" t="str">
        <f>IF(OR(A720="",B720=""),"",IF(AND(D720&lt;&gt;"",E720&lt;&gt;""),ROUND(MAX(0,(E720-D720)*24-MAX(0,MIN(E720,'CẤU HÌNH'!$C$8)-MAX(D720,'CẤU HÌNH'!$C$7))*24),2),0))</f>
        <v/>
      </c>
      <c r="H720" s="34" t="str">
        <f>IF(M720="X",IF(D720&gt;'CẤU HÌNH'!$C$5+'CẤU HÌNH'!$C$10/1440,ROUND((D720-'CẤU HÌNH'!$C$5)*1440,0),0),"")</f>
        <v/>
      </c>
      <c r="I720" s="34" t="str">
        <f>IF(M720="X",IF(E720&lt;'CẤU HÌNH'!$C$6,ROUND(('CẤU HÌNH'!$C$6-E720)*1440,0),0),"")</f>
        <v/>
      </c>
      <c r="J720" s="37" t="str">
        <f>IF(M720="","",IF(M720="TC",G720,IF(M720="X",IF(ROUND((E720-'CẤU HÌNH'!$C$6)*24,4)&gt;='CẤU HÌNH'!$C$13,FLOOR(ROUND((E720-'CẤU HÌNH'!$C$6)*24,4),0.5),0),0)))</f>
        <v/>
      </c>
      <c r="K720" s="32" t="str">
        <f>IF(A720="","",IF(COUNTIF('CẤU HÌNH'!$E$5:$E$24,A720)&gt;0,'CẤU HÌNH'!$C$16,IF(WEEKDAY(A720)=1,'CẤU HÌNH'!$C$15,'CẤU HÌNH'!$C$14)))</f>
        <v/>
      </c>
      <c r="L720" s="37" t="str">
        <f t="shared" si="1"/>
        <v/>
      </c>
      <c r="M720" s="38" t="str">
        <f>IF(OR(A720="",B720=""),"",IF(F720&lt;&gt;"",F720,IF(G720=0,"",IF(OR(COUNTIF('CẤU HÌNH'!$E$5:$E$24,A720)&gt;0,WEEKDAY(A720)=1),"TC",IF(G720&gt;='CẤU HÌNH'!$C$11,"X",IF(G720&gt;='CẤU HÌNH'!$C$12,"N","K"))))))</f>
        <v/>
      </c>
      <c r="N720" s="17"/>
      <c r="O720" s="39" t="str">
        <f t="shared" si="2"/>
        <v/>
      </c>
    </row>
    <row r="721" ht="19.5" customHeight="1">
      <c r="A721" s="15"/>
      <c r="B721" s="17"/>
      <c r="C721" s="22" t="str">
        <f t="array" ref="C721">IF(B721="","",IFERROR(INDEX('NHÂN VIÊN'!$C$5:$C$54,MATCH(B721,'NHÂN VIÊN'!$B$5:$B$54,0)),"⚠ Sai mã NV"))</f>
        <v/>
      </c>
      <c r="D721" s="24"/>
      <c r="E721" s="24"/>
      <c r="F721" s="25"/>
      <c r="G721" s="32" t="str">
        <f>IF(OR(A721="",B721=""),"",IF(AND(D721&lt;&gt;"",E721&lt;&gt;""),ROUND(MAX(0,(E721-D721)*24-MAX(0,MIN(E721,'CẤU HÌNH'!$C$8)-MAX(D721,'CẤU HÌNH'!$C$7))*24),2),0))</f>
        <v/>
      </c>
      <c r="H721" s="34" t="str">
        <f>IF(M721="X",IF(D721&gt;'CẤU HÌNH'!$C$5+'CẤU HÌNH'!$C$10/1440,ROUND((D721-'CẤU HÌNH'!$C$5)*1440,0),0),"")</f>
        <v/>
      </c>
      <c r="I721" s="34" t="str">
        <f>IF(M721="X",IF(E721&lt;'CẤU HÌNH'!$C$6,ROUND(('CẤU HÌNH'!$C$6-E721)*1440,0),0),"")</f>
        <v/>
      </c>
      <c r="J721" s="37" t="str">
        <f>IF(M721="","",IF(M721="TC",G721,IF(M721="X",IF(ROUND((E721-'CẤU HÌNH'!$C$6)*24,4)&gt;='CẤU HÌNH'!$C$13,FLOOR(ROUND((E721-'CẤU HÌNH'!$C$6)*24,4),0.5),0),0)))</f>
        <v/>
      </c>
      <c r="K721" s="32" t="str">
        <f>IF(A721="","",IF(COUNTIF('CẤU HÌNH'!$E$5:$E$24,A721)&gt;0,'CẤU HÌNH'!$C$16,IF(WEEKDAY(A721)=1,'CẤU HÌNH'!$C$15,'CẤU HÌNH'!$C$14)))</f>
        <v/>
      </c>
      <c r="L721" s="37" t="str">
        <f t="shared" si="1"/>
        <v/>
      </c>
      <c r="M721" s="38" t="str">
        <f>IF(OR(A721="",B721=""),"",IF(F721&lt;&gt;"",F721,IF(G721=0,"",IF(OR(COUNTIF('CẤU HÌNH'!$E$5:$E$24,A721)&gt;0,WEEKDAY(A721)=1),"TC",IF(G721&gt;='CẤU HÌNH'!$C$11,"X",IF(G721&gt;='CẤU HÌNH'!$C$12,"N","K"))))))</f>
        <v/>
      </c>
      <c r="N721" s="17"/>
      <c r="O721" s="39" t="str">
        <f t="shared" si="2"/>
        <v/>
      </c>
    </row>
    <row r="722" ht="19.5" customHeight="1">
      <c r="A722" s="15"/>
      <c r="B722" s="17"/>
      <c r="C722" s="22" t="str">
        <f t="array" ref="C722">IF(B722="","",IFERROR(INDEX('NHÂN VIÊN'!$C$5:$C$54,MATCH(B722,'NHÂN VIÊN'!$B$5:$B$54,0)),"⚠ Sai mã NV"))</f>
        <v/>
      </c>
      <c r="D722" s="24"/>
      <c r="E722" s="24"/>
      <c r="F722" s="25"/>
      <c r="G722" s="32" t="str">
        <f>IF(OR(A722="",B722=""),"",IF(AND(D722&lt;&gt;"",E722&lt;&gt;""),ROUND(MAX(0,(E722-D722)*24-MAX(0,MIN(E722,'CẤU HÌNH'!$C$8)-MAX(D722,'CẤU HÌNH'!$C$7))*24),2),0))</f>
        <v/>
      </c>
      <c r="H722" s="34" t="str">
        <f>IF(M722="X",IF(D722&gt;'CẤU HÌNH'!$C$5+'CẤU HÌNH'!$C$10/1440,ROUND((D722-'CẤU HÌNH'!$C$5)*1440,0),0),"")</f>
        <v/>
      </c>
      <c r="I722" s="34" t="str">
        <f>IF(M722="X",IF(E722&lt;'CẤU HÌNH'!$C$6,ROUND(('CẤU HÌNH'!$C$6-E722)*1440,0),0),"")</f>
        <v/>
      </c>
      <c r="J722" s="37" t="str">
        <f>IF(M722="","",IF(M722="TC",G722,IF(M722="X",IF(ROUND((E722-'CẤU HÌNH'!$C$6)*24,4)&gt;='CẤU HÌNH'!$C$13,FLOOR(ROUND((E722-'CẤU HÌNH'!$C$6)*24,4),0.5),0),0)))</f>
        <v/>
      </c>
      <c r="K722" s="32" t="str">
        <f>IF(A722="","",IF(COUNTIF('CẤU HÌNH'!$E$5:$E$24,A722)&gt;0,'CẤU HÌNH'!$C$16,IF(WEEKDAY(A722)=1,'CẤU HÌNH'!$C$15,'CẤU HÌNH'!$C$14)))</f>
        <v/>
      </c>
      <c r="L722" s="37" t="str">
        <f t="shared" si="1"/>
        <v/>
      </c>
      <c r="M722" s="38" t="str">
        <f>IF(OR(A722="",B722=""),"",IF(F722&lt;&gt;"",F722,IF(G722=0,"",IF(OR(COUNTIF('CẤU HÌNH'!$E$5:$E$24,A722)&gt;0,WEEKDAY(A722)=1),"TC",IF(G722&gt;='CẤU HÌNH'!$C$11,"X",IF(G722&gt;='CẤU HÌNH'!$C$12,"N","K"))))))</f>
        <v/>
      </c>
      <c r="N722" s="17"/>
      <c r="O722" s="39" t="str">
        <f t="shared" si="2"/>
        <v/>
      </c>
    </row>
    <row r="723" ht="19.5" customHeight="1">
      <c r="A723" s="15"/>
      <c r="B723" s="17"/>
      <c r="C723" s="22" t="str">
        <f t="array" ref="C723">IF(B723="","",IFERROR(INDEX('NHÂN VIÊN'!$C$5:$C$54,MATCH(B723,'NHÂN VIÊN'!$B$5:$B$54,0)),"⚠ Sai mã NV"))</f>
        <v/>
      </c>
      <c r="D723" s="24"/>
      <c r="E723" s="24"/>
      <c r="F723" s="25"/>
      <c r="G723" s="32" t="str">
        <f>IF(OR(A723="",B723=""),"",IF(AND(D723&lt;&gt;"",E723&lt;&gt;""),ROUND(MAX(0,(E723-D723)*24-MAX(0,MIN(E723,'CẤU HÌNH'!$C$8)-MAX(D723,'CẤU HÌNH'!$C$7))*24),2),0))</f>
        <v/>
      </c>
      <c r="H723" s="34" t="str">
        <f>IF(M723="X",IF(D723&gt;'CẤU HÌNH'!$C$5+'CẤU HÌNH'!$C$10/1440,ROUND((D723-'CẤU HÌNH'!$C$5)*1440,0),0),"")</f>
        <v/>
      </c>
      <c r="I723" s="34" t="str">
        <f>IF(M723="X",IF(E723&lt;'CẤU HÌNH'!$C$6,ROUND(('CẤU HÌNH'!$C$6-E723)*1440,0),0),"")</f>
        <v/>
      </c>
      <c r="J723" s="37" t="str">
        <f>IF(M723="","",IF(M723="TC",G723,IF(M723="X",IF(ROUND((E723-'CẤU HÌNH'!$C$6)*24,4)&gt;='CẤU HÌNH'!$C$13,FLOOR(ROUND((E723-'CẤU HÌNH'!$C$6)*24,4),0.5),0),0)))</f>
        <v/>
      </c>
      <c r="K723" s="32" t="str">
        <f>IF(A723="","",IF(COUNTIF('CẤU HÌNH'!$E$5:$E$24,A723)&gt;0,'CẤU HÌNH'!$C$16,IF(WEEKDAY(A723)=1,'CẤU HÌNH'!$C$15,'CẤU HÌNH'!$C$14)))</f>
        <v/>
      </c>
      <c r="L723" s="37" t="str">
        <f t="shared" si="1"/>
        <v/>
      </c>
      <c r="M723" s="38" t="str">
        <f>IF(OR(A723="",B723=""),"",IF(F723&lt;&gt;"",F723,IF(G723=0,"",IF(OR(COUNTIF('CẤU HÌNH'!$E$5:$E$24,A723)&gt;0,WEEKDAY(A723)=1),"TC",IF(G723&gt;='CẤU HÌNH'!$C$11,"X",IF(G723&gt;='CẤU HÌNH'!$C$12,"N","K"))))))</f>
        <v/>
      </c>
      <c r="N723" s="17"/>
      <c r="O723" s="39" t="str">
        <f t="shared" si="2"/>
        <v/>
      </c>
    </row>
    <row r="724" ht="19.5" customHeight="1">
      <c r="A724" s="15"/>
      <c r="B724" s="17"/>
      <c r="C724" s="22" t="str">
        <f t="array" ref="C724">IF(B724="","",IFERROR(INDEX('NHÂN VIÊN'!$C$5:$C$54,MATCH(B724,'NHÂN VIÊN'!$B$5:$B$54,0)),"⚠ Sai mã NV"))</f>
        <v/>
      </c>
      <c r="D724" s="24"/>
      <c r="E724" s="24"/>
      <c r="F724" s="25"/>
      <c r="G724" s="32" t="str">
        <f>IF(OR(A724="",B724=""),"",IF(AND(D724&lt;&gt;"",E724&lt;&gt;""),ROUND(MAX(0,(E724-D724)*24-MAX(0,MIN(E724,'CẤU HÌNH'!$C$8)-MAX(D724,'CẤU HÌNH'!$C$7))*24),2),0))</f>
        <v/>
      </c>
      <c r="H724" s="34" t="str">
        <f>IF(M724="X",IF(D724&gt;'CẤU HÌNH'!$C$5+'CẤU HÌNH'!$C$10/1440,ROUND((D724-'CẤU HÌNH'!$C$5)*1440,0),0),"")</f>
        <v/>
      </c>
      <c r="I724" s="34" t="str">
        <f>IF(M724="X",IF(E724&lt;'CẤU HÌNH'!$C$6,ROUND(('CẤU HÌNH'!$C$6-E724)*1440,0),0),"")</f>
        <v/>
      </c>
      <c r="J724" s="37" t="str">
        <f>IF(M724="","",IF(M724="TC",G724,IF(M724="X",IF(ROUND((E724-'CẤU HÌNH'!$C$6)*24,4)&gt;='CẤU HÌNH'!$C$13,FLOOR(ROUND((E724-'CẤU HÌNH'!$C$6)*24,4),0.5),0),0)))</f>
        <v/>
      </c>
      <c r="K724" s="32" t="str">
        <f>IF(A724="","",IF(COUNTIF('CẤU HÌNH'!$E$5:$E$24,A724)&gt;0,'CẤU HÌNH'!$C$16,IF(WEEKDAY(A724)=1,'CẤU HÌNH'!$C$15,'CẤU HÌNH'!$C$14)))</f>
        <v/>
      </c>
      <c r="L724" s="37" t="str">
        <f t="shared" si="1"/>
        <v/>
      </c>
      <c r="M724" s="38" t="str">
        <f>IF(OR(A724="",B724=""),"",IF(F724&lt;&gt;"",F724,IF(G724=0,"",IF(OR(COUNTIF('CẤU HÌNH'!$E$5:$E$24,A724)&gt;0,WEEKDAY(A724)=1),"TC",IF(G724&gt;='CẤU HÌNH'!$C$11,"X",IF(G724&gt;='CẤU HÌNH'!$C$12,"N","K"))))))</f>
        <v/>
      </c>
      <c r="N724" s="17"/>
      <c r="O724" s="39" t="str">
        <f t="shared" si="2"/>
        <v/>
      </c>
    </row>
    <row r="725" ht="19.5" customHeight="1">
      <c r="A725" s="15"/>
      <c r="B725" s="17"/>
      <c r="C725" s="22" t="str">
        <f t="array" ref="C725">IF(B725="","",IFERROR(INDEX('NHÂN VIÊN'!$C$5:$C$54,MATCH(B725,'NHÂN VIÊN'!$B$5:$B$54,0)),"⚠ Sai mã NV"))</f>
        <v/>
      </c>
      <c r="D725" s="24"/>
      <c r="E725" s="24"/>
      <c r="F725" s="25"/>
      <c r="G725" s="32" t="str">
        <f>IF(OR(A725="",B725=""),"",IF(AND(D725&lt;&gt;"",E725&lt;&gt;""),ROUND(MAX(0,(E725-D725)*24-MAX(0,MIN(E725,'CẤU HÌNH'!$C$8)-MAX(D725,'CẤU HÌNH'!$C$7))*24),2),0))</f>
        <v/>
      </c>
      <c r="H725" s="34" t="str">
        <f>IF(M725="X",IF(D725&gt;'CẤU HÌNH'!$C$5+'CẤU HÌNH'!$C$10/1440,ROUND((D725-'CẤU HÌNH'!$C$5)*1440,0),0),"")</f>
        <v/>
      </c>
      <c r="I725" s="34" t="str">
        <f>IF(M725="X",IF(E725&lt;'CẤU HÌNH'!$C$6,ROUND(('CẤU HÌNH'!$C$6-E725)*1440,0),0),"")</f>
        <v/>
      </c>
      <c r="J725" s="37" t="str">
        <f>IF(M725="","",IF(M725="TC",G725,IF(M725="X",IF(ROUND((E725-'CẤU HÌNH'!$C$6)*24,4)&gt;='CẤU HÌNH'!$C$13,FLOOR(ROUND((E725-'CẤU HÌNH'!$C$6)*24,4),0.5),0),0)))</f>
        <v/>
      </c>
      <c r="K725" s="32" t="str">
        <f>IF(A725="","",IF(COUNTIF('CẤU HÌNH'!$E$5:$E$24,A725)&gt;0,'CẤU HÌNH'!$C$16,IF(WEEKDAY(A725)=1,'CẤU HÌNH'!$C$15,'CẤU HÌNH'!$C$14)))</f>
        <v/>
      </c>
      <c r="L725" s="37" t="str">
        <f t="shared" si="1"/>
        <v/>
      </c>
      <c r="M725" s="38" t="str">
        <f>IF(OR(A725="",B725=""),"",IF(F725&lt;&gt;"",F725,IF(G725=0,"",IF(OR(COUNTIF('CẤU HÌNH'!$E$5:$E$24,A725)&gt;0,WEEKDAY(A725)=1),"TC",IF(G725&gt;='CẤU HÌNH'!$C$11,"X",IF(G725&gt;='CẤU HÌNH'!$C$12,"N","K"))))))</f>
        <v/>
      </c>
      <c r="N725" s="17"/>
      <c r="O725" s="39" t="str">
        <f t="shared" si="2"/>
        <v/>
      </c>
    </row>
    <row r="726" ht="19.5" customHeight="1">
      <c r="A726" s="15"/>
      <c r="B726" s="17"/>
      <c r="C726" s="22" t="str">
        <f t="array" ref="C726">IF(B726="","",IFERROR(INDEX('NHÂN VIÊN'!$C$5:$C$54,MATCH(B726,'NHÂN VIÊN'!$B$5:$B$54,0)),"⚠ Sai mã NV"))</f>
        <v/>
      </c>
      <c r="D726" s="24"/>
      <c r="E726" s="24"/>
      <c r="F726" s="25"/>
      <c r="G726" s="32" t="str">
        <f>IF(OR(A726="",B726=""),"",IF(AND(D726&lt;&gt;"",E726&lt;&gt;""),ROUND(MAX(0,(E726-D726)*24-MAX(0,MIN(E726,'CẤU HÌNH'!$C$8)-MAX(D726,'CẤU HÌNH'!$C$7))*24),2),0))</f>
        <v/>
      </c>
      <c r="H726" s="34" t="str">
        <f>IF(M726="X",IF(D726&gt;'CẤU HÌNH'!$C$5+'CẤU HÌNH'!$C$10/1440,ROUND((D726-'CẤU HÌNH'!$C$5)*1440,0),0),"")</f>
        <v/>
      </c>
      <c r="I726" s="34" t="str">
        <f>IF(M726="X",IF(E726&lt;'CẤU HÌNH'!$C$6,ROUND(('CẤU HÌNH'!$C$6-E726)*1440,0),0),"")</f>
        <v/>
      </c>
      <c r="J726" s="37" t="str">
        <f>IF(M726="","",IF(M726="TC",G726,IF(M726="X",IF(ROUND((E726-'CẤU HÌNH'!$C$6)*24,4)&gt;='CẤU HÌNH'!$C$13,FLOOR(ROUND((E726-'CẤU HÌNH'!$C$6)*24,4),0.5),0),0)))</f>
        <v/>
      </c>
      <c r="K726" s="32" t="str">
        <f>IF(A726="","",IF(COUNTIF('CẤU HÌNH'!$E$5:$E$24,A726)&gt;0,'CẤU HÌNH'!$C$16,IF(WEEKDAY(A726)=1,'CẤU HÌNH'!$C$15,'CẤU HÌNH'!$C$14)))</f>
        <v/>
      </c>
      <c r="L726" s="37" t="str">
        <f t="shared" si="1"/>
        <v/>
      </c>
      <c r="M726" s="38" t="str">
        <f>IF(OR(A726="",B726=""),"",IF(F726&lt;&gt;"",F726,IF(G726=0,"",IF(OR(COUNTIF('CẤU HÌNH'!$E$5:$E$24,A726)&gt;0,WEEKDAY(A726)=1),"TC",IF(G726&gt;='CẤU HÌNH'!$C$11,"X",IF(G726&gt;='CẤU HÌNH'!$C$12,"N","K"))))))</f>
        <v/>
      </c>
      <c r="N726" s="17"/>
      <c r="O726" s="39" t="str">
        <f t="shared" si="2"/>
        <v/>
      </c>
    </row>
    <row r="727" ht="19.5" customHeight="1">
      <c r="A727" s="15"/>
      <c r="B727" s="17"/>
      <c r="C727" s="22" t="str">
        <f t="array" ref="C727">IF(B727="","",IFERROR(INDEX('NHÂN VIÊN'!$C$5:$C$54,MATCH(B727,'NHÂN VIÊN'!$B$5:$B$54,0)),"⚠ Sai mã NV"))</f>
        <v/>
      </c>
      <c r="D727" s="24"/>
      <c r="E727" s="24"/>
      <c r="F727" s="25"/>
      <c r="G727" s="32" t="str">
        <f>IF(OR(A727="",B727=""),"",IF(AND(D727&lt;&gt;"",E727&lt;&gt;""),ROUND(MAX(0,(E727-D727)*24-MAX(0,MIN(E727,'CẤU HÌNH'!$C$8)-MAX(D727,'CẤU HÌNH'!$C$7))*24),2),0))</f>
        <v/>
      </c>
      <c r="H727" s="34" t="str">
        <f>IF(M727="X",IF(D727&gt;'CẤU HÌNH'!$C$5+'CẤU HÌNH'!$C$10/1440,ROUND((D727-'CẤU HÌNH'!$C$5)*1440,0),0),"")</f>
        <v/>
      </c>
      <c r="I727" s="34" t="str">
        <f>IF(M727="X",IF(E727&lt;'CẤU HÌNH'!$C$6,ROUND(('CẤU HÌNH'!$C$6-E727)*1440,0),0),"")</f>
        <v/>
      </c>
      <c r="J727" s="37" t="str">
        <f>IF(M727="","",IF(M727="TC",G727,IF(M727="X",IF(ROUND((E727-'CẤU HÌNH'!$C$6)*24,4)&gt;='CẤU HÌNH'!$C$13,FLOOR(ROUND((E727-'CẤU HÌNH'!$C$6)*24,4),0.5),0),0)))</f>
        <v/>
      </c>
      <c r="K727" s="32" t="str">
        <f>IF(A727="","",IF(COUNTIF('CẤU HÌNH'!$E$5:$E$24,A727)&gt;0,'CẤU HÌNH'!$C$16,IF(WEEKDAY(A727)=1,'CẤU HÌNH'!$C$15,'CẤU HÌNH'!$C$14)))</f>
        <v/>
      </c>
      <c r="L727" s="37" t="str">
        <f t="shared" si="1"/>
        <v/>
      </c>
      <c r="M727" s="38" t="str">
        <f>IF(OR(A727="",B727=""),"",IF(F727&lt;&gt;"",F727,IF(G727=0,"",IF(OR(COUNTIF('CẤU HÌNH'!$E$5:$E$24,A727)&gt;0,WEEKDAY(A727)=1),"TC",IF(G727&gt;='CẤU HÌNH'!$C$11,"X",IF(G727&gt;='CẤU HÌNH'!$C$12,"N","K"))))))</f>
        <v/>
      </c>
      <c r="N727" s="17"/>
      <c r="O727" s="39" t="str">
        <f t="shared" si="2"/>
        <v/>
      </c>
    </row>
    <row r="728" ht="19.5" customHeight="1">
      <c r="A728" s="15"/>
      <c r="B728" s="17"/>
      <c r="C728" s="22" t="str">
        <f t="array" ref="C728">IF(B728="","",IFERROR(INDEX('NHÂN VIÊN'!$C$5:$C$54,MATCH(B728,'NHÂN VIÊN'!$B$5:$B$54,0)),"⚠ Sai mã NV"))</f>
        <v/>
      </c>
      <c r="D728" s="24"/>
      <c r="E728" s="24"/>
      <c r="F728" s="25"/>
      <c r="G728" s="32" t="str">
        <f>IF(OR(A728="",B728=""),"",IF(AND(D728&lt;&gt;"",E728&lt;&gt;""),ROUND(MAX(0,(E728-D728)*24-MAX(0,MIN(E728,'CẤU HÌNH'!$C$8)-MAX(D728,'CẤU HÌNH'!$C$7))*24),2),0))</f>
        <v/>
      </c>
      <c r="H728" s="34" t="str">
        <f>IF(M728="X",IF(D728&gt;'CẤU HÌNH'!$C$5+'CẤU HÌNH'!$C$10/1440,ROUND((D728-'CẤU HÌNH'!$C$5)*1440,0),0),"")</f>
        <v/>
      </c>
      <c r="I728" s="34" t="str">
        <f>IF(M728="X",IF(E728&lt;'CẤU HÌNH'!$C$6,ROUND(('CẤU HÌNH'!$C$6-E728)*1440,0),0),"")</f>
        <v/>
      </c>
      <c r="J728" s="37" t="str">
        <f>IF(M728="","",IF(M728="TC",G728,IF(M728="X",IF(ROUND((E728-'CẤU HÌNH'!$C$6)*24,4)&gt;='CẤU HÌNH'!$C$13,FLOOR(ROUND((E728-'CẤU HÌNH'!$C$6)*24,4),0.5),0),0)))</f>
        <v/>
      </c>
      <c r="K728" s="32" t="str">
        <f>IF(A728="","",IF(COUNTIF('CẤU HÌNH'!$E$5:$E$24,A728)&gt;0,'CẤU HÌNH'!$C$16,IF(WEEKDAY(A728)=1,'CẤU HÌNH'!$C$15,'CẤU HÌNH'!$C$14)))</f>
        <v/>
      </c>
      <c r="L728" s="37" t="str">
        <f t="shared" si="1"/>
        <v/>
      </c>
      <c r="M728" s="38" t="str">
        <f>IF(OR(A728="",B728=""),"",IF(F728&lt;&gt;"",F728,IF(G728=0,"",IF(OR(COUNTIF('CẤU HÌNH'!$E$5:$E$24,A728)&gt;0,WEEKDAY(A728)=1),"TC",IF(G728&gt;='CẤU HÌNH'!$C$11,"X",IF(G728&gt;='CẤU HÌNH'!$C$12,"N","K"))))))</f>
        <v/>
      </c>
      <c r="N728" s="17"/>
      <c r="O728" s="39" t="str">
        <f t="shared" si="2"/>
        <v/>
      </c>
    </row>
    <row r="729" ht="19.5" customHeight="1">
      <c r="A729" s="15"/>
      <c r="B729" s="17"/>
      <c r="C729" s="22" t="str">
        <f t="array" ref="C729">IF(B729="","",IFERROR(INDEX('NHÂN VIÊN'!$C$5:$C$54,MATCH(B729,'NHÂN VIÊN'!$B$5:$B$54,0)),"⚠ Sai mã NV"))</f>
        <v/>
      </c>
      <c r="D729" s="24"/>
      <c r="E729" s="24"/>
      <c r="F729" s="25"/>
      <c r="G729" s="32" t="str">
        <f>IF(OR(A729="",B729=""),"",IF(AND(D729&lt;&gt;"",E729&lt;&gt;""),ROUND(MAX(0,(E729-D729)*24-MAX(0,MIN(E729,'CẤU HÌNH'!$C$8)-MAX(D729,'CẤU HÌNH'!$C$7))*24),2),0))</f>
        <v/>
      </c>
      <c r="H729" s="34" t="str">
        <f>IF(M729="X",IF(D729&gt;'CẤU HÌNH'!$C$5+'CẤU HÌNH'!$C$10/1440,ROUND((D729-'CẤU HÌNH'!$C$5)*1440,0),0),"")</f>
        <v/>
      </c>
      <c r="I729" s="34" t="str">
        <f>IF(M729="X",IF(E729&lt;'CẤU HÌNH'!$C$6,ROUND(('CẤU HÌNH'!$C$6-E729)*1440,0),0),"")</f>
        <v/>
      </c>
      <c r="J729" s="37" t="str">
        <f>IF(M729="","",IF(M729="TC",G729,IF(M729="X",IF(ROUND((E729-'CẤU HÌNH'!$C$6)*24,4)&gt;='CẤU HÌNH'!$C$13,FLOOR(ROUND((E729-'CẤU HÌNH'!$C$6)*24,4),0.5),0),0)))</f>
        <v/>
      </c>
      <c r="K729" s="32" t="str">
        <f>IF(A729="","",IF(COUNTIF('CẤU HÌNH'!$E$5:$E$24,A729)&gt;0,'CẤU HÌNH'!$C$16,IF(WEEKDAY(A729)=1,'CẤU HÌNH'!$C$15,'CẤU HÌNH'!$C$14)))</f>
        <v/>
      </c>
      <c r="L729" s="37" t="str">
        <f t="shared" si="1"/>
        <v/>
      </c>
      <c r="M729" s="38" t="str">
        <f>IF(OR(A729="",B729=""),"",IF(F729&lt;&gt;"",F729,IF(G729=0,"",IF(OR(COUNTIF('CẤU HÌNH'!$E$5:$E$24,A729)&gt;0,WEEKDAY(A729)=1),"TC",IF(G729&gt;='CẤU HÌNH'!$C$11,"X",IF(G729&gt;='CẤU HÌNH'!$C$12,"N","K"))))))</f>
        <v/>
      </c>
      <c r="N729" s="17"/>
      <c r="O729" s="39" t="str">
        <f t="shared" si="2"/>
        <v/>
      </c>
    </row>
    <row r="730" ht="19.5" customHeight="1">
      <c r="A730" s="15"/>
      <c r="B730" s="17"/>
      <c r="C730" s="22" t="str">
        <f t="array" ref="C730">IF(B730="","",IFERROR(INDEX('NHÂN VIÊN'!$C$5:$C$54,MATCH(B730,'NHÂN VIÊN'!$B$5:$B$54,0)),"⚠ Sai mã NV"))</f>
        <v/>
      </c>
      <c r="D730" s="24"/>
      <c r="E730" s="24"/>
      <c r="F730" s="25"/>
      <c r="G730" s="32" t="str">
        <f>IF(OR(A730="",B730=""),"",IF(AND(D730&lt;&gt;"",E730&lt;&gt;""),ROUND(MAX(0,(E730-D730)*24-MAX(0,MIN(E730,'CẤU HÌNH'!$C$8)-MAX(D730,'CẤU HÌNH'!$C$7))*24),2),0))</f>
        <v/>
      </c>
      <c r="H730" s="34" t="str">
        <f>IF(M730="X",IF(D730&gt;'CẤU HÌNH'!$C$5+'CẤU HÌNH'!$C$10/1440,ROUND((D730-'CẤU HÌNH'!$C$5)*1440,0),0),"")</f>
        <v/>
      </c>
      <c r="I730" s="34" t="str">
        <f>IF(M730="X",IF(E730&lt;'CẤU HÌNH'!$C$6,ROUND(('CẤU HÌNH'!$C$6-E730)*1440,0),0),"")</f>
        <v/>
      </c>
      <c r="J730" s="37" t="str">
        <f>IF(M730="","",IF(M730="TC",G730,IF(M730="X",IF(ROUND((E730-'CẤU HÌNH'!$C$6)*24,4)&gt;='CẤU HÌNH'!$C$13,FLOOR(ROUND((E730-'CẤU HÌNH'!$C$6)*24,4),0.5),0),0)))</f>
        <v/>
      </c>
      <c r="K730" s="32" t="str">
        <f>IF(A730="","",IF(COUNTIF('CẤU HÌNH'!$E$5:$E$24,A730)&gt;0,'CẤU HÌNH'!$C$16,IF(WEEKDAY(A730)=1,'CẤU HÌNH'!$C$15,'CẤU HÌNH'!$C$14)))</f>
        <v/>
      </c>
      <c r="L730" s="37" t="str">
        <f t="shared" si="1"/>
        <v/>
      </c>
      <c r="M730" s="38" t="str">
        <f>IF(OR(A730="",B730=""),"",IF(F730&lt;&gt;"",F730,IF(G730=0,"",IF(OR(COUNTIF('CẤU HÌNH'!$E$5:$E$24,A730)&gt;0,WEEKDAY(A730)=1),"TC",IF(G730&gt;='CẤU HÌNH'!$C$11,"X",IF(G730&gt;='CẤU HÌNH'!$C$12,"N","K"))))))</f>
        <v/>
      </c>
      <c r="N730" s="17"/>
      <c r="O730" s="39" t="str">
        <f t="shared" si="2"/>
        <v/>
      </c>
    </row>
    <row r="731" ht="19.5" customHeight="1">
      <c r="A731" s="15"/>
      <c r="B731" s="17"/>
      <c r="C731" s="22" t="str">
        <f t="array" ref="C731">IF(B731="","",IFERROR(INDEX('NHÂN VIÊN'!$C$5:$C$54,MATCH(B731,'NHÂN VIÊN'!$B$5:$B$54,0)),"⚠ Sai mã NV"))</f>
        <v/>
      </c>
      <c r="D731" s="24"/>
      <c r="E731" s="24"/>
      <c r="F731" s="25"/>
      <c r="G731" s="32" t="str">
        <f>IF(OR(A731="",B731=""),"",IF(AND(D731&lt;&gt;"",E731&lt;&gt;""),ROUND(MAX(0,(E731-D731)*24-MAX(0,MIN(E731,'CẤU HÌNH'!$C$8)-MAX(D731,'CẤU HÌNH'!$C$7))*24),2),0))</f>
        <v/>
      </c>
      <c r="H731" s="34" t="str">
        <f>IF(M731="X",IF(D731&gt;'CẤU HÌNH'!$C$5+'CẤU HÌNH'!$C$10/1440,ROUND((D731-'CẤU HÌNH'!$C$5)*1440,0),0),"")</f>
        <v/>
      </c>
      <c r="I731" s="34" t="str">
        <f>IF(M731="X",IF(E731&lt;'CẤU HÌNH'!$C$6,ROUND(('CẤU HÌNH'!$C$6-E731)*1440,0),0),"")</f>
        <v/>
      </c>
      <c r="J731" s="37" t="str">
        <f>IF(M731="","",IF(M731="TC",G731,IF(M731="X",IF(ROUND((E731-'CẤU HÌNH'!$C$6)*24,4)&gt;='CẤU HÌNH'!$C$13,FLOOR(ROUND((E731-'CẤU HÌNH'!$C$6)*24,4),0.5),0),0)))</f>
        <v/>
      </c>
      <c r="K731" s="32" t="str">
        <f>IF(A731="","",IF(COUNTIF('CẤU HÌNH'!$E$5:$E$24,A731)&gt;0,'CẤU HÌNH'!$C$16,IF(WEEKDAY(A731)=1,'CẤU HÌNH'!$C$15,'CẤU HÌNH'!$C$14)))</f>
        <v/>
      </c>
      <c r="L731" s="37" t="str">
        <f t="shared" si="1"/>
        <v/>
      </c>
      <c r="M731" s="38" t="str">
        <f>IF(OR(A731="",B731=""),"",IF(F731&lt;&gt;"",F731,IF(G731=0,"",IF(OR(COUNTIF('CẤU HÌNH'!$E$5:$E$24,A731)&gt;0,WEEKDAY(A731)=1),"TC",IF(G731&gt;='CẤU HÌNH'!$C$11,"X",IF(G731&gt;='CẤU HÌNH'!$C$12,"N","K"))))))</f>
        <v/>
      </c>
      <c r="N731" s="17"/>
      <c r="O731" s="39" t="str">
        <f t="shared" si="2"/>
        <v/>
      </c>
    </row>
    <row r="732" ht="19.5" customHeight="1">
      <c r="A732" s="15"/>
      <c r="B732" s="17"/>
      <c r="C732" s="22" t="str">
        <f t="array" ref="C732">IF(B732="","",IFERROR(INDEX('NHÂN VIÊN'!$C$5:$C$54,MATCH(B732,'NHÂN VIÊN'!$B$5:$B$54,0)),"⚠ Sai mã NV"))</f>
        <v/>
      </c>
      <c r="D732" s="24"/>
      <c r="E732" s="24"/>
      <c r="F732" s="25"/>
      <c r="G732" s="32" t="str">
        <f>IF(OR(A732="",B732=""),"",IF(AND(D732&lt;&gt;"",E732&lt;&gt;""),ROUND(MAX(0,(E732-D732)*24-MAX(0,MIN(E732,'CẤU HÌNH'!$C$8)-MAX(D732,'CẤU HÌNH'!$C$7))*24),2),0))</f>
        <v/>
      </c>
      <c r="H732" s="34" t="str">
        <f>IF(M732="X",IF(D732&gt;'CẤU HÌNH'!$C$5+'CẤU HÌNH'!$C$10/1440,ROUND((D732-'CẤU HÌNH'!$C$5)*1440,0),0),"")</f>
        <v/>
      </c>
      <c r="I732" s="34" t="str">
        <f>IF(M732="X",IF(E732&lt;'CẤU HÌNH'!$C$6,ROUND(('CẤU HÌNH'!$C$6-E732)*1440,0),0),"")</f>
        <v/>
      </c>
      <c r="J732" s="37" t="str">
        <f>IF(M732="","",IF(M732="TC",G732,IF(M732="X",IF(ROUND((E732-'CẤU HÌNH'!$C$6)*24,4)&gt;='CẤU HÌNH'!$C$13,FLOOR(ROUND((E732-'CẤU HÌNH'!$C$6)*24,4),0.5),0),0)))</f>
        <v/>
      </c>
      <c r="K732" s="32" t="str">
        <f>IF(A732="","",IF(COUNTIF('CẤU HÌNH'!$E$5:$E$24,A732)&gt;0,'CẤU HÌNH'!$C$16,IF(WEEKDAY(A732)=1,'CẤU HÌNH'!$C$15,'CẤU HÌNH'!$C$14)))</f>
        <v/>
      </c>
      <c r="L732" s="37" t="str">
        <f t="shared" si="1"/>
        <v/>
      </c>
      <c r="M732" s="38" t="str">
        <f>IF(OR(A732="",B732=""),"",IF(F732&lt;&gt;"",F732,IF(G732=0,"",IF(OR(COUNTIF('CẤU HÌNH'!$E$5:$E$24,A732)&gt;0,WEEKDAY(A732)=1),"TC",IF(G732&gt;='CẤU HÌNH'!$C$11,"X",IF(G732&gt;='CẤU HÌNH'!$C$12,"N","K"))))))</f>
        <v/>
      </c>
      <c r="N732" s="17"/>
      <c r="O732" s="39" t="str">
        <f t="shared" si="2"/>
        <v/>
      </c>
    </row>
    <row r="733" ht="19.5" customHeight="1">
      <c r="A733" s="15"/>
      <c r="B733" s="17"/>
      <c r="C733" s="22" t="str">
        <f t="array" ref="C733">IF(B733="","",IFERROR(INDEX('NHÂN VIÊN'!$C$5:$C$54,MATCH(B733,'NHÂN VIÊN'!$B$5:$B$54,0)),"⚠ Sai mã NV"))</f>
        <v/>
      </c>
      <c r="D733" s="24"/>
      <c r="E733" s="24"/>
      <c r="F733" s="25"/>
      <c r="G733" s="32" t="str">
        <f>IF(OR(A733="",B733=""),"",IF(AND(D733&lt;&gt;"",E733&lt;&gt;""),ROUND(MAX(0,(E733-D733)*24-MAX(0,MIN(E733,'CẤU HÌNH'!$C$8)-MAX(D733,'CẤU HÌNH'!$C$7))*24),2),0))</f>
        <v/>
      </c>
      <c r="H733" s="34" t="str">
        <f>IF(M733="X",IF(D733&gt;'CẤU HÌNH'!$C$5+'CẤU HÌNH'!$C$10/1440,ROUND((D733-'CẤU HÌNH'!$C$5)*1440,0),0),"")</f>
        <v/>
      </c>
      <c r="I733" s="34" t="str">
        <f>IF(M733="X",IF(E733&lt;'CẤU HÌNH'!$C$6,ROUND(('CẤU HÌNH'!$C$6-E733)*1440,0),0),"")</f>
        <v/>
      </c>
      <c r="J733" s="37" t="str">
        <f>IF(M733="","",IF(M733="TC",G733,IF(M733="X",IF(ROUND((E733-'CẤU HÌNH'!$C$6)*24,4)&gt;='CẤU HÌNH'!$C$13,FLOOR(ROUND((E733-'CẤU HÌNH'!$C$6)*24,4),0.5),0),0)))</f>
        <v/>
      </c>
      <c r="K733" s="32" t="str">
        <f>IF(A733="","",IF(COUNTIF('CẤU HÌNH'!$E$5:$E$24,A733)&gt;0,'CẤU HÌNH'!$C$16,IF(WEEKDAY(A733)=1,'CẤU HÌNH'!$C$15,'CẤU HÌNH'!$C$14)))</f>
        <v/>
      </c>
      <c r="L733" s="37" t="str">
        <f t="shared" si="1"/>
        <v/>
      </c>
      <c r="M733" s="38" t="str">
        <f>IF(OR(A733="",B733=""),"",IF(F733&lt;&gt;"",F733,IF(G733=0,"",IF(OR(COUNTIF('CẤU HÌNH'!$E$5:$E$24,A733)&gt;0,WEEKDAY(A733)=1),"TC",IF(G733&gt;='CẤU HÌNH'!$C$11,"X",IF(G733&gt;='CẤU HÌNH'!$C$12,"N","K"))))))</f>
        <v/>
      </c>
      <c r="N733" s="17"/>
      <c r="O733" s="39" t="str">
        <f t="shared" si="2"/>
        <v/>
      </c>
    </row>
    <row r="734" ht="19.5" customHeight="1">
      <c r="A734" s="15"/>
      <c r="B734" s="17"/>
      <c r="C734" s="22" t="str">
        <f t="array" ref="C734">IF(B734="","",IFERROR(INDEX('NHÂN VIÊN'!$C$5:$C$54,MATCH(B734,'NHÂN VIÊN'!$B$5:$B$54,0)),"⚠ Sai mã NV"))</f>
        <v/>
      </c>
      <c r="D734" s="24"/>
      <c r="E734" s="24"/>
      <c r="F734" s="25"/>
      <c r="G734" s="32" t="str">
        <f>IF(OR(A734="",B734=""),"",IF(AND(D734&lt;&gt;"",E734&lt;&gt;""),ROUND(MAX(0,(E734-D734)*24-MAX(0,MIN(E734,'CẤU HÌNH'!$C$8)-MAX(D734,'CẤU HÌNH'!$C$7))*24),2),0))</f>
        <v/>
      </c>
      <c r="H734" s="34" t="str">
        <f>IF(M734="X",IF(D734&gt;'CẤU HÌNH'!$C$5+'CẤU HÌNH'!$C$10/1440,ROUND((D734-'CẤU HÌNH'!$C$5)*1440,0),0),"")</f>
        <v/>
      </c>
      <c r="I734" s="34" t="str">
        <f>IF(M734="X",IF(E734&lt;'CẤU HÌNH'!$C$6,ROUND(('CẤU HÌNH'!$C$6-E734)*1440,0),0),"")</f>
        <v/>
      </c>
      <c r="J734" s="37" t="str">
        <f>IF(M734="","",IF(M734="TC",G734,IF(M734="X",IF(ROUND((E734-'CẤU HÌNH'!$C$6)*24,4)&gt;='CẤU HÌNH'!$C$13,FLOOR(ROUND((E734-'CẤU HÌNH'!$C$6)*24,4),0.5),0),0)))</f>
        <v/>
      </c>
      <c r="K734" s="32" t="str">
        <f>IF(A734="","",IF(COUNTIF('CẤU HÌNH'!$E$5:$E$24,A734)&gt;0,'CẤU HÌNH'!$C$16,IF(WEEKDAY(A734)=1,'CẤU HÌNH'!$C$15,'CẤU HÌNH'!$C$14)))</f>
        <v/>
      </c>
      <c r="L734" s="37" t="str">
        <f t="shared" si="1"/>
        <v/>
      </c>
      <c r="M734" s="38" t="str">
        <f>IF(OR(A734="",B734=""),"",IF(F734&lt;&gt;"",F734,IF(G734=0,"",IF(OR(COUNTIF('CẤU HÌNH'!$E$5:$E$24,A734)&gt;0,WEEKDAY(A734)=1),"TC",IF(G734&gt;='CẤU HÌNH'!$C$11,"X",IF(G734&gt;='CẤU HÌNH'!$C$12,"N","K"))))))</f>
        <v/>
      </c>
      <c r="N734" s="17"/>
      <c r="O734" s="39" t="str">
        <f t="shared" si="2"/>
        <v/>
      </c>
    </row>
    <row r="735" ht="19.5" customHeight="1">
      <c r="A735" s="15"/>
      <c r="B735" s="17"/>
      <c r="C735" s="22" t="str">
        <f t="array" ref="C735">IF(B735="","",IFERROR(INDEX('NHÂN VIÊN'!$C$5:$C$54,MATCH(B735,'NHÂN VIÊN'!$B$5:$B$54,0)),"⚠ Sai mã NV"))</f>
        <v/>
      </c>
      <c r="D735" s="24"/>
      <c r="E735" s="24"/>
      <c r="F735" s="25"/>
      <c r="G735" s="32" t="str">
        <f>IF(OR(A735="",B735=""),"",IF(AND(D735&lt;&gt;"",E735&lt;&gt;""),ROUND(MAX(0,(E735-D735)*24-MAX(0,MIN(E735,'CẤU HÌNH'!$C$8)-MAX(D735,'CẤU HÌNH'!$C$7))*24),2),0))</f>
        <v/>
      </c>
      <c r="H735" s="34" t="str">
        <f>IF(M735="X",IF(D735&gt;'CẤU HÌNH'!$C$5+'CẤU HÌNH'!$C$10/1440,ROUND((D735-'CẤU HÌNH'!$C$5)*1440,0),0),"")</f>
        <v/>
      </c>
      <c r="I735" s="34" t="str">
        <f>IF(M735="X",IF(E735&lt;'CẤU HÌNH'!$C$6,ROUND(('CẤU HÌNH'!$C$6-E735)*1440,0),0),"")</f>
        <v/>
      </c>
      <c r="J735" s="37" t="str">
        <f>IF(M735="","",IF(M735="TC",G735,IF(M735="X",IF(ROUND((E735-'CẤU HÌNH'!$C$6)*24,4)&gt;='CẤU HÌNH'!$C$13,FLOOR(ROUND((E735-'CẤU HÌNH'!$C$6)*24,4),0.5),0),0)))</f>
        <v/>
      </c>
      <c r="K735" s="32" t="str">
        <f>IF(A735="","",IF(COUNTIF('CẤU HÌNH'!$E$5:$E$24,A735)&gt;0,'CẤU HÌNH'!$C$16,IF(WEEKDAY(A735)=1,'CẤU HÌNH'!$C$15,'CẤU HÌNH'!$C$14)))</f>
        <v/>
      </c>
      <c r="L735" s="37" t="str">
        <f t="shared" si="1"/>
        <v/>
      </c>
      <c r="M735" s="38" t="str">
        <f>IF(OR(A735="",B735=""),"",IF(F735&lt;&gt;"",F735,IF(G735=0,"",IF(OR(COUNTIF('CẤU HÌNH'!$E$5:$E$24,A735)&gt;0,WEEKDAY(A735)=1),"TC",IF(G735&gt;='CẤU HÌNH'!$C$11,"X",IF(G735&gt;='CẤU HÌNH'!$C$12,"N","K"))))))</f>
        <v/>
      </c>
      <c r="N735" s="17"/>
      <c r="O735" s="39" t="str">
        <f t="shared" si="2"/>
        <v/>
      </c>
    </row>
    <row r="736" ht="19.5" customHeight="1">
      <c r="A736" s="15"/>
      <c r="B736" s="17"/>
      <c r="C736" s="22" t="str">
        <f t="array" ref="C736">IF(B736="","",IFERROR(INDEX('NHÂN VIÊN'!$C$5:$C$54,MATCH(B736,'NHÂN VIÊN'!$B$5:$B$54,0)),"⚠ Sai mã NV"))</f>
        <v/>
      </c>
      <c r="D736" s="24"/>
      <c r="E736" s="24"/>
      <c r="F736" s="25"/>
      <c r="G736" s="32" t="str">
        <f>IF(OR(A736="",B736=""),"",IF(AND(D736&lt;&gt;"",E736&lt;&gt;""),ROUND(MAX(0,(E736-D736)*24-MAX(0,MIN(E736,'CẤU HÌNH'!$C$8)-MAX(D736,'CẤU HÌNH'!$C$7))*24),2),0))</f>
        <v/>
      </c>
      <c r="H736" s="34" t="str">
        <f>IF(M736="X",IF(D736&gt;'CẤU HÌNH'!$C$5+'CẤU HÌNH'!$C$10/1440,ROUND((D736-'CẤU HÌNH'!$C$5)*1440,0),0),"")</f>
        <v/>
      </c>
      <c r="I736" s="34" t="str">
        <f>IF(M736="X",IF(E736&lt;'CẤU HÌNH'!$C$6,ROUND(('CẤU HÌNH'!$C$6-E736)*1440,0),0),"")</f>
        <v/>
      </c>
      <c r="J736" s="37" t="str">
        <f>IF(M736="","",IF(M736="TC",G736,IF(M736="X",IF(ROUND((E736-'CẤU HÌNH'!$C$6)*24,4)&gt;='CẤU HÌNH'!$C$13,FLOOR(ROUND((E736-'CẤU HÌNH'!$C$6)*24,4),0.5),0),0)))</f>
        <v/>
      </c>
      <c r="K736" s="32" t="str">
        <f>IF(A736="","",IF(COUNTIF('CẤU HÌNH'!$E$5:$E$24,A736)&gt;0,'CẤU HÌNH'!$C$16,IF(WEEKDAY(A736)=1,'CẤU HÌNH'!$C$15,'CẤU HÌNH'!$C$14)))</f>
        <v/>
      </c>
      <c r="L736" s="37" t="str">
        <f t="shared" si="1"/>
        <v/>
      </c>
      <c r="M736" s="38" t="str">
        <f>IF(OR(A736="",B736=""),"",IF(F736&lt;&gt;"",F736,IF(G736=0,"",IF(OR(COUNTIF('CẤU HÌNH'!$E$5:$E$24,A736)&gt;0,WEEKDAY(A736)=1),"TC",IF(G736&gt;='CẤU HÌNH'!$C$11,"X",IF(G736&gt;='CẤU HÌNH'!$C$12,"N","K"))))))</f>
        <v/>
      </c>
      <c r="N736" s="17"/>
      <c r="O736" s="39" t="str">
        <f t="shared" si="2"/>
        <v/>
      </c>
    </row>
    <row r="737" ht="19.5" customHeight="1">
      <c r="A737" s="15"/>
      <c r="B737" s="17"/>
      <c r="C737" s="22" t="str">
        <f t="array" ref="C737">IF(B737="","",IFERROR(INDEX('NHÂN VIÊN'!$C$5:$C$54,MATCH(B737,'NHÂN VIÊN'!$B$5:$B$54,0)),"⚠ Sai mã NV"))</f>
        <v/>
      </c>
      <c r="D737" s="24"/>
      <c r="E737" s="24"/>
      <c r="F737" s="25"/>
      <c r="G737" s="32" t="str">
        <f>IF(OR(A737="",B737=""),"",IF(AND(D737&lt;&gt;"",E737&lt;&gt;""),ROUND(MAX(0,(E737-D737)*24-MAX(0,MIN(E737,'CẤU HÌNH'!$C$8)-MAX(D737,'CẤU HÌNH'!$C$7))*24),2),0))</f>
        <v/>
      </c>
      <c r="H737" s="34" t="str">
        <f>IF(M737="X",IF(D737&gt;'CẤU HÌNH'!$C$5+'CẤU HÌNH'!$C$10/1440,ROUND((D737-'CẤU HÌNH'!$C$5)*1440,0),0),"")</f>
        <v/>
      </c>
      <c r="I737" s="34" t="str">
        <f>IF(M737="X",IF(E737&lt;'CẤU HÌNH'!$C$6,ROUND(('CẤU HÌNH'!$C$6-E737)*1440,0),0),"")</f>
        <v/>
      </c>
      <c r="J737" s="37" t="str">
        <f>IF(M737="","",IF(M737="TC",G737,IF(M737="X",IF(ROUND((E737-'CẤU HÌNH'!$C$6)*24,4)&gt;='CẤU HÌNH'!$C$13,FLOOR(ROUND((E737-'CẤU HÌNH'!$C$6)*24,4),0.5),0),0)))</f>
        <v/>
      </c>
      <c r="K737" s="32" t="str">
        <f>IF(A737="","",IF(COUNTIF('CẤU HÌNH'!$E$5:$E$24,A737)&gt;0,'CẤU HÌNH'!$C$16,IF(WEEKDAY(A737)=1,'CẤU HÌNH'!$C$15,'CẤU HÌNH'!$C$14)))</f>
        <v/>
      </c>
      <c r="L737" s="37" t="str">
        <f t="shared" si="1"/>
        <v/>
      </c>
      <c r="M737" s="38" t="str">
        <f>IF(OR(A737="",B737=""),"",IF(F737&lt;&gt;"",F737,IF(G737=0,"",IF(OR(COUNTIF('CẤU HÌNH'!$E$5:$E$24,A737)&gt;0,WEEKDAY(A737)=1),"TC",IF(G737&gt;='CẤU HÌNH'!$C$11,"X",IF(G737&gt;='CẤU HÌNH'!$C$12,"N","K"))))))</f>
        <v/>
      </c>
      <c r="N737" s="17"/>
      <c r="O737" s="39" t="str">
        <f t="shared" si="2"/>
        <v/>
      </c>
    </row>
    <row r="738" ht="19.5" customHeight="1">
      <c r="A738" s="15"/>
      <c r="B738" s="17"/>
      <c r="C738" s="22" t="str">
        <f t="array" ref="C738">IF(B738="","",IFERROR(INDEX('NHÂN VIÊN'!$C$5:$C$54,MATCH(B738,'NHÂN VIÊN'!$B$5:$B$54,0)),"⚠ Sai mã NV"))</f>
        <v/>
      </c>
      <c r="D738" s="24"/>
      <c r="E738" s="24"/>
      <c r="F738" s="25"/>
      <c r="G738" s="32" t="str">
        <f>IF(OR(A738="",B738=""),"",IF(AND(D738&lt;&gt;"",E738&lt;&gt;""),ROUND(MAX(0,(E738-D738)*24-MAX(0,MIN(E738,'CẤU HÌNH'!$C$8)-MAX(D738,'CẤU HÌNH'!$C$7))*24),2),0))</f>
        <v/>
      </c>
      <c r="H738" s="34" t="str">
        <f>IF(M738="X",IF(D738&gt;'CẤU HÌNH'!$C$5+'CẤU HÌNH'!$C$10/1440,ROUND((D738-'CẤU HÌNH'!$C$5)*1440,0),0),"")</f>
        <v/>
      </c>
      <c r="I738" s="34" t="str">
        <f>IF(M738="X",IF(E738&lt;'CẤU HÌNH'!$C$6,ROUND(('CẤU HÌNH'!$C$6-E738)*1440,0),0),"")</f>
        <v/>
      </c>
      <c r="J738" s="37" t="str">
        <f>IF(M738="","",IF(M738="TC",G738,IF(M738="X",IF(ROUND((E738-'CẤU HÌNH'!$C$6)*24,4)&gt;='CẤU HÌNH'!$C$13,FLOOR(ROUND((E738-'CẤU HÌNH'!$C$6)*24,4),0.5),0),0)))</f>
        <v/>
      </c>
      <c r="K738" s="32" t="str">
        <f>IF(A738="","",IF(COUNTIF('CẤU HÌNH'!$E$5:$E$24,A738)&gt;0,'CẤU HÌNH'!$C$16,IF(WEEKDAY(A738)=1,'CẤU HÌNH'!$C$15,'CẤU HÌNH'!$C$14)))</f>
        <v/>
      </c>
      <c r="L738" s="37" t="str">
        <f t="shared" si="1"/>
        <v/>
      </c>
      <c r="M738" s="38" t="str">
        <f>IF(OR(A738="",B738=""),"",IF(F738&lt;&gt;"",F738,IF(G738=0,"",IF(OR(COUNTIF('CẤU HÌNH'!$E$5:$E$24,A738)&gt;0,WEEKDAY(A738)=1),"TC",IF(G738&gt;='CẤU HÌNH'!$C$11,"X",IF(G738&gt;='CẤU HÌNH'!$C$12,"N","K"))))))</f>
        <v/>
      </c>
      <c r="N738" s="17"/>
      <c r="O738" s="39" t="str">
        <f t="shared" si="2"/>
        <v/>
      </c>
    </row>
    <row r="739" ht="19.5" customHeight="1">
      <c r="A739" s="15"/>
      <c r="B739" s="17"/>
      <c r="C739" s="22" t="str">
        <f t="array" ref="C739">IF(B739="","",IFERROR(INDEX('NHÂN VIÊN'!$C$5:$C$54,MATCH(B739,'NHÂN VIÊN'!$B$5:$B$54,0)),"⚠ Sai mã NV"))</f>
        <v/>
      </c>
      <c r="D739" s="24"/>
      <c r="E739" s="24"/>
      <c r="F739" s="25"/>
      <c r="G739" s="32" t="str">
        <f>IF(OR(A739="",B739=""),"",IF(AND(D739&lt;&gt;"",E739&lt;&gt;""),ROUND(MAX(0,(E739-D739)*24-MAX(0,MIN(E739,'CẤU HÌNH'!$C$8)-MAX(D739,'CẤU HÌNH'!$C$7))*24),2),0))</f>
        <v/>
      </c>
      <c r="H739" s="34" t="str">
        <f>IF(M739="X",IF(D739&gt;'CẤU HÌNH'!$C$5+'CẤU HÌNH'!$C$10/1440,ROUND((D739-'CẤU HÌNH'!$C$5)*1440,0),0),"")</f>
        <v/>
      </c>
      <c r="I739" s="34" t="str">
        <f>IF(M739="X",IF(E739&lt;'CẤU HÌNH'!$C$6,ROUND(('CẤU HÌNH'!$C$6-E739)*1440,0),0),"")</f>
        <v/>
      </c>
      <c r="J739" s="37" t="str">
        <f>IF(M739="","",IF(M739="TC",G739,IF(M739="X",IF(ROUND((E739-'CẤU HÌNH'!$C$6)*24,4)&gt;='CẤU HÌNH'!$C$13,FLOOR(ROUND((E739-'CẤU HÌNH'!$C$6)*24,4),0.5),0),0)))</f>
        <v/>
      </c>
      <c r="K739" s="32" t="str">
        <f>IF(A739="","",IF(COUNTIF('CẤU HÌNH'!$E$5:$E$24,A739)&gt;0,'CẤU HÌNH'!$C$16,IF(WEEKDAY(A739)=1,'CẤU HÌNH'!$C$15,'CẤU HÌNH'!$C$14)))</f>
        <v/>
      </c>
      <c r="L739" s="37" t="str">
        <f t="shared" si="1"/>
        <v/>
      </c>
      <c r="M739" s="38" t="str">
        <f>IF(OR(A739="",B739=""),"",IF(F739&lt;&gt;"",F739,IF(G739=0,"",IF(OR(COUNTIF('CẤU HÌNH'!$E$5:$E$24,A739)&gt;0,WEEKDAY(A739)=1),"TC",IF(G739&gt;='CẤU HÌNH'!$C$11,"X",IF(G739&gt;='CẤU HÌNH'!$C$12,"N","K"))))))</f>
        <v/>
      </c>
      <c r="N739" s="17"/>
      <c r="O739" s="39" t="str">
        <f t="shared" si="2"/>
        <v/>
      </c>
    </row>
    <row r="740" ht="19.5" customHeight="1">
      <c r="A740" s="15"/>
      <c r="B740" s="17"/>
      <c r="C740" s="22" t="str">
        <f t="array" ref="C740">IF(B740="","",IFERROR(INDEX('NHÂN VIÊN'!$C$5:$C$54,MATCH(B740,'NHÂN VIÊN'!$B$5:$B$54,0)),"⚠ Sai mã NV"))</f>
        <v/>
      </c>
      <c r="D740" s="24"/>
      <c r="E740" s="24"/>
      <c r="F740" s="25"/>
      <c r="G740" s="32" t="str">
        <f>IF(OR(A740="",B740=""),"",IF(AND(D740&lt;&gt;"",E740&lt;&gt;""),ROUND(MAX(0,(E740-D740)*24-MAX(0,MIN(E740,'CẤU HÌNH'!$C$8)-MAX(D740,'CẤU HÌNH'!$C$7))*24),2),0))</f>
        <v/>
      </c>
      <c r="H740" s="34" t="str">
        <f>IF(M740="X",IF(D740&gt;'CẤU HÌNH'!$C$5+'CẤU HÌNH'!$C$10/1440,ROUND((D740-'CẤU HÌNH'!$C$5)*1440,0),0),"")</f>
        <v/>
      </c>
      <c r="I740" s="34" t="str">
        <f>IF(M740="X",IF(E740&lt;'CẤU HÌNH'!$C$6,ROUND(('CẤU HÌNH'!$C$6-E740)*1440,0),0),"")</f>
        <v/>
      </c>
      <c r="J740" s="37" t="str">
        <f>IF(M740="","",IF(M740="TC",G740,IF(M740="X",IF(ROUND((E740-'CẤU HÌNH'!$C$6)*24,4)&gt;='CẤU HÌNH'!$C$13,FLOOR(ROUND((E740-'CẤU HÌNH'!$C$6)*24,4),0.5),0),0)))</f>
        <v/>
      </c>
      <c r="K740" s="32" t="str">
        <f>IF(A740="","",IF(COUNTIF('CẤU HÌNH'!$E$5:$E$24,A740)&gt;0,'CẤU HÌNH'!$C$16,IF(WEEKDAY(A740)=1,'CẤU HÌNH'!$C$15,'CẤU HÌNH'!$C$14)))</f>
        <v/>
      </c>
      <c r="L740" s="37" t="str">
        <f t="shared" si="1"/>
        <v/>
      </c>
      <c r="M740" s="38" t="str">
        <f>IF(OR(A740="",B740=""),"",IF(F740&lt;&gt;"",F740,IF(G740=0,"",IF(OR(COUNTIF('CẤU HÌNH'!$E$5:$E$24,A740)&gt;0,WEEKDAY(A740)=1),"TC",IF(G740&gt;='CẤU HÌNH'!$C$11,"X",IF(G740&gt;='CẤU HÌNH'!$C$12,"N","K"))))))</f>
        <v/>
      </c>
      <c r="N740" s="17"/>
      <c r="O740" s="39" t="str">
        <f t="shared" si="2"/>
        <v/>
      </c>
    </row>
    <row r="741" ht="19.5" customHeight="1">
      <c r="A741" s="15"/>
      <c r="B741" s="17"/>
      <c r="C741" s="22" t="str">
        <f t="array" ref="C741">IF(B741="","",IFERROR(INDEX('NHÂN VIÊN'!$C$5:$C$54,MATCH(B741,'NHÂN VIÊN'!$B$5:$B$54,0)),"⚠ Sai mã NV"))</f>
        <v/>
      </c>
      <c r="D741" s="24"/>
      <c r="E741" s="24"/>
      <c r="F741" s="25"/>
      <c r="G741" s="32" t="str">
        <f>IF(OR(A741="",B741=""),"",IF(AND(D741&lt;&gt;"",E741&lt;&gt;""),ROUND(MAX(0,(E741-D741)*24-MAX(0,MIN(E741,'CẤU HÌNH'!$C$8)-MAX(D741,'CẤU HÌNH'!$C$7))*24),2),0))</f>
        <v/>
      </c>
      <c r="H741" s="34" t="str">
        <f>IF(M741="X",IF(D741&gt;'CẤU HÌNH'!$C$5+'CẤU HÌNH'!$C$10/1440,ROUND((D741-'CẤU HÌNH'!$C$5)*1440,0),0),"")</f>
        <v/>
      </c>
      <c r="I741" s="34" t="str">
        <f>IF(M741="X",IF(E741&lt;'CẤU HÌNH'!$C$6,ROUND(('CẤU HÌNH'!$C$6-E741)*1440,0),0),"")</f>
        <v/>
      </c>
      <c r="J741" s="37" t="str">
        <f>IF(M741="","",IF(M741="TC",G741,IF(M741="X",IF(ROUND((E741-'CẤU HÌNH'!$C$6)*24,4)&gt;='CẤU HÌNH'!$C$13,FLOOR(ROUND((E741-'CẤU HÌNH'!$C$6)*24,4),0.5),0),0)))</f>
        <v/>
      </c>
      <c r="K741" s="32" t="str">
        <f>IF(A741="","",IF(COUNTIF('CẤU HÌNH'!$E$5:$E$24,A741)&gt;0,'CẤU HÌNH'!$C$16,IF(WEEKDAY(A741)=1,'CẤU HÌNH'!$C$15,'CẤU HÌNH'!$C$14)))</f>
        <v/>
      </c>
      <c r="L741" s="37" t="str">
        <f t="shared" si="1"/>
        <v/>
      </c>
      <c r="M741" s="38" t="str">
        <f>IF(OR(A741="",B741=""),"",IF(F741&lt;&gt;"",F741,IF(G741=0,"",IF(OR(COUNTIF('CẤU HÌNH'!$E$5:$E$24,A741)&gt;0,WEEKDAY(A741)=1),"TC",IF(G741&gt;='CẤU HÌNH'!$C$11,"X",IF(G741&gt;='CẤU HÌNH'!$C$12,"N","K"))))))</f>
        <v/>
      </c>
      <c r="N741" s="17"/>
      <c r="O741" s="39" t="str">
        <f t="shared" si="2"/>
        <v/>
      </c>
    </row>
    <row r="742" ht="19.5" customHeight="1">
      <c r="A742" s="15"/>
      <c r="B742" s="17"/>
      <c r="C742" s="22" t="str">
        <f t="array" ref="C742">IF(B742="","",IFERROR(INDEX('NHÂN VIÊN'!$C$5:$C$54,MATCH(B742,'NHÂN VIÊN'!$B$5:$B$54,0)),"⚠ Sai mã NV"))</f>
        <v/>
      </c>
      <c r="D742" s="24"/>
      <c r="E742" s="24"/>
      <c r="F742" s="25"/>
      <c r="G742" s="32" t="str">
        <f>IF(OR(A742="",B742=""),"",IF(AND(D742&lt;&gt;"",E742&lt;&gt;""),ROUND(MAX(0,(E742-D742)*24-MAX(0,MIN(E742,'CẤU HÌNH'!$C$8)-MAX(D742,'CẤU HÌNH'!$C$7))*24),2),0))</f>
        <v/>
      </c>
      <c r="H742" s="34" t="str">
        <f>IF(M742="X",IF(D742&gt;'CẤU HÌNH'!$C$5+'CẤU HÌNH'!$C$10/1440,ROUND((D742-'CẤU HÌNH'!$C$5)*1440,0),0),"")</f>
        <v/>
      </c>
      <c r="I742" s="34" t="str">
        <f>IF(M742="X",IF(E742&lt;'CẤU HÌNH'!$C$6,ROUND(('CẤU HÌNH'!$C$6-E742)*1440,0),0),"")</f>
        <v/>
      </c>
      <c r="J742" s="37" t="str">
        <f>IF(M742="","",IF(M742="TC",G742,IF(M742="X",IF(ROUND((E742-'CẤU HÌNH'!$C$6)*24,4)&gt;='CẤU HÌNH'!$C$13,FLOOR(ROUND((E742-'CẤU HÌNH'!$C$6)*24,4),0.5),0),0)))</f>
        <v/>
      </c>
      <c r="K742" s="32" t="str">
        <f>IF(A742="","",IF(COUNTIF('CẤU HÌNH'!$E$5:$E$24,A742)&gt;0,'CẤU HÌNH'!$C$16,IF(WEEKDAY(A742)=1,'CẤU HÌNH'!$C$15,'CẤU HÌNH'!$C$14)))</f>
        <v/>
      </c>
      <c r="L742" s="37" t="str">
        <f t="shared" si="1"/>
        <v/>
      </c>
      <c r="M742" s="38" t="str">
        <f>IF(OR(A742="",B742=""),"",IF(F742&lt;&gt;"",F742,IF(G742=0,"",IF(OR(COUNTIF('CẤU HÌNH'!$E$5:$E$24,A742)&gt;0,WEEKDAY(A742)=1),"TC",IF(G742&gt;='CẤU HÌNH'!$C$11,"X",IF(G742&gt;='CẤU HÌNH'!$C$12,"N","K"))))))</f>
        <v/>
      </c>
      <c r="N742" s="17"/>
      <c r="O742" s="39" t="str">
        <f t="shared" si="2"/>
        <v/>
      </c>
    </row>
    <row r="743" ht="19.5" customHeight="1">
      <c r="A743" s="15"/>
      <c r="B743" s="17"/>
      <c r="C743" s="22" t="str">
        <f t="array" ref="C743">IF(B743="","",IFERROR(INDEX('NHÂN VIÊN'!$C$5:$C$54,MATCH(B743,'NHÂN VIÊN'!$B$5:$B$54,0)),"⚠ Sai mã NV"))</f>
        <v/>
      </c>
      <c r="D743" s="24"/>
      <c r="E743" s="24"/>
      <c r="F743" s="25"/>
      <c r="G743" s="32" t="str">
        <f>IF(OR(A743="",B743=""),"",IF(AND(D743&lt;&gt;"",E743&lt;&gt;""),ROUND(MAX(0,(E743-D743)*24-MAX(0,MIN(E743,'CẤU HÌNH'!$C$8)-MAX(D743,'CẤU HÌNH'!$C$7))*24),2),0))</f>
        <v/>
      </c>
      <c r="H743" s="34" t="str">
        <f>IF(M743="X",IF(D743&gt;'CẤU HÌNH'!$C$5+'CẤU HÌNH'!$C$10/1440,ROUND((D743-'CẤU HÌNH'!$C$5)*1440,0),0),"")</f>
        <v/>
      </c>
      <c r="I743" s="34" t="str">
        <f>IF(M743="X",IF(E743&lt;'CẤU HÌNH'!$C$6,ROUND(('CẤU HÌNH'!$C$6-E743)*1440,0),0),"")</f>
        <v/>
      </c>
      <c r="J743" s="37" t="str">
        <f>IF(M743="","",IF(M743="TC",G743,IF(M743="X",IF(ROUND((E743-'CẤU HÌNH'!$C$6)*24,4)&gt;='CẤU HÌNH'!$C$13,FLOOR(ROUND((E743-'CẤU HÌNH'!$C$6)*24,4),0.5),0),0)))</f>
        <v/>
      </c>
      <c r="K743" s="32" t="str">
        <f>IF(A743="","",IF(COUNTIF('CẤU HÌNH'!$E$5:$E$24,A743)&gt;0,'CẤU HÌNH'!$C$16,IF(WEEKDAY(A743)=1,'CẤU HÌNH'!$C$15,'CẤU HÌNH'!$C$14)))</f>
        <v/>
      </c>
      <c r="L743" s="37" t="str">
        <f t="shared" si="1"/>
        <v/>
      </c>
      <c r="M743" s="38" t="str">
        <f>IF(OR(A743="",B743=""),"",IF(F743&lt;&gt;"",F743,IF(G743=0,"",IF(OR(COUNTIF('CẤU HÌNH'!$E$5:$E$24,A743)&gt;0,WEEKDAY(A743)=1),"TC",IF(G743&gt;='CẤU HÌNH'!$C$11,"X",IF(G743&gt;='CẤU HÌNH'!$C$12,"N","K"))))))</f>
        <v/>
      </c>
      <c r="N743" s="17"/>
      <c r="O743" s="39" t="str">
        <f t="shared" si="2"/>
        <v/>
      </c>
    </row>
    <row r="744" ht="19.5" customHeight="1">
      <c r="A744" s="15"/>
      <c r="B744" s="17"/>
      <c r="C744" s="22" t="str">
        <f t="array" ref="C744">IF(B744="","",IFERROR(INDEX('NHÂN VIÊN'!$C$5:$C$54,MATCH(B744,'NHÂN VIÊN'!$B$5:$B$54,0)),"⚠ Sai mã NV"))</f>
        <v/>
      </c>
      <c r="D744" s="24"/>
      <c r="E744" s="24"/>
      <c r="F744" s="25"/>
      <c r="G744" s="32" t="str">
        <f>IF(OR(A744="",B744=""),"",IF(AND(D744&lt;&gt;"",E744&lt;&gt;""),ROUND(MAX(0,(E744-D744)*24-MAX(0,MIN(E744,'CẤU HÌNH'!$C$8)-MAX(D744,'CẤU HÌNH'!$C$7))*24),2),0))</f>
        <v/>
      </c>
      <c r="H744" s="34" t="str">
        <f>IF(M744="X",IF(D744&gt;'CẤU HÌNH'!$C$5+'CẤU HÌNH'!$C$10/1440,ROUND((D744-'CẤU HÌNH'!$C$5)*1440,0),0),"")</f>
        <v/>
      </c>
      <c r="I744" s="34" t="str">
        <f>IF(M744="X",IF(E744&lt;'CẤU HÌNH'!$C$6,ROUND(('CẤU HÌNH'!$C$6-E744)*1440,0),0),"")</f>
        <v/>
      </c>
      <c r="J744" s="37" t="str">
        <f>IF(M744="","",IF(M744="TC",G744,IF(M744="X",IF(ROUND((E744-'CẤU HÌNH'!$C$6)*24,4)&gt;='CẤU HÌNH'!$C$13,FLOOR(ROUND((E744-'CẤU HÌNH'!$C$6)*24,4),0.5),0),0)))</f>
        <v/>
      </c>
      <c r="K744" s="32" t="str">
        <f>IF(A744="","",IF(COUNTIF('CẤU HÌNH'!$E$5:$E$24,A744)&gt;0,'CẤU HÌNH'!$C$16,IF(WEEKDAY(A744)=1,'CẤU HÌNH'!$C$15,'CẤU HÌNH'!$C$14)))</f>
        <v/>
      </c>
      <c r="L744" s="37" t="str">
        <f t="shared" si="1"/>
        <v/>
      </c>
      <c r="M744" s="38" t="str">
        <f>IF(OR(A744="",B744=""),"",IF(F744&lt;&gt;"",F744,IF(G744=0,"",IF(OR(COUNTIF('CẤU HÌNH'!$E$5:$E$24,A744)&gt;0,WEEKDAY(A744)=1),"TC",IF(G744&gt;='CẤU HÌNH'!$C$11,"X",IF(G744&gt;='CẤU HÌNH'!$C$12,"N","K"))))))</f>
        <v/>
      </c>
      <c r="N744" s="17"/>
      <c r="O744" s="39" t="str">
        <f t="shared" si="2"/>
        <v/>
      </c>
    </row>
    <row r="745" ht="19.5" customHeight="1">
      <c r="A745" s="15"/>
      <c r="B745" s="17"/>
      <c r="C745" s="22" t="str">
        <f t="array" ref="C745">IF(B745="","",IFERROR(INDEX('NHÂN VIÊN'!$C$5:$C$54,MATCH(B745,'NHÂN VIÊN'!$B$5:$B$54,0)),"⚠ Sai mã NV"))</f>
        <v/>
      </c>
      <c r="D745" s="24"/>
      <c r="E745" s="24"/>
      <c r="F745" s="25"/>
      <c r="G745" s="32" t="str">
        <f>IF(OR(A745="",B745=""),"",IF(AND(D745&lt;&gt;"",E745&lt;&gt;""),ROUND(MAX(0,(E745-D745)*24-MAX(0,MIN(E745,'CẤU HÌNH'!$C$8)-MAX(D745,'CẤU HÌNH'!$C$7))*24),2),0))</f>
        <v/>
      </c>
      <c r="H745" s="34" t="str">
        <f>IF(M745="X",IF(D745&gt;'CẤU HÌNH'!$C$5+'CẤU HÌNH'!$C$10/1440,ROUND((D745-'CẤU HÌNH'!$C$5)*1440,0),0),"")</f>
        <v/>
      </c>
      <c r="I745" s="34" t="str">
        <f>IF(M745="X",IF(E745&lt;'CẤU HÌNH'!$C$6,ROUND(('CẤU HÌNH'!$C$6-E745)*1440,0),0),"")</f>
        <v/>
      </c>
      <c r="J745" s="37" t="str">
        <f>IF(M745="","",IF(M745="TC",G745,IF(M745="X",IF(ROUND((E745-'CẤU HÌNH'!$C$6)*24,4)&gt;='CẤU HÌNH'!$C$13,FLOOR(ROUND((E745-'CẤU HÌNH'!$C$6)*24,4),0.5),0),0)))</f>
        <v/>
      </c>
      <c r="K745" s="32" t="str">
        <f>IF(A745="","",IF(COUNTIF('CẤU HÌNH'!$E$5:$E$24,A745)&gt;0,'CẤU HÌNH'!$C$16,IF(WEEKDAY(A745)=1,'CẤU HÌNH'!$C$15,'CẤU HÌNH'!$C$14)))</f>
        <v/>
      </c>
      <c r="L745" s="37" t="str">
        <f t="shared" si="1"/>
        <v/>
      </c>
      <c r="M745" s="38" t="str">
        <f>IF(OR(A745="",B745=""),"",IF(F745&lt;&gt;"",F745,IF(G745=0,"",IF(OR(COUNTIF('CẤU HÌNH'!$E$5:$E$24,A745)&gt;0,WEEKDAY(A745)=1),"TC",IF(G745&gt;='CẤU HÌNH'!$C$11,"X",IF(G745&gt;='CẤU HÌNH'!$C$12,"N","K"))))))</f>
        <v/>
      </c>
      <c r="N745" s="17"/>
      <c r="O745" s="39" t="str">
        <f t="shared" si="2"/>
        <v/>
      </c>
    </row>
    <row r="746" ht="19.5" customHeight="1">
      <c r="A746" s="15"/>
      <c r="B746" s="17"/>
      <c r="C746" s="22" t="str">
        <f t="array" ref="C746">IF(B746="","",IFERROR(INDEX('NHÂN VIÊN'!$C$5:$C$54,MATCH(B746,'NHÂN VIÊN'!$B$5:$B$54,0)),"⚠ Sai mã NV"))</f>
        <v/>
      </c>
      <c r="D746" s="24"/>
      <c r="E746" s="24"/>
      <c r="F746" s="25"/>
      <c r="G746" s="32" t="str">
        <f>IF(OR(A746="",B746=""),"",IF(AND(D746&lt;&gt;"",E746&lt;&gt;""),ROUND(MAX(0,(E746-D746)*24-MAX(0,MIN(E746,'CẤU HÌNH'!$C$8)-MAX(D746,'CẤU HÌNH'!$C$7))*24),2),0))</f>
        <v/>
      </c>
      <c r="H746" s="34" t="str">
        <f>IF(M746="X",IF(D746&gt;'CẤU HÌNH'!$C$5+'CẤU HÌNH'!$C$10/1440,ROUND((D746-'CẤU HÌNH'!$C$5)*1440,0),0),"")</f>
        <v/>
      </c>
      <c r="I746" s="34" t="str">
        <f>IF(M746="X",IF(E746&lt;'CẤU HÌNH'!$C$6,ROUND(('CẤU HÌNH'!$C$6-E746)*1440,0),0),"")</f>
        <v/>
      </c>
      <c r="J746" s="37" t="str">
        <f>IF(M746="","",IF(M746="TC",G746,IF(M746="X",IF(ROUND((E746-'CẤU HÌNH'!$C$6)*24,4)&gt;='CẤU HÌNH'!$C$13,FLOOR(ROUND((E746-'CẤU HÌNH'!$C$6)*24,4),0.5),0),0)))</f>
        <v/>
      </c>
      <c r="K746" s="32" t="str">
        <f>IF(A746="","",IF(COUNTIF('CẤU HÌNH'!$E$5:$E$24,A746)&gt;0,'CẤU HÌNH'!$C$16,IF(WEEKDAY(A746)=1,'CẤU HÌNH'!$C$15,'CẤU HÌNH'!$C$14)))</f>
        <v/>
      </c>
      <c r="L746" s="37" t="str">
        <f t="shared" si="1"/>
        <v/>
      </c>
      <c r="M746" s="38" t="str">
        <f>IF(OR(A746="",B746=""),"",IF(F746&lt;&gt;"",F746,IF(G746=0,"",IF(OR(COUNTIF('CẤU HÌNH'!$E$5:$E$24,A746)&gt;0,WEEKDAY(A746)=1),"TC",IF(G746&gt;='CẤU HÌNH'!$C$11,"X",IF(G746&gt;='CẤU HÌNH'!$C$12,"N","K"))))))</f>
        <v/>
      </c>
      <c r="N746" s="17"/>
      <c r="O746" s="39" t="str">
        <f t="shared" si="2"/>
        <v/>
      </c>
    </row>
    <row r="747" ht="19.5" customHeight="1">
      <c r="A747" s="15"/>
      <c r="B747" s="17"/>
      <c r="C747" s="22" t="str">
        <f t="array" ref="C747">IF(B747="","",IFERROR(INDEX('NHÂN VIÊN'!$C$5:$C$54,MATCH(B747,'NHÂN VIÊN'!$B$5:$B$54,0)),"⚠ Sai mã NV"))</f>
        <v/>
      </c>
      <c r="D747" s="24"/>
      <c r="E747" s="24"/>
      <c r="F747" s="25"/>
      <c r="G747" s="32" t="str">
        <f>IF(OR(A747="",B747=""),"",IF(AND(D747&lt;&gt;"",E747&lt;&gt;""),ROUND(MAX(0,(E747-D747)*24-MAX(0,MIN(E747,'CẤU HÌNH'!$C$8)-MAX(D747,'CẤU HÌNH'!$C$7))*24),2),0))</f>
        <v/>
      </c>
      <c r="H747" s="34" t="str">
        <f>IF(M747="X",IF(D747&gt;'CẤU HÌNH'!$C$5+'CẤU HÌNH'!$C$10/1440,ROUND((D747-'CẤU HÌNH'!$C$5)*1440,0),0),"")</f>
        <v/>
      </c>
      <c r="I747" s="34" t="str">
        <f>IF(M747="X",IF(E747&lt;'CẤU HÌNH'!$C$6,ROUND(('CẤU HÌNH'!$C$6-E747)*1440,0),0),"")</f>
        <v/>
      </c>
      <c r="J747" s="37" t="str">
        <f>IF(M747="","",IF(M747="TC",G747,IF(M747="X",IF(ROUND((E747-'CẤU HÌNH'!$C$6)*24,4)&gt;='CẤU HÌNH'!$C$13,FLOOR(ROUND((E747-'CẤU HÌNH'!$C$6)*24,4),0.5),0),0)))</f>
        <v/>
      </c>
      <c r="K747" s="32" t="str">
        <f>IF(A747="","",IF(COUNTIF('CẤU HÌNH'!$E$5:$E$24,A747)&gt;0,'CẤU HÌNH'!$C$16,IF(WEEKDAY(A747)=1,'CẤU HÌNH'!$C$15,'CẤU HÌNH'!$C$14)))</f>
        <v/>
      </c>
      <c r="L747" s="37" t="str">
        <f t="shared" si="1"/>
        <v/>
      </c>
      <c r="M747" s="38" t="str">
        <f>IF(OR(A747="",B747=""),"",IF(F747&lt;&gt;"",F747,IF(G747=0,"",IF(OR(COUNTIF('CẤU HÌNH'!$E$5:$E$24,A747)&gt;0,WEEKDAY(A747)=1),"TC",IF(G747&gt;='CẤU HÌNH'!$C$11,"X",IF(G747&gt;='CẤU HÌNH'!$C$12,"N","K"))))))</f>
        <v/>
      </c>
      <c r="N747" s="17"/>
      <c r="O747" s="39" t="str">
        <f t="shared" si="2"/>
        <v/>
      </c>
    </row>
    <row r="748" ht="19.5" customHeight="1">
      <c r="A748" s="15"/>
      <c r="B748" s="17"/>
      <c r="C748" s="22" t="str">
        <f t="array" ref="C748">IF(B748="","",IFERROR(INDEX('NHÂN VIÊN'!$C$5:$C$54,MATCH(B748,'NHÂN VIÊN'!$B$5:$B$54,0)),"⚠ Sai mã NV"))</f>
        <v/>
      </c>
      <c r="D748" s="24"/>
      <c r="E748" s="24"/>
      <c r="F748" s="25"/>
      <c r="G748" s="32" t="str">
        <f>IF(OR(A748="",B748=""),"",IF(AND(D748&lt;&gt;"",E748&lt;&gt;""),ROUND(MAX(0,(E748-D748)*24-MAX(0,MIN(E748,'CẤU HÌNH'!$C$8)-MAX(D748,'CẤU HÌNH'!$C$7))*24),2),0))</f>
        <v/>
      </c>
      <c r="H748" s="34" t="str">
        <f>IF(M748="X",IF(D748&gt;'CẤU HÌNH'!$C$5+'CẤU HÌNH'!$C$10/1440,ROUND((D748-'CẤU HÌNH'!$C$5)*1440,0),0),"")</f>
        <v/>
      </c>
      <c r="I748" s="34" t="str">
        <f>IF(M748="X",IF(E748&lt;'CẤU HÌNH'!$C$6,ROUND(('CẤU HÌNH'!$C$6-E748)*1440,0),0),"")</f>
        <v/>
      </c>
      <c r="J748" s="37" t="str">
        <f>IF(M748="","",IF(M748="TC",G748,IF(M748="X",IF(ROUND((E748-'CẤU HÌNH'!$C$6)*24,4)&gt;='CẤU HÌNH'!$C$13,FLOOR(ROUND((E748-'CẤU HÌNH'!$C$6)*24,4),0.5),0),0)))</f>
        <v/>
      </c>
      <c r="K748" s="32" t="str">
        <f>IF(A748="","",IF(COUNTIF('CẤU HÌNH'!$E$5:$E$24,A748)&gt;0,'CẤU HÌNH'!$C$16,IF(WEEKDAY(A748)=1,'CẤU HÌNH'!$C$15,'CẤU HÌNH'!$C$14)))</f>
        <v/>
      </c>
      <c r="L748" s="37" t="str">
        <f t="shared" si="1"/>
        <v/>
      </c>
      <c r="M748" s="38" t="str">
        <f>IF(OR(A748="",B748=""),"",IF(F748&lt;&gt;"",F748,IF(G748=0,"",IF(OR(COUNTIF('CẤU HÌNH'!$E$5:$E$24,A748)&gt;0,WEEKDAY(A748)=1),"TC",IF(G748&gt;='CẤU HÌNH'!$C$11,"X",IF(G748&gt;='CẤU HÌNH'!$C$12,"N","K"))))))</f>
        <v/>
      </c>
      <c r="N748" s="17"/>
      <c r="O748" s="39" t="str">
        <f t="shared" si="2"/>
        <v/>
      </c>
    </row>
    <row r="749" ht="19.5" customHeight="1">
      <c r="A749" s="15"/>
      <c r="B749" s="17"/>
      <c r="C749" s="22" t="str">
        <f t="array" ref="C749">IF(B749="","",IFERROR(INDEX('NHÂN VIÊN'!$C$5:$C$54,MATCH(B749,'NHÂN VIÊN'!$B$5:$B$54,0)),"⚠ Sai mã NV"))</f>
        <v/>
      </c>
      <c r="D749" s="24"/>
      <c r="E749" s="24"/>
      <c r="F749" s="25"/>
      <c r="G749" s="32" t="str">
        <f>IF(OR(A749="",B749=""),"",IF(AND(D749&lt;&gt;"",E749&lt;&gt;""),ROUND(MAX(0,(E749-D749)*24-MAX(0,MIN(E749,'CẤU HÌNH'!$C$8)-MAX(D749,'CẤU HÌNH'!$C$7))*24),2),0))</f>
        <v/>
      </c>
      <c r="H749" s="34" t="str">
        <f>IF(M749="X",IF(D749&gt;'CẤU HÌNH'!$C$5+'CẤU HÌNH'!$C$10/1440,ROUND((D749-'CẤU HÌNH'!$C$5)*1440,0),0),"")</f>
        <v/>
      </c>
      <c r="I749" s="34" t="str">
        <f>IF(M749="X",IF(E749&lt;'CẤU HÌNH'!$C$6,ROUND(('CẤU HÌNH'!$C$6-E749)*1440,0),0),"")</f>
        <v/>
      </c>
      <c r="J749" s="37" t="str">
        <f>IF(M749="","",IF(M749="TC",G749,IF(M749="X",IF(ROUND((E749-'CẤU HÌNH'!$C$6)*24,4)&gt;='CẤU HÌNH'!$C$13,FLOOR(ROUND((E749-'CẤU HÌNH'!$C$6)*24,4),0.5),0),0)))</f>
        <v/>
      </c>
      <c r="K749" s="32" t="str">
        <f>IF(A749="","",IF(COUNTIF('CẤU HÌNH'!$E$5:$E$24,A749)&gt;0,'CẤU HÌNH'!$C$16,IF(WEEKDAY(A749)=1,'CẤU HÌNH'!$C$15,'CẤU HÌNH'!$C$14)))</f>
        <v/>
      </c>
      <c r="L749" s="37" t="str">
        <f t="shared" si="1"/>
        <v/>
      </c>
      <c r="M749" s="38" t="str">
        <f>IF(OR(A749="",B749=""),"",IF(F749&lt;&gt;"",F749,IF(G749=0,"",IF(OR(COUNTIF('CẤU HÌNH'!$E$5:$E$24,A749)&gt;0,WEEKDAY(A749)=1),"TC",IF(G749&gt;='CẤU HÌNH'!$C$11,"X",IF(G749&gt;='CẤU HÌNH'!$C$12,"N","K"))))))</f>
        <v/>
      </c>
      <c r="N749" s="17"/>
      <c r="O749" s="39" t="str">
        <f t="shared" si="2"/>
        <v/>
      </c>
    </row>
    <row r="750" ht="19.5" customHeight="1">
      <c r="A750" s="15"/>
      <c r="B750" s="17"/>
      <c r="C750" s="22" t="str">
        <f t="array" ref="C750">IF(B750="","",IFERROR(INDEX('NHÂN VIÊN'!$C$5:$C$54,MATCH(B750,'NHÂN VIÊN'!$B$5:$B$54,0)),"⚠ Sai mã NV"))</f>
        <v/>
      </c>
      <c r="D750" s="24"/>
      <c r="E750" s="24"/>
      <c r="F750" s="25"/>
      <c r="G750" s="32" t="str">
        <f>IF(OR(A750="",B750=""),"",IF(AND(D750&lt;&gt;"",E750&lt;&gt;""),ROUND(MAX(0,(E750-D750)*24-MAX(0,MIN(E750,'CẤU HÌNH'!$C$8)-MAX(D750,'CẤU HÌNH'!$C$7))*24),2),0))</f>
        <v/>
      </c>
      <c r="H750" s="34" t="str">
        <f>IF(M750="X",IF(D750&gt;'CẤU HÌNH'!$C$5+'CẤU HÌNH'!$C$10/1440,ROUND((D750-'CẤU HÌNH'!$C$5)*1440,0),0),"")</f>
        <v/>
      </c>
      <c r="I750" s="34" t="str">
        <f>IF(M750="X",IF(E750&lt;'CẤU HÌNH'!$C$6,ROUND(('CẤU HÌNH'!$C$6-E750)*1440,0),0),"")</f>
        <v/>
      </c>
      <c r="J750" s="37" t="str">
        <f>IF(M750="","",IF(M750="TC",G750,IF(M750="X",IF(ROUND((E750-'CẤU HÌNH'!$C$6)*24,4)&gt;='CẤU HÌNH'!$C$13,FLOOR(ROUND((E750-'CẤU HÌNH'!$C$6)*24,4),0.5),0),0)))</f>
        <v/>
      </c>
      <c r="K750" s="32" t="str">
        <f>IF(A750="","",IF(COUNTIF('CẤU HÌNH'!$E$5:$E$24,A750)&gt;0,'CẤU HÌNH'!$C$16,IF(WEEKDAY(A750)=1,'CẤU HÌNH'!$C$15,'CẤU HÌNH'!$C$14)))</f>
        <v/>
      </c>
      <c r="L750" s="37" t="str">
        <f t="shared" si="1"/>
        <v/>
      </c>
      <c r="M750" s="38" t="str">
        <f>IF(OR(A750="",B750=""),"",IF(F750&lt;&gt;"",F750,IF(G750=0,"",IF(OR(COUNTIF('CẤU HÌNH'!$E$5:$E$24,A750)&gt;0,WEEKDAY(A750)=1),"TC",IF(G750&gt;='CẤU HÌNH'!$C$11,"X",IF(G750&gt;='CẤU HÌNH'!$C$12,"N","K"))))))</f>
        <v/>
      </c>
      <c r="N750" s="17"/>
      <c r="O750" s="39" t="str">
        <f t="shared" si="2"/>
        <v/>
      </c>
    </row>
    <row r="751" ht="19.5" customHeight="1">
      <c r="A751" s="15"/>
      <c r="B751" s="17"/>
      <c r="C751" s="22" t="str">
        <f t="array" ref="C751">IF(B751="","",IFERROR(INDEX('NHÂN VIÊN'!$C$5:$C$54,MATCH(B751,'NHÂN VIÊN'!$B$5:$B$54,0)),"⚠ Sai mã NV"))</f>
        <v/>
      </c>
      <c r="D751" s="24"/>
      <c r="E751" s="24"/>
      <c r="F751" s="25"/>
      <c r="G751" s="32" t="str">
        <f>IF(OR(A751="",B751=""),"",IF(AND(D751&lt;&gt;"",E751&lt;&gt;""),ROUND(MAX(0,(E751-D751)*24-MAX(0,MIN(E751,'CẤU HÌNH'!$C$8)-MAX(D751,'CẤU HÌNH'!$C$7))*24),2),0))</f>
        <v/>
      </c>
      <c r="H751" s="34" t="str">
        <f>IF(M751="X",IF(D751&gt;'CẤU HÌNH'!$C$5+'CẤU HÌNH'!$C$10/1440,ROUND((D751-'CẤU HÌNH'!$C$5)*1440,0),0),"")</f>
        <v/>
      </c>
      <c r="I751" s="34" t="str">
        <f>IF(M751="X",IF(E751&lt;'CẤU HÌNH'!$C$6,ROUND(('CẤU HÌNH'!$C$6-E751)*1440,0),0),"")</f>
        <v/>
      </c>
      <c r="J751" s="37" t="str">
        <f>IF(M751="","",IF(M751="TC",G751,IF(M751="X",IF(ROUND((E751-'CẤU HÌNH'!$C$6)*24,4)&gt;='CẤU HÌNH'!$C$13,FLOOR(ROUND((E751-'CẤU HÌNH'!$C$6)*24,4),0.5),0),0)))</f>
        <v/>
      </c>
      <c r="K751" s="32" t="str">
        <f>IF(A751="","",IF(COUNTIF('CẤU HÌNH'!$E$5:$E$24,A751)&gt;0,'CẤU HÌNH'!$C$16,IF(WEEKDAY(A751)=1,'CẤU HÌNH'!$C$15,'CẤU HÌNH'!$C$14)))</f>
        <v/>
      </c>
      <c r="L751" s="37" t="str">
        <f t="shared" si="1"/>
        <v/>
      </c>
      <c r="M751" s="38" t="str">
        <f>IF(OR(A751="",B751=""),"",IF(F751&lt;&gt;"",F751,IF(G751=0,"",IF(OR(COUNTIF('CẤU HÌNH'!$E$5:$E$24,A751)&gt;0,WEEKDAY(A751)=1),"TC",IF(G751&gt;='CẤU HÌNH'!$C$11,"X",IF(G751&gt;='CẤU HÌNH'!$C$12,"N","K"))))))</f>
        <v/>
      </c>
      <c r="N751" s="17"/>
      <c r="O751" s="39" t="str">
        <f t="shared" si="2"/>
        <v/>
      </c>
    </row>
    <row r="752" ht="19.5" customHeight="1">
      <c r="A752" s="15"/>
      <c r="B752" s="17"/>
      <c r="C752" s="22" t="str">
        <f t="array" ref="C752">IF(B752="","",IFERROR(INDEX('NHÂN VIÊN'!$C$5:$C$54,MATCH(B752,'NHÂN VIÊN'!$B$5:$B$54,0)),"⚠ Sai mã NV"))</f>
        <v/>
      </c>
      <c r="D752" s="24"/>
      <c r="E752" s="24"/>
      <c r="F752" s="25"/>
      <c r="G752" s="32" t="str">
        <f>IF(OR(A752="",B752=""),"",IF(AND(D752&lt;&gt;"",E752&lt;&gt;""),ROUND(MAX(0,(E752-D752)*24-MAX(0,MIN(E752,'CẤU HÌNH'!$C$8)-MAX(D752,'CẤU HÌNH'!$C$7))*24),2),0))</f>
        <v/>
      </c>
      <c r="H752" s="34" t="str">
        <f>IF(M752="X",IF(D752&gt;'CẤU HÌNH'!$C$5+'CẤU HÌNH'!$C$10/1440,ROUND((D752-'CẤU HÌNH'!$C$5)*1440,0),0),"")</f>
        <v/>
      </c>
      <c r="I752" s="34" t="str">
        <f>IF(M752="X",IF(E752&lt;'CẤU HÌNH'!$C$6,ROUND(('CẤU HÌNH'!$C$6-E752)*1440,0),0),"")</f>
        <v/>
      </c>
      <c r="J752" s="37" t="str">
        <f>IF(M752="","",IF(M752="TC",G752,IF(M752="X",IF(ROUND((E752-'CẤU HÌNH'!$C$6)*24,4)&gt;='CẤU HÌNH'!$C$13,FLOOR(ROUND((E752-'CẤU HÌNH'!$C$6)*24,4),0.5),0),0)))</f>
        <v/>
      </c>
      <c r="K752" s="32" t="str">
        <f>IF(A752="","",IF(COUNTIF('CẤU HÌNH'!$E$5:$E$24,A752)&gt;0,'CẤU HÌNH'!$C$16,IF(WEEKDAY(A752)=1,'CẤU HÌNH'!$C$15,'CẤU HÌNH'!$C$14)))</f>
        <v/>
      </c>
      <c r="L752" s="37" t="str">
        <f t="shared" si="1"/>
        <v/>
      </c>
      <c r="M752" s="38" t="str">
        <f>IF(OR(A752="",B752=""),"",IF(F752&lt;&gt;"",F752,IF(G752=0,"",IF(OR(COUNTIF('CẤU HÌNH'!$E$5:$E$24,A752)&gt;0,WEEKDAY(A752)=1),"TC",IF(G752&gt;='CẤU HÌNH'!$C$11,"X",IF(G752&gt;='CẤU HÌNH'!$C$12,"N","K"))))))</f>
        <v/>
      </c>
      <c r="N752" s="17"/>
      <c r="O752" s="39" t="str">
        <f t="shared" si="2"/>
        <v/>
      </c>
    </row>
    <row r="753" ht="19.5" customHeight="1">
      <c r="A753" s="15"/>
      <c r="B753" s="17"/>
      <c r="C753" s="22" t="str">
        <f t="array" ref="C753">IF(B753="","",IFERROR(INDEX('NHÂN VIÊN'!$C$5:$C$54,MATCH(B753,'NHÂN VIÊN'!$B$5:$B$54,0)),"⚠ Sai mã NV"))</f>
        <v/>
      </c>
      <c r="D753" s="24"/>
      <c r="E753" s="24"/>
      <c r="F753" s="25"/>
      <c r="G753" s="32" t="str">
        <f>IF(OR(A753="",B753=""),"",IF(AND(D753&lt;&gt;"",E753&lt;&gt;""),ROUND(MAX(0,(E753-D753)*24-MAX(0,MIN(E753,'CẤU HÌNH'!$C$8)-MAX(D753,'CẤU HÌNH'!$C$7))*24),2),0))</f>
        <v/>
      </c>
      <c r="H753" s="34" t="str">
        <f>IF(M753="X",IF(D753&gt;'CẤU HÌNH'!$C$5+'CẤU HÌNH'!$C$10/1440,ROUND((D753-'CẤU HÌNH'!$C$5)*1440,0),0),"")</f>
        <v/>
      </c>
      <c r="I753" s="34" t="str">
        <f>IF(M753="X",IF(E753&lt;'CẤU HÌNH'!$C$6,ROUND(('CẤU HÌNH'!$C$6-E753)*1440,0),0),"")</f>
        <v/>
      </c>
      <c r="J753" s="37" t="str">
        <f>IF(M753="","",IF(M753="TC",G753,IF(M753="X",IF(ROUND((E753-'CẤU HÌNH'!$C$6)*24,4)&gt;='CẤU HÌNH'!$C$13,FLOOR(ROUND((E753-'CẤU HÌNH'!$C$6)*24,4),0.5),0),0)))</f>
        <v/>
      </c>
      <c r="K753" s="32" t="str">
        <f>IF(A753="","",IF(COUNTIF('CẤU HÌNH'!$E$5:$E$24,A753)&gt;0,'CẤU HÌNH'!$C$16,IF(WEEKDAY(A753)=1,'CẤU HÌNH'!$C$15,'CẤU HÌNH'!$C$14)))</f>
        <v/>
      </c>
      <c r="L753" s="37" t="str">
        <f t="shared" si="1"/>
        <v/>
      </c>
      <c r="M753" s="38" t="str">
        <f>IF(OR(A753="",B753=""),"",IF(F753&lt;&gt;"",F753,IF(G753=0,"",IF(OR(COUNTIF('CẤU HÌNH'!$E$5:$E$24,A753)&gt;0,WEEKDAY(A753)=1),"TC",IF(G753&gt;='CẤU HÌNH'!$C$11,"X",IF(G753&gt;='CẤU HÌNH'!$C$12,"N","K"))))))</f>
        <v/>
      </c>
      <c r="N753" s="17"/>
      <c r="O753" s="39" t="str">
        <f t="shared" si="2"/>
        <v/>
      </c>
    </row>
    <row r="754" ht="19.5" customHeight="1">
      <c r="A754" s="15"/>
      <c r="B754" s="17"/>
      <c r="C754" s="22" t="str">
        <f t="array" ref="C754">IF(B754="","",IFERROR(INDEX('NHÂN VIÊN'!$C$5:$C$54,MATCH(B754,'NHÂN VIÊN'!$B$5:$B$54,0)),"⚠ Sai mã NV"))</f>
        <v/>
      </c>
      <c r="D754" s="24"/>
      <c r="E754" s="24"/>
      <c r="F754" s="25"/>
      <c r="G754" s="32" t="str">
        <f>IF(OR(A754="",B754=""),"",IF(AND(D754&lt;&gt;"",E754&lt;&gt;""),ROUND(MAX(0,(E754-D754)*24-MAX(0,MIN(E754,'CẤU HÌNH'!$C$8)-MAX(D754,'CẤU HÌNH'!$C$7))*24),2),0))</f>
        <v/>
      </c>
      <c r="H754" s="34" t="str">
        <f>IF(M754="X",IF(D754&gt;'CẤU HÌNH'!$C$5+'CẤU HÌNH'!$C$10/1440,ROUND((D754-'CẤU HÌNH'!$C$5)*1440,0),0),"")</f>
        <v/>
      </c>
      <c r="I754" s="34" t="str">
        <f>IF(M754="X",IF(E754&lt;'CẤU HÌNH'!$C$6,ROUND(('CẤU HÌNH'!$C$6-E754)*1440,0),0),"")</f>
        <v/>
      </c>
      <c r="J754" s="37" t="str">
        <f>IF(M754="","",IF(M754="TC",G754,IF(M754="X",IF(ROUND((E754-'CẤU HÌNH'!$C$6)*24,4)&gt;='CẤU HÌNH'!$C$13,FLOOR(ROUND((E754-'CẤU HÌNH'!$C$6)*24,4),0.5),0),0)))</f>
        <v/>
      </c>
      <c r="K754" s="32" t="str">
        <f>IF(A754="","",IF(COUNTIF('CẤU HÌNH'!$E$5:$E$24,A754)&gt;0,'CẤU HÌNH'!$C$16,IF(WEEKDAY(A754)=1,'CẤU HÌNH'!$C$15,'CẤU HÌNH'!$C$14)))</f>
        <v/>
      </c>
      <c r="L754" s="37" t="str">
        <f t="shared" si="1"/>
        <v/>
      </c>
      <c r="M754" s="38" t="str">
        <f>IF(OR(A754="",B754=""),"",IF(F754&lt;&gt;"",F754,IF(G754=0,"",IF(OR(COUNTIF('CẤU HÌNH'!$E$5:$E$24,A754)&gt;0,WEEKDAY(A754)=1),"TC",IF(G754&gt;='CẤU HÌNH'!$C$11,"X",IF(G754&gt;='CẤU HÌNH'!$C$12,"N","K"))))))</f>
        <v/>
      </c>
      <c r="N754" s="17"/>
      <c r="O754" s="39" t="str">
        <f t="shared" si="2"/>
        <v/>
      </c>
    </row>
    <row r="755" ht="19.5" customHeight="1">
      <c r="A755" s="15"/>
      <c r="B755" s="17"/>
      <c r="C755" s="22" t="str">
        <f t="array" ref="C755">IF(B755="","",IFERROR(INDEX('NHÂN VIÊN'!$C$5:$C$54,MATCH(B755,'NHÂN VIÊN'!$B$5:$B$54,0)),"⚠ Sai mã NV"))</f>
        <v/>
      </c>
      <c r="D755" s="24"/>
      <c r="E755" s="24"/>
      <c r="F755" s="25"/>
      <c r="G755" s="32" t="str">
        <f>IF(OR(A755="",B755=""),"",IF(AND(D755&lt;&gt;"",E755&lt;&gt;""),ROUND(MAX(0,(E755-D755)*24-MAX(0,MIN(E755,'CẤU HÌNH'!$C$8)-MAX(D755,'CẤU HÌNH'!$C$7))*24),2),0))</f>
        <v/>
      </c>
      <c r="H755" s="34" t="str">
        <f>IF(M755="X",IF(D755&gt;'CẤU HÌNH'!$C$5+'CẤU HÌNH'!$C$10/1440,ROUND((D755-'CẤU HÌNH'!$C$5)*1440,0),0),"")</f>
        <v/>
      </c>
      <c r="I755" s="34" t="str">
        <f>IF(M755="X",IF(E755&lt;'CẤU HÌNH'!$C$6,ROUND(('CẤU HÌNH'!$C$6-E755)*1440,0),0),"")</f>
        <v/>
      </c>
      <c r="J755" s="37" t="str">
        <f>IF(M755="","",IF(M755="TC",G755,IF(M755="X",IF(ROUND((E755-'CẤU HÌNH'!$C$6)*24,4)&gt;='CẤU HÌNH'!$C$13,FLOOR(ROUND((E755-'CẤU HÌNH'!$C$6)*24,4),0.5),0),0)))</f>
        <v/>
      </c>
      <c r="K755" s="32" t="str">
        <f>IF(A755="","",IF(COUNTIF('CẤU HÌNH'!$E$5:$E$24,A755)&gt;0,'CẤU HÌNH'!$C$16,IF(WEEKDAY(A755)=1,'CẤU HÌNH'!$C$15,'CẤU HÌNH'!$C$14)))</f>
        <v/>
      </c>
      <c r="L755" s="37" t="str">
        <f t="shared" si="1"/>
        <v/>
      </c>
      <c r="M755" s="38" t="str">
        <f>IF(OR(A755="",B755=""),"",IF(F755&lt;&gt;"",F755,IF(G755=0,"",IF(OR(COUNTIF('CẤU HÌNH'!$E$5:$E$24,A755)&gt;0,WEEKDAY(A755)=1),"TC",IF(G755&gt;='CẤU HÌNH'!$C$11,"X",IF(G755&gt;='CẤU HÌNH'!$C$12,"N","K"))))))</f>
        <v/>
      </c>
      <c r="N755" s="17"/>
      <c r="O755" s="39" t="str">
        <f t="shared" si="2"/>
        <v/>
      </c>
    </row>
    <row r="756" ht="19.5" customHeight="1">
      <c r="A756" s="15"/>
      <c r="B756" s="17"/>
      <c r="C756" s="22" t="str">
        <f t="array" ref="C756">IF(B756="","",IFERROR(INDEX('NHÂN VIÊN'!$C$5:$C$54,MATCH(B756,'NHÂN VIÊN'!$B$5:$B$54,0)),"⚠ Sai mã NV"))</f>
        <v/>
      </c>
      <c r="D756" s="24"/>
      <c r="E756" s="24"/>
      <c r="F756" s="25"/>
      <c r="G756" s="32" t="str">
        <f>IF(OR(A756="",B756=""),"",IF(AND(D756&lt;&gt;"",E756&lt;&gt;""),ROUND(MAX(0,(E756-D756)*24-MAX(0,MIN(E756,'CẤU HÌNH'!$C$8)-MAX(D756,'CẤU HÌNH'!$C$7))*24),2),0))</f>
        <v/>
      </c>
      <c r="H756" s="34" t="str">
        <f>IF(M756="X",IF(D756&gt;'CẤU HÌNH'!$C$5+'CẤU HÌNH'!$C$10/1440,ROUND((D756-'CẤU HÌNH'!$C$5)*1440,0),0),"")</f>
        <v/>
      </c>
      <c r="I756" s="34" t="str">
        <f>IF(M756="X",IF(E756&lt;'CẤU HÌNH'!$C$6,ROUND(('CẤU HÌNH'!$C$6-E756)*1440,0),0),"")</f>
        <v/>
      </c>
      <c r="J756" s="37" t="str">
        <f>IF(M756="","",IF(M756="TC",G756,IF(M756="X",IF(ROUND((E756-'CẤU HÌNH'!$C$6)*24,4)&gt;='CẤU HÌNH'!$C$13,FLOOR(ROUND((E756-'CẤU HÌNH'!$C$6)*24,4),0.5),0),0)))</f>
        <v/>
      </c>
      <c r="K756" s="32" t="str">
        <f>IF(A756="","",IF(COUNTIF('CẤU HÌNH'!$E$5:$E$24,A756)&gt;0,'CẤU HÌNH'!$C$16,IF(WEEKDAY(A756)=1,'CẤU HÌNH'!$C$15,'CẤU HÌNH'!$C$14)))</f>
        <v/>
      </c>
      <c r="L756" s="37" t="str">
        <f t="shared" si="1"/>
        <v/>
      </c>
      <c r="M756" s="38" t="str">
        <f>IF(OR(A756="",B756=""),"",IF(F756&lt;&gt;"",F756,IF(G756=0,"",IF(OR(COUNTIF('CẤU HÌNH'!$E$5:$E$24,A756)&gt;0,WEEKDAY(A756)=1),"TC",IF(G756&gt;='CẤU HÌNH'!$C$11,"X",IF(G756&gt;='CẤU HÌNH'!$C$12,"N","K"))))))</f>
        <v/>
      </c>
      <c r="N756" s="17"/>
      <c r="O756" s="39" t="str">
        <f t="shared" si="2"/>
        <v/>
      </c>
    </row>
    <row r="757" ht="19.5" customHeight="1">
      <c r="A757" s="15"/>
      <c r="B757" s="17"/>
      <c r="C757" s="22" t="str">
        <f t="array" ref="C757">IF(B757="","",IFERROR(INDEX('NHÂN VIÊN'!$C$5:$C$54,MATCH(B757,'NHÂN VIÊN'!$B$5:$B$54,0)),"⚠ Sai mã NV"))</f>
        <v/>
      </c>
      <c r="D757" s="24"/>
      <c r="E757" s="24"/>
      <c r="F757" s="25"/>
      <c r="G757" s="32" t="str">
        <f>IF(OR(A757="",B757=""),"",IF(AND(D757&lt;&gt;"",E757&lt;&gt;""),ROUND(MAX(0,(E757-D757)*24-MAX(0,MIN(E757,'CẤU HÌNH'!$C$8)-MAX(D757,'CẤU HÌNH'!$C$7))*24),2),0))</f>
        <v/>
      </c>
      <c r="H757" s="34" t="str">
        <f>IF(M757="X",IF(D757&gt;'CẤU HÌNH'!$C$5+'CẤU HÌNH'!$C$10/1440,ROUND((D757-'CẤU HÌNH'!$C$5)*1440,0),0),"")</f>
        <v/>
      </c>
      <c r="I757" s="34" t="str">
        <f>IF(M757="X",IF(E757&lt;'CẤU HÌNH'!$C$6,ROUND(('CẤU HÌNH'!$C$6-E757)*1440,0),0),"")</f>
        <v/>
      </c>
      <c r="J757" s="37" t="str">
        <f>IF(M757="","",IF(M757="TC",G757,IF(M757="X",IF(ROUND((E757-'CẤU HÌNH'!$C$6)*24,4)&gt;='CẤU HÌNH'!$C$13,FLOOR(ROUND((E757-'CẤU HÌNH'!$C$6)*24,4),0.5),0),0)))</f>
        <v/>
      </c>
      <c r="K757" s="32" t="str">
        <f>IF(A757="","",IF(COUNTIF('CẤU HÌNH'!$E$5:$E$24,A757)&gt;0,'CẤU HÌNH'!$C$16,IF(WEEKDAY(A757)=1,'CẤU HÌNH'!$C$15,'CẤU HÌNH'!$C$14)))</f>
        <v/>
      </c>
      <c r="L757" s="37" t="str">
        <f t="shared" si="1"/>
        <v/>
      </c>
      <c r="M757" s="38" t="str">
        <f>IF(OR(A757="",B757=""),"",IF(F757&lt;&gt;"",F757,IF(G757=0,"",IF(OR(COUNTIF('CẤU HÌNH'!$E$5:$E$24,A757)&gt;0,WEEKDAY(A757)=1),"TC",IF(G757&gt;='CẤU HÌNH'!$C$11,"X",IF(G757&gt;='CẤU HÌNH'!$C$12,"N","K"))))))</f>
        <v/>
      </c>
      <c r="N757" s="17"/>
      <c r="O757" s="39" t="str">
        <f t="shared" si="2"/>
        <v/>
      </c>
    </row>
    <row r="758" ht="19.5" customHeight="1">
      <c r="A758" s="15"/>
      <c r="B758" s="17"/>
      <c r="C758" s="22" t="str">
        <f t="array" ref="C758">IF(B758="","",IFERROR(INDEX('NHÂN VIÊN'!$C$5:$C$54,MATCH(B758,'NHÂN VIÊN'!$B$5:$B$54,0)),"⚠ Sai mã NV"))</f>
        <v/>
      </c>
      <c r="D758" s="24"/>
      <c r="E758" s="24"/>
      <c r="F758" s="25"/>
      <c r="G758" s="32" t="str">
        <f>IF(OR(A758="",B758=""),"",IF(AND(D758&lt;&gt;"",E758&lt;&gt;""),ROUND(MAX(0,(E758-D758)*24-MAX(0,MIN(E758,'CẤU HÌNH'!$C$8)-MAX(D758,'CẤU HÌNH'!$C$7))*24),2),0))</f>
        <v/>
      </c>
      <c r="H758" s="34" t="str">
        <f>IF(M758="X",IF(D758&gt;'CẤU HÌNH'!$C$5+'CẤU HÌNH'!$C$10/1440,ROUND((D758-'CẤU HÌNH'!$C$5)*1440,0),0),"")</f>
        <v/>
      </c>
      <c r="I758" s="34" t="str">
        <f>IF(M758="X",IF(E758&lt;'CẤU HÌNH'!$C$6,ROUND(('CẤU HÌNH'!$C$6-E758)*1440,0),0),"")</f>
        <v/>
      </c>
      <c r="J758" s="37" t="str">
        <f>IF(M758="","",IF(M758="TC",G758,IF(M758="X",IF(ROUND((E758-'CẤU HÌNH'!$C$6)*24,4)&gt;='CẤU HÌNH'!$C$13,FLOOR(ROUND((E758-'CẤU HÌNH'!$C$6)*24,4),0.5),0),0)))</f>
        <v/>
      </c>
      <c r="K758" s="32" t="str">
        <f>IF(A758="","",IF(COUNTIF('CẤU HÌNH'!$E$5:$E$24,A758)&gt;0,'CẤU HÌNH'!$C$16,IF(WEEKDAY(A758)=1,'CẤU HÌNH'!$C$15,'CẤU HÌNH'!$C$14)))</f>
        <v/>
      </c>
      <c r="L758" s="37" t="str">
        <f t="shared" si="1"/>
        <v/>
      </c>
      <c r="M758" s="38" t="str">
        <f>IF(OR(A758="",B758=""),"",IF(F758&lt;&gt;"",F758,IF(G758=0,"",IF(OR(COUNTIF('CẤU HÌNH'!$E$5:$E$24,A758)&gt;0,WEEKDAY(A758)=1),"TC",IF(G758&gt;='CẤU HÌNH'!$C$11,"X",IF(G758&gt;='CẤU HÌNH'!$C$12,"N","K"))))))</f>
        <v/>
      </c>
      <c r="N758" s="17"/>
      <c r="O758" s="39" t="str">
        <f t="shared" si="2"/>
        <v/>
      </c>
    </row>
    <row r="759" ht="19.5" customHeight="1">
      <c r="A759" s="15"/>
      <c r="B759" s="17"/>
      <c r="C759" s="22" t="str">
        <f t="array" ref="C759">IF(B759="","",IFERROR(INDEX('NHÂN VIÊN'!$C$5:$C$54,MATCH(B759,'NHÂN VIÊN'!$B$5:$B$54,0)),"⚠ Sai mã NV"))</f>
        <v/>
      </c>
      <c r="D759" s="24"/>
      <c r="E759" s="24"/>
      <c r="F759" s="25"/>
      <c r="G759" s="32" t="str">
        <f>IF(OR(A759="",B759=""),"",IF(AND(D759&lt;&gt;"",E759&lt;&gt;""),ROUND(MAX(0,(E759-D759)*24-MAX(0,MIN(E759,'CẤU HÌNH'!$C$8)-MAX(D759,'CẤU HÌNH'!$C$7))*24),2),0))</f>
        <v/>
      </c>
      <c r="H759" s="34" t="str">
        <f>IF(M759="X",IF(D759&gt;'CẤU HÌNH'!$C$5+'CẤU HÌNH'!$C$10/1440,ROUND((D759-'CẤU HÌNH'!$C$5)*1440,0),0),"")</f>
        <v/>
      </c>
      <c r="I759" s="34" t="str">
        <f>IF(M759="X",IF(E759&lt;'CẤU HÌNH'!$C$6,ROUND(('CẤU HÌNH'!$C$6-E759)*1440,0),0),"")</f>
        <v/>
      </c>
      <c r="J759" s="37" t="str">
        <f>IF(M759="","",IF(M759="TC",G759,IF(M759="X",IF(ROUND((E759-'CẤU HÌNH'!$C$6)*24,4)&gt;='CẤU HÌNH'!$C$13,FLOOR(ROUND((E759-'CẤU HÌNH'!$C$6)*24,4),0.5),0),0)))</f>
        <v/>
      </c>
      <c r="K759" s="32" t="str">
        <f>IF(A759="","",IF(COUNTIF('CẤU HÌNH'!$E$5:$E$24,A759)&gt;0,'CẤU HÌNH'!$C$16,IF(WEEKDAY(A759)=1,'CẤU HÌNH'!$C$15,'CẤU HÌNH'!$C$14)))</f>
        <v/>
      </c>
      <c r="L759" s="37" t="str">
        <f t="shared" si="1"/>
        <v/>
      </c>
      <c r="M759" s="38" t="str">
        <f>IF(OR(A759="",B759=""),"",IF(F759&lt;&gt;"",F759,IF(G759=0,"",IF(OR(COUNTIF('CẤU HÌNH'!$E$5:$E$24,A759)&gt;0,WEEKDAY(A759)=1),"TC",IF(G759&gt;='CẤU HÌNH'!$C$11,"X",IF(G759&gt;='CẤU HÌNH'!$C$12,"N","K"))))))</f>
        <v/>
      </c>
      <c r="N759" s="17"/>
      <c r="O759" s="39" t="str">
        <f t="shared" si="2"/>
        <v/>
      </c>
    </row>
    <row r="760" ht="19.5" customHeight="1">
      <c r="A760" s="15"/>
      <c r="B760" s="17"/>
      <c r="C760" s="22" t="str">
        <f t="array" ref="C760">IF(B760="","",IFERROR(INDEX('NHÂN VIÊN'!$C$5:$C$54,MATCH(B760,'NHÂN VIÊN'!$B$5:$B$54,0)),"⚠ Sai mã NV"))</f>
        <v/>
      </c>
      <c r="D760" s="24"/>
      <c r="E760" s="24"/>
      <c r="F760" s="25"/>
      <c r="G760" s="32" t="str">
        <f>IF(OR(A760="",B760=""),"",IF(AND(D760&lt;&gt;"",E760&lt;&gt;""),ROUND(MAX(0,(E760-D760)*24-MAX(0,MIN(E760,'CẤU HÌNH'!$C$8)-MAX(D760,'CẤU HÌNH'!$C$7))*24),2),0))</f>
        <v/>
      </c>
      <c r="H760" s="34" t="str">
        <f>IF(M760="X",IF(D760&gt;'CẤU HÌNH'!$C$5+'CẤU HÌNH'!$C$10/1440,ROUND((D760-'CẤU HÌNH'!$C$5)*1440,0),0),"")</f>
        <v/>
      </c>
      <c r="I760" s="34" t="str">
        <f>IF(M760="X",IF(E760&lt;'CẤU HÌNH'!$C$6,ROUND(('CẤU HÌNH'!$C$6-E760)*1440,0),0),"")</f>
        <v/>
      </c>
      <c r="J760" s="37" t="str">
        <f>IF(M760="","",IF(M760="TC",G760,IF(M760="X",IF(ROUND((E760-'CẤU HÌNH'!$C$6)*24,4)&gt;='CẤU HÌNH'!$C$13,FLOOR(ROUND((E760-'CẤU HÌNH'!$C$6)*24,4),0.5),0),0)))</f>
        <v/>
      </c>
      <c r="K760" s="32" t="str">
        <f>IF(A760="","",IF(COUNTIF('CẤU HÌNH'!$E$5:$E$24,A760)&gt;0,'CẤU HÌNH'!$C$16,IF(WEEKDAY(A760)=1,'CẤU HÌNH'!$C$15,'CẤU HÌNH'!$C$14)))</f>
        <v/>
      </c>
      <c r="L760" s="37" t="str">
        <f t="shared" si="1"/>
        <v/>
      </c>
      <c r="M760" s="38" t="str">
        <f>IF(OR(A760="",B760=""),"",IF(F760&lt;&gt;"",F760,IF(G760=0,"",IF(OR(COUNTIF('CẤU HÌNH'!$E$5:$E$24,A760)&gt;0,WEEKDAY(A760)=1),"TC",IF(G760&gt;='CẤU HÌNH'!$C$11,"X",IF(G760&gt;='CẤU HÌNH'!$C$12,"N","K"))))))</f>
        <v/>
      </c>
      <c r="N760" s="17"/>
      <c r="O760" s="39" t="str">
        <f t="shared" si="2"/>
        <v/>
      </c>
    </row>
    <row r="761" ht="19.5" customHeight="1">
      <c r="A761" s="15"/>
      <c r="B761" s="17"/>
      <c r="C761" s="22" t="str">
        <f t="array" ref="C761">IF(B761="","",IFERROR(INDEX('NHÂN VIÊN'!$C$5:$C$54,MATCH(B761,'NHÂN VIÊN'!$B$5:$B$54,0)),"⚠ Sai mã NV"))</f>
        <v/>
      </c>
      <c r="D761" s="24"/>
      <c r="E761" s="24"/>
      <c r="F761" s="25"/>
      <c r="G761" s="32" t="str">
        <f>IF(OR(A761="",B761=""),"",IF(AND(D761&lt;&gt;"",E761&lt;&gt;""),ROUND(MAX(0,(E761-D761)*24-MAX(0,MIN(E761,'CẤU HÌNH'!$C$8)-MAX(D761,'CẤU HÌNH'!$C$7))*24),2),0))</f>
        <v/>
      </c>
      <c r="H761" s="34" t="str">
        <f>IF(M761="X",IF(D761&gt;'CẤU HÌNH'!$C$5+'CẤU HÌNH'!$C$10/1440,ROUND((D761-'CẤU HÌNH'!$C$5)*1440,0),0),"")</f>
        <v/>
      </c>
      <c r="I761" s="34" t="str">
        <f>IF(M761="X",IF(E761&lt;'CẤU HÌNH'!$C$6,ROUND(('CẤU HÌNH'!$C$6-E761)*1440,0),0),"")</f>
        <v/>
      </c>
      <c r="J761" s="37" t="str">
        <f>IF(M761="","",IF(M761="TC",G761,IF(M761="X",IF(ROUND((E761-'CẤU HÌNH'!$C$6)*24,4)&gt;='CẤU HÌNH'!$C$13,FLOOR(ROUND((E761-'CẤU HÌNH'!$C$6)*24,4),0.5),0),0)))</f>
        <v/>
      </c>
      <c r="K761" s="32" t="str">
        <f>IF(A761="","",IF(COUNTIF('CẤU HÌNH'!$E$5:$E$24,A761)&gt;0,'CẤU HÌNH'!$C$16,IF(WEEKDAY(A761)=1,'CẤU HÌNH'!$C$15,'CẤU HÌNH'!$C$14)))</f>
        <v/>
      </c>
      <c r="L761" s="37" t="str">
        <f t="shared" si="1"/>
        <v/>
      </c>
      <c r="M761" s="38" t="str">
        <f>IF(OR(A761="",B761=""),"",IF(F761&lt;&gt;"",F761,IF(G761=0,"",IF(OR(COUNTIF('CẤU HÌNH'!$E$5:$E$24,A761)&gt;0,WEEKDAY(A761)=1),"TC",IF(G761&gt;='CẤU HÌNH'!$C$11,"X",IF(G761&gt;='CẤU HÌNH'!$C$12,"N","K"))))))</f>
        <v/>
      </c>
      <c r="N761" s="17"/>
      <c r="O761" s="39" t="str">
        <f t="shared" si="2"/>
        <v/>
      </c>
    </row>
    <row r="762" ht="19.5" customHeight="1">
      <c r="A762" s="15"/>
      <c r="B762" s="17"/>
      <c r="C762" s="22" t="str">
        <f t="array" ref="C762">IF(B762="","",IFERROR(INDEX('NHÂN VIÊN'!$C$5:$C$54,MATCH(B762,'NHÂN VIÊN'!$B$5:$B$54,0)),"⚠ Sai mã NV"))</f>
        <v/>
      </c>
      <c r="D762" s="24"/>
      <c r="E762" s="24"/>
      <c r="F762" s="25"/>
      <c r="G762" s="32" t="str">
        <f>IF(OR(A762="",B762=""),"",IF(AND(D762&lt;&gt;"",E762&lt;&gt;""),ROUND(MAX(0,(E762-D762)*24-MAX(0,MIN(E762,'CẤU HÌNH'!$C$8)-MAX(D762,'CẤU HÌNH'!$C$7))*24),2),0))</f>
        <v/>
      </c>
      <c r="H762" s="34" t="str">
        <f>IF(M762="X",IF(D762&gt;'CẤU HÌNH'!$C$5+'CẤU HÌNH'!$C$10/1440,ROUND((D762-'CẤU HÌNH'!$C$5)*1440,0),0),"")</f>
        <v/>
      </c>
      <c r="I762" s="34" t="str">
        <f>IF(M762="X",IF(E762&lt;'CẤU HÌNH'!$C$6,ROUND(('CẤU HÌNH'!$C$6-E762)*1440,0),0),"")</f>
        <v/>
      </c>
      <c r="J762" s="37" t="str">
        <f>IF(M762="","",IF(M762="TC",G762,IF(M762="X",IF(ROUND((E762-'CẤU HÌNH'!$C$6)*24,4)&gt;='CẤU HÌNH'!$C$13,FLOOR(ROUND((E762-'CẤU HÌNH'!$C$6)*24,4),0.5),0),0)))</f>
        <v/>
      </c>
      <c r="K762" s="32" t="str">
        <f>IF(A762="","",IF(COUNTIF('CẤU HÌNH'!$E$5:$E$24,A762)&gt;0,'CẤU HÌNH'!$C$16,IF(WEEKDAY(A762)=1,'CẤU HÌNH'!$C$15,'CẤU HÌNH'!$C$14)))</f>
        <v/>
      </c>
      <c r="L762" s="37" t="str">
        <f t="shared" si="1"/>
        <v/>
      </c>
      <c r="M762" s="38" t="str">
        <f>IF(OR(A762="",B762=""),"",IF(F762&lt;&gt;"",F762,IF(G762=0,"",IF(OR(COUNTIF('CẤU HÌNH'!$E$5:$E$24,A762)&gt;0,WEEKDAY(A762)=1),"TC",IF(G762&gt;='CẤU HÌNH'!$C$11,"X",IF(G762&gt;='CẤU HÌNH'!$C$12,"N","K"))))))</f>
        <v/>
      </c>
      <c r="N762" s="17"/>
      <c r="O762" s="39" t="str">
        <f t="shared" si="2"/>
        <v/>
      </c>
    </row>
    <row r="763" ht="19.5" customHeight="1">
      <c r="A763" s="15"/>
      <c r="B763" s="17"/>
      <c r="C763" s="22" t="str">
        <f t="array" ref="C763">IF(B763="","",IFERROR(INDEX('NHÂN VIÊN'!$C$5:$C$54,MATCH(B763,'NHÂN VIÊN'!$B$5:$B$54,0)),"⚠ Sai mã NV"))</f>
        <v/>
      </c>
      <c r="D763" s="24"/>
      <c r="E763" s="24"/>
      <c r="F763" s="25"/>
      <c r="G763" s="32" t="str">
        <f>IF(OR(A763="",B763=""),"",IF(AND(D763&lt;&gt;"",E763&lt;&gt;""),ROUND(MAX(0,(E763-D763)*24-MAX(0,MIN(E763,'CẤU HÌNH'!$C$8)-MAX(D763,'CẤU HÌNH'!$C$7))*24),2),0))</f>
        <v/>
      </c>
      <c r="H763" s="34" t="str">
        <f>IF(M763="X",IF(D763&gt;'CẤU HÌNH'!$C$5+'CẤU HÌNH'!$C$10/1440,ROUND((D763-'CẤU HÌNH'!$C$5)*1440,0),0),"")</f>
        <v/>
      </c>
      <c r="I763" s="34" t="str">
        <f>IF(M763="X",IF(E763&lt;'CẤU HÌNH'!$C$6,ROUND(('CẤU HÌNH'!$C$6-E763)*1440,0),0),"")</f>
        <v/>
      </c>
      <c r="J763" s="37" t="str">
        <f>IF(M763="","",IF(M763="TC",G763,IF(M763="X",IF(ROUND((E763-'CẤU HÌNH'!$C$6)*24,4)&gt;='CẤU HÌNH'!$C$13,FLOOR(ROUND((E763-'CẤU HÌNH'!$C$6)*24,4),0.5),0),0)))</f>
        <v/>
      </c>
      <c r="K763" s="32" t="str">
        <f>IF(A763="","",IF(COUNTIF('CẤU HÌNH'!$E$5:$E$24,A763)&gt;0,'CẤU HÌNH'!$C$16,IF(WEEKDAY(A763)=1,'CẤU HÌNH'!$C$15,'CẤU HÌNH'!$C$14)))</f>
        <v/>
      </c>
      <c r="L763" s="37" t="str">
        <f t="shared" si="1"/>
        <v/>
      </c>
      <c r="M763" s="38" t="str">
        <f>IF(OR(A763="",B763=""),"",IF(F763&lt;&gt;"",F763,IF(G763=0,"",IF(OR(COUNTIF('CẤU HÌNH'!$E$5:$E$24,A763)&gt;0,WEEKDAY(A763)=1),"TC",IF(G763&gt;='CẤU HÌNH'!$C$11,"X",IF(G763&gt;='CẤU HÌNH'!$C$12,"N","K"))))))</f>
        <v/>
      </c>
      <c r="N763" s="17"/>
      <c r="O763" s="39" t="str">
        <f t="shared" si="2"/>
        <v/>
      </c>
    </row>
    <row r="764" ht="19.5" customHeight="1">
      <c r="A764" s="15"/>
      <c r="B764" s="17"/>
      <c r="C764" s="22" t="str">
        <f t="array" ref="C764">IF(B764="","",IFERROR(INDEX('NHÂN VIÊN'!$C$5:$C$54,MATCH(B764,'NHÂN VIÊN'!$B$5:$B$54,0)),"⚠ Sai mã NV"))</f>
        <v/>
      </c>
      <c r="D764" s="24"/>
      <c r="E764" s="24"/>
      <c r="F764" s="25"/>
      <c r="G764" s="32" t="str">
        <f>IF(OR(A764="",B764=""),"",IF(AND(D764&lt;&gt;"",E764&lt;&gt;""),ROUND(MAX(0,(E764-D764)*24-MAX(0,MIN(E764,'CẤU HÌNH'!$C$8)-MAX(D764,'CẤU HÌNH'!$C$7))*24),2),0))</f>
        <v/>
      </c>
      <c r="H764" s="34" t="str">
        <f>IF(M764="X",IF(D764&gt;'CẤU HÌNH'!$C$5+'CẤU HÌNH'!$C$10/1440,ROUND((D764-'CẤU HÌNH'!$C$5)*1440,0),0),"")</f>
        <v/>
      </c>
      <c r="I764" s="34" t="str">
        <f>IF(M764="X",IF(E764&lt;'CẤU HÌNH'!$C$6,ROUND(('CẤU HÌNH'!$C$6-E764)*1440,0),0),"")</f>
        <v/>
      </c>
      <c r="J764" s="37" t="str">
        <f>IF(M764="","",IF(M764="TC",G764,IF(M764="X",IF(ROUND((E764-'CẤU HÌNH'!$C$6)*24,4)&gt;='CẤU HÌNH'!$C$13,FLOOR(ROUND((E764-'CẤU HÌNH'!$C$6)*24,4),0.5),0),0)))</f>
        <v/>
      </c>
      <c r="K764" s="32" t="str">
        <f>IF(A764="","",IF(COUNTIF('CẤU HÌNH'!$E$5:$E$24,A764)&gt;0,'CẤU HÌNH'!$C$16,IF(WEEKDAY(A764)=1,'CẤU HÌNH'!$C$15,'CẤU HÌNH'!$C$14)))</f>
        <v/>
      </c>
      <c r="L764" s="37" t="str">
        <f t="shared" si="1"/>
        <v/>
      </c>
      <c r="M764" s="38" t="str">
        <f>IF(OR(A764="",B764=""),"",IF(F764&lt;&gt;"",F764,IF(G764=0,"",IF(OR(COUNTIF('CẤU HÌNH'!$E$5:$E$24,A764)&gt;0,WEEKDAY(A764)=1),"TC",IF(G764&gt;='CẤU HÌNH'!$C$11,"X",IF(G764&gt;='CẤU HÌNH'!$C$12,"N","K"))))))</f>
        <v/>
      </c>
      <c r="N764" s="17"/>
      <c r="O764" s="39" t="str">
        <f t="shared" si="2"/>
        <v/>
      </c>
    </row>
    <row r="765" ht="19.5" customHeight="1">
      <c r="A765" s="15"/>
      <c r="B765" s="17"/>
      <c r="C765" s="22" t="str">
        <f t="array" ref="C765">IF(B765="","",IFERROR(INDEX('NHÂN VIÊN'!$C$5:$C$54,MATCH(B765,'NHÂN VIÊN'!$B$5:$B$54,0)),"⚠ Sai mã NV"))</f>
        <v/>
      </c>
      <c r="D765" s="24"/>
      <c r="E765" s="24"/>
      <c r="F765" s="25"/>
      <c r="G765" s="32" t="str">
        <f>IF(OR(A765="",B765=""),"",IF(AND(D765&lt;&gt;"",E765&lt;&gt;""),ROUND(MAX(0,(E765-D765)*24-MAX(0,MIN(E765,'CẤU HÌNH'!$C$8)-MAX(D765,'CẤU HÌNH'!$C$7))*24),2),0))</f>
        <v/>
      </c>
      <c r="H765" s="34" t="str">
        <f>IF(M765="X",IF(D765&gt;'CẤU HÌNH'!$C$5+'CẤU HÌNH'!$C$10/1440,ROUND((D765-'CẤU HÌNH'!$C$5)*1440,0),0),"")</f>
        <v/>
      </c>
      <c r="I765" s="34" t="str">
        <f>IF(M765="X",IF(E765&lt;'CẤU HÌNH'!$C$6,ROUND(('CẤU HÌNH'!$C$6-E765)*1440,0),0),"")</f>
        <v/>
      </c>
      <c r="J765" s="37" t="str">
        <f>IF(M765="","",IF(M765="TC",G765,IF(M765="X",IF(ROUND((E765-'CẤU HÌNH'!$C$6)*24,4)&gt;='CẤU HÌNH'!$C$13,FLOOR(ROUND((E765-'CẤU HÌNH'!$C$6)*24,4),0.5),0),0)))</f>
        <v/>
      </c>
      <c r="K765" s="32" t="str">
        <f>IF(A765="","",IF(COUNTIF('CẤU HÌNH'!$E$5:$E$24,A765)&gt;0,'CẤU HÌNH'!$C$16,IF(WEEKDAY(A765)=1,'CẤU HÌNH'!$C$15,'CẤU HÌNH'!$C$14)))</f>
        <v/>
      </c>
      <c r="L765" s="37" t="str">
        <f t="shared" si="1"/>
        <v/>
      </c>
      <c r="M765" s="38" t="str">
        <f>IF(OR(A765="",B765=""),"",IF(F765&lt;&gt;"",F765,IF(G765=0,"",IF(OR(COUNTIF('CẤU HÌNH'!$E$5:$E$24,A765)&gt;0,WEEKDAY(A765)=1),"TC",IF(G765&gt;='CẤU HÌNH'!$C$11,"X",IF(G765&gt;='CẤU HÌNH'!$C$12,"N","K"))))))</f>
        <v/>
      </c>
      <c r="N765" s="17"/>
      <c r="O765" s="39" t="str">
        <f t="shared" si="2"/>
        <v/>
      </c>
    </row>
    <row r="766" ht="19.5" customHeight="1">
      <c r="A766" s="15"/>
      <c r="B766" s="17"/>
      <c r="C766" s="22" t="str">
        <f t="array" ref="C766">IF(B766="","",IFERROR(INDEX('NHÂN VIÊN'!$C$5:$C$54,MATCH(B766,'NHÂN VIÊN'!$B$5:$B$54,0)),"⚠ Sai mã NV"))</f>
        <v/>
      </c>
      <c r="D766" s="24"/>
      <c r="E766" s="24"/>
      <c r="F766" s="25"/>
      <c r="G766" s="32" t="str">
        <f>IF(OR(A766="",B766=""),"",IF(AND(D766&lt;&gt;"",E766&lt;&gt;""),ROUND(MAX(0,(E766-D766)*24-MAX(0,MIN(E766,'CẤU HÌNH'!$C$8)-MAX(D766,'CẤU HÌNH'!$C$7))*24),2),0))</f>
        <v/>
      </c>
      <c r="H766" s="34" t="str">
        <f>IF(M766="X",IF(D766&gt;'CẤU HÌNH'!$C$5+'CẤU HÌNH'!$C$10/1440,ROUND((D766-'CẤU HÌNH'!$C$5)*1440,0),0),"")</f>
        <v/>
      </c>
      <c r="I766" s="34" t="str">
        <f>IF(M766="X",IF(E766&lt;'CẤU HÌNH'!$C$6,ROUND(('CẤU HÌNH'!$C$6-E766)*1440,0),0),"")</f>
        <v/>
      </c>
      <c r="J766" s="37" t="str">
        <f>IF(M766="","",IF(M766="TC",G766,IF(M766="X",IF(ROUND((E766-'CẤU HÌNH'!$C$6)*24,4)&gt;='CẤU HÌNH'!$C$13,FLOOR(ROUND((E766-'CẤU HÌNH'!$C$6)*24,4),0.5),0),0)))</f>
        <v/>
      </c>
      <c r="K766" s="32" t="str">
        <f>IF(A766="","",IF(COUNTIF('CẤU HÌNH'!$E$5:$E$24,A766)&gt;0,'CẤU HÌNH'!$C$16,IF(WEEKDAY(A766)=1,'CẤU HÌNH'!$C$15,'CẤU HÌNH'!$C$14)))</f>
        <v/>
      </c>
      <c r="L766" s="37" t="str">
        <f t="shared" si="1"/>
        <v/>
      </c>
      <c r="M766" s="38" t="str">
        <f>IF(OR(A766="",B766=""),"",IF(F766&lt;&gt;"",F766,IF(G766=0,"",IF(OR(COUNTIF('CẤU HÌNH'!$E$5:$E$24,A766)&gt;0,WEEKDAY(A766)=1),"TC",IF(G766&gt;='CẤU HÌNH'!$C$11,"X",IF(G766&gt;='CẤU HÌNH'!$C$12,"N","K"))))))</f>
        <v/>
      </c>
      <c r="N766" s="17"/>
      <c r="O766" s="39" t="str">
        <f t="shared" si="2"/>
        <v/>
      </c>
    </row>
    <row r="767" ht="19.5" customHeight="1">
      <c r="A767" s="15"/>
      <c r="B767" s="17"/>
      <c r="C767" s="22" t="str">
        <f t="array" ref="C767">IF(B767="","",IFERROR(INDEX('NHÂN VIÊN'!$C$5:$C$54,MATCH(B767,'NHÂN VIÊN'!$B$5:$B$54,0)),"⚠ Sai mã NV"))</f>
        <v/>
      </c>
      <c r="D767" s="24"/>
      <c r="E767" s="24"/>
      <c r="F767" s="25"/>
      <c r="G767" s="32" t="str">
        <f>IF(OR(A767="",B767=""),"",IF(AND(D767&lt;&gt;"",E767&lt;&gt;""),ROUND(MAX(0,(E767-D767)*24-MAX(0,MIN(E767,'CẤU HÌNH'!$C$8)-MAX(D767,'CẤU HÌNH'!$C$7))*24),2),0))</f>
        <v/>
      </c>
      <c r="H767" s="34" t="str">
        <f>IF(M767="X",IF(D767&gt;'CẤU HÌNH'!$C$5+'CẤU HÌNH'!$C$10/1440,ROUND((D767-'CẤU HÌNH'!$C$5)*1440,0),0),"")</f>
        <v/>
      </c>
      <c r="I767" s="34" t="str">
        <f>IF(M767="X",IF(E767&lt;'CẤU HÌNH'!$C$6,ROUND(('CẤU HÌNH'!$C$6-E767)*1440,0),0),"")</f>
        <v/>
      </c>
      <c r="J767" s="37" t="str">
        <f>IF(M767="","",IF(M767="TC",G767,IF(M767="X",IF(ROUND((E767-'CẤU HÌNH'!$C$6)*24,4)&gt;='CẤU HÌNH'!$C$13,FLOOR(ROUND((E767-'CẤU HÌNH'!$C$6)*24,4),0.5),0),0)))</f>
        <v/>
      </c>
      <c r="K767" s="32" t="str">
        <f>IF(A767="","",IF(COUNTIF('CẤU HÌNH'!$E$5:$E$24,A767)&gt;0,'CẤU HÌNH'!$C$16,IF(WEEKDAY(A767)=1,'CẤU HÌNH'!$C$15,'CẤU HÌNH'!$C$14)))</f>
        <v/>
      </c>
      <c r="L767" s="37" t="str">
        <f t="shared" si="1"/>
        <v/>
      </c>
      <c r="M767" s="38" t="str">
        <f>IF(OR(A767="",B767=""),"",IF(F767&lt;&gt;"",F767,IF(G767=0,"",IF(OR(COUNTIF('CẤU HÌNH'!$E$5:$E$24,A767)&gt;0,WEEKDAY(A767)=1),"TC",IF(G767&gt;='CẤU HÌNH'!$C$11,"X",IF(G767&gt;='CẤU HÌNH'!$C$12,"N","K"))))))</f>
        <v/>
      </c>
      <c r="N767" s="17"/>
      <c r="O767" s="39" t="str">
        <f t="shared" si="2"/>
        <v/>
      </c>
    </row>
    <row r="768" ht="19.5" customHeight="1">
      <c r="A768" s="15"/>
      <c r="B768" s="17"/>
      <c r="C768" s="22" t="str">
        <f t="array" ref="C768">IF(B768="","",IFERROR(INDEX('NHÂN VIÊN'!$C$5:$C$54,MATCH(B768,'NHÂN VIÊN'!$B$5:$B$54,0)),"⚠ Sai mã NV"))</f>
        <v/>
      </c>
      <c r="D768" s="24"/>
      <c r="E768" s="24"/>
      <c r="F768" s="25"/>
      <c r="G768" s="32" t="str">
        <f>IF(OR(A768="",B768=""),"",IF(AND(D768&lt;&gt;"",E768&lt;&gt;""),ROUND(MAX(0,(E768-D768)*24-MAX(0,MIN(E768,'CẤU HÌNH'!$C$8)-MAX(D768,'CẤU HÌNH'!$C$7))*24),2),0))</f>
        <v/>
      </c>
      <c r="H768" s="34" t="str">
        <f>IF(M768="X",IF(D768&gt;'CẤU HÌNH'!$C$5+'CẤU HÌNH'!$C$10/1440,ROUND((D768-'CẤU HÌNH'!$C$5)*1440,0),0),"")</f>
        <v/>
      </c>
      <c r="I768" s="34" t="str">
        <f>IF(M768="X",IF(E768&lt;'CẤU HÌNH'!$C$6,ROUND(('CẤU HÌNH'!$C$6-E768)*1440,0),0),"")</f>
        <v/>
      </c>
      <c r="J768" s="37" t="str">
        <f>IF(M768="","",IF(M768="TC",G768,IF(M768="X",IF(ROUND((E768-'CẤU HÌNH'!$C$6)*24,4)&gt;='CẤU HÌNH'!$C$13,FLOOR(ROUND((E768-'CẤU HÌNH'!$C$6)*24,4),0.5),0),0)))</f>
        <v/>
      </c>
      <c r="K768" s="32" t="str">
        <f>IF(A768="","",IF(COUNTIF('CẤU HÌNH'!$E$5:$E$24,A768)&gt;0,'CẤU HÌNH'!$C$16,IF(WEEKDAY(A768)=1,'CẤU HÌNH'!$C$15,'CẤU HÌNH'!$C$14)))</f>
        <v/>
      </c>
      <c r="L768" s="37" t="str">
        <f t="shared" si="1"/>
        <v/>
      </c>
      <c r="M768" s="38" t="str">
        <f>IF(OR(A768="",B768=""),"",IF(F768&lt;&gt;"",F768,IF(G768=0,"",IF(OR(COUNTIF('CẤU HÌNH'!$E$5:$E$24,A768)&gt;0,WEEKDAY(A768)=1),"TC",IF(G768&gt;='CẤU HÌNH'!$C$11,"X",IF(G768&gt;='CẤU HÌNH'!$C$12,"N","K"))))))</f>
        <v/>
      </c>
      <c r="N768" s="17"/>
      <c r="O768" s="39" t="str">
        <f t="shared" si="2"/>
        <v/>
      </c>
    </row>
    <row r="769" ht="19.5" customHeight="1">
      <c r="A769" s="15"/>
      <c r="B769" s="17"/>
      <c r="C769" s="22" t="str">
        <f t="array" ref="C769">IF(B769="","",IFERROR(INDEX('NHÂN VIÊN'!$C$5:$C$54,MATCH(B769,'NHÂN VIÊN'!$B$5:$B$54,0)),"⚠ Sai mã NV"))</f>
        <v/>
      </c>
      <c r="D769" s="24"/>
      <c r="E769" s="24"/>
      <c r="F769" s="25"/>
      <c r="G769" s="32" t="str">
        <f>IF(OR(A769="",B769=""),"",IF(AND(D769&lt;&gt;"",E769&lt;&gt;""),ROUND(MAX(0,(E769-D769)*24-MAX(0,MIN(E769,'CẤU HÌNH'!$C$8)-MAX(D769,'CẤU HÌNH'!$C$7))*24),2),0))</f>
        <v/>
      </c>
      <c r="H769" s="34" t="str">
        <f>IF(M769="X",IF(D769&gt;'CẤU HÌNH'!$C$5+'CẤU HÌNH'!$C$10/1440,ROUND((D769-'CẤU HÌNH'!$C$5)*1440,0),0),"")</f>
        <v/>
      </c>
      <c r="I769" s="34" t="str">
        <f>IF(M769="X",IF(E769&lt;'CẤU HÌNH'!$C$6,ROUND(('CẤU HÌNH'!$C$6-E769)*1440,0),0),"")</f>
        <v/>
      </c>
      <c r="J769" s="37" t="str">
        <f>IF(M769="","",IF(M769="TC",G769,IF(M769="X",IF(ROUND((E769-'CẤU HÌNH'!$C$6)*24,4)&gt;='CẤU HÌNH'!$C$13,FLOOR(ROUND((E769-'CẤU HÌNH'!$C$6)*24,4),0.5),0),0)))</f>
        <v/>
      </c>
      <c r="K769" s="32" t="str">
        <f>IF(A769="","",IF(COUNTIF('CẤU HÌNH'!$E$5:$E$24,A769)&gt;0,'CẤU HÌNH'!$C$16,IF(WEEKDAY(A769)=1,'CẤU HÌNH'!$C$15,'CẤU HÌNH'!$C$14)))</f>
        <v/>
      </c>
      <c r="L769" s="37" t="str">
        <f t="shared" si="1"/>
        <v/>
      </c>
      <c r="M769" s="38" t="str">
        <f>IF(OR(A769="",B769=""),"",IF(F769&lt;&gt;"",F769,IF(G769=0,"",IF(OR(COUNTIF('CẤU HÌNH'!$E$5:$E$24,A769)&gt;0,WEEKDAY(A769)=1),"TC",IF(G769&gt;='CẤU HÌNH'!$C$11,"X",IF(G769&gt;='CẤU HÌNH'!$C$12,"N","K"))))))</f>
        <v/>
      </c>
      <c r="N769" s="17"/>
      <c r="O769" s="39" t="str">
        <f t="shared" si="2"/>
        <v/>
      </c>
    </row>
    <row r="770" ht="19.5" customHeight="1">
      <c r="A770" s="15"/>
      <c r="B770" s="17"/>
      <c r="C770" s="22" t="str">
        <f t="array" ref="C770">IF(B770="","",IFERROR(INDEX('NHÂN VIÊN'!$C$5:$C$54,MATCH(B770,'NHÂN VIÊN'!$B$5:$B$54,0)),"⚠ Sai mã NV"))</f>
        <v/>
      </c>
      <c r="D770" s="24"/>
      <c r="E770" s="24"/>
      <c r="F770" s="25"/>
      <c r="G770" s="32" t="str">
        <f>IF(OR(A770="",B770=""),"",IF(AND(D770&lt;&gt;"",E770&lt;&gt;""),ROUND(MAX(0,(E770-D770)*24-MAX(0,MIN(E770,'CẤU HÌNH'!$C$8)-MAX(D770,'CẤU HÌNH'!$C$7))*24),2),0))</f>
        <v/>
      </c>
      <c r="H770" s="34" t="str">
        <f>IF(M770="X",IF(D770&gt;'CẤU HÌNH'!$C$5+'CẤU HÌNH'!$C$10/1440,ROUND((D770-'CẤU HÌNH'!$C$5)*1440,0),0),"")</f>
        <v/>
      </c>
      <c r="I770" s="34" t="str">
        <f>IF(M770="X",IF(E770&lt;'CẤU HÌNH'!$C$6,ROUND(('CẤU HÌNH'!$C$6-E770)*1440,0),0),"")</f>
        <v/>
      </c>
      <c r="J770" s="37" t="str">
        <f>IF(M770="","",IF(M770="TC",G770,IF(M770="X",IF(ROUND((E770-'CẤU HÌNH'!$C$6)*24,4)&gt;='CẤU HÌNH'!$C$13,FLOOR(ROUND((E770-'CẤU HÌNH'!$C$6)*24,4),0.5),0),0)))</f>
        <v/>
      </c>
      <c r="K770" s="32" t="str">
        <f>IF(A770="","",IF(COUNTIF('CẤU HÌNH'!$E$5:$E$24,A770)&gt;0,'CẤU HÌNH'!$C$16,IF(WEEKDAY(A770)=1,'CẤU HÌNH'!$C$15,'CẤU HÌNH'!$C$14)))</f>
        <v/>
      </c>
      <c r="L770" s="37" t="str">
        <f t="shared" si="1"/>
        <v/>
      </c>
      <c r="M770" s="38" t="str">
        <f>IF(OR(A770="",B770=""),"",IF(F770&lt;&gt;"",F770,IF(G770=0,"",IF(OR(COUNTIF('CẤU HÌNH'!$E$5:$E$24,A770)&gt;0,WEEKDAY(A770)=1),"TC",IF(G770&gt;='CẤU HÌNH'!$C$11,"X",IF(G770&gt;='CẤU HÌNH'!$C$12,"N","K"))))))</f>
        <v/>
      </c>
      <c r="N770" s="17"/>
      <c r="O770" s="39" t="str">
        <f t="shared" si="2"/>
        <v/>
      </c>
    </row>
    <row r="771" ht="19.5" customHeight="1">
      <c r="A771" s="15"/>
      <c r="B771" s="17"/>
      <c r="C771" s="22" t="str">
        <f t="array" ref="C771">IF(B771="","",IFERROR(INDEX('NHÂN VIÊN'!$C$5:$C$54,MATCH(B771,'NHÂN VIÊN'!$B$5:$B$54,0)),"⚠ Sai mã NV"))</f>
        <v/>
      </c>
      <c r="D771" s="24"/>
      <c r="E771" s="24"/>
      <c r="F771" s="25"/>
      <c r="G771" s="32" t="str">
        <f>IF(OR(A771="",B771=""),"",IF(AND(D771&lt;&gt;"",E771&lt;&gt;""),ROUND(MAX(0,(E771-D771)*24-MAX(0,MIN(E771,'CẤU HÌNH'!$C$8)-MAX(D771,'CẤU HÌNH'!$C$7))*24),2),0))</f>
        <v/>
      </c>
      <c r="H771" s="34" t="str">
        <f>IF(M771="X",IF(D771&gt;'CẤU HÌNH'!$C$5+'CẤU HÌNH'!$C$10/1440,ROUND((D771-'CẤU HÌNH'!$C$5)*1440,0),0),"")</f>
        <v/>
      </c>
      <c r="I771" s="34" t="str">
        <f>IF(M771="X",IF(E771&lt;'CẤU HÌNH'!$C$6,ROUND(('CẤU HÌNH'!$C$6-E771)*1440,0),0),"")</f>
        <v/>
      </c>
      <c r="J771" s="37" t="str">
        <f>IF(M771="","",IF(M771="TC",G771,IF(M771="X",IF(ROUND((E771-'CẤU HÌNH'!$C$6)*24,4)&gt;='CẤU HÌNH'!$C$13,FLOOR(ROUND((E771-'CẤU HÌNH'!$C$6)*24,4),0.5),0),0)))</f>
        <v/>
      </c>
      <c r="K771" s="32" t="str">
        <f>IF(A771="","",IF(COUNTIF('CẤU HÌNH'!$E$5:$E$24,A771)&gt;0,'CẤU HÌNH'!$C$16,IF(WEEKDAY(A771)=1,'CẤU HÌNH'!$C$15,'CẤU HÌNH'!$C$14)))</f>
        <v/>
      </c>
      <c r="L771" s="37" t="str">
        <f t="shared" si="1"/>
        <v/>
      </c>
      <c r="M771" s="38" t="str">
        <f>IF(OR(A771="",B771=""),"",IF(F771&lt;&gt;"",F771,IF(G771=0,"",IF(OR(COUNTIF('CẤU HÌNH'!$E$5:$E$24,A771)&gt;0,WEEKDAY(A771)=1),"TC",IF(G771&gt;='CẤU HÌNH'!$C$11,"X",IF(G771&gt;='CẤU HÌNH'!$C$12,"N","K"))))))</f>
        <v/>
      </c>
      <c r="N771" s="17"/>
      <c r="O771" s="39" t="str">
        <f t="shared" si="2"/>
        <v/>
      </c>
    </row>
    <row r="772" ht="19.5" customHeight="1">
      <c r="A772" s="15"/>
      <c r="B772" s="17"/>
      <c r="C772" s="22" t="str">
        <f t="array" ref="C772">IF(B772="","",IFERROR(INDEX('NHÂN VIÊN'!$C$5:$C$54,MATCH(B772,'NHÂN VIÊN'!$B$5:$B$54,0)),"⚠ Sai mã NV"))</f>
        <v/>
      </c>
      <c r="D772" s="24"/>
      <c r="E772" s="24"/>
      <c r="F772" s="25"/>
      <c r="G772" s="32" t="str">
        <f>IF(OR(A772="",B772=""),"",IF(AND(D772&lt;&gt;"",E772&lt;&gt;""),ROUND(MAX(0,(E772-D772)*24-MAX(0,MIN(E772,'CẤU HÌNH'!$C$8)-MAX(D772,'CẤU HÌNH'!$C$7))*24),2),0))</f>
        <v/>
      </c>
      <c r="H772" s="34" t="str">
        <f>IF(M772="X",IF(D772&gt;'CẤU HÌNH'!$C$5+'CẤU HÌNH'!$C$10/1440,ROUND((D772-'CẤU HÌNH'!$C$5)*1440,0),0),"")</f>
        <v/>
      </c>
      <c r="I772" s="34" t="str">
        <f>IF(M772="X",IF(E772&lt;'CẤU HÌNH'!$C$6,ROUND(('CẤU HÌNH'!$C$6-E772)*1440,0),0),"")</f>
        <v/>
      </c>
      <c r="J772" s="37" t="str">
        <f>IF(M772="","",IF(M772="TC",G772,IF(M772="X",IF(ROUND((E772-'CẤU HÌNH'!$C$6)*24,4)&gt;='CẤU HÌNH'!$C$13,FLOOR(ROUND((E772-'CẤU HÌNH'!$C$6)*24,4),0.5),0),0)))</f>
        <v/>
      </c>
      <c r="K772" s="32" t="str">
        <f>IF(A772="","",IF(COUNTIF('CẤU HÌNH'!$E$5:$E$24,A772)&gt;0,'CẤU HÌNH'!$C$16,IF(WEEKDAY(A772)=1,'CẤU HÌNH'!$C$15,'CẤU HÌNH'!$C$14)))</f>
        <v/>
      </c>
      <c r="L772" s="37" t="str">
        <f t="shared" si="1"/>
        <v/>
      </c>
      <c r="M772" s="38" t="str">
        <f>IF(OR(A772="",B772=""),"",IF(F772&lt;&gt;"",F772,IF(G772=0,"",IF(OR(COUNTIF('CẤU HÌNH'!$E$5:$E$24,A772)&gt;0,WEEKDAY(A772)=1),"TC",IF(G772&gt;='CẤU HÌNH'!$C$11,"X",IF(G772&gt;='CẤU HÌNH'!$C$12,"N","K"))))))</f>
        <v/>
      </c>
      <c r="N772" s="17"/>
      <c r="O772" s="39" t="str">
        <f t="shared" si="2"/>
        <v/>
      </c>
    </row>
    <row r="773" ht="19.5" customHeight="1">
      <c r="A773" s="15"/>
      <c r="B773" s="17"/>
      <c r="C773" s="22" t="str">
        <f t="array" ref="C773">IF(B773="","",IFERROR(INDEX('NHÂN VIÊN'!$C$5:$C$54,MATCH(B773,'NHÂN VIÊN'!$B$5:$B$54,0)),"⚠ Sai mã NV"))</f>
        <v/>
      </c>
      <c r="D773" s="24"/>
      <c r="E773" s="24"/>
      <c r="F773" s="25"/>
      <c r="G773" s="32" t="str">
        <f>IF(OR(A773="",B773=""),"",IF(AND(D773&lt;&gt;"",E773&lt;&gt;""),ROUND(MAX(0,(E773-D773)*24-MAX(0,MIN(E773,'CẤU HÌNH'!$C$8)-MAX(D773,'CẤU HÌNH'!$C$7))*24),2),0))</f>
        <v/>
      </c>
      <c r="H773" s="34" t="str">
        <f>IF(M773="X",IF(D773&gt;'CẤU HÌNH'!$C$5+'CẤU HÌNH'!$C$10/1440,ROUND((D773-'CẤU HÌNH'!$C$5)*1440,0),0),"")</f>
        <v/>
      </c>
      <c r="I773" s="34" t="str">
        <f>IF(M773="X",IF(E773&lt;'CẤU HÌNH'!$C$6,ROUND(('CẤU HÌNH'!$C$6-E773)*1440,0),0),"")</f>
        <v/>
      </c>
      <c r="J773" s="37" t="str">
        <f>IF(M773="","",IF(M773="TC",G773,IF(M773="X",IF(ROUND((E773-'CẤU HÌNH'!$C$6)*24,4)&gt;='CẤU HÌNH'!$C$13,FLOOR(ROUND((E773-'CẤU HÌNH'!$C$6)*24,4),0.5),0),0)))</f>
        <v/>
      </c>
      <c r="K773" s="32" t="str">
        <f>IF(A773="","",IF(COUNTIF('CẤU HÌNH'!$E$5:$E$24,A773)&gt;0,'CẤU HÌNH'!$C$16,IF(WEEKDAY(A773)=1,'CẤU HÌNH'!$C$15,'CẤU HÌNH'!$C$14)))</f>
        <v/>
      </c>
      <c r="L773" s="37" t="str">
        <f t="shared" si="1"/>
        <v/>
      </c>
      <c r="M773" s="38" t="str">
        <f>IF(OR(A773="",B773=""),"",IF(F773&lt;&gt;"",F773,IF(G773=0,"",IF(OR(COUNTIF('CẤU HÌNH'!$E$5:$E$24,A773)&gt;0,WEEKDAY(A773)=1),"TC",IF(G773&gt;='CẤU HÌNH'!$C$11,"X",IF(G773&gt;='CẤU HÌNH'!$C$12,"N","K"))))))</f>
        <v/>
      </c>
      <c r="N773" s="17"/>
      <c r="O773" s="39" t="str">
        <f t="shared" si="2"/>
        <v/>
      </c>
    </row>
    <row r="774" ht="19.5" customHeight="1">
      <c r="A774" s="15"/>
      <c r="B774" s="17"/>
      <c r="C774" s="22" t="str">
        <f t="array" ref="C774">IF(B774="","",IFERROR(INDEX('NHÂN VIÊN'!$C$5:$C$54,MATCH(B774,'NHÂN VIÊN'!$B$5:$B$54,0)),"⚠ Sai mã NV"))</f>
        <v/>
      </c>
      <c r="D774" s="24"/>
      <c r="E774" s="24"/>
      <c r="F774" s="25"/>
      <c r="G774" s="32" t="str">
        <f>IF(OR(A774="",B774=""),"",IF(AND(D774&lt;&gt;"",E774&lt;&gt;""),ROUND(MAX(0,(E774-D774)*24-MAX(0,MIN(E774,'CẤU HÌNH'!$C$8)-MAX(D774,'CẤU HÌNH'!$C$7))*24),2),0))</f>
        <v/>
      </c>
      <c r="H774" s="34" t="str">
        <f>IF(M774="X",IF(D774&gt;'CẤU HÌNH'!$C$5+'CẤU HÌNH'!$C$10/1440,ROUND((D774-'CẤU HÌNH'!$C$5)*1440,0),0),"")</f>
        <v/>
      </c>
      <c r="I774" s="34" t="str">
        <f>IF(M774="X",IF(E774&lt;'CẤU HÌNH'!$C$6,ROUND(('CẤU HÌNH'!$C$6-E774)*1440,0),0),"")</f>
        <v/>
      </c>
      <c r="J774" s="37" t="str">
        <f>IF(M774="","",IF(M774="TC",G774,IF(M774="X",IF(ROUND((E774-'CẤU HÌNH'!$C$6)*24,4)&gt;='CẤU HÌNH'!$C$13,FLOOR(ROUND((E774-'CẤU HÌNH'!$C$6)*24,4),0.5),0),0)))</f>
        <v/>
      </c>
      <c r="K774" s="32" t="str">
        <f>IF(A774="","",IF(COUNTIF('CẤU HÌNH'!$E$5:$E$24,A774)&gt;0,'CẤU HÌNH'!$C$16,IF(WEEKDAY(A774)=1,'CẤU HÌNH'!$C$15,'CẤU HÌNH'!$C$14)))</f>
        <v/>
      </c>
      <c r="L774" s="37" t="str">
        <f t="shared" si="1"/>
        <v/>
      </c>
      <c r="M774" s="38" t="str">
        <f>IF(OR(A774="",B774=""),"",IF(F774&lt;&gt;"",F774,IF(G774=0,"",IF(OR(COUNTIF('CẤU HÌNH'!$E$5:$E$24,A774)&gt;0,WEEKDAY(A774)=1),"TC",IF(G774&gt;='CẤU HÌNH'!$C$11,"X",IF(G774&gt;='CẤU HÌNH'!$C$12,"N","K"))))))</f>
        <v/>
      </c>
      <c r="N774" s="17"/>
      <c r="O774" s="39" t="str">
        <f t="shared" si="2"/>
        <v/>
      </c>
    </row>
    <row r="775" ht="19.5" customHeight="1">
      <c r="A775" s="15"/>
      <c r="B775" s="17"/>
      <c r="C775" s="22" t="str">
        <f t="array" ref="C775">IF(B775="","",IFERROR(INDEX('NHÂN VIÊN'!$C$5:$C$54,MATCH(B775,'NHÂN VIÊN'!$B$5:$B$54,0)),"⚠ Sai mã NV"))</f>
        <v/>
      </c>
      <c r="D775" s="24"/>
      <c r="E775" s="24"/>
      <c r="F775" s="25"/>
      <c r="G775" s="32" t="str">
        <f>IF(OR(A775="",B775=""),"",IF(AND(D775&lt;&gt;"",E775&lt;&gt;""),ROUND(MAX(0,(E775-D775)*24-MAX(0,MIN(E775,'CẤU HÌNH'!$C$8)-MAX(D775,'CẤU HÌNH'!$C$7))*24),2),0))</f>
        <v/>
      </c>
      <c r="H775" s="34" t="str">
        <f>IF(M775="X",IF(D775&gt;'CẤU HÌNH'!$C$5+'CẤU HÌNH'!$C$10/1440,ROUND((D775-'CẤU HÌNH'!$C$5)*1440,0),0),"")</f>
        <v/>
      </c>
      <c r="I775" s="34" t="str">
        <f>IF(M775="X",IF(E775&lt;'CẤU HÌNH'!$C$6,ROUND(('CẤU HÌNH'!$C$6-E775)*1440,0),0),"")</f>
        <v/>
      </c>
      <c r="J775" s="37" t="str">
        <f>IF(M775="","",IF(M775="TC",G775,IF(M775="X",IF(ROUND((E775-'CẤU HÌNH'!$C$6)*24,4)&gt;='CẤU HÌNH'!$C$13,FLOOR(ROUND((E775-'CẤU HÌNH'!$C$6)*24,4),0.5),0),0)))</f>
        <v/>
      </c>
      <c r="K775" s="32" t="str">
        <f>IF(A775="","",IF(COUNTIF('CẤU HÌNH'!$E$5:$E$24,A775)&gt;0,'CẤU HÌNH'!$C$16,IF(WEEKDAY(A775)=1,'CẤU HÌNH'!$C$15,'CẤU HÌNH'!$C$14)))</f>
        <v/>
      </c>
      <c r="L775" s="37" t="str">
        <f t="shared" si="1"/>
        <v/>
      </c>
      <c r="M775" s="38" t="str">
        <f>IF(OR(A775="",B775=""),"",IF(F775&lt;&gt;"",F775,IF(G775=0,"",IF(OR(COUNTIF('CẤU HÌNH'!$E$5:$E$24,A775)&gt;0,WEEKDAY(A775)=1),"TC",IF(G775&gt;='CẤU HÌNH'!$C$11,"X",IF(G775&gt;='CẤU HÌNH'!$C$12,"N","K"))))))</f>
        <v/>
      </c>
      <c r="N775" s="17"/>
      <c r="O775" s="39" t="str">
        <f t="shared" si="2"/>
        <v/>
      </c>
    </row>
    <row r="776" ht="19.5" customHeight="1">
      <c r="A776" s="15"/>
      <c r="B776" s="17"/>
      <c r="C776" s="22" t="str">
        <f t="array" ref="C776">IF(B776="","",IFERROR(INDEX('NHÂN VIÊN'!$C$5:$C$54,MATCH(B776,'NHÂN VIÊN'!$B$5:$B$54,0)),"⚠ Sai mã NV"))</f>
        <v/>
      </c>
      <c r="D776" s="24"/>
      <c r="E776" s="24"/>
      <c r="F776" s="25"/>
      <c r="G776" s="32" t="str">
        <f>IF(OR(A776="",B776=""),"",IF(AND(D776&lt;&gt;"",E776&lt;&gt;""),ROUND(MAX(0,(E776-D776)*24-MAX(0,MIN(E776,'CẤU HÌNH'!$C$8)-MAX(D776,'CẤU HÌNH'!$C$7))*24),2),0))</f>
        <v/>
      </c>
      <c r="H776" s="34" t="str">
        <f>IF(M776="X",IF(D776&gt;'CẤU HÌNH'!$C$5+'CẤU HÌNH'!$C$10/1440,ROUND((D776-'CẤU HÌNH'!$C$5)*1440,0),0),"")</f>
        <v/>
      </c>
      <c r="I776" s="34" t="str">
        <f>IF(M776="X",IF(E776&lt;'CẤU HÌNH'!$C$6,ROUND(('CẤU HÌNH'!$C$6-E776)*1440,0),0),"")</f>
        <v/>
      </c>
      <c r="J776" s="37" t="str">
        <f>IF(M776="","",IF(M776="TC",G776,IF(M776="X",IF(ROUND((E776-'CẤU HÌNH'!$C$6)*24,4)&gt;='CẤU HÌNH'!$C$13,FLOOR(ROUND((E776-'CẤU HÌNH'!$C$6)*24,4),0.5),0),0)))</f>
        <v/>
      </c>
      <c r="K776" s="32" t="str">
        <f>IF(A776="","",IF(COUNTIF('CẤU HÌNH'!$E$5:$E$24,A776)&gt;0,'CẤU HÌNH'!$C$16,IF(WEEKDAY(A776)=1,'CẤU HÌNH'!$C$15,'CẤU HÌNH'!$C$14)))</f>
        <v/>
      </c>
      <c r="L776" s="37" t="str">
        <f t="shared" si="1"/>
        <v/>
      </c>
      <c r="M776" s="38" t="str">
        <f>IF(OR(A776="",B776=""),"",IF(F776&lt;&gt;"",F776,IF(G776=0,"",IF(OR(COUNTIF('CẤU HÌNH'!$E$5:$E$24,A776)&gt;0,WEEKDAY(A776)=1),"TC",IF(G776&gt;='CẤU HÌNH'!$C$11,"X",IF(G776&gt;='CẤU HÌNH'!$C$12,"N","K"))))))</f>
        <v/>
      </c>
      <c r="N776" s="17"/>
      <c r="O776" s="39" t="str">
        <f t="shared" si="2"/>
        <v/>
      </c>
    </row>
    <row r="777" ht="19.5" customHeight="1">
      <c r="A777" s="15"/>
      <c r="B777" s="17"/>
      <c r="C777" s="22" t="str">
        <f t="array" ref="C777">IF(B777="","",IFERROR(INDEX('NHÂN VIÊN'!$C$5:$C$54,MATCH(B777,'NHÂN VIÊN'!$B$5:$B$54,0)),"⚠ Sai mã NV"))</f>
        <v/>
      </c>
      <c r="D777" s="24"/>
      <c r="E777" s="24"/>
      <c r="F777" s="25"/>
      <c r="G777" s="32" t="str">
        <f>IF(OR(A777="",B777=""),"",IF(AND(D777&lt;&gt;"",E777&lt;&gt;""),ROUND(MAX(0,(E777-D777)*24-MAX(0,MIN(E777,'CẤU HÌNH'!$C$8)-MAX(D777,'CẤU HÌNH'!$C$7))*24),2),0))</f>
        <v/>
      </c>
      <c r="H777" s="34" t="str">
        <f>IF(M777="X",IF(D777&gt;'CẤU HÌNH'!$C$5+'CẤU HÌNH'!$C$10/1440,ROUND((D777-'CẤU HÌNH'!$C$5)*1440,0),0),"")</f>
        <v/>
      </c>
      <c r="I777" s="34" t="str">
        <f>IF(M777="X",IF(E777&lt;'CẤU HÌNH'!$C$6,ROUND(('CẤU HÌNH'!$C$6-E777)*1440,0),0),"")</f>
        <v/>
      </c>
      <c r="J777" s="37" t="str">
        <f>IF(M777="","",IF(M777="TC",G777,IF(M777="X",IF(ROUND((E777-'CẤU HÌNH'!$C$6)*24,4)&gt;='CẤU HÌNH'!$C$13,FLOOR(ROUND((E777-'CẤU HÌNH'!$C$6)*24,4),0.5),0),0)))</f>
        <v/>
      </c>
      <c r="K777" s="32" t="str">
        <f>IF(A777="","",IF(COUNTIF('CẤU HÌNH'!$E$5:$E$24,A777)&gt;0,'CẤU HÌNH'!$C$16,IF(WEEKDAY(A777)=1,'CẤU HÌNH'!$C$15,'CẤU HÌNH'!$C$14)))</f>
        <v/>
      </c>
      <c r="L777" s="37" t="str">
        <f t="shared" si="1"/>
        <v/>
      </c>
      <c r="M777" s="38" t="str">
        <f>IF(OR(A777="",B777=""),"",IF(F777&lt;&gt;"",F777,IF(G777=0,"",IF(OR(COUNTIF('CẤU HÌNH'!$E$5:$E$24,A777)&gt;0,WEEKDAY(A777)=1),"TC",IF(G777&gt;='CẤU HÌNH'!$C$11,"X",IF(G777&gt;='CẤU HÌNH'!$C$12,"N","K"))))))</f>
        <v/>
      </c>
      <c r="N777" s="17"/>
      <c r="O777" s="39" t="str">
        <f t="shared" si="2"/>
        <v/>
      </c>
    </row>
    <row r="778" ht="19.5" customHeight="1">
      <c r="A778" s="15"/>
      <c r="B778" s="17"/>
      <c r="C778" s="22" t="str">
        <f t="array" ref="C778">IF(B778="","",IFERROR(INDEX('NHÂN VIÊN'!$C$5:$C$54,MATCH(B778,'NHÂN VIÊN'!$B$5:$B$54,0)),"⚠ Sai mã NV"))</f>
        <v/>
      </c>
      <c r="D778" s="24"/>
      <c r="E778" s="24"/>
      <c r="F778" s="25"/>
      <c r="G778" s="32" t="str">
        <f>IF(OR(A778="",B778=""),"",IF(AND(D778&lt;&gt;"",E778&lt;&gt;""),ROUND(MAX(0,(E778-D778)*24-MAX(0,MIN(E778,'CẤU HÌNH'!$C$8)-MAX(D778,'CẤU HÌNH'!$C$7))*24),2),0))</f>
        <v/>
      </c>
      <c r="H778" s="34" t="str">
        <f>IF(M778="X",IF(D778&gt;'CẤU HÌNH'!$C$5+'CẤU HÌNH'!$C$10/1440,ROUND((D778-'CẤU HÌNH'!$C$5)*1440,0),0),"")</f>
        <v/>
      </c>
      <c r="I778" s="34" t="str">
        <f>IF(M778="X",IF(E778&lt;'CẤU HÌNH'!$C$6,ROUND(('CẤU HÌNH'!$C$6-E778)*1440,0),0),"")</f>
        <v/>
      </c>
      <c r="J778" s="37" t="str">
        <f>IF(M778="","",IF(M778="TC",G778,IF(M778="X",IF(ROUND((E778-'CẤU HÌNH'!$C$6)*24,4)&gt;='CẤU HÌNH'!$C$13,FLOOR(ROUND((E778-'CẤU HÌNH'!$C$6)*24,4),0.5),0),0)))</f>
        <v/>
      </c>
      <c r="K778" s="32" t="str">
        <f>IF(A778="","",IF(COUNTIF('CẤU HÌNH'!$E$5:$E$24,A778)&gt;0,'CẤU HÌNH'!$C$16,IF(WEEKDAY(A778)=1,'CẤU HÌNH'!$C$15,'CẤU HÌNH'!$C$14)))</f>
        <v/>
      </c>
      <c r="L778" s="37" t="str">
        <f t="shared" si="1"/>
        <v/>
      </c>
      <c r="M778" s="38" t="str">
        <f>IF(OR(A778="",B778=""),"",IF(F778&lt;&gt;"",F778,IF(G778=0,"",IF(OR(COUNTIF('CẤU HÌNH'!$E$5:$E$24,A778)&gt;0,WEEKDAY(A778)=1),"TC",IF(G778&gt;='CẤU HÌNH'!$C$11,"X",IF(G778&gt;='CẤU HÌNH'!$C$12,"N","K"))))))</f>
        <v/>
      </c>
      <c r="N778" s="17"/>
      <c r="O778" s="39" t="str">
        <f t="shared" si="2"/>
        <v/>
      </c>
    </row>
    <row r="779" ht="19.5" customHeight="1">
      <c r="A779" s="15"/>
      <c r="B779" s="17"/>
      <c r="C779" s="22" t="str">
        <f t="array" ref="C779">IF(B779="","",IFERROR(INDEX('NHÂN VIÊN'!$C$5:$C$54,MATCH(B779,'NHÂN VIÊN'!$B$5:$B$54,0)),"⚠ Sai mã NV"))</f>
        <v/>
      </c>
      <c r="D779" s="24"/>
      <c r="E779" s="24"/>
      <c r="F779" s="25"/>
      <c r="G779" s="32" t="str">
        <f>IF(OR(A779="",B779=""),"",IF(AND(D779&lt;&gt;"",E779&lt;&gt;""),ROUND(MAX(0,(E779-D779)*24-MAX(0,MIN(E779,'CẤU HÌNH'!$C$8)-MAX(D779,'CẤU HÌNH'!$C$7))*24),2),0))</f>
        <v/>
      </c>
      <c r="H779" s="34" t="str">
        <f>IF(M779="X",IF(D779&gt;'CẤU HÌNH'!$C$5+'CẤU HÌNH'!$C$10/1440,ROUND((D779-'CẤU HÌNH'!$C$5)*1440,0),0),"")</f>
        <v/>
      </c>
      <c r="I779" s="34" t="str">
        <f>IF(M779="X",IF(E779&lt;'CẤU HÌNH'!$C$6,ROUND(('CẤU HÌNH'!$C$6-E779)*1440,0),0),"")</f>
        <v/>
      </c>
      <c r="J779" s="37" t="str">
        <f>IF(M779="","",IF(M779="TC",G779,IF(M779="X",IF(ROUND((E779-'CẤU HÌNH'!$C$6)*24,4)&gt;='CẤU HÌNH'!$C$13,FLOOR(ROUND((E779-'CẤU HÌNH'!$C$6)*24,4),0.5),0),0)))</f>
        <v/>
      </c>
      <c r="K779" s="32" t="str">
        <f>IF(A779="","",IF(COUNTIF('CẤU HÌNH'!$E$5:$E$24,A779)&gt;0,'CẤU HÌNH'!$C$16,IF(WEEKDAY(A779)=1,'CẤU HÌNH'!$C$15,'CẤU HÌNH'!$C$14)))</f>
        <v/>
      </c>
      <c r="L779" s="37" t="str">
        <f t="shared" si="1"/>
        <v/>
      </c>
      <c r="M779" s="38" t="str">
        <f>IF(OR(A779="",B779=""),"",IF(F779&lt;&gt;"",F779,IF(G779=0,"",IF(OR(COUNTIF('CẤU HÌNH'!$E$5:$E$24,A779)&gt;0,WEEKDAY(A779)=1),"TC",IF(G779&gt;='CẤU HÌNH'!$C$11,"X",IF(G779&gt;='CẤU HÌNH'!$C$12,"N","K"))))))</f>
        <v/>
      </c>
      <c r="N779" s="17"/>
      <c r="O779" s="39" t="str">
        <f t="shared" si="2"/>
        <v/>
      </c>
    </row>
    <row r="780" ht="19.5" customHeight="1">
      <c r="A780" s="15"/>
      <c r="B780" s="17"/>
      <c r="C780" s="22" t="str">
        <f t="array" ref="C780">IF(B780="","",IFERROR(INDEX('NHÂN VIÊN'!$C$5:$C$54,MATCH(B780,'NHÂN VIÊN'!$B$5:$B$54,0)),"⚠ Sai mã NV"))</f>
        <v/>
      </c>
      <c r="D780" s="24"/>
      <c r="E780" s="24"/>
      <c r="F780" s="25"/>
      <c r="G780" s="32" t="str">
        <f>IF(OR(A780="",B780=""),"",IF(AND(D780&lt;&gt;"",E780&lt;&gt;""),ROUND(MAX(0,(E780-D780)*24-MAX(0,MIN(E780,'CẤU HÌNH'!$C$8)-MAX(D780,'CẤU HÌNH'!$C$7))*24),2),0))</f>
        <v/>
      </c>
      <c r="H780" s="34" t="str">
        <f>IF(M780="X",IF(D780&gt;'CẤU HÌNH'!$C$5+'CẤU HÌNH'!$C$10/1440,ROUND((D780-'CẤU HÌNH'!$C$5)*1440,0),0),"")</f>
        <v/>
      </c>
      <c r="I780" s="34" t="str">
        <f>IF(M780="X",IF(E780&lt;'CẤU HÌNH'!$C$6,ROUND(('CẤU HÌNH'!$C$6-E780)*1440,0),0),"")</f>
        <v/>
      </c>
      <c r="J780" s="37" t="str">
        <f>IF(M780="","",IF(M780="TC",G780,IF(M780="X",IF(ROUND((E780-'CẤU HÌNH'!$C$6)*24,4)&gt;='CẤU HÌNH'!$C$13,FLOOR(ROUND((E780-'CẤU HÌNH'!$C$6)*24,4),0.5),0),0)))</f>
        <v/>
      </c>
      <c r="K780" s="32" t="str">
        <f>IF(A780="","",IF(COUNTIF('CẤU HÌNH'!$E$5:$E$24,A780)&gt;0,'CẤU HÌNH'!$C$16,IF(WEEKDAY(A780)=1,'CẤU HÌNH'!$C$15,'CẤU HÌNH'!$C$14)))</f>
        <v/>
      </c>
      <c r="L780" s="37" t="str">
        <f t="shared" si="1"/>
        <v/>
      </c>
      <c r="M780" s="38" t="str">
        <f>IF(OR(A780="",B780=""),"",IF(F780&lt;&gt;"",F780,IF(G780=0,"",IF(OR(COUNTIF('CẤU HÌNH'!$E$5:$E$24,A780)&gt;0,WEEKDAY(A780)=1),"TC",IF(G780&gt;='CẤU HÌNH'!$C$11,"X",IF(G780&gt;='CẤU HÌNH'!$C$12,"N","K"))))))</f>
        <v/>
      </c>
      <c r="N780" s="17"/>
      <c r="O780" s="39" t="str">
        <f t="shared" si="2"/>
        <v/>
      </c>
    </row>
    <row r="781" ht="19.5" customHeight="1">
      <c r="A781" s="15"/>
      <c r="B781" s="17"/>
      <c r="C781" s="22" t="str">
        <f t="array" ref="C781">IF(B781="","",IFERROR(INDEX('NHÂN VIÊN'!$C$5:$C$54,MATCH(B781,'NHÂN VIÊN'!$B$5:$B$54,0)),"⚠ Sai mã NV"))</f>
        <v/>
      </c>
      <c r="D781" s="24"/>
      <c r="E781" s="24"/>
      <c r="F781" s="25"/>
      <c r="G781" s="32" t="str">
        <f>IF(OR(A781="",B781=""),"",IF(AND(D781&lt;&gt;"",E781&lt;&gt;""),ROUND(MAX(0,(E781-D781)*24-MAX(0,MIN(E781,'CẤU HÌNH'!$C$8)-MAX(D781,'CẤU HÌNH'!$C$7))*24),2),0))</f>
        <v/>
      </c>
      <c r="H781" s="34" t="str">
        <f>IF(M781="X",IF(D781&gt;'CẤU HÌNH'!$C$5+'CẤU HÌNH'!$C$10/1440,ROUND((D781-'CẤU HÌNH'!$C$5)*1440,0),0),"")</f>
        <v/>
      </c>
      <c r="I781" s="34" t="str">
        <f>IF(M781="X",IF(E781&lt;'CẤU HÌNH'!$C$6,ROUND(('CẤU HÌNH'!$C$6-E781)*1440,0),0),"")</f>
        <v/>
      </c>
      <c r="J781" s="37" t="str">
        <f>IF(M781="","",IF(M781="TC",G781,IF(M781="X",IF(ROUND((E781-'CẤU HÌNH'!$C$6)*24,4)&gt;='CẤU HÌNH'!$C$13,FLOOR(ROUND((E781-'CẤU HÌNH'!$C$6)*24,4),0.5),0),0)))</f>
        <v/>
      </c>
      <c r="K781" s="32" t="str">
        <f>IF(A781="","",IF(COUNTIF('CẤU HÌNH'!$E$5:$E$24,A781)&gt;0,'CẤU HÌNH'!$C$16,IF(WEEKDAY(A781)=1,'CẤU HÌNH'!$C$15,'CẤU HÌNH'!$C$14)))</f>
        <v/>
      </c>
      <c r="L781" s="37" t="str">
        <f t="shared" si="1"/>
        <v/>
      </c>
      <c r="M781" s="38" t="str">
        <f>IF(OR(A781="",B781=""),"",IF(F781&lt;&gt;"",F781,IF(G781=0,"",IF(OR(COUNTIF('CẤU HÌNH'!$E$5:$E$24,A781)&gt;0,WEEKDAY(A781)=1),"TC",IF(G781&gt;='CẤU HÌNH'!$C$11,"X",IF(G781&gt;='CẤU HÌNH'!$C$12,"N","K"))))))</f>
        <v/>
      </c>
      <c r="N781" s="17"/>
      <c r="O781" s="39" t="str">
        <f t="shared" si="2"/>
        <v/>
      </c>
    </row>
    <row r="782" ht="19.5" customHeight="1">
      <c r="A782" s="15"/>
      <c r="B782" s="17"/>
      <c r="C782" s="22" t="str">
        <f t="array" ref="C782">IF(B782="","",IFERROR(INDEX('NHÂN VIÊN'!$C$5:$C$54,MATCH(B782,'NHÂN VIÊN'!$B$5:$B$54,0)),"⚠ Sai mã NV"))</f>
        <v/>
      </c>
      <c r="D782" s="24"/>
      <c r="E782" s="24"/>
      <c r="F782" s="25"/>
      <c r="G782" s="32" t="str">
        <f>IF(OR(A782="",B782=""),"",IF(AND(D782&lt;&gt;"",E782&lt;&gt;""),ROUND(MAX(0,(E782-D782)*24-MAX(0,MIN(E782,'CẤU HÌNH'!$C$8)-MAX(D782,'CẤU HÌNH'!$C$7))*24),2),0))</f>
        <v/>
      </c>
      <c r="H782" s="34" t="str">
        <f>IF(M782="X",IF(D782&gt;'CẤU HÌNH'!$C$5+'CẤU HÌNH'!$C$10/1440,ROUND((D782-'CẤU HÌNH'!$C$5)*1440,0),0),"")</f>
        <v/>
      </c>
      <c r="I782" s="34" t="str">
        <f>IF(M782="X",IF(E782&lt;'CẤU HÌNH'!$C$6,ROUND(('CẤU HÌNH'!$C$6-E782)*1440,0),0),"")</f>
        <v/>
      </c>
      <c r="J782" s="37" t="str">
        <f>IF(M782="","",IF(M782="TC",G782,IF(M782="X",IF(ROUND((E782-'CẤU HÌNH'!$C$6)*24,4)&gt;='CẤU HÌNH'!$C$13,FLOOR(ROUND((E782-'CẤU HÌNH'!$C$6)*24,4),0.5),0),0)))</f>
        <v/>
      </c>
      <c r="K782" s="32" t="str">
        <f>IF(A782="","",IF(COUNTIF('CẤU HÌNH'!$E$5:$E$24,A782)&gt;0,'CẤU HÌNH'!$C$16,IF(WEEKDAY(A782)=1,'CẤU HÌNH'!$C$15,'CẤU HÌNH'!$C$14)))</f>
        <v/>
      </c>
      <c r="L782" s="37" t="str">
        <f t="shared" si="1"/>
        <v/>
      </c>
      <c r="M782" s="38" t="str">
        <f>IF(OR(A782="",B782=""),"",IF(F782&lt;&gt;"",F782,IF(G782=0,"",IF(OR(COUNTIF('CẤU HÌNH'!$E$5:$E$24,A782)&gt;0,WEEKDAY(A782)=1),"TC",IF(G782&gt;='CẤU HÌNH'!$C$11,"X",IF(G782&gt;='CẤU HÌNH'!$C$12,"N","K"))))))</f>
        <v/>
      </c>
      <c r="N782" s="17"/>
      <c r="O782" s="39" t="str">
        <f t="shared" si="2"/>
        <v/>
      </c>
    </row>
    <row r="783" ht="19.5" customHeight="1">
      <c r="A783" s="15"/>
      <c r="B783" s="17"/>
      <c r="C783" s="22" t="str">
        <f t="array" ref="C783">IF(B783="","",IFERROR(INDEX('NHÂN VIÊN'!$C$5:$C$54,MATCH(B783,'NHÂN VIÊN'!$B$5:$B$54,0)),"⚠ Sai mã NV"))</f>
        <v/>
      </c>
      <c r="D783" s="24"/>
      <c r="E783" s="24"/>
      <c r="F783" s="25"/>
      <c r="G783" s="32" t="str">
        <f>IF(OR(A783="",B783=""),"",IF(AND(D783&lt;&gt;"",E783&lt;&gt;""),ROUND(MAX(0,(E783-D783)*24-MAX(0,MIN(E783,'CẤU HÌNH'!$C$8)-MAX(D783,'CẤU HÌNH'!$C$7))*24),2),0))</f>
        <v/>
      </c>
      <c r="H783" s="34" t="str">
        <f>IF(M783="X",IF(D783&gt;'CẤU HÌNH'!$C$5+'CẤU HÌNH'!$C$10/1440,ROUND((D783-'CẤU HÌNH'!$C$5)*1440,0),0),"")</f>
        <v/>
      </c>
      <c r="I783" s="34" t="str">
        <f>IF(M783="X",IF(E783&lt;'CẤU HÌNH'!$C$6,ROUND(('CẤU HÌNH'!$C$6-E783)*1440,0),0),"")</f>
        <v/>
      </c>
      <c r="J783" s="37" t="str">
        <f>IF(M783="","",IF(M783="TC",G783,IF(M783="X",IF(ROUND((E783-'CẤU HÌNH'!$C$6)*24,4)&gt;='CẤU HÌNH'!$C$13,FLOOR(ROUND((E783-'CẤU HÌNH'!$C$6)*24,4),0.5),0),0)))</f>
        <v/>
      </c>
      <c r="K783" s="32" t="str">
        <f>IF(A783="","",IF(COUNTIF('CẤU HÌNH'!$E$5:$E$24,A783)&gt;0,'CẤU HÌNH'!$C$16,IF(WEEKDAY(A783)=1,'CẤU HÌNH'!$C$15,'CẤU HÌNH'!$C$14)))</f>
        <v/>
      </c>
      <c r="L783" s="37" t="str">
        <f t="shared" si="1"/>
        <v/>
      </c>
      <c r="M783" s="38" t="str">
        <f>IF(OR(A783="",B783=""),"",IF(F783&lt;&gt;"",F783,IF(G783=0,"",IF(OR(COUNTIF('CẤU HÌNH'!$E$5:$E$24,A783)&gt;0,WEEKDAY(A783)=1),"TC",IF(G783&gt;='CẤU HÌNH'!$C$11,"X",IF(G783&gt;='CẤU HÌNH'!$C$12,"N","K"))))))</f>
        <v/>
      </c>
      <c r="N783" s="17"/>
      <c r="O783" s="39" t="str">
        <f t="shared" si="2"/>
        <v/>
      </c>
    </row>
    <row r="784" ht="19.5" customHeight="1">
      <c r="A784" s="15"/>
      <c r="B784" s="17"/>
      <c r="C784" s="22" t="str">
        <f t="array" ref="C784">IF(B784="","",IFERROR(INDEX('NHÂN VIÊN'!$C$5:$C$54,MATCH(B784,'NHÂN VIÊN'!$B$5:$B$54,0)),"⚠ Sai mã NV"))</f>
        <v/>
      </c>
      <c r="D784" s="24"/>
      <c r="E784" s="24"/>
      <c r="F784" s="25"/>
      <c r="G784" s="32" t="str">
        <f>IF(OR(A784="",B784=""),"",IF(AND(D784&lt;&gt;"",E784&lt;&gt;""),ROUND(MAX(0,(E784-D784)*24-MAX(0,MIN(E784,'CẤU HÌNH'!$C$8)-MAX(D784,'CẤU HÌNH'!$C$7))*24),2),0))</f>
        <v/>
      </c>
      <c r="H784" s="34" t="str">
        <f>IF(M784="X",IF(D784&gt;'CẤU HÌNH'!$C$5+'CẤU HÌNH'!$C$10/1440,ROUND((D784-'CẤU HÌNH'!$C$5)*1440,0),0),"")</f>
        <v/>
      </c>
      <c r="I784" s="34" t="str">
        <f>IF(M784="X",IF(E784&lt;'CẤU HÌNH'!$C$6,ROUND(('CẤU HÌNH'!$C$6-E784)*1440,0),0),"")</f>
        <v/>
      </c>
      <c r="J784" s="37" t="str">
        <f>IF(M784="","",IF(M784="TC",G784,IF(M784="X",IF(ROUND((E784-'CẤU HÌNH'!$C$6)*24,4)&gt;='CẤU HÌNH'!$C$13,FLOOR(ROUND((E784-'CẤU HÌNH'!$C$6)*24,4),0.5),0),0)))</f>
        <v/>
      </c>
      <c r="K784" s="32" t="str">
        <f>IF(A784="","",IF(COUNTIF('CẤU HÌNH'!$E$5:$E$24,A784)&gt;0,'CẤU HÌNH'!$C$16,IF(WEEKDAY(A784)=1,'CẤU HÌNH'!$C$15,'CẤU HÌNH'!$C$14)))</f>
        <v/>
      </c>
      <c r="L784" s="37" t="str">
        <f t="shared" si="1"/>
        <v/>
      </c>
      <c r="M784" s="38" t="str">
        <f>IF(OR(A784="",B784=""),"",IF(F784&lt;&gt;"",F784,IF(G784=0,"",IF(OR(COUNTIF('CẤU HÌNH'!$E$5:$E$24,A784)&gt;0,WEEKDAY(A784)=1),"TC",IF(G784&gt;='CẤU HÌNH'!$C$11,"X",IF(G784&gt;='CẤU HÌNH'!$C$12,"N","K"))))))</f>
        <v/>
      </c>
      <c r="N784" s="17"/>
      <c r="O784" s="39" t="str">
        <f t="shared" si="2"/>
        <v/>
      </c>
    </row>
    <row r="785" ht="19.5" customHeight="1">
      <c r="A785" s="15"/>
      <c r="B785" s="17"/>
      <c r="C785" s="22" t="str">
        <f t="array" ref="C785">IF(B785="","",IFERROR(INDEX('NHÂN VIÊN'!$C$5:$C$54,MATCH(B785,'NHÂN VIÊN'!$B$5:$B$54,0)),"⚠ Sai mã NV"))</f>
        <v/>
      </c>
      <c r="D785" s="24"/>
      <c r="E785" s="24"/>
      <c r="F785" s="25"/>
      <c r="G785" s="32" t="str">
        <f>IF(OR(A785="",B785=""),"",IF(AND(D785&lt;&gt;"",E785&lt;&gt;""),ROUND(MAX(0,(E785-D785)*24-MAX(0,MIN(E785,'CẤU HÌNH'!$C$8)-MAX(D785,'CẤU HÌNH'!$C$7))*24),2),0))</f>
        <v/>
      </c>
      <c r="H785" s="34" t="str">
        <f>IF(M785="X",IF(D785&gt;'CẤU HÌNH'!$C$5+'CẤU HÌNH'!$C$10/1440,ROUND((D785-'CẤU HÌNH'!$C$5)*1440,0),0),"")</f>
        <v/>
      </c>
      <c r="I785" s="34" t="str">
        <f>IF(M785="X",IF(E785&lt;'CẤU HÌNH'!$C$6,ROUND(('CẤU HÌNH'!$C$6-E785)*1440,0),0),"")</f>
        <v/>
      </c>
      <c r="J785" s="37" t="str">
        <f>IF(M785="","",IF(M785="TC",G785,IF(M785="X",IF(ROUND((E785-'CẤU HÌNH'!$C$6)*24,4)&gt;='CẤU HÌNH'!$C$13,FLOOR(ROUND((E785-'CẤU HÌNH'!$C$6)*24,4),0.5),0),0)))</f>
        <v/>
      </c>
      <c r="K785" s="32" t="str">
        <f>IF(A785="","",IF(COUNTIF('CẤU HÌNH'!$E$5:$E$24,A785)&gt;0,'CẤU HÌNH'!$C$16,IF(WEEKDAY(A785)=1,'CẤU HÌNH'!$C$15,'CẤU HÌNH'!$C$14)))</f>
        <v/>
      </c>
      <c r="L785" s="37" t="str">
        <f t="shared" si="1"/>
        <v/>
      </c>
      <c r="M785" s="38" t="str">
        <f>IF(OR(A785="",B785=""),"",IF(F785&lt;&gt;"",F785,IF(G785=0,"",IF(OR(COUNTIF('CẤU HÌNH'!$E$5:$E$24,A785)&gt;0,WEEKDAY(A785)=1),"TC",IF(G785&gt;='CẤU HÌNH'!$C$11,"X",IF(G785&gt;='CẤU HÌNH'!$C$12,"N","K"))))))</f>
        <v/>
      </c>
      <c r="N785" s="17"/>
      <c r="O785" s="39" t="str">
        <f t="shared" si="2"/>
        <v/>
      </c>
    </row>
    <row r="786" ht="19.5" customHeight="1">
      <c r="A786" s="15"/>
      <c r="B786" s="17"/>
      <c r="C786" s="22" t="str">
        <f t="array" ref="C786">IF(B786="","",IFERROR(INDEX('NHÂN VIÊN'!$C$5:$C$54,MATCH(B786,'NHÂN VIÊN'!$B$5:$B$54,0)),"⚠ Sai mã NV"))</f>
        <v/>
      </c>
      <c r="D786" s="24"/>
      <c r="E786" s="24"/>
      <c r="F786" s="25"/>
      <c r="G786" s="32" t="str">
        <f>IF(OR(A786="",B786=""),"",IF(AND(D786&lt;&gt;"",E786&lt;&gt;""),ROUND(MAX(0,(E786-D786)*24-MAX(0,MIN(E786,'CẤU HÌNH'!$C$8)-MAX(D786,'CẤU HÌNH'!$C$7))*24),2),0))</f>
        <v/>
      </c>
      <c r="H786" s="34" t="str">
        <f>IF(M786="X",IF(D786&gt;'CẤU HÌNH'!$C$5+'CẤU HÌNH'!$C$10/1440,ROUND((D786-'CẤU HÌNH'!$C$5)*1440,0),0),"")</f>
        <v/>
      </c>
      <c r="I786" s="34" t="str">
        <f>IF(M786="X",IF(E786&lt;'CẤU HÌNH'!$C$6,ROUND(('CẤU HÌNH'!$C$6-E786)*1440,0),0),"")</f>
        <v/>
      </c>
      <c r="J786" s="37" t="str">
        <f>IF(M786="","",IF(M786="TC",G786,IF(M786="X",IF(ROUND((E786-'CẤU HÌNH'!$C$6)*24,4)&gt;='CẤU HÌNH'!$C$13,FLOOR(ROUND((E786-'CẤU HÌNH'!$C$6)*24,4),0.5),0),0)))</f>
        <v/>
      </c>
      <c r="K786" s="32" t="str">
        <f>IF(A786="","",IF(COUNTIF('CẤU HÌNH'!$E$5:$E$24,A786)&gt;0,'CẤU HÌNH'!$C$16,IF(WEEKDAY(A786)=1,'CẤU HÌNH'!$C$15,'CẤU HÌNH'!$C$14)))</f>
        <v/>
      </c>
      <c r="L786" s="37" t="str">
        <f t="shared" si="1"/>
        <v/>
      </c>
      <c r="M786" s="38" t="str">
        <f>IF(OR(A786="",B786=""),"",IF(F786&lt;&gt;"",F786,IF(G786=0,"",IF(OR(COUNTIF('CẤU HÌNH'!$E$5:$E$24,A786)&gt;0,WEEKDAY(A786)=1),"TC",IF(G786&gt;='CẤU HÌNH'!$C$11,"X",IF(G786&gt;='CẤU HÌNH'!$C$12,"N","K"))))))</f>
        <v/>
      </c>
      <c r="N786" s="17"/>
      <c r="O786" s="39" t="str">
        <f t="shared" si="2"/>
        <v/>
      </c>
    </row>
    <row r="787" ht="19.5" customHeight="1">
      <c r="A787" s="15"/>
      <c r="B787" s="17"/>
      <c r="C787" s="22" t="str">
        <f t="array" ref="C787">IF(B787="","",IFERROR(INDEX('NHÂN VIÊN'!$C$5:$C$54,MATCH(B787,'NHÂN VIÊN'!$B$5:$B$54,0)),"⚠ Sai mã NV"))</f>
        <v/>
      </c>
      <c r="D787" s="24"/>
      <c r="E787" s="24"/>
      <c r="F787" s="25"/>
      <c r="G787" s="32" t="str">
        <f>IF(OR(A787="",B787=""),"",IF(AND(D787&lt;&gt;"",E787&lt;&gt;""),ROUND(MAX(0,(E787-D787)*24-MAX(0,MIN(E787,'CẤU HÌNH'!$C$8)-MAX(D787,'CẤU HÌNH'!$C$7))*24),2),0))</f>
        <v/>
      </c>
      <c r="H787" s="34" t="str">
        <f>IF(M787="X",IF(D787&gt;'CẤU HÌNH'!$C$5+'CẤU HÌNH'!$C$10/1440,ROUND((D787-'CẤU HÌNH'!$C$5)*1440,0),0),"")</f>
        <v/>
      </c>
      <c r="I787" s="34" t="str">
        <f>IF(M787="X",IF(E787&lt;'CẤU HÌNH'!$C$6,ROUND(('CẤU HÌNH'!$C$6-E787)*1440,0),0),"")</f>
        <v/>
      </c>
      <c r="J787" s="37" t="str">
        <f>IF(M787="","",IF(M787="TC",G787,IF(M787="X",IF(ROUND((E787-'CẤU HÌNH'!$C$6)*24,4)&gt;='CẤU HÌNH'!$C$13,FLOOR(ROUND((E787-'CẤU HÌNH'!$C$6)*24,4),0.5),0),0)))</f>
        <v/>
      </c>
      <c r="K787" s="32" t="str">
        <f>IF(A787="","",IF(COUNTIF('CẤU HÌNH'!$E$5:$E$24,A787)&gt;0,'CẤU HÌNH'!$C$16,IF(WEEKDAY(A787)=1,'CẤU HÌNH'!$C$15,'CẤU HÌNH'!$C$14)))</f>
        <v/>
      </c>
      <c r="L787" s="37" t="str">
        <f t="shared" si="1"/>
        <v/>
      </c>
      <c r="M787" s="38" t="str">
        <f>IF(OR(A787="",B787=""),"",IF(F787&lt;&gt;"",F787,IF(G787=0,"",IF(OR(COUNTIF('CẤU HÌNH'!$E$5:$E$24,A787)&gt;0,WEEKDAY(A787)=1),"TC",IF(G787&gt;='CẤU HÌNH'!$C$11,"X",IF(G787&gt;='CẤU HÌNH'!$C$12,"N","K"))))))</f>
        <v/>
      </c>
      <c r="N787" s="17"/>
      <c r="O787" s="39" t="str">
        <f t="shared" si="2"/>
        <v/>
      </c>
    </row>
    <row r="788" ht="19.5" customHeight="1">
      <c r="A788" s="15"/>
      <c r="B788" s="17"/>
      <c r="C788" s="22" t="str">
        <f t="array" ref="C788">IF(B788="","",IFERROR(INDEX('NHÂN VIÊN'!$C$5:$C$54,MATCH(B788,'NHÂN VIÊN'!$B$5:$B$54,0)),"⚠ Sai mã NV"))</f>
        <v/>
      </c>
      <c r="D788" s="24"/>
      <c r="E788" s="24"/>
      <c r="F788" s="25"/>
      <c r="G788" s="32" t="str">
        <f>IF(OR(A788="",B788=""),"",IF(AND(D788&lt;&gt;"",E788&lt;&gt;""),ROUND(MAX(0,(E788-D788)*24-MAX(0,MIN(E788,'CẤU HÌNH'!$C$8)-MAX(D788,'CẤU HÌNH'!$C$7))*24),2),0))</f>
        <v/>
      </c>
      <c r="H788" s="34" t="str">
        <f>IF(M788="X",IF(D788&gt;'CẤU HÌNH'!$C$5+'CẤU HÌNH'!$C$10/1440,ROUND((D788-'CẤU HÌNH'!$C$5)*1440,0),0),"")</f>
        <v/>
      </c>
      <c r="I788" s="34" t="str">
        <f>IF(M788="X",IF(E788&lt;'CẤU HÌNH'!$C$6,ROUND(('CẤU HÌNH'!$C$6-E788)*1440,0),0),"")</f>
        <v/>
      </c>
      <c r="J788" s="37" t="str">
        <f>IF(M788="","",IF(M788="TC",G788,IF(M788="X",IF(ROUND((E788-'CẤU HÌNH'!$C$6)*24,4)&gt;='CẤU HÌNH'!$C$13,FLOOR(ROUND((E788-'CẤU HÌNH'!$C$6)*24,4),0.5),0),0)))</f>
        <v/>
      </c>
      <c r="K788" s="32" t="str">
        <f>IF(A788="","",IF(COUNTIF('CẤU HÌNH'!$E$5:$E$24,A788)&gt;0,'CẤU HÌNH'!$C$16,IF(WEEKDAY(A788)=1,'CẤU HÌNH'!$C$15,'CẤU HÌNH'!$C$14)))</f>
        <v/>
      </c>
      <c r="L788" s="37" t="str">
        <f t="shared" si="1"/>
        <v/>
      </c>
      <c r="M788" s="38" t="str">
        <f>IF(OR(A788="",B788=""),"",IF(F788&lt;&gt;"",F788,IF(G788=0,"",IF(OR(COUNTIF('CẤU HÌNH'!$E$5:$E$24,A788)&gt;0,WEEKDAY(A788)=1),"TC",IF(G788&gt;='CẤU HÌNH'!$C$11,"X",IF(G788&gt;='CẤU HÌNH'!$C$12,"N","K"))))))</f>
        <v/>
      </c>
      <c r="N788" s="17"/>
      <c r="O788" s="39" t="str">
        <f t="shared" si="2"/>
        <v/>
      </c>
    </row>
    <row r="789" ht="19.5" customHeight="1">
      <c r="A789" s="15"/>
      <c r="B789" s="17"/>
      <c r="C789" s="22" t="str">
        <f t="array" ref="C789">IF(B789="","",IFERROR(INDEX('NHÂN VIÊN'!$C$5:$C$54,MATCH(B789,'NHÂN VIÊN'!$B$5:$B$54,0)),"⚠ Sai mã NV"))</f>
        <v/>
      </c>
      <c r="D789" s="24"/>
      <c r="E789" s="24"/>
      <c r="F789" s="25"/>
      <c r="G789" s="32" t="str">
        <f>IF(OR(A789="",B789=""),"",IF(AND(D789&lt;&gt;"",E789&lt;&gt;""),ROUND(MAX(0,(E789-D789)*24-MAX(0,MIN(E789,'CẤU HÌNH'!$C$8)-MAX(D789,'CẤU HÌNH'!$C$7))*24),2),0))</f>
        <v/>
      </c>
      <c r="H789" s="34" t="str">
        <f>IF(M789="X",IF(D789&gt;'CẤU HÌNH'!$C$5+'CẤU HÌNH'!$C$10/1440,ROUND((D789-'CẤU HÌNH'!$C$5)*1440,0),0),"")</f>
        <v/>
      </c>
      <c r="I789" s="34" t="str">
        <f>IF(M789="X",IF(E789&lt;'CẤU HÌNH'!$C$6,ROUND(('CẤU HÌNH'!$C$6-E789)*1440,0),0),"")</f>
        <v/>
      </c>
      <c r="J789" s="37" t="str">
        <f>IF(M789="","",IF(M789="TC",G789,IF(M789="X",IF(ROUND((E789-'CẤU HÌNH'!$C$6)*24,4)&gt;='CẤU HÌNH'!$C$13,FLOOR(ROUND((E789-'CẤU HÌNH'!$C$6)*24,4),0.5),0),0)))</f>
        <v/>
      </c>
      <c r="K789" s="32" t="str">
        <f>IF(A789="","",IF(COUNTIF('CẤU HÌNH'!$E$5:$E$24,A789)&gt;0,'CẤU HÌNH'!$C$16,IF(WEEKDAY(A789)=1,'CẤU HÌNH'!$C$15,'CẤU HÌNH'!$C$14)))</f>
        <v/>
      </c>
      <c r="L789" s="37" t="str">
        <f t="shared" si="1"/>
        <v/>
      </c>
      <c r="M789" s="38" t="str">
        <f>IF(OR(A789="",B789=""),"",IF(F789&lt;&gt;"",F789,IF(G789=0,"",IF(OR(COUNTIF('CẤU HÌNH'!$E$5:$E$24,A789)&gt;0,WEEKDAY(A789)=1),"TC",IF(G789&gt;='CẤU HÌNH'!$C$11,"X",IF(G789&gt;='CẤU HÌNH'!$C$12,"N","K"))))))</f>
        <v/>
      </c>
      <c r="N789" s="17"/>
      <c r="O789" s="39" t="str">
        <f t="shared" si="2"/>
        <v/>
      </c>
    </row>
    <row r="790" ht="19.5" customHeight="1">
      <c r="A790" s="15"/>
      <c r="B790" s="17"/>
      <c r="C790" s="22" t="str">
        <f t="array" ref="C790">IF(B790="","",IFERROR(INDEX('NHÂN VIÊN'!$C$5:$C$54,MATCH(B790,'NHÂN VIÊN'!$B$5:$B$54,0)),"⚠ Sai mã NV"))</f>
        <v/>
      </c>
      <c r="D790" s="24"/>
      <c r="E790" s="24"/>
      <c r="F790" s="25"/>
      <c r="G790" s="32" t="str">
        <f>IF(OR(A790="",B790=""),"",IF(AND(D790&lt;&gt;"",E790&lt;&gt;""),ROUND(MAX(0,(E790-D790)*24-MAX(0,MIN(E790,'CẤU HÌNH'!$C$8)-MAX(D790,'CẤU HÌNH'!$C$7))*24),2),0))</f>
        <v/>
      </c>
      <c r="H790" s="34" t="str">
        <f>IF(M790="X",IF(D790&gt;'CẤU HÌNH'!$C$5+'CẤU HÌNH'!$C$10/1440,ROUND((D790-'CẤU HÌNH'!$C$5)*1440,0),0),"")</f>
        <v/>
      </c>
      <c r="I790" s="34" t="str">
        <f>IF(M790="X",IF(E790&lt;'CẤU HÌNH'!$C$6,ROUND(('CẤU HÌNH'!$C$6-E790)*1440,0),0),"")</f>
        <v/>
      </c>
      <c r="J790" s="37" t="str">
        <f>IF(M790="","",IF(M790="TC",G790,IF(M790="X",IF(ROUND((E790-'CẤU HÌNH'!$C$6)*24,4)&gt;='CẤU HÌNH'!$C$13,FLOOR(ROUND((E790-'CẤU HÌNH'!$C$6)*24,4),0.5),0),0)))</f>
        <v/>
      </c>
      <c r="K790" s="32" t="str">
        <f>IF(A790="","",IF(COUNTIF('CẤU HÌNH'!$E$5:$E$24,A790)&gt;0,'CẤU HÌNH'!$C$16,IF(WEEKDAY(A790)=1,'CẤU HÌNH'!$C$15,'CẤU HÌNH'!$C$14)))</f>
        <v/>
      </c>
      <c r="L790" s="37" t="str">
        <f t="shared" si="1"/>
        <v/>
      </c>
      <c r="M790" s="38" t="str">
        <f>IF(OR(A790="",B790=""),"",IF(F790&lt;&gt;"",F790,IF(G790=0,"",IF(OR(COUNTIF('CẤU HÌNH'!$E$5:$E$24,A790)&gt;0,WEEKDAY(A790)=1),"TC",IF(G790&gt;='CẤU HÌNH'!$C$11,"X",IF(G790&gt;='CẤU HÌNH'!$C$12,"N","K"))))))</f>
        <v/>
      </c>
      <c r="N790" s="17"/>
      <c r="O790" s="39" t="str">
        <f t="shared" si="2"/>
        <v/>
      </c>
    </row>
    <row r="791" ht="19.5" customHeight="1">
      <c r="A791" s="15"/>
      <c r="B791" s="17"/>
      <c r="C791" s="22" t="str">
        <f t="array" ref="C791">IF(B791="","",IFERROR(INDEX('NHÂN VIÊN'!$C$5:$C$54,MATCH(B791,'NHÂN VIÊN'!$B$5:$B$54,0)),"⚠ Sai mã NV"))</f>
        <v/>
      </c>
      <c r="D791" s="24"/>
      <c r="E791" s="24"/>
      <c r="F791" s="25"/>
      <c r="G791" s="32" t="str">
        <f>IF(OR(A791="",B791=""),"",IF(AND(D791&lt;&gt;"",E791&lt;&gt;""),ROUND(MAX(0,(E791-D791)*24-MAX(0,MIN(E791,'CẤU HÌNH'!$C$8)-MAX(D791,'CẤU HÌNH'!$C$7))*24),2),0))</f>
        <v/>
      </c>
      <c r="H791" s="34" t="str">
        <f>IF(M791="X",IF(D791&gt;'CẤU HÌNH'!$C$5+'CẤU HÌNH'!$C$10/1440,ROUND((D791-'CẤU HÌNH'!$C$5)*1440,0),0),"")</f>
        <v/>
      </c>
      <c r="I791" s="34" t="str">
        <f>IF(M791="X",IF(E791&lt;'CẤU HÌNH'!$C$6,ROUND(('CẤU HÌNH'!$C$6-E791)*1440,0),0),"")</f>
        <v/>
      </c>
      <c r="J791" s="37" t="str">
        <f>IF(M791="","",IF(M791="TC",G791,IF(M791="X",IF(ROUND((E791-'CẤU HÌNH'!$C$6)*24,4)&gt;='CẤU HÌNH'!$C$13,FLOOR(ROUND((E791-'CẤU HÌNH'!$C$6)*24,4),0.5),0),0)))</f>
        <v/>
      </c>
      <c r="K791" s="32" t="str">
        <f>IF(A791="","",IF(COUNTIF('CẤU HÌNH'!$E$5:$E$24,A791)&gt;0,'CẤU HÌNH'!$C$16,IF(WEEKDAY(A791)=1,'CẤU HÌNH'!$C$15,'CẤU HÌNH'!$C$14)))</f>
        <v/>
      </c>
      <c r="L791" s="37" t="str">
        <f t="shared" si="1"/>
        <v/>
      </c>
      <c r="M791" s="38" t="str">
        <f>IF(OR(A791="",B791=""),"",IF(F791&lt;&gt;"",F791,IF(G791=0,"",IF(OR(COUNTIF('CẤU HÌNH'!$E$5:$E$24,A791)&gt;0,WEEKDAY(A791)=1),"TC",IF(G791&gt;='CẤU HÌNH'!$C$11,"X",IF(G791&gt;='CẤU HÌNH'!$C$12,"N","K"))))))</f>
        <v/>
      </c>
      <c r="N791" s="17"/>
      <c r="O791" s="39" t="str">
        <f t="shared" si="2"/>
        <v/>
      </c>
    </row>
    <row r="792" ht="19.5" customHeight="1">
      <c r="A792" s="15"/>
      <c r="B792" s="17"/>
      <c r="C792" s="22" t="str">
        <f t="array" ref="C792">IF(B792="","",IFERROR(INDEX('NHÂN VIÊN'!$C$5:$C$54,MATCH(B792,'NHÂN VIÊN'!$B$5:$B$54,0)),"⚠ Sai mã NV"))</f>
        <v/>
      </c>
      <c r="D792" s="24"/>
      <c r="E792" s="24"/>
      <c r="F792" s="25"/>
      <c r="G792" s="32" t="str">
        <f>IF(OR(A792="",B792=""),"",IF(AND(D792&lt;&gt;"",E792&lt;&gt;""),ROUND(MAX(0,(E792-D792)*24-MAX(0,MIN(E792,'CẤU HÌNH'!$C$8)-MAX(D792,'CẤU HÌNH'!$C$7))*24),2),0))</f>
        <v/>
      </c>
      <c r="H792" s="34" t="str">
        <f>IF(M792="X",IF(D792&gt;'CẤU HÌNH'!$C$5+'CẤU HÌNH'!$C$10/1440,ROUND((D792-'CẤU HÌNH'!$C$5)*1440,0),0),"")</f>
        <v/>
      </c>
      <c r="I792" s="34" t="str">
        <f>IF(M792="X",IF(E792&lt;'CẤU HÌNH'!$C$6,ROUND(('CẤU HÌNH'!$C$6-E792)*1440,0),0),"")</f>
        <v/>
      </c>
      <c r="J792" s="37" t="str">
        <f>IF(M792="","",IF(M792="TC",G792,IF(M792="X",IF(ROUND((E792-'CẤU HÌNH'!$C$6)*24,4)&gt;='CẤU HÌNH'!$C$13,FLOOR(ROUND((E792-'CẤU HÌNH'!$C$6)*24,4),0.5),0),0)))</f>
        <v/>
      </c>
      <c r="K792" s="32" t="str">
        <f>IF(A792="","",IF(COUNTIF('CẤU HÌNH'!$E$5:$E$24,A792)&gt;0,'CẤU HÌNH'!$C$16,IF(WEEKDAY(A792)=1,'CẤU HÌNH'!$C$15,'CẤU HÌNH'!$C$14)))</f>
        <v/>
      </c>
      <c r="L792" s="37" t="str">
        <f t="shared" si="1"/>
        <v/>
      </c>
      <c r="M792" s="38" t="str">
        <f>IF(OR(A792="",B792=""),"",IF(F792&lt;&gt;"",F792,IF(G792=0,"",IF(OR(COUNTIF('CẤU HÌNH'!$E$5:$E$24,A792)&gt;0,WEEKDAY(A792)=1),"TC",IF(G792&gt;='CẤU HÌNH'!$C$11,"X",IF(G792&gt;='CẤU HÌNH'!$C$12,"N","K"))))))</f>
        <v/>
      </c>
      <c r="N792" s="17"/>
      <c r="O792" s="39" t="str">
        <f t="shared" si="2"/>
        <v/>
      </c>
    </row>
    <row r="793" ht="19.5" customHeight="1">
      <c r="A793" s="15"/>
      <c r="B793" s="17"/>
      <c r="C793" s="22" t="str">
        <f t="array" ref="C793">IF(B793="","",IFERROR(INDEX('NHÂN VIÊN'!$C$5:$C$54,MATCH(B793,'NHÂN VIÊN'!$B$5:$B$54,0)),"⚠ Sai mã NV"))</f>
        <v/>
      </c>
      <c r="D793" s="24"/>
      <c r="E793" s="24"/>
      <c r="F793" s="25"/>
      <c r="G793" s="32" t="str">
        <f>IF(OR(A793="",B793=""),"",IF(AND(D793&lt;&gt;"",E793&lt;&gt;""),ROUND(MAX(0,(E793-D793)*24-MAX(0,MIN(E793,'CẤU HÌNH'!$C$8)-MAX(D793,'CẤU HÌNH'!$C$7))*24),2),0))</f>
        <v/>
      </c>
      <c r="H793" s="34" t="str">
        <f>IF(M793="X",IF(D793&gt;'CẤU HÌNH'!$C$5+'CẤU HÌNH'!$C$10/1440,ROUND((D793-'CẤU HÌNH'!$C$5)*1440,0),0),"")</f>
        <v/>
      </c>
      <c r="I793" s="34" t="str">
        <f>IF(M793="X",IF(E793&lt;'CẤU HÌNH'!$C$6,ROUND(('CẤU HÌNH'!$C$6-E793)*1440,0),0),"")</f>
        <v/>
      </c>
      <c r="J793" s="37" t="str">
        <f>IF(M793="","",IF(M793="TC",G793,IF(M793="X",IF(ROUND((E793-'CẤU HÌNH'!$C$6)*24,4)&gt;='CẤU HÌNH'!$C$13,FLOOR(ROUND((E793-'CẤU HÌNH'!$C$6)*24,4),0.5),0),0)))</f>
        <v/>
      </c>
      <c r="K793" s="32" t="str">
        <f>IF(A793="","",IF(COUNTIF('CẤU HÌNH'!$E$5:$E$24,A793)&gt;0,'CẤU HÌNH'!$C$16,IF(WEEKDAY(A793)=1,'CẤU HÌNH'!$C$15,'CẤU HÌNH'!$C$14)))</f>
        <v/>
      </c>
      <c r="L793" s="37" t="str">
        <f t="shared" si="1"/>
        <v/>
      </c>
      <c r="M793" s="38" t="str">
        <f>IF(OR(A793="",B793=""),"",IF(F793&lt;&gt;"",F793,IF(G793=0,"",IF(OR(COUNTIF('CẤU HÌNH'!$E$5:$E$24,A793)&gt;0,WEEKDAY(A793)=1),"TC",IF(G793&gt;='CẤU HÌNH'!$C$11,"X",IF(G793&gt;='CẤU HÌNH'!$C$12,"N","K"))))))</f>
        <v/>
      </c>
      <c r="N793" s="17"/>
      <c r="O793" s="39" t="str">
        <f t="shared" si="2"/>
        <v/>
      </c>
    </row>
    <row r="794" ht="19.5" customHeight="1">
      <c r="A794" s="15"/>
      <c r="B794" s="17"/>
      <c r="C794" s="22" t="str">
        <f t="array" ref="C794">IF(B794="","",IFERROR(INDEX('NHÂN VIÊN'!$C$5:$C$54,MATCH(B794,'NHÂN VIÊN'!$B$5:$B$54,0)),"⚠ Sai mã NV"))</f>
        <v/>
      </c>
      <c r="D794" s="24"/>
      <c r="E794" s="24"/>
      <c r="F794" s="25"/>
      <c r="G794" s="32" t="str">
        <f>IF(OR(A794="",B794=""),"",IF(AND(D794&lt;&gt;"",E794&lt;&gt;""),ROUND(MAX(0,(E794-D794)*24-MAX(0,MIN(E794,'CẤU HÌNH'!$C$8)-MAX(D794,'CẤU HÌNH'!$C$7))*24),2),0))</f>
        <v/>
      </c>
      <c r="H794" s="34" t="str">
        <f>IF(M794="X",IF(D794&gt;'CẤU HÌNH'!$C$5+'CẤU HÌNH'!$C$10/1440,ROUND((D794-'CẤU HÌNH'!$C$5)*1440,0),0),"")</f>
        <v/>
      </c>
      <c r="I794" s="34" t="str">
        <f>IF(M794="X",IF(E794&lt;'CẤU HÌNH'!$C$6,ROUND(('CẤU HÌNH'!$C$6-E794)*1440,0),0),"")</f>
        <v/>
      </c>
      <c r="J794" s="37" t="str">
        <f>IF(M794="","",IF(M794="TC",G794,IF(M794="X",IF(ROUND((E794-'CẤU HÌNH'!$C$6)*24,4)&gt;='CẤU HÌNH'!$C$13,FLOOR(ROUND((E794-'CẤU HÌNH'!$C$6)*24,4),0.5),0),0)))</f>
        <v/>
      </c>
      <c r="K794" s="32" t="str">
        <f>IF(A794="","",IF(COUNTIF('CẤU HÌNH'!$E$5:$E$24,A794)&gt;0,'CẤU HÌNH'!$C$16,IF(WEEKDAY(A794)=1,'CẤU HÌNH'!$C$15,'CẤU HÌNH'!$C$14)))</f>
        <v/>
      </c>
      <c r="L794" s="37" t="str">
        <f t="shared" si="1"/>
        <v/>
      </c>
      <c r="M794" s="38" t="str">
        <f>IF(OR(A794="",B794=""),"",IF(F794&lt;&gt;"",F794,IF(G794=0,"",IF(OR(COUNTIF('CẤU HÌNH'!$E$5:$E$24,A794)&gt;0,WEEKDAY(A794)=1),"TC",IF(G794&gt;='CẤU HÌNH'!$C$11,"X",IF(G794&gt;='CẤU HÌNH'!$C$12,"N","K"))))))</f>
        <v/>
      </c>
      <c r="N794" s="17"/>
      <c r="O794" s="39" t="str">
        <f t="shared" si="2"/>
        <v/>
      </c>
    </row>
    <row r="795" ht="19.5" customHeight="1">
      <c r="A795" s="15"/>
      <c r="B795" s="17"/>
      <c r="C795" s="22" t="str">
        <f t="array" ref="C795">IF(B795="","",IFERROR(INDEX('NHÂN VIÊN'!$C$5:$C$54,MATCH(B795,'NHÂN VIÊN'!$B$5:$B$54,0)),"⚠ Sai mã NV"))</f>
        <v/>
      </c>
      <c r="D795" s="24"/>
      <c r="E795" s="24"/>
      <c r="F795" s="25"/>
      <c r="G795" s="32" t="str">
        <f>IF(OR(A795="",B795=""),"",IF(AND(D795&lt;&gt;"",E795&lt;&gt;""),ROUND(MAX(0,(E795-D795)*24-MAX(0,MIN(E795,'CẤU HÌNH'!$C$8)-MAX(D795,'CẤU HÌNH'!$C$7))*24),2),0))</f>
        <v/>
      </c>
      <c r="H795" s="34" t="str">
        <f>IF(M795="X",IF(D795&gt;'CẤU HÌNH'!$C$5+'CẤU HÌNH'!$C$10/1440,ROUND((D795-'CẤU HÌNH'!$C$5)*1440,0),0),"")</f>
        <v/>
      </c>
      <c r="I795" s="34" t="str">
        <f>IF(M795="X",IF(E795&lt;'CẤU HÌNH'!$C$6,ROUND(('CẤU HÌNH'!$C$6-E795)*1440,0),0),"")</f>
        <v/>
      </c>
      <c r="J795" s="37" t="str">
        <f>IF(M795="","",IF(M795="TC",G795,IF(M795="X",IF(ROUND((E795-'CẤU HÌNH'!$C$6)*24,4)&gt;='CẤU HÌNH'!$C$13,FLOOR(ROUND((E795-'CẤU HÌNH'!$C$6)*24,4),0.5),0),0)))</f>
        <v/>
      </c>
      <c r="K795" s="32" t="str">
        <f>IF(A795="","",IF(COUNTIF('CẤU HÌNH'!$E$5:$E$24,A795)&gt;0,'CẤU HÌNH'!$C$16,IF(WEEKDAY(A795)=1,'CẤU HÌNH'!$C$15,'CẤU HÌNH'!$C$14)))</f>
        <v/>
      </c>
      <c r="L795" s="37" t="str">
        <f t="shared" si="1"/>
        <v/>
      </c>
      <c r="M795" s="38" t="str">
        <f>IF(OR(A795="",B795=""),"",IF(F795&lt;&gt;"",F795,IF(G795=0,"",IF(OR(COUNTIF('CẤU HÌNH'!$E$5:$E$24,A795)&gt;0,WEEKDAY(A795)=1),"TC",IF(G795&gt;='CẤU HÌNH'!$C$11,"X",IF(G795&gt;='CẤU HÌNH'!$C$12,"N","K"))))))</f>
        <v/>
      </c>
      <c r="N795" s="17"/>
      <c r="O795" s="39" t="str">
        <f t="shared" si="2"/>
        <v/>
      </c>
    </row>
    <row r="796" ht="19.5" customHeight="1">
      <c r="A796" s="15"/>
      <c r="B796" s="17"/>
      <c r="C796" s="22" t="str">
        <f t="array" ref="C796">IF(B796="","",IFERROR(INDEX('NHÂN VIÊN'!$C$5:$C$54,MATCH(B796,'NHÂN VIÊN'!$B$5:$B$54,0)),"⚠ Sai mã NV"))</f>
        <v/>
      </c>
      <c r="D796" s="24"/>
      <c r="E796" s="24"/>
      <c r="F796" s="25"/>
      <c r="G796" s="32" t="str">
        <f>IF(OR(A796="",B796=""),"",IF(AND(D796&lt;&gt;"",E796&lt;&gt;""),ROUND(MAX(0,(E796-D796)*24-MAX(0,MIN(E796,'CẤU HÌNH'!$C$8)-MAX(D796,'CẤU HÌNH'!$C$7))*24),2),0))</f>
        <v/>
      </c>
      <c r="H796" s="34" t="str">
        <f>IF(M796="X",IF(D796&gt;'CẤU HÌNH'!$C$5+'CẤU HÌNH'!$C$10/1440,ROUND((D796-'CẤU HÌNH'!$C$5)*1440,0),0),"")</f>
        <v/>
      </c>
      <c r="I796" s="34" t="str">
        <f>IF(M796="X",IF(E796&lt;'CẤU HÌNH'!$C$6,ROUND(('CẤU HÌNH'!$C$6-E796)*1440,0),0),"")</f>
        <v/>
      </c>
      <c r="J796" s="37" t="str">
        <f>IF(M796="","",IF(M796="TC",G796,IF(M796="X",IF(ROUND((E796-'CẤU HÌNH'!$C$6)*24,4)&gt;='CẤU HÌNH'!$C$13,FLOOR(ROUND((E796-'CẤU HÌNH'!$C$6)*24,4),0.5),0),0)))</f>
        <v/>
      </c>
      <c r="K796" s="32" t="str">
        <f>IF(A796="","",IF(COUNTIF('CẤU HÌNH'!$E$5:$E$24,A796)&gt;0,'CẤU HÌNH'!$C$16,IF(WEEKDAY(A796)=1,'CẤU HÌNH'!$C$15,'CẤU HÌNH'!$C$14)))</f>
        <v/>
      </c>
      <c r="L796" s="37" t="str">
        <f t="shared" si="1"/>
        <v/>
      </c>
      <c r="M796" s="38" t="str">
        <f>IF(OR(A796="",B796=""),"",IF(F796&lt;&gt;"",F796,IF(G796=0,"",IF(OR(COUNTIF('CẤU HÌNH'!$E$5:$E$24,A796)&gt;0,WEEKDAY(A796)=1),"TC",IF(G796&gt;='CẤU HÌNH'!$C$11,"X",IF(G796&gt;='CẤU HÌNH'!$C$12,"N","K"))))))</f>
        <v/>
      </c>
      <c r="N796" s="17"/>
      <c r="O796" s="39" t="str">
        <f t="shared" si="2"/>
        <v/>
      </c>
    </row>
    <row r="797" ht="19.5" customHeight="1">
      <c r="A797" s="15"/>
      <c r="B797" s="17"/>
      <c r="C797" s="22" t="str">
        <f t="array" ref="C797">IF(B797="","",IFERROR(INDEX('NHÂN VIÊN'!$C$5:$C$54,MATCH(B797,'NHÂN VIÊN'!$B$5:$B$54,0)),"⚠ Sai mã NV"))</f>
        <v/>
      </c>
      <c r="D797" s="24"/>
      <c r="E797" s="24"/>
      <c r="F797" s="25"/>
      <c r="G797" s="32" t="str">
        <f>IF(OR(A797="",B797=""),"",IF(AND(D797&lt;&gt;"",E797&lt;&gt;""),ROUND(MAX(0,(E797-D797)*24-MAX(0,MIN(E797,'CẤU HÌNH'!$C$8)-MAX(D797,'CẤU HÌNH'!$C$7))*24),2),0))</f>
        <v/>
      </c>
      <c r="H797" s="34" t="str">
        <f>IF(M797="X",IF(D797&gt;'CẤU HÌNH'!$C$5+'CẤU HÌNH'!$C$10/1440,ROUND((D797-'CẤU HÌNH'!$C$5)*1440,0),0),"")</f>
        <v/>
      </c>
      <c r="I797" s="34" t="str">
        <f>IF(M797="X",IF(E797&lt;'CẤU HÌNH'!$C$6,ROUND(('CẤU HÌNH'!$C$6-E797)*1440,0),0),"")</f>
        <v/>
      </c>
      <c r="J797" s="37" t="str">
        <f>IF(M797="","",IF(M797="TC",G797,IF(M797="X",IF(ROUND((E797-'CẤU HÌNH'!$C$6)*24,4)&gt;='CẤU HÌNH'!$C$13,FLOOR(ROUND((E797-'CẤU HÌNH'!$C$6)*24,4),0.5),0),0)))</f>
        <v/>
      </c>
      <c r="K797" s="32" t="str">
        <f>IF(A797="","",IF(COUNTIF('CẤU HÌNH'!$E$5:$E$24,A797)&gt;0,'CẤU HÌNH'!$C$16,IF(WEEKDAY(A797)=1,'CẤU HÌNH'!$C$15,'CẤU HÌNH'!$C$14)))</f>
        <v/>
      </c>
      <c r="L797" s="37" t="str">
        <f t="shared" si="1"/>
        <v/>
      </c>
      <c r="M797" s="38" t="str">
        <f>IF(OR(A797="",B797=""),"",IF(F797&lt;&gt;"",F797,IF(G797=0,"",IF(OR(COUNTIF('CẤU HÌNH'!$E$5:$E$24,A797)&gt;0,WEEKDAY(A797)=1),"TC",IF(G797&gt;='CẤU HÌNH'!$C$11,"X",IF(G797&gt;='CẤU HÌNH'!$C$12,"N","K"))))))</f>
        <v/>
      </c>
      <c r="N797" s="17"/>
      <c r="O797" s="39" t="str">
        <f t="shared" si="2"/>
        <v/>
      </c>
    </row>
    <row r="798" ht="19.5" customHeight="1">
      <c r="A798" s="15"/>
      <c r="B798" s="17"/>
      <c r="C798" s="22" t="str">
        <f t="array" ref="C798">IF(B798="","",IFERROR(INDEX('NHÂN VIÊN'!$C$5:$C$54,MATCH(B798,'NHÂN VIÊN'!$B$5:$B$54,0)),"⚠ Sai mã NV"))</f>
        <v/>
      </c>
      <c r="D798" s="24"/>
      <c r="E798" s="24"/>
      <c r="F798" s="25"/>
      <c r="G798" s="32" t="str">
        <f>IF(OR(A798="",B798=""),"",IF(AND(D798&lt;&gt;"",E798&lt;&gt;""),ROUND(MAX(0,(E798-D798)*24-MAX(0,MIN(E798,'CẤU HÌNH'!$C$8)-MAX(D798,'CẤU HÌNH'!$C$7))*24),2),0))</f>
        <v/>
      </c>
      <c r="H798" s="34" t="str">
        <f>IF(M798="X",IF(D798&gt;'CẤU HÌNH'!$C$5+'CẤU HÌNH'!$C$10/1440,ROUND((D798-'CẤU HÌNH'!$C$5)*1440,0),0),"")</f>
        <v/>
      </c>
      <c r="I798" s="34" t="str">
        <f>IF(M798="X",IF(E798&lt;'CẤU HÌNH'!$C$6,ROUND(('CẤU HÌNH'!$C$6-E798)*1440,0),0),"")</f>
        <v/>
      </c>
      <c r="J798" s="37" t="str">
        <f>IF(M798="","",IF(M798="TC",G798,IF(M798="X",IF(ROUND((E798-'CẤU HÌNH'!$C$6)*24,4)&gt;='CẤU HÌNH'!$C$13,FLOOR(ROUND((E798-'CẤU HÌNH'!$C$6)*24,4),0.5),0),0)))</f>
        <v/>
      </c>
      <c r="K798" s="32" t="str">
        <f>IF(A798="","",IF(COUNTIF('CẤU HÌNH'!$E$5:$E$24,A798)&gt;0,'CẤU HÌNH'!$C$16,IF(WEEKDAY(A798)=1,'CẤU HÌNH'!$C$15,'CẤU HÌNH'!$C$14)))</f>
        <v/>
      </c>
      <c r="L798" s="37" t="str">
        <f t="shared" si="1"/>
        <v/>
      </c>
      <c r="M798" s="38" t="str">
        <f>IF(OR(A798="",B798=""),"",IF(F798&lt;&gt;"",F798,IF(G798=0,"",IF(OR(COUNTIF('CẤU HÌNH'!$E$5:$E$24,A798)&gt;0,WEEKDAY(A798)=1),"TC",IF(G798&gt;='CẤU HÌNH'!$C$11,"X",IF(G798&gt;='CẤU HÌNH'!$C$12,"N","K"))))))</f>
        <v/>
      </c>
      <c r="N798" s="17"/>
      <c r="O798" s="39" t="str">
        <f t="shared" si="2"/>
        <v/>
      </c>
    </row>
    <row r="799" ht="19.5" customHeight="1">
      <c r="A799" s="15"/>
      <c r="B799" s="17"/>
      <c r="C799" s="22" t="str">
        <f t="array" ref="C799">IF(B799="","",IFERROR(INDEX('NHÂN VIÊN'!$C$5:$C$54,MATCH(B799,'NHÂN VIÊN'!$B$5:$B$54,0)),"⚠ Sai mã NV"))</f>
        <v/>
      </c>
      <c r="D799" s="24"/>
      <c r="E799" s="24"/>
      <c r="F799" s="25"/>
      <c r="G799" s="32" t="str">
        <f>IF(OR(A799="",B799=""),"",IF(AND(D799&lt;&gt;"",E799&lt;&gt;""),ROUND(MAX(0,(E799-D799)*24-MAX(0,MIN(E799,'CẤU HÌNH'!$C$8)-MAX(D799,'CẤU HÌNH'!$C$7))*24),2),0))</f>
        <v/>
      </c>
      <c r="H799" s="34" t="str">
        <f>IF(M799="X",IF(D799&gt;'CẤU HÌNH'!$C$5+'CẤU HÌNH'!$C$10/1440,ROUND((D799-'CẤU HÌNH'!$C$5)*1440,0),0),"")</f>
        <v/>
      </c>
      <c r="I799" s="34" t="str">
        <f>IF(M799="X",IF(E799&lt;'CẤU HÌNH'!$C$6,ROUND(('CẤU HÌNH'!$C$6-E799)*1440,0),0),"")</f>
        <v/>
      </c>
      <c r="J799" s="37" t="str">
        <f>IF(M799="","",IF(M799="TC",G799,IF(M799="X",IF(ROUND((E799-'CẤU HÌNH'!$C$6)*24,4)&gt;='CẤU HÌNH'!$C$13,FLOOR(ROUND((E799-'CẤU HÌNH'!$C$6)*24,4),0.5),0),0)))</f>
        <v/>
      </c>
      <c r="K799" s="32" t="str">
        <f>IF(A799="","",IF(COUNTIF('CẤU HÌNH'!$E$5:$E$24,A799)&gt;0,'CẤU HÌNH'!$C$16,IF(WEEKDAY(A799)=1,'CẤU HÌNH'!$C$15,'CẤU HÌNH'!$C$14)))</f>
        <v/>
      </c>
      <c r="L799" s="37" t="str">
        <f t="shared" si="1"/>
        <v/>
      </c>
      <c r="M799" s="38" t="str">
        <f>IF(OR(A799="",B799=""),"",IF(F799&lt;&gt;"",F799,IF(G799=0,"",IF(OR(COUNTIF('CẤU HÌNH'!$E$5:$E$24,A799)&gt;0,WEEKDAY(A799)=1),"TC",IF(G799&gt;='CẤU HÌNH'!$C$11,"X",IF(G799&gt;='CẤU HÌNH'!$C$12,"N","K"))))))</f>
        <v/>
      </c>
      <c r="N799" s="17"/>
      <c r="O799" s="39" t="str">
        <f t="shared" si="2"/>
        <v/>
      </c>
    </row>
    <row r="800" ht="19.5" customHeight="1">
      <c r="A800" s="15"/>
      <c r="B800" s="17"/>
      <c r="C800" s="22" t="str">
        <f t="array" ref="C800">IF(B800="","",IFERROR(INDEX('NHÂN VIÊN'!$C$5:$C$54,MATCH(B800,'NHÂN VIÊN'!$B$5:$B$54,0)),"⚠ Sai mã NV"))</f>
        <v/>
      </c>
      <c r="D800" s="24"/>
      <c r="E800" s="24"/>
      <c r="F800" s="25"/>
      <c r="G800" s="32" t="str">
        <f>IF(OR(A800="",B800=""),"",IF(AND(D800&lt;&gt;"",E800&lt;&gt;""),ROUND(MAX(0,(E800-D800)*24-MAX(0,MIN(E800,'CẤU HÌNH'!$C$8)-MAX(D800,'CẤU HÌNH'!$C$7))*24),2),0))</f>
        <v/>
      </c>
      <c r="H800" s="34" t="str">
        <f>IF(M800="X",IF(D800&gt;'CẤU HÌNH'!$C$5+'CẤU HÌNH'!$C$10/1440,ROUND((D800-'CẤU HÌNH'!$C$5)*1440,0),0),"")</f>
        <v/>
      </c>
      <c r="I800" s="34" t="str">
        <f>IF(M800="X",IF(E800&lt;'CẤU HÌNH'!$C$6,ROUND(('CẤU HÌNH'!$C$6-E800)*1440,0),0),"")</f>
        <v/>
      </c>
      <c r="J800" s="37" t="str">
        <f>IF(M800="","",IF(M800="TC",G800,IF(M800="X",IF(ROUND((E800-'CẤU HÌNH'!$C$6)*24,4)&gt;='CẤU HÌNH'!$C$13,FLOOR(ROUND((E800-'CẤU HÌNH'!$C$6)*24,4),0.5),0),0)))</f>
        <v/>
      </c>
      <c r="K800" s="32" t="str">
        <f>IF(A800="","",IF(COUNTIF('CẤU HÌNH'!$E$5:$E$24,A800)&gt;0,'CẤU HÌNH'!$C$16,IF(WEEKDAY(A800)=1,'CẤU HÌNH'!$C$15,'CẤU HÌNH'!$C$14)))</f>
        <v/>
      </c>
      <c r="L800" s="37" t="str">
        <f t="shared" si="1"/>
        <v/>
      </c>
      <c r="M800" s="38" t="str">
        <f>IF(OR(A800="",B800=""),"",IF(F800&lt;&gt;"",F800,IF(G800=0,"",IF(OR(COUNTIF('CẤU HÌNH'!$E$5:$E$24,A800)&gt;0,WEEKDAY(A800)=1),"TC",IF(G800&gt;='CẤU HÌNH'!$C$11,"X",IF(G800&gt;='CẤU HÌNH'!$C$12,"N","K"))))))</f>
        <v/>
      </c>
      <c r="N800" s="17"/>
      <c r="O800" s="39" t="str">
        <f t="shared" si="2"/>
        <v/>
      </c>
    </row>
    <row r="801" ht="19.5" customHeight="1">
      <c r="A801" s="15"/>
      <c r="B801" s="17"/>
      <c r="C801" s="22" t="str">
        <f t="array" ref="C801">IF(B801="","",IFERROR(INDEX('NHÂN VIÊN'!$C$5:$C$54,MATCH(B801,'NHÂN VIÊN'!$B$5:$B$54,0)),"⚠ Sai mã NV"))</f>
        <v/>
      </c>
      <c r="D801" s="24"/>
      <c r="E801" s="24"/>
      <c r="F801" s="25"/>
      <c r="G801" s="32" t="str">
        <f>IF(OR(A801="",B801=""),"",IF(AND(D801&lt;&gt;"",E801&lt;&gt;""),ROUND(MAX(0,(E801-D801)*24-MAX(0,MIN(E801,'CẤU HÌNH'!$C$8)-MAX(D801,'CẤU HÌNH'!$C$7))*24),2),0))</f>
        <v/>
      </c>
      <c r="H801" s="34" t="str">
        <f>IF(M801="X",IF(D801&gt;'CẤU HÌNH'!$C$5+'CẤU HÌNH'!$C$10/1440,ROUND((D801-'CẤU HÌNH'!$C$5)*1440,0),0),"")</f>
        <v/>
      </c>
      <c r="I801" s="34" t="str">
        <f>IF(M801="X",IF(E801&lt;'CẤU HÌNH'!$C$6,ROUND(('CẤU HÌNH'!$C$6-E801)*1440,0),0),"")</f>
        <v/>
      </c>
      <c r="J801" s="37" t="str">
        <f>IF(M801="","",IF(M801="TC",G801,IF(M801="X",IF(ROUND((E801-'CẤU HÌNH'!$C$6)*24,4)&gt;='CẤU HÌNH'!$C$13,FLOOR(ROUND((E801-'CẤU HÌNH'!$C$6)*24,4),0.5),0),0)))</f>
        <v/>
      </c>
      <c r="K801" s="32" t="str">
        <f>IF(A801="","",IF(COUNTIF('CẤU HÌNH'!$E$5:$E$24,A801)&gt;0,'CẤU HÌNH'!$C$16,IF(WEEKDAY(A801)=1,'CẤU HÌNH'!$C$15,'CẤU HÌNH'!$C$14)))</f>
        <v/>
      </c>
      <c r="L801" s="37" t="str">
        <f t="shared" si="1"/>
        <v/>
      </c>
      <c r="M801" s="38" t="str">
        <f>IF(OR(A801="",B801=""),"",IF(F801&lt;&gt;"",F801,IF(G801=0,"",IF(OR(COUNTIF('CẤU HÌNH'!$E$5:$E$24,A801)&gt;0,WEEKDAY(A801)=1),"TC",IF(G801&gt;='CẤU HÌNH'!$C$11,"X",IF(G801&gt;='CẤU HÌNH'!$C$12,"N","K"))))))</f>
        <v/>
      </c>
      <c r="N801" s="17"/>
      <c r="O801" s="39" t="str">
        <f t="shared" si="2"/>
        <v/>
      </c>
    </row>
    <row r="802" ht="19.5" customHeight="1">
      <c r="A802" s="15"/>
      <c r="B802" s="17"/>
      <c r="C802" s="22" t="str">
        <f t="array" ref="C802">IF(B802="","",IFERROR(INDEX('NHÂN VIÊN'!$C$5:$C$54,MATCH(B802,'NHÂN VIÊN'!$B$5:$B$54,0)),"⚠ Sai mã NV"))</f>
        <v/>
      </c>
      <c r="D802" s="24"/>
      <c r="E802" s="24"/>
      <c r="F802" s="25"/>
      <c r="G802" s="32" t="str">
        <f>IF(OR(A802="",B802=""),"",IF(AND(D802&lt;&gt;"",E802&lt;&gt;""),ROUND(MAX(0,(E802-D802)*24-MAX(0,MIN(E802,'CẤU HÌNH'!$C$8)-MAX(D802,'CẤU HÌNH'!$C$7))*24),2),0))</f>
        <v/>
      </c>
      <c r="H802" s="34" t="str">
        <f>IF(M802="X",IF(D802&gt;'CẤU HÌNH'!$C$5+'CẤU HÌNH'!$C$10/1440,ROUND((D802-'CẤU HÌNH'!$C$5)*1440,0),0),"")</f>
        <v/>
      </c>
      <c r="I802" s="34" t="str">
        <f>IF(M802="X",IF(E802&lt;'CẤU HÌNH'!$C$6,ROUND(('CẤU HÌNH'!$C$6-E802)*1440,0),0),"")</f>
        <v/>
      </c>
      <c r="J802" s="37" t="str">
        <f>IF(M802="","",IF(M802="TC",G802,IF(M802="X",IF(ROUND((E802-'CẤU HÌNH'!$C$6)*24,4)&gt;='CẤU HÌNH'!$C$13,FLOOR(ROUND((E802-'CẤU HÌNH'!$C$6)*24,4),0.5),0),0)))</f>
        <v/>
      </c>
      <c r="K802" s="32" t="str">
        <f>IF(A802="","",IF(COUNTIF('CẤU HÌNH'!$E$5:$E$24,A802)&gt;0,'CẤU HÌNH'!$C$16,IF(WEEKDAY(A802)=1,'CẤU HÌNH'!$C$15,'CẤU HÌNH'!$C$14)))</f>
        <v/>
      </c>
      <c r="L802" s="37" t="str">
        <f t="shared" si="1"/>
        <v/>
      </c>
      <c r="M802" s="38" t="str">
        <f>IF(OR(A802="",B802=""),"",IF(F802&lt;&gt;"",F802,IF(G802=0,"",IF(OR(COUNTIF('CẤU HÌNH'!$E$5:$E$24,A802)&gt;0,WEEKDAY(A802)=1),"TC",IF(G802&gt;='CẤU HÌNH'!$C$11,"X",IF(G802&gt;='CẤU HÌNH'!$C$12,"N","K"))))))</f>
        <v/>
      </c>
      <c r="N802" s="17"/>
      <c r="O802" s="39" t="str">
        <f t="shared" si="2"/>
        <v/>
      </c>
    </row>
    <row r="803" ht="19.5" customHeight="1">
      <c r="A803" s="15"/>
      <c r="B803" s="17"/>
      <c r="C803" s="22" t="str">
        <f t="array" ref="C803">IF(B803="","",IFERROR(INDEX('NHÂN VIÊN'!$C$5:$C$54,MATCH(B803,'NHÂN VIÊN'!$B$5:$B$54,0)),"⚠ Sai mã NV"))</f>
        <v/>
      </c>
      <c r="D803" s="24"/>
      <c r="E803" s="24"/>
      <c r="F803" s="25"/>
      <c r="G803" s="32" t="str">
        <f>IF(OR(A803="",B803=""),"",IF(AND(D803&lt;&gt;"",E803&lt;&gt;""),ROUND(MAX(0,(E803-D803)*24-MAX(0,MIN(E803,'CẤU HÌNH'!$C$8)-MAX(D803,'CẤU HÌNH'!$C$7))*24),2),0))</f>
        <v/>
      </c>
      <c r="H803" s="34" t="str">
        <f>IF(M803="X",IF(D803&gt;'CẤU HÌNH'!$C$5+'CẤU HÌNH'!$C$10/1440,ROUND((D803-'CẤU HÌNH'!$C$5)*1440,0),0),"")</f>
        <v/>
      </c>
      <c r="I803" s="34" t="str">
        <f>IF(M803="X",IF(E803&lt;'CẤU HÌNH'!$C$6,ROUND(('CẤU HÌNH'!$C$6-E803)*1440,0),0),"")</f>
        <v/>
      </c>
      <c r="J803" s="37" t="str">
        <f>IF(M803="","",IF(M803="TC",G803,IF(M803="X",IF(ROUND((E803-'CẤU HÌNH'!$C$6)*24,4)&gt;='CẤU HÌNH'!$C$13,FLOOR(ROUND((E803-'CẤU HÌNH'!$C$6)*24,4),0.5),0),0)))</f>
        <v/>
      </c>
      <c r="K803" s="32" t="str">
        <f>IF(A803="","",IF(COUNTIF('CẤU HÌNH'!$E$5:$E$24,A803)&gt;0,'CẤU HÌNH'!$C$16,IF(WEEKDAY(A803)=1,'CẤU HÌNH'!$C$15,'CẤU HÌNH'!$C$14)))</f>
        <v/>
      </c>
      <c r="L803" s="37" t="str">
        <f t="shared" si="1"/>
        <v/>
      </c>
      <c r="M803" s="38" t="str">
        <f>IF(OR(A803="",B803=""),"",IF(F803&lt;&gt;"",F803,IF(G803=0,"",IF(OR(COUNTIF('CẤU HÌNH'!$E$5:$E$24,A803)&gt;0,WEEKDAY(A803)=1),"TC",IF(G803&gt;='CẤU HÌNH'!$C$11,"X",IF(G803&gt;='CẤU HÌNH'!$C$12,"N","K"))))))</f>
        <v/>
      </c>
      <c r="N803" s="17"/>
      <c r="O803" s="39" t="str">
        <f t="shared" si="2"/>
        <v/>
      </c>
    </row>
    <row r="804" ht="19.5" customHeight="1">
      <c r="A804" s="15"/>
      <c r="B804" s="17"/>
      <c r="C804" s="22" t="str">
        <f t="array" ref="C804">IF(B804="","",IFERROR(INDEX('NHÂN VIÊN'!$C$5:$C$54,MATCH(B804,'NHÂN VIÊN'!$B$5:$B$54,0)),"⚠ Sai mã NV"))</f>
        <v/>
      </c>
      <c r="D804" s="24"/>
      <c r="E804" s="24"/>
      <c r="F804" s="25"/>
      <c r="G804" s="32" t="str">
        <f>IF(OR(A804="",B804=""),"",IF(AND(D804&lt;&gt;"",E804&lt;&gt;""),ROUND(MAX(0,(E804-D804)*24-MAX(0,MIN(E804,'CẤU HÌNH'!$C$8)-MAX(D804,'CẤU HÌNH'!$C$7))*24),2),0))</f>
        <v/>
      </c>
      <c r="H804" s="34" t="str">
        <f>IF(M804="X",IF(D804&gt;'CẤU HÌNH'!$C$5+'CẤU HÌNH'!$C$10/1440,ROUND((D804-'CẤU HÌNH'!$C$5)*1440,0),0),"")</f>
        <v/>
      </c>
      <c r="I804" s="34" t="str">
        <f>IF(M804="X",IF(E804&lt;'CẤU HÌNH'!$C$6,ROUND(('CẤU HÌNH'!$C$6-E804)*1440,0),0),"")</f>
        <v/>
      </c>
      <c r="J804" s="37" t="str">
        <f>IF(M804="","",IF(M804="TC",G804,IF(M804="X",IF(ROUND((E804-'CẤU HÌNH'!$C$6)*24,4)&gt;='CẤU HÌNH'!$C$13,FLOOR(ROUND((E804-'CẤU HÌNH'!$C$6)*24,4),0.5),0),0)))</f>
        <v/>
      </c>
      <c r="K804" s="32" t="str">
        <f>IF(A804="","",IF(COUNTIF('CẤU HÌNH'!$E$5:$E$24,A804)&gt;0,'CẤU HÌNH'!$C$16,IF(WEEKDAY(A804)=1,'CẤU HÌNH'!$C$15,'CẤU HÌNH'!$C$14)))</f>
        <v/>
      </c>
      <c r="L804" s="37" t="str">
        <f t="shared" si="1"/>
        <v/>
      </c>
      <c r="M804" s="38" t="str">
        <f>IF(OR(A804="",B804=""),"",IF(F804&lt;&gt;"",F804,IF(G804=0,"",IF(OR(COUNTIF('CẤU HÌNH'!$E$5:$E$24,A804)&gt;0,WEEKDAY(A804)=1),"TC",IF(G804&gt;='CẤU HÌNH'!$C$11,"X",IF(G804&gt;='CẤU HÌNH'!$C$12,"N","K"))))))</f>
        <v/>
      </c>
      <c r="N804" s="17"/>
      <c r="O804" s="39" t="str">
        <f t="shared" si="2"/>
        <v/>
      </c>
    </row>
    <row r="805" ht="19.5" customHeight="1">
      <c r="A805" s="15"/>
      <c r="B805" s="17"/>
      <c r="C805" s="22" t="str">
        <f t="array" ref="C805">IF(B805="","",IFERROR(INDEX('NHÂN VIÊN'!$C$5:$C$54,MATCH(B805,'NHÂN VIÊN'!$B$5:$B$54,0)),"⚠ Sai mã NV"))</f>
        <v/>
      </c>
      <c r="D805" s="24"/>
      <c r="E805" s="24"/>
      <c r="F805" s="25"/>
      <c r="G805" s="32" t="str">
        <f>IF(OR(A805="",B805=""),"",IF(AND(D805&lt;&gt;"",E805&lt;&gt;""),ROUND(MAX(0,(E805-D805)*24-MAX(0,MIN(E805,'CẤU HÌNH'!$C$8)-MAX(D805,'CẤU HÌNH'!$C$7))*24),2),0))</f>
        <v/>
      </c>
      <c r="H805" s="34" t="str">
        <f>IF(M805="X",IF(D805&gt;'CẤU HÌNH'!$C$5+'CẤU HÌNH'!$C$10/1440,ROUND((D805-'CẤU HÌNH'!$C$5)*1440,0),0),"")</f>
        <v/>
      </c>
      <c r="I805" s="34" t="str">
        <f>IF(M805="X",IF(E805&lt;'CẤU HÌNH'!$C$6,ROUND(('CẤU HÌNH'!$C$6-E805)*1440,0),0),"")</f>
        <v/>
      </c>
      <c r="J805" s="37" t="str">
        <f>IF(M805="","",IF(M805="TC",G805,IF(M805="X",IF(ROUND((E805-'CẤU HÌNH'!$C$6)*24,4)&gt;='CẤU HÌNH'!$C$13,FLOOR(ROUND((E805-'CẤU HÌNH'!$C$6)*24,4),0.5),0),0)))</f>
        <v/>
      </c>
      <c r="K805" s="32" t="str">
        <f>IF(A805="","",IF(COUNTIF('CẤU HÌNH'!$E$5:$E$24,A805)&gt;0,'CẤU HÌNH'!$C$16,IF(WEEKDAY(A805)=1,'CẤU HÌNH'!$C$15,'CẤU HÌNH'!$C$14)))</f>
        <v/>
      </c>
      <c r="L805" s="37" t="str">
        <f t="shared" si="1"/>
        <v/>
      </c>
      <c r="M805" s="38" t="str">
        <f>IF(OR(A805="",B805=""),"",IF(F805&lt;&gt;"",F805,IF(G805=0,"",IF(OR(COUNTIF('CẤU HÌNH'!$E$5:$E$24,A805)&gt;0,WEEKDAY(A805)=1),"TC",IF(G805&gt;='CẤU HÌNH'!$C$11,"X",IF(G805&gt;='CẤU HÌNH'!$C$12,"N","K"))))))</f>
        <v/>
      </c>
      <c r="N805" s="17"/>
      <c r="O805" s="39" t="str">
        <f t="shared" si="2"/>
        <v/>
      </c>
    </row>
    <row r="806" ht="19.5" customHeight="1">
      <c r="A806" s="15"/>
      <c r="B806" s="17"/>
      <c r="C806" s="22" t="str">
        <f t="array" ref="C806">IF(B806="","",IFERROR(INDEX('NHÂN VIÊN'!$C$5:$C$54,MATCH(B806,'NHÂN VIÊN'!$B$5:$B$54,0)),"⚠ Sai mã NV"))</f>
        <v/>
      </c>
      <c r="D806" s="24"/>
      <c r="E806" s="24"/>
      <c r="F806" s="25"/>
      <c r="G806" s="32" t="str">
        <f>IF(OR(A806="",B806=""),"",IF(AND(D806&lt;&gt;"",E806&lt;&gt;""),ROUND(MAX(0,(E806-D806)*24-MAX(0,MIN(E806,'CẤU HÌNH'!$C$8)-MAX(D806,'CẤU HÌNH'!$C$7))*24),2),0))</f>
        <v/>
      </c>
      <c r="H806" s="34" t="str">
        <f>IF(M806="X",IF(D806&gt;'CẤU HÌNH'!$C$5+'CẤU HÌNH'!$C$10/1440,ROUND((D806-'CẤU HÌNH'!$C$5)*1440,0),0),"")</f>
        <v/>
      </c>
      <c r="I806" s="34" t="str">
        <f>IF(M806="X",IF(E806&lt;'CẤU HÌNH'!$C$6,ROUND(('CẤU HÌNH'!$C$6-E806)*1440,0),0),"")</f>
        <v/>
      </c>
      <c r="J806" s="37" t="str">
        <f>IF(M806="","",IF(M806="TC",G806,IF(M806="X",IF(ROUND((E806-'CẤU HÌNH'!$C$6)*24,4)&gt;='CẤU HÌNH'!$C$13,FLOOR(ROUND((E806-'CẤU HÌNH'!$C$6)*24,4),0.5),0),0)))</f>
        <v/>
      </c>
      <c r="K806" s="32" t="str">
        <f>IF(A806="","",IF(COUNTIF('CẤU HÌNH'!$E$5:$E$24,A806)&gt;0,'CẤU HÌNH'!$C$16,IF(WEEKDAY(A806)=1,'CẤU HÌNH'!$C$15,'CẤU HÌNH'!$C$14)))</f>
        <v/>
      </c>
      <c r="L806" s="37" t="str">
        <f t="shared" si="1"/>
        <v/>
      </c>
      <c r="M806" s="38" t="str">
        <f>IF(OR(A806="",B806=""),"",IF(F806&lt;&gt;"",F806,IF(G806=0,"",IF(OR(COUNTIF('CẤU HÌNH'!$E$5:$E$24,A806)&gt;0,WEEKDAY(A806)=1),"TC",IF(G806&gt;='CẤU HÌNH'!$C$11,"X",IF(G806&gt;='CẤU HÌNH'!$C$12,"N","K"))))))</f>
        <v/>
      </c>
      <c r="N806" s="17"/>
      <c r="O806" s="39" t="str">
        <f t="shared" si="2"/>
        <v/>
      </c>
    </row>
    <row r="807" ht="19.5" customHeight="1">
      <c r="A807" s="15"/>
      <c r="B807" s="17"/>
      <c r="C807" s="22" t="str">
        <f t="array" ref="C807">IF(B807="","",IFERROR(INDEX('NHÂN VIÊN'!$C$5:$C$54,MATCH(B807,'NHÂN VIÊN'!$B$5:$B$54,0)),"⚠ Sai mã NV"))</f>
        <v/>
      </c>
      <c r="D807" s="24"/>
      <c r="E807" s="24"/>
      <c r="F807" s="25"/>
      <c r="G807" s="32" t="str">
        <f>IF(OR(A807="",B807=""),"",IF(AND(D807&lt;&gt;"",E807&lt;&gt;""),ROUND(MAX(0,(E807-D807)*24-MAX(0,MIN(E807,'CẤU HÌNH'!$C$8)-MAX(D807,'CẤU HÌNH'!$C$7))*24),2),0))</f>
        <v/>
      </c>
      <c r="H807" s="34" t="str">
        <f>IF(M807="X",IF(D807&gt;'CẤU HÌNH'!$C$5+'CẤU HÌNH'!$C$10/1440,ROUND((D807-'CẤU HÌNH'!$C$5)*1440,0),0),"")</f>
        <v/>
      </c>
      <c r="I807" s="34" t="str">
        <f>IF(M807="X",IF(E807&lt;'CẤU HÌNH'!$C$6,ROUND(('CẤU HÌNH'!$C$6-E807)*1440,0),0),"")</f>
        <v/>
      </c>
      <c r="J807" s="37" t="str">
        <f>IF(M807="","",IF(M807="TC",G807,IF(M807="X",IF(ROUND((E807-'CẤU HÌNH'!$C$6)*24,4)&gt;='CẤU HÌNH'!$C$13,FLOOR(ROUND((E807-'CẤU HÌNH'!$C$6)*24,4),0.5),0),0)))</f>
        <v/>
      </c>
      <c r="K807" s="32" t="str">
        <f>IF(A807="","",IF(COUNTIF('CẤU HÌNH'!$E$5:$E$24,A807)&gt;0,'CẤU HÌNH'!$C$16,IF(WEEKDAY(A807)=1,'CẤU HÌNH'!$C$15,'CẤU HÌNH'!$C$14)))</f>
        <v/>
      </c>
      <c r="L807" s="37" t="str">
        <f t="shared" si="1"/>
        <v/>
      </c>
      <c r="M807" s="38" t="str">
        <f>IF(OR(A807="",B807=""),"",IF(F807&lt;&gt;"",F807,IF(G807=0,"",IF(OR(COUNTIF('CẤU HÌNH'!$E$5:$E$24,A807)&gt;0,WEEKDAY(A807)=1),"TC",IF(G807&gt;='CẤU HÌNH'!$C$11,"X",IF(G807&gt;='CẤU HÌNH'!$C$12,"N","K"))))))</f>
        <v/>
      </c>
      <c r="N807" s="17"/>
      <c r="O807" s="39" t="str">
        <f t="shared" si="2"/>
        <v/>
      </c>
    </row>
    <row r="808" ht="19.5" customHeight="1">
      <c r="A808" s="15"/>
      <c r="B808" s="17"/>
      <c r="C808" s="22" t="str">
        <f t="array" ref="C808">IF(B808="","",IFERROR(INDEX('NHÂN VIÊN'!$C$5:$C$54,MATCH(B808,'NHÂN VIÊN'!$B$5:$B$54,0)),"⚠ Sai mã NV"))</f>
        <v/>
      </c>
      <c r="D808" s="24"/>
      <c r="E808" s="24"/>
      <c r="F808" s="25"/>
      <c r="G808" s="32" t="str">
        <f>IF(OR(A808="",B808=""),"",IF(AND(D808&lt;&gt;"",E808&lt;&gt;""),ROUND(MAX(0,(E808-D808)*24-MAX(0,MIN(E808,'CẤU HÌNH'!$C$8)-MAX(D808,'CẤU HÌNH'!$C$7))*24),2),0))</f>
        <v/>
      </c>
      <c r="H808" s="34" t="str">
        <f>IF(M808="X",IF(D808&gt;'CẤU HÌNH'!$C$5+'CẤU HÌNH'!$C$10/1440,ROUND((D808-'CẤU HÌNH'!$C$5)*1440,0),0),"")</f>
        <v/>
      </c>
      <c r="I808" s="34" t="str">
        <f>IF(M808="X",IF(E808&lt;'CẤU HÌNH'!$C$6,ROUND(('CẤU HÌNH'!$C$6-E808)*1440,0),0),"")</f>
        <v/>
      </c>
      <c r="J808" s="37" t="str">
        <f>IF(M808="","",IF(M808="TC",G808,IF(M808="X",IF(ROUND((E808-'CẤU HÌNH'!$C$6)*24,4)&gt;='CẤU HÌNH'!$C$13,FLOOR(ROUND((E808-'CẤU HÌNH'!$C$6)*24,4),0.5),0),0)))</f>
        <v/>
      </c>
      <c r="K808" s="32" t="str">
        <f>IF(A808="","",IF(COUNTIF('CẤU HÌNH'!$E$5:$E$24,A808)&gt;0,'CẤU HÌNH'!$C$16,IF(WEEKDAY(A808)=1,'CẤU HÌNH'!$C$15,'CẤU HÌNH'!$C$14)))</f>
        <v/>
      </c>
      <c r="L808" s="37" t="str">
        <f t="shared" si="1"/>
        <v/>
      </c>
      <c r="M808" s="38" t="str">
        <f>IF(OR(A808="",B808=""),"",IF(F808&lt;&gt;"",F808,IF(G808=0,"",IF(OR(COUNTIF('CẤU HÌNH'!$E$5:$E$24,A808)&gt;0,WEEKDAY(A808)=1),"TC",IF(G808&gt;='CẤU HÌNH'!$C$11,"X",IF(G808&gt;='CẤU HÌNH'!$C$12,"N","K"))))))</f>
        <v/>
      </c>
      <c r="N808" s="17"/>
      <c r="O808" s="39" t="str">
        <f t="shared" si="2"/>
        <v/>
      </c>
    </row>
    <row r="809" ht="19.5" customHeight="1">
      <c r="A809" s="15"/>
      <c r="B809" s="17"/>
      <c r="C809" s="22" t="str">
        <f t="array" ref="C809">IF(B809="","",IFERROR(INDEX('NHÂN VIÊN'!$C$5:$C$54,MATCH(B809,'NHÂN VIÊN'!$B$5:$B$54,0)),"⚠ Sai mã NV"))</f>
        <v/>
      </c>
      <c r="D809" s="24"/>
      <c r="E809" s="24"/>
      <c r="F809" s="25"/>
      <c r="G809" s="32" t="str">
        <f>IF(OR(A809="",B809=""),"",IF(AND(D809&lt;&gt;"",E809&lt;&gt;""),ROUND(MAX(0,(E809-D809)*24-MAX(0,MIN(E809,'CẤU HÌNH'!$C$8)-MAX(D809,'CẤU HÌNH'!$C$7))*24),2),0))</f>
        <v/>
      </c>
      <c r="H809" s="34" t="str">
        <f>IF(M809="X",IF(D809&gt;'CẤU HÌNH'!$C$5+'CẤU HÌNH'!$C$10/1440,ROUND((D809-'CẤU HÌNH'!$C$5)*1440,0),0),"")</f>
        <v/>
      </c>
      <c r="I809" s="34" t="str">
        <f>IF(M809="X",IF(E809&lt;'CẤU HÌNH'!$C$6,ROUND(('CẤU HÌNH'!$C$6-E809)*1440,0),0),"")</f>
        <v/>
      </c>
      <c r="J809" s="37" t="str">
        <f>IF(M809="","",IF(M809="TC",G809,IF(M809="X",IF(ROUND((E809-'CẤU HÌNH'!$C$6)*24,4)&gt;='CẤU HÌNH'!$C$13,FLOOR(ROUND((E809-'CẤU HÌNH'!$C$6)*24,4),0.5),0),0)))</f>
        <v/>
      </c>
      <c r="K809" s="32" t="str">
        <f>IF(A809="","",IF(COUNTIF('CẤU HÌNH'!$E$5:$E$24,A809)&gt;0,'CẤU HÌNH'!$C$16,IF(WEEKDAY(A809)=1,'CẤU HÌNH'!$C$15,'CẤU HÌNH'!$C$14)))</f>
        <v/>
      </c>
      <c r="L809" s="37" t="str">
        <f t="shared" si="1"/>
        <v/>
      </c>
      <c r="M809" s="38" t="str">
        <f>IF(OR(A809="",B809=""),"",IF(F809&lt;&gt;"",F809,IF(G809=0,"",IF(OR(COUNTIF('CẤU HÌNH'!$E$5:$E$24,A809)&gt;0,WEEKDAY(A809)=1),"TC",IF(G809&gt;='CẤU HÌNH'!$C$11,"X",IF(G809&gt;='CẤU HÌNH'!$C$12,"N","K"))))))</f>
        <v/>
      </c>
      <c r="N809" s="17"/>
      <c r="O809" s="39" t="str">
        <f t="shared" si="2"/>
        <v/>
      </c>
    </row>
    <row r="810" ht="19.5" customHeight="1">
      <c r="A810" s="15"/>
      <c r="B810" s="17"/>
      <c r="C810" s="22" t="str">
        <f t="array" ref="C810">IF(B810="","",IFERROR(INDEX('NHÂN VIÊN'!$C$5:$C$54,MATCH(B810,'NHÂN VIÊN'!$B$5:$B$54,0)),"⚠ Sai mã NV"))</f>
        <v/>
      </c>
      <c r="D810" s="24"/>
      <c r="E810" s="24"/>
      <c r="F810" s="25"/>
      <c r="G810" s="32" t="str">
        <f>IF(OR(A810="",B810=""),"",IF(AND(D810&lt;&gt;"",E810&lt;&gt;""),ROUND(MAX(0,(E810-D810)*24-MAX(0,MIN(E810,'CẤU HÌNH'!$C$8)-MAX(D810,'CẤU HÌNH'!$C$7))*24),2),0))</f>
        <v/>
      </c>
      <c r="H810" s="34" t="str">
        <f>IF(M810="X",IF(D810&gt;'CẤU HÌNH'!$C$5+'CẤU HÌNH'!$C$10/1440,ROUND((D810-'CẤU HÌNH'!$C$5)*1440,0),0),"")</f>
        <v/>
      </c>
      <c r="I810" s="34" t="str">
        <f>IF(M810="X",IF(E810&lt;'CẤU HÌNH'!$C$6,ROUND(('CẤU HÌNH'!$C$6-E810)*1440,0),0),"")</f>
        <v/>
      </c>
      <c r="J810" s="37" t="str">
        <f>IF(M810="","",IF(M810="TC",G810,IF(M810="X",IF(ROUND((E810-'CẤU HÌNH'!$C$6)*24,4)&gt;='CẤU HÌNH'!$C$13,FLOOR(ROUND((E810-'CẤU HÌNH'!$C$6)*24,4),0.5),0),0)))</f>
        <v/>
      </c>
      <c r="K810" s="32" t="str">
        <f>IF(A810="","",IF(COUNTIF('CẤU HÌNH'!$E$5:$E$24,A810)&gt;0,'CẤU HÌNH'!$C$16,IF(WEEKDAY(A810)=1,'CẤU HÌNH'!$C$15,'CẤU HÌNH'!$C$14)))</f>
        <v/>
      </c>
      <c r="L810" s="37" t="str">
        <f t="shared" si="1"/>
        <v/>
      </c>
      <c r="M810" s="38" t="str">
        <f>IF(OR(A810="",B810=""),"",IF(F810&lt;&gt;"",F810,IF(G810=0,"",IF(OR(COUNTIF('CẤU HÌNH'!$E$5:$E$24,A810)&gt;0,WEEKDAY(A810)=1),"TC",IF(G810&gt;='CẤU HÌNH'!$C$11,"X",IF(G810&gt;='CẤU HÌNH'!$C$12,"N","K"))))))</f>
        <v/>
      </c>
      <c r="N810" s="17"/>
      <c r="O810" s="39" t="str">
        <f t="shared" si="2"/>
        <v/>
      </c>
    </row>
    <row r="811" ht="19.5" customHeight="1">
      <c r="A811" s="15"/>
      <c r="B811" s="17"/>
      <c r="C811" s="22" t="str">
        <f t="array" ref="C811">IF(B811="","",IFERROR(INDEX('NHÂN VIÊN'!$C$5:$C$54,MATCH(B811,'NHÂN VIÊN'!$B$5:$B$54,0)),"⚠ Sai mã NV"))</f>
        <v/>
      </c>
      <c r="D811" s="24"/>
      <c r="E811" s="24"/>
      <c r="F811" s="25"/>
      <c r="G811" s="32" t="str">
        <f>IF(OR(A811="",B811=""),"",IF(AND(D811&lt;&gt;"",E811&lt;&gt;""),ROUND(MAX(0,(E811-D811)*24-MAX(0,MIN(E811,'CẤU HÌNH'!$C$8)-MAX(D811,'CẤU HÌNH'!$C$7))*24),2),0))</f>
        <v/>
      </c>
      <c r="H811" s="34" t="str">
        <f>IF(M811="X",IF(D811&gt;'CẤU HÌNH'!$C$5+'CẤU HÌNH'!$C$10/1440,ROUND((D811-'CẤU HÌNH'!$C$5)*1440,0),0),"")</f>
        <v/>
      </c>
      <c r="I811" s="34" t="str">
        <f>IF(M811="X",IF(E811&lt;'CẤU HÌNH'!$C$6,ROUND(('CẤU HÌNH'!$C$6-E811)*1440,0),0),"")</f>
        <v/>
      </c>
      <c r="J811" s="37" t="str">
        <f>IF(M811="","",IF(M811="TC",G811,IF(M811="X",IF(ROUND((E811-'CẤU HÌNH'!$C$6)*24,4)&gt;='CẤU HÌNH'!$C$13,FLOOR(ROUND((E811-'CẤU HÌNH'!$C$6)*24,4),0.5),0),0)))</f>
        <v/>
      </c>
      <c r="K811" s="32" t="str">
        <f>IF(A811="","",IF(COUNTIF('CẤU HÌNH'!$E$5:$E$24,A811)&gt;0,'CẤU HÌNH'!$C$16,IF(WEEKDAY(A811)=1,'CẤU HÌNH'!$C$15,'CẤU HÌNH'!$C$14)))</f>
        <v/>
      </c>
      <c r="L811" s="37" t="str">
        <f t="shared" si="1"/>
        <v/>
      </c>
      <c r="M811" s="38" t="str">
        <f>IF(OR(A811="",B811=""),"",IF(F811&lt;&gt;"",F811,IF(G811=0,"",IF(OR(COUNTIF('CẤU HÌNH'!$E$5:$E$24,A811)&gt;0,WEEKDAY(A811)=1),"TC",IF(G811&gt;='CẤU HÌNH'!$C$11,"X",IF(G811&gt;='CẤU HÌNH'!$C$12,"N","K"))))))</f>
        <v/>
      </c>
      <c r="N811" s="17"/>
      <c r="O811" s="39" t="str">
        <f t="shared" si="2"/>
        <v/>
      </c>
    </row>
    <row r="812" ht="19.5" customHeight="1">
      <c r="A812" s="15"/>
      <c r="B812" s="17"/>
      <c r="C812" s="22" t="str">
        <f t="array" ref="C812">IF(B812="","",IFERROR(INDEX('NHÂN VIÊN'!$C$5:$C$54,MATCH(B812,'NHÂN VIÊN'!$B$5:$B$54,0)),"⚠ Sai mã NV"))</f>
        <v/>
      </c>
      <c r="D812" s="24"/>
      <c r="E812" s="24"/>
      <c r="F812" s="25"/>
      <c r="G812" s="32" t="str">
        <f>IF(OR(A812="",B812=""),"",IF(AND(D812&lt;&gt;"",E812&lt;&gt;""),ROUND(MAX(0,(E812-D812)*24-MAX(0,MIN(E812,'CẤU HÌNH'!$C$8)-MAX(D812,'CẤU HÌNH'!$C$7))*24),2),0))</f>
        <v/>
      </c>
      <c r="H812" s="34" t="str">
        <f>IF(M812="X",IF(D812&gt;'CẤU HÌNH'!$C$5+'CẤU HÌNH'!$C$10/1440,ROUND((D812-'CẤU HÌNH'!$C$5)*1440,0),0),"")</f>
        <v/>
      </c>
      <c r="I812" s="34" t="str">
        <f>IF(M812="X",IF(E812&lt;'CẤU HÌNH'!$C$6,ROUND(('CẤU HÌNH'!$C$6-E812)*1440,0),0),"")</f>
        <v/>
      </c>
      <c r="J812" s="37" t="str">
        <f>IF(M812="","",IF(M812="TC",G812,IF(M812="X",IF(ROUND((E812-'CẤU HÌNH'!$C$6)*24,4)&gt;='CẤU HÌNH'!$C$13,FLOOR(ROUND((E812-'CẤU HÌNH'!$C$6)*24,4),0.5),0),0)))</f>
        <v/>
      </c>
      <c r="K812" s="32" t="str">
        <f>IF(A812="","",IF(COUNTIF('CẤU HÌNH'!$E$5:$E$24,A812)&gt;0,'CẤU HÌNH'!$C$16,IF(WEEKDAY(A812)=1,'CẤU HÌNH'!$C$15,'CẤU HÌNH'!$C$14)))</f>
        <v/>
      </c>
      <c r="L812" s="37" t="str">
        <f t="shared" si="1"/>
        <v/>
      </c>
      <c r="M812" s="38" t="str">
        <f>IF(OR(A812="",B812=""),"",IF(F812&lt;&gt;"",F812,IF(G812=0,"",IF(OR(COUNTIF('CẤU HÌNH'!$E$5:$E$24,A812)&gt;0,WEEKDAY(A812)=1),"TC",IF(G812&gt;='CẤU HÌNH'!$C$11,"X",IF(G812&gt;='CẤU HÌNH'!$C$12,"N","K"))))))</f>
        <v/>
      </c>
      <c r="N812" s="17"/>
      <c r="O812" s="39" t="str">
        <f t="shared" si="2"/>
        <v/>
      </c>
    </row>
    <row r="813" ht="19.5" customHeight="1">
      <c r="A813" s="15"/>
      <c r="B813" s="17"/>
      <c r="C813" s="22" t="str">
        <f t="array" ref="C813">IF(B813="","",IFERROR(INDEX('NHÂN VIÊN'!$C$5:$C$54,MATCH(B813,'NHÂN VIÊN'!$B$5:$B$54,0)),"⚠ Sai mã NV"))</f>
        <v/>
      </c>
      <c r="D813" s="24"/>
      <c r="E813" s="24"/>
      <c r="F813" s="25"/>
      <c r="G813" s="32" t="str">
        <f>IF(OR(A813="",B813=""),"",IF(AND(D813&lt;&gt;"",E813&lt;&gt;""),ROUND(MAX(0,(E813-D813)*24-MAX(0,MIN(E813,'CẤU HÌNH'!$C$8)-MAX(D813,'CẤU HÌNH'!$C$7))*24),2),0))</f>
        <v/>
      </c>
      <c r="H813" s="34" t="str">
        <f>IF(M813="X",IF(D813&gt;'CẤU HÌNH'!$C$5+'CẤU HÌNH'!$C$10/1440,ROUND((D813-'CẤU HÌNH'!$C$5)*1440,0),0),"")</f>
        <v/>
      </c>
      <c r="I813" s="34" t="str">
        <f>IF(M813="X",IF(E813&lt;'CẤU HÌNH'!$C$6,ROUND(('CẤU HÌNH'!$C$6-E813)*1440,0),0),"")</f>
        <v/>
      </c>
      <c r="J813" s="37" t="str">
        <f>IF(M813="","",IF(M813="TC",G813,IF(M813="X",IF(ROUND((E813-'CẤU HÌNH'!$C$6)*24,4)&gt;='CẤU HÌNH'!$C$13,FLOOR(ROUND((E813-'CẤU HÌNH'!$C$6)*24,4),0.5),0),0)))</f>
        <v/>
      </c>
      <c r="K813" s="32" t="str">
        <f>IF(A813="","",IF(COUNTIF('CẤU HÌNH'!$E$5:$E$24,A813)&gt;0,'CẤU HÌNH'!$C$16,IF(WEEKDAY(A813)=1,'CẤU HÌNH'!$C$15,'CẤU HÌNH'!$C$14)))</f>
        <v/>
      </c>
      <c r="L813" s="37" t="str">
        <f t="shared" si="1"/>
        <v/>
      </c>
      <c r="M813" s="38" t="str">
        <f>IF(OR(A813="",B813=""),"",IF(F813&lt;&gt;"",F813,IF(G813=0,"",IF(OR(COUNTIF('CẤU HÌNH'!$E$5:$E$24,A813)&gt;0,WEEKDAY(A813)=1),"TC",IF(G813&gt;='CẤU HÌNH'!$C$11,"X",IF(G813&gt;='CẤU HÌNH'!$C$12,"N","K"))))))</f>
        <v/>
      </c>
      <c r="N813" s="17"/>
      <c r="O813" s="39" t="str">
        <f t="shared" si="2"/>
        <v/>
      </c>
    </row>
    <row r="814" ht="19.5" customHeight="1">
      <c r="A814" s="15"/>
      <c r="B814" s="17"/>
      <c r="C814" s="22" t="str">
        <f t="array" ref="C814">IF(B814="","",IFERROR(INDEX('NHÂN VIÊN'!$C$5:$C$54,MATCH(B814,'NHÂN VIÊN'!$B$5:$B$54,0)),"⚠ Sai mã NV"))</f>
        <v/>
      </c>
      <c r="D814" s="24"/>
      <c r="E814" s="24"/>
      <c r="F814" s="25"/>
      <c r="G814" s="32" t="str">
        <f>IF(OR(A814="",B814=""),"",IF(AND(D814&lt;&gt;"",E814&lt;&gt;""),ROUND(MAX(0,(E814-D814)*24-MAX(0,MIN(E814,'CẤU HÌNH'!$C$8)-MAX(D814,'CẤU HÌNH'!$C$7))*24),2),0))</f>
        <v/>
      </c>
      <c r="H814" s="34" t="str">
        <f>IF(M814="X",IF(D814&gt;'CẤU HÌNH'!$C$5+'CẤU HÌNH'!$C$10/1440,ROUND((D814-'CẤU HÌNH'!$C$5)*1440,0),0),"")</f>
        <v/>
      </c>
      <c r="I814" s="34" t="str">
        <f>IF(M814="X",IF(E814&lt;'CẤU HÌNH'!$C$6,ROUND(('CẤU HÌNH'!$C$6-E814)*1440,0),0),"")</f>
        <v/>
      </c>
      <c r="J814" s="37" t="str">
        <f>IF(M814="","",IF(M814="TC",G814,IF(M814="X",IF(ROUND((E814-'CẤU HÌNH'!$C$6)*24,4)&gt;='CẤU HÌNH'!$C$13,FLOOR(ROUND((E814-'CẤU HÌNH'!$C$6)*24,4),0.5),0),0)))</f>
        <v/>
      </c>
      <c r="K814" s="32" t="str">
        <f>IF(A814="","",IF(COUNTIF('CẤU HÌNH'!$E$5:$E$24,A814)&gt;0,'CẤU HÌNH'!$C$16,IF(WEEKDAY(A814)=1,'CẤU HÌNH'!$C$15,'CẤU HÌNH'!$C$14)))</f>
        <v/>
      </c>
      <c r="L814" s="37" t="str">
        <f t="shared" si="1"/>
        <v/>
      </c>
      <c r="M814" s="38" t="str">
        <f>IF(OR(A814="",B814=""),"",IF(F814&lt;&gt;"",F814,IF(G814=0,"",IF(OR(COUNTIF('CẤU HÌNH'!$E$5:$E$24,A814)&gt;0,WEEKDAY(A814)=1),"TC",IF(G814&gt;='CẤU HÌNH'!$C$11,"X",IF(G814&gt;='CẤU HÌNH'!$C$12,"N","K"))))))</f>
        <v/>
      </c>
      <c r="N814" s="17"/>
      <c r="O814" s="39" t="str">
        <f t="shared" si="2"/>
        <v/>
      </c>
    </row>
    <row r="815" ht="19.5" customHeight="1">
      <c r="A815" s="15"/>
      <c r="B815" s="17"/>
      <c r="C815" s="22" t="str">
        <f t="array" ref="C815">IF(B815="","",IFERROR(INDEX('NHÂN VIÊN'!$C$5:$C$54,MATCH(B815,'NHÂN VIÊN'!$B$5:$B$54,0)),"⚠ Sai mã NV"))</f>
        <v/>
      </c>
      <c r="D815" s="24"/>
      <c r="E815" s="24"/>
      <c r="F815" s="25"/>
      <c r="G815" s="32" t="str">
        <f>IF(OR(A815="",B815=""),"",IF(AND(D815&lt;&gt;"",E815&lt;&gt;""),ROUND(MAX(0,(E815-D815)*24-MAX(0,MIN(E815,'CẤU HÌNH'!$C$8)-MAX(D815,'CẤU HÌNH'!$C$7))*24),2),0))</f>
        <v/>
      </c>
      <c r="H815" s="34" t="str">
        <f>IF(M815="X",IF(D815&gt;'CẤU HÌNH'!$C$5+'CẤU HÌNH'!$C$10/1440,ROUND((D815-'CẤU HÌNH'!$C$5)*1440,0),0),"")</f>
        <v/>
      </c>
      <c r="I815" s="34" t="str">
        <f>IF(M815="X",IF(E815&lt;'CẤU HÌNH'!$C$6,ROUND(('CẤU HÌNH'!$C$6-E815)*1440,0),0),"")</f>
        <v/>
      </c>
      <c r="J815" s="37" t="str">
        <f>IF(M815="","",IF(M815="TC",G815,IF(M815="X",IF(ROUND((E815-'CẤU HÌNH'!$C$6)*24,4)&gt;='CẤU HÌNH'!$C$13,FLOOR(ROUND((E815-'CẤU HÌNH'!$C$6)*24,4),0.5),0),0)))</f>
        <v/>
      </c>
      <c r="K815" s="32" t="str">
        <f>IF(A815="","",IF(COUNTIF('CẤU HÌNH'!$E$5:$E$24,A815)&gt;0,'CẤU HÌNH'!$C$16,IF(WEEKDAY(A815)=1,'CẤU HÌNH'!$C$15,'CẤU HÌNH'!$C$14)))</f>
        <v/>
      </c>
      <c r="L815" s="37" t="str">
        <f t="shared" si="1"/>
        <v/>
      </c>
      <c r="M815" s="38" t="str">
        <f>IF(OR(A815="",B815=""),"",IF(F815&lt;&gt;"",F815,IF(G815=0,"",IF(OR(COUNTIF('CẤU HÌNH'!$E$5:$E$24,A815)&gt;0,WEEKDAY(A815)=1),"TC",IF(G815&gt;='CẤU HÌNH'!$C$11,"X",IF(G815&gt;='CẤU HÌNH'!$C$12,"N","K"))))))</f>
        <v/>
      </c>
      <c r="N815" s="17"/>
      <c r="O815" s="39" t="str">
        <f t="shared" si="2"/>
        <v/>
      </c>
    </row>
    <row r="816" ht="19.5" customHeight="1">
      <c r="A816" s="15"/>
      <c r="B816" s="17"/>
      <c r="C816" s="22" t="str">
        <f t="array" ref="C816">IF(B816="","",IFERROR(INDEX('NHÂN VIÊN'!$C$5:$C$54,MATCH(B816,'NHÂN VIÊN'!$B$5:$B$54,0)),"⚠ Sai mã NV"))</f>
        <v/>
      </c>
      <c r="D816" s="24"/>
      <c r="E816" s="24"/>
      <c r="F816" s="25"/>
      <c r="G816" s="32" t="str">
        <f>IF(OR(A816="",B816=""),"",IF(AND(D816&lt;&gt;"",E816&lt;&gt;""),ROUND(MAX(0,(E816-D816)*24-MAX(0,MIN(E816,'CẤU HÌNH'!$C$8)-MAX(D816,'CẤU HÌNH'!$C$7))*24),2),0))</f>
        <v/>
      </c>
      <c r="H816" s="34" t="str">
        <f>IF(M816="X",IF(D816&gt;'CẤU HÌNH'!$C$5+'CẤU HÌNH'!$C$10/1440,ROUND((D816-'CẤU HÌNH'!$C$5)*1440,0),0),"")</f>
        <v/>
      </c>
      <c r="I816" s="34" t="str">
        <f>IF(M816="X",IF(E816&lt;'CẤU HÌNH'!$C$6,ROUND(('CẤU HÌNH'!$C$6-E816)*1440,0),0),"")</f>
        <v/>
      </c>
      <c r="J816" s="37" t="str">
        <f>IF(M816="","",IF(M816="TC",G816,IF(M816="X",IF(ROUND((E816-'CẤU HÌNH'!$C$6)*24,4)&gt;='CẤU HÌNH'!$C$13,FLOOR(ROUND((E816-'CẤU HÌNH'!$C$6)*24,4),0.5),0),0)))</f>
        <v/>
      </c>
      <c r="K816" s="32" t="str">
        <f>IF(A816="","",IF(COUNTIF('CẤU HÌNH'!$E$5:$E$24,A816)&gt;0,'CẤU HÌNH'!$C$16,IF(WEEKDAY(A816)=1,'CẤU HÌNH'!$C$15,'CẤU HÌNH'!$C$14)))</f>
        <v/>
      </c>
      <c r="L816" s="37" t="str">
        <f t="shared" si="1"/>
        <v/>
      </c>
      <c r="M816" s="38" t="str">
        <f>IF(OR(A816="",B816=""),"",IF(F816&lt;&gt;"",F816,IF(G816=0,"",IF(OR(COUNTIF('CẤU HÌNH'!$E$5:$E$24,A816)&gt;0,WEEKDAY(A816)=1),"TC",IF(G816&gt;='CẤU HÌNH'!$C$11,"X",IF(G816&gt;='CẤU HÌNH'!$C$12,"N","K"))))))</f>
        <v/>
      </c>
      <c r="N816" s="17"/>
      <c r="O816" s="39" t="str">
        <f t="shared" si="2"/>
        <v/>
      </c>
    </row>
    <row r="817" ht="19.5" customHeight="1">
      <c r="A817" s="15"/>
      <c r="B817" s="17"/>
      <c r="C817" s="22" t="str">
        <f t="array" ref="C817">IF(B817="","",IFERROR(INDEX('NHÂN VIÊN'!$C$5:$C$54,MATCH(B817,'NHÂN VIÊN'!$B$5:$B$54,0)),"⚠ Sai mã NV"))</f>
        <v/>
      </c>
      <c r="D817" s="24"/>
      <c r="E817" s="24"/>
      <c r="F817" s="25"/>
      <c r="G817" s="32" t="str">
        <f>IF(OR(A817="",B817=""),"",IF(AND(D817&lt;&gt;"",E817&lt;&gt;""),ROUND(MAX(0,(E817-D817)*24-MAX(0,MIN(E817,'CẤU HÌNH'!$C$8)-MAX(D817,'CẤU HÌNH'!$C$7))*24),2),0))</f>
        <v/>
      </c>
      <c r="H817" s="34" t="str">
        <f>IF(M817="X",IF(D817&gt;'CẤU HÌNH'!$C$5+'CẤU HÌNH'!$C$10/1440,ROUND((D817-'CẤU HÌNH'!$C$5)*1440,0),0),"")</f>
        <v/>
      </c>
      <c r="I817" s="34" t="str">
        <f>IF(M817="X",IF(E817&lt;'CẤU HÌNH'!$C$6,ROUND(('CẤU HÌNH'!$C$6-E817)*1440,0),0),"")</f>
        <v/>
      </c>
      <c r="J817" s="37" t="str">
        <f>IF(M817="","",IF(M817="TC",G817,IF(M817="X",IF(ROUND((E817-'CẤU HÌNH'!$C$6)*24,4)&gt;='CẤU HÌNH'!$C$13,FLOOR(ROUND((E817-'CẤU HÌNH'!$C$6)*24,4),0.5),0),0)))</f>
        <v/>
      </c>
      <c r="K817" s="32" t="str">
        <f>IF(A817="","",IF(COUNTIF('CẤU HÌNH'!$E$5:$E$24,A817)&gt;0,'CẤU HÌNH'!$C$16,IF(WEEKDAY(A817)=1,'CẤU HÌNH'!$C$15,'CẤU HÌNH'!$C$14)))</f>
        <v/>
      </c>
      <c r="L817" s="37" t="str">
        <f t="shared" si="1"/>
        <v/>
      </c>
      <c r="M817" s="38" t="str">
        <f>IF(OR(A817="",B817=""),"",IF(F817&lt;&gt;"",F817,IF(G817=0,"",IF(OR(COUNTIF('CẤU HÌNH'!$E$5:$E$24,A817)&gt;0,WEEKDAY(A817)=1),"TC",IF(G817&gt;='CẤU HÌNH'!$C$11,"X",IF(G817&gt;='CẤU HÌNH'!$C$12,"N","K"))))))</f>
        <v/>
      </c>
      <c r="N817" s="17"/>
      <c r="O817" s="39" t="str">
        <f t="shared" si="2"/>
        <v/>
      </c>
    </row>
    <row r="818" ht="19.5" customHeight="1">
      <c r="A818" s="15"/>
      <c r="B818" s="17"/>
      <c r="C818" s="22" t="str">
        <f t="array" ref="C818">IF(B818="","",IFERROR(INDEX('NHÂN VIÊN'!$C$5:$C$54,MATCH(B818,'NHÂN VIÊN'!$B$5:$B$54,0)),"⚠ Sai mã NV"))</f>
        <v/>
      </c>
      <c r="D818" s="24"/>
      <c r="E818" s="24"/>
      <c r="F818" s="25"/>
      <c r="G818" s="32" t="str">
        <f>IF(OR(A818="",B818=""),"",IF(AND(D818&lt;&gt;"",E818&lt;&gt;""),ROUND(MAX(0,(E818-D818)*24-MAX(0,MIN(E818,'CẤU HÌNH'!$C$8)-MAX(D818,'CẤU HÌNH'!$C$7))*24),2),0))</f>
        <v/>
      </c>
      <c r="H818" s="34" t="str">
        <f>IF(M818="X",IF(D818&gt;'CẤU HÌNH'!$C$5+'CẤU HÌNH'!$C$10/1440,ROUND((D818-'CẤU HÌNH'!$C$5)*1440,0),0),"")</f>
        <v/>
      </c>
      <c r="I818" s="34" t="str">
        <f>IF(M818="X",IF(E818&lt;'CẤU HÌNH'!$C$6,ROUND(('CẤU HÌNH'!$C$6-E818)*1440,0),0),"")</f>
        <v/>
      </c>
      <c r="J818" s="37" t="str">
        <f>IF(M818="","",IF(M818="TC",G818,IF(M818="X",IF(ROUND((E818-'CẤU HÌNH'!$C$6)*24,4)&gt;='CẤU HÌNH'!$C$13,FLOOR(ROUND((E818-'CẤU HÌNH'!$C$6)*24,4),0.5),0),0)))</f>
        <v/>
      </c>
      <c r="K818" s="32" t="str">
        <f>IF(A818="","",IF(COUNTIF('CẤU HÌNH'!$E$5:$E$24,A818)&gt;0,'CẤU HÌNH'!$C$16,IF(WEEKDAY(A818)=1,'CẤU HÌNH'!$C$15,'CẤU HÌNH'!$C$14)))</f>
        <v/>
      </c>
      <c r="L818" s="37" t="str">
        <f t="shared" si="1"/>
        <v/>
      </c>
      <c r="M818" s="38" t="str">
        <f>IF(OR(A818="",B818=""),"",IF(F818&lt;&gt;"",F818,IF(G818=0,"",IF(OR(COUNTIF('CẤU HÌNH'!$E$5:$E$24,A818)&gt;0,WEEKDAY(A818)=1),"TC",IF(G818&gt;='CẤU HÌNH'!$C$11,"X",IF(G818&gt;='CẤU HÌNH'!$C$12,"N","K"))))))</f>
        <v/>
      </c>
      <c r="N818" s="17"/>
      <c r="O818" s="39" t="str">
        <f t="shared" si="2"/>
        <v/>
      </c>
    </row>
    <row r="819" ht="19.5" customHeight="1">
      <c r="A819" s="15"/>
      <c r="B819" s="17"/>
      <c r="C819" s="22" t="str">
        <f t="array" ref="C819">IF(B819="","",IFERROR(INDEX('NHÂN VIÊN'!$C$5:$C$54,MATCH(B819,'NHÂN VIÊN'!$B$5:$B$54,0)),"⚠ Sai mã NV"))</f>
        <v/>
      </c>
      <c r="D819" s="24"/>
      <c r="E819" s="24"/>
      <c r="F819" s="25"/>
      <c r="G819" s="32" t="str">
        <f>IF(OR(A819="",B819=""),"",IF(AND(D819&lt;&gt;"",E819&lt;&gt;""),ROUND(MAX(0,(E819-D819)*24-MAX(0,MIN(E819,'CẤU HÌNH'!$C$8)-MAX(D819,'CẤU HÌNH'!$C$7))*24),2),0))</f>
        <v/>
      </c>
      <c r="H819" s="34" t="str">
        <f>IF(M819="X",IF(D819&gt;'CẤU HÌNH'!$C$5+'CẤU HÌNH'!$C$10/1440,ROUND((D819-'CẤU HÌNH'!$C$5)*1440,0),0),"")</f>
        <v/>
      </c>
      <c r="I819" s="34" t="str">
        <f>IF(M819="X",IF(E819&lt;'CẤU HÌNH'!$C$6,ROUND(('CẤU HÌNH'!$C$6-E819)*1440,0),0),"")</f>
        <v/>
      </c>
      <c r="J819" s="37" t="str">
        <f>IF(M819="","",IF(M819="TC",G819,IF(M819="X",IF(ROUND((E819-'CẤU HÌNH'!$C$6)*24,4)&gt;='CẤU HÌNH'!$C$13,FLOOR(ROUND((E819-'CẤU HÌNH'!$C$6)*24,4),0.5),0),0)))</f>
        <v/>
      </c>
      <c r="K819" s="32" t="str">
        <f>IF(A819="","",IF(COUNTIF('CẤU HÌNH'!$E$5:$E$24,A819)&gt;0,'CẤU HÌNH'!$C$16,IF(WEEKDAY(A819)=1,'CẤU HÌNH'!$C$15,'CẤU HÌNH'!$C$14)))</f>
        <v/>
      </c>
      <c r="L819" s="37" t="str">
        <f t="shared" si="1"/>
        <v/>
      </c>
      <c r="M819" s="38" t="str">
        <f>IF(OR(A819="",B819=""),"",IF(F819&lt;&gt;"",F819,IF(G819=0,"",IF(OR(COUNTIF('CẤU HÌNH'!$E$5:$E$24,A819)&gt;0,WEEKDAY(A819)=1),"TC",IF(G819&gt;='CẤU HÌNH'!$C$11,"X",IF(G819&gt;='CẤU HÌNH'!$C$12,"N","K"))))))</f>
        <v/>
      </c>
      <c r="N819" s="17"/>
      <c r="O819" s="39" t="str">
        <f t="shared" si="2"/>
        <v/>
      </c>
    </row>
    <row r="820" ht="19.5" customHeight="1">
      <c r="A820" s="15"/>
      <c r="B820" s="17"/>
      <c r="C820" s="22" t="str">
        <f t="array" ref="C820">IF(B820="","",IFERROR(INDEX('NHÂN VIÊN'!$C$5:$C$54,MATCH(B820,'NHÂN VIÊN'!$B$5:$B$54,0)),"⚠ Sai mã NV"))</f>
        <v/>
      </c>
      <c r="D820" s="24"/>
      <c r="E820" s="24"/>
      <c r="F820" s="25"/>
      <c r="G820" s="32" t="str">
        <f>IF(OR(A820="",B820=""),"",IF(AND(D820&lt;&gt;"",E820&lt;&gt;""),ROUND(MAX(0,(E820-D820)*24-MAX(0,MIN(E820,'CẤU HÌNH'!$C$8)-MAX(D820,'CẤU HÌNH'!$C$7))*24),2),0))</f>
        <v/>
      </c>
      <c r="H820" s="34" t="str">
        <f>IF(M820="X",IF(D820&gt;'CẤU HÌNH'!$C$5+'CẤU HÌNH'!$C$10/1440,ROUND((D820-'CẤU HÌNH'!$C$5)*1440,0),0),"")</f>
        <v/>
      </c>
      <c r="I820" s="34" t="str">
        <f>IF(M820="X",IF(E820&lt;'CẤU HÌNH'!$C$6,ROUND(('CẤU HÌNH'!$C$6-E820)*1440,0),0),"")</f>
        <v/>
      </c>
      <c r="J820" s="37" t="str">
        <f>IF(M820="","",IF(M820="TC",G820,IF(M820="X",IF(ROUND((E820-'CẤU HÌNH'!$C$6)*24,4)&gt;='CẤU HÌNH'!$C$13,FLOOR(ROUND((E820-'CẤU HÌNH'!$C$6)*24,4),0.5),0),0)))</f>
        <v/>
      </c>
      <c r="K820" s="32" t="str">
        <f>IF(A820="","",IF(COUNTIF('CẤU HÌNH'!$E$5:$E$24,A820)&gt;0,'CẤU HÌNH'!$C$16,IF(WEEKDAY(A820)=1,'CẤU HÌNH'!$C$15,'CẤU HÌNH'!$C$14)))</f>
        <v/>
      </c>
      <c r="L820" s="37" t="str">
        <f t="shared" si="1"/>
        <v/>
      </c>
      <c r="M820" s="38" t="str">
        <f>IF(OR(A820="",B820=""),"",IF(F820&lt;&gt;"",F820,IF(G820=0,"",IF(OR(COUNTIF('CẤU HÌNH'!$E$5:$E$24,A820)&gt;0,WEEKDAY(A820)=1),"TC",IF(G820&gt;='CẤU HÌNH'!$C$11,"X",IF(G820&gt;='CẤU HÌNH'!$C$12,"N","K"))))))</f>
        <v/>
      </c>
      <c r="N820" s="17"/>
      <c r="O820" s="39" t="str">
        <f t="shared" si="2"/>
        <v/>
      </c>
    </row>
    <row r="821" ht="19.5" customHeight="1">
      <c r="A821" s="15"/>
      <c r="B821" s="17"/>
      <c r="C821" s="22" t="str">
        <f t="array" ref="C821">IF(B821="","",IFERROR(INDEX('NHÂN VIÊN'!$C$5:$C$54,MATCH(B821,'NHÂN VIÊN'!$B$5:$B$54,0)),"⚠ Sai mã NV"))</f>
        <v/>
      </c>
      <c r="D821" s="24"/>
      <c r="E821" s="24"/>
      <c r="F821" s="25"/>
      <c r="G821" s="32" t="str">
        <f>IF(OR(A821="",B821=""),"",IF(AND(D821&lt;&gt;"",E821&lt;&gt;""),ROUND(MAX(0,(E821-D821)*24-MAX(0,MIN(E821,'CẤU HÌNH'!$C$8)-MAX(D821,'CẤU HÌNH'!$C$7))*24),2),0))</f>
        <v/>
      </c>
      <c r="H821" s="34" t="str">
        <f>IF(M821="X",IF(D821&gt;'CẤU HÌNH'!$C$5+'CẤU HÌNH'!$C$10/1440,ROUND((D821-'CẤU HÌNH'!$C$5)*1440,0),0),"")</f>
        <v/>
      </c>
      <c r="I821" s="34" t="str">
        <f>IF(M821="X",IF(E821&lt;'CẤU HÌNH'!$C$6,ROUND(('CẤU HÌNH'!$C$6-E821)*1440,0),0),"")</f>
        <v/>
      </c>
      <c r="J821" s="37" t="str">
        <f>IF(M821="","",IF(M821="TC",G821,IF(M821="X",IF(ROUND((E821-'CẤU HÌNH'!$C$6)*24,4)&gt;='CẤU HÌNH'!$C$13,FLOOR(ROUND((E821-'CẤU HÌNH'!$C$6)*24,4),0.5),0),0)))</f>
        <v/>
      </c>
      <c r="K821" s="32" t="str">
        <f>IF(A821="","",IF(COUNTIF('CẤU HÌNH'!$E$5:$E$24,A821)&gt;0,'CẤU HÌNH'!$C$16,IF(WEEKDAY(A821)=1,'CẤU HÌNH'!$C$15,'CẤU HÌNH'!$C$14)))</f>
        <v/>
      </c>
      <c r="L821" s="37" t="str">
        <f t="shared" si="1"/>
        <v/>
      </c>
      <c r="M821" s="38" t="str">
        <f>IF(OR(A821="",B821=""),"",IF(F821&lt;&gt;"",F821,IF(G821=0,"",IF(OR(COUNTIF('CẤU HÌNH'!$E$5:$E$24,A821)&gt;0,WEEKDAY(A821)=1),"TC",IF(G821&gt;='CẤU HÌNH'!$C$11,"X",IF(G821&gt;='CẤU HÌNH'!$C$12,"N","K"))))))</f>
        <v/>
      </c>
      <c r="N821" s="17"/>
      <c r="O821" s="39" t="str">
        <f t="shared" si="2"/>
        <v/>
      </c>
    </row>
    <row r="822" ht="19.5" customHeight="1">
      <c r="A822" s="15"/>
      <c r="B822" s="17"/>
      <c r="C822" s="22" t="str">
        <f t="array" ref="C822">IF(B822="","",IFERROR(INDEX('NHÂN VIÊN'!$C$5:$C$54,MATCH(B822,'NHÂN VIÊN'!$B$5:$B$54,0)),"⚠ Sai mã NV"))</f>
        <v/>
      </c>
      <c r="D822" s="24"/>
      <c r="E822" s="24"/>
      <c r="F822" s="25"/>
      <c r="G822" s="32" t="str">
        <f>IF(OR(A822="",B822=""),"",IF(AND(D822&lt;&gt;"",E822&lt;&gt;""),ROUND(MAX(0,(E822-D822)*24-MAX(0,MIN(E822,'CẤU HÌNH'!$C$8)-MAX(D822,'CẤU HÌNH'!$C$7))*24),2),0))</f>
        <v/>
      </c>
      <c r="H822" s="34" t="str">
        <f>IF(M822="X",IF(D822&gt;'CẤU HÌNH'!$C$5+'CẤU HÌNH'!$C$10/1440,ROUND((D822-'CẤU HÌNH'!$C$5)*1440,0),0),"")</f>
        <v/>
      </c>
      <c r="I822" s="34" t="str">
        <f>IF(M822="X",IF(E822&lt;'CẤU HÌNH'!$C$6,ROUND(('CẤU HÌNH'!$C$6-E822)*1440,0),0),"")</f>
        <v/>
      </c>
      <c r="J822" s="37" t="str">
        <f>IF(M822="","",IF(M822="TC",G822,IF(M822="X",IF(ROUND((E822-'CẤU HÌNH'!$C$6)*24,4)&gt;='CẤU HÌNH'!$C$13,FLOOR(ROUND((E822-'CẤU HÌNH'!$C$6)*24,4),0.5),0),0)))</f>
        <v/>
      </c>
      <c r="K822" s="32" t="str">
        <f>IF(A822="","",IF(COUNTIF('CẤU HÌNH'!$E$5:$E$24,A822)&gt;0,'CẤU HÌNH'!$C$16,IF(WEEKDAY(A822)=1,'CẤU HÌNH'!$C$15,'CẤU HÌNH'!$C$14)))</f>
        <v/>
      </c>
      <c r="L822" s="37" t="str">
        <f t="shared" si="1"/>
        <v/>
      </c>
      <c r="M822" s="38" t="str">
        <f>IF(OR(A822="",B822=""),"",IF(F822&lt;&gt;"",F822,IF(G822=0,"",IF(OR(COUNTIF('CẤU HÌNH'!$E$5:$E$24,A822)&gt;0,WEEKDAY(A822)=1),"TC",IF(G822&gt;='CẤU HÌNH'!$C$11,"X",IF(G822&gt;='CẤU HÌNH'!$C$12,"N","K"))))))</f>
        <v/>
      </c>
      <c r="N822" s="17"/>
      <c r="O822" s="39" t="str">
        <f t="shared" si="2"/>
        <v/>
      </c>
    </row>
    <row r="823" ht="19.5" customHeight="1">
      <c r="A823" s="15"/>
      <c r="B823" s="17"/>
      <c r="C823" s="22" t="str">
        <f t="array" ref="C823">IF(B823="","",IFERROR(INDEX('NHÂN VIÊN'!$C$5:$C$54,MATCH(B823,'NHÂN VIÊN'!$B$5:$B$54,0)),"⚠ Sai mã NV"))</f>
        <v/>
      </c>
      <c r="D823" s="24"/>
      <c r="E823" s="24"/>
      <c r="F823" s="25"/>
      <c r="G823" s="32" t="str">
        <f>IF(OR(A823="",B823=""),"",IF(AND(D823&lt;&gt;"",E823&lt;&gt;""),ROUND(MAX(0,(E823-D823)*24-MAX(0,MIN(E823,'CẤU HÌNH'!$C$8)-MAX(D823,'CẤU HÌNH'!$C$7))*24),2),0))</f>
        <v/>
      </c>
      <c r="H823" s="34" t="str">
        <f>IF(M823="X",IF(D823&gt;'CẤU HÌNH'!$C$5+'CẤU HÌNH'!$C$10/1440,ROUND((D823-'CẤU HÌNH'!$C$5)*1440,0),0),"")</f>
        <v/>
      </c>
      <c r="I823" s="34" t="str">
        <f>IF(M823="X",IF(E823&lt;'CẤU HÌNH'!$C$6,ROUND(('CẤU HÌNH'!$C$6-E823)*1440,0),0),"")</f>
        <v/>
      </c>
      <c r="J823" s="37" t="str">
        <f>IF(M823="","",IF(M823="TC",G823,IF(M823="X",IF(ROUND((E823-'CẤU HÌNH'!$C$6)*24,4)&gt;='CẤU HÌNH'!$C$13,FLOOR(ROUND((E823-'CẤU HÌNH'!$C$6)*24,4),0.5),0),0)))</f>
        <v/>
      </c>
      <c r="K823" s="32" t="str">
        <f>IF(A823="","",IF(COUNTIF('CẤU HÌNH'!$E$5:$E$24,A823)&gt;0,'CẤU HÌNH'!$C$16,IF(WEEKDAY(A823)=1,'CẤU HÌNH'!$C$15,'CẤU HÌNH'!$C$14)))</f>
        <v/>
      </c>
      <c r="L823" s="37" t="str">
        <f t="shared" si="1"/>
        <v/>
      </c>
      <c r="M823" s="38" t="str">
        <f>IF(OR(A823="",B823=""),"",IF(F823&lt;&gt;"",F823,IF(G823=0,"",IF(OR(COUNTIF('CẤU HÌNH'!$E$5:$E$24,A823)&gt;0,WEEKDAY(A823)=1),"TC",IF(G823&gt;='CẤU HÌNH'!$C$11,"X",IF(G823&gt;='CẤU HÌNH'!$C$12,"N","K"))))))</f>
        <v/>
      </c>
      <c r="N823" s="17"/>
      <c r="O823" s="39" t="str">
        <f t="shared" si="2"/>
        <v/>
      </c>
    </row>
    <row r="824" ht="19.5" customHeight="1">
      <c r="A824" s="15"/>
      <c r="B824" s="17"/>
      <c r="C824" s="22" t="str">
        <f t="array" ref="C824">IF(B824="","",IFERROR(INDEX('NHÂN VIÊN'!$C$5:$C$54,MATCH(B824,'NHÂN VIÊN'!$B$5:$B$54,0)),"⚠ Sai mã NV"))</f>
        <v/>
      </c>
      <c r="D824" s="24"/>
      <c r="E824" s="24"/>
      <c r="F824" s="25"/>
      <c r="G824" s="32" t="str">
        <f>IF(OR(A824="",B824=""),"",IF(AND(D824&lt;&gt;"",E824&lt;&gt;""),ROUND(MAX(0,(E824-D824)*24-MAX(0,MIN(E824,'CẤU HÌNH'!$C$8)-MAX(D824,'CẤU HÌNH'!$C$7))*24),2),0))</f>
        <v/>
      </c>
      <c r="H824" s="34" t="str">
        <f>IF(M824="X",IF(D824&gt;'CẤU HÌNH'!$C$5+'CẤU HÌNH'!$C$10/1440,ROUND((D824-'CẤU HÌNH'!$C$5)*1440,0),0),"")</f>
        <v/>
      </c>
      <c r="I824" s="34" t="str">
        <f>IF(M824="X",IF(E824&lt;'CẤU HÌNH'!$C$6,ROUND(('CẤU HÌNH'!$C$6-E824)*1440,0),0),"")</f>
        <v/>
      </c>
      <c r="J824" s="37" t="str">
        <f>IF(M824="","",IF(M824="TC",G824,IF(M824="X",IF(ROUND((E824-'CẤU HÌNH'!$C$6)*24,4)&gt;='CẤU HÌNH'!$C$13,FLOOR(ROUND((E824-'CẤU HÌNH'!$C$6)*24,4),0.5),0),0)))</f>
        <v/>
      </c>
      <c r="K824" s="32" t="str">
        <f>IF(A824="","",IF(COUNTIF('CẤU HÌNH'!$E$5:$E$24,A824)&gt;0,'CẤU HÌNH'!$C$16,IF(WEEKDAY(A824)=1,'CẤU HÌNH'!$C$15,'CẤU HÌNH'!$C$14)))</f>
        <v/>
      </c>
      <c r="L824" s="37" t="str">
        <f t="shared" si="1"/>
        <v/>
      </c>
      <c r="M824" s="38" t="str">
        <f>IF(OR(A824="",B824=""),"",IF(F824&lt;&gt;"",F824,IF(G824=0,"",IF(OR(COUNTIF('CẤU HÌNH'!$E$5:$E$24,A824)&gt;0,WEEKDAY(A824)=1),"TC",IF(G824&gt;='CẤU HÌNH'!$C$11,"X",IF(G824&gt;='CẤU HÌNH'!$C$12,"N","K"))))))</f>
        <v/>
      </c>
      <c r="N824" s="17"/>
      <c r="O824" s="39" t="str">
        <f t="shared" si="2"/>
        <v/>
      </c>
    </row>
    <row r="825" ht="19.5" customHeight="1">
      <c r="A825" s="15"/>
      <c r="B825" s="17"/>
      <c r="C825" s="22" t="str">
        <f t="array" ref="C825">IF(B825="","",IFERROR(INDEX('NHÂN VIÊN'!$C$5:$C$54,MATCH(B825,'NHÂN VIÊN'!$B$5:$B$54,0)),"⚠ Sai mã NV"))</f>
        <v/>
      </c>
      <c r="D825" s="24"/>
      <c r="E825" s="24"/>
      <c r="F825" s="25"/>
      <c r="G825" s="32" t="str">
        <f>IF(OR(A825="",B825=""),"",IF(AND(D825&lt;&gt;"",E825&lt;&gt;""),ROUND(MAX(0,(E825-D825)*24-MAX(0,MIN(E825,'CẤU HÌNH'!$C$8)-MAX(D825,'CẤU HÌNH'!$C$7))*24),2),0))</f>
        <v/>
      </c>
      <c r="H825" s="34" t="str">
        <f>IF(M825="X",IF(D825&gt;'CẤU HÌNH'!$C$5+'CẤU HÌNH'!$C$10/1440,ROUND((D825-'CẤU HÌNH'!$C$5)*1440,0),0),"")</f>
        <v/>
      </c>
      <c r="I825" s="34" t="str">
        <f>IF(M825="X",IF(E825&lt;'CẤU HÌNH'!$C$6,ROUND(('CẤU HÌNH'!$C$6-E825)*1440,0),0),"")</f>
        <v/>
      </c>
      <c r="J825" s="37" t="str">
        <f>IF(M825="","",IF(M825="TC",G825,IF(M825="X",IF(ROUND((E825-'CẤU HÌNH'!$C$6)*24,4)&gt;='CẤU HÌNH'!$C$13,FLOOR(ROUND((E825-'CẤU HÌNH'!$C$6)*24,4),0.5),0),0)))</f>
        <v/>
      </c>
      <c r="K825" s="32" t="str">
        <f>IF(A825="","",IF(COUNTIF('CẤU HÌNH'!$E$5:$E$24,A825)&gt;0,'CẤU HÌNH'!$C$16,IF(WEEKDAY(A825)=1,'CẤU HÌNH'!$C$15,'CẤU HÌNH'!$C$14)))</f>
        <v/>
      </c>
      <c r="L825" s="37" t="str">
        <f t="shared" si="1"/>
        <v/>
      </c>
      <c r="M825" s="38" t="str">
        <f>IF(OR(A825="",B825=""),"",IF(F825&lt;&gt;"",F825,IF(G825=0,"",IF(OR(COUNTIF('CẤU HÌNH'!$E$5:$E$24,A825)&gt;0,WEEKDAY(A825)=1),"TC",IF(G825&gt;='CẤU HÌNH'!$C$11,"X",IF(G825&gt;='CẤU HÌNH'!$C$12,"N","K"))))))</f>
        <v/>
      </c>
      <c r="N825" s="17"/>
      <c r="O825" s="39" t="str">
        <f t="shared" si="2"/>
        <v/>
      </c>
    </row>
    <row r="826" ht="19.5" customHeight="1">
      <c r="A826" s="15"/>
      <c r="B826" s="17"/>
      <c r="C826" s="22" t="str">
        <f t="array" ref="C826">IF(B826="","",IFERROR(INDEX('NHÂN VIÊN'!$C$5:$C$54,MATCH(B826,'NHÂN VIÊN'!$B$5:$B$54,0)),"⚠ Sai mã NV"))</f>
        <v/>
      </c>
      <c r="D826" s="24"/>
      <c r="E826" s="24"/>
      <c r="F826" s="25"/>
      <c r="G826" s="32" t="str">
        <f>IF(OR(A826="",B826=""),"",IF(AND(D826&lt;&gt;"",E826&lt;&gt;""),ROUND(MAX(0,(E826-D826)*24-MAX(0,MIN(E826,'CẤU HÌNH'!$C$8)-MAX(D826,'CẤU HÌNH'!$C$7))*24),2),0))</f>
        <v/>
      </c>
      <c r="H826" s="34" t="str">
        <f>IF(M826="X",IF(D826&gt;'CẤU HÌNH'!$C$5+'CẤU HÌNH'!$C$10/1440,ROUND((D826-'CẤU HÌNH'!$C$5)*1440,0),0),"")</f>
        <v/>
      </c>
      <c r="I826" s="34" t="str">
        <f>IF(M826="X",IF(E826&lt;'CẤU HÌNH'!$C$6,ROUND(('CẤU HÌNH'!$C$6-E826)*1440,0),0),"")</f>
        <v/>
      </c>
      <c r="J826" s="37" t="str">
        <f>IF(M826="","",IF(M826="TC",G826,IF(M826="X",IF(ROUND((E826-'CẤU HÌNH'!$C$6)*24,4)&gt;='CẤU HÌNH'!$C$13,FLOOR(ROUND((E826-'CẤU HÌNH'!$C$6)*24,4),0.5),0),0)))</f>
        <v/>
      </c>
      <c r="K826" s="32" t="str">
        <f>IF(A826="","",IF(COUNTIF('CẤU HÌNH'!$E$5:$E$24,A826)&gt;0,'CẤU HÌNH'!$C$16,IF(WEEKDAY(A826)=1,'CẤU HÌNH'!$C$15,'CẤU HÌNH'!$C$14)))</f>
        <v/>
      </c>
      <c r="L826" s="37" t="str">
        <f t="shared" si="1"/>
        <v/>
      </c>
      <c r="M826" s="38" t="str">
        <f>IF(OR(A826="",B826=""),"",IF(F826&lt;&gt;"",F826,IF(G826=0,"",IF(OR(COUNTIF('CẤU HÌNH'!$E$5:$E$24,A826)&gt;0,WEEKDAY(A826)=1),"TC",IF(G826&gt;='CẤU HÌNH'!$C$11,"X",IF(G826&gt;='CẤU HÌNH'!$C$12,"N","K"))))))</f>
        <v/>
      </c>
      <c r="N826" s="17"/>
      <c r="O826" s="39" t="str">
        <f t="shared" si="2"/>
        <v/>
      </c>
    </row>
    <row r="827" ht="19.5" customHeight="1">
      <c r="A827" s="15"/>
      <c r="B827" s="17"/>
      <c r="C827" s="22" t="str">
        <f t="array" ref="C827">IF(B827="","",IFERROR(INDEX('NHÂN VIÊN'!$C$5:$C$54,MATCH(B827,'NHÂN VIÊN'!$B$5:$B$54,0)),"⚠ Sai mã NV"))</f>
        <v/>
      </c>
      <c r="D827" s="24"/>
      <c r="E827" s="24"/>
      <c r="F827" s="25"/>
      <c r="G827" s="32" t="str">
        <f>IF(OR(A827="",B827=""),"",IF(AND(D827&lt;&gt;"",E827&lt;&gt;""),ROUND(MAX(0,(E827-D827)*24-MAX(0,MIN(E827,'CẤU HÌNH'!$C$8)-MAX(D827,'CẤU HÌNH'!$C$7))*24),2),0))</f>
        <v/>
      </c>
      <c r="H827" s="34" t="str">
        <f>IF(M827="X",IF(D827&gt;'CẤU HÌNH'!$C$5+'CẤU HÌNH'!$C$10/1440,ROUND((D827-'CẤU HÌNH'!$C$5)*1440,0),0),"")</f>
        <v/>
      </c>
      <c r="I827" s="34" t="str">
        <f>IF(M827="X",IF(E827&lt;'CẤU HÌNH'!$C$6,ROUND(('CẤU HÌNH'!$C$6-E827)*1440,0),0),"")</f>
        <v/>
      </c>
      <c r="J827" s="37" t="str">
        <f>IF(M827="","",IF(M827="TC",G827,IF(M827="X",IF(ROUND((E827-'CẤU HÌNH'!$C$6)*24,4)&gt;='CẤU HÌNH'!$C$13,FLOOR(ROUND((E827-'CẤU HÌNH'!$C$6)*24,4),0.5),0),0)))</f>
        <v/>
      </c>
      <c r="K827" s="32" t="str">
        <f>IF(A827="","",IF(COUNTIF('CẤU HÌNH'!$E$5:$E$24,A827)&gt;0,'CẤU HÌNH'!$C$16,IF(WEEKDAY(A827)=1,'CẤU HÌNH'!$C$15,'CẤU HÌNH'!$C$14)))</f>
        <v/>
      </c>
      <c r="L827" s="37" t="str">
        <f t="shared" si="1"/>
        <v/>
      </c>
      <c r="M827" s="38" t="str">
        <f>IF(OR(A827="",B827=""),"",IF(F827&lt;&gt;"",F827,IF(G827=0,"",IF(OR(COUNTIF('CẤU HÌNH'!$E$5:$E$24,A827)&gt;0,WEEKDAY(A827)=1),"TC",IF(G827&gt;='CẤU HÌNH'!$C$11,"X",IF(G827&gt;='CẤU HÌNH'!$C$12,"N","K"))))))</f>
        <v/>
      </c>
      <c r="N827" s="17"/>
      <c r="O827" s="39" t="str">
        <f t="shared" si="2"/>
        <v/>
      </c>
    </row>
    <row r="828" ht="19.5" customHeight="1">
      <c r="A828" s="15"/>
      <c r="B828" s="17"/>
      <c r="C828" s="22" t="str">
        <f t="array" ref="C828">IF(B828="","",IFERROR(INDEX('NHÂN VIÊN'!$C$5:$C$54,MATCH(B828,'NHÂN VIÊN'!$B$5:$B$54,0)),"⚠ Sai mã NV"))</f>
        <v/>
      </c>
      <c r="D828" s="24"/>
      <c r="E828" s="24"/>
      <c r="F828" s="25"/>
      <c r="G828" s="32" t="str">
        <f>IF(OR(A828="",B828=""),"",IF(AND(D828&lt;&gt;"",E828&lt;&gt;""),ROUND(MAX(0,(E828-D828)*24-MAX(0,MIN(E828,'CẤU HÌNH'!$C$8)-MAX(D828,'CẤU HÌNH'!$C$7))*24),2),0))</f>
        <v/>
      </c>
      <c r="H828" s="34" t="str">
        <f>IF(M828="X",IF(D828&gt;'CẤU HÌNH'!$C$5+'CẤU HÌNH'!$C$10/1440,ROUND((D828-'CẤU HÌNH'!$C$5)*1440,0),0),"")</f>
        <v/>
      </c>
      <c r="I828" s="34" t="str">
        <f>IF(M828="X",IF(E828&lt;'CẤU HÌNH'!$C$6,ROUND(('CẤU HÌNH'!$C$6-E828)*1440,0),0),"")</f>
        <v/>
      </c>
      <c r="J828" s="37" t="str">
        <f>IF(M828="","",IF(M828="TC",G828,IF(M828="X",IF(ROUND((E828-'CẤU HÌNH'!$C$6)*24,4)&gt;='CẤU HÌNH'!$C$13,FLOOR(ROUND((E828-'CẤU HÌNH'!$C$6)*24,4),0.5),0),0)))</f>
        <v/>
      </c>
      <c r="K828" s="32" t="str">
        <f>IF(A828="","",IF(COUNTIF('CẤU HÌNH'!$E$5:$E$24,A828)&gt;0,'CẤU HÌNH'!$C$16,IF(WEEKDAY(A828)=1,'CẤU HÌNH'!$C$15,'CẤU HÌNH'!$C$14)))</f>
        <v/>
      </c>
      <c r="L828" s="37" t="str">
        <f t="shared" si="1"/>
        <v/>
      </c>
      <c r="M828" s="38" t="str">
        <f>IF(OR(A828="",B828=""),"",IF(F828&lt;&gt;"",F828,IF(G828=0,"",IF(OR(COUNTIF('CẤU HÌNH'!$E$5:$E$24,A828)&gt;0,WEEKDAY(A828)=1),"TC",IF(G828&gt;='CẤU HÌNH'!$C$11,"X",IF(G828&gt;='CẤU HÌNH'!$C$12,"N","K"))))))</f>
        <v/>
      </c>
      <c r="N828" s="17"/>
      <c r="O828" s="39" t="str">
        <f t="shared" si="2"/>
        <v/>
      </c>
    </row>
    <row r="829" ht="19.5" customHeight="1">
      <c r="A829" s="15"/>
      <c r="B829" s="17"/>
      <c r="C829" s="22" t="str">
        <f t="array" ref="C829">IF(B829="","",IFERROR(INDEX('NHÂN VIÊN'!$C$5:$C$54,MATCH(B829,'NHÂN VIÊN'!$B$5:$B$54,0)),"⚠ Sai mã NV"))</f>
        <v/>
      </c>
      <c r="D829" s="24"/>
      <c r="E829" s="24"/>
      <c r="F829" s="25"/>
      <c r="G829" s="32" t="str">
        <f>IF(OR(A829="",B829=""),"",IF(AND(D829&lt;&gt;"",E829&lt;&gt;""),ROUND(MAX(0,(E829-D829)*24-MAX(0,MIN(E829,'CẤU HÌNH'!$C$8)-MAX(D829,'CẤU HÌNH'!$C$7))*24),2),0))</f>
        <v/>
      </c>
      <c r="H829" s="34" t="str">
        <f>IF(M829="X",IF(D829&gt;'CẤU HÌNH'!$C$5+'CẤU HÌNH'!$C$10/1440,ROUND((D829-'CẤU HÌNH'!$C$5)*1440,0),0),"")</f>
        <v/>
      </c>
      <c r="I829" s="34" t="str">
        <f>IF(M829="X",IF(E829&lt;'CẤU HÌNH'!$C$6,ROUND(('CẤU HÌNH'!$C$6-E829)*1440,0),0),"")</f>
        <v/>
      </c>
      <c r="J829" s="37" t="str">
        <f>IF(M829="","",IF(M829="TC",G829,IF(M829="X",IF(ROUND((E829-'CẤU HÌNH'!$C$6)*24,4)&gt;='CẤU HÌNH'!$C$13,FLOOR(ROUND((E829-'CẤU HÌNH'!$C$6)*24,4),0.5),0),0)))</f>
        <v/>
      </c>
      <c r="K829" s="32" t="str">
        <f>IF(A829="","",IF(COUNTIF('CẤU HÌNH'!$E$5:$E$24,A829)&gt;0,'CẤU HÌNH'!$C$16,IF(WEEKDAY(A829)=1,'CẤU HÌNH'!$C$15,'CẤU HÌNH'!$C$14)))</f>
        <v/>
      </c>
      <c r="L829" s="37" t="str">
        <f t="shared" si="1"/>
        <v/>
      </c>
      <c r="M829" s="38" t="str">
        <f>IF(OR(A829="",B829=""),"",IF(F829&lt;&gt;"",F829,IF(G829=0,"",IF(OR(COUNTIF('CẤU HÌNH'!$E$5:$E$24,A829)&gt;0,WEEKDAY(A829)=1),"TC",IF(G829&gt;='CẤU HÌNH'!$C$11,"X",IF(G829&gt;='CẤU HÌNH'!$C$12,"N","K"))))))</f>
        <v/>
      </c>
      <c r="N829" s="17"/>
      <c r="O829" s="39" t="str">
        <f t="shared" si="2"/>
        <v/>
      </c>
    </row>
    <row r="830" ht="19.5" customHeight="1">
      <c r="A830" s="15"/>
      <c r="B830" s="17"/>
      <c r="C830" s="22" t="str">
        <f t="array" ref="C830">IF(B830="","",IFERROR(INDEX('NHÂN VIÊN'!$C$5:$C$54,MATCH(B830,'NHÂN VIÊN'!$B$5:$B$54,0)),"⚠ Sai mã NV"))</f>
        <v/>
      </c>
      <c r="D830" s="24"/>
      <c r="E830" s="24"/>
      <c r="F830" s="25"/>
      <c r="G830" s="32" t="str">
        <f>IF(OR(A830="",B830=""),"",IF(AND(D830&lt;&gt;"",E830&lt;&gt;""),ROUND(MAX(0,(E830-D830)*24-MAX(0,MIN(E830,'CẤU HÌNH'!$C$8)-MAX(D830,'CẤU HÌNH'!$C$7))*24),2),0))</f>
        <v/>
      </c>
      <c r="H830" s="34" t="str">
        <f>IF(M830="X",IF(D830&gt;'CẤU HÌNH'!$C$5+'CẤU HÌNH'!$C$10/1440,ROUND((D830-'CẤU HÌNH'!$C$5)*1440,0),0),"")</f>
        <v/>
      </c>
      <c r="I830" s="34" t="str">
        <f>IF(M830="X",IF(E830&lt;'CẤU HÌNH'!$C$6,ROUND(('CẤU HÌNH'!$C$6-E830)*1440,0),0),"")</f>
        <v/>
      </c>
      <c r="J830" s="37" t="str">
        <f>IF(M830="","",IF(M830="TC",G830,IF(M830="X",IF(ROUND((E830-'CẤU HÌNH'!$C$6)*24,4)&gt;='CẤU HÌNH'!$C$13,FLOOR(ROUND((E830-'CẤU HÌNH'!$C$6)*24,4),0.5),0),0)))</f>
        <v/>
      </c>
      <c r="K830" s="32" t="str">
        <f>IF(A830="","",IF(COUNTIF('CẤU HÌNH'!$E$5:$E$24,A830)&gt;0,'CẤU HÌNH'!$C$16,IF(WEEKDAY(A830)=1,'CẤU HÌNH'!$C$15,'CẤU HÌNH'!$C$14)))</f>
        <v/>
      </c>
      <c r="L830" s="37" t="str">
        <f t="shared" si="1"/>
        <v/>
      </c>
      <c r="M830" s="38" t="str">
        <f>IF(OR(A830="",B830=""),"",IF(F830&lt;&gt;"",F830,IF(G830=0,"",IF(OR(COUNTIF('CẤU HÌNH'!$E$5:$E$24,A830)&gt;0,WEEKDAY(A830)=1),"TC",IF(G830&gt;='CẤU HÌNH'!$C$11,"X",IF(G830&gt;='CẤU HÌNH'!$C$12,"N","K"))))))</f>
        <v/>
      </c>
      <c r="N830" s="17"/>
      <c r="O830" s="39" t="str">
        <f t="shared" si="2"/>
        <v/>
      </c>
    </row>
    <row r="831" ht="19.5" customHeight="1">
      <c r="A831" s="15"/>
      <c r="B831" s="17"/>
      <c r="C831" s="22" t="str">
        <f t="array" ref="C831">IF(B831="","",IFERROR(INDEX('NHÂN VIÊN'!$C$5:$C$54,MATCH(B831,'NHÂN VIÊN'!$B$5:$B$54,0)),"⚠ Sai mã NV"))</f>
        <v/>
      </c>
      <c r="D831" s="24"/>
      <c r="E831" s="24"/>
      <c r="F831" s="25"/>
      <c r="G831" s="32" t="str">
        <f>IF(OR(A831="",B831=""),"",IF(AND(D831&lt;&gt;"",E831&lt;&gt;""),ROUND(MAX(0,(E831-D831)*24-MAX(0,MIN(E831,'CẤU HÌNH'!$C$8)-MAX(D831,'CẤU HÌNH'!$C$7))*24),2),0))</f>
        <v/>
      </c>
      <c r="H831" s="34" t="str">
        <f>IF(M831="X",IF(D831&gt;'CẤU HÌNH'!$C$5+'CẤU HÌNH'!$C$10/1440,ROUND((D831-'CẤU HÌNH'!$C$5)*1440,0),0),"")</f>
        <v/>
      </c>
      <c r="I831" s="34" t="str">
        <f>IF(M831="X",IF(E831&lt;'CẤU HÌNH'!$C$6,ROUND(('CẤU HÌNH'!$C$6-E831)*1440,0),0),"")</f>
        <v/>
      </c>
      <c r="J831" s="37" t="str">
        <f>IF(M831="","",IF(M831="TC",G831,IF(M831="X",IF(ROUND((E831-'CẤU HÌNH'!$C$6)*24,4)&gt;='CẤU HÌNH'!$C$13,FLOOR(ROUND((E831-'CẤU HÌNH'!$C$6)*24,4),0.5),0),0)))</f>
        <v/>
      </c>
      <c r="K831" s="32" t="str">
        <f>IF(A831="","",IF(COUNTIF('CẤU HÌNH'!$E$5:$E$24,A831)&gt;0,'CẤU HÌNH'!$C$16,IF(WEEKDAY(A831)=1,'CẤU HÌNH'!$C$15,'CẤU HÌNH'!$C$14)))</f>
        <v/>
      </c>
      <c r="L831" s="37" t="str">
        <f t="shared" si="1"/>
        <v/>
      </c>
      <c r="M831" s="38" t="str">
        <f>IF(OR(A831="",B831=""),"",IF(F831&lt;&gt;"",F831,IF(G831=0,"",IF(OR(COUNTIF('CẤU HÌNH'!$E$5:$E$24,A831)&gt;0,WEEKDAY(A831)=1),"TC",IF(G831&gt;='CẤU HÌNH'!$C$11,"X",IF(G831&gt;='CẤU HÌNH'!$C$12,"N","K"))))))</f>
        <v/>
      </c>
      <c r="N831" s="17"/>
      <c r="O831" s="39" t="str">
        <f t="shared" si="2"/>
        <v/>
      </c>
    </row>
    <row r="832" ht="19.5" customHeight="1">
      <c r="A832" s="15"/>
      <c r="B832" s="17"/>
      <c r="C832" s="22" t="str">
        <f t="array" ref="C832">IF(B832="","",IFERROR(INDEX('NHÂN VIÊN'!$C$5:$C$54,MATCH(B832,'NHÂN VIÊN'!$B$5:$B$54,0)),"⚠ Sai mã NV"))</f>
        <v/>
      </c>
      <c r="D832" s="24"/>
      <c r="E832" s="24"/>
      <c r="F832" s="25"/>
      <c r="G832" s="32" t="str">
        <f>IF(OR(A832="",B832=""),"",IF(AND(D832&lt;&gt;"",E832&lt;&gt;""),ROUND(MAX(0,(E832-D832)*24-MAX(0,MIN(E832,'CẤU HÌNH'!$C$8)-MAX(D832,'CẤU HÌNH'!$C$7))*24),2),0))</f>
        <v/>
      </c>
      <c r="H832" s="34" t="str">
        <f>IF(M832="X",IF(D832&gt;'CẤU HÌNH'!$C$5+'CẤU HÌNH'!$C$10/1440,ROUND((D832-'CẤU HÌNH'!$C$5)*1440,0),0),"")</f>
        <v/>
      </c>
      <c r="I832" s="34" t="str">
        <f>IF(M832="X",IF(E832&lt;'CẤU HÌNH'!$C$6,ROUND(('CẤU HÌNH'!$C$6-E832)*1440,0),0),"")</f>
        <v/>
      </c>
      <c r="J832" s="37" t="str">
        <f>IF(M832="","",IF(M832="TC",G832,IF(M832="X",IF(ROUND((E832-'CẤU HÌNH'!$C$6)*24,4)&gt;='CẤU HÌNH'!$C$13,FLOOR(ROUND((E832-'CẤU HÌNH'!$C$6)*24,4),0.5),0),0)))</f>
        <v/>
      </c>
      <c r="K832" s="32" t="str">
        <f>IF(A832="","",IF(COUNTIF('CẤU HÌNH'!$E$5:$E$24,A832)&gt;0,'CẤU HÌNH'!$C$16,IF(WEEKDAY(A832)=1,'CẤU HÌNH'!$C$15,'CẤU HÌNH'!$C$14)))</f>
        <v/>
      </c>
      <c r="L832" s="37" t="str">
        <f t="shared" si="1"/>
        <v/>
      </c>
      <c r="M832" s="38" t="str">
        <f>IF(OR(A832="",B832=""),"",IF(F832&lt;&gt;"",F832,IF(G832=0,"",IF(OR(COUNTIF('CẤU HÌNH'!$E$5:$E$24,A832)&gt;0,WEEKDAY(A832)=1),"TC",IF(G832&gt;='CẤU HÌNH'!$C$11,"X",IF(G832&gt;='CẤU HÌNH'!$C$12,"N","K"))))))</f>
        <v/>
      </c>
      <c r="N832" s="17"/>
      <c r="O832" s="39" t="str">
        <f t="shared" si="2"/>
        <v/>
      </c>
    </row>
    <row r="833" ht="19.5" customHeight="1">
      <c r="A833" s="15"/>
      <c r="B833" s="17"/>
      <c r="C833" s="22" t="str">
        <f t="array" ref="C833">IF(B833="","",IFERROR(INDEX('NHÂN VIÊN'!$C$5:$C$54,MATCH(B833,'NHÂN VIÊN'!$B$5:$B$54,0)),"⚠ Sai mã NV"))</f>
        <v/>
      </c>
      <c r="D833" s="24"/>
      <c r="E833" s="24"/>
      <c r="F833" s="25"/>
      <c r="G833" s="32" t="str">
        <f>IF(OR(A833="",B833=""),"",IF(AND(D833&lt;&gt;"",E833&lt;&gt;""),ROUND(MAX(0,(E833-D833)*24-MAX(0,MIN(E833,'CẤU HÌNH'!$C$8)-MAX(D833,'CẤU HÌNH'!$C$7))*24),2),0))</f>
        <v/>
      </c>
      <c r="H833" s="34" t="str">
        <f>IF(M833="X",IF(D833&gt;'CẤU HÌNH'!$C$5+'CẤU HÌNH'!$C$10/1440,ROUND((D833-'CẤU HÌNH'!$C$5)*1440,0),0),"")</f>
        <v/>
      </c>
      <c r="I833" s="34" t="str">
        <f>IF(M833="X",IF(E833&lt;'CẤU HÌNH'!$C$6,ROUND(('CẤU HÌNH'!$C$6-E833)*1440,0),0),"")</f>
        <v/>
      </c>
      <c r="J833" s="37" t="str">
        <f>IF(M833="","",IF(M833="TC",G833,IF(M833="X",IF(ROUND((E833-'CẤU HÌNH'!$C$6)*24,4)&gt;='CẤU HÌNH'!$C$13,FLOOR(ROUND((E833-'CẤU HÌNH'!$C$6)*24,4),0.5),0),0)))</f>
        <v/>
      </c>
      <c r="K833" s="32" t="str">
        <f>IF(A833="","",IF(COUNTIF('CẤU HÌNH'!$E$5:$E$24,A833)&gt;0,'CẤU HÌNH'!$C$16,IF(WEEKDAY(A833)=1,'CẤU HÌNH'!$C$15,'CẤU HÌNH'!$C$14)))</f>
        <v/>
      </c>
      <c r="L833" s="37" t="str">
        <f t="shared" si="1"/>
        <v/>
      </c>
      <c r="M833" s="38" t="str">
        <f>IF(OR(A833="",B833=""),"",IF(F833&lt;&gt;"",F833,IF(G833=0,"",IF(OR(COUNTIF('CẤU HÌNH'!$E$5:$E$24,A833)&gt;0,WEEKDAY(A833)=1),"TC",IF(G833&gt;='CẤU HÌNH'!$C$11,"X",IF(G833&gt;='CẤU HÌNH'!$C$12,"N","K"))))))</f>
        <v/>
      </c>
      <c r="N833" s="17"/>
      <c r="O833" s="39" t="str">
        <f t="shared" si="2"/>
        <v/>
      </c>
    </row>
    <row r="834" ht="19.5" customHeight="1">
      <c r="A834" s="15"/>
      <c r="B834" s="17"/>
      <c r="C834" s="22" t="str">
        <f t="array" ref="C834">IF(B834="","",IFERROR(INDEX('NHÂN VIÊN'!$C$5:$C$54,MATCH(B834,'NHÂN VIÊN'!$B$5:$B$54,0)),"⚠ Sai mã NV"))</f>
        <v/>
      </c>
      <c r="D834" s="24"/>
      <c r="E834" s="24"/>
      <c r="F834" s="25"/>
      <c r="G834" s="32" t="str">
        <f>IF(OR(A834="",B834=""),"",IF(AND(D834&lt;&gt;"",E834&lt;&gt;""),ROUND(MAX(0,(E834-D834)*24-MAX(0,MIN(E834,'CẤU HÌNH'!$C$8)-MAX(D834,'CẤU HÌNH'!$C$7))*24),2),0))</f>
        <v/>
      </c>
      <c r="H834" s="34" t="str">
        <f>IF(M834="X",IF(D834&gt;'CẤU HÌNH'!$C$5+'CẤU HÌNH'!$C$10/1440,ROUND((D834-'CẤU HÌNH'!$C$5)*1440,0),0),"")</f>
        <v/>
      </c>
      <c r="I834" s="34" t="str">
        <f>IF(M834="X",IF(E834&lt;'CẤU HÌNH'!$C$6,ROUND(('CẤU HÌNH'!$C$6-E834)*1440,0),0),"")</f>
        <v/>
      </c>
      <c r="J834" s="37" t="str">
        <f>IF(M834="","",IF(M834="TC",G834,IF(M834="X",IF(ROUND((E834-'CẤU HÌNH'!$C$6)*24,4)&gt;='CẤU HÌNH'!$C$13,FLOOR(ROUND((E834-'CẤU HÌNH'!$C$6)*24,4),0.5),0),0)))</f>
        <v/>
      </c>
      <c r="K834" s="32" t="str">
        <f>IF(A834="","",IF(COUNTIF('CẤU HÌNH'!$E$5:$E$24,A834)&gt;0,'CẤU HÌNH'!$C$16,IF(WEEKDAY(A834)=1,'CẤU HÌNH'!$C$15,'CẤU HÌNH'!$C$14)))</f>
        <v/>
      </c>
      <c r="L834" s="37" t="str">
        <f t="shared" si="1"/>
        <v/>
      </c>
      <c r="M834" s="38" t="str">
        <f>IF(OR(A834="",B834=""),"",IF(F834&lt;&gt;"",F834,IF(G834=0,"",IF(OR(COUNTIF('CẤU HÌNH'!$E$5:$E$24,A834)&gt;0,WEEKDAY(A834)=1),"TC",IF(G834&gt;='CẤU HÌNH'!$C$11,"X",IF(G834&gt;='CẤU HÌNH'!$C$12,"N","K"))))))</f>
        <v/>
      </c>
      <c r="N834" s="17"/>
      <c r="O834" s="39" t="str">
        <f t="shared" si="2"/>
        <v/>
      </c>
    </row>
    <row r="835" ht="19.5" customHeight="1">
      <c r="A835" s="15"/>
      <c r="B835" s="17"/>
      <c r="C835" s="22" t="str">
        <f t="array" ref="C835">IF(B835="","",IFERROR(INDEX('NHÂN VIÊN'!$C$5:$C$54,MATCH(B835,'NHÂN VIÊN'!$B$5:$B$54,0)),"⚠ Sai mã NV"))</f>
        <v/>
      </c>
      <c r="D835" s="24"/>
      <c r="E835" s="24"/>
      <c r="F835" s="25"/>
      <c r="G835" s="32" t="str">
        <f>IF(OR(A835="",B835=""),"",IF(AND(D835&lt;&gt;"",E835&lt;&gt;""),ROUND(MAX(0,(E835-D835)*24-MAX(0,MIN(E835,'CẤU HÌNH'!$C$8)-MAX(D835,'CẤU HÌNH'!$C$7))*24),2),0))</f>
        <v/>
      </c>
      <c r="H835" s="34" t="str">
        <f>IF(M835="X",IF(D835&gt;'CẤU HÌNH'!$C$5+'CẤU HÌNH'!$C$10/1440,ROUND((D835-'CẤU HÌNH'!$C$5)*1440,0),0),"")</f>
        <v/>
      </c>
      <c r="I835" s="34" t="str">
        <f>IF(M835="X",IF(E835&lt;'CẤU HÌNH'!$C$6,ROUND(('CẤU HÌNH'!$C$6-E835)*1440,0),0),"")</f>
        <v/>
      </c>
      <c r="J835" s="37" t="str">
        <f>IF(M835="","",IF(M835="TC",G835,IF(M835="X",IF(ROUND((E835-'CẤU HÌNH'!$C$6)*24,4)&gt;='CẤU HÌNH'!$C$13,FLOOR(ROUND((E835-'CẤU HÌNH'!$C$6)*24,4),0.5),0),0)))</f>
        <v/>
      </c>
      <c r="K835" s="32" t="str">
        <f>IF(A835="","",IF(COUNTIF('CẤU HÌNH'!$E$5:$E$24,A835)&gt;0,'CẤU HÌNH'!$C$16,IF(WEEKDAY(A835)=1,'CẤU HÌNH'!$C$15,'CẤU HÌNH'!$C$14)))</f>
        <v/>
      </c>
      <c r="L835" s="37" t="str">
        <f t="shared" si="1"/>
        <v/>
      </c>
      <c r="M835" s="38" t="str">
        <f>IF(OR(A835="",B835=""),"",IF(F835&lt;&gt;"",F835,IF(G835=0,"",IF(OR(COUNTIF('CẤU HÌNH'!$E$5:$E$24,A835)&gt;0,WEEKDAY(A835)=1),"TC",IF(G835&gt;='CẤU HÌNH'!$C$11,"X",IF(G835&gt;='CẤU HÌNH'!$C$12,"N","K"))))))</f>
        <v/>
      </c>
      <c r="N835" s="17"/>
      <c r="O835" s="39" t="str">
        <f t="shared" si="2"/>
        <v/>
      </c>
    </row>
    <row r="836" ht="19.5" customHeight="1">
      <c r="A836" s="15"/>
      <c r="B836" s="17"/>
      <c r="C836" s="22" t="str">
        <f t="array" ref="C836">IF(B836="","",IFERROR(INDEX('NHÂN VIÊN'!$C$5:$C$54,MATCH(B836,'NHÂN VIÊN'!$B$5:$B$54,0)),"⚠ Sai mã NV"))</f>
        <v/>
      </c>
      <c r="D836" s="24"/>
      <c r="E836" s="24"/>
      <c r="F836" s="25"/>
      <c r="G836" s="32" t="str">
        <f>IF(OR(A836="",B836=""),"",IF(AND(D836&lt;&gt;"",E836&lt;&gt;""),ROUND(MAX(0,(E836-D836)*24-MAX(0,MIN(E836,'CẤU HÌNH'!$C$8)-MAX(D836,'CẤU HÌNH'!$C$7))*24),2),0))</f>
        <v/>
      </c>
      <c r="H836" s="34" t="str">
        <f>IF(M836="X",IF(D836&gt;'CẤU HÌNH'!$C$5+'CẤU HÌNH'!$C$10/1440,ROUND((D836-'CẤU HÌNH'!$C$5)*1440,0),0),"")</f>
        <v/>
      </c>
      <c r="I836" s="34" t="str">
        <f>IF(M836="X",IF(E836&lt;'CẤU HÌNH'!$C$6,ROUND(('CẤU HÌNH'!$C$6-E836)*1440,0),0),"")</f>
        <v/>
      </c>
      <c r="J836" s="37" t="str">
        <f>IF(M836="","",IF(M836="TC",G836,IF(M836="X",IF(ROUND((E836-'CẤU HÌNH'!$C$6)*24,4)&gt;='CẤU HÌNH'!$C$13,FLOOR(ROUND((E836-'CẤU HÌNH'!$C$6)*24,4),0.5),0),0)))</f>
        <v/>
      </c>
      <c r="K836" s="32" t="str">
        <f>IF(A836="","",IF(COUNTIF('CẤU HÌNH'!$E$5:$E$24,A836)&gt;0,'CẤU HÌNH'!$C$16,IF(WEEKDAY(A836)=1,'CẤU HÌNH'!$C$15,'CẤU HÌNH'!$C$14)))</f>
        <v/>
      </c>
      <c r="L836" s="37" t="str">
        <f t="shared" si="1"/>
        <v/>
      </c>
      <c r="M836" s="38" t="str">
        <f>IF(OR(A836="",B836=""),"",IF(F836&lt;&gt;"",F836,IF(G836=0,"",IF(OR(COUNTIF('CẤU HÌNH'!$E$5:$E$24,A836)&gt;0,WEEKDAY(A836)=1),"TC",IF(G836&gt;='CẤU HÌNH'!$C$11,"X",IF(G836&gt;='CẤU HÌNH'!$C$12,"N","K"))))))</f>
        <v/>
      </c>
      <c r="N836" s="17"/>
      <c r="O836" s="39" t="str">
        <f t="shared" si="2"/>
        <v/>
      </c>
    </row>
    <row r="837" ht="19.5" customHeight="1">
      <c r="A837" s="15"/>
      <c r="B837" s="17"/>
      <c r="C837" s="22" t="str">
        <f t="array" ref="C837">IF(B837="","",IFERROR(INDEX('NHÂN VIÊN'!$C$5:$C$54,MATCH(B837,'NHÂN VIÊN'!$B$5:$B$54,0)),"⚠ Sai mã NV"))</f>
        <v/>
      </c>
      <c r="D837" s="24"/>
      <c r="E837" s="24"/>
      <c r="F837" s="25"/>
      <c r="G837" s="32" t="str">
        <f>IF(OR(A837="",B837=""),"",IF(AND(D837&lt;&gt;"",E837&lt;&gt;""),ROUND(MAX(0,(E837-D837)*24-MAX(0,MIN(E837,'CẤU HÌNH'!$C$8)-MAX(D837,'CẤU HÌNH'!$C$7))*24),2),0))</f>
        <v/>
      </c>
      <c r="H837" s="34" t="str">
        <f>IF(M837="X",IF(D837&gt;'CẤU HÌNH'!$C$5+'CẤU HÌNH'!$C$10/1440,ROUND((D837-'CẤU HÌNH'!$C$5)*1440,0),0),"")</f>
        <v/>
      </c>
      <c r="I837" s="34" t="str">
        <f>IF(M837="X",IF(E837&lt;'CẤU HÌNH'!$C$6,ROUND(('CẤU HÌNH'!$C$6-E837)*1440,0),0),"")</f>
        <v/>
      </c>
      <c r="J837" s="37" t="str">
        <f>IF(M837="","",IF(M837="TC",G837,IF(M837="X",IF(ROUND((E837-'CẤU HÌNH'!$C$6)*24,4)&gt;='CẤU HÌNH'!$C$13,FLOOR(ROUND((E837-'CẤU HÌNH'!$C$6)*24,4),0.5),0),0)))</f>
        <v/>
      </c>
      <c r="K837" s="32" t="str">
        <f>IF(A837="","",IF(COUNTIF('CẤU HÌNH'!$E$5:$E$24,A837)&gt;0,'CẤU HÌNH'!$C$16,IF(WEEKDAY(A837)=1,'CẤU HÌNH'!$C$15,'CẤU HÌNH'!$C$14)))</f>
        <v/>
      </c>
      <c r="L837" s="37" t="str">
        <f t="shared" si="1"/>
        <v/>
      </c>
      <c r="M837" s="38" t="str">
        <f>IF(OR(A837="",B837=""),"",IF(F837&lt;&gt;"",F837,IF(G837=0,"",IF(OR(COUNTIF('CẤU HÌNH'!$E$5:$E$24,A837)&gt;0,WEEKDAY(A837)=1),"TC",IF(G837&gt;='CẤU HÌNH'!$C$11,"X",IF(G837&gt;='CẤU HÌNH'!$C$12,"N","K"))))))</f>
        <v/>
      </c>
      <c r="N837" s="17"/>
      <c r="O837" s="39" t="str">
        <f t="shared" si="2"/>
        <v/>
      </c>
    </row>
    <row r="838" ht="19.5" customHeight="1">
      <c r="A838" s="15"/>
      <c r="B838" s="17"/>
      <c r="C838" s="22" t="str">
        <f t="array" ref="C838">IF(B838="","",IFERROR(INDEX('NHÂN VIÊN'!$C$5:$C$54,MATCH(B838,'NHÂN VIÊN'!$B$5:$B$54,0)),"⚠ Sai mã NV"))</f>
        <v/>
      </c>
      <c r="D838" s="24"/>
      <c r="E838" s="24"/>
      <c r="F838" s="25"/>
      <c r="G838" s="32" t="str">
        <f>IF(OR(A838="",B838=""),"",IF(AND(D838&lt;&gt;"",E838&lt;&gt;""),ROUND(MAX(0,(E838-D838)*24-MAX(0,MIN(E838,'CẤU HÌNH'!$C$8)-MAX(D838,'CẤU HÌNH'!$C$7))*24),2),0))</f>
        <v/>
      </c>
      <c r="H838" s="34" t="str">
        <f>IF(M838="X",IF(D838&gt;'CẤU HÌNH'!$C$5+'CẤU HÌNH'!$C$10/1440,ROUND((D838-'CẤU HÌNH'!$C$5)*1440,0),0),"")</f>
        <v/>
      </c>
      <c r="I838" s="34" t="str">
        <f>IF(M838="X",IF(E838&lt;'CẤU HÌNH'!$C$6,ROUND(('CẤU HÌNH'!$C$6-E838)*1440,0),0),"")</f>
        <v/>
      </c>
      <c r="J838" s="37" t="str">
        <f>IF(M838="","",IF(M838="TC",G838,IF(M838="X",IF(ROUND((E838-'CẤU HÌNH'!$C$6)*24,4)&gt;='CẤU HÌNH'!$C$13,FLOOR(ROUND((E838-'CẤU HÌNH'!$C$6)*24,4),0.5),0),0)))</f>
        <v/>
      </c>
      <c r="K838" s="32" t="str">
        <f>IF(A838="","",IF(COUNTIF('CẤU HÌNH'!$E$5:$E$24,A838)&gt;0,'CẤU HÌNH'!$C$16,IF(WEEKDAY(A838)=1,'CẤU HÌNH'!$C$15,'CẤU HÌNH'!$C$14)))</f>
        <v/>
      </c>
      <c r="L838" s="37" t="str">
        <f t="shared" si="1"/>
        <v/>
      </c>
      <c r="M838" s="38" t="str">
        <f>IF(OR(A838="",B838=""),"",IF(F838&lt;&gt;"",F838,IF(G838=0,"",IF(OR(COUNTIF('CẤU HÌNH'!$E$5:$E$24,A838)&gt;0,WEEKDAY(A838)=1),"TC",IF(G838&gt;='CẤU HÌNH'!$C$11,"X",IF(G838&gt;='CẤU HÌNH'!$C$12,"N","K"))))))</f>
        <v/>
      </c>
      <c r="N838" s="17"/>
      <c r="O838" s="39" t="str">
        <f t="shared" si="2"/>
        <v/>
      </c>
    </row>
    <row r="839" ht="19.5" customHeight="1">
      <c r="A839" s="15"/>
      <c r="B839" s="17"/>
      <c r="C839" s="22" t="str">
        <f t="array" ref="C839">IF(B839="","",IFERROR(INDEX('NHÂN VIÊN'!$C$5:$C$54,MATCH(B839,'NHÂN VIÊN'!$B$5:$B$54,0)),"⚠ Sai mã NV"))</f>
        <v/>
      </c>
      <c r="D839" s="24"/>
      <c r="E839" s="24"/>
      <c r="F839" s="25"/>
      <c r="G839" s="32" t="str">
        <f>IF(OR(A839="",B839=""),"",IF(AND(D839&lt;&gt;"",E839&lt;&gt;""),ROUND(MAX(0,(E839-D839)*24-MAX(0,MIN(E839,'CẤU HÌNH'!$C$8)-MAX(D839,'CẤU HÌNH'!$C$7))*24),2),0))</f>
        <v/>
      </c>
      <c r="H839" s="34" t="str">
        <f>IF(M839="X",IF(D839&gt;'CẤU HÌNH'!$C$5+'CẤU HÌNH'!$C$10/1440,ROUND((D839-'CẤU HÌNH'!$C$5)*1440,0),0),"")</f>
        <v/>
      </c>
      <c r="I839" s="34" t="str">
        <f>IF(M839="X",IF(E839&lt;'CẤU HÌNH'!$C$6,ROUND(('CẤU HÌNH'!$C$6-E839)*1440,0),0),"")</f>
        <v/>
      </c>
      <c r="J839" s="37" t="str">
        <f>IF(M839="","",IF(M839="TC",G839,IF(M839="X",IF(ROUND((E839-'CẤU HÌNH'!$C$6)*24,4)&gt;='CẤU HÌNH'!$C$13,FLOOR(ROUND((E839-'CẤU HÌNH'!$C$6)*24,4),0.5),0),0)))</f>
        <v/>
      </c>
      <c r="K839" s="32" t="str">
        <f>IF(A839="","",IF(COUNTIF('CẤU HÌNH'!$E$5:$E$24,A839)&gt;0,'CẤU HÌNH'!$C$16,IF(WEEKDAY(A839)=1,'CẤU HÌNH'!$C$15,'CẤU HÌNH'!$C$14)))</f>
        <v/>
      </c>
      <c r="L839" s="37" t="str">
        <f t="shared" si="1"/>
        <v/>
      </c>
      <c r="M839" s="38" t="str">
        <f>IF(OR(A839="",B839=""),"",IF(F839&lt;&gt;"",F839,IF(G839=0,"",IF(OR(COUNTIF('CẤU HÌNH'!$E$5:$E$24,A839)&gt;0,WEEKDAY(A839)=1),"TC",IF(G839&gt;='CẤU HÌNH'!$C$11,"X",IF(G839&gt;='CẤU HÌNH'!$C$12,"N","K"))))))</f>
        <v/>
      </c>
      <c r="N839" s="17"/>
      <c r="O839" s="39" t="str">
        <f t="shared" si="2"/>
        <v/>
      </c>
    </row>
    <row r="840" ht="19.5" customHeight="1">
      <c r="A840" s="15"/>
      <c r="B840" s="17"/>
      <c r="C840" s="22" t="str">
        <f t="array" ref="C840">IF(B840="","",IFERROR(INDEX('NHÂN VIÊN'!$C$5:$C$54,MATCH(B840,'NHÂN VIÊN'!$B$5:$B$54,0)),"⚠ Sai mã NV"))</f>
        <v/>
      </c>
      <c r="D840" s="24"/>
      <c r="E840" s="24"/>
      <c r="F840" s="25"/>
      <c r="G840" s="32" t="str">
        <f>IF(OR(A840="",B840=""),"",IF(AND(D840&lt;&gt;"",E840&lt;&gt;""),ROUND(MAX(0,(E840-D840)*24-MAX(0,MIN(E840,'CẤU HÌNH'!$C$8)-MAX(D840,'CẤU HÌNH'!$C$7))*24),2),0))</f>
        <v/>
      </c>
      <c r="H840" s="34" t="str">
        <f>IF(M840="X",IF(D840&gt;'CẤU HÌNH'!$C$5+'CẤU HÌNH'!$C$10/1440,ROUND((D840-'CẤU HÌNH'!$C$5)*1440,0),0),"")</f>
        <v/>
      </c>
      <c r="I840" s="34" t="str">
        <f>IF(M840="X",IF(E840&lt;'CẤU HÌNH'!$C$6,ROUND(('CẤU HÌNH'!$C$6-E840)*1440,0),0),"")</f>
        <v/>
      </c>
      <c r="J840" s="37" t="str">
        <f>IF(M840="","",IF(M840="TC",G840,IF(M840="X",IF(ROUND((E840-'CẤU HÌNH'!$C$6)*24,4)&gt;='CẤU HÌNH'!$C$13,FLOOR(ROUND((E840-'CẤU HÌNH'!$C$6)*24,4),0.5),0),0)))</f>
        <v/>
      </c>
      <c r="K840" s="32" t="str">
        <f>IF(A840="","",IF(COUNTIF('CẤU HÌNH'!$E$5:$E$24,A840)&gt;0,'CẤU HÌNH'!$C$16,IF(WEEKDAY(A840)=1,'CẤU HÌNH'!$C$15,'CẤU HÌNH'!$C$14)))</f>
        <v/>
      </c>
      <c r="L840" s="37" t="str">
        <f t="shared" si="1"/>
        <v/>
      </c>
      <c r="M840" s="38" t="str">
        <f>IF(OR(A840="",B840=""),"",IF(F840&lt;&gt;"",F840,IF(G840=0,"",IF(OR(COUNTIF('CẤU HÌNH'!$E$5:$E$24,A840)&gt;0,WEEKDAY(A840)=1),"TC",IF(G840&gt;='CẤU HÌNH'!$C$11,"X",IF(G840&gt;='CẤU HÌNH'!$C$12,"N","K"))))))</f>
        <v/>
      </c>
      <c r="N840" s="17"/>
      <c r="O840" s="39" t="str">
        <f t="shared" si="2"/>
        <v/>
      </c>
    </row>
    <row r="841" ht="19.5" customHeight="1">
      <c r="A841" s="15"/>
      <c r="B841" s="17"/>
      <c r="C841" s="22" t="str">
        <f t="array" ref="C841">IF(B841="","",IFERROR(INDEX('NHÂN VIÊN'!$C$5:$C$54,MATCH(B841,'NHÂN VIÊN'!$B$5:$B$54,0)),"⚠ Sai mã NV"))</f>
        <v/>
      </c>
      <c r="D841" s="24"/>
      <c r="E841" s="24"/>
      <c r="F841" s="25"/>
      <c r="G841" s="32" t="str">
        <f>IF(OR(A841="",B841=""),"",IF(AND(D841&lt;&gt;"",E841&lt;&gt;""),ROUND(MAX(0,(E841-D841)*24-MAX(0,MIN(E841,'CẤU HÌNH'!$C$8)-MAX(D841,'CẤU HÌNH'!$C$7))*24),2),0))</f>
        <v/>
      </c>
      <c r="H841" s="34" t="str">
        <f>IF(M841="X",IF(D841&gt;'CẤU HÌNH'!$C$5+'CẤU HÌNH'!$C$10/1440,ROUND((D841-'CẤU HÌNH'!$C$5)*1440,0),0),"")</f>
        <v/>
      </c>
      <c r="I841" s="34" t="str">
        <f>IF(M841="X",IF(E841&lt;'CẤU HÌNH'!$C$6,ROUND(('CẤU HÌNH'!$C$6-E841)*1440,0),0),"")</f>
        <v/>
      </c>
      <c r="J841" s="37" t="str">
        <f>IF(M841="","",IF(M841="TC",G841,IF(M841="X",IF(ROUND((E841-'CẤU HÌNH'!$C$6)*24,4)&gt;='CẤU HÌNH'!$C$13,FLOOR(ROUND((E841-'CẤU HÌNH'!$C$6)*24,4),0.5),0),0)))</f>
        <v/>
      </c>
      <c r="K841" s="32" t="str">
        <f>IF(A841="","",IF(COUNTIF('CẤU HÌNH'!$E$5:$E$24,A841)&gt;0,'CẤU HÌNH'!$C$16,IF(WEEKDAY(A841)=1,'CẤU HÌNH'!$C$15,'CẤU HÌNH'!$C$14)))</f>
        <v/>
      </c>
      <c r="L841" s="37" t="str">
        <f t="shared" si="1"/>
        <v/>
      </c>
      <c r="M841" s="38" t="str">
        <f>IF(OR(A841="",B841=""),"",IF(F841&lt;&gt;"",F841,IF(G841=0,"",IF(OR(COUNTIF('CẤU HÌNH'!$E$5:$E$24,A841)&gt;0,WEEKDAY(A841)=1),"TC",IF(G841&gt;='CẤU HÌNH'!$C$11,"X",IF(G841&gt;='CẤU HÌNH'!$C$12,"N","K"))))))</f>
        <v/>
      </c>
      <c r="N841" s="17"/>
      <c r="O841" s="39" t="str">
        <f t="shared" si="2"/>
        <v/>
      </c>
    </row>
    <row r="842" ht="19.5" customHeight="1">
      <c r="A842" s="15"/>
      <c r="B842" s="17"/>
      <c r="C842" s="22" t="str">
        <f t="array" ref="C842">IF(B842="","",IFERROR(INDEX('NHÂN VIÊN'!$C$5:$C$54,MATCH(B842,'NHÂN VIÊN'!$B$5:$B$54,0)),"⚠ Sai mã NV"))</f>
        <v/>
      </c>
      <c r="D842" s="24"/>
      <c r="E842" s="24"/>
      <c r="F842" s="25"/>
      <c r="G842" s="32" t="str">
        <f>IF(OR(A842="",B842=""),"",IF(AND(D842&lt;&gt;"",E842&lt;&gt;""),ROUND(MAX(0,(E842-D842)*24-MAX(0,MIN(E842,'CẤU HÌNH'!$C$8)-MAX(D842,'CẤU HÌNH'!$C$7))*24),2),0))</f>
        <v/>
      </c>
      <c r="H842" s="34" t="str">
        <f>IF(M842="X",IF(D842&gt;'CẤU HÌNH'!$C$5+'CẤU HÌNH'!$C$10/1440,ROUND((D842-'CẤU HÌNH'!$C$5)*1440,0),0),"")</f>
        <v/>
      </c>
      <c r="I842" s="34" t="str">
        <f>IF(M842="X",IF(E842&lt;'CẤU HÌNH'!$C$6,ROUND(('CẤU HÌNH'!$C$6-E842)*1440,0),0),"")</f>
        <v/>
      </c>
      <c r="J842" s="37" t="str">
        <f>IF(M842="","",IF(M842="TC",G842,IF(M842="X",IF(ROUND((E842-'CẤU HÌNH'!$C$6)*24,4)&gt;='CẤU HÌNH'!$C$13,FLOOR(ROUND((E842-'CẤU HÌNH'!$C$6)*24,4),0.5),0),0)))</f>
        <v/>
      </c>
      <c r="K842" s="32" t="str">
        <f>IF(A842="","",IF(COUNTIF('CẤU HÌNH'!$E$5:$E$24,A842)&gt;0,'CẤU HÌNH'!$C$16,IF(WEEKDAY(A842)=1,'CẤU HÌNH'!$C$15,'CẤU HÌNH'!$C$14)))</f>
        <v/>
      </c>
      <c r="L842" s="37" t="str">
        <f t="shared" si="1"/>
        <v/>
      </c>
      <c r="M842" s="38" t="str">
        <f>IF(OR(A842="",B842=""),"",IF(F842&lt;&gt;"",F842,IF(G842=0,"",IF(OR(COUNTIF('CẤU HÌNH'!$E$5:$E$24,A842)&gt;0,WEEKDAY(A842)=1),"TC",IF(G842&gt;='CẤU HÌNH'!$C$11,"X",IF(G842&gt;='CẤU HÌNH'!$C$12,"N","K"))))))</f>
        <v/>
      </c>
      <c r="N842" s="17"/>
      <c r="O842" s="39" t="str">
        <f t="shared" si="2"/>
        <v/>
      </c>
    </row>
    <row r="843" ht="19.5" customHeight="1">
      <c r="A843" s="15"/>
      <c r="B843" s="17"/>
      <c r="C843" s="22" t="str">
        <f t="array" ref="C843">IF(B843="","",IFERROR(INDEX('NHÂN VIÊN'!$C$5:$C$54,MATCH(B843,'NHÂN VIÊN'!$B$5:$B$54,0)),"⚠ Sai mã NV"))</f>
        <v/>
      </c>
      <c r="D843" s="24"/>
      <c r="E843" s="24"/>
      <c r="F843" s="25"/>
      <c r="G843" s="32" t="str">
        <f>IF(OR(A843="",B843=""),"",IF(AND(D843&lt;&gt;"",E843&lt;&gt;""),ROUND(MAX(0,(E843-D843)*24-MAX(0,MIN(E843,'CẤU HÌNH'!$C$8)-MAX(D843,'CẤU HÌNH'!$C$7))*24),2),0))</f>
        <v/>
      </c>
      <c r="H843" s="34" t="str">
        <f>IF(M843="X",IF(D843&gt;'CẤU HÌNH'!$C$5+'CẤU HÌNH'!$C$10/1440,ROUND((D843-'CẤU HÌNH'!$C$5)*1440,0),0),"")</f>
        <v/>
      </c>
      <c r="I843" s="34" t="str">
        <f>IF(M843="X",IF(E843&lt;'CẤU HÌNH'!$C$6,ROUND(('CẤU HÌNH'!$C$6-E843)*1440,0),0),"")</f>
        <v/>
      </c>
      <c r="J843" s="37" t="str">
        <f>IF(M843="","",IF(M843="TC",G843,IF(M843="X",IF(ROUND((E843-'CẤU HÌNH'!$C$6)*24,4)&gt;='CẤU HÌNH'!$C$13,FLOOR(ROUND((E843-'CẤU HÌNH'!$C$6)*24,4),0.5),0),0)))</f>
        <v/>
      </c>
      <c r="K843" s="32" t="str">
        <f>IF(A843="","",IF(COUNTIF('CẤU HÌNH'!$E$5:$E$24,A843)&gt;0,'CẤU HÌNH'!$C$16,IF(WEEKDAY(A843)=1,'CẤU HÌNH'!$C$15,'CẤU HÌNH'!$C$14)))</f>
        <v/>
      </c>
      <c r="L843" s="37" t="str">
        <f t="shared" si="1"/>
        <v/>
      </c>
      <c r="M843" s="38" t="str">
        <f>IF(OR(A843="",B843=""),"",IF(F843&lt;&gt;"",F843,IF(G843=0,"",IF(OR(COUNTIF('CẤU HÌNH'!$E$5:$E$24,A843)&gt;0,WEEKDAY(A843)=1),"TC",IF(G843&gt;='CẤU HÌNH'!$C$11,"X",IF(G843&gt;='CẤU HÌNH'!$C$12,"N","K"))))))</f>
        <v/>
      </c>
      <c r="N843" s="17"/>
      <c r="O843" s="39" t="str">
        <f t="shared" si="2"/>
        <v/>
      </c>
    </row>
    <row r="844" ht="19.5" customHeight="1">
      <c r="A844" s="15"/>
      <c r="B844" s="17"/>
      <c r="C844" s="22" t="str">
        <f t="array" ref="C844">IF(B844="","",IFERROR(INDEX('NHÂN VIÊN'!$C$5:$C$54,MATCH(B844,'NHÂN VIÊN'!$B$5:$B$54,0)),"⚠ Sai mã NV"))</f>
        <v/>
      </c>
      <c r="D844" s="24"/>
      <c r="E844" s="24"/>
      <c r="F844" s="25"/>
      <c r="G844" s="32" t="str">
        <f>IF(OR(A844="",B844=""),"",IF(AND(D844&lt;&gt;"",E844&lt;&gt;""),ROUND(MAX(0,(E844-D844)*24-MAX(0,MIN(E844,'CẤU HÌNH'!$C$8)-MAX(D844,'CẤU HÌNH'!$C$7))*24),2),0))</f>
        <v/>
      </c>
      <c r="H844" s="34" t="str">
        <f>IF(M844="X",IF(D844&gt;'CẤU HÌNH'!$C$5+'CẤU HÌNH'!$C$10/1440,ROUND((D844-'CẤU HÌNH'!$C$5)*1440,0),0),"")</f>
        <v/>
      </c>
      <c r="I844" s="34" t="str">
        <f>IF(M844="X",IF(E844&lt;'CẤU HÌNH'!$C$6,ROUND(('CẤU HÌNH'!$C$6-E844)*1440,0),0),"")</f>
        <v/>
      </c>
      <c r="J844" s="37" t="str">
        <f>IF(M844="","",IF(M844="TC",G844,IF(M844="X",IF(ROUND((E844-'CẤU HÌNH'!$C$6)*24,4)&gt;='CẤU HÌNH'!$C$13,FLOOR(ROUND((E844-'CẤU HÌNH'!$C$6)*24,4),0.5),0),0)))</f>
        <v/>
      </c>
      <c r="K844" s="32" t="str">
        <f>IF(A844="","",IF(COUNTIF('CẤU HÌNH'!$E$5:$E$24,A844)&gt;0,'CẤU HÌNH'!$C$16,IF(WEEKDAY(A844)=1,'CẤU HÌNH'!$C$15,'CẤU HÌNH'!$C$14)))</f>
        <v/>
      </c>
      <c r="L844" s="37" t="str">
        <f t="shared" si="1"/>
        <v/>
      </c>
      <c r="M844" s="38" t="str">
        <f>IF(OR(A844="",B844=""),"",IF(F844&lt;&gt;"",F844,IF(G844=0,"",IF(OR(COUNTIF('CẤU HÌNH'!$E$5:$E$24,A844)&gt;0,WEEKDAY(A844)=1),"TC",IF(G844&gt;='CẤU HÌNH'!$C$11,"X",IF(G844&gt;='CẤU HÌNH'!$C$12,"N","K"))))))</f>
        <v/>
      </c>
      <c r="N844" s="17"/>
      <c r="O844" s="39" t="str">
        <f t="shared" si="2"/>
        <v/>
      </c>
    </row>
    <row r="845" ht="19.5" customHeight="1">
      <c r="A845" s="15"/>
      <c r="B845" s="17"/>
      <c r="C845" s="22" t="str">
        <f t="array" ref="C845">IF(B845="","",IFERROR(INDEX('NHÂN VIÊN'!$C$5:$C$54,MATCH(B845,'NHÂN VIÊN'!$B$5:$B$54,0)),"⚠ Sai mã NV"))</f>
        <v/>
      </c>
      <c r="D845" s="24"/>
      <c r="E845" s="24"/>
      <c r="F845" s="25"/>
      <c r="G845" s="32" t="str">
        <f>IF(OR(A845="",B845=""),"",IF(AND(D845&lt;&gt;"",E845&lt;&gt;""),ROUND(MAX(0,(E845-D845)*24-MAX(0,MIN(E845,'CẤU HÌNH'!$C$8)-MAX(D845,'CẤU HÌNH'!$C$7))*24),2),0))</f>
        <v/>
      </c>
      <c r="H845" s="34" t="str">
        <f>IF(M845="X",IF(D845&gt;'CẤU HÌNH'!$C$5+'CẤU HÌNH'!$C$10/1440,ROUND((D845-'CẤU HÌNH'!$C$5)*1440,0),0),"")</f>
        <v/>
      </c>
      <c r="I845" s="34" t="str">
        <f>IF(M845="X",IF(E845&lt;'CẤU HÌNH'!$C$6,ROUND(('CẤU HÌNH'!$C$6-E845)*1440,0),0),"")</f>
        <v/>
      </c>
      <c r="J845" s="37" t="str">
        <f>IF(M845="","",IF(M845="TC",G845,IF(M845="X",IF(ROUND((E845-'CẤU HÌNH'!$C$6)*24,4)&gt;='CẤU HÌNH'!$C$13,FLOOR(ROUND((E845-'CẤU HÌNH'!$C$6)*24,4),0.5),0),0)))</f>
        <v/>
      </c>
      <c r="K845" s="32" t="str">
        <f>IF(A845="","",IF(COUNTIF('CẤU HÌNH'!$E$5:$E$24,A845)&gt;0,'CẤU HÌNH'!$C$16,IF(WEEKDAY(A845)=1,'CẤU HÌNH'!$C$15,'CẤU HÌNH'!$C$14)))</f>
        <v/>
      </c>
      <c r="L845" s="37" t="str">
        <f t="shared" si="1"/>
        <v/>
      </c>
      <c r="M845" s="38" t="str">
        <f>IF(OR(A845="",B845=""),"",IF(F845&lt;&gt;"",F845,IF(G845=0,"",IF(OR(COUNTIF('CẤU HÌNH'!$E$5:$E$24,A845)&gt;0,WEEKDAY(A845)=1),"TC",IF(G845&gt;='CẤU HÌNH'!$C$11,"X",IF(G845&gt;='CẤU HÌNH'!$C$12,"N","K"))))))</f>
        <v/>
      </c>
      <c r="N845" s="17"/>
      <c r="O845" s="39" t="str">
        <f t="shared" si="2"/>
        <v/>
      </c>
    </row>
    <row r="846" ht="19.5" customHeight="1">
      <c r="A846" s="15"/>
      <c r="B846" s="17"/>
      <c r="C846" s="22" t="str">
        <f t="array" ref="C846">IF(B846="","",IFERROR(INDEX('NHÂN VIÊN'!$C$5:$C$54,MATCH(B846,'NHÂN VIÊN'!$B$5:$B$54,0)),"⚠ Sai mã NV"))</f>
        <v/>
      </c>
      <c r="D846" s="24"/>
      <c r="E846" s="24"/>
      <c r="F846" s="25"/>
      <c r="G846" s="32" t="str">
        <f>IF(OR(A846="",B846=""),"",IF(AND(D846&lt;&gt;"",E846&lt;&gt;""),ROUND(MAX(0,(E846-D846)*24-MAX(0,MIN(E846,'CẤU HÌNH'!$C$8)-MAX(D846,'CẤU HÌNH'!$C$7))*24),2),0))</f>
        <v/>
      </c>
      <c r="H846" s="34" t="str">
        <f>IF(M846="X",IF(D846&gt;'CẤU HÌNH'!$C$5+'CẤU HÌNH'!$C$10/1440,ROUND((D846-'CẤU HÌNH'!$C$5)*1440,0),0),"")</f>
        <v/>
      </c>
      <c r="I846" s="34" t="str">
        <f>IF(M846="X",IF(E846&lt;'CẤU HÌNH'!$C$6,ROUND(('CẤU HÌNH'!$C$6-E846)*1440,0),0),"")</f>
        <v/>
      </c>
      <c r="J846" s="37" t="str">
        <f>IF(M846="","",IF(M846="TC",G846,IF(M846="X",IF(ROUND((E846-'CẤU HÌNH'!$C$6)*24,4)&gt;='CẤU HÌNH'!$C$13,FLOOR(ROUND((E846-'CẤU HÌNH'!$C$6)*24,4),0.5),0),0)))</f>
        <v/>
      </c>
      <c r="K846" s="32" t="str">
        <f>IF(A846="","",IF(COUNTIF('CẤU HÌNH'!$E$5:$E$24,A846)&gt;0,'CẤU HÌNH'!$C$16,IF(WEEKDAY(A846)=1,'CẤU HÌNH'!$C$15,'CẤU HÌNH'!$C$14)))</f>
        <v/>
      </c>
      <c r="L846" s="37" t="str">
        <f t="shared" si="1"/>
        <v/>
      </c>
      <c r="M846" s="38" t="str">
        <f>IF(OR(A846="",B846=""),"",IF(F846&lt;&gt;"",F846,IF(G846=0,"",IF(OR(COUNTIF('CẤU HÌNH'!$E$5:$E$24,A846)&gt;0,WEEKDAY(A846)=1),"TC",IF(G846&gt;='CẤU HÌNH'!$C$11,"X",IF(G846&gt;='CẤU HÌNH'!$C$12,"N","K"))))))</f>
        <v/>
      </c>
      <c r="N846" s="17"/>
      <c r="O846" s="39" t="str">
        <f t="shared" si="2"/>
        <v/>
      </c>
    </row>
    <row r="847" ht="19.5" customHeight="1">
      <c r="A847" s="15"/>
      <c r="B847" s="17"/>
      <c r="C847" s="22" t="str">
        <f t="array" ref="C847">IF(B847="","",IFERROR(INDEX('NHÂN VIÊN'!$C$5:$C$54,MATCH(B847,'NHÂN VIÊN'!$B$5:$B$54,0)),"⚠ Sai mã NV"))</f>
        <v/>
      </c>
      <c r="D847" s="24"/>
      <c r="E847" s="24"/>
      <c r="F847" s="25"/>
      <c r="G847" s="32" t="str">
        <f>IF(OR(A847="",B847=""),"",IF(AND(D847&lt;&gt;"",E847&lt;&gt;""),ROUND(MAX(0,(E847-D847)*24-MAX(0,MIN(E847,'CẤU HÌNH'!$C$8)-MAX(D847,'CẤU HÌNH'!$C$7))*24),2),0))</f>
        <v/>
      </c>
      <c r="H847" s="34" t="str">
        <f>IF(M847="X",IF(D847&gt;'CẤU HÌNH'!$C$5+'CẤU HÌNH'!$C$10/1440,ROUND((D847-'CẤU HÌNH'!$C$5)*1440,0),0),"")</f>
        <v/>
      </c>
      <c r="I847" s="34" t="str">
        <f>IF(M847="X",IF(E847&lt;'CẤU HÌNH'!$C$6,ROUND(('CẤU HÌNH'!$C$6-E847)*1440,0),0),"")</f>
        <v/>
      </c>
      <c r="J847" s="37" t="str">
        <f>IF(M847="","",IF(M847="TC",G847,IF(M847="X",IF(ROUND((E847-'CẤU HÌNH'!$C$6)*24,4)&gt;='CẤU HÌNH'!$C$13,FLOOR(ROUND((E847-'CẤU HÌNH'!$C$6)*24,4),0.5),0),0)))</f>
        <v/>
      </c>
      <c r="K847" s="32" t="str">
        <f>IF(A847="","",IF(COUNTIF('CẤU HÌNH'!$E$5:$E$24,A847)&gt;0,'CẤU HÌNH'!$C$16,IF(WEEKDAY(A847)=1,'CẤU HÌNH'!$C$15,'CẤU HÌNH'!$C$14)))</f>
        <v/>
      </c>
      <c r="L847" s="37" t="str">
        <f t="shared" si="1"/>
        <v/>
      </c>
      <c r="M847" s="38" t="str">
        <f>IF(OR(A847="",B847=""),"",IF(F847&lt;&gt;"",F847,IF(G847=0,"",IF(OR(COUNTIF('CẤU HÌNH'!$E$5:$E$24,A847)&gt;0,WEEKDAY(A847)=1),"TC",IF(G847&gt;='CẤU HÌNH'!$C$11,"X",IF(G847&gt;='CẤU HÌNH'!$C$12,"N","K"))))))</f>
        <v/>
      </c>
      <c r="N847" s="17"/>
      <c r="O847" s="39" t="str">
        <f t="shared" si="2"/>
        <v/>
      </c>
    </row>
    <row r="848" ht="19.5" customHeight="1">
      <c r="A848" s="15"/>
      <c r="B848" s="17"/>
      <c r="C848" s="22" t="str">
        <f t="array" ref="C848">IF(B848="","",IFERROR(INDEX('NHÂN VIÊN'!$C$5:$C$54,MATCH(B848,'NHÂN VIÊN'!$B$5:$B$54,0)),"⚠ Sai mã NV"))</f>
        <v/>
      </c>
      <c r="D848" s="24"/>
      <c r="E848" s="24"/>
      <c r="F848" s="25"/>
      <c r="G848" s="32" t="str">
        <f>IF(OR(A848="",B848=""),"",IF(AND(D848&lt;&gt;"",E848&lt;&gt;""),ROUND(MAX(0,(E848-D848)*24-MAX(0,MIN(E848,'CẤU HÌNH'!$C$8)-MAX(D848,'CẤU HÌNH'!$C$7))*24),2),0))</f>
        <v/>
      </c>
      <c r="H848" s="34" t="str">
        <f>IF(M848="X",IF(D848&gt;'CẤU HÌNH'!$C$5+'CẤU HÌNH'!$C$10/1440,ROUND((D848-'CẤU HÌNH'!$C$5)*1440,0),0),"")</f>
        <v/>
      </c>
      <c r="I848" s="34" t="str">
        <f>IF(M848="X",IF(E848&lt;'CẤU HÌNH'!$C$6,ROUND(('CẤU HÌNH'!$C$6-E848)*1440,0),0),"")</f>
        <v/>
      </c>
      <c r="J848" s="37" t="str">
        <f>IF(M848="","",IF(M848="TC",G848,IF(M848="X",IF(ROUND((E848-'CẤU HÌNH'!$C$6)*24,4)&gt;='CẤU HÌNH'!$C$13,FLOOR(ROUND((E848-'CẤU HÌNH'!$C$6)*24,4),0.5),0),0)))</f>
        <v/>
      </c>
      <c r="K848" s="32" t="str">
        <f>IF(A848="","",IF(COUNTIF('CẤU HÌNH'!$E$5:$E$24,A848)&gt;0,'CẤU HÌNH'!$C$16,IF(WEEKDAY(A848)=1,'CẤU HÌNH'!$C$15,'CẤU HÌNH'!$C$14)))</f>
        <v/>
      </c>
      <c r="L848" s="37" t="str">
        <f t="shared" si="1"/>
        <v/>
      </c>
      <c r="M848" s="38" t="str">
        <f>IF(OR(A848="",B848=""),"",IF(F848&lt;&gt;"",F848,IF(G848=0,"",IF(OR(COUNTIF('CẤU HÌNH'!$E$5:$E$24,A848)&gt;0,WEEKDAY(A848)=1),"TC",IF(G848&gt;='CẤU HÌNH'!$C$11,"X",IF(G848&gt;='CẤU HÌNH'!$C$12,"N","K"))))))</f>
        <v/>
      </c>
      <c r="N848" s="17"/>
      <c r="O848" s="39" t="str">
        <f t="shared" si="2"/>
        <v/>
      </c>
    </row>
    <row r="849" ht="19.5" customHeight="1">
      <c r="A849" s="15"/>
      <c r="B849" s="17"/>
      <c r="C849" s="22" t="str">
        <f t="array" ref="C849">IF(B849="","",IFERROR(INDEX('NHÂN VIÊN'!$C$5:$C$54,MATCH(B849,'NHÂN VIÊN'!$B$5:$B$54,0)),"⚠ Sai mã NV"))</f>
        <v/>
      </c>
      <c r="D849" s="24"/>
      <c r="E849" s="24"/>
      <c r="F849" s="25"/>
      <c r="G849" s="32" t="str">
        <f>IF(OR(A849="",B849=""),"",IF(AND(D849&lt;&gt;"",E849&lt;&gt;""),ROUND(MAX(0,(E849-D849)*24-MAX(0,MIN(E849,'CẤU HÌNH'!$C$8)-MAX(D849,'CẤU HÌNH'!$C$7))*24),2),0))</f>
        <v/>
      </c>
      <c r="H849" s="34" t="str">
        <f>IF(M849="X",IF(D849&gt;'CẤU HÌNH'!$C$5+'CẤU HÌNH'!$C$10/1440,ROUND((D849-'CẤU HÌNH'!$C$5)*1440,0),0),"")</f>
        <v/>
      </c>
      <c r="I849" s="34" t="str">
        <f>IF(M849="X",IF(E849&lt;'CẤU HÌNH'!$C$6,ROUND(('CẤU HÌNH'!$C$6-E849)*1440,0),0),"")</f>
        <v/>
      </c>
      <c r="J849" s="37" t="str">
        <f>IF(M849="","",IF(M849="TC",G849,IF(M849="X",IF(ROUND((E849-'CẤU HÌNH'!$C$6)*24,4)&gt;='CẤU HÌNH'!$C$13,FLOOR(ROUND((E849-'CẤU HÌNH'!$C$6)*24,4),0.5),0),0)))</f>
        <v/>
      </c>
      <c r="K849" s="32" t="str">
        <f>IF(A849="","",IF(COUNTIF('CẤU HÌNH'!$E$5:$E$24,A849)&gt;0,'CẤU HÌNH'!$C$16,IF(WEEKDAY(A849)=1,'CẤU HÌNH'!$C$15,'CẤU HÌNH'!$C$14)))</f>
        <v/>
      </c>
      <c r="L849" s="37" t="str">
        <f t="shared" si="1"/>
        <v/>
      </c>
      <c r="M849" s="38" t="str">
        <f>IF(OR(A849="",B849=""),"",IF(F849&lt;&gt;"",F849,IF(G849=0,"",IF(OR(COUNTIF('CẤU HÌNH'!$E$5:$E$24,A849)&gt;0,WEEKDAY(A849)=1),"TC",IF(G849&gt;='CẤU HÌNH'!$C$11,"X",IF(G849&gt;='CẤU HÌNH'!$C$12,"N","K"))))))</f>
        <v/>
      </c>
      <c r="N849" s="17"/>
      <c r="O849" s="39" t="str">
        <f t="shared" si="2"/>
        <v/>
      </c>
    </row>
    <row r="850" ht="19.5" customHeight="1">
      <c r="A850" s="15"/>
      <c r="B850" s="17"/>
      <c r="C850" s="22" t="str">
        <f t="array" ref="C850">IF(B850="","",IFERROR(INDEX('NHÂN VIÊN'!$C$5:$C$54,MATCH(B850,'NHÂN VIÊN'!$B$5:$B$54,0)),"⚠ Sai mã NV"))</f>
        <v/>
      </c>
      <c r="D850" s="24"/>
      <c r="E850" s="24"/>
      <c r="F850" s="25"/>
      <c r="G850" s="32" t="str">
        <f>IF(OR(A850="",B850=""),"",IF(AND(D850&lt;&gt;"",E850&lt;&gt;""),ROUND(MAX(0,(E850-D850)*24-MAX(0,MIN(E850,'CẤU HÌNH'!$C$8)-MAX(D850,'CẤU HÌNH'!$C$7))*24),2),0))</f>
        <v/>
      </c>
      <c r="H850" s="34" t="str">
        <f>IF(M850="X",IF(D850&gt;'CẤU HÌNH'!$C$5+'CẤU HÌNH'!$C$10/1440,ROUND((D850-'CẤU HÌNH'!$C$5)*1440,0),0),"")</f>
        <v/>
      </c>
      <c r="I850" s="34" t="str">
        <f>IF(M850="X",IF(E850&lt;'CẤU HÌNH'!$C$6,ROUND(('CẤU HÌNH'!$C$6-E850)*1440,0),0),"")</f>
        <v/>
      </c>
      <c r="J850" s="37" t="str">
        <f>IF(M850="","",IF(M850="TC",G850,IF(M850="X",IF(ROUND((E850-'CẤU HÌNH'!$C$6)*24,4)&gt;='CẤU HÌNH'!$C$13,FLOOR(ROUND((E850-'CẤU HÌNH'!$C$6)*24,4),0.5),0),0)))</f>
        <v/>
      </c>
      <c r="K850" s="32" t="str">
        <f>IF(A850="","",IF(COUNTIF('CẤU HÌNH'!$E$5:$E$24,A850)&gt;0,'CẤU HÌNH'!$C$16,IF(WEEKDAY(A850)=1,'CẤU HÌNH'!$C$15,'CẤU HÌNH'!$C$14)))</f>
        <v/>
      </c>
      <c r="L850" s="37" t="str">
        <f t="shared" si="1"/>
        <v/>
      </c>
      <c r="M850" s="38" t="str">
        <f>IF(OR(A850="",B850=""),"",IF(F850&lt;&gt;"",F850,IF(G850=0,"",IF(OR(COUNTIF('CẤU HÌNH'!$E$5:$E$24,A850)&gt;0,WEEKDAY(A850)=1),"TC",IF(G850&gt;='CẤU HÌNH'!$C$11,"X",IF(G850&gt;='CẤU HÌNH'!$C$12,"N","K"))))))</f>
        <v/>
      </c>
      <c r="N850" s="17"/>
      <c r="O850" s="39" t="str">
        <f t="shared" si="2"/>
        <v/>
      </c>
    </row>
    <row r="851" ht="19.5" customHeight="1">
      <c r="A851" s="15"/>
      <c r="B851" s="17"/>
      <c r="C851" s="22" t="str">
        <f t="array" ref="C851">IF(B851="","",IFERROR(INDEX('NHÂN VIÊN'!$C$5:$C$54,MATCH(B851,'NHÂN VIÊN'!$B$5:$B$54,0)),"⚠ Sai mã NV"))</f>
        <v/>
      </c>
      <c r="D851" s="24"/>
      <c r="E851" s="24"/>
      <c r="F851" s="25"/>
      <c r="G851" s="32" t="str">
        <f>IF(OR(A851="",B851=""),"",IF(AND(D851&lt;&gt;"",E851&lt;&gt;""),ROUND(MAX(0,(E851-D851)*24-MAX(0,MIN(E851,'CẤU HÌNH'!$C$8)-MAX(D851,'CẤU HÌNH'!$C$7))*24),2),0))</f>
        <v/>
      </c>
      <c r="H851" s="34" t="str">
        <f>IF(M851="X",IF(D851&gt;'CẤU HÌNH'!$C$5+'CẤU HÌNH'!$C$10/1440,ROUND((D851-'CẤU HÌNH'!$C$5)*1440,0),0),"")</f>
        <v/>
      </c>
      <c r="I851" s="34" t="str">
        <f>IF(M851="X",IF(E851&lt;'CẤU HÌNH'!$C$6,ROUND(('CẤU HÌNH'!$C$6-E851)*1440,0),0),"")</f>
        <v/>
      </c>
      <c r="J851" s="37" t="str">
        <f>IF(M851="","",IF(M851="TC",G851,IF(M851="X",IF(ROUND((E851-'CẤU HÌNH'!$C$6)*24,4)&gt;='CẤU HÌNH'!$C$13,FLOOR(ROUND((E851-'CẤU HÌNH'!$C$6)*24,4),0.5),0),0)))</f>
        <v/>
      </c>
      <c r="K851" s="32" t="str">
        <f>IF(A851="","",IF(COUNTIF('CẤU HÌNH'!$E$5:$E$24,A851)&gt;0,'CẤU HÌNH'!$C$16,IF(WEEKDAY(A851)=1,'CẤU HÌNH'!$C$15,'CẤU HÌNH'!$C$14)))</f>
        <v/>
      </c>
      <c r="L851" s="37" t="str">
        <f t="shared" si="1"/>
        <v/>
      </c>
      <c r="M851" s="38" t="str">
        <f>IF(OR(A851="",B851=""),"",IF(F851&lt;&gt;"",F851,IF(G851=0,"",IF(OR(COUNTIF('CẤU HÌNH'!$E$5:$E$24,A851)&gt;0,WEEKDAY(A851)=1),"TC",IF(G851&gt;='CẤU HÌNH'!$C$11,"X",IF(G851&gt;='CẤU HÌNH'!$C$12,"N","K"))))))</f>
        <v/>
      </c>
      <c r="N851" s="17"/>
      <c r="O851" s="39" t="str">
        <f t="shared" si="2"/>
        <v/>
      </c>
    </row>
    <row r="852" ht="19.5" customHeight="1">
      <c r="A852" s="15"/>
      <c r="B852" s="17"/>
      <c r="C852" s="22" t="str">
        <f t="array" ref="C852">IF(B852="","",IFERROR(INDEX('NHÂN VIÊN'!$C$5:$C$54,MATCH(B852,'NHÂN VIÊN'!$B$5:$B$54,0)),"⚠ Sai mã NV"))</f>
        <v/>
      </c>
      <c r="D852" s="24"/>
      <c r="E852" s="24"/>
      <c r="F852" s="25"/>
      <c r="G852" s="32" t="str">
        <f>IF(OR(A852="",B852=""),"",IF(AND(D852&lt;&gt;"",E852&lt;&gt;""),ROUND(MAX(0,(E852-D852)*24-MAX(0,MIN(E852,'CẤU HÌNH'!$C$8)-MAX(D852,'CẤU HÌNH'!$C$7))*24),2),0))</f>
        <v/>
      </c>
      <c r="H852" s="34" t="str">
        <f>IF(M852="X",IF(D852&gt;'CẤU HÌNH'!$C$5+'CẤU HÌNH'!$C$10/1440,ROUND((D852-'CẤU HÌNH'!$C$5)*1440,0),0),"")</f>
        <v/>
      </c>
      <c r="I852" s="34" t="str">
        <f>IF(M852="X",IF(E852&lt;'CẤU HÌNH'!$C$6,ROUND(('CẤU HÌNH'!$C$6-E852)*1440,0),0),"")</f>
        <v/>
      </c>
      <c r="J852" s="37" t="str">
        <f>IF(M852="","",IF(M852="TC",G852,IF(M852="X",IF(ROUND((E852-'CẤU HÌNH'!$C$6)*24,4)&gt;='CẤU HÌNH'!$C$13,FLOOR(ROUND((E852-'CẤU HÌNH'!$C$6)*24,4),0.5),0),0)))</f>
        <v/>
      </c>
      <c r="K852" s="32" t="str">
        <f>IF(A852="","",IF(COUNTIF('CẤU HÌNH'!$E$5:$E$24,A852)&gt;0,'CẤU HÌNH'!$C$16,IF(WEEKDAY(A852)=1,'CẤU HÌNH'!$C$15,'CẤU HÌNH'!$C$14)))</f>
        <v/>
      </c>
      <c r="L852" s="37" t="str">
        <f t="shared" si="1"/>
        <v/>
      </c>
      <c r="M852" s="38" t="str">
        <f>IF(OR(A852="",B852=""),"",IF(F852&lt;&gt;"",F852,IF(G852=0,"",IF(OR(COUNTIF('CẤU HÌNH'!$E$5:$E$24,A852)&gt;0,WEEKDAY(A852)=1),"TC",IF(G852&gt;='CẤU HÌNH'!$C$11,"X",IF(G852&gt;='CẤU HÌNH'!$C$12,"N","K"))))))</f>
        <v/>
      </c>
      <c r="N852" s="17"/>
      <c r="O852" s="39" t="str">
        <f t="shared" si="2"/>
        <v/>
      </c>
    </row>
    <row r="853" ht="19.5" customHeight="1">
      <c r="A853" s="15"/>
      <c r="B853" s="17"/>
      <c r="C853" s="22" t="str">
        <f t="array" ref="C853">IF(B853="","",IFERROR(INDEX('NHÂN VIÊN'!$C$5:$C$54,MATCH(B853,'NHÂN VIÊN'!$B$5:$B$54,0)),"⚠ Sai mã NV"))</f>
        <v/>
      </c>
      <c r="D853" s="24"/>
      <c r="E853" s="24"/>
      <c r="F853" s="25"/>
      <c r="G853" s="32" t="str">
        <f>IF(OR(A853="",B853=""),"",IF(AND(D853&lt;&gt;"",E853&lt;&gt;""),ROUND(MAX(0,(E853-D853)*24-MAX(0,MIN(E853,'CẤU HÌNH'!$C$8)-MAX(D853,'CẤU HÌNH'!$C$7))*24),2),0))</f>
        <v/>
      </c>
      <c r="H853" s="34" t="str">
        <f>IF(M853="X",IF(D853&gt;'CẤU HÌNH'!$C$5+'CẤU HÌNH'!$C$10/1440,ROUND((D853-'CẤU HÌNH'!$C$5)*1440,0),0),"")</f>
        <v/>
      </c>
      <c r="I853" s="34" t="str">
        <f>IF(M853="X",IF(E853&lt;'CẤU HÌNH'!$C$6,ROUND(('CẤU HÌNH'!$C$6-E853)*1440,0),0),"")</f>
        <v/>
      </c>
      <c r="J853" s="37" t="str">
        <f>IF(M853="","",IF(M853="TC",G853,IF(M853="X",IF(ROUND((E853-'CẤU HÌNH'!$C$6)*24,4)&gt;='CẤU HÌNH'!$C$13,FLOOR(ROUND((E853-'CẤU HÌNH'!$C$6)*24,4),0.5),0),0)))</f>
        <v/>
      </c>
      <c r="K853" s="32" t="str">
        <f>IF(A853="","",IF(COUNTIF('CẤU HÌNH'!$E$5:$E$24,A853)&gt;0,'CẤU HÌNH'!$C$16,IF(WEEKDAY(A853)=1,'CẤU HÌNH'!$C$15,'CẤU HÌNH'!$C$14)))</f>
        <v/>
      </c>
      <c r="L853" s="37" t="str">
        <f t="shared" si="1"/>
        <v/>
      </c>
      <c r="M853" s="38" t="str">
        <f>IF(OR(A853="",B853=""),"",IF(F853&lt;&gt;"",F853,IF(G853=0,"",IF(OR(COUNTIF('CẤU HÌNH'!$E$5:$E$24,A853)&gt;0,WEEKDAY(A853)=1),"TC",IF(G853&gt;='CẤU HÌNH'!$C$11,"X",IF(G853&gt;='CẤU HÌNH'!$C$12,"N","K"))))))</f>
        <v/>
      </c>
      <c r="N853" s="17"/>
      <c r="O853" s="39" t="str">
        <f t="shared" si="2"/>
        <v/>
      </c>
    </row>
    <row r="854" ht="19.5" customHeight="1">
      <c r="A854" s="15"/>
      <c r="B854" s="17"/>
      <c r="C854" s="22" t="str">
        <f t="array" ref="C854">IF(B854="","",IFERROR(INDEX('NHÂN VIÊN'!$C$5:$C$54,MATCH(B854,'NHÂN VIÊN'!$B$5:$B$54,0)),"⚠ Sai mã NV"))</f>
        <v/>
      </c>
      <c r="D854" s="24"/>
      <c r="E854" s="24"/>
      <c r="F854" s="25"/>
      <c r="G854" s="32" t="str">
        <f>IF(OR(A854="",B854=""),"",IF(AND(D854&lt;&gt;"",E854&lt;&gt;""),ROUND(MAX(0,(E854-D854)*24-MAX(0,MIN(E854,'CẤU HÌNH'!$C$8)-MAX(D854,'CẤU HÌNH'!$C$7))*24),2),0))</f>
        <v/>
      </c>
      <c r="H854" s="34" t="str">
        <f>IF(M854="X",IF(D854&gt;'CẤU HÌNH'!$C$5+'CẤU HÌNH'!$C$10/1440,ROUND((D854-'CẤU HÌNH'!$C$5)*1440,0),0),"")</f>
        <v/>
      </c>
      <c r="I854" s="34" t="str">
        <f>IF(M854="X",IF(E854&lt;'CẤU HÌNH'!$C$6,ROUND(('CẤU HÌNH'!$C$6-E854)*1440,0),0),"")</f>
        <v/>
      </c>
      <c r="J854" s="37" t="str">
        <f>IF(M854="","",IF(M854="TC",G854,IF(M854="X",IF(ROUND((E854-'CẤU HÌNH'!$C$6)*24,4)&gt;='CẤU HÌNH'!$C$13,FLOOR(ROUND((E854-'CẤU HÌNH'!$C$6)*24,4),0.5),0),0)))</f>
        <v/>
      </c>
      <c r="K854" s="32" t="str">
        <f>IF(A854="","",IF(COUNTIF('CẤU HÌNH'!$E$5:$E$24,A854)&gt;0,'CẤU HÌNH'!$C$16,IF(WEEKDAY(A854)=1,'CẤU HÌNH'!$C$15,'CẤU HÌNH'!$C$14)))</f>
        <v/>
      </c>
      <c r="L854" s="37" t="str">
        <f t="shared" si="1"/>
        <v/>
      </c>
      <c r="M854" s="38" t="str">
        <f>IF(OR(A854="",B854=""),"",IF(F854&lt;&gt;"",F854,IF(G854=0,"",IF(OR(COUNTIF('CẤU HÌNH'!$E$5:$E$24,A854)&gt;0,WEEKDAY(A854)=1),"TC",IF(G854&gt;='CẤU HÌNH'!$C$11,"X",IF(G854&gt;='CẤU HÌNH'!$C$12,"N","K"))))))</f>
        <v/>
      </c>
      <c r="N854" s="17"/>
      <c r="O854" s="39" t="str">
        <f t="shared" si="2"/>
        <v/>
      </c>
    </row>
    <row r="855" ht="19.5" customHeight="1">
      <c r="A855" s="15"/>
      <c r="B855" s="17"/>
      <c r="C855" s="22" t="str">
        <f t="array" ref="C855">IF(B855="","",IFERROR(INDEX('NHÂN VIÊN'!$C$5:$C$54,MATCH(B855,'NHÂN VIÊN'!$B$5:$B$54,0)),"⚠ Sai mã NV"))</f>
        <v/>
      </c>
      <c r="D855" s="24"/>
      <c r="E855" s="24"/>
      <c r="F855" s="25"/>
      <c r="G855" s="32" t="str">
        <f>IF(OR(A855="",B855=""),"",IF(AND(D855&lt;&gt;"",E855&lt;&gt;""),ROUND(MAX(0,(E855-D855)*24-MAX(0,MIN(E855,'CẤU HÌNH'!$C$8)-MAX(D855,'CẤU HÌNH'!$C$7))*24),2),0))</f>
        <v/>
      </c>
      <c r="H855" s="34" t="str">
        <f>IF(M855="X",IF(D855&gt;'CẤU HÌNH'!$C$5+'CẤU HÌNH'!$C$10/1440,ROUND((D855-'CẤU HÌNH'!$C$5)*1440,0),0),"")</f>
        <v/>
      </c>
      <c r="I855" s="34" t="str">
        <f>IF(M855="X",IF(E855&lt;'CẤU HÌNH'!$C$6,ROUND(('CẤU HÌNH'!$C$6-E855)*1440,0),0),"")</f>
        <v/>
      </c>
      <c r="J855" s="37" t="str">
        <f>IF(M855="","",IF(M855="TC",G855,IF(M855="X",IF(ROUND((E855-'CẤU HÌNH'!$C$6)*24,4)&gt;='CẤU HÌNH'!$C$13,FLOOR(ROUND((E855-'CẤU HÌNH'!$C$6)*24,4),0.5),0),0)))</f>
        <v/>
      </c>
      <c r="K855" s="32" t="str">
        <f>IF(A855="","",IF(COUNTIF('CẤU HÌNH'!$E$5:$E$24,A855)&gt;0,'CẤU HÌNH'!$C$16,IF(WEEKDAY(A855)=1,'CẤU HÌNH'!$C$15,'CẤU HÌNH'!$C$14)))</f>
        <v/>
      </c>
      <c r="L855" s="37" t="str">
        <f t="shared" si="1"/>
        <v/>
      </c>
      <c r="M855" s="38" t="str">
        <f>IF(OR(A855="",B855=""),"",IF(F855&lt;&gt;"",F855,IF(G855=0,"",IF(OR(COUNTIF('CẤU HÌNH'!$E$5:$E$24,A855)&gt;0,WEEKDAY(A855)=1),"TC",IF(G855&gt;='CẤU HÌNH'!$C$11,"X",IF(G855&gt;='CẤU HÌNH'!$C$12,"N","K"))))))</f>
        <v/>
      </c>
      <c r="N855" s="17"/>
      <c r="O855" s="39" t="str">
        <f t="shared" si="2"/>
        <v/>
      </c>
    </row>
    <row r="856" ht="19.5" customHeight="1">
      <c r="A856" s="15"/>
      <c r="B856" s="17"/>
      <c r="C856" s="22" t="str">
        <f t="array" ref="C856">IF(B856="","",IFERROR(INDEX('NHÂN VIÊN'!$C$5:$C$54,MATCH(B856,'NHÂN VIÊN'!$B$5:$B$54,0)),"⚠ Sai mã NV"))</f>
        <v/>
      </c>
      <c r="D856" s="24"/>
      <c r="E856" s="24"/>
      <c r="F856" s="25"/>
      <c r="G856" s="32" t="str">
        <f>IF(OR(A856="",B856=""),"",IF(AND(D856&lt;&gt;"",E856&lt;&gt;""),ROUND(MAX(0,(E856-D856)*24-MAX(0,MIN(E856,'CẤU HÌNH'!$C$8)-MAX(D856,'CẤU HÌNH'!$C$7))*24),2),0))</f>
        <v/>
      </c>
      <c r="H856" s="34" t="str">
        <f>IF(M856="X",IF(D856&gt;'CẤU HÌNH'!$C$5+'CẤU HÌNH'!$C$10/1440,ROUND((D856-'CẤU HÌNH'!$C$5)*1440,0),0),"")</f>
        <v/>
      </c>
      <c r="I856" s="34" t="str">
        <f>IF(M856="X",IF(E856&lt;'CẤU HÌNH'!$C$6,ROUND(('CẤU HÌNH'!$C$6-E856)*1440,0),0),"")</f>
        <v/>
      </c>
      <c r="J856" s="37" t="str">
        <f>IF(M856="","",IF(M856="TC",G856,IF(M856="X",IF(ROUND((E856-'CẤU HÌNH'!$C$6)*24,4)&gt;='CẤU HÌNH'!$C$13,FLOOR(ROUND((E856-'CẤU HÌNH'!$C$6)*24,4),0.5),0),0)))</f>
        <v/>
      </c>
      <c r="K856" s="32" t="str">
        <f>IF(A856="","",IF(COUNTIF('CẤU HÌNH'!$E$5:$E$24,A856)&gt;0,'CẤU HÌNH'!$C$16,IF(WEEKDAY(A856)=1,'CẤU HÌNH'!$C$15,'CẤU HÌNH'!$C$14)))</f>
        <v/>
      </c>
      <c r="L856" s="37" t="str">
        <f t="shared" si="1"/>
        <v/>
      </c>
      <c r="M856" s="38" t="str">
        <f>IF(OR(A856="",B856=""),"",IF(F856&lt;&gt;"",F856,IF(G856=0,"",IF(OR(COUNTIF('CẤU HÌNH'!$E$5:$E$24,A856)&gt;0,WEEKDAY(A856)=1),"TC",IF(G856&gt;='CẤU HÌNH'!$C$11,"X",IF(G856&gt;='CẤU HÌNH'!$C$12,"N","K"))))))</f>
        <v/>
      </c>
      <c r="N856" s="17"/>
      <c r="O856" s="39" t="str">
        <f t="shared" si="2"/>
        <v/>
      </c>
    </row>
    <row r="857" ht="19.5" customHeight="1">
      <c r="A857" s="15"/>
      <c r="B857" s="17"/>
      <c r="C857" s="22" t="str">
        <f t="array" ref="C857">IF(B857="","",IFERROR(INDEX('NHÂN VIÊN'!$C$5:$C$54,MATCH(B857,'NHÂN VIÊN'!$B$5:$B$54,0)),"⚠ Sai mã NV"))</f>
        <v/>
      </c>
      <c r="D857" s="24"/>
      <c r="E857" s="24"/>
      <c r="F857" s="25"/>
      <c r="G857" s="32" t="str">
        <f>IF(OR(A857="",B857=""),"",IF(AND(D857&lt;&gt;"",E857&lt;&gt;""),ROUND(MAX(0,(E857-D857)*24-MAX(0,MIN(E857,'CẤU HÌNH'!$C$8)-MAX(D857,'CẤU HÌNH'!$C$7))*24),2),0))</f>
        <v/>
      </c>
      <c r="H857" s="34" t="str">
        <f>IF(M857="X",IF(D857&gt;'CẤU HÌNH'!$C$5+'CẤU HÌNH'!$C$10/1440,ROUND((D857-'CẤU HÌNH'!$C$5)*1440,0),0),"")</f>
        <v/>
      </c>
      <c r="I857" s="34" t="str">
        <f>IF(M857="X",IF(E857&lt;'CẤU HÌNH'!$C$6,ROUND(('CẤU HÌNH'!$C$6-E857)*1440,0),0),"")</f>
        <v/>
      </c>
      <c r="J857" s="37" t="str">
        <f>IF(M857="","",IF(M857="TC",G857,IF(M857="X",IF(ROUND((E857-'CẤU HÌNH'!$C$6)*24,4)&gt;='CẤU HÌNH'!$C$13,FLOOR(ROUND((E857-'CẤU HÌNH'!$C$6)*24,4),0.5),0),0)))</f>
        <v/>
      </c>
      <c r="K857" s="32" t="str">
        <f>IF(A857="","",IF(COUNTIF('CẤU HÌNH'!$E$5:$E$24,A857)&gt;0,'CẤU HÌNH'!$C$16,IF(WEEKDAY(A857)=1,'CẤU HÌNH'!$C$15,'CẤU HÌNH'!$C$14)))</f>
        <v/>
      </c>
      <c r="L857" s="37" t="str">
        <f t="shared" si="1"/>
        <v/>
      </c>
      <c r="M857" s="38" t="str">
        <f>IF(OR(A857="",B857=""),"",IF(F857&lt;&gt;"",F857,IF(G857=0,"",IF(OR(COUNTIF('CẤU HÌNH'!$E$5:$E$24,A857)&gt;0,WEEKDAY(A857)=1),"TC",IF(G857&gt;='CẤU HÌNH'!$C$11,"X",IF(G857&gt;='CẤU HÌNH'!$C$12,"N","K"))))))</f>
        <v/>
      </c>
      <c r="N857" s="17"/>
      <c r="O857" s="39" t="str">
        <f t="shared" si="2"/>
        <v/>
      </c>
    </row>
    <row r="858" ht="19.5" customHeight="1">
      <c r="A858" s="15"/>
      <c r="B858" s="17"/>
      <c r="C858" s="22" t="str">
        <f t="array" ref="C858">IF(B858="","",IFERROR(INDEX('NHÂN VIÊN'!$C$5:$C$54,MATCH(B858,'NHÂN VIÊN'!$B$5:$B$54,0)),"⚠ Sai mã NV"))</f>
        <v/>
      </c>
      <c r="D858" s="24"/>
      <c r="E858" s="24"/>
      <c r="F858" s="25"/>
      <c r="G858" s="32" t="str">
        <f>IF(OR(A858="",B858=""),"",IF(AND(D858&lt;&gt;"",E858&lt;&gt;""),ROUND(MAX(0,(E858-D858)*24-MAX(0,MIN(E858,'CẤU HÌNH'!$C$8)-MAX(D858,'CẤU HÌNH'!$C$7))*24),2),0))</f>
        <v/>
      </c>
      <c r="H858" s="34" t="str">
        <f>IF(M858="X",IF(D858&gt;'CẤU HÌNH'!$C$5+'CẤU HÌNH'!$C$10/1440,ROUND((D858-'CẤU HÌNH'!$C$5)*1440,0),0),"")</f>
        <v/>
      </c>
      <c r="I858" s="34" t="str">
        <f>IF(M858="X",IF(E858&lt;'CẤU HÌNH'!$C$6,ROUND(('CẤU HÌNH'!$C$6-E858)*1440,0),0),"")</f>
        <v/>
      </c>
      <c r="J858" s="37" t="str">
        <f>IF(M858="","",IF(M858="TC",G858,IF(M858="X",IF(ROUND((E858-'CẤU HÌNH'!$C$6)*24,4)&gt;='CẤU HÌNH'!$C$13,FLOOR(ROUND((E858-'CẤU HÌNH'!$C$6)*24,4),0.5),0),0)))</f>
        <v/>
      </c>
      <c r="K858" s="32" t="str">
        <f>IF(A858="","",IF(COUNTIF('CẤU HÌNH'!$E$5:$E$24,A858)&gt;0,'CẤU HÌNH'!$C$16,IF(WEEKDAY(A858)=1,'CẤU HÌNH'!$C$15,'CẤU HÌNH'!$C$14)))</f>
        <v/>
      </c>
      <c r="L858" s="37" t="str">
        <f t="shared" si="1"/>
        <v/>
      </c>
      <c r="M858" s="38" t="str">
        <f>IF(OR(A858="",B858=""),"",IF(F858&lt;&gt;"",F858,IF(G858=0,"",IF(OR(COUNTIF('CẤU HÌNH'!$E$5:$E$24,A858)&gt;0,WEEKDAY(A858)=1),"TC",IF(G858&gt;='CẤU HÌNH'!$C$11,"X",IF(G858&gt;='CẤU HÌNH'!$C$12,"N","K"))))))</f>
        <v/>
      </c>
      <c r="N858" s="17"/>
      <c r="O858" s="39" t="str">
        <f t="shared" si="2"/>
        <v/>
      </c>
    </row>
    <row r="859" ht="19.5" customHeight="1">
      <c r="A859" s="15"/>
      <c r="B859" s="17"/>
      <c r="C859" s="22" t="str">
        <f t="array" ref="C859">IF(B859="","",IFERROR(INDEX('NHÂN VIÊN'!$C$5:$C$54,MATCH(B859,'NHÂN VIÊN'!$B$5:$B$54,0)),"⚠ Sai mã NV"))</f>
        <v/>
      </c>
      <c r="D859" s="24"/>
      <c r="E859" s="24"/>
      <c r="F859" s="25"/>
      <c r="G859" s="32" t="str">
        <f>IF(OR(A859="",B859=""),"",IF(AND(D859&lt;&gt;"",E859&lt;&gt;""),ROUND(MAX(0,(E859-D859)*24-MAX(0,MIN(E859,'CẤU HÌNH'!$C$8)-MAX(D859,'CẤU HÌNH'!$C$7))*24),2),0))</f>
        <v/>
      </c>
      <c r="H859" s="34" t="str">
        <f>IF(M859="X",IF(D859&gt;'CẤU HÌNH'!$C$5+'CẤU HÌNH'!$C$10/1440,ROUND((D859-'CẤU HÌNH'!$C$5)*1440,0),0),"")</f>
        <v/>
      </c>
      <c r="I859" s="34" t="str">
        <f>IF(M859="X",IF(E859&lt;'CẤU HÌNH'!$C$6,ROUND(('CẤU HÌNH'!$C$6-E859)*1440,0),0),"")</f>
        <v/>
      </c>
      <c r="J859" s="37" t="str">
        <f>IF(M859="","",IF(M859="TC",G859,IF(M859="X",IF(ROUND((E859-'CẤU HÌNH'!$C$6)*24,4)&gt;='CẤU HÌNH'!$C$13,FLOOR(ROUND((E859-'CẤU HÌNH'!$C$6)*24,4),0.5),0),0)))</f>
        <v/>
      </c>
      <c r="K859" s="32" t="str">
        <f>IF(A859="","",IF(COUNTIF('CẤU HÌNH'!$E$5:$E$24,A859)&gt;0,'CẤU HÌNH'!$C$16,IF(WEEKDAY(A859)=1,'CẤU HÌNH'!$C$15,'CẤU HÌNH'!$C$14)))</f>
        <v/>
      </c>
      <c r="L859" s="37" t="str">
        <f t="shared" si="1"/>
        <v/>
      </c>
      <c r="M859" s="38" t="str">
        <f>IF(OR(A859="",B859=""),"",IF(F859&lt;&gt;"",F859,IF(G859=0,"",IF(OR(COUNTIF('CẤU HÌNH'!$E$5:$E$24,A859)&gt;0,WEEKDAY(A859)=1),"TC",IF(G859&gt;='CẤU HÌNH'!$C$11,"X",IF(G859&gt;='CẤU HÌNH'!$C$12,"N","K"))))))</f>
        <v/>
      </c>
      <c r="N859" s="17"/>
      <c r="O859" s="39" t="str">
        <f t="shared" si="2"/>
        <v/>
      </c>
    </row>
    <row r="860" ht="19.5" customHeight="1">
      <c r="A860" s="15"/>
      <c r="B860" s="17"/>
      <c r="C860" s="22" t="str">
        <f t="array" ref="C860">IF(B860="","",IFERROR(INDEX('NHÂN VIÊN'!$C$5:$C$54,MATCH(B860,'NHÂN VIÊN'!$B$5:$B$54,0)),"⚠ Sai mã NV"))</f>
        <v/>
      </c>
      <c r="D860" s="24"/>
      <c r="E860" s="24"/>
      <c r="F860" s="25"/>
      <c r="G860" s="32" t="str">
        <f>IF(OR(A860="",B860=""),"",IF(AND(D860&lt;&gt;"",E860&lt;&gt;""),ROUND(MAX(0,(E860-D860)*24-MAX(0,MIN(E860,'CẤU HÌNH'!$C$8)-MAX(D860,'CẤU HÌNH'!$C$7))*24),2),0))</f>
        <v/>
      </c>
      <c r="H860" s="34" t="str">
        <f>IF(M860="X",IF(D860&gt;'CẤU HÌNH'!$C$5+'CẤU HÌNH'!$C$10/1440,ROUND((D860-'CẤU HÌNH'!$C$5)*1440,0),0),"")</f>
        <v/>
      </c>
      <c r="I860" s="34" t="str">
        <f>IF(M860="X",IF(E860&lt;'CẤU HÌNH'!$C$6,ROUND(('CẤU HÌNH'!$C$6-E860)*1440,0),0),"")</f>
        <v/>
      </c>
      <c r="J860" s="37" t="str">
        <f>IF(M860="","",IF(M860="TC",G860,IF(M860="X",IF(ROUND((E860-'CẤU HÌNH'!$C$6)*24,4)&gt;='CẤU HÌNH'!$C$13,FLOOR(ROUND((E860-'CẤU HÌNH'!$C$6)*24,4),0.5),0),0)))</f>
        <v/>
      </c>
      <c r="K860" s="32" t="str">
        <f>IF(A860="","",IF(COUNTIF('CẤU HÌNH'!$E$5:$E$24,A860)&gt;0,'CẤU HÌNH'!$C$16,IF(WEEKDAY(A860)=1,'CẤU HÌNH'!$C$15,'CẤU HÌNH'!$C$14)))</f>
        <v/>
      </c>
      <c r="L860" s="37" t="str">
        <f t="shared" si="1"/>
        <v/>
      </c>
      <c r="M860" s="38" t="str">
        <f>IF(OR(A860="",B860=""),"",IF(F860&lt;&gt;"",F860,IF(G860=0,"",IF(OR(COUNTIF('CẤU HÌNH'!$E$5:$E$24,A860)&gt;0,WEEKDAY(A860)=1),"TC",IF(G860&gt;='CẤU HÌNH'!$C$11,"X",IF(G860&gt;='CẤU HÌNH'!$C$12,"N","K"))))))</f>
        <v/>
      </c>
      <c r="N860" s="17"/>
      <c r="O860" s="39" t="str">
        <f t="shared" si="2"/>
        <v/>
      </c>
    </row>
    <row r="861" ht="19.5" customHeight="1">
      <c r="A861" s="15"/>
      <c r="B861" s="17"/>
      <c r="C861" s="22" t="str">
        <f t="array" ref="C861">IF(B861="","",IFERROR(INDEX('NHÂN VIÊN'!$C$5:$C$54,MATCH(B861,'NHÂN VIÊN'!$B$5:$B$54,0)),"⚠ Sai mã NV"))</f>
        <v/>
      </c>
      <c r="D861" s="24"/>
      <c r="E861" s="24"/>
      <c r="F861" s="25"/>
      <c r="G861" s="32" t="str">
        <f>IF(OR(A861="",B861=""),"",IF(AND(D861&lt;&gt;"",E861&lt;&gt;""),ROUND(MAX(0,(E861-D861)*24-MAX(0,MIN(E861,'CẤU HÌNH'!$C$8)-MAX(D861,'CẤU HÌNH'!$C$7))*24),2),0))</f>
        <v/>
      </c>
      <c r="H861" s="34" t="str">
        <f>IF(M861="X",IF(D861&gt;'CẤU HÌNH'!$C$5+'CẤU HÌNH'!$C$10/1440,ROUND((D861-'CẤU HÌNH'!$C$5)*1440,0),0),"")</f>
        <v/>
      </c>
      <c r="I861" s="34" t="str">
        <f>IF(M861="X",IF(E861&lt;'CẤU HÌNH'!$C$6,ROUND(('CẤU HÌNH'!$C$6-E861)*1440,0),0),"")</f>
        <v/>
      </c>
      <c r="J861" s="37" t="str">
        <f>IF(M861="","",IF(M861="TC",G861,IF(M861="X",IF(ROUND((E861-'CẤU HÌNH'!$C$6)*24,4)&gt;='CẤU HÌNH'!$C$13,FLOOR(ROUND((E861-'CẤU HÌNH'!$C$6)*24,4),0.5),0),0)))</f>
        <v/>
      </c>
      <c r="K861" s="32" t="str">
        <f>IF(A861="","",IF(COUNTIF('CẤU HÌNH'!$E$5:$E$24,A861)&gt;0,'CẤU HÌNH'!$C$16,IF(WEEKDAY(A861)=1,'CẤU HÌNH'!$C$15,'CẤU HÌNH'!$C$14)))</f>
        <v/>
      </c>
      <c r="L861" s="37" t="str">
        <f t="shared" si="1"/>
        <v/>
      </c>
      <c r="M861" s="38" t="str">
        <f>IF(OR(A861="",B861=""),"",IF(F861&lt;&gt;"",F861,IF(G861=0,"",IF(OR(COUNTIF('CẤU HÌNH'!$E$5:$E$24,A861)&gt;0,WEEKDAY(A861)=1),"TC",IF(G861&gt;='CẤU HÌNH'!$C$11,"X",IF(G861&gt;='CẤU HÌNH'!$C$12,"N","K"))))))</f>
        <v/>
      </c>
      <c r="N861" s="17"/>
      <c r="O861" s="39" t="str">
        <f t="shared" si="2"/>
        <v/>
      </c>
    </row>
    <row r="862" ht="19.5" customHeight="1">
      <c r="A862" s="15"/>
      <c r="B862" s="17"/>
      <c r="C862" s="22" t="str">
        <f t="array" ref="C862">IF(B862="","",IFERROR(INDEX('NHÂN VIÊN'!$C$5:$C$54,MATCH(B862,'NHÂN VIÊN'!$B$5:$B$54,0)),"⚠ Sai mã NV"))</f>
        <v/>
      </c>
      <c r="D862" s="24"/>
      <c r="E862" s="24"/>
      <c r="F862" s="25"/>
      <c r="G862" s="32" t="str">
        <f>IF(OR(A862="",B862=""),"",IF(AND(D862&lt;&gt;"",E862&lt;&gt;""),ROUND(MAX(0,(E862-D862)*24-MAX(0,MIN(E862,'CẤU HÌNH'!$C$8)-MAX(D862,'CẤU HÌNH'!$C$7))*24),2),0))</f>
        <v/>
      </c>
      <c r="H862" s="34" t="str">
        <f>IF(M862="X",IF(D862&gt;'CẤU HÌNH'!$C$5+'CẤU HÌNH'!$C$10/1440,ROUND((D862-'CẤU HÌNH'!$C$5)*1440,0),0),"")</f>
        <v/>
      </c>
      <c r="I862" s="34" t="str">
        <f>IF(M862="X",IF(E862&lt;'CẤU HÌNH'!$C$6,ROUND(('CẤU HÌNH'!$C$6-E862)*1440,0),0),"")</f>
        <v/>
      </c>
      <c r="J862" s="37" t="str">
        <f>IF(M862="","",IF(M862="TC",G862,IF(M862="X",IF(ROUND((E862-'CẤU HÌNH'!$C$6)*24,4)&gt;='CẤU HÌNH'!$C$13,FLOOR(ROUND((E862-'CẤU HÌNH'!$C$6)*24,4),0.5),0),0)))</f>
        <v/>
      </c>
      <c r="K862" s="32" t="str">
        <f>IF(A862="","",IF(COUNTIF('CẤU HÌNH'!$E$5:$E$24,A862)&gt;0,'CẤU HÌNH'!$C$16,IF(WEEKDAY(A862)=1,'CẤU HÌNH'!$C$15,'CẤU HÌNH'!$C$14)))</f>
        <v/>
      </c>
      <c r="L862" s="37" t="str">
        <f t="shared" si="1"/>
        <v/>
      </c>
      <c r="M862" s="38" t="str">
        <f>IF(OR(A862="",B862=""),"",IF(F862&lt;&gt;"",F862,IF(G862=0,"",IF(OR(COUNTIF('CẤU HÌNH'!$E$5:$E$24,A862)&gt;0,WEEKDAY(A862)=1),"TC",IF(G862&gt;='CẤU HÌNH'!$C$11,"X",IF(G862&gt;='CẤU HÌNH'!$C$12,"N","K"))))))</f>
        <v/>
      </c>
      <c r="N862" s="17"/>
      <c r="O862" s="39" t="str">
        <f t="shared" si="2"/>
        <v/>
      </c>
    </row>
    <row r="863" ht="19.5" customHeight="1">
      <c r="A863" s="15"/>
      <c r="B863" s="17"/>
      <c r="C863" s="22" t="str">
        <f t="array" ref="C863">IF(B863="","",IFERROR(INDEX('NHÂN VIÊN'!$C$5:$C$54,MATCH(B863,'NHÂN VIÊN'!$B$5:$B$54,0)),"⚠ Sai mã NV"))</f>
        <v/>
      </c>
      <c r="D863" s="24"/>
      <c r="E863" s="24"/>
      <c r="F863" s="25"/>
      <c r="G863" s="32" t="str">
        <f>IF(OR(A863="",B863=""),"",IF(AND(D863&lt;&gt;"",E863&lt;&gt;""),ROUND(MAX(0,(E863-D863)*24-MAX(0,MIN(E863,'CẤU HÌNH'!$C$8)-MAX(D863,'CẤU HÌNH'!$C$7))*24),2),0))</f>
        <v/>
      </c>
      <c r="H863" s="34" t="str">
        <f>IF(M863="X",IF(D863&gt;'CẤU HÌNH'!$C$5+'CẤU HÌNH'!$C$10/1440,ROUND((D863-'CẤU HÌNH'!$C$5)*1440,0),0),"")</f>
        <v/>
      </c>
      <c r="I863" s="34" t="str">
        <f>IF(M863="X",IF(E863&lt;'CẤU HÌNH'!$C$6,ROUND(('CẤU HÌNH'!$C$6-E863)*1440,0),0),"")</f>
        <v/>
      </c>
      <c r="J863" s="37" t="str">
        <f>IF(M863="","",IF(M863="TC",G863,IF(M863="X",IF(ROUND((E863-'CẤU HÌNH'!$C$6)*24,4)&gt;='CẤU HÌNH'!$C$13,FLOOR(ROUND((E863-'CẤU HÌNH'!$C$6)*24,4),0.5),0),0)))</f>
        <v/>
      </c>
      <c r="K863" s="32" t="str">
        <f>IF(A863="","",IF(COUNTIF('CẤU HÌNH'!$E$5:$E$24,A863)&gt;0,'CẤU HÌNH'!$C$16,IF(WEEKDAY(A863)=1,'CẤU HÌNH'!$C$15,'CẤU HÌNH'!$C$14)))</f>
        <v/>
      </c>
      <c r="L863" s="37" t="str">
        <f t="shared" si="1"/>
        <v/>
      </c>
      <c r="M863" s="38" t="str">
        <f>IF(OR(A863="",B863=""),"",IF(F863&lt;&gt;"",F863,IF(G863=0,"",IF(OR(COUNTIF('CẤU HÌNH'!$E$5:$E$24,A863)&gt;0,WEEKDAY(A863)=1),"TC",IF(G863&gt;='CẤU HÌNH'!$C$11,"X",IF(G863&gt;='CẤU HÌNH'!$C$12,"N","K"))))))</f>
        <v/>
      </c>
      <c r="N863" s="17"/>
      <c r="O863" s="39" t="str">
        <f t="shared" si="2"/>
        <v/>
      </c>
    </row>
    <row r="864" ht="19.5" customHeight="1">
      <c r="A864" s="15"/>
      <c r="B864" s="17"/>
      <c r="C864" s="22" t="str">
        <f t="array" ref="C864">IF(B864="","",IFERROR(INDEX('NHÂN VIÊN'!$C$5:$C$54,MATCH(B864,'NHÂN VIÊN'!$B$5:$B$54,0)),"⚠ Sai mã NV"))</f>
        <v/>
      </c>
      <c r="D864" s="24"/>
      <c r="E864" s="24"/>
      <c r="F864" s="25"/>
      <c r="G864" s="32" t="str">
        <f>IF(OR(A864="",B864=""),"",IF(AND(D864&lt;&gt;"",E864&lt;&gt;""),ROUND(MAX(0,(E864-D864)*24-MAX(0,MIN(E864,'CẤU HÌNH'!$C$8)-MAX(D864,'CẤU HÌNH'!$C$7))*24),2),0))</f>
        <v/>
      </c>
      <c r="H864" s="34" t="str">
        <f>IF(M864="X",IF(D864&gt;'CẤU HÌNH'!$C$5+'CẤU HÌNH'!$C$10/1440,ROUND((D864-'CẤU HÌNH'!$C$5)*1440,0),0),"")</f>
        <v/>
      </c>
      <c r="I864" s="34" t="str">
        <f>IF(M864="X",IF(E864&lt;'CẤU HÌNH'!$C$6,ROUND(('CẤU HÌNH'!$C$6-E864)*1440,0),0),"")</f>
        <v/>
      </c>
      <c r="J864" s="37" t="str">
        <f>IF(M864="","",IF(M864="TC",G864,IF(M864="X",IF(ROUND((E864-'CẤU HÌNH'!$C$6)*24,4)&gt;='CẤU HÌNH'!$C$13,FLOOR(ROUND((E864-'CẤU HÌNH'!$C$6)*24,4),0.5),0),0)))</f>
        <v/>
      </c>
      <c r="K864" s="32" t="str">
        <f>IF(A864="","",IF(COUNTIF('CẤU HÌNH'!$E$5:$E$24,A864)&gt;0,'CẤU HÌNH'!$C$16,IF(WEEKDAY(A864)=1,'CẤU HÌNH'!$C$15,'CẤU HÌNH'!$C$14)))</f>
        <v/>
      </c>
      <c r="L864" s="37" t="str">
        <f t="shared" si="1"/>
        <v/>
      </c>
      <c r="M864" s="38" t="str">
        <f>IF(OR(A864="",B864=""),"",IF(F864&lt;&gt;"",F864,IF(G864=0,"",IF(OR(COUNTIF('CẤU HÌNH'!$E$5:$E$24,A864)&gt;0,WEEKDAY(A864)=1),"TC",IF(G864&gt;='CẤU HÌNH'!$C$11,"X",IF(G864&gt;='CẤU HÌNH'!$C$12,"N","K"))))))</f>
        <v/>
      </c>
      <c r="N864" s="17"/>
      <c r="O864" s="39" t="str">
        <f t="shared" si="2"/>
        <v/>
      </c>
    </row>
    <row r="865" ht="19.5" customHeight="1">
      <c r="A865" s="15"/>
      <c r="B865" s="17"/>
      <c r="C865" s="22" t="str">
        <f t="array" ref="C865">IF(B865="","",IFERROR(INDEX('NHÂN VIÊN'!$C$5:$C$54,MATCH(B865,'NHÂN VIÊN'!$B$5:$B$54,0)),"⚠ Sai mã NV"))</f>
        <v/>
      </c>
      <c r="D865" s="24"/>
      <c r="E865" s="24"/>
      <c r="F865" s="25"/>
      <c r="G865" s="32" t="str">
        <f>IF(OR(A865="",B865=""),"",IF(AND(D865&lt;&gt;"",E865&lt;&gt;""),ROUND(MAX(0,(E865-D865)*24-MAX(0,MIN(E865,'CẤU HÌNH'!$C$8)-MAX(D865,'CẤU HÌNH'!$C$7))*24),2),0))</f>
        <v/>
      </c>
      <c r="H865" s="34" t="str">
        <f>IF(M865="X",IF(D865&gt;'CẤU HÌNH'!$C$5+'CẤU HÌNH'!$C$10/1440,ROUND((D865-'CẤU HÌNH'!$C$5)*1440,0),0),"")</f>
        <v/>
      </c>
      <c r="I865" s="34" t="str">
        <f>IF(M865="X",IF(E865&lt;'CẤU HÌNH'!$C$6,ROUND(('CẤU HÌNH'!$C$6-E865)*1440,0),0),"")</f>
        <v/>
      </c>
      <c r="J865" s="37" t="str">
        <f>IF(M865="","",IF(M865="TC",G865,IF(M865="X",IF(ROUND((E865-'CẤU HÌNH'!$C$6)*24,4)&gt;='CẤU HÌNH'!$C$13,FLOOR(ROUND((E865-'CẤU HÌNH'!$C$6)*24,4),0.5),0),0)))</f>
        <v/>
      </c>
      <c r="K865" s="32" t="str">
        <f>IF(A865="","",IF(COUNTIF('CẤU HÌNH'!$E$5:$E$24,A865)&gt;0,'CẤU HÌNH'!$C$16,IF(WEEKDAY(A865)=1,'CẤU HÌNH'!$C$15,'CẤU HÌNH'!$C$14)))</f>
        <v/>
      </c>
      <c r="L865" s="37" t="str">
        <f t="shared" si="1"/>
        <v/>
      </c>
      <c r="M865" s="38" t="str">
        <f>IF(OR(A865="",B865=""),"",IF(F865&lt;&gt;"",F865,IF(G865=0,"",IF(OR(COUNTIF('CẤU HÌNH'!$E$5:$E$24,A865)&gt;0,WEEKDAY(A865)=1),"TC",IF(G865&gt;='CẤU HÌNH'!$C$11,"X",IF(G865&gt;='CẤU HÌNH'!$C$12,"N","K"))))))</f>
        <v/>
      </c>
      <c r="N865" s="17"/>
      <c r="O865" s="39" t="str">
        <f t="shared" si="2"/>
        <v/>
      </c>
    </row>
    <row r="866" ht="19.5" customHeight="1">
      <c r="A866" s="15"/>
      <c r="B866" s="17"/>
      <c r="C866" s="22" t="str">
        <f t="array" ref="C866">IF(B866="","",IFERROR(INDEX('NHÂN VIÊN'!$C$5:$C$54,MATCH(B866,'NHÂN VIÊN'!$B$5:$B$54,0)),"⚠ Sai mã NV"))</f>
        <v/>
      </c>
      <c r="D866" s="24"/>
      <c r="E866" s="24"/>
      <c r="F866" s="25"/>
      <c r="G866" s="32" t="str">
        <f>IF(OR(A866="",B866=""),"",IF(AND(D866&lt;&gt;"",E866&lt;&gt;""),ROUND(MAX(0,(E866-D866)*24-MAX(0,MIN(E866,'CẤU HÌNH'!$C$8)-MAX(D866,'CẤU HÌNH'!$C$7))*24),2),0))</f>
        <v/>
      </c>
      <c r="H866" s="34" t="str">
        <f>IF(M866="X",IF(D866&gt;'CẤU HÌNH'!$C$5+'CẤU HÌNH'!$C$10/1440,ROUND((D866-'CẤU HÌNH'!$C$5)*1440,0),0),"")</f>
        <v/>
      </c>
      <c r="I866" s="34" t="str">
        <f>IF(M866="X",IF(E866&lt;'CẤU HÌNH'!$C$6,ROUND(('CẤU HÌNH'!$C$6-E866)*1440,0),0),"")</f>
        <v/>
      </c>
      <c r="J866" s="37" t="str">
        <f>IF(M866="","",IF(M866="TC",G866,IF(M866="X",IF(ROUND((E866-'CẤU HÌNH'!$C$6)*24,4)&gt;='CẤU HÌNH'!$C$13,FLOOR(ROUND((E866-'CẤU HÌNH'!$C$6)*24,4),0.5),0),0)))</f>
        <v/>
      </c>
      <c r="K866" s="32" t="str">
        <f>IF(A866="","",IF(COUNTIF('CẤU HÌNH'!$E$5:$E$24,A866)&gt;0,'CẤU HÌNH'!$C$16,IF(WEEKDAY(A866)=1,'CẤU HÌNH'!$C$15,'CẤU HÌNH'!$C$14)))</f>
        <v/>
      </c>
      <c r="L866" s="37" t="str">
        <f t="shared" si="1"/>
        <v/>
      </c>
      <c r="M866" s="38" t="str">
        <f>IF(OR(A866="",B866=""),"",IF(F866&lt;&gt;"",F866,IF(G866=0,"",IF(OR(COUNTIF('CẤU HÌNH'!$E$5:$E$24,A866)&gt;0,WEEKDAY(A866)=1),"TC",IF(G866&gt;='CẤU HÌNH'!$C$11,"X",IF(G866&gt;='CẤU HÌNH'!$C$12,"N","K"))))))</f>
        <v/>
      </c>
      <c r="N866" s="17"/>
      <c r="O866" s="39" t="str">
        <f t="shared" si="2"/>
        <v/>
      </c>
    </row>
    <row r="867" ht="19.5" customHeight="1">
      <c r="A867" s="15"/>
      <c r="B867" s="17"/>
      <c r="C867" s="22" t="str">
        <f t="array" ref="C867">IF(B867="","",IFERROR(INDEX('NHÂN VIÊN'!$C$5:$C$54,MATCH(B867,'NHÂN VIÊN'!$B$5:$B$54,0)),"⚠ Sai mã NV"))</f>
        <v/>
      </c>
      <c r="D867" s="24"/>
      <c r="E867" s="24"/>
      <c r="F867" s="25"/>
      <c r="G867" s="32" t="str">
        <f>IF(OR(A867="",B867=""),"",IF(AND(D867&lt;&gt;"",E867&lt;&gt;""),ROUND(MAX(0,(E867-D867)*24-MAX(0,MIN(E867,'CẤU HÌNH'!$C$8)-MAX(D867,'CẤU HÌNH'!$C$7))*24),2),0))</f>
        <v/>
      </c>
      <c r="H867" s="34" t="str">
        <f>IF(M867="X",IF(D867&gt;'CẤU HÌNH'!$C$5+'CẤU HÌNH'!$C$10/1440,ROUND((D867-'CẤU HÌNH'!$C$5)*1440,0),0),"")</f>
        <v/>
      </c>
      <c r="I867" s="34" t="str">
        <f>IF(M867="X",IF(E867&lt;'CẤU HÌNH'!$C$6,ROUND(('CẤU HÌNH'!$C$6-E867)*1440,0),0),"")</f>
        <v/>
      </c>
      <c r="J867" s="37" t="str">
        <f>IF(M867="","",IF(M867="TC",G867,IF(M867="X",IF(ROUND((E867-'CẤU HÌNH'!$C$6)*24,4)&gt;='CẤU HÌNH'!$C$13,FLOOR(ROUND((E867-'CẤU HÌNH'!$C$6)*24,4),0.5),0),0)))</f>
        <v/>
      </c>
      <c r="K867" s="32" t="str">
        <f>IF(A867="","",IF(COUNTIF('CẤU HÌNH'!$E$5:$E$24,A867)&gt;0,'CẤU HÌNH'!$C$16,IF(WEEKDAY(A867)=1,'CẤU HÌNH'!$C$15,'CẤU HÌNH'!$C$14)))</f>
        <v/>
      </c>
      <c r="L867" s="37" t="str">
        <f t="shared" si="1"/>
        <v/>
      </c>
      <c r="M867" s="38" t="str">
        <f>IF(OR(A867="",B867=""),"",IF(F867&lt;&gt;"",F867,IF(G867=0,"",IF(OR(COUNTIF('CẤU HÌNH'!$E$5:$E$24,A867)&gt;0,WEEKDAY(A867)=1),"TC",IF(G867&gt;='CẤU HÌNH'!$C$11,"X",IF(G867&gt;='CẤU HÌNH'!$C$12,"N","K"))))))</f>
        <v/>
      </c>
      <c r="N867" s="17"/>
      <c r="O867" s="39" t="str">
        <f t="shared" si="2"/>
        <v/>
      </c>
    </row>
    <row r="868" ht="19.5" customHeight="1">
      <c r="A868" s="15"/>
      <c r="B868" s="17"/>
      <c r="C868" s="22" t="str">
        <f t="array" ref="C868">IF(B868="","",IFERROR(INDEX('NHÂN VIÊN'!$C$5:$C$54,MATCH(B868,'NHÂN VIÊN'!$B$5:$B$54,0)),"⚠ Sai mã NV"))</f>
        <v/>
      </c>
      <c r="D868" s="24"/>
      <c r="E868" s="24"/>
      <c r="F868" s="25"/>
      <c r="G868" s="32" t="str">
        <f>IF(OR(A868="",B868=""),"",IF(AND(D868&lt;&gt;"",E868&lt;&gt;""),ROUND(MAX(0,(E868-D868)*24-MAX(0,MIN(E868,'CẤU HÌNH'!$C$8)-MAX(D868,'CẤU HÌNH'!$C$7))*24),2),0))</f>
        <v/>
      </c>
      <c r="H868" s="34" t="str">
        <f>IF(M868="X",IF(D868&gt;'CẤU HÌNH'!$C$5+'CẤU HÌNH'!$C$10/1440,ROUND((D868-'CẤU HÌNH'!$C$5)*1440,0),0),"")</f>
        <v/>
      </c>
      <c r="I868" s="34" t="str">
        <f>IF(M868="X",IF(E868&lt;'CẤU HÌNH'!$C$6,ROUND(('CẤU HÌNH'!$C$6-E868)*1440,0),0),"")</f>
        <v/>
      </c>
      <c r="J868" s="37" t="str">
        <f>IF(M868="","",IF(M868="TC",G868,IF(M868="X",IF(ROUND((E868-'CẤU HÌNH'!$C$6)*24,4)&gt;='CẤU HÌNH'!$C$13,FLOOR(ROUND((E868-'CẤU HÌNH'!$C$6)*24,4),0.5),0),0)))</f>
        <v/>
      </c>
      <c r="K868" s="32" t="str">
        <f>IF(A868="","",IF(COUNTIF('CẤU HÌNH'!$E$5:$E$24,A868)&gt;0,'CẤU HÌNH'!$C$16,IF(WEEKDAY(A868)=1,'CẤU HÌNH'!$C$15,'CẤU HÌNH'!$C$14)))</f>
        <v/>
      </c>
      <c r="L868" s="37" t="str">
        <f t="shared" si="1"/>
        <v/>
      </c>
      <c r="M868" s="38" t="str">
        <f>IF(OR(A868="",B868=""),"",IF(F868&lt;&gt;"",F868,IF(G868=0,"",IF(OR(COUNTIF('CẤU HÌNH'!$E$5:$E$24,A868)&gt;0,WEEKDAY(A868)=1),"TC",IF(G868&gt;='CẤU HÌNH'!$C$11,"X",IF(G868&gt;='CẤU HÌNH'!$C$12,"N","K"))))))</f>
        <v/>
      </c>
      <c r="N868" s="17"/>
      <c r="O868" s="39" t="str">
        <f t="shared" si="2"/>
        <v/>
      </c>
    </row>
    <row r="869" ht="19.5" customHeight="1">
      <c r="A869" s="15"/>
      <c r="B869" s="17"/>
      <c r="C869" s="22" t="str">
        <f t="array" ref="C869">IF(B869="","",IFERROR(INDEX('NHÂN VIÊN'!$C$5:$C$54,MATCH(B869,'NHÂN VIÊN'!$B$5:$B$54,0)),"⚠ Sai mã NV"))</f>
        <v/>
      </c>
      <c r="D869" s="24"/>
      <c r="E869" s="24"/>
      <c r="F869" s="25"/>
      <c r="G869" s="32" t="str">
        <f>IF(OR(A869="",B869=""),"",IF(AND(D869&lt;&gt;"",E869&lt;&gt;""),ROUND(MAX(0,(E869-D869)*24-MAX(0,MIN(E869,'CẤU HÌNH'!$C$8)-MAX(D869,'CẤU HÌNH'!$C$7))*24),2),0))</f>
        <v/>
      </c>
      <c r="H869" s="34" t="str">
        <f>IF(M869="X",IF(D869&gt;'CẤU HÌNH'!$C$5+'CẤU HÌNH'!$C$10/1440,ROUND((D869-'CẤU HÌNH'!$C$5)*1440,0),0),"")</f>
        <v/>
      </c>
      <c r="I869" s="34" t="str">
        <f>IF(M869="X",IF(E869&lt;'CẤU HÌNH'!$C$6,ROUND(('CẤU HÌNH'!$C$6-E869)*1440,0),0),"")</f>
        <v/>
      </c>
      <c r="J869" s="37" t="str">
        <f>IF(M869="","",IF(M869="TC",G869,IF(M869="X",IF(ROUND((E869-'CẤU HÌNH'!$C$6)*24,4)&gt;='CẤU HÌNH'!$C$13,FLOOR(ROUND((E869-'CẤU HÌNH'!$C$6)*24,4),0.5),0),0)))</f>
        <v/>
      </c>
      <c r="K869" s="32" t="str">
        <f>IF(A869="","",IF(COUNTIF('CẤU HÌNH'!$E$5:$E$24,A869)&gt;0,'CẤU HÌNH'!$C$16,IF(WEEKDAY(A869)=1,'CẤU HÌNH'!$C$15,'CẤU HÌNH'!$C$14)))</f>
        <v/>
      </c>
      <c r="L869" s="37" t="str">
        <f t="shared" si="1"/>
        <v/>
      </c>
      <c r="M869" s="38" t="str">
        <f>IF(OR(A869="",B869=""),"",IF(F869&lt;&gt;"",F869,IF(G869=0,"",IF(OR(COUNTIF('CẤU HÌNH'!$E$5:$E$24,A869)&gt;0,WEEKDAY(A869)=1),"TC",IF(G869&gt;='CẤU HÌNH'!$C$11,"X",IF(G869&gt;='CẤU HÌNH'!$C$12,"N","K"))))))</f>
        <v/>
      </c>
      <c r="N869" s="17"/>
      <c r="O869" s="39" t="str">
        <f t="shared" si="2"/>
        <v/>
      </c>
    </row>
    <row r="870" ht="19.5" customHeight="1">
      <c r="A870" s="15"/>
      <c r="B870" s="17"/>
      <c r="C870" s="22" t="str">
        <f t="array" ref="C870">IF(B870="","",IFERROR(INDEX('NHÂN VIÊN'!$C$5:$C$54,MATCH(B870,'NHÂN VIÊN'!$B$5:$B$54,0)),"⚠ Sai mã NV"))</f>
        <v/>
      </c>
      <c r="D870" s="24"/>
      <c r="E870" s="24"/>
      <c r="F870" s="25"/>
      <c r="G870" s="32" t="str">
        <f>IF(OR(A870="",B870=""),"",IF(AND(D870&lt;&gt;"",E870&lt;&gt;""),ROUND(MAX(0,(E870-D870)*24-MAX(0,MIN(E870,'CẤU HÌNH'!$C$8)-MAX(D870,'CẤU HÌNH'!$C$7))*24),2),0))</f>
        <v/>
      </c>
      <c r="H870" s="34" t="str">
        <f>IF(M870="X",IF(D870&gt;'CẤU HÌNH'!$C$5+'CẤU HÌNH'!$C$10/1440,ROUND((D870-'CẤU HÌNH'!$C$5)*1440,0),0),"")</f>
        <v/>
      </c>
      <c r="I870" s="34" t="str">
        <f>IF(M870="X",IF(E870&lt;'CẤU HÌNH'!$C$6,ROUND(('CẤU HÌNH'!$C$6-E870)*1440,0),0),"")</f>
        <v/>
      </c>
      <c r="J870" s="37" t="str">
        <f>IF(M870="","",IF(M870="TC",G870,IF(M870="X",IF(ROUND((E870-'CẤU HÌNH'!$C$6)*24,4)&gt;='CẤU HÌNH'!$C$13,FLOOR(ROUND((E870-'CẤU HÌNH'!$C$6)*24,4),0.5),0),0)))</f>
        <v/>
      </c>
      <c r="K870" s="32" t="str">
        <f>IF(A870="","",IF(COUNTIF('CẤU HÌNH'!$E$5:$E$24,A870)&gt;0,'CẤU HÌNH'!$C$16,IF(WEEKDAY(A870)=1,'CẤU HÌNH'!$C$15,'CẤU HÌNH'!$C$14)))</f>
        <v/>
      </c>
      <c r="L870" s="37" t="str">
        <f t="shared" si="1"/>
        <v/>
      </c>
      <c r="M870" s="38" t="str">
        <f>IF(OR(A870="",B870=""),"",IF(F870&lt;&gt;"",F870,IF(G870=0,"",IF(OR(COUNTIF('CẤU HÌNH'!$E$5:$E$24,A870)&gt;0,WEEKDAY(A870)=1),"TC",IF(G870&gt;='CẤU HÌNH'!$C$11,"X",IF(G870&gt;='CẤU HÌNH'!$C$12,"N","K"))))))</f>
        <v/>
      </c>
      <c r="N870" s="17"/>
      <c r="O870" s="39" t="str">
        <f t="shared" si="2"/>
        <v/>
      </c>
    </row>
    <row r="871" ht="19.5" customHeight="1">
      <c r="A871" s="15"/>
      <c r="B871" s="17"/>
      <c r="C871" s="22" t="str">
        <f t="array" ref="C871">IF(B871="","",IFERROR(INDEX('NHÂN VIÊN'!$C$5:$C$54,MATCH(B871,'NHÂN VIÊN'!$B$5:$B$54,0)),"⚠ Sai mã NV"))</f>
        <v/>
      </c>
      <c r="D871" s="24"/>
      <c r="E871" s="24"/>
      <c r="F871" s="25"/>
      <c r="G871" s="32" t="str">
        <f>IF(OR(A871="",B871=""),"",IF(AND(D871&lt;&gt;"",E871&lt;&gt;""),ROUND(MAX(0,(E871-D871)*24-MAX(0,MIN(E871,'CẤU HÌNH'!$C$8)-MAX(D871,'CẤU HÌNH'!$C$7))*24),2),0))</f>
        <v/>
      </c>
      <c r="H871" s="34" t="str">
        <f>IF(M871="X",IF(D871&gt;'CẤU HÌNH'!$C$5+'CẤU HÌNH'!$C$10/1440,ROUND((D871-'CẤU HÌNH'!$C$5)*1440,0),0),"")</f>
        <v/>
      </c>
      <c r="I871" s="34" t="str">
        <f>IF(M871="X",IF(E871&lt;'CẤU HÌNH'!$C$6,ROUND(('CẤU HÌNH'!$C$6-E871)*1440,0),0),"")</f>
        <v/>
      </c>
      <c r="J871" s="37" t="str">
        <f>IF(M871="","",IF(M871="TC",G871,IF(M871="X",IF(ROUND((E871-'CẤU HÌNH'!$C$6)*24,4)&gt;='CẤU HÌNH'!$C$13,FLOOR(ROUND((E871-'CẤU HÌNH'!$C$6)*24,4),0.5),0),0)))</f>
        <v/>
      </c>
      <c r="K871" s="32" t="str">
        <f>IF(A871="","",IF(COUNTIF('CẤU HÌNH'!$E$5:$E$24,A871)&gt;0,'CẤU HÌNH'!$C$16,IF(WEEKDAY(A871)=1,'CẤU HÌNH'!$C$15,'CẤU HÌNH'!$C$14)))</f>
        <v/>
      </c>
      <c r="L871" s="37" t="str">
        <f t="shared" si="1"/>
        <v/>
      </c>
      <c r="M871" s="38" t="str">
        <f>IF(OR(A871="",B871=""),"",IF(F871&lt;&gt;"",F871,IF(G871=0,"",IF(OR(COUNTIF('CẤU HÌNH'!$E$5:$E$24,A871)&gt;0,WEEKDAY(A871)=1),"TC",IF(G871&gt;='CẤU HÌNH'!$C$11,"X",IF(G871&gt;='CẤU HÌNH'!$C$12,"N","K"))))))</f>
        <v/>
      </c>
      <c r="N871" s="17"/>
      <c r="O871" s="39" t="str">
        <f t="shared" si="2"/>
        <v/>
      </c>
    </row>
    <row r="872" ht="19.5" customHeight="1">
      <c r="A872" s="15"/>
      <c r="B872" s="17"/>
      <c r="C872" s="22" t="str">
        <f t="array" ref="C872">IF(B872="","",IFERROR(INDEX('NHÂN VIÊN'!$C$5:$C$54,MATCH(B872,'NHÂN VIÊN'!$B$5:$B$54,0)),"⚠ Sai mã NV"))</f>
        <v/>
      </c>
      <c r="D872" s="24"/>
      <c r="E872" s="24"/>
      <c r="F872" s="25"/>
      <c r="G872" s="32" t="str">
        <f>IF(OR(A872="",B872=""),"",IF(AND(D872&lt;&gt;"",E872&lt;&gt;""),ROUND(MAX(0,(E872-D872)*24-MAX(0,MIN(E872,'CẤU HÌNH'!$C$8)-MAX(D872,'CẤU HÌNH'!$C$7))*24),2),0))</f>
        <v/>
      </c>
      <c r="H872" s="34" t="str">
        <f>IF(M872="X",IF(D872&gt;'CẤU HÌNH'!$C$5+'CẤU HÌNH'!$C$10/1440,ROUND((D872-'CẤU HÌNH'!$C$5)*1440,0),0),"")</f>
        <v/>
      </c>
      <c r="I872" s="34" t="str">
        <f>IF(M872="X",IF(E872&lt;'CẤU HÌNH'!$C$6,ROUND(('CẤU HÌNH'!$C$6-E872)*1440,0),0),"")</f>
        <v/>
      </c>
      <c r="J872" s="37" t="str">
        <f>IF(M872="","",IF(M872="TC",G872,IF(M872="X",IF(ROUND((E872-'CẤU HÌNH'!$C$6)*24,4)&gt;='CẤU HÌNH'!$C$13,FLOOR(ROUND((E872-'CẤU HÌNH'!$C$6)*24,4),0.5),0),0)))</f>
        <v/>
      </c>
      <c r="K872" s="32" t="str">
        <f>IF(A872="","",IF(COUNTIF('CẤU HÌNH'!$E$5:$E$24,A872)&gt;0,'CẤU HÌNH'!$C$16,IF(WEEKDAY(A872)=1,'CẤU HÌNH'!$C$15,'CẤU HÌNH'!$C$14)))</f>
        <v/>
      </c>
      <c r="L872" s="37" t="str">
        <f t="shared" si="1"/>
        <v/>
      </c>
      <c r="M872" s="38" t="str">
        <f>IF(OR(A872="",B872=""),"",IF(F872&lt;&gt;"",F872,IF(G872=0,"",IF(OR(COUNTIF('CẤU HÌNH'!$E$5:$E$24,A872)&gt;0,WEEKDAY(A872)=1),"TC",IF(G872&gt;='CẤU HÌNH'!$C$11,"X",IF(G872&gt;='CẤU HÌNH'!$C$12,"N","K"))))))</f>
        <v/>
      </c>
      <c r="N872" s="17"/>
      <c r="O872" s="39" t="str">
        <f t="shared" si="2"/>
        <v/>
      </c>
    </row>
    <row r="873" ht="19.5" customHeight="1">
      <c r="A873" s="15"/>
      <c r="B873" s="17"/>
      <c r="C873" s="22" t="str">
        <f t="array" ref="C873">IF(B873="","",IFERROR(INDEX('NHÂN VIÊN'!$C$5:$C$54,MATCH(B873,'NHÂN VIÊN'!$B$5:$B$54,0)),"⚠ Sai mã NV"))</f>
        <v/>
      </c>
      <c r="D873" s="24"/>
      <c r="E873" s="24"/>
      <c r="F873" s="25"/>
      <c r="G873" s="32" t="str">
        <f>IF(OR(A873="",B873=""),"",IF(AND(D873&lt;&gt;"",E873&lt;&gt;""),ROUND(MAX(0,(E873-D873)*24-MAX(0,MIN(E873,'CẤU HÌNH'!$C$8)-MAX(D873,'CẤU HÌNH'!$C$7))*24),2),0))</f>
        <v/>
      </c>
      <c r="H873" s="34" t="str">
        <f>IF(M873="X",IF(D873&gt;'CẤU HÌNH'!$C$5+'CẤU HÌNH'!$C$10/1440,ROUND((D873-'CẤU HÌNH'!$C$5)*1440,0),0),"")</f>
        <v/>
      </c>
      <c r="I873" s="34" t="str">
        <f>IF(M873="X",IF(E873&lt;'CẤU HÌNH'!$C$6,ROUND(('CẤU HÌNH'!$C$6-E873)*1440,0),0),"")</f>
        <v/>
      </c>
      <c r="J873" s="37" t="str">
        <f>IF(M873="","",IF(M873="TC",G873,IF(M873="X",IF(ROUND((E873-'CẤU HÌNH'!$C$6)*24,4)&gt;='CẤU HÌNH'!$C$13,FLOOR(ROUND((E873-'CẤU HÌNH'!$C$6)*24,4),0.5),0),0)))</f>
        <v/>
      </c>
      <c r="K873" s="32" t="str">
        <f>IF(A873="","",IF(COUNTIF('CẤU HÌNH'!$E$5:$E$24,A873)&gt;0,'CẤU HÌNH'!$C$16,IF(WEEKDAY(A873)=1,'CẤU HÌNH'!$C$15,'CẤU HÌNH'!$C$14)))</f>
        <v/>
      </c>
      <c r="L873" s="37" t="str">
        <f t="shared" si="1"/>
        <v/>
      </c>
      <c r="M873" s="38" t="str">
        <f>IF(OR(A873="",B873=""),"",IF(F873&lt;&gt;"",F873,IF(G873=0,"",IF(OR(COUNTIF('CẤU HÌNH'!$E$5:$E$24,A873)&gt;0,WEEKDAY(A873)=1),"TC",IF(G873&gt;='CẤU HÌNH'!$C$11,"X",IF(G873&gt;='CẤU HÌNH'!$C$12,"N","K"))))))</f>
        <v/>
      </c>
      <c r="N873" s="17"/>
      <c r="O873" s="39" t="str">
        <f t="shared" si="2"/>
        <v/>
      </c>
    </row>
    <row r="874" ht="19.5" customHeight="1">
      <c r="A874" s="15"/>
      <c r="B874" s="17"/>
      <c r="C874" s="22" t="str">
        <f t="array" ref="C874">IF(B874="","",IFERROR(INDEX('NHÂN VIÊN'!$C$5:$C$54,MATCH(B874,'NHÂN VIÊN'!$B$5:$B$54,0)),"⚠ Sai mã NV"))</f>
        <v/>
      </c>
      <c r="D874" s="24"/>
      <c r="E874" s="24"/>
      <c r="F874" s="25"/>
      <c r="G874" s="32" t="str">
        <f>IF(OR(A874="",B874=""),"",IF(AND(D874&lt;&gt;"",E874&lt;&gt;""),ROUND(MAX(0,(E874-D874)*24-MAX(0,MIN(E874,'CẤU HÌNH'!$C$8)-MAX(D874,'CẤU HÌNH'!$C$7))*24),2),0))</f>
        <v/>
      </c>
      <c r="H874" s="34" t="str">
        <f>IF(M874="X",IF(D874&gt;'CẤU HÌNH'!$C$5+'CẤU HÌNH'!$C$10/1440,ROUND((D874-'CẤU HÌNH'!$C$5)*1440,0),0),"")</f>
        <v/>
      </c>
      <c r="I874" s="34" t="str">
        <f>IF(M874="X",IF(E874&lt;'CẤU HÌNH'!$C$6,ROUND(('CẤU HÌNH'!$C$6-E874)*1440,0),0),"")</f>
        <v/>
      </c>
      <c r="J874" s="37" t="str">
        <f>IF(M874="","",IF(M874="TC",G874,IF(M874="X",IF(ROUND((E874-'CẤU HÌNH'!$C$6)*24,4)&gt;='CẤU HÌNH'!$C$13,FLOOR(ROUND((E874-'CẤU HÌNH'!$C$6)*24,4),0.5),0),0)))</f>
        <v/>
      </c>
      <c r="K874" s="32" t="str">
        <f>IF(A874="","",IF(COUNTIF('CẤU HÌNH'!$E$5:$E$24,A874)&gt;0,'CẤU HÌNH'!$C$16,IF(WEEKDAY(A874)=1,'CẤU HÌNH'!$C$15,'CẤU HÌNH'!$C$14)))</f>
        <v/>
      </c>
      <c r="L874" s="37" t="str">
        <f t="shared" si="1"/>
        <v/>
      </c>
      <c r="M874" s="38" t="str">
        <f>IF(OR(A874="",B874=""),"",IF(F874&lt;&gt;"",F874,IF(G874=0,"",IF(OR(COUNTIF('CẤU HÌNH'!$E$5:$E$24,A874)&gt;0,WEEKDAY(A874)=1),"TC",IF(G874&gt;='CẤU HÌNH'!$C$11,"X",IF(G874&gt;='CẤU HÌNH'!$C$12,"N","K"))))))</f>
        <v/>
      </c>
      <c r="N874" s="17"/>
      <c r="O874" s="39" t="str">
        <f t="shared" si="2"/>
        <v/>
      </c>
    </row>
    <row r="875" ht="19.5" customHeight="1">
      <c r="A875" s="15"/>
      <c r="B875" s="17"/>
      <c r="C875" s="22" t="str">
        <f t="array" ref="C875">IF(B875="","",IFERROR(INDEX('NHÂN VIÊN'!$C$5:$C$54,MATCH(B875,'NHÂN VIÊN'!$B$5:$B$54,0)),"⚠ Sai mã NV"))</f>
        <v/>
      </c>
      <c r="D875" s="24"/>
      <c r="E875" s="24"/>
      <c r="F875" s="25"/>
      <c r="G875" s="32" t="str">
        <f>IF(OR(A875="",B875=""),"",IF(AND(D875&lt;&gt;"",E875&lt;&gt;""),ROUND(MAX(0,(E875-D875)*24-MAX(0,MIN(E875,'CẤU HÌNH'!$C$8)-MAX(D875,'CẤU HÌNH'!$C$7))*24),2),0))</f>
        <v/>
      </c>
      <c r="H875" s="34" t="str">
        <f>IF(M875="X",IF(D875&gt;'CẤU HÌNH'!$C$5+'CẤU HÌNH'!$C$10/1440,ROUND((D875-'CẤU HÌNH'!$C$5)*1440,0),0),"")</f>
        <v/>
      </c>
      <c r="I875" s="34" t="str">
        <f>IF(M875="X",IF(E875&lt;'CẤU HÌNH'!$C$6,ROUND(('CẤU HÌNH'!$C$6-E875)*1440,0),0),"")</f>
        <v/>
      </c>
      <c r="J875" s="37" t="str">
        <f>IF(M875="","",IF(M875="TC",G875,IF(M875="X",IF(ROUND((E875-'CẤU HÌNH'!$C$6)*24,4)&gt;='CẤU HÌNH'!$C$13,FLOOR(ROUND((E875-'CẤU HÌNH'!$C$6)*24,4),0.5),0),0)))</f>
        <v/>
      </c>
      <c r="K875" s="32" t="str">
        <f>IF(A875="","",IF(COUNTIF('CẤU HÌNH'!$E$5:$E$24,A875)&gt;0,'CẤU HÌNH'!$C$16,IF(WEEKDAY(A875)=1,'CẤU HÌNH'!$C$15,'CẤU HÌNH'!$C$14)))</f>
        <v/>
      </c>
      <c r="L875" s="37" t="str">
        <f t="shared" si="1"/>
        <v/>
      </c>
      <c r="M875" s="38" t="str">
        <f>IF(OR(A875="",B875=""),"",IF(F875&lt;&gt;"",F875,IF(G875=0,"",IF(OR(COUNTIF('CẤU HÌNH'!$E$5:$E$24,A875)&gt;0,WEEKDAY(A875)=1),"TC",IF(G875&gt;='CẤU HÌNH'!$C$11,"X",IF(G875&gt;='CẤU HÌNH'!$C$12,"N","K"))))))</f>
        <v/>
      </c>
      <c r="N875" s="17"/>
      <c r="O875" s="39" t="str">
        <f t="shared" si="2"/>
        <v/>
      </c>
    </row>
    <row r="876" ht="19.5" customHeight="1">
      <c r="A876" s="15"/>
      <c r="B876" s="17"/>
      <c r="C876" s="22" t="str">
        <f t="array" ref="C876">IF(B876="","",IFERROR(INDEX('NHÂN VIÊN'!$C$5:$C$54,MATCH(B876,'NHÂN VIÊN'!$B$5:$B$54,0)),"⚠ Sai mã NV"))</f>
        <v/>
      </c>
      <c r="D876" s="24"/>
      <c r="E876" s="24"/>
      <c r="F876" s="25"/>
      <c r="G876" s="32" t="str">
        <f>IF(OR(A876="",B876=""),"",IF(AND(D876&lt;&gt;"",E876&lt;&gt;""),ROUND(MAX(0,(E876-D876)*24-MAX(0,MIN(E876,'CẤU HÌNH'!$C$8)-MAX(D876,'CẤU HÌNH'!$C$7))*24),2),0))</f>
        <v/>
      </c>
      <c r="H876" s="34" t="str">
        <f>IF(M876="X",IF(D876&gt;'CẤU HÌNH'!$C$5+'CẤU HÌNH'!$C$10/1440,ROUND((D876-'CẤU HÌNH'!$C$5)*1440,0),0),"")</f>
        <v/>
      </c>
      <c r="I876" s="34" t="str">
        <f>IF(M876="X",IF(E876&lt;'CẤU HÌNH'!$C$6,ROUND(('CẤU HÌNH'!$C$6-E876)*1440,0),0),"")</f>
        <v/>
      </c>
      <c r="J876" s="37" t="str">
        <f>IF(M876="","",IF(M876="TC",G876,IF(M876="X",IF(ROUND((E876-'CẤU HÌNH'!$C$6)*24,4)&gt;='CẤU HÌNH'!$C$13,FLOOR(ROUND((E876-'CẤU HÌNH'!$C$6)*24,4),0.5),0),0)))</f>
        <v/>
      </c>
      <c r="K876" s="32" t="str">
        <f>IF(A876="","",IF(COUNTIF('CẤU HÌNH'!$E$5:$E$24,A876)&gt;0,'CẤU HÌNH'!$C$16,IF(WEEKDAY(A876)=1,'CẤU HÌNH'!$C$15,'CẤU HÌNH'!$C$14)))</f>
        <v/>
      </c>
      <c r="L876" s="37" t="str">
        <f t="shared" si="1"/>
        <v/>
      </c>
      <c r="M876" s="38" t="str">
        <f>IF(OR(A876="",B876=""),"",IF(F876&lt;&gt;"",F876,IF(G876=0,"",IF(OR(COUNTIF('CẤU HÌNH'!$E$5:$E$24,A876)&gt;0,WEEKDAY(A876)=1),"TC",IF(G876&gt;='CẤU HÌNH'!$C$11,"X",IF(G876&gt;='CẤU HÌNH'!$C$12,"N","K"))))))</f>
        <v/>
      </c>
      <c r="N876" s="17"/>
      <c r="O876" s="39" t="str">
        <f t="shared" si="2"/>
        <v/>
      </c>
    </row>
    <row r="877" ht="19.5" customHeight="1">
      <c r="A877" s="15"/>
      <c r="B877" s="17"/>
      <c r="C877" s="22" t="str">
        <f t="array" ref="C877">IF(B877="","",IFERROR(INDEX('NHÂN VIÊN'!$C$5:$C$54,MATCH(B877,'NHÂN VIÊN'!$B$5:$B$54,0)),"⚠ Sai mã NV"))</f>
        <v/>
      </c>
      <c r="D877" s="24"/>
      <c r="E877" s="24"/>
      <c r="F877" s="25"/>
      <c r="G877" s="32" t="str">
        <f>IF(OR(A877="",B877=""),"",IF(AND(D877&lt;&gt;"",E877&lt;&gt;""),ROUND(MAX(0,(E877-D877)*24-MAX(0,MIN(E877,'CẤU HÌNH'!$C$8)-MAX(D877,'CẤU HÌNH'!$C$7))*24),2),0))</f>
        <v/>
      </c>
      <c r="H877" s="34" t="str">
        <f>IF(M877="X",IF(D877&gt;'CẤU HÌNH'!$C$5+'CẤU HÌNH'!$C$10/1440,ROUND((D877-'CẤU HÌNH'!$C$5)*1440,0),0),"")</f>
        <v/>
      </c>
      <c r="I877" s="34" t="str">
        <f>IF(M877="X",IF(E877&lt;'CẤU HÌNH'!$C$6,ROUND(('CẤU HÌNH'!$C$6-E877)*1440,0),0),"")</f>
        <v/>
      </c>
      <c r="J877" s="37" t="str">
        <f>IF(M877="","",IF(M877="TC",G877,IF(M877="X",IF(ROUND((E877-'CẤU HÌNH'!$C$6)*24,4)&gt;='CẤU HÌNH'!$C$13,FLOOR(ROUND((E877-'CẤU HÌNH'!$C$6)*24,4),0.5),0),0)))</f>
        <v/>
      </c>
      <c r="K877" s="32" t="str">
        <f>IF(A877="","",IF(COUNTIF('CẤU HÌNH'!$E$5:$E$24,A877)&gt;0,'CẤU HÌNH'!$C$16,IF(WEEKDAY(A877)=1,'CẤU HÌNH'!$C$15,'CẤU HÌNH'!$C$14)))</f>
        <v/>
      </c>
      <c r="L877" s="37" t="str">
        <f t="shared" si="1"/>
        <v/>
      </c>
      <c r="M877" s="38" t="str">
        <f>IF(OR(A877="",B877=""),"",IF(F877&lt;&gt;"",F877,IF(G877=0,"",IF(OR(COUNTIF('CẤU HÌNH'!$E$5:$E$24,A877)&gt;0,WEEKDAY(A877)=1),"TC",IF(G877&gt;='CẤU HÌNH'!$C$11,"X",IF(G877&gt;='CẤU HÌNH'!$C$12,"N","K"))))))</f>
        <v/>
      </c>
      <c r="N877" s="17"/>
      <c r="O877" s="39" t="str">
        <f t="shared" si="2"/>
        <v/>
      </c>
    </row>
    <row r="878" ht="19.5" customHeight="1">
      <c r="A878" s="15"/>
      <c r="B878" s="17"/>
      <c r="C878" s="22" t="str">
        <f t="array" ref="C878">IF(B878="","",IFERROR(INDEX('NHÂN VIÊN'!$C$5:$C$54,MATCH(B878,'NHÂN VIÊN'!$B$5:$B$54,0)),"⚠ Sai mã NV"))</f>
        <v/>
      </c>
      <c r="D878" s="24"/>
      <c r="E878" s="24"/>
      <c r="F878" s="25"/>
      <c r="G878" s="32" t="str">
        <f>IF(OR(A878="",B878=""),"",IF(AND(D878&lt;&gt;"",E878&lt;&gt;""),ROUND(MAX(0,(E878-D878)*24-MAX(0,MIN(E878,'CẤU HÌNH'!$C$8)-MAX(D878,'CẤU HÌNH'!$C$7))*24),2),0))</f>
        <v/>
      </c>
      <c r="H878" s="34" t="str">
        <f>IF(M878="X",IF(D878&gt;'CẤU HÌNH'!$C$5+'CẤU HÌNH'!$C$10/1440,ROUND((D878-'CẤU HÌNH'!$C$5)*1440,0),0),"")</f>
        <v/>
      </c>
      <c r="I878" s="34" t="str">
        <f>IF(M878="X",IF(E878&lt;'CẤU HÌNH'!$C$6,ROUND(('CẤU HÌNH'!$C$6-E878)*1440,0),0),"")</f>
        <v/>
      </c>
      <c r="J878" s="37" t="str">
        <f>IF(M878="","",IF(M878="TC",G878,IF(M878="X",IF(ROUND((E878-'CẤU HÌNH'!$C$6)*24,4)&gt;='CẤU HÌNH'!$C$13,FLOOR(ROUND((E878-'CẤU HÌNH'!$C$6)*24,4),0.5),0),0)))</f>
        <v/>
      </c>
      <c r="K878" s="32" t="str">
        <f>IF(A878="","",IF(COUNTIF('CẤU HÌNH'!$E$5:$E$24,A878)&gt;0,'CẤU HÌNH'!$C$16,IF(WEEKDAY(A878)=1,'CẤU HÌNH'!$C$15,'CẤU HÌNH'!$C$14)))</f>
        <v/>
      </c>
      <c r="L878" s="37" t="str">
        <f t="shared" si="1"/>
        <v/>
      </c>
      <c r="M878" s="38" t="str">
        <f>IF(OR(A878="",B878=""),"",IF(F878&lt;&gt;"",F878,IF(G878=0,"",IF(OR(COUNTIF('CẤU HÌNH'!$E$5:$E$24,A878)&gt;0,WEEKDAY(A878)=1),"TC",IF(G878&gt;='CẤU HÌNH'!$C$11,"X",IF(G878&gt;='CẤU HÌNH'!$C$12,"N","K"))))))</f>
        <v/>
      </c>
      <c r="N878" s="17"/>
      <c r="O878" s="39" t="str">
        <f t="shared" si="2"/>
        <v/>
      </c>
    </row>
    <row r="879" ht="19.5" customHeight="1">
      <c r="A879" s="15"/>
      <c r="B879" s="17"/>
      <c r="C879" s="22" t="str">
        <f t="array" ref="C879">IF(B879="","",IFERROR(INDEX('NHÂN VIÊN'!$C$5:$C$54,MATCH(B879,'NHÂN VIÊN'!$B$5:$B$54,0)),"⚠ Sai mã NV"))</f>
        <v/>
      </c>
      <c r="D879" s="24"/>
      <c r="E879" s="24"/>
      <c r="F879" s="25"/>
      <c r="G879" s="32" t="str">
        <f>IF(OR(A879="",B879=""),"",IF(AND(D879&lt;&gt;"",E879&lt;&gt;""),ROUND(MAX(0,(E879-D879)*24-MAX(0,MIN(E879,'CẤU HÌNH'!$C$8)-MAX(D879,'CẤU HÌNH'!$C$7))*24),2),0))</f>
        <v/>
      </c>
      <c r="H879" s="34" t="str">
        <f>IF(M879="X",IF(D879&gt;'CẤU HÌNH'!$C$5+'CẤU HÌNH'!$C$10/1440,ROUND((D879-'CẤU HÌNH'!$C$5)*1440,0),0),"")</f>
        <v/>
      </c>
      <c r="I879" s="34" t="str">
        <f>IF(M879="X",IF(E879&lt;'CẤU HÌNH'!$C$6,ROUND(('CẤU HÌNH'!$C$6-E879)*1440,0),0),"")</f>
        <v/>
      </c>
      <c r="J879" s="37" t="str">
        <f>IF(M879="","",IF(M879="TC",G879,IF(M879="X",IF(ROUND((E879-'CẤU HÌNH'!$C$6)*24,4)&gt;='CẤU HÌNH'!$C$13,FLOOR(ROUND((E879-'CẤU HÌNH'!$C$6)*24,4),0.5),0),0)))</f>
        <v/>
      </c>
      <c r="K879" s="32" t="str">
        <f>IF(A879="","",IF(COUNTIF('CẤU HÌNH'!$E$5:$E$24,A879)&gt;0,'CẤU HÌNH'!$C$16,IF(WEEKDAY(A879)=1,'CẤU HÌNH'!$C$15,'CẤU HÌNH'!$C$14)))</f>
        <v/>
      </c>
      <c r="L879" s="37" t="str">
        <f t="shared" si="1"/>
        <v/>
      </c>
      <c r="M879" s="38" t="str">
        <f>IF(OR(A879="",B879=""),"",IF(F879&lt;&gt;"",F879,IF(G879=0,"",IF(OR(COUNTIF('CẤU HÌNH'!$E$5:$E$24,A879)&gt;0,WEEKDAY(A879)=1),"TC",IF(G879&gt;='CẤU HÌNH'!$C$11,"X",IF(G879&gt;='CẤU HÌNH'!$C$12,"N","K"))))))</f>
        <v/>
      </c>
      <c r="N879" s="17"/>
      <c r="O879" s="39" t="str">
        <f t="shared" si="2"/>
        <v/>
      </c>
    </row>
    <row r="880" ht="19.5" customHeight="1">
      <c r="A880" s="15"/>
      <c r="B880" s="17"/>
      <c r="C880" s="22" t="str">
        <f t="array" ref="C880">IF(B880="","",IFERROR(INDEX('NHÂN VIÊN'!$C$5:$C$54,MATCH(B880,'NHÂN VIÊN'!$B$5:$B$54,0)),"⚠ Sai mã NV"))</f>
        <v/>
      </c>
      <c r="D880" s="24"/>
      <c r="E880" s="24"/>
      <c r="F880" s="25"/>
      <c r="G880" s="32" t="str">
        <f>IF(OR(A880="",B880=""),"",IF(AND(D880&lt;&gt;"",E880&lt;&gt;""),ROUND(MAX(0,(E880-D880)*24-MAX(0,MIN(E880,'CẤU HÌNH'!$C$8)-MAX(D880,'CẤU HÌNH'!$C$7))*24),2),0))</f>
        <v/>
      </c>
      <c r="H880" s="34" t="str">
        <f>IF(M880="X",IF(D880&gt;'CẤU HÌNH'!$C$5+'CẤU HÌNH'!$C$10/1440,ROUND((D880-'CẤU HÌNH'!$C$5)*1440,0),0),"")</f>
        <v/>
      </c>
      <c r="I880" s="34" t="str">
        <f>IF(M880="X",IF(E880&lt;'CẤU HÌNH'!$C$6,ROUND(('CẤU HÌNH'!$C$6-E880)*1440,0),0),"")</f>
        <v/>
      </c>
      <c r="J880" s="37" t="str">
        <f>IF(M880="","",IF(M880="TC",G880,IF(M880="X",IF(ROUND((E880-'CẤU HÌNH'!$C$6)*24,4)&gt;='CẤU HÌNH'!$C$13,FLOOR(ROUND((E880-'CẤU HÌNH'!$C$6)*24,4),0.5),0),0)))</f>
        <v/>
      </c>
      <c r="K880" s="32" t="str">
        <f>IF(A880="","",IF(COUNTIF('CẤU HÌNH'!$E$5:$E$24,A880)&gt;0,'CẤU HÌNH'!$C$16,IF(WEEKDAY(A880)=1,'CẤU HÌNH'!$C$15,'CẤU HÌNH'!$C$14)))</f>
        <v/>
      </c>
      <c r="L880" s="37" t="str">
        <f t="shared" si="1"/>
        <v/>
      </c>
      <c r="M880" s="38" t="str">
        <f>IF(OR(A880="",B880=""),"",IF(F880&lt;&gt;"",F880,IF(G880=0,"",IF(OR(COUNTIF('CẤU HÌNH'!$E$5:$E$24,A880)&gt;0,WEEKDAY(A880)=1),"TC",IF(G880&gt;='CẤU HÌNH'!$C$11,"X",IF(G880&gt;='CẤU HÌNH'!$C$12,"N","K"))))))</f>
        <v/>
      </c>
      <c r="N880" s="17"/>
      <c r="O880" s="39" t="str">
        <f t="shared" si="2"/>
        <v/>
      </c>
    </row>
    <row r="881" ht="19.5" customHeight="1">
      <c r="A881" s="15"/>
      <c r="B881" s="17"/>
      <c r="C881" s="22" t="str">
        <f t="array" ref="C881">IF(B881="","",IFERROR(INDEX('NHÂN VIÊN'!$C$5:$C$54,MATCH(B881,'NHÂN VIÊN'!$B$5:$B$54,0)),"⚠ Sai mã NV"))</f>
        <v/>
      </c>
      <c r="D881" s="24"/>
      <c r="E881" s="24"/>
      <c r="F881" s="25"/>
      <c r="G881" s="32" t="str">
        <f>IF(OR(A881="",B881=""),"",IF(AND(D881&lt;&gt;"",E881&lt;&gt;""),ROUND(MAX(0,(E881-D881)*24-MAX(0,MIN(E881,'CẤU HÌNH'!$C$8)-MAX(D881,'CẤU HÌNH'!$C$7))*24),2),0))</f>
        <v/>
      </c>
      <c r="H881" s="34" t="str">
        <f>IF(M881="X",IF(D881&gt;'CẤU HÌNH'!$C$5+'CẤU HÌNH'!$C$10/1440,ROUND((D881-'CẤU HÌNH'!$C$5)*1440,0),0),"")</f>
        <v/>
      </c>
      <c r="I881" s="34" t="str">
        <f>IF(M881="X",IF(E881&lt;'CẤU HÌNH'!$C$6,ROUND(('CẤU HÌNH'!$C$6-E881)*1440,0),0),"")</f>
        <v/>
      </c>
      <c r="J881" s="37" t="str">
        <f>IF(M881="","",IF(M881="TC",G881,IF(M881="X",IF(ROUND((E881-'CẤU HÌNH'!$C$6)*24,4)&gt;='CẤU HÌNH'!$C$13,FLOOR(ROUND((E881-'CẤU HÌNH'!$C$6)*24,4),0.5),0),0)))</f>
        <v/>
      </c>
      <c r="K881" s="32" t="str">
        <f>IF(A881="","",IF(COUNTIF('CẤU HÌNH'!$E$5:$E$24,A881)&gt;0,'CẤU HÌNH'!$C$16,IF(WEEKDAY(A881)=1,'CẤU HÌNH'!$C$15,'CẤU HÌNH'!$C$14)))</f>
        <v/>
      </c>
      <c r="L881" s="37" t="str">
        <f t="shared" si="1"/>
        <v/>
      </c>
      <c r="M881" s="38" t="str">
        <f>IF(OR(A881="",B881=""),"",IF(F881&lt;&gt;"",F881,IF(G881=0,"",IF(OR(COUNTIF('CẤU HÌNH'!$E$5:$E$24,A881)&gt;0,WEEKDAY(A881)=1),"TC",IF(G881&gt;='CẤU HÌNH'!$C$11,"X",IF(G881&gt;='CẤU HÌNH'!$C$12,"N","K"))))))</f>
        <v/>
      </c>
      <c r="N881" s="17"/>
      <c r="O881" s="39" t="str">
        <f t="shared" si="2"/>
        <v/>
      </c>
    </row>
    <row r="882" ht="19.5" customHeight="1">
      <c r="A882" s="15"/>
      <c r="B882" s="17"/>
      <c r="C882" s="22" t="str">
        <f t="array" ref="C882">IF(B882="","",IFERROR(INDEX('NHÂN VIÊN'!$C$5:$C$54,MATCH(B882,'NHÂN VIÊN'!$B$5:$B$54,0)),"⚠ Sai mã NV"))</f>
        <v/>
      </c>
      <c r="D882" s="24"/>
      <c r="E882" s="24"/>
      <c r="F882" s="25"/>
      <c r="G882" s="32" t="str">
        <f>IF(OR(A882="",B882=""),"",IF(AND(D882&lt;&gt;"",E882&lt;&gt;""),ROUND(MAX(0,(E882-D882)*24-MAX(0,MIN(E882,'CẤU HÌNH'!$C$8)-MAX(D882,'CẤU HÌNH'!$C$7))*24),2),0))</f>
        <v/>
      </c>
      <c r="H882" s="34" t="str">
        <f>IF(M882="X",IF(D882&gt;'CẤU HÌNH'!$C$5+'CẤU HÌNH'!$C$10/1440,ROUND((D882-'CẤU HÌNH'!$C$5)*1440,0),0),"")</f>
        <v/>
      </c>
      <c r="I882" s="34" t="str">
        <f>IF(M882="X",IF(E882&lt;'CẤU HÌNH'!$C$6,ROUND(('CẤU HÌNH'!$C$6-E882)*1440,0),0),"")</f>
        <v/>
      </c>
      <c r="J882" s="37" t="str">
        <f>IF(M882="","",IF(M882="TC",G882,IF(M882="X",IF(ROUND((E882-'CẤU HÌNH'!$C$6)*24,4)&gt;='CẤU HÌNH'!$C$13,FLOOR(ROUND((E882-'CẤU HÌNH'!$C$6)*24,4),0.5),0),0)))</f>
        <v/>
      </c>
      <c r="K882" s="32" t="str">
        <f>IF(A882="","",IF(COUNTIF('CẤU HÌNH'!$E$5:$E$24,A882)&gt;0,'CẤU HÌNH'!$C$16,IF(WEEKDAY(A882)=1,'CẤU HÌNH'!$C$15,'CẤU HÌNH'!$C$14)))</f>
        <v/>
      </c>
      <c r="L882" s="37" t="str">
        <f t="shared" si="1"/>
        <v/>
      </c>
      <c r="M882" s="38" t="str">
        <f>IF(OR(A882="",B882=""),"",IF(F882&lt;&gt;"",F882,IF(G882=0,"",IF(OR(COUNTIF('CẤU HÌNH'!$E$5:$E$24,A882)&gt;0,WEEKDAY(A882)=1),"TC",IF(G882&gt;='CẤU HÌNH'!$C$11,"X",IF(G882&gt;='CẤU HÌNH'!$C$12,"N","K"))))))</f>
        <v/>
      </c>
      <c r="N882" s="17"/>
      <c r="O882" s="39" t="str">
        <f t="shared" si="2"/>
        <v/>
      </c>
    </row>
    <row r="883" ht="19.5" customHeight="1">
      <c r="A883" s="15"/>
      <c r="B883" s="17"/>
      <c r="C883" s="22" t="str">
        <f t="array" ref="C883">IF(B883="","",IFERROR(INDEX('NHÂN VIÊN'!$C$5:$C$54,MATCH(B883,'NHÂN VIÊN'!$B$5:$B$54,0)),"⚠ Sai mã NV"))</f>
        <v/>
      </c>
      <c r="D883" s="24"/>
      <c r="E883" s="24"/>
      <c r="F883" s="25"/>
      <c r="G883" s="32" t="str">
        <f>IF(OR(A883="",B883=""),"",IF(AND(D883&lt;&gt;"",E883&lt;&gt;""),ROUND(MAX(0,(E883-D883)*24-MAX(0,MIN(E883,'CẤU HÌNH'!$C$8)-MAX(D883,'CẤU HÌNH'!$C$7))*24),2),0))</f>
        <v/>
      </c>
      <c r="H883" s="34" t="str">
        <f>IF(M883="X",IF(D883&gt;'CẤU HÌNH'!$C$5+'CẤU HÌNH'!$C$10/1440,ROUND((D883-'CẤU HÌNH'!$C$5)*1440,0),0),"")</f>
        <v/>
      </c>
      <c r="I883" s="34" t="str">
        <f>IF(M883="X",IF(E883&lt;'CẤU HÌNH'!$C$6,ROUND(('CẤU HÌNH'!$C$6-E883)*1440,0),0),"")</f>
        <v/>
      </c>
      <c r="J883" s="37" t="str">
        <f>IF(M883="","",IF(M883="TC",G883,IF(M883="X",IF(ROUND((E883-'CẤU HÌNH'!$C$6)*24,4)&gt;='CẤU HÌNH'!$C$13,FLOOR(ROUND((E883-'CẤU HÌNH'!$C$6)*24,4),0.5),0),0)))</f>
        <v/>
      </c>
      <c r="K883" s="32" t="str">
        <f>IF(A883="","",IF(COUNTIF('CẤU HÌNH'!$E$5:$E$24,A883)&gt;0,'CẤU HÌNH'!$C$16,IF(WEEKDAY(A883)=1,'CẤU HÌNH'!$C$15,'CẤU HÌNH'!$C$14)))</f>
        <v/>
      </c>
      <c r="L883" s="37" t="str">
        <f t="shared" si="1"/>
        <v/>
      </c>
      <c r="M883" s="38" t="str">
        <f>IF(OR(A883="",B883=""),"",IF(F883&lt;&gt;"",F883,IF(G883=0,"",IF(OR(COUNTIF('CẤU HÌNH'!$E$5:$E$24,A883)&gt;0,WEEKDAY(A883)=1),"TC",IF(G883&gt;='CẤU HÌNH'!$C$11,"X",IF(G883&gt;='CẤU HÌNH'!$C$12,"N","K"))))))</f>
        <v/>
      </c>
      <c r="N883" s="17"/>
      <c r="O883" s="39" t="str">
        <f t="shared" si="2"/>
        <v/>
      </c>
    </row>
    <row r="884" ht="19.5" customHeight="1">
      <c r="A884" s="15"/>
      <c r="B884" s="17"/>
      <c r="C884" s="22" t="str">
        <f t="array" ref="C884">IF(B884="","",IFERROR(INDEX('NHÂN VIÊN'!$C$5:$C$54,MATCH(B884,'NHÂN VIÊN'!$B$5:$B$54,0)),"⚠ Sai mã NV"))</f>
        <v/>
      </c>
      <c r="D884" s="24"/>
      <c r="E884" s="24"/>
      <c r="F884" s="25"/>
      <c r="G884" s="32" t="str">
        <f>IF(OR(A884="",B884=""),"",IF(AND(D884&lt;&gt;"",E884&lt;&gt;""),ROUND(MAX(0,(E884-D884)*24-MAX(0,MIN(E884,'CẤU HÌNH'!$C$8)-MAX(D884,'CẤU HÌNH'!$C$7))*24),2),0))</f>
        <v/>
      </c>
      <c r="H884" s="34" t="str">
        <f>IF(M884="X",IF(D884&gt;'CẤU HÌNH'!$C$5+'CẤU HÌNH'!$C$10/1440,ROUND((D884-'CẤU HÌNH'!$C$5)*1440,0),0),"")</f>
        <v/>
      </c>
      <c r="I884" s="34" t="str">
        <f>IF(M884="X",IF(E884&lt;'CẤU HÌNH'!$C$6,ROUND(('CẤU HÌNH'!$C$6-E884)*1440,0),0),"")</f>
        <v/>
      </c>
      <c r="J884" s="37" t="str">
        <f>IF(M884="","",IF(M884="TC",G884,IF(M884="X",IF(ROUND((E884-'CẤU HÌNH'!$C$6)*24,4)&gt;='CẤU HÌNH'!$C$13,FLOOR(ROUND((E884-'CẤU HÌNH'!$C$6)*24,4),0.5),0),0)))</f>
        <v/>
      </c>
      <c r="K884" s="32" t="str">
        <f>IF(A884="","",IF(COUNTIF('CẤU HÌNH'!$E$5:$E$24,A884)&gt;0,'CẤU HÌNH'!$C$16,IF(WEEKDAY(A884)=1,'CẤU HÌNH'!$C$15,'CẤU HÌNH'!$C$14)))</f>
        <v/>
      </c>
      <c r="L884" s="37" t="str">
        <f t="shared" si="1"/>
        <v/>
      </c>
      <c r="M884" s="38" t="str">
        <f>IF(OR(A884="",B884=""),"",IF(F884&lt;&gt;"",F884,IF(G884=0,"",IF(OR(COUNTIF('CẤU HÌNH'!$E$5:$E$24,A884)&gt;0,WEEKDAY(A884)=1),"TC",IF(G884&gt;='CẤU HÌNH'!$C$11,"X",IF(G884&gt;='CẤU HÌNH'!$C$12,"N","K"))))))</f>
        <v/>
      </c>
      <c r="N884" s="17"/>
      <c r="O884" s="39" t="str">
        <f t="shared" si="2"/>
        <v/>
      </c>
    </row>
    <row r="885" ht="19.5" customHeight="1">
      <c r="A885" s="15"/>
      <c r="B885" s="17"/>
      <c r="C885" s="22" t="str">
        <f t="array" ref="C885">IF(B885="","",IFERROR(INDEX('NHÂN VIÊN'!$C$5:$C$54,MATCH(B885,'NHÂN VIÊN'!$B$5:$B$54,0)),"⚠ Sai mã NV"))</f>
        <v/>
      </c>
      <c r="D885" s="24"/>
      <c r="E885" s="24"/>
      <c r="F885" s="25"/>
      <c r="G885" s="32" t="str">
        <f>IF(OR(A885="",B885=""),"",IF(AND(D885&lt;&gt;"",E885&lt;&gt;""),ROUND(MAX(0,(E885-D885)*24-MAX(0,MIN(E885,'CẤU HÌNH'!$C$8)-MAX(D885,'CẤU HÌNH'!$C$7))*24),2),0))</f>
        <v/>
      </c>
      <c r="H885" s="34" t="str">
        <f>IF(M885="X",IF(D885&gt;'CẤU HÌNH'!$C$5+'CẤU HÌNH'!$C$10/1440,ROUND((D885-'CẤU HÌNH'!$C$5)*1440,0),0),"")</f>
        <v/>
      </c>
      <c r="I885" s="34" t="str">
        <f>IF(M885="X",IF(E885&lt;'CẤU HÌNH'!$C$6,ROUND(('CẤU HÌNH'!$C$6-E885)*1440,0),0),"")</f>
        <v/>
      </c>
      <c r="J885" s="37" t="str">
        <f>IF(M885="","",IF(M885="TC",G885,IF(M885="X",IF(ROUND((E885-'CẤU HÌNH'!$C$6)*24,4)&gt;='CẤU HÌNH'!$C$13,FLOOR(ROUND((E885-'CẤU HÌNH'!$C$6)*24,4),0.5),0),0)))</f>
        <v/>
      </c>
      <c r="K885" s="32" t="str">
        <f>IF(A885="","",IF(COUNTIF('CẤU HÌNH'!$E$5:$E$24,A885)&gt;0,'CẤU HÌNH'!$C$16,IF(WEEKDAY(A885)=1,'CẤU HÌNH'!$C$15,'CẤU HÌNH'!$C$14)))</f>
        <v/>
      </c>
      <c r="L885" s="37" t="str">
        <f t="shared" si="1"/>
        <v/>
      </c>
      <c r="M885" s="38" t="str">
        <f>IF(OR(A885="",B885=""),"",IF(F885&lt;&gt;"",F885,IF(G885=0,"",IF(OR(COUNTIF('CẤU HÌNH'!$E$5:$E$24,A885)&gt;0,WEEKDAY(A885)=1),"TC",IF(G885&gt;='CẤU HÌNH'!$C$11,"X",IF(G885&gt;='CẤU HÌNH'!$C$12,"N","K"))))))</f>
        <v/>
      </c>
      <c r="N885" s="17"/>
      <c r="O885" s="39" t="str">
        <f t="shared" si="2"/>
        <v/>
      </c>
    </row>
    <row r="886" ht="19.5" customHeight="1">
      <c r="A886" s="15"/>
      <c r="B886" s="17"/>
      <c r="C886" s="22" t="str">
        <f t="array" ref="C886">IF(B886="","",IFERROR(INDEX('NHÂN VIÊN'!$C$5:$C$54,MATCH(B886,'NHÂN VIÊN'!$B$5:$B$54,0)),"⚠ Sai mã NV"))</f>
        <v/>
      </c>
      <c r="D886" s="24"/>
      <c r="E886" s="24"/>
      <c r="F886" s="25"/>
      <c r="G886" s="32" t="str">
        <f>IF(OR(A886="",B886=""),"",IF(AND(D886&lt;&gt;"",E886&lt;&gt;""),ROUND(MAX(0,(E886-D886)*24-MAX(0,MIN(E886,'CẤU HÌNH'!$C$8)-MAX(D886,'CẤU HÌNH'!$C$7))*24),2),0))</f>
        <v/>
      </c>
      <c r="H886" s="34" t="str">
        <f>IF(M886="X",IF(D886&gt;'CẤU HÌNH'!$C$5+'CẤU HÌNH'!$C$10/1440,ROUND((D886-'CẤU HÌNH'!$C$5)*1440,0),0),"")</f>
        <v/>
      </c>
      <c r="I886" s="34" t="str">
        <f>IF(M886="X",IF(E886&lt;'CẤU HÌNH'!$C$6,ROUND(('CẤU HÌNH'!$C$6-E886)*1440,0),0),"")</f>
        <v/>
      </c>
      <c r="J886" s="37" t="str">
        <f>IF(M886="","",IF(M886="TC",G886,IF(M886="X",IF(ROUND((E886-'CẤU HÌNH'!$C$6)*24,4)&gt;='CẤU HÌNH'!$C$13,FLOOR(ROUND((E886-'CẤU HÌNH'!$C$6)*24,4),0.5),0),0)))</f>
        <v/>
      </c>
      <c r="K886" s="32" t="str">
        <f>IF(A886="","",IF(COUNTIF('CẤU HÌNH'!$E$5:$E$24,A886)&gt;0,'CẤU HÌNH'!$C$16,IF(WEEKDAY(A886)=1,'CẤU HÌNH'!$C$15,'CẤU HÌNH'!$C$14)))</f>
        <v/>
      </c>
      <c r="L886" s="37" t="str">
        <f t="shared" si="1"/>
        <v/>
      </c>
      <c r="M886" s="38" t="str">
        <f>IF(OR(A886="",B886=""),"",IF(F886&lt;&gt;"",F886,IF(G886=0,"",IF(OR(COUNTIF('CẤU HÌNH'!$E$5:$E$24,A886)&gt;0,WEEKDAY(A886)=1),"TC",IF(G886&gt;='CẤU HÌNH'!$C$11,"X",IF(G886&gt;='CẤU HÌNH'!$C$12,"N","K"))))))</f>
        <v/>
      </c>
      <c r="N886" s="17"/>
      <c r="O886" s="39" t="str">
        <f t="shared" si="2"/>
        <v/>
      </c>
    </row>
    <row r="887" ht="19.5" customHeight="1">
      <c r="A887" s="15"/>
      <c r="B887" s="17"/>
      <c r="C887" s="22" t="str">
        <f t="array" ref="C887">IF(B887="","",IFERROR(INDEX('NHÂN VIÊN'!$C$5:$C$54,MATCH(B887,'NHÂN VIÊN'!$B$5:$B$54,0)),"⚠ Sai mã NV"))</f>
        <v/>
      </c>
      <c r="D887" s="24"/>
      <c r="E887" s="24"/>
      <c r="F887" s="25"/>
      <c r="G887" s="32" t="str">
        <f>IF(OR(A887="",B887=""),"",IF(AND(D887&lt;&gt;"",E887&lt;&gt;""),ROUND(MAX(0,(E887-D887)*24-MAX(0,MIN(E887,'CẤU HÌNH'!$C$8)-MAX(D887,'CẤU HÌNH'!$C$7))*24),2),0))</f>
        <v/>
      </c>
      <c r="H887" s="34" t="str">
        <f>IF(M887="X",IF(D887&gt;'CẤU HÌNH'!$C$5+'CẤU HÌNH'!$C$10/1440,ROUND((D887-'CẤU HÌNH'!$C$5)*1440,0),0),"")</f>
        <v/>
      </c>
      <c r="I887" s="34" t="str">
        <f>IF(M887="X",IF(E887&lt;'CẤU HÌNH'!$C$6,ROUND(('CẤU HÌNH'!$C$6-E887)*1440,0),0),"")</f>
        <v/>
      </c>
      <c r="J887" s="37" t="str">
        <f>IF(M887="","",IF(M887="TC",G887,IF(M887="X",IF(ROUND((E887-'CẤU HÌNH'!$C$6)*24,4)&gt;='CẤU HÌNH'!$C$13,FLOOR(ROUND((E887-'CẤU HÌNH'!$C$6)*24,4),0.5),0),0)))</f>
        <v/>
      </c>
      <c r="K887" s="32" t="str">
        <f>IF(A887="","",IF(COUNTIF('CẤU HÌNH'!$E$5:$E$24,A887)&gt;0,'CẤU HÌNH'!$C$16,IF(WEEKDAY(A887)=1,'CẤU HÌNH'!$C$15,'CẤU HÌNH'!$C$14)))</f>
        <v/>
      </c>
      <c r="L887" s="37" t="str">
        <f t="shared" si="1"/>
        <v/>
      </c>
      <c r="M887" s="38" t="str">
        <f>IF(OR(A887="",B887=""),"",IF(F887&lt;&gt;"",F887,IF(G887=0,"",IF(OR(COUNTIF('CẤU HÌNH'!$E$5:$E$24,A887)&gt;0,WEEKDAY(A887)=1),"TC",IF(G887&gt;='CẤU HÌNH'!$C$11,"X",IF(G887&gt;='CẤU HÌNH'!$C$12,"N","K"))))))</f>
        <v/>
      </c>
      <c r="N887" s="17"/>
      <c r="O887" s="39" t="str">
        <f t="shared" si="2"/>
        <v/>
      </c>
    </row>
    <row r="888" ht="19.5" customHeight="1">
      <c r="A888" s="15"/>
      <c r="B888" s="17"/>
      <c r="C888" s="22" t="str">
        <f t="array" ref="C888">IF(B888="","",IFERROR(INDEX('NHÂN VIÊN'!$C$5:$C$54,MATCH(B888,'NHÂN VIÊN'!$B$5:$B$54,0)),"⚠ Sai mã NV"))</f>
        <v/>
      </c>
      <c r="D888" s="24"/>
      <c r="E888" s="24"/>
      <c r="F888" s="25"/>
      <c r="G888" s="32" t="str">
        <f>IF(OR(A888="",B888=""),"",IF(AND(D888&lt;&gt;"",E888&lt;&gt;""),ROUND(MAX(0,(E888-D888)*24-MAX(0,MIN(E888,'CẤU HÌNH'!$C$8)-MAX(D888,'CẤU HÌNH'!$C$7))*24),2),0))</f>
        <v/>
      </c>
      <c r="H888" s="34" t="str">
        <f>IF(M888="X",IF(D888&gt;'CẤU HÌNH'!$C$5+'CẤU HÌNH'!$C$10/1440,ROUND((D888-'CẤU HÌNH'!$C$5)*1440,0),0),"")</f>
        <v/>
      </c>
      <c r="I888" s="34" t="str">
        <f>IF(M888="X",IF(E888&lt;'CẤU HÌNH'!$C$6,ROUND(('CẤU HÌNH'!$C$6-E888)*1440,0),0),"")</f>
        <v/>
      </c>
      <c r="J888" s="37" t="str">
        <f>IF(M888="","",IF(M888="TC",G888,IF(M888="X",IF(ROUND((E888-'CẤU HÌNH'!$C$6)*24,4)&gt;='CẤU HÌNH'!$C$13,FLOOR(ROUND((E888-'CẤU HÌNH'!$C$6)*24,4),0.5),0),0)))</f>
        <v/>
      </c>
      <c r="K888" s="32" t="str">
        <f>IF(A888="","",IF(COUNTIF('CẤU HÌNH'!$E$5:$E$24,A888)&gt;0,'CẤU HÌNH'!$C$16,IF(WEEKDAY(A888)=1,'CẤU HÌNH'!$C$15,'CẤU HÌNH'!$C$14)))</f>
        <v/>
      </c>
      <c r="L888" s="37" t="str">
        <f t="shared" si="1"/>
        <v/>
      </c>
      <c r="M888" s="38" t="str">
        <f>IF(OR(A888="",B888=""),"",IF(F888&lt;&gt;"",F888,IF(G888=0,"",IF(OR(COUNTIF('CẤU HÌNH'!$E$5:$E$24,A888)&gt;0,WEEKDAY(A888)=1),"TC",IF(G888&gt;='CẤU HÌNH'!$C$11,"X",IF(G888&gt;='CẤU HÌNH'!$C$12,"N","K"))))))</f>
        <v/>
      </c>
      <c r="N888" s="17"/>
      <c r="O888" s="39" t="str">
        <f t="shared" si="2"/>
        <v/>
      </c>
    </row>
    <row r="889" ht="19.5" customHeight="1">
      <c r="A889" s="15"/>
      <c r="B889" s="17"/>
      <c r="C889" s="22" t="str">
        <f t="array" ref="C889">IF(B889="","",IFERROR(INDEX('NHÂN VIÊN'!$C$5:$C$54,MATCH(B889,'NHÂN VIÊN'!$B$5:$B$54,0)),"⚠ Sai mã NV"))</f>
        <v/>
      </c>
      <c r="D889" s="24"/>
      <c r="E889" s="24"/>
      <c r="F889" s="25"/>
      <c r="G889" s="32" t="str">
        <f>IF(OR(A889="",B889=""),"",IF(AND(D889&lt;&gt;"",E889&lt;&gt;""),ROUND(MAX(0,(E889-D889)*24-MAX(0,MIN(E889,'CẤU HÌNH'!$C$8)-MAX(D889,'CẤU HÌNH'!$C$7))*24),2),0))</f>
        <v/>
      </c>
      <c r="H889" s="34" t="str">
        <f>IF(M889="X",IF(D889&gt;'CẤU HÌNH'!$C$5+'CẤU HÌNH'!$C$10/1440,ROUND((D889-'CẤU HÌNH'!$C$5)*1440,0),0),"")</f>
        <v/>
      </c>
      <c r="I889" s="34" t="str">
        <f>IF(M889="X",IF(E889&lt;'CẤU HÌNH'!$C$6,ROUND(('CẤU HÌNH'!$C$6-E889)*1440,0),0),"")</f>
        <v/>
      </c>
      <c r="J889" s="37" t="str">
        <f>IF(M889="","",IF(M889="TC",G889,IF(M889="X",IF(ROUND((E889-'CẤU HÌNH'!$C$6)*24,4)&gt;='CẤU HÌNH'!$C$13,FLOOR(ROUND((E889-'CẤU HÌNH'!$C$6)*24,4),0.5),0),0)))</f>
        <v/>
      </c>
      <c r="K889" s="32" t="str">
        <f>IF(A889="","",IF(COUNTIF('CẤU HÌNH'!$E$5:$E$24,A889)&gt;0,'CẤU HÌNH'!$C$16,IF(WEEKDAY(A889)=1,'CẤU HÌNH'!$C$15,'CẤU HÌNH'!$C$14)))</f>
        <v/>
      </c>
      <c r="L889" s="37" t="str">
        <f t="shared" si="1"/>
        <v/>
      </c>
      <c r="M889" s="38" t="str">
        <f>IF(OR(A889="",B889=""),"",IF(F889&lt;&gt;"",F889,IF(G889=0,"",IF(OR(COUNTIF('CẤU HÌNH'!$E$5:$E$24,A889)&gt;0,WEEKDAY(A889)=1),"TC",IF(G889&gt;='CẤU HÌNH'!$C$11,"X",IF(G889&gt;='CẤU HÌNH'!$C$12,"N","K"))))))</f>
        <v/>
      </c>
      <c r="N889" s="17"/>
      <c r="O889" s="39" t="str">
        <f t="shared" si="2"/>
        <v/>
      </c>
    </row>
    <row r="890" ht="19.5" customHeight="1">
      <c r="A890" s="15"/>
      <c r="B890" s="17"/>
      <c r="C890" s="22" t="str">
        <f t="array" ref="C890">IF(B890="","",IFERROR(INDEX('NHÂN VIÊN'!$C$5:$C$54,MATCH(B890,'NHÂN VIÊN'!$B$5:$B$54,0)),"⚠ Sai mã NV"))</f>
        <v/>
      </c>
      <c r="D890" s="24"/>
      <c r="E890" s="24"/>
      <c r="F890" s="25"/>
      <c r="G890" s="32" t="str">
        <f>IF(OR(A890="",B890=""),"",IF(AND(D890&lt;&gt;"",E890&lt;&gt;""),ROUND(MAX(0,(E890-D890)*24-MAX(0,MIN(E890,'CẤU HÌNH'!$C$8)-MAX(D890,'CẤU HÌNH'!$C$7))*24),2),0))</f>
        <v/>
      </c>
      <c r="H890" s="34" t="str">
        <f>IF(M890="X",IF(D890&gt;'CẤU HÌNH'!$C$5+'CẤU HÌNH'!$C$10/1440,ROUND((D890-'CẤU HÌNH'!$C$5)*1440,0),0),"")</f>
        <v/>
      </c>
      <c r="I890" s="34" t="str">
        <f>IF(M890="X",IF(E890&lt;'CẤU HÌNH'!$C$6,ROUND(('CẤU HÌNH'!$C$6-E890)*1440,0),0),"")</f>
        <v/>
      </c>
      <c r="J890" s="37" t="str">
        <f>IF(M890="","",IF(M890="TC",G890,IF(M890="X",IF(ROUND((E890-'CẤU HÌNH'!$C$6)*24,4)&gt;='CẤU HÌNH'!$C$13,FLOOR(ROUND((E890-'CẤU HÌNH'!$C$6)*24,4),0.5),0),0)))</f>
        <v/>
      </c>
      <c r="K890" s="32" t="str">
        <f>IF(A890="","",IF(COUNTIF('CẤU HÌNH'!$E$5:$E$24,A890)&gt;0,'CẤU HÌNH'!$C$16,IF(WEEKDAY(A890)=1,'CẤU HÌNH'!$C$15,'CẤU HÌNH'!$C$14)))</f>
        <v/>
      </c>
      <c r="L890" s="37" t="str">
        <f t="shared" si="1"/>
        <v/>
      </c>
      <c r="M890" s="38" t="str">
        <f>IF(OR(A890="",B890=""),"",IF(F890&lt;&gt;"",F890,IF(G890=0,"",IF(OR(COUNTIF('CẤU HÌNH'!$E$5:$E$24,A890)&gt;0,WEEKDAY(A890)=1),"TC",IF(G890&gt;='CẤU HÌNH'!$C$11,"X",IF(G890&gt;='CẤU HÌNH'!$C$12,"N","K"))))))</f>
        <v/>
      </c>
      <c r="N890" s="17"/>
      <c r="O890" s="39" t="str">
        <f t="shared" si="2"/>
        <v/>
      </c>
    </row>
    <row r="891" ht="19.5" customHeight="1">
      <c r="A891" s="15"/>
      <c r="B891" s="17"/>
      <c r="C891" s="22" t="str">
        <f t="array" ref="C891">IF(B891="","",IFERROR(INDEX('NHÂN VIÊN'!$C$5:$C$54,MATCH(B891,'NHÂN VIÊN'!$B$5:$B$54,0)),"⚠ Sai mã NV"))</f>
        <v/>
      </c>
      <c r="D891" s="24"/>
      <c r="E891" s="24"/>
      <c r="F891" s="25"/>
      <c r="G891" s="32" t="str">
        <f>IF(OR(A891="",B891=""),"",IF(AND(D891&lt;&gt;"",E891&lt;&gt;""),ROUND(MAX(0,(E891-D891)*24-MAX(0,MIN(E891,'CẤU HÌNH'!$C$8)-MAX(D891,'CẤU HÌNH'!$C$7))*24),2),0))</f>
        <v/>
      </c>
      <c r="H891" s="34" t="str">
        <f>IF(M891="X",IF(D891&gt;'CẤU HÌNH'!$C$5+'CẤU HÌNH'!$C$10/1440,ROUND((D891-'CẤU HÌNH'!$C$5)*1440,0),0),"")</f>
        <v/>
      </c>
      <c r="I891" s="34" t="str">
        <f>IF(M891="X",IF(E891&lt;'CẤU HÌNH'!$C$6,ROUND(('CẤU HÌNH'!$C$6-E891)*1440,0),0),"")</f>
        <v/>
      </c>
      <c r="J891" s="37" t="str">
        <f>IF(M891="","",IF(M891="TC",G891,IF(M891="X",IF(ROUND((E891-'CẤU HÌNH'!$C$6)*24,4)&gt;='CẤU HÌNH'!$C$13,FLOOR(ROUND((E891-'CẤU HÌNH'!$C$6)*24,4),0.5),0),0)))</f>
        <v/>
      </c>
      <c r="K891" s="32" t="str">
        <f>IF(A891="","",IF(COUNTIF('CẤU HÌNH'!$E$5:$E$24,A891)&gt;0,'CẤU HÌNH'!$C$16,IF(WEEKDAY(A891)=1,'CẤU HÌNH'!$C$15,'CẤU HÌNH'!$C$14)))</f>
        <v/>
      </c>
      <c r="L891" s="37" t="str">
        <f t="shared" si="1"/>
        <v/>
      </c>
      <c r="M891" s="38" t="str">
        <f>IF(OR(A891="",B891=""),"",IF(F891&lt;&gt;"",F891,IF(G891=0,"",IF(OR(COUNTIF('CẤU HÌNH'!$E$5:$E$24,A891)&gt;0,WEEKDAY(A891)=1),"TC",IF(G891&gt;='CẤU HÌNH'!$C$11,"X",IF(G891&gt;='CẤU HÌNH'!$C$12,"N","K"))))))</f>
        <v/>
      </c>
      <c r="N891" s="17"/>
      <c r="O891" s="39" t="str">
        <f t="shared" si="2"/>
        <v/>
      </c>
    </row>
    <row r="892" ht="19.5" customHeight="1">
      <c r="A892" s="15"/>
      <c r="B892" s="17"/>
      <c r="C892" s="22" t="str">
        <f t="array" ref="C892">IF(B892="","",IFERROR(INDEX('NHÂN VIÊN'!$C$5:$C$54,MATCH(B892,'NHÂN VIÊN'!$B$5:$B$54,0)),"⚠ Sai mã NV"))</f>
        <v/>
      </c>
      <c r="D892" s="24"/>
      <c r="E892" s="24"/>
      <c r="F892" s="25"/>
      <c r="G892" s="32" t="str">
        <f>IF(OR(A892="",B892=""),"",IF(AND(D892&lt;&gt;"",E892&lt;&gt;""),ROUND(MAX(0,(E892-D892)*24-MAX(0,MIN(E892,'CẤU HÌNH'!$C$8)-MAX(D892,'CẤU HÌNH'!$C$7))*24),2),0))</f>
        <v/>
      </c>
      <c r="H892" s="34" t="str">
        <f>IF(M892="X",IF(D892&gt;'CẤU HÌNH'!$C$5+'CẤU HÌNH'!$C$10/1440,ROUND((D892-'CẤU HÌNH'!$C$5)*1440,0),0),"")</f>
        <v/>
      </c>
      <c r="I892" s="34" t="str">
        <f>IF(M892="X",IF(E892&lt;'CẤU HÌNH'!$C$6,ROUND(('CẤU HÌNH'!$C$6-E892)*1440,0),0),"")</f>
        <v/>
      </c>
      <c r="J892" s="37" t="str">
        <f>IF(M892="","",IF(M892="TC",G892,IF(M892="X",IF(ROUND((E892-'CẤU HÌNH'!$C$6)*24,4)&gt;='CẤU HÌNH'!$C$13,FLOOR(ROUND((E892-'CẤU HÌNH'!$C$6)*24,4),0.5),0),0)))</f>
        <v/>
      </c>
      <c r="K892" s="32" t="str">
        <f>IF(A892="","",IF(COUNTIF('CẤU HÌNH'!$E$5:$E$24,A892)&gt;0,'CẤU HÌNH'!$C$16,IF(WEEKDAY(A892)=1,'CẤU HÌNH'!$C$15,'CẤU HÌNH'!$C$14)))</f>
        <v/>
      </c>
      <c r="L892" s="37" t="str">
        <f t="shared" si="1"/>
        <v/>
      </c>
      <c r="M892" s="38" t="str">
        <f>IF(OR(A892="",B892=""),"",IF(F892&lt;&gt;"",F892,IF(G892=0,"",IF(OR(COUNTIF('CẤU HÌNH'!$E$5:$E$24,A892)&gt;0,WEEKDAY(A892)=1),"TC",IF(G892&gt;='CẤU HÌNH'!$C$11,"X",IF(G892&gt;='CẤU HÌNH'!$C$12,"N","K"))))))</f>
        <v/>
      </c>
      <c r="N892" s="17"/>
      <c r="O892" s="39" t="str">
        <f t="shared" si="2"/>
        <v/>
      </c>
    </row>
    <row r="893" ht="19.5" customHeight="1">
      <c r="A893" s="15"/>
      <c r="B893" s="17"/>
      <c r="C893" s="22" t="str">
        <f t="array" ref="C893">IF(B893="","",IFERROR(INDEX('NHÂN VIÊN'!$C$5:$C$54,MATCH(B893,'NHÂN VIÊN'!$B$5:$B$54,0)),"⚠ Sai mã NV"))</f>
        <v/>
      </c>
      <c r="D893" s="24"/>
      <c r="E893" s="24"/>
      <c r="F893" s="25"/>
      <c r="G893" s="32" t="str">
        <f>IF(OR(A893="",B893=""),"",IF(AND(D893&lt;&gt;"",E893&lt;&gt;""),ROUND(MAX(0,(E893-D893)*24-MAX(0,MIN(E893,'CẤU HÌNH'!$C$8)-MAX(D893,'CẤU HÌNH'!$C$7))*24),2),0))</f>
        <v/>
      </c>
      <c r="H893" s="34" t="str">
        <f>IF(M893="X",IF(D893&gt;'CẤU HÌNH'!$C$5+'CẤU HÌNH'!$C$10/1440,ROUND((D893-'CẤU HÌNH'!$C$5)*1440,0),0),"")</f>
        <v/>
      </c>
      <c r="I893" s="34" t="str">
        <f>IF(M893="X",IF(E893&lt;'CẤU HÌNH'!$C$6,ROUND(('CẤU HÌNH'!$C$6-E893)*1440,0),0),"")</f>
        <v/>
      </c>
      <c r="J893" s="37" t="str">
        <f>IF(M893="","",IF(M893="TC",G893,IF(M893="X",IF(ROUND((E893-'CẤU HÌNH'!$C$6)*24,4)&gt;='CẤU HÌNH'!$C$13,FLOOR(ROUND((E893-'CẤU HÌNH'!$C$6)*24,4),0.5),0),0)))</f>
        <v/>
      </c>
      <c r="K893" s="32" t="str">
        <f>IF(A893="","",IF(COUNTIF('CẤU HÌNH'!$E$5:$E$24,A893)&gt;0,'CẤU HÌNH'!$C$16,IF(WEEKDAY(A893)=1,'CẤU HÌNH'!$C$15,'CẤU HÌNH'!$C$14)))</f>
        <v/>
      </c>
      <c r="L893" s="37" t="str">
        <f t="shared" si="1"/>
        <v/>
      </c>
      <c r="M893" s="38" t="str">
        <f>IF(OR(A893="",B893=""),"",IF(F893&lt;&gt;"",F893,IF(G893=0,"",IF(OR(COUNTIF('CẤU HÌNH'!$E$5:$E$24,A893)&gt;0,WEEKDAY(A893)=1),"TC",IF(G893&gt;='CẤU HÌNH'!$C$11,"X",IF(G893&gt;='CẤU HÌNH'!$C$12,"N","K"))))))</f>
        <v/>
      </c>
      <c r="N893" s="17"/>
      <c r="O893" s="39" t="str">
        <f t="shared" si="2"/>
        <v/>
      </c>
    </row>
    <row r="894" ht="19.5" customHeight="1">
      <c r="A894" s="15"/>
      <c r="B894" s="17"/>
      <c r="C894" s="22" t="str">
        <f t="array" ref="C894">IF(B894="","",IFERROR(INDEX('NHÂN VIÊN'!$C$5:$C$54,MATCH(B894,'NHÂN VIÊN'!$B$5:$B$54,0)),"⚠ Sai mã NV"))</f>
        <v/>
      </c>
      <c r="D894" s="24"/>
      <c r="E894" s="24"/>
      <c r="F894" s="25"/>
      <c r="G894" s="32" t="str">
        <f>IF(OR(A894="",B894=""),"",IF(AND(D894&lt;&gt;"",E894&lt;&gt;""),ROUND(MAX(0,(E894-D894)*24-MAX(0,MIN(E894,'CẤU HÌNH'!$C$8)-MAX(D894,'CẤU HÌNH'!$C$7))*24),2),0))</f>
        <v/>
      </c>
      <c r="H894" s="34" t="str">
        <f>IF(M894="X",IF(D894&gt;'CẤU HÌNH'!$C$5+'CẤU HÌNH'!$C$10/1440,ROUND((D894-'CẤU HÌNH'!$C$5)*1440,0),0),"")</f>
        <v/>
      </c>
      <c r="I894" s="34" t="str">
        <f>IF(M894="X",IF(E894&lt;'CẤU HÌNH'!$C$6,ROUND(('CẤU HÌNH'!$C$6-E894)*1440,0),0),"")</f>
        <v/>
      </c>
      <c r="J894" s="37" t="str">
        <f>IF(M894="","",IF(M894="TC",G894,IF(M894="X",IF(ROUND((E894-'CẤU HÌNH'!$C$6)*24,4)&gt;='CẤU HÌNH'!$C$13,FLOOR(ROUND((E894-'CẤU HÌNH'!$C$6)*24,4),0.5),0),0)))</f>
        <v/>
      </c>
      <c r="K894" s="32" t="str">
        <f>IF(A894="","",IF(COUNTIF('CẤU HÌNH'!$E$5:$E$24,A894)&gt;0,'CẤU HÌNH'!$C$16,IF(WEEKDAY(A894)=1,'CẤU HÌNH'!$C$15,'CẤU HÌNH'!$C$14)))</f>
        <v/>
      </c>
      <c r="L894" s="37" t="str">
        <f t="shared" si="1"/>
        <v/>
      </c>
      <c r="M894" s="38" t="str">
        <f>IF(OR(A894="",B894=""),"",IF(F894&lt;&gt;"",F894,IF(G894=0,"",IF(OR(COUNTIF('CẤU HÌNH'!$E$5:$E$24,A894)&gt;0,WEEKDAY(A894)=1),"TC",IF(G894&gt;='CẤU HÌNH'!$C$11,"X",IF(G894&gt;='CẤU HÌNH'!$C$12,"N","K"))))))</f>
        <v/>
      </c>
      <c r="N894" s="17"/>
      <c r="O894" s="39" t="str">
        <f t="shared" si="2"/>
        <v/>
      </c>
    </row>
    <row r="895" ht="19.5" customHeight="1">
      <c r="A895" s="15"/>
      <c r="B895" s="17"/>
      <c r="C895" s="22" t="str">
        <f t="array" ref="C895">IF(B895="","",IFERROR(INDEX('NHÂN VIÊN'!$C$5:$C$54,MATCH(B895,'NHÂN VIÊN'!$B$5:$B$54,0)),"⚠ Sai mã NV"))</f>
        <v/>
      </c>
      <c r="D895" s="24"/>
      <c r="E895" s="24"/>
      <c r="F895" s="25"/>
      <c r="G895" s="32" t="str">
        <f>IF(OR(A895="",B895=""),"",IF(AND(D895&lt;&gt;"",E895&lt;&gt;""),ROUND(MAX(0,(E895-D895)*24-MAX(0,MIN(E895,'CẤU HÌNH'!$C$8)-MAX(D895,'CẤU HÌNH'!$C$7))*24),2),0))</f>
        <v/>
      </c>
      <c r="H895" s="34" t="str">
        <f>IF(M895="X",IF(D895&gt;'CẤU HÌNH'!$C$5+'CẤU HÌNH'!$C$10/1440,ROUND((D895-'CẤU HÌNH'!$C$5)*1440,0),0),"")</f>
        <v/>
      </c>
      <c r="I895" s="34" t="str">
        <f>IF(M895="X",IF(E895&lt;'CẤU HÌNH'!$C$6,ROUND(('CẤU HÌNH'!$C$6-E895)*1440,0),0),"")</f>
        <v/>
      </c>
      <c r="J895" s="37" t="str">
        <f>IF(M895="","",IF(M895="TC",G895,IF(M895="X",IF(ROUND((E895-'CẤU HÌNH'!$C$6)*24,4)&gt;='CẤU HÌNH'!$C$13,FLOOR(ROUND((E895-'CẤU HÌNH'!$C$6)*24,4),0.5),0),0)))</f>
        <v/>
      </c>
      <c r="K895" s="32" t="str">
        <f>IF(A895="","",IF(COUNTIF('CẤU HÌNH'!$E$5:$E$24,A895)&gt;0,'CẤU HÌNH'!$C$16,IF(WEEKDAY(A895)=1,'CẤU HÌNH'!$C$15,'CẤU HÌNH'!$C$14)))</f>
        <v/>
      </c>
      <c r="L895" s="37" t="str">
        <f t="shared" si="1"/>
        <v/>
      </c>
      <c r="M895" s="38" t="str">
        <f>IF(OR(A895="",B895=""),"",IF(F895&lt;&gt;"",F895,IF(G895=0,"",IF(OR(COUNTIF('CẤU HÌNH'!$E$5:$E$24,A895)&gt;0,WEEKDAY(A895)=1),"TC",IF(G895&gt;='CẤU HÌNH'!$C$11,"X",IF(G895&gt;='CẤU HÌNH'!$C$12,"N","K"))))))</f>
        <v/>
      </c>
      <c r="N895" s="17"/>
      <c r="O895" s="39" t="str">
        <f t="shared" si="2"/>
        <v/>
      </c>
    </row>
    <row r="896" ht="19.5" customHeight="1">
      <c r="A896" s="15"/>
      <c r="B896" s="17"/>
      <c r="C896" s="22" t="str">
        <f t="array" ref="C896">IF(B896="","",IFERROR(INDEX('NHÂN VIÊN'!$C$5:$C$54,MATCH(B896,'NHÂN VIÊN'!$B$5:$B$54,0)),"⚠ Sai mã NV"))</f>
        <v/>
      </c>
      <c r="D896" s="24"/>
      <c r="E896" s="24"/>
      <c r="F896" s="25"/>
      <c r="G896" s="32" t="str">
        <f>IF(OR(A896="",B896=""),"",IF(AND(D896&lt;&gt;"",E896&lt;&gt;""),ROUND(MAX(0,(E896-D896)*24-MAX(0,MIN(E896,'CẤU HÌNH'!$C$8)-MAX(D896,'CẤU HÌNH'!$C$7))*24),2),0))</f>
        <v/>
      </c>
      <c r="H896" s="34" t="str">
        <f>IF(M896="X",IF(D896&gt;'CẤU HÌNH'!$C$5+'CẤU HÌNH'!$C$10/1440,ROUND((D896-'CẤU HÌNH'!$C$5)*1440,0),0),"")</f>
        <v/>
      </c>
      <c r="I896" s="34" t="str">
        <f>IF(M896="X",IF(E896&lt;'CẤU HÌNH'!$C$6,ROUND(('CẤU HÌNH'!$C$6-E896)*1440,0),0),"")</f>
        <v/>
      </c>
      <c r="J896" s="37" t="str">
        <f>IF(M896="","",IF(M896="TC",G896,IF(M896="X",IF(ROUND((E896-'CẤU HÌNH'!$C$6)*24,4)&gt;='CẤU HÌNH'!$C$13,FLOOR(ROUND((E896-'CẤU HÌNH'!$C$6)*24,4),0.5),0),0)))</f>
        <v/>
      </c>
      <c r="K896" s="32" t="str">
        <f>IF(A896="","",IF(COUNTIF('CẤU HÌNH'!$E$5:$E$24,A896)&gt;0,'CẤU HÌNH'!$C$16,IF(WEEKDAY(A896)=1,'CẤU HÌNH'!$C$15,'CẤU HÌNH'!$C$14)))</f>
        <v/>
      </c>
      <c r="L896" s="37" t="str">
        <f t="shared" si="1"/>
        <v/>
      </c>
      <c r="M896" s="38" t="str">
        <f>IF(OR(A896="",B896=""),"",IF(F896&lt;&gt;"",F896,IF(G896=0,"",IF(OR(COUNTIF('CẤU HÌNH'!$E$5:$E$24,A896)&gt;0,WEEKDAY(A896)=1),"TC",IF(G896&gt;='CẤU HÌNH'!$C$11,"X",IF(G896&gt;='CẤU HÌNH'!$C$12,"N","K"))))))</f>
        <v/>
      </c>
      <c r="N896" s="17"/>
      <c r="O896" s="39" t="str">
        <f t="shared" si="2"/>
        <v/>
      </c>
    </row>
    <row r="897" ht="19.5" customHeight="1">
      <c r="A897" s="15"/>
      <c r="B897" s="17"/>
      <c r="C897" s="22" t="str">
        <f t="array" ref="C897">IF(B897="","",IFERROR(INDEX('NHÂN VIÊN'!$C$5:$C$54,MATCH(B897,'NHÂN VIÊN'!$B$5:$B$54,0)),"⚠ Sai mã NV"))</f>
        <v/>
      </c>
      <c r="D897" s="24"/>
      <c r="E897" s="24"/>
      <c r="F897" s="25"/>
      <c r="G897" s="32" t="str">
        <f>IF(OR(A897="",B897=""),"",IF(AND(D897&lt;&gt;"",E897&lt;&gt;""),ROUND(MAX(0,(E897-D897)*24-MAX(0,MIN(E897,'CẤU HÌNH'!$C$8)-MAX(D897,'CẤU HÌNH'!$C$7))*24),2),0))</f>
        <v/>
      </c>
      <c r="H897" s="34" t="str">
        <f>IF(M897="X",IF(D897&gt;'CẤU HÌNH'!$C$5+'CẤU HÌNH'!$C$10/1440,ROUND((D897-'CẤU HÌNH'!$C$5)*1440,0),0),"")</f>
        <v/>
      </c>
      <c r="I897" s="34" t="str">
        <f>IF(M897="X",IF(E897&lt;'CẤU HÌNH'!$C$6,ROUND(('CẤU HÌNH'!$C$6-E897)*1440,0),0),"")</f>
        <v/>
      </c>
      <c r="J897" s="37" t="str">
        <f>IF(M897="","",IF(M897="TC",G897,IF(M897="X",IF(ROUND((E897-'CẤU HÌNH'!$C$6)*24,4)&gt;='CẤU HÌNH'!$C$13,FLOOR(ROUND((E897-'CẤU HÌNH'!$C$6)*24,4),0.5),0),0)))</f>
        <v/>
      </c>
      <c r="K897" s="32" t="str">
        <f>IF(A897="","",IF(COUNTIF('CẤU HÌNH'!$E$5:$E$24,A897)&gt;0,'CẤU HÌNH'!$C$16,IF(WEEKDAY(A897)=1,'CẤU HÌNH'!$C$15,'CẤU HÌNH'!$C$14)))</f>
        <v/>
      </c>
      <c r="L897" s="37" t="str">
        <f t="shared" si="1"/>
        <v/>
      </c>
      <c r="M897" s="38" t="str">
        <f>IF(OR(A897="",B897=""),"",IF(F897&lt;&gt;"",F897,IF(G897=0,"",IF(OR(COUNTIF('CẤU HÌNH'!$E$5:$E$24,A897)&gt;0,WEEKDAY(A897)=1),"TC",IF(G897&gt;='CẤU HÌNH'!$C$11,"X",IF(G897&gt;='CẤU HÌNH'!$C$12,"N","K"))))))</f>
        <v/>
      </c>
      <c r="N897" s="17"/>
      <c r="O897" s="39" t="str">
        <f t="shared" si="2"/>
        <v/>
      </c>
    </row>
    <row r="898" ht="19.5" customHeight="1">
      <c r="A898" s="15"/>
      <c r="B898" s="17"/>
      <c r="C898" s="22" t="str">
        <f t="array" ref="C898">IF(B898="","",IFERROR(INDEX('NHÂN VIÊN'!$C$5:$C$54,MATCH(B898,'NHÂN VIÊN'!$B$5:$B$54,0)),"⚠ Sai mã NV"))</f>
        <v/>
      </c>
      <c r="D898" s="24"/>
      <c r="E898" s="24"/>
      <c r="F898" s="25"/>
      <c r="G898" s="32" t="str">
        <f>IF(OR(A898="",B898=""),"",IF(AND(D898&lt;&gt;"",E898&lt;&gt;""),ROUND(MAX(0,(E898-D898)*24-MAX(0,MIN(E898,'CẤU HÌNH'!$C$8)-MAX(D898,'CẤU HÌNH'!$C$7))*24),2),0))</f>
        <v/>
      </c>
      <c r="H898" s="34" t="str">
        <f>IF(M898="X",IF(D898&gt;'CẤU HÌNH'!$C$5+'CẤU HÌNH'!$C$10/1440,ROUND((D898-'CẤU HÌNH'!$C$5)*1440,0),0),"")</f>
        <v/>
      </c>
      <c r="I898" s="34" t="str">
        <f>IF(M898="X",IF(E898&lt;'CẤU HÌNH'!$C$6,ROUND(('CẤU HÌNH'!$C$6-E898)*1440,0),0),"")</f>
        <v/>
      </c>
      <c r="J898" s="37" t="str">
        <f>IF(M898="","",IF(M898="TC",G898,IF(M898="X",IF(ROUND((E898-'CẤU HÌNH'!$C$6)*24,4)&gt;='CẤU HÌNH'!$C$13,FLOOR(ROUND((E898-'CẤU HÌNH'!$C$6)*24,4),0.5),0),0)))</f>
        <v/>
      </c>
      <c r="K898" s="32" t="str">
        <f>IF(A898="","",IF(COUNTIF('CẤU HÌNH'!$E$5:$E$24,A898)&gt;0,'CẤU HÌNH'!$C$16,IF(WEEKDAY(A898)=1,'CẤU HÌNH'!$C$15,'CẤU HÌNH'!$C$14)))</f>
        <v/>
      </c>
      <c r="L898" s="37" t="str">
        <f t="shared" si="1"/>
        <v/>
      </c>
      <c r="M898" s="38" t="str">
        <f>IF(OR(A898="",B898=""),"",IF(F898&lt;&gt;"",F898,IF(G898=0,"",IF(OR(COUNTIF('CẤU HÌNH'!$E$5:$E$24,A898)&gt;0,WEEKDAY(A898)=1),"TC",IF(G898&gt;='CẤU HÌNH'!$C$11,"X",IF(G898&gt;='CẤU HÌNH'!$C$12,"N","K"))))))</f>
        <v/>
      </c>
      <c r="N898" s="17"/>
      <c r="O898" s="39" t="str">
        <f t="shared" si="2"/>
        <v/>
      </c>
    </row>
    <row r="899" ht="19.5" customHeight="1">
      <c r="A899" s="15"/>
      <c r="B899" s="17"/>
      <c r="C899" s="22" t="str">
        <f t="array" ref="C899">IF(B899="","",IFERROR(INDEX('NHÂN VIÊN'!$C$5:$C$54,MATCH(B899,'NHÂN VIÊN'!$B$5:$B$54,0)),"⚠ Sai mã NV"))</f>
        <v/>
      </c>
      <c r="D899" s="24"/>
      <c r="E899" s="24"/>
      <c r="F899" s="25"/>
      <c r="G899" s="32" t="str">
        <f>IF(OR(A899="",B899=""),"",IF(AND(D899&lt;&gt;"",E899&lt;&gt;""),ROUND(MAX(0,(E899-D899)*24-MAX(0,MIN(E899,'CẤU HÌNH'!$C$8)-MAX(D899,'CẤU HÌNH'!$C$7))*24),2),0))</f>
        <v/>
      </c>
      <c r="H899" s="34" t="str">
        <f>IF(M899="X",IF(D899&gt;'CẤU HÌNH'!$C$5+'CẤU HÌNH'!$C$10/1440,ROUND((D899-'CẤU HÌNH'!$C$5)*1440,0),0),"")</f>
        <v/>
      </c>
      <c r="I899" s="34" t="str">
        <f>IF(M899="X",IF(E899&lt;'CẤU HÌNH'!$C$6,ROUND(('CẤU HÌNH'!$C$6-E899)*1440,0),0),"")</f>
        <v/>
      </c>
      <c r="J899" s="37" t="str">
        <f>IF(M899="","",IF(M899="TC",G899,IF(M899="X",IF(ROUND((E899-'CẤU HÌNH'!$C$6)*24,4)&gt;='CẤU HÌNH'!$C$13,FLOOR(ROUND((E899-'CẤU HÌNH'!$C$6)*24,4),0.5),0),0)))</f>
        <v/>
      </c>
      <c r="K899" s="32" t="str">
        <f>IF(A899="","",IF(COUNTIF('CẤU HÌNH'!$E$5:$E$24,A899)&gt;0,'CẤU HÌNH'!$C$16,IF(WEEKDAY(A899)=1,'CẤU HÌNH'!$C$15,'CẤU HÌNH'!$C$14)))</f>
        <v/>
      </c>
      <c r="L899" s="37" t="str">
        <f t="shared" si="1"/>
        <v/>
      </c>
      <c r="M899" s="38" t="str">
        <f>IF(OR(A899="",B899=""),"",IF(F899&lt;&gt;"",F899,IF(G899=0,"",IF(OR(COUNTIF('CẤU HÌNH'!$E$5:$E$24,A899)&gt;0,WEEKDAY(A899)=1),"TC",IF(G899&gt;='CẤU HÌNH'!$C$11,"X",IF(G899&gt;='CẤU HÌNH'!$C$12,"N","K"))))))</f>
        <v/>
      </c>
      <c r="N899" s="17"/>
      <c r="O899" s="39" t="str">
        <f t="shared" si="2"/>
        <v/>
      </c>
    </row>
    <row r="900" ht="19.5" customHeight="1">
      <c r="A900" s="15"/>
      <c r="B900" s="17"/>
      <c r="C900" s="22" t="str">
        <f t="array" ref="C900">IF(B900="","",IFERROR(INDEX('NHÂN VIÊN'!$C$5:$C$54,MATCH(B900,'NHÂN VIÊN'!$B$5:$B$54,0)),"⚠ Sai mã NV"))</f>
        <v/>
      </c>
      <c r="D900" s="24"/>
      <c r="E900" s="24"/>
      <c r="F900" s="25"/>
      <c r="G900" s="32" t="str">
        <f>IF(OR(A900="",B900=""),"",IF(AND(D900&lt;&gt;"",E900&lt;&gt;""),ROUND(MAX(0,(E900-D900)*24-MAX(0,MIN(E900,'CẤU HÌNH'!$C$8)-MAX(D900,'CẤU HÌNH'!$C$7))*24),2),0))</f>
        <v/>
      </c>
      <c r="H900" s="34" t="str">
        <f>IF(M900="X",IF(D900&gt;'CẤU HÌNH'!$C$5+'CẤU HÌNH'!$C$10/1440,ROUND((D900-'CẤU HÌNH'!$C$5)*1440,0),0),"")</f>
        <v/>
      </c>
      <c r="I900" s="34" t="str">
        <f>IF(M900="X",IF(E900&lt;'CẤU HÌNH'!$C$6,ROUND(('CẤU HÌNH'!$C$6-E900)*1440,0),0),"")</f>
        <v/>
      </c>
      <c r="J900" s="37" t="str">
        <f>IF(M900="","",IF(M900="TC",G900,IF(M900="X",IF(ROUND((E900-'CẤU HÌNH'!$C$6)*24,4)&gt;='CẤU HÌNH'!$C$13,FLOOR(ROUND((E900-'CẤU HÌNH'!$C$6)*24,4),0.5),0),0)))</f>
        <v/>
      </c>
      <c r="K900" s="32" t="str">
        <f>IF(A900="","",IF(COUNTIF('CẤU HÌNH'!$E$5:$E$24,A900)&gt;0,'CẤU HÌNH'!$C$16,IF(WEEKDAY(A900)=1,'CẤU HÌNH'!$C$15,'CẤU HÌNH'!$C$14)))</f>
        <v/>
      </c>
      <c r="L900" s="37" t="str">
        <f t="shared" si="1"/>
        <v/>
      </c>
      <c r="M900" s="38" t="str">
        <f>IF(OR(A900="",B900=""),"",IF(F900&lt;&gt;"",F900,IF(G900=0,"",IF(OR(COUNTIF('CẤU HÌNH'!$E$5:$E$24,A900)&gt;0,WEEKDAY(A900)=1),"TC",IF(G900&gt;='CẤU HÌNH'!$C$11,"X",IF(G900&gt;='CẤU HÌNH'!$C$12,"N","K"))))))</f>
        <v/>
      </c>
      <c r="N900" s="17"/>
      <c r="O900" s="39" t="str">
        <f t="shared" si="2"/>
        <v/>
      </c>
    </row>
    <row r="901" ht="19.5" customHeight="1">
      <c r="A901" s="15"/>
      <c r="B901" s="17"/>
      <c r="C901" s="22" t="str">
        <f t="array" ref="C901">IF(B901="","",IFERROR(INDEX('NHÂN VIÊN'!$C$5:$C$54,MATCH(B901,'NHÂN VIÊN'!$B$5:$B$54,0)),"⚠ Sai mã NV"))</f>
        <v/>
      </c>
      <c r="D901" s="24"/>
      <c r="E901" s="24"/>
      <c r="F901" s="25"/>
      <c r="G901" s="32" t="str">
        <f>IF(OR(A901="",B901=""),"",IF(AND(D901&lt;&gt;"",E901&lt;&gt;""),ROUND(MAX(0,(E901-D901)*24-MAX(0,MIN(E901,'CẤU HÌNH'!$C$8)-MAX(D901,'CẤU HÌNH'!$C$7))*24),2),0))</f>
        <v/>
      </c>
      <c r="H901" s="34" t="str">
        <f>IF(M901="X",IF(D901&gt;'CẤU HÌNH'!$C$5+'CẤU HÌNH'!$C$10/1440,ROUND((D901-'CẤU HÌNH'!$C$5)*1440,0),0),"")</f>
        <v/>
      </c>
      <c r="I901" s="34" t="str">
        <f>IF(M901="X",IF(E901&lt;'CẤU HÌNH'!$C$6,ROUND(('CẤU HÌNH'!$C$6-E901)*1440,0),0),"")</f>
        <v/>
      </c>
      <c r="J901" s="37" t="str">
        <f>IF(M901="","",IF(M901="TC",G901,IF(M901="X",IF(ROUND((E901-'CẤU HÌNH'!$C$6)*24,4)&gt;='CẤU HÌNH'!$C$13,FLOOR(ROUND((E901-'CẤU HÌNH'!$C$6)*24,4),0.5),0),0)))</f>
        <v/>
      </c>
      <c r="K901" s="32" t="str">
        <f>IF(A901="","",IF(COUNTIF('CẤU HÌNH'!$E$5:$E$24,A901)&gt;0,'CẤU HÌNH'!$C$16,IF(WEEKDAY(A901)=1,'CẤU HÌNH'!$C$15,'CẤU HÌNH'!$C$14)))</f>
        <v/>
      </c>
      <c r="L901" s="37" t="str">
        <f t="shared" si="1"/>
        <v/>
      </c>
      <c r="M901" s="38" t="str">
        <f>IF(OR(A901="",B901=""),"",IF(F901&lt;&gt;"",F901,IF(G901=0,"",IF(OR(COUNTIF('CẤU HÌNH'!$E$5:$E$24,A901)&gt;0,WEEKDAY(A901)=1),"TC",IF(G901&gt;='CẤU HÌNH'!$C$11,"X",IF(G901&gt;='CẤU HÌNH'!$C$12,"N","K"))))))</f>
        <v/>
      </c>
      <c r="N901" s="17"/>
      <c r="O901" s="39" t="str">
        <f t="shared" si="2"/>
        <v/>
      </c>
    </row>
    <row r="902" ht="19.5" customHeight="1">
      <c r="A902" s="15"/>
      <c r="B902" s="17"/>
      <c r="C902" s="22" t="str">
        <f t="array" ref="C902">IF(B902="","",IFERROR(INDEX('NHÂN VIÊN'!$C$5:$C$54,MATCH(B902,'NHÂN VIÊN'!$B$5:$B$54,0)),"⚠ Sai mã NV"))</f>
        <v/>
      </c>
      <c r="D902" s="24"/>
      <c r="E902" s="24"/>
      <c r="F902" s="25"/>
      <c r="G902" s="32" t="str">
        <f>IF(OR(A902="",B902=""),"",IF(AND(D902&lt;&gt;"",E902&lt;&gt;""),ROUND(MAX(0,(E902-D902)*24-MAX(0,MIN(E902,'CẤU HÌNH'!$C$8)-MAX(D902,'CẤU HÌNH'!$C$7))*24),2),0))</f>
        <v/>
      </c>
      <c r="H902" s="34" t="str">
        <f>IF(M902="X",IF(D902&gt;'CẤU HÌNH'!$C$5+'CẤU HÌNH'!$C$10/1440,ROUND((D902-'CẤU HÌNH'!$C$5)*1440,0),0),"")</f>
        <v/>
      </c>
      <c r="I902" s="34" t="str">
        <f>IF(M902="X",IF(E902&lt;'CẤU HÌNH'!$C$6,ROUND(('CẤU HÌNH'!$C$6-E902)*1440,0),0),"")</f>
        <v/>
      </c>
      <c r="J902" s="37" t="str">
        <f>IF(M902="","",IF(M902="TC",G902,IF(M902="X",IF(ROUND((E902-'CẤU HÌNH'!$C$6)*24,4)&gt;='CẤU HÌNH'!$C$13,FLOOR(ROUND((E902-'CẤU HÌNH'!$C$6)*24,4),0.5),0),0)))</f>
        <v/>
      </c>
      <c r="K902" s="32" t="str">
        <f>IF(A902="","",IF(COUNTIF('CẤU HÌNH'!$E$5:$E$24,A902)&gt;0,'CẤU HÌNH'!$C$16,IF(WEEKDAY(A902)=1,'CẤU HÌNH'!$C$15,'CẤU HÌNH'!$C$14)))</f>
        <v/>
      </c>
      <c r="L902" s="37" t="str">
        <f t="shared" si="1"/>
        <v/>
      </c>
      <c r="M902" s="38" t="str">
        <f>IF(OR(A902="",B902=""),"",IF(F902&lt;&gt;"",F902,IF(G902=0,"",IF(OR(COUNTIF('CẤU HÌNH'!$E$5:$E$24,A902)&gt;0,WEEKDAY(A902)=1),"TC",IF(G902&gt;='CẤU HÌNH'!$C$11,"X",IF(G902&gt;='CẤU HÌNH'!$C$12,"N","K"))))))</f>
        <v/>
      </c>
      <c r="N902" s="17"/>
      <c r="O902" s="39" t="str">
        <f t="shared" si="2"/>
        <v/>
      </c>
    </row>
    <row r="903" ht="19.5" customHeight="1">
      <c r="A903" s="15"/>
      <c r="B903" s="17"/>
      <c r="C903" s="22" t="str">
        <f t="array" ref="C903">IF(B903="","",IFERROR(INDEX('NHÂN VIÊN'!$C$5:$C$54,MATCH(B903,'NHÂN VIÊN'!$B$5:$B$54,0)),"⚠ Sai mã NV"))</f>
        <v/>
      </c>
      <c r="D903" s="24"/>
      <c r="E903" s="24"/>
      <c r="F903" s="25"/>
      <c r="G903" s="32" t="str">
        <f>IF(OR(A903="",B903=""),"",IF(AND(D903&lt;&gt;"",E903&lt;&gt;""),ROUND(MAX(0,(E903-D903)*24-MAX(0,MIN(E903,'CẤU HÌNH'!$C$8)-MAX(D903,'CẤU HÌNH'!$C$7))*24),2),0))</f>
        <v/>
      </c>
      <c r="H903" s="34" t="str">
        <f>IF(M903="X",IF(D903&gt;'CẤU HÌNH'!$C$5+'CẤU HÌNH'!$C$10/1440,ROUND((D903-'CẤU HÌNH'!$C$5)*1440,0),0),"")</f>
        <v/>
      </c>
      <c r="I903" s="34" t="str">
        <f>IF(M903="X",IF(E903&lt;'CẤU HÌNH'!$C$6,ROUND(('CẤU HÌNH'!$C$6-E903)*1440,0),0),"")</f>
        <v/>
      </c>
      <c r="J903" s="37" t="str">
        <f>IF(M903="","",IF(M903="TC",G903,IF(M903="X",IF(ROUND((E903-'CẤU HÌNH'!$C$6)*24,4)&gt;='CẤU HÌNH'!$C$13,FLOOR(ROUND((E903-'CẤU HÌNH'!$C$6)*24,4),0.5),0),0)))</f>
        <v/>
      </c>
      <c r="K903" s="32" t="str">
        <f>IF(A903="","",IF(COUNTIF('CẤU HÌNH'!$E$5:$E$24,A903)&gt;0,'CẤU HÌNH'!$C$16,IF(WEEKDAY(A903)=1,'CẤU HÌNH'!$C$15,'CẤU HÌNH'!$C$14)))</f>
        <v/>
      </c>
      <c r="L903" s="37" t="str">
        <f t="shared" si="1"/>
        <v/>
      </c>
      <c r="M903" s="38" t="str">
        <f>IF(OR(A903="",B903=""),"",IF(F903&lt;&gt;"",F903,IF(G903=0,"",IF(OR(COUNTIF('CẤU HÌNH'!$E$5:$E$24,A903)&gt;0,WEEKDAY(A903)=1),"TC",IF(G903&gt;='CẤU HÌNH'!$C$11,"X",IF(G903&gt;='CẤU HÌNH'!$C$12,"N","K"))))))</f>
        <v/>
      </c>
      <c r="N903" s="17"/>
      <c r="O903" s="39" t="str">
        <f t="shared" si="2"/>
        <v/>
      </c>
    </row>
    <row r="904" ht="19.5" customHeight="1">
      <c r="A904" s="15"/>
      <c r="B904" s="17"/>
      <c r="C904" s="22" t="str">
        <f t="array" ref="C904">IF(B904="","",IFERROR(INDEX('NHÂN VIÊN'!$C$5:$C$54,MATCH(B904,'NHÂN VIÊN'!$B$5:$B$54,0)),"⚠ Sai mã NV"))</f>
        <v/>
      </c>
      <c r="D904" s="24"/>
      <c r="E904" s="24"/>
      <c r="F904" s="25"/>
      <c r="G904" s="32" t="str">
        <f>IF(OR(A904="",B904=""),"",IF(AND(D904&lt;&gt;"",E904&lt;&gt;""),ROUND(MAX(0,(E904-D904)*24-MAX(0,MIN(E904,'CẤU HÌNH'!$C$8)-MAX(D904,'CẤU HÌNH'!$C$7))*24),2),0))</f>
        <v/>
      </c>
      <c r="H904" s="34" t="str">
        <f>IF(M904="X",IF(D904&gt;'CẤU HÌNH'!$C$5+'CẤU HÌNH'!$C$10/1440,ROUND((D904-'CẤU HÌNH'!$C$5)*1440,0),0),"")</f>
        <v/>
      </c>
      <c r="I904" s="34" t="str">
        <f>IF(M904="X",IF(E904&lt;'CẤU HÌNH'!$C$6,ROUND(('CẤU HÌNH'!$C$6-E904)*1440,0),0),"")</f>
        <v/>
      </c>
      <c r="J904" s="37" t="str">
        <f>IF(M904="","",IF(M904="TC",G904,IF(M904="X",IF(ROUND((E904-'CẤU HÌNH'!$C$6)*24,4)&gt;='CẤU HÌNH'!$C$13,FLOOR(ROUND((E904-'CẤU HÌNH'!$C$6)*24,4),0.5),0),0)))</f>
        <v/>
      </c>
      <c r="K904" s="32" t="str">
        <f>IF(A904="","",IF(COUNTIF('CẤU HÌNH'!$E$5:$E$24,A904)&gt;0,'CẤU HÌNH'!$C$16,IF(WEEKDAY(A904)=1,'CẤU HÌNH'!$C$15,'CẤU HÌNH'!$C$14)))</f>
        <v/>
      </c>
      <c r="L904" s="37" t="str">
        <f t="shared" si="1"/>
        <v/>
      </c>
      <c r="M904" s="38" t="str">
        <f>IF(OR(A904="",B904=""),"",IF(F904&lt;&gt;"",F904,IF(G904=0,"",IF(OR(COUNTIF('CẤU HÌNH'!$E$5:$E$24,A904)&gt;0,WEEKDAY(A904)=1),"TC",IF(G904&gt;='CẤU HÌNH'!$C$11,"X",IF(G904&gt;='CẤU HÌNH'!$C$12,"N","K"))))))</f>
        <v/>
      </c>
      <c r="N904" s="17"/>
      <c r="O904" s="39" t="str">
        <f t="shared" si="2"/>
        <v/>
      </c>
    </row>
    <row r="905" ht="19.5" customHeight="1">
      <c r="A905" s="15"/>
      <c r="B905" s="17"/>
      <c r="C905" s="22" t="str">
        <f t="array" ref="C905">IF(B905="","",IFERROR(INDEX('NHÂN VIÊN'!$C$5:$C$54,MATCH(B905,'NHÂN VIÊN'!$B$5:$B$54,0)),"⚠ Sai mã NV"))</f>
        <v/>
      </c>
      <c r="D905" s="24"/>
      <c r="E905" s="24"/>
      <c r="F905" s="25"/>
      <c r="G905" s="32" t="str">
        <f>IF(OR(A905="",B905=""),"",IF(AND(D905&lt;&gt;"",E905&lt;&gt;""),ROUND(MAX(0,(E905-D905)*24-MAX(0,MIN(E905,'CẤU HÌNH'!$C$8)-MAX(D905,'CẤU HÌNH'!$C$7))*24),2),0))</f>
        <v/>
      </c>
      <c r="H905" s="34" t="str">
        <f>IF(M905="X",IF(D905&gt;'CẤU HÌNH'!$C$5+'CẤU HÌNH'!$C$10/1440,ROUND((D905-'CẤU HÌNH'!$C$5)*1440,0),0),"")</f>
        <v/>
      </c>
      <c r="I905" s="34" t="str">
        <f>IF(M905="X",IF(E905&lt;'CẤU HÌNH'!$C$6,ROUND(('CẤU HÌNH'!$C$6-E905)*1440,0),0),"")</f>
        <v/>
      </c>
      <c r="J905" s="37" t="str">
        <f>IF(M905="","",IF(M905="TC",G905,IF(M905="X",IF(ROUND((E905-'CẤU HÌNH'!$C$6)*24,4)&gt;='CẤU HÌNH'!$C$13,FLOOR(ROUND((E905-'CẤU HÌNH'!$C$6)*24,4),0.5),0),0)))</f>
        <v/>
      </c>
      <c r="K905" s="32" t="str">
        <f>IF(A905="","",IF(COUNTIF('CẤU HÌNH'!$E$5:$E$24,A905)&gt;0,'CẤU HÌNH'!$C$16,IF(WEEKDAY(A905)=1,'CẤU HÌNH'!$C$15,'CẤU HÌNH'!$C$14)))</f>
        <v/>
      </c>
      <c r="L905" s="37" t="str">
        <f t="shared" si="1"/>
        <v/>
      </c>
      <c r="M905" s="38" t="str">
        <f>IF(OR(A905="",B905=""),"",IF(F905&lt;&gt;"",F905,IF(G905=0,"",IF(OR(COUNTIF('CẤU HÌNH'!$E$5:$E$24,A905)&gt;0,WEEKDAY(A905)=1),"TC",IF(G905&gt;='CẤU HÌNH'!$C$11,"X",IF(G905&gt;='CẤU HÌNH'!$C$12,"N","K"))))))</f>
        <v/>
      </c>
      <c r="N905" s="17"/>
      <c r="O905" s="39" t="str">
        <f t="shared" si="2"/>
        <v/>
      </c>
    </row>
    <row r="906" ht="19.5" customHeight="1">
      <c r="A906" s="15"/>
      <c r="B906" s="17"/>
      <c r="C906" s="22" t="str">
        <f t="array" ref="C906">IF(B906="","",IFERROR(INDEX('NHÂN VIÊN'!$C$5:$C$54,MATCH(B906,'NHÂN VIÊN'!$B$5:$B$54,0)),"⚠ Sai mã NV"))</f>
        <v/>
      </c>
      <c r="D906" s="24"/>
      <c r="E906" s="24"/>
      <c r="F906" s="25"/>
      <c r="G906" s="32" t="str">
        <f>IF(OR(A906="",B906=""),"",IF(AND(D906&lt;&gt;"",E906&lt;&gt;""),ROUND(MAX(0,(E906-D906)*24-MAX(0,MIN(E906,'CẤU HÌNH'!$C$8)-MAX(D906,'CẤU HÌNH'!$C$7))*24),2),0))</f>
        <v/>
      </c>
      <c r="H906" s="34" t="str">
        <f>IF(M906="X",IF(D906&gt;'CẤU HÌNH'!$C$5+'CẤU HÌNH'!$C$10/1440,ROUND((D906-'CẤU HÌNH'!$C$5)*1440,0),0),"")</f>
        <v/>
      </c>
      <c r="I906" s="34" t="str">
        <f>IF(M906="X",IF(E906&lt;'CẤU HÌNH'!$C$6,ROUND(('CẤU HÌNH'!$C$6-E906)*1440,0),0),"")</f>
        <v/>
      </c>
      <c r="J906" s="37" t="str">
        <f>IF(M906="","",IF(M906="TC",G906,IF(M906="X",IF(ROUND((E906-'CẤU HÌNH'!$C$6)*24,4)&gt;='CẤU HÌNH'!$C$13,FLOOR(ROUND((E906-'CẤU HÌNH'!$C$6)*24,4),0.5),0),0)))</f>
        <v/>
      </c>
      <c r="K906" s="32" t="str">
        <f>IF(A906="","",IF(COUNTIF('CẤU HÌNH'!$E$5:$E$24,A906)&gt;0,'CẤU HÌNH'!$C$16,IF(WEEKDAY(A906)=1,'CẤU HÌNH'!$C$15,'CẤU HÌNH'!$C$14)))</f>
        <v/>
      </c>
      <c r="L906" s="37" t="str">
        <f t="shared" si="1"/>
        <v/>
      </c>
      <c r="M906" s="38" t="str">
        <f>IF(OR(A906="",B906=""),"",IF(F906&lt;&gt;"",F906,IF(G906=0,"",IF(OR(COUNTIF('CẤU HÌNH'!$E$5:$E$24,A906)&gt;0,WEEKDAY(A906)=1),"TC",IF(G906&gt;='CẤU HÌNH'!$C$11,"X",IF(G906&gt;='CẤU HÌNH'!$C$12,"N","K"))))))</f>
        <v/>
      </c>
      <c r="N906" s="17"/>
      <c r="O906" s="39" t="str">
        <f t="shared" si="2"/>
        <v/>
      </c>
    </row>
    <row r="907" ht="19.5" customHeight="1">
      <c r="A907" s="15"/>
      <c r="B907" s="17"/>
      <c r="C907" s="22" t="str">
        <f t="array" ref="C907">IF(B907="","",IFERROR(INDEX('NHÂN VIÊN'!$C$5:$C$54,MATCH(B907,'NHÂN VIÊN'!$B$5:$B$54,0)),"⚠ Sai mã NV"))</f>
        <v/>
      </c>
      <c r="D907" s="24"/>
      <c r="E907" s="24"/>
      <c r="F907" s="25"/>
      <c r="G907" s="32" t="str">
        <f>IF(OR(A907="",B907=""),"",IF(AND(D907&lt;&gt;"",E907&lt;&gt;""),ROUND(MAX(0,(E907-D907)*24-MAX(0,MIN(E907,'CẤU HÌNH'!$C$8)-MAX(D907,'CẤU HÌNH'!$C$7))*24),2),0))</f>
        <v/>
      </c>
      <c r="H907" s="34" t="str">
        <f>IF(M907="X",IF(D907&gt;'CẤU HÌNH'!$C$5+'CẤU HÌNH'!$C$10/1440,ROUND((D907-'CẤU HÌNH'!$C$5)*1440,0),0),"")</f>
        <v/>
      </c>
      <c r="I907" s="34" t="str">
        <f>IF(M907="X",IF(E907&lt;'CẤU HÌNH'!$C$6,ROUND(('CẤU HÌNH'!$C$6-E907)*1440,0),0),"")</f>
        <v/>
      </c>
      <c r="J907" s="37" t="str">
        <f>IF(M907="","",IF(M907="TC",G907,IF(M907="X",IF(ROUND((E907-'CẤU HÌNH'!$C$6)*24,4)&gt;='CẤU HÌNH'!$C$13,FLOOR(ROUND((E907-'CẤU HÌNH'!$C$6)*24,4),0.5),0),0)))</f>
        <v/>
      </c>
      <c r="K907" s="32" t="str">
        <f>IF(A907="","",IF(COUNTIF('CẤU HÌNH'!$E$5:$E$24,A907)&gt;0,'CẤU HÌNH'!$C$16,IF(WEEKDAY(A907)=1,'CẤU HÌNH'!$C$15,'CẤU HÌNH'!$C$14)))</f>
        <v/>
      </c>
      <c r="L907" s="37" t="str">
        <f t="shared" si="1"/>
        <v/>
      </c>
      <c r="M907" s="38" t="str">
        <f>IF(OR(A907="",B907=""),"",IF(F907&lt;&gt;"",F907,IF(G907=0,"",IF(OR(COUNTIF('CẤU HÌNH'!$E$5:$E$24,A907)&gt;0,WEEKDAY(A907)=1),"TC",IF(G907&gt;='CẤU HÌNH'!$C$11,"X",IF(G907&gt;='CẤU HÌNH'!$C$12,"N","K"))))))</f>
        <v/>
      </c>
      <c r="N907" s="17"/>
      <c r="O907" s="39" t="str">
        <f t="shared" si="2"/>
        <v/>
      </c>
    </row>
    <row r="908" ht="19.5" customHeight="1">
      <c r="A908" s="15"/>
      <c r="B908" s="17"/>
      <c r="C908" s="22" t="str">
        <f t="array" ref="C908">IF(B908="","",IFERROR(INDEX('NHÂN VIÊN'!$C$5:$C$54,MATCH(B908,'NHÂN VIÊN'!$B$5:$B$54,0)),"⚠ Sai mã NV"))</f>
        <v/>
      </c>
      <c r="D908" s="24"/>
      <c r="E908" s="24"/>
      <c r="F908" s="25"/>
      <c r="G908" s="32" t="str">
        <f>IF(OR(A908="",B908=""),"",IF(AND(D908&lt;&gt;"",E908&lt;&gt;""),ROUND(MAX(0,(E908-D908)*24-MAX(0,MIN(E908,'CẤU HÌNH'!$C$8)-MAX(D908,'CẤU HÌNH'!$C$7))*24),2),0))</f>
        <v/>
      </c>
      <c r="H908" s="34" t="str">
        <f>IF(M908="X",IF(D908&gt;'CẤU HÌNH'!$C$5+'CẤU HÌNH'!$C$10/1440,ROUND((D908-'CẤU HÌNH'!$C$5)*1440,0),0),"")</f>
        <v/>
      </c>
      <c r="I908" s="34" t="str">
        <f>IF(M908="X",IF(E908&lt;'CẤU HÌNH'!$C$6,ROUND(('CẤU HÌNH'!$C$6-E908)*1440,0),0),"")</f>
        <v/>
      </c>
      <c r="J908" s="37" t="str">
        <f>IF(M908="","",IF(M908="TC",G908,IF(M908="X",IF(ROUND((E908-'CẤU HÌNH'!$C$6)*24,4)&gt;='CẤU HÌNH'!$C$13,FLOOR(ROUND((E908-'CẤU HÌNH'!$C$6)*24,4),0.5),0),0)))</f>
        <v/>
      </c>
      <c r="K908" s="32" t="str">
        <f>IF(A908="","",IF(COUNTIF('CẤU HÌNH'!$E$5:$E$24,A908)&gt;0,'CẤU HÌNH'!$C$16,IF(WEEKDAY(A908)=1,'CẤU HÌNH'!$C$15,'CẤU HÌNH'!$C$14)))</f>
        <v/>
      </c>
      <c r="L908" s="37" t="str">
        <f t="shared" si="1"/>
        <v/>
      </c>
      <c r="M908" s="38" t="str">
        <f>IF(OR(A908="",B908=""),"",IF(F908&lt;&gt;"",F908,IF(G908=0,"",IF(OR(COUNTIF('CẤU HÌNH'!$E$5:$E$24,A908)&gt;0,WEEKDAY(A908)=1),"TC",IF(G908&gt;='CẤU HÌNH'!$C$11,"X",IF(G908&gt;='CẤU HÌNH'!$C$12,"N","K"))))))</f>
        <v/>
      </c>
      <c r="N908" s="17"/>
      <c r="O908" s="39" t="str">
        <f t="shared" si="2"/>
        <v/>
      </c>
    </row>
    <row r="909" ht="19.5" customHeight="1">
      <c r="A909" s="15"/>
      <c r="B909" s="17"/>
      <c r="C909" s="22" t="str">
        <f t="array" ref="C909">IF(B909="","",IFERROR(INDEX('NHÂN VIÊN'!$C$5:$C$54,MATCH(B909,'NHÂN VIÊN'!$B$5:$B$54,0)),"⚠ Sai mã NV"))</f>
        <v/>
      </c>
      <c r="D909" s="24"/>
      <c r="E909" s="24"/>
      <c r="F909" s="25"/>
      <c r="G909" s="32" t="str">
        <f>IF(OR(A909="",B909=""),"",IF(AND(D909&lt;&gt;"",E909&lt;&gt;""),ROUND(MAX(0,(E909-D909)*24-MAX(0,MIN(E909,'CẤU HÌNH'!$C$8)-MAX(D909,'CẤU HÌNH'!$C$7))*24),2),0))</f>
        <v/>
      </c>
      <c r="H909" s="34" t="str">
        <f>IF(M909="X",IF(D909&gt;'CẤU HÌNH'!$C$5+'CẤU HÌNH'!$C$10/1440,ROUND((D909-'CẤU HÌNH'!$C$5)*1440,0),0),"")</f>
        <v/>
      </c>
      <c r="I909" s="34" t="str">
        <f>IF(M909="X",IF(E909&lt;'CẤU HÌNH'!$C$6,ROUND(('CẤU HÌNH'!$C$6-E909)*1440,0),0),"")</f>
        <v/>
      </c>
      <c r="J909" s="37" t="str">
        <f>IF(M909="","",IF(M909="TC",G909,IF(M909="X",IF(ROUND((E909-'CẤU HÌNH'!$C$6)*24,4)&gt;='CẤU HÌNH'!$C$13,FLOOR(ROUND((E909-'CẤU HÌNH'!$C$6)*24,4),0.5),0),0)))</f>
        <v/>
      </c>
      <c r="K909" s="32" t="str">
        <f>IF(A909="","",IF(COUNTIF('CẤU HÌNH'!$E$5:$E$24,A909)&gt;0,'CẤU HÌNH'!$C$16,IF(WEEKDAY(A909)=1,'CẤU HÌNH'!$C$15,'CẤU HÌNH'!$C$14)))</f>
        <v/>
      </c>
      <c r="L909" s="37" t="str">
        <f t="shared" si="1"/>
        <v/>
      </c>
      <c r="M909" s="38" t="str">
        <f>IF(OR(A909="",B909=""),"",IF(F909&lt;&gt;"",F909,IF(G909=0,"",IF(OR(COUNTIF('CẤU HÌNH'!$E$5:$E$24,A909)&gt;0,WEEKDAY(A909)=1),"TC",IF(G909&gt;='CẤU HÌNH'!$C$11,"X",IF(G909&gt;='CẤU HÌNH'!$C$12,"N","K"))))))</f>
        <v/>
      </c>
      <c r="N909" s="17"/>
      <c r="O909" s="39" t="str">
        <f t="shared" si="2"/>
        <v/>
      </c>
    </row>
    <row r="910" ht="19.5" customHeight="1">
      <c r="A910" s="15"/>
      <c r="B910" s="17"/>
      <c r="C910" s="22" t="str">
        <f t="array" ref="C910">IF(B910="","",IFERROR(INDEX('NHÂN VIÊN'!$C$5:$C$54,MATCH(B910,'NHÂN VIÊN'!$B$5:$B$54,0)),"⚠ Sai mã NV"))</f>
        <v/>
      </c>
      <c r="D910" s="24"/>
      <c r="E910" s="24"/>
      <c r="F910" s="25"/>
      <c r="G910" s="32" t="str">
        <f>IF(OR(A910="",B910=""),"",IF(AND(D910&lt;&gt;"",E910&lt;&gt;""),ROUND(MAX(0,(E910-D910)*24-MAX(0,MIN(E910,'CẤU HÌNH'!$C$8)-MAX(D910,'CẤU HÌNH'!$C$7))*24),2),0))</f>
        <v/>
      </c>
      <c r="H910" s="34" t="str">
        <f>IF(M910="X",IF(D910&gt;'CẤU HÌNH'!$C$5+'CẤU HÌNH'!$C$10/1440,ROUND((D910-'CẤU HÌNH'!$C$5)*1440,0),0),"")</f>
        <v/>
      </c>
      <c r="I910" s="34" t="str">
        <f>IF(M910="X",IF(E910&lt;'CẤU HÌNH'!$C$6,ROUND(('CẤU HÌNH'!$C$6-E910)*1440,0),0),"")</f>
        <v/>
      </c>
      <c r="J910" s="37" t="str">
        <f>IF(M910="","",IF(M910="TC",G910,IF(M910="X",IF(ROUND((E910-'CẤU HÌNH'!$C$6)*24,4)&gt;='CẤU HÌNH'!$C$13,FLOOR(ROUND((E910-'CẤU HÌNH'!$C$6)*24,4),0.5),0),0)))</f>
        <v/>
      </c>
      <c r="K910" s="32" t="str">
        <f>IF(A910="","",IF(COUNTIF('CẤU HÌNH'!$E$5:$E$24,A910)&gt;0,'CẤU HÌNH'!$C$16,IF(WEEKDAY(A910)=1,'CẤU HÌNH'!$C$15,'CẤU HÌNH'!$C$14)))</f>
        <v/>
      </c>
      <c r="L910" s="37" t="str">
        <f t="shared" si="1"/>
        <v/>
      </c>
      <c r="M910" s="38" t="str">
        <f>IF(OR(A910="",B910=""),"",IF(F910&lt;&gt;"",F910,IF(G910=0,"",IF(OR(COUNTIF('CẤU HÌNH'!$E$5:$E$24,A910)&gt;0,WEEKDAY(A910)=1),"TC",IF(G910&gt;='CẤU HÌNH'!$C$11,"X",IF(G910&gt;='CẤU HÌNH'!$C$12,"N","K"))))))</f>
        <v/>
      </c>
      <c r="N910" s="17"/>
      <c r="O910" s="39" t="str">
        <f t="shared" si="2"/>
        <v/>
      </c>
    </row>
    <row r="911" ht="19.5" customHeight="1">
      <c r="A911" s="15"/>
      <c r="B911" s="17"/>
      <c r="C911" s="22" t="str">
        <f t="array" ref="C911">IF(B911="","",IFERROR(INDEX('NHÂN VIÊN'!$C$5:$C$54,MATCH(B911,'NHÂN VIÊN'!$B$5:$B$54,0)),"⚠ Sai mã NV"))</f>
        <v/>
      </c>
      <c r="D911" s="24"/>
      <c r="E911" s="24"/>
      <c r="F911" s="25"/>
      <c r="G911" s="32" t="str">
        <f>IF(OR(A911="",B911=""),"",IF(AND(D911&lt;&gt;"",E911&lt;&gt;""),ROUND(MAX(0,(E911-D911)*24-MAX(0,MIN(E911,'CẤU HÌNH'!$C$8)-MAX(D911,'CẤU HÌNH'!$C$7))*24),2),0))</f>
        <v/>
      </c>
      <c r="H911" s="34" t="str">
        <f>IF(M911="X",IF(D911&gt;'CẤU HÌNH'!$C$5+'CẤU HÌNH'!$C$10/1440,ROUND((D911-'CẤU HÌNH'!$C$5)*1440,0),0),"")</f>
        <v/>
      </c>
      <c r="I911" s="34" t="str">
        <f>IF(M911="X",IF(E911&lt;'CẤU HÌNH'!$C$6,ROUND(('CẤU HÌNH'!$C$6-E911)*1440,0),0),"")</f>
        <v/>
      </c>
      <c r="J911" s="37" t="str">
        <f>IF(M911="","",IF(M911="TC",G911,IF(M911="X",IF(ROUND((E911-'CẤU HÌNH'!$C$6)*24,4)&gt;='CẤU HÌNH'!$C$13,FLOOR(ROUND((E911-'CẤU HÌNH'!$C$6)*24,4),0.5),0),0)))</f>
        <v/>
      </c>
      <c r="K911" s="32" t="str">
        <f>IF(A911="","",IF(COUNTIF('CẤU HÌNH'!$E$5:$E$24,A911)&gt;0,'CẤU HÌNH'!$C$16,IF(WEEKDAY(A911)=1,'CẤU HÌNH'!$C$15,'CẤU HÌNH'!$C$14)))</f>
        <v/>
      </c>
      <c r="L911" s="37" t="str">
        <f t="shared" si="1"/>
        <v/>
      </c>
      <c r="M911" s="38" t="str">
        <f>IF(OR(A911="",B911=""),"",IF(F911&lt;&gt;"",F911,IF(G911=0,"",IF(OR(COUNTIF('CẤU HÌNH'!$E$5:$E$24,A911)&gt;0,WEEKDAY(A911)=1),"TC",IF(G911&gt;='CẤU HÌNH'!$C$11,"X",IF(G911&gt;='CẤU HÌNH'!$C$12,"N","K"))))))</f>
        <v/>
      </c>
      <c r="N911" s="17"/>
      <c r="O911" s="39" t="str">
        <f t="shared" si="2"/>
        <v/>
      </c>
    </row>
    <row r="912" ht="19.5" customHeight="1">
      <c r="A912" s="15"/>
      <c r="B912" s="17"/>
      <c r="C912" s="22" t="str">
        <f t="array" ref="C912">IF(B912="","",IFERROR(INDEX('NHÂN VIÊN'!$C$5:$C$54,MATCH(B912,'NHÂN VIÊN'!$B$5:$B$54,0)),"⚠ Sai mã NV"))</f>
        <v/>
      </c>
      <c r="D912" s="24"/>
      <c r="E912" s="24"/>
      <c r="F912" s="25"/>
      <c r="G912" s="32" t="str">
        <f>IF(OR(A912="",B912=""),"",IF(AND(D912&lt;&gt;"",E912&lt;&gt;""),ROUND(MAX(0,(E912-D912)*24-MAX(0,MIN(E912,'CẤU HÌNH'!$C$8)-MAX(D912,'CẤU HÌNH'!$C$7))*24),2),0))</f>
        <v/>
      </c>
      <c r="H912" s="34" t="str">
        <f>IF(M912="X",IF(D912&gt;'CẤU HÌNH'!$C$5+'CẤU HÌNH'!$C$10/1440,ROUND((D912-'CẤU HÌNH'!$C$5)*1440,0),0),"")</f>
        <v/>
      </c>
      <c r="I912" s="34" t="str">
        <f>IF(M912="X",IF(E912&lt;'CẤU HÌNH'!$C$6,ROUND(('CẤU HÌNH'!$C$6-E912)*1440,0),0),"")</f>
        <v/>
      </c>
      <c r="J912" s="37" t="str">
        <f>IF(M912="","",IF(M912="TC",G912,IF(M912="X",IF(ROUND((E912-'CẤU HÌNH'!$C$6)*24,4)&gt;='CẤU HÌNH'!$C$13,FLOOR(ROUND((E912-'CẤU HÌNH'!$C$6)*24,4),0.5),0),0)))</f>
        <v/>
      </c>
      <c r="K912" s="32" t="str">
        <f>IF(A912="","",IF(COUNTIF('CẤU HÌNH'!$E$5:$E$24,A912)&gt;0,'CẤU HÌNH'!$C$16,IF(WEEKDAY(A912)=1,'CẤU HÌNH'!$C$15,'CẤU HÌNH'!$C$14)))</f>
        <v/>
      </c>
      <c r="L912" s="37" t="str">
        <f t="shared" si="1"/>
        <v/>
      </c>
      <c r="M912" s="38" t="str">
        <f>IF(OR(A912="",B912=""),"",IF(F912&lt;&gt;"",F912,IF(G912=0,"",IF(OR(COUNTIF('CẤU HÌNH'!$E$5:$E$24,A912)&gt;0,WEEKDAY(A912)=1),"TC",IF(G912&gt;='CẤU HÌNH'!$C$11,"X",IF(G912&gt;='CẤU HÌNH'!$C$12,"N","K"))))))</f>
        <v/>
      </c>
      <c r="N912" s="17"/>
      <c r="O912" s="39" t="str">
        <f t="shared" si="2"/>
        <v/>
      </c>
    </row>
    <row r="913" ht="19.5" customHeight="1">
      <c r="A913" s="15"/>
      <c r="B913" s="17"/>
      <c r="C913" s="22" t="str">
        <f t="array" ref="C913">IF(B913="","",IFERROR(INDEX('NHÂN VIÊN'!$C$5:$C$54,MATCH(B913,'NHÂN VIÊN'!$B$5:$B$54,0)),"⚠ Sai mã NV"))</f>
        <v/>
      </c>
      <c r="D913" s="24"/>
      <c r="E913" s="24"/>
      <c r="F913" s="25"/>
      <c r="G913" s="32" t="str">
        <f>IF(OR(A913="",B913=""),"",IF(AND(D913&lt;&gt;"",E913&lt;&gt;""),ROUND(MAX(0,(E913-D913)*24-MAX(0,MIN(E913,'CẤU HÌNH'!$C$8)-MAX(D913,'CẤU HÌNH'!$C$7))*24),2),0))</f>
        <v/>
      </c>
      <c r="H913" s="34" t="str">
        <f>IF(M913="X",IF(D913&gt;'CẤU HÌNH'!$C$5+'CẤU HÌNH'!$C$10/1440,ROUND((D913-'CẤU HÌNH'!$C$5)*1440,0),0),"")</f>
        <v/>
      </c>
      <c r="I913" s="34" t="str">
        <f>IF(M913="X",IF(E913&lt;'CẤU HÌNH'!$C$6,ROUND(('CẤU HÌNH'!$C$6-E913)*1440,0),0),"")</f>
        <v/>
      </c>
      <c r="J913" s="37" t="str">
        <f>IF(M913="","",IF(M913="TC",G913,IF(M913="X",IF(ROUND((E913-'CẤU HÌNH'!$C$6)*24,4)&gt;='CẤU HÌNH'!$C$13,FLOOR(ROUND((E913-'CẤU HÌNH'!$C$6)*24,4),0.5),0),0)))</f>
        <v/>
      </c>
      <c r="K913" s="32" t="str">
        <f>IF(A913="","",IF(COUNTIF('CẤU HÌNH'!$E$5:$E$24,A913)&gt;0,'CẤU HÌNH'!$C$16,IF(WEEKDAY(A913)=1,'CẤU HÌNH'!$C$15,'CẤU HÌNH'!$C$14)))</f>
        <v/>
      </c>
      <c r="L913" s="37" t="str">
        <f t="shared" si="1"/>
        <v/>
      </c>
      <c r="M913" s="38" t="str">
        <f>IF(OR(A913="",B913=""),"",IF(F913&lt;&gt;"",F913,IF(G913=0,"",IF(OR(COUNTIF('CẤU HÌNH'!$E$5:$E$24,A913)&gt;0,WEEKDAY(A913)=1),"TC",IF(G913&gt;='CẤU HÌNH'!$C$11,"X",IF(G913&gt;='CẤU HÌNH'!$C$12,"N","K"))))))</f>
        <v/>
      </c>
      <c r="N913" s="17"/>
      <c r="O913" s="39" t="str">
        <f t="shared" si="2"/>
        <v/>
      </c>
    </row>
    <row r="914" ht="19.5" customHeight="1">
      <c r="A914" s="15"/>
      <c r="B914" s="17"/>
      <c r="C914" s="22" t="str">
        <f t="array" ref="C914">IF(B914="","",IFERROR(INDEX('NHÂN VIÊN'!$C$5:$C$54,MATCH(B914,'NHÂN VIÊN'!$B$5:$B$54,0)),"⚠ Sai mã NV"))</f>
        <v/>
      </c>
      <c r="D914" s="24"/>
      <c r="E914" s="24"/>
      <c r="F914" s="25"/>
      <c r="G914" s="32" t="str">
        <f>IF(OR(A914="",B914=""),"",IF(AND(D914&lt;&gt;"",E914&lt;&gt;""),ROUND(MAX(0,(E914-D914)*24-MAX(0,MIN(E914,'CẤU HÌNH'!$C$8)-MAX(D914,'CẤU HÌNH'!$C$7))*24),2),0))</f>
        <v/>
      </c>
      <c r="H914" s="34" t="str">
        <f>IF(M914="X",IF(D914&gt;'CẤU HÌNH'!$C$5+'CẤU HÌNH'!$C$10/1440,ROUND((D914-'CẤU HÌNH'!$C$5)*1440,0),0),"")</f>
        <v/>
      </c>
      <c r="I914" s="34" t="str">
        <f>IF(M914="X",IF(E914&lt;'CẤU HÌNH'!$C$6,ROUND(('CẤU HÌNH'!$C$6-E914)*1440,0),0),"")</f>
        <v/>
      </c>
      <c r="J914" s="37" t="str">
        <f>IF(M914="","",IF(M914="TC",G914,IF(M914="X",IF(ROUND((E914-'CẤU HÌNH'!$C$6)*24,4)&gt;='CẤU HÌNH'!$C$13,FLOOR(ROUND((E914-'CẤU HÌNH'!$C$6)*24,4),0.5),0),0)))</f>
        <v/>
      </c>
      <c r="K914" s="32" t="str">
        <f>IF(A914="","",IF(COUNTIF('CẤU HÌNH'!$E$5:$E$24,A914)&gt;0,'CẤU HÌNH'!$C$16,IF(WEEKDAY(A914)=1,'CẤU HÌNH'!$C$15,'CẤU HÌNH'!$C$14)))</f>
        <v/>
      </c>
      <c r="L914" s="37" t="str">
        <f t="shared" si="1"/>
        <v/>
      </c>
      <c r="M914" s="38" t="str">
        <f>IF(OR(A914="",B914=""),"",IF(F914&lt;&gt;"",F914,IF(G914=0,"",IF(OR(COUNTIF('CẤU HÌNH'!$E$5:$E$24,A914)&gt;0,WEEKDAY(A914)=1),"TC",IF(G914&gt;='CẤU HÌNH'!$C$11,"X",IF(G914&gt;='CẤU HÌNH'!$C$12,"N","K"))))))</f>
        <v/>
      </c>
      <c r="N914" s="17"/>
      <c r="O914" s="39" t="str">
        <f t="shared" si="2"/>
        <v/>
      </c>
    </row>
    <row r="915" ht="19.5" customHeight="1">
      <c r="A915" s="15"/>
      <c r="B915" s="17"/>
      <c r="C915" s="22" t="str">
        <f t="array" ref="C915">IF(B915="","",IFERROR(INDEX('NHÂN VIÊN'!$C$5:$C$54,MATCH(B915,'NHÂN VIÊN'!$B$5:$B$54,0)),"⚠ Sai mã NV"))</f>
        <v/>
      </c>
      <c r="D915" s="24"/>
      <c r="E915" s="24"/>
      <c r="F915" s="25"/>
      <c r="G915" s="32" t="str">
        <f>IF(OR(A915="",B915=""),"",IF(AND(D915&lt;&gt;"",E915&lt;&gt;""),ROUND(MAX(0,(E915-D915)*24-MAX(0,MIN(E915,'CẤU HÌNH'!$C$8)-MAX(D915,'CẤU HÌNH'!$C$7))*24),2),0))</f>
        <v/>
      </c>
      <c r="H915" s="34" t="str">
        <f>IF(M915="X",IF(D915&gt;'CẤU HÌNH'!$C$5+'CẤU HÌNH'!$C$10/1440,ROUND((D915-'CẤU HÌNH'!$C$5)*1440,0),0),"")</f>
        <v/>
      </c>
      <c r="I915" s="34" t="str">
        <f>IF(M915="X",IF(E915&lt;'CẤU HÌNH'!$C$6,ROUND(('CẤU HÌNH'!$C$6-E915)*1440,0),0),"")</f>
        <v/>
      </c>
      <c r="J915" s="37" t="str">
        <f>IF(M915="","",IF(M915="TC",G915,IF(M915="X",IF(ROUND((E915-'CẤU HÌNH'!$C$6)*24,4)&gt;='CẤU HÌNH'!$C$13,FLOOR(ROUND((E915-'CẤU HÌNH'!$C$6)*24,4),0.5),0),0)))</f>
        <v/>
      </c>
      <c r="K915" s="32" t="str">
        <f>IF(A915="","",IF(COUNTIF('CẤU HÌNH'!$E$5:$E$24,A915)&gt;0,'CẤU HÌNH'!$C$16,IF(WEEKDAY(A915)=1,'CẤU HÌNH'!$C$15,'CẤU HÌNH'!$C$14)))</f>
        <v/>
      </c>
      <c r="L915" s="37" t="str">
        <f t="shared" si="1"/>
        <v/>
      </c>
      <c r="M915" s="38" t="str">
        <f>IF(OR(A915="",B915=""),"",IF(F915&lt;&gt;"",F915,IF(G915=0,"",IF(OR(COUNTIF('CẤU HÌNH'!$E$5:$E$24,A915)&gt;0,WEEKDAY(A915)=1),"TC",IF(G915&gt;='CẤU HÌNH'!$C$11,"X",IF(G915&gt;='CẤU HÌNH'!$C$12,"N","K"))))))</f>
        <v/>
      </c>
      <c r="N915" s="17"/>
      <c r="O915" s="39" t="str">
        <f t="shared" si="2"/>
        <v/>
      </c>
    </row>
    <row r="916" ht="19.5" customHeight="1">
      <c r="A916" s="15"/>
      <c r="B916" s="17"/>
      <c r="C916" s="22" t="str">
        <f t="array" ref="C916">IF(B916="","",IFERROR(INDEX('NHÂN VIÊN'!$C$5:$C$54,MATCH(B916,'NHÂN VIÊN'!$B$5:$B$54,0)),"⚠ Sai mã NV"))</f>
        <v/>
      </c>
      <c r="D916" s="24"/>
      <c r="E916" s="24"/>
      <c r="F916" s="25"/>
      <c r="G916" s="32" t="str">
        <f>IF(OR(A916="",B916=""),"",IF(AND(D916&lt;&gt;"",E916&lt;&gt;""),ROUND(MAX(0,(E916-D916)*24-MAX(0,MIN(E916,'CẤU HÌNH'!$C$8)-MAX(D916,'CẤU HÌNH'!$C$7))*24),2),0))</f>
        <v/>
      </c>
      <c r="H916" s="34" t="str">
        <f>IF(M916="X",IF(D916&gt;'CẤU HÌNH'!$C$5+'CẤU HÌNH'!$C$10/1440,ROUND((D916-'CẤU HÌNH'!$C$5)*1440,0),0),"")</f>
        <v/>
      </c>
      <c r="I916" s="34" t="str">
        <f>IF(M916="X",IF(E916&lt;'CẤU HÌNH'!$C$6,ROUND(('CẤU HÌNH'!$C$6-E916)*1440,0),0),"")</f>
        <v/>
      </c>
      <c r="J916" s="37" t="str">
        <f>IF(M916="","",IF(M916="TC",G916,IF(M916="X",IF(ROUND((E916-'CẤU HÌNH'!$C$6)*24,4)&gt;='CẤU HÌNH'!$C$13,FLOOR(ROUND((E916-'CẤU HÌNH'!$C$6)*24,4),0.5),0),0)))</f>
        <v/>
      </c>
      <c r="K916" s="32" t="str">
        <f>IF(A916="","",IF(COUNTIF('CẤU HÌNH'!$E$5:$E$24,A916)&gt;0,'CẤU HÌNH'!$C$16,IF(WEEKDAY(A916)=1,'CẤU HÌNH'!$C$15,'CẤU HÌNH'!$C$14)))</f>
        <v/>
      </c>
      <c r="L916" s="37" t="str">
        <f t="shared" si="1"/>
        <v/>
      </c>
      <c r="M916" s="38" t="str">
        <f>IF(OR(A916="",B916=""),"",IF(F916&lt;&gt;"",F916,IF(G916=0,"",IF(OR(COUNTIF('CẤU HÌNH'!$E$5:$E$24,A916)&gt;0,WEEKDAY(A916)=1),"TC",IF(G916&gt;='CẤU HÌNH'!$C$11,"X",IF(G916&gt;='CẤU HÌNH'!$C$12,"N","K"))))))</f>
        <v/>
      </c>
      <c r="N916" s="17"/>
      <c r="O916" s="39" t="str">
        <f t="shared" si="2"/>
        <v/>
      </c>
    </row>
    <row r="917" ht="19.5" customHeight="1">
      <c r="A917" s="15"/>
      <c r="B917" s="17"/>
      <c r="C917" s="22" t="str">
        <f t="array" ref="C917">IF(B917="","",IFERROR(INDEX('NHÂN VIÊN'!$C$5:$C$54,MATCH(B917,'NHÂN VIÊN'!$B$5:$B$54,0)),"⚠ Sai mã NV"))</f>
        <v/>
      </c>
      <c r="D917" s="24"/>
      <c r="E917" s="24"/>
      <c r="F917" s="25"/>
      <c r="G917" s="32" t="str">
        <f>IF(OR(A917="",B917=""),"",IF(AND(D917&lt;&gt;"",E917&lt;&gt;""),ROUND(MAX(0,(E917-D917)*24-MAX(0,MIN(E917,'CẤU HÌNH'!$C$8)-MAX(D917,'CẤU HÌNH'!$C$7))*24),2),0))</f>
        <v/>
      </c>
      <c r="H917" s="34" t="str">
        <f>IF(M917="X",IF(D917&gt;'CẤU HÌNH'!$C$5+'CẤU HÌNH'!$C$10/1440,ROUND((D917-'CẤU HÌNH'!$C$5)*1440,0),0),"")</f>
        <v/>
      </c>
      <c r="I917" s="34" t="str">
        <f>IF(M917="X",IF(E917&lt;'CẤU HÌNH'!$C$6,ROUND(('CẤU HÌNH'!$C$6-E917)*1440,0),0),"")</f>
        <v/>
      </c>
      <c r="J917" s="37" t="str">
        <f>IF(M917="","",IF(M917="TC",G917,IF(M917="X",IF(ROUND((E917-'CẤU HÌNH'!$C$6)*24,4)&gt;='CẤU HÌNH'!$C$13,FLOOR(ROUND((E917-'CẤU HÌNH'!$C$6)*24,4),0.5),0),0)))</f>
        <v/>
      </c>
      <c r="K917" s="32" t="str">
        <f>IF(A917="","",IF(COUNTIF('CẤU HÌNH'!$E$5:$E$24,A917)&gt;0,'CẤU HÌNH'!$C$16,IF(WEEKDAY(A917)=1,'CẤU HÌNH'!$C$15,'CẤU HÌNH'!$C$14)))</f>
        <v/>
      </c>
      <c r="L917" s="37" t="str">
        <f t="shared" si="1"/>
        <v/>
      </c>
      <c r="M917" s="38" t="str">
        <f>IF(OR(A917="",B917=""),"",IF(F917&lt;&gt;"",F917,IF(G917=0,"",IF(OR(COUNTIF('CẤU HÌNH'!$E$5:$E$24,A917)&gt;0,WEEKDAY(A917)=1),"TC",IF(G917&gt;='CẤU HÌNH'!$C$11,"X",IF(G917&gt;='CẤU HÌNH'!$C$12,"N","K"))))))</f>
        <v/>
      </c>
      <c r="N917" s="17"/>
      <c r="O917" s="39" t="str">
        <f t="shared" si="2"/>
        <v/>
      </c>
    </row>
    <row r="918" ht="19.5" customHeight="1">
      <c r="A918" s="15"/>
      <c r="B918" s="17"/>
      <c r="C918" s="22" t="str">
        <f t="array" ref="C918">IF(B918="","",IFERROR(INDEX('NHÂN VIÊN'!$C$5:$C$54,MATCH(B918,'NHÂN VIÊN'!$B$5:$B$54,0)),"⚠ Sai mã NV"))</f>
        <v/>
      </c>
      <c r="D918" s="24"/>
      <c r="E918" s="24"/>
      <c r="F918" s="25"/>
      <c r="G918" s="32" t="str">
        <f>IF(OR(A918="",B918=""),"",IF(AND(D918&lt;&gt;"",E918&lt;&gt;""),ROUND(MAX(0,(E918-D918)*24-MAX(0,MIN(E918,'CẤU HÌNH'!$C$8)-MAX(D918,'CẤU HÌNH'!$C$7))*24),2),0))</f>
        <v/>
      </c>
      <c r="H918" s="34" t="str">
        <f>IF(M918="X",IF(D918&gt;'CẤU HÌNH'!$C$5+'CẤU HÌNH'!$C$10/1440,ROUND((D918-'CẤU HÌNH'!$C$5)*1440,0),0),"")</f>
        <v/>
      </c>
      <c r="I918" s="34" t="str">
        <f>IF(M918="X",IF(E918&lt;'CẤU HÌNH'!$C$6,ROUND(('CẤU HÌNH'!$C$6-E918)*1440,0),0),"")</f>
        <v/>
      </c>
      <c r="J918" s="37" t="str">
        <f>IF(M918="","",IF(M918="TC",G918,IF(M918="X",IF(ROUND((E918-'CẤU HÌNH'!$C$6)*24,4)&gt;='CẤU HÌNH'!$C$13,FLOOR(ROUND((E918-'CẤU HÌNH'!$C$6)*24,4),0.5),0),0)))</f>
        <v/>
      </c>
      <c r="K918" s="32" t="str">
        <f>IF(A918="","",IF(COUNTIF('CẤU HÌNH'!$E$5:$E$24,A918)&gt;0,'CẤU HÌNH'!$C$16,IF(WEEKDAY(A918)=1,'CẤU HÌNH'!$C$15,'CẤU HÌNH'!$C$14)))</f>
        <v/>
      </c>
      <c r="L918" s="37" t="str">
        <f t="shared" si="1"/>
        <v/>
      </c>
      <c r="M918" s="38" t="str">
        <f>IF(OR(A918="",B918=""),"",IF(F918&lt;&gt;"",F918,IF(G918=0,"",IF(OR(COUNTIF('CẤU HÌNH'!$E$5:$E$24,A918)&gt;0,WEEKDAY(A918)=1),"TC",IF(G918&gt;='CẤU HÌNH'!$C$11,"X",IF(G918&gt;='CẤU HÌNH'!$C$12,"N","K"))))))</f>
        <v/>
      </c>
      <c r="N918" s="17"/>
      <c r="O918" s="39" t="str">
        <f t="shared" si="2"/>
        <v/>
      </c>
    </row>
    <row r="919" ht="19.5" customHeight="1">
      <c r="A919" s="15"/>
      <c r="B919" s="17"/>
      <c r="C919" s="22" t="str">
        <f t="array" ref="C919">IF(B919="","",IFERROR(INDEX('NHÂN VIÊN'!$C$5:$C$54,MATCH(B919,'NHÂN VIÊN'!$B$5:$B$54,0)),"⚠ Sai mã NV"))</f>
        <v/>
      </c>
      <c r="D919" s="24"/>
      <c r="E919" s="24"/>
      <c r="F919" s="25"/>
      <c r="G919" s="32" t="str">
        <f>IF(OR(A919="",B919=""),"",IF(AND(D919&lt;&gt;"",E919&lt;&gt;""),ROUND(MAX(0,(E919-D919)*24-MAX(0,MIN(E919,'CẤU HÌNH'!$C$8)-MAX(D919,'CẤU HÌNH'!$C$7))*24),2),0))</f>
        <v/>
      </c>
      <c r="H919" s="34" t="str">
        <f>IF(M919="X",IF(D919&gt;'CẤU HÌNH'!$C$5+'CẤU HÌNH'!$C$10/1440,ROUND((D919-'CẤU HÌNH'!$C$5)*1440,0),0),"")</f>
        <v/>
      </c>
      <c r="I919" s="34" t="str">
        <f>IF(M919="X",IF(E919&lt;'CẤU HÌNH'!$C$6,ROUND(('CẤU HÌNH'!$C$6-E919)*1440,0),0),"")</f>
        <v/>
      </c>
      <c r="J919" s="37" t="str">
        <f>IF(M919="","",IF(M919="TC",G919,IF(M919="X",IF(ROUND((E919-'CẤU HÌNH'!$C$6)*24,4)&gt;='CẤU HÌNH'!$C$13,FLOOR(ROUND((E919-'CẤU HÌNH'!$C$6)*24,4),0.5),0),0)))</f>
        <v/>
      </c>
      <c r="K919" s="32" t="str">
        <f>IF(A919="","",IF(COUNTIF('CẤU HÌNH'!$E$5:$E$24,A919)&gt;0,'CẤU HÌNH'!$C$16,IF(WEEKDAY(A919)=1,'CẤU HÌNH'!$C$15,'CẤU HÌNH'!$C$14)))</f>
        <v/>
      </c>
      <c r="L919" s="37" t="str">
        <f t="shared" si="1"/>
        <v/>
      </c>
      <c r="M919" s="38" t="str">
        <f>IF(OR(A919="",B919=""),"",IF(F919&lt;&gt;"",F919,IF(G919=0,"",IF(OR(COUNTIF('CẤU HÌNH'!$E$5:$E$24,A919)&gt;0,WEEKDAY(A919)=1),"TC",IF(G919&gt;='CẤU HÌNH'!$C$11,"X",IF(G919&gt;='CẤU HÌNH'!$C$12,"N","K"))))))</f>
        <v/>
      </c>
      <c r="N919" s="17"/>
      <c r="O919" s="39" t="str">
        <f t="shared" si="2"/>
        <v/>
      </c>
    </row>
    <row r="920" ht="19.5" customHeight="1">
      <c r="A920" s="15"/>
      <c r="B920" s="17"/>
      <c r="C920" s="22" t="str">
        <f t="array" ref="C920">IF(B920="","",IFERROR(INDEX('NHÂN VIÊN'!$C$5:$C$54,MATCH(B920,'NHÂN VIÊN'!$B$5:$B$54,0)),"⚠ Sai mã NV"))</f>
        <v/>
      </c>
      <c r="D920" s="24"/>
      <c r="E920" s="24"/>
      <c r="F920" s="25"/>
      <c r="G920" s="32" t="str">
        <f>IF(OR(A920="",B920=""),"",IF(AND(D920&lt;&gt;"",E920&lt;&gt;""),ROUND(MAX(0,(E920-D920)*24-MAX(0,MIN(E920,'CẤU HÌNH'!$C$8)-MAX(D920,'CẤU HÌNH'!$C$7))*24),2),0))</f>
        <v/>
      </c>
      <c r="H920" s="34" t="str">
        <f>IF(M920="X",IF(D920&gt;'CẤU HÌNH'!$C$5+'CẤU HÌNH'!$C$10/1440,ROUND((D920-'CẤU HÌNH'!$C$5)*1440,0),0),"")</f>
        <v/>
      </c>
      <c r="I920" s="34" t="str">
        <f>IF(M920="X",IF(E920&lt;'CẤU HÌNH'!$C$6,ROUND(('CẤU HÌNH'!$C$6-E920)*1440,0),0),"")</f>
        <v/>
      </c>
      <c r="J920" s="37" t="str">
        <f>IF(M920="","",IF(M920="TC",G920,IF(M920="X",IF(ROUND((E920-'CẤU HÌNH'!$C$6)*24,4)&gt;='CẤU HÌNH'!$C$13,FLOOR(ROUND((E920-'CẤU HÌNH'!$C$6)*24,4),0.5),0),0)))</f>
        <v/>
      </c>
      <c r="K920" s="32" t="str">
        <f>IF(A920="","",IF(COUNTIF('CẤU HÌNH'!$E$5:$E$24,A920)&gt;0,'CẤU HÌNH'!$C$16,IF(WEEKDAY(A920)=1,'CẤU HÌNH'!$C$15,'CẤU HÌNH'!$C$14)))</f>
        <v/>
      </c>
      <c r="L920" s="37" t="str">
        <f t="shared" si="1"/>
        <v/>
      </c>
      <c r="M920" s="38" t="str">
        <f>IF(OR(A920="",B920=""),"",IF(F920&lt;&gt;"",F920,IF(G920=0,"",IF(OR(COUNTIF('CẤU HÌNH'!$E$5:$E$24,A920)&gt;0,WEEKDAY(A920)=1),"TC",IF(G920&gt;='CẤU HÌNH'!$C$11,"X",IF(G920&gt;='CẤU HÌNH'!$C$12,"N","K"))))))</f>
        <v/>
      </c>
      <c r="N920" s="17"/>
      <c r="O920" s="39" t="str">
        <f t="shared" si="2"/>
        <v/>
      </c>
    </row>
    <row r="921" ht="19.5" customHeight="1">
      <c r="A921" s="15"/>
      <c r="B921" s="17"/>
      <c r="C921" s="22" t="str">
        <f t="array" ref="C921">IF(B921="","",IFERROR(INDEX('NHÂN VIÊN'!$C$5:$C$54,MATCH(B921,'NHÂN VIÊN'!$B$5:$B$54,0)),"⚠ Sai mã NV"))</f>
        <v/>
      </c>
      <c r="D921" s="24"/>
      <c r="E921" s="24"/>
      <c r="F921" s="25"/>
      <c r="G921" s="32" t="str">
        <f>IF(OR(A921="",B921=""),"",IF(AND(D921&lt;&gt;"",E921&lt;&gt;""),ROUND(MAX(0,(E921-D921)*24-MAX(0,MIN(E921,'CẤU HÌNH'!$C$8)-MAX(D921,'CẤU HÌNH'!$C$7))*24),2),0))</f>
        <v/>
      </c>
      <c r="H921" s="34" t="str">
        <f>IF(M921="X",IF(D921&gt;'CẤU HÌNH'!$C$5+'CẤU HÌNH'!$C$10/1440,ROUND((D921-'CẤU HÌNH'!$C$5)*1440,0),0),"")</f>
        <v/>
      </c>
      <c r="I921" s="34" t="str">
        <f>IF(M921="X",IF(E921&lt;'CẤU HÌNH'!$C$6,ROUND(('CẤU HÌNH'!$C$6-E921)*1440,0),0),"")</f>
        <v/>
      </c>
      <c r="J921" s="37" t="str">
        <f>IF(M921="","",IF(M921="TC",G921,IF(M921="X",IF(ROUND((E921-'CẤU HÌNH'!$C$6)*24,4)&gt;='CẤU HÌNH'!$C$13,FLOOR(ROUND((E921-'CẤU HÌNH'!$C$6)*24,4),0.5),0),0)))</f>
        <v/>
      </c>
      <c r="K921" s="32" t="str">
        <f>IF(A921="","",IF(COUNTIF('CẤU HÌNH'!$E$5:$E$24,A921)&gt;0,'CẤU HÌNH'!$C$16,IF(WEEKDAY(A921)=1,'CẤU HÌNH'!$C$15,'CẤU HÌNH'!$C$14)))</f>
        <v/>
      </c>
      <c r="L921" s="37" t="str">
        <f t="shared" si="1"/>
        <v/>
      </c>
      <c r="M921" s="38" t="str">
        <f>IF(OR(A921="",B921=""),"",IF(F921&lt;&gt;"",F921,IF(G921=0,"",IF(OR(COUNTIF('CẤU HÌNH'!$E$5:$E$24,A921)&gt;0,WEEKDAY(A921)=1),"TC",IF(G921&gt;='CẤU HÌNH'!$C$11,"X",IF(G921&gt;='CẤU HÌNH'!$C$12,"N","K"))))))</f>
        <v/>
      </c>
      <c r="N921" s="17"/>
      <c r="O921" s="39" t="str">
        <f t="shared" si="2"/>
        <v/>
      </c>
    </row>
    <row r="922" ht="19.5" customHeight="1">
      <c r="A922" s="15"/>
      <c r="B922" s="17"/>
      <c r="C922" s="22" t="str">
        <f t="array" ref="C922">IF(B922="","",IFERROR(INDEX('NHÂN VIÊN'!$C$5:$C$54,MATCH(B922,'NHÂN VIÊN'!$B$5:$B$54,0)),"⚠ Sai mã NV"))</f>
        <v/>
      </c>
      <c r="D922" s="24"/>
      <c r="E922" s="24"/>
      <c r="F922" s="25"/>
      <c r="G922" s="32" t="str">
        <f>IF(OR(A922="",B922=""),"",IF(AND(D922&lt;&gt;"",E922&lt;&gt;""),ROUND(MAX(0,(E922-D922)*24-MAX(0,MIN(E922,'CẤU HÌNH'!$C$8)-MAX(D922,'CẤU HÌNH'!$C$7))*24),2),0))</f>
        <v/>
      </c>
      <c r="H922" s="34" t="str">
        <f>IF(M922="X",IF(D922&gt;'CẤU HÌNH'!$C$5+'CẤU HÌNH'!$C$10/1440,ROUND((D922-'CẤU HÌNH'!$C$5)*1440,0),0),"")</f>
        <v/>
      </c>
      <c r="I922" s="34" t="str">
        <f>IF(M922="X",IF(E922&lt;'CẤU HÌNH'!$C$6,ROUND(('CẤU HÌNH'!$C$6-E922)*1440,0),0),"")</f>
        <v/>
      </c>
      <c r="J922" s="37" t="str">
        <f>IF(M922="","",IF(M922="TC",G922,IF(M922="X",IF(ROUND((E922-'CẤU HÌNH'!$C$6)*24,4)&gt;='CẤU HÌNH'!$C$13,FLOOR(ROUND((E922-'CẤU HÌNH'!$C$6)*24,4),0.5),0),0)))</f>
        <v/>
      </c>
      <c r="K922" s="32" t="str">
        <f>IF(A922="","",IF(COUNTIF('CẤU HÌNH'!$E$5:$E$24,A922)&gt;0,'CẤU HÌNH'!$C$16,IF(WEEKDAY(A922)=1,'CẤU HÌNH'!$C$15,'CẤU HÌNH'!$C$14)))</f>
        <v/>
      </c>
      <c r="L922" s="37" t="str">
        <f t="shared" si="1"/>
        <v/>
      </c>
      <c r="M922" s="38" t="str">
        <f>IF(OR(A922="",B922=""),"",IF(F922&lt;&gt;"",F922,IF(G922=0,"",IF(OR(COUNTIF('CẤU HÌNH'!$E$5:$E$24,A922)&gt;0,WEEKDAY(A922)=1),"TC",IF(G922&gt;='CẤU HÌNH'!$C$11,"X",IF(G922&gt;='CẤU HÌNH'!$C$12,"N","K"))))))</f>
        <v/>
      </c>
      <c r="N922" s="17"/>
      <c r="O922" s="39" t="str">
        <f t="shared" si="2"/>
        <v/>
      </c>
    </row>
    <row r="923" ht="19.5" customHeight="1">
      <c r="A923" s="15"/>
      <c r="B923" s="17"/>
      <c r="C923" s="22" t="str">
        <f t="array" ref="C923">IF(B923="","",IFERROR(INDEX('NHÂN VIÊN'!$C$5:$C$54,MATCH(B923,'NHÂN VIÊN'!$B$5:$B$54,0)),"⚠ Sai mã NV"))</f>
        <v/>
      </c>
      <c r="D923" s="24"/>
      <c r="E923" s="24"/>
      <c r="F923" s="25"/>
      <c r="G923" s="32" t="str">
        <f>IF(OR(A923="",B923=""),"",IF(AND(D923&lt;&gt;"",E923&lt;&gt;""),ROUND(MAX(0,(E923-D923)*24-MAX(0,MIN(E923,'CẤU HÌNH'!$C$8)-MAX(D923,'CẤU HÌNH'!$C$7))*24),2),0))</f>
        <v/>
      </c>
      <c r="H923" s="34" t="str">
        <f>IF(M923="X",IF(D923&gt;'CẤU HÌNH'!$C$5+'CẤU HÌNH'!$C$10/1440,ROUND((D923-'CẤU HÌNH'!$C$5)*1440,0),0),"")</f>
        <v/>
      </c>
      <c r="I923" s="34" t="str">
        <f>IF(M923="X",IF(E923&lt;'CẤU HÌNH'!$C$6,ROUND(('CẤU HÌNH'!$C$6-E923)*1440,0),0),"")</f>
        <v/>
      </c>
      <c r="J923" s="37" t="str">
        <f>IF(M923="","",IF(M923="TC",G923,IF(M923="X",IF(ROUND((E923-'CẤU HÌNH'!$C$6)*24,4)&gt;='CẤU HÌNH'!$C$13,FLOOR(ROUND((E923-'CẤU HÌNH'!$C$6)*24,4),0.5),0),0)))</f>
        <v/>
      </c>
      <c r="K923" s="32" t="str">
        <f>IF(A923="","",IF(COUNTIF('CẤU HÌNH'!$E$5:$E$24,A923)&gt;0,'CẤU HÌNH'!$C$16,IF(WEEKDAY(A923)=1,'CẤU HÌNH'!$C$15,'CẤU HÌNH'!$C$14)))</f>
        <v/>
      </c>
      <c r="L923" s="37" t="str">
        <f t="shared" si="1"/>
        <v/>
      </c>
      <c r="M923" s="38" t="str">
        <f>IF(OR(A923="",B923=""),"",IF(F923&lt;&gt;"",F923,IF(G923=0,"",IF(OR(COUNTIF('CẤU HÌNH'!$E$5:$E$24,A923)&gt;0,WEEKDAY(A923)=1),"TC",IF(G923&gt;='CẤU HÌNH'!$C$11,"X",IF(G923&gt;='CẤU HÌNH'!$C$12,"N","K"))))))</f>
        <v/>
      </c>
      <c r="N923" s="17"/>
      <c r="O923" s="39" t="str">
        <f t="shared" si="2"/>
        <v/>
      </c>
    </row>
    <row r="924" ht="19.5" customHeight="1">
      <c r="A924" s="15"/>
      <c r="B924" s="17"/>
      <c r="C924" s="22" t="str">
        <f t="array" ref="C924">IF(B924="","",IFERROR(INDEX('NHÂN VIÊN'!$C$5:$C$54,MATCH(B924,'NHÂN VIÊN'!$B$5:$B$54,0)),"⚠ Sai mã NV"))</f>
        <v/>
      </c>
      <c r="D924" s="24"/>
      <c r="E924" s="24"/>
      <c r="F924" s="25"/>
      <c r="G924" s="32" t="str">
        <f>IF(OR(A924="",B924=""),"",IF(AND(D924&lt;&gt;"",E924&lt;&gt;""),ROUND(MAX(0,(E924-D924)*24-MAX(0,MIN(E924,'CẤU HÌNH'!$C$8)-MAX(D924,'CẤU HÌNH'!$C$7))*24),2),0))</f>
        <v/>
      </c>
      <c r="H924" s="34" t="str">
        <f>IF(M924="X",IF(D924&gt;'CẤU HÌNH'!$C$5+'CẤU HÌNH'!$C$10/1440,ROUND((D924-'CẤU HÌNH'!$C$5)*1440,0),0),"")</f>
        <v/>
      </c>
      <c r="I924" s="34" t="str">
        <f>IF(M924="X",IF(E924&lt;'CẤU HÌNH'!$C$6,ROUND(('CẤU HÌNH'!$C$6-E924)*1440,0),0),"")</f>
        <v/>
      </c>
      <c r="J924" s="37" t="str">
        <f>IF(M924="","",IF(M924="TC",G924,IF(M924="X",IF(ROUND((E924-'CẤU HÌNH'!$C$6)*24,4)&gt;='CẤU HÌNH'!$C$13,FLOOR(ROUND((E924-'CẤU HÌNH'!$C$6)*24,4),0.5),0),0)))</f>
        <v/>
      </c>
      <c r="K924" s="32" t="str">
        <f>IF(A924="","",IF(COUNTIF('CẤU HÌNH'!$E$5:$E$24,A924)&gt;0,'CẤU HÌNH'!$C$16,IF(WEEKDAY(A924)=1,'CẤU HÌNH'!$C$15,'CẤU HÌNH'!$C$14)))</f>
        <v/>
      </c>
      <c r="L924" s="37" t="str">
        <f t="shared" si="1"/>
        <v/>
      </c>
      <c r="M924" s="38" t="str">
        <f>IF(OR(A924="",B924=""),"",IF(F924&lt;&gt;"",F924,IF(G924=0,"",IF(OR(COUNTIF('CẤU HÌNH'!$E$5:$E$24,A924)&gt;0,WEEKDAY(A924)=1),"TC",IF(G924&gt;='CẤU HÌNH'!$C$11,"X",IF(G924&gt;='CẤU HÌNH'!$C$12,"N","K"))))))</f>
        <v/>
      </c>
      <c r="N924" s="17"/>
      <c r="O924" s="39" t="str">
        <f t="shared" si="2"/>
        <v/>
      </c>
    </row>
    <row r="925" ht="19.5" customHeight="1">
      <c r="A925" s="15"/>
      <c r="B925" s="17"/>
      <c r="C925" s="22" t="str">
        <f t="array" ref="C925">IF(B925="","",IFERROR(INDEX('NHÂN VIÊN'!$C$5:$C$54,MATCH(B925,'NHÂN VIÊN'!$B$5:$B$54,0)),"⚠ Sai mã NV"))</f>
        <v/>
      </c>
      <c r="D925" s="24"/>
      <c r="E925" s="24"/>
      <c r="F925" s="25"/>
      <c r="G925" s="32" t="str">
        <f>IF(OR(A925="",B925=""),"",IF(AND(D925&lt;&gt;"",E925&lt;&gt;""),ROUND(MAX(0,(E925-D925)*24-MAX(0,MIN(E925,'CẤU HÌNH'!$C$8)-MAX(D925,'CẤU HÌNH'!$C$7))*24),2),0))</f>
        <v/>
      </c>
      <c r="H925" s="34" t="str">
        <f>IF(M925="X",IF(D925&gt;'CẤU HÌNH'!$C$5+'CẤU HÌNH'!$C$10/1440,ROUND((D925-'CẤU HÌNH'!$C$5)*1440,0),0),"")</f>
        <v/>
      </c>
      <c r="I925" s="34" t="str">
        <f>IF(M925="X",IF(E925&lt;'CẤU HÌNH'!$C$6,ROUND(('CẤU HÌNH'!$C$6-E925)*1440,0),0),"")</f>
        <v/>
      </c>
      <c r="J925" s="37" t="str">
        <f>IF(M925="","",IF(M925="TC",G925,IF(M925="X",IF(ROUND((E925-'CẤU HÌNH'!$C$6)*24,4)&gt;='CẤU HÌNH'!$C$13,FLOOR(ROUND((E925-'CẤU HÌNH'!$C$6)*24,4),0.5),0),0)))</f>
        <v/>
      </c>
      <c r="K925" s="32" t="str">
        <f>IF(A925="","",IF(COUNTIF('CẤU HÌNH'!$E$5:$E$24,A925)&gt;0,'CẤU HÌNH'!$C$16,IF(WEEKDAY(A925)=1,'CẤU HÌNH'!$C$15,'CẤU HÌNH'!$C$14)))</f>
        <v/>
      </c>
      <c r="L925" s="37" t="str">
        <f t="shared" si="1"/>
        <v/>
      </c>
      <c r="M925" s="38" t="str">
        <f>IF(OR(A925="",B925=""),"",IF(F925&lt;&gt;"",F925,IF(G925=0,"",IF(OR(COUNTIF('CẤU HÌNH'!$E$5:$E$24,A925)&gt;0,WEEKDAY(A925)=1),"TC",IF(G925&gt;='CẤU HÌNH'!$C$11,"X",IF(G925&gt;='CẤU HÌNH'!$C$12,"N","K"))))))</f>
        <v/>
      </c>
      <c r="N925" s="17"/>
      <c r="O925" s="39" t="str">
        <f t="shared" si="2"/>
        <v/>
      </c>
    </row>
    <row r="926" ht="19.5" customHeight="1">
      <c r="A926" s="15"/>
      <c r="B926" s="17"/>
      <c r="C926" s="22" t="str">
        <f t="array" ref="C926">IF(B926="","",IFERROR(INDEX('NHÂN VIÊN'!$C$5:$C$54,MATCH(B926,'NHÂN VIÊN'!$B$5:$B$54,0)),"⚠ Sai mã NV"))</f>
        <v/>
      </c>
      <c r="D926" s="24"/>
      <c r="E926" s="24"/>
      <c r="F926" s="25"/>
      <c r="G926" s="32" t="str">
        <f>IF(OR(A926="",B926=""),"",IF(AND(D926&lt;&gt;"",E926&lt;&gt;""),ROUND(MAX(0,(E926-D926)*24-MAX(0,MIN(E926,'CẤU HÌNH'!$C$8)-MAX(D926,'CẤU HÌNH'!$C$7))*24),2),0))</f>
        <v/>
      </c>
      <c r="H926" s="34" t="str">
        <f>IF(M926="X",IF(D926&gt;'CẤU HÌNH'!$C$5+'CẤU HÌNH'!$C$10/1440,ROUND((D926-'CẤU HÌNH'!$C$5)*1440,0),0),"")</f>
        <v/>
      </c>
      <c r="I926" s="34" t="str">
        <f>IF(M926="X",IF(E926&lt;'CẤU HÌNH'!$C$6,ROUND(('CẤU HÌNH'!$C$6-E926)*1440,0),0),"")</f>
        <v/>
      </c>
      <c r="J926" s="37" t="str">
        <f>IF(M926="","",IF(M926="TC",G926,IF(M926="X",IF(ROUND((E926-'CẤU HÌNH'!$C$6)*24,4)&gt;='CẤU HÌNH'!$C$13,FLOOR(ROUND((E926-'CẤU HÌNH'!$C$6)*24,4),0.5),0),0)))</f>
        <v/>
      </c>
      <c r="K926" s="32" t="str">
        <f>IF(A926="","",IF(COUNTIF('CẤU HÌNH'!$E$5:$E$24,A926)&gt;0,'CẤU HÌNH'!$C$16,IF(WEEKDAY(A926)=1,'CẤU HÌNH'!$C$15,'CẤU HÌNH'!$C$14)))</f>
        <v/>
      </c>
      <c r="L926" s="37" t="str">
        <f t="shared" si="1"/>
        <v/>
      </c>
      <c r="M926" s="38" t="str">
        <f>IF(OR(A926="",B926=""),"",IF(F926&lt;&gt;"",F926,IF(G926=0,"",IF(OR(COUNTIF('CẤU HÌNH'!$E$5:$E$24,A926)&gt;0,WEEKDAY(A926)=1),"TC",IF(G926&gt;='CẤU HÌNH'!$C$11,"X",IF(G926&gt;='CẤU HÌNH'!$C$12,"N","K"))))))</f>
        <v/>
      </c>
      <c r="N926" s="17"/>
      <c r="O926" s="39" t="str">
        <f t="shared" si="2"/>
        <v/>
      </c>
    </row>
    <row r="927" ht="19.5" customHeight="1">
      <c r="A927" s="15"/>
      <c r="B927" s="17"/>
      <c r="C927" s="22" t="str">
        <f t="array" ref="C927">IF(B927="","",IFERROR(INDEX('NHÂN VIÊN'!$C$5:$C$54,MATCH(B927,'NHÂN VIÊN'!$B$5:$B$54,0)),"⚠ Sai mã NV"))</f>
        <v/>
      </c>
      <c r="D927" s="24"/>
      <c r="E927" s="24"/>
      <c r="F927" s="25"/>
      <c r="G927" s="32" t="str">
        <f>IF(OR(A927="",B927=""),"",IF(AND(D927&lt;&gt;"",E927&lt;&gt;""),ROUND(MAX(0,(E927-D927)*24-MAX(0,MIN(E927,'CẤU HÌNH'!$C$8)-MAX(D927,'CẤU HÌNH'!$C$7))*24),2),0))</f>
        <v/>
      </c>
      <c r="H927" s="34" t="str">
        <f>IF(M927="X",IF(D927&gt;'CẤU HÌNH'!$C$5+'CẤU HÌNH'!$C$10/1440,ROUND((D927-'CẤU HÌNH'!$C$5)*1440,0),0),"")</f>
        <v/>
      </c>
      <c r="I927" s="34" t="str">
        <f>IF(M927="X",IF(E927&lt;'CẤU HÌNH'!$C$6,ROUND(('CẤU HÌNH'!$C$6-E927)*1440,0),0),"")</f>
        <v/>
      </c>
      <c r="J927" s="37" t="str">
        <f>IF(M927="","",IF(M927="TC",G927,IF(M927="X",IF(ROUND((E927-'CẤU HÌNH'!$C$6)*24,4)&gt;='CẤU HÌNH'!$C$13,FLOOR(ROUND((E927-'CẤU HÌNH'!$C$6)*24,4),0.5),0),0)))</f>
        <v/>
      </c>
      <c r="K927" s="32" t="str">
        <f>IF(A927="","",IF(COUNTIF('CẤU HÌNH'!$E$5:$E$24,A927)&gt;0,'CẤU HÌNH'!$C$16,IF(WEEKDAY(A927)=1,'CẤU HÌNH'!$C$15,'CẤU HÌNH'!$C$14)))</f>
        <v/>
      </c>
      <c r="L927" s="37" t="str">
        <f t="shared" si="1"/>
        <v/>
      </c>
      <c r="M927" s="38" t="str">
        <f>IF(OR(A927="",B927=""),"",IF(F927&lt;&gt;"",F927,IF(G927=0,"",IF(OR(COUNTIF('CẤU HÌNH'!$E$5:$E$24,A927)&gt;0,WEEKDAY(A927)=1),"TC",IF(G927&gt;='CẤU HÌNH'!$C$11,"X",IF(G927&gt;='CẤU HÌNH'!$C$12,"N","K"))))))</f>
        <v/>
      </c>
      <c r="N927" s="17"/>
      <c r="O927" s="39" t="str">
        <f t="shared" si="2"/>
        <v/>
      </c>
    </row>
    <row r="928" ht="19.5" customHeight="1">
      <c r="A928" s="15"/>
      <c r="B928" s="17"/>
      <c r="C928" s="22" t="str">
        <f t="array" ref="C928">IF(B928="","",IFERROR(INDEX('NHÂN VIÊN'!$C$5:$C$54,MATCH(B928,'NHÂN VIÊN'!$B$5:$B$54,0)),"⚠ Sai mã NV"))</f>
        <v/>
      </c>
      <c r="D928" s="24"/>
      <c r="E928" s="24"/>
      <c r="F928" s="25"/>
      <c r="G928" s="32" t="str">
        <f>IF(OR(A928="",B928=""),"",IF(AND(D928&lt;&gt;"",E928&lt;&gt;""),ROUND(MAX(0,(E928-D928)*24-MAX(0,MIN(E928,'CẤU HÌNH'!$C$8)-MAX(D928,'CẤU HÌNH'!$C$7))*24),2),0))</f>
        <v/>
      </c>
      <c r="H928" s="34" t="str">
        <f>IF(M928="X",IF(D928&gt;'CẤU HÌNH'!$C$5+'CẤU HÌNH'!$C$10/1440,ROUND((D928-'CẤU HÌNH'!$C$5)*1440,0),0),"")</f>
        <v/>
      </c>
      <c r="I928" s="34" t="str">
        <f>IF(M928="X",IF(E928&lt;'CẤU HÌNH'!$C$6,ROUND(('CẤU HÌNH'!$C$6-E928)*1440,0),0),"")</f>
        <v/>
      </c>
      <c r="J928" s="37" t="str">
        <f>IF(M928="","",IF(M928="TC",G928,IF(M928="X",IF(ROUND((E928-'CẤU HÌNH'!$C$6)*24,4)&gt;='CẤU HÌNH'!$C$13,FLOOR(ROUND((E928-'CẤU HÌNH'!$C$6)*24,4),0.5),0),0)))</f>
        <v/>
      </c>
      <c r="K928" s="32" t="str">
        <f>IF(A928="","",IF(COUNTIF('CẤU HÌNH'!$E$5:$E$24,A928)&gt;0,'CẤU HÌNH'!$C$16,IF(WEEKDAY(A928)=1,'CẤU HÌNH'!$C$15,'CẤU HÌNH'!$C$14)))</f>
        <v/>
      </c>
      <c r="L928" s="37" t="str">
        <f t="shared" si="1"/>
        <v/>
      </c>
      <c r="M928" s="38" t="str">
        <f>IF(OR(A928="",B928=""),"",IF(F928&lt;&gt;"",F928,IF(G928=0,"",IF(OR(COUNTIF('CẤU HÌNH'!$E$5:$E$24,A928)&gt;0,WEEKDAY(A928)=1),"TC",IF(G928&gt;='CẤU HÌNH'!$C$11,"X",IF(G928&gt;='CẤU HÌNH'!$C$12,"N","K"))))))</f>
        <v/>
      </c>
      <c r="N928" s="17"/>
      <c r="O928" s="39" t="str">
        <f t="shared" si="2"/>
        <v/>
      </c>
    </row>
    <row r="929" ht="19.5" customHeight="1">
      <c r="A929" s="15"/>
      <c r="B929" s="17"/>
      <c r="C929" s="22" t="str">
        <f t="array" ref="C929">IF(B929="","",IFERROR(INDEX('NHÂN VIÊN'!$C$5:$C$54,MATCH(B929,'NHÂN VIÊN'!$B$5:$B$54,0)),"⚠ Sai mã NV"))</f>
        <v/>
      </c>
      <c r="D929" s="24"/>
      <c r="E929" s="24"/>
      <c r="F929" s="25"/>
      <c r="G929" s="32" t="str">
        <f>IF(OR(A929="",B929=""),"",IF(AND(D929&lt;&gt;"",E929&lt;&gt;""),ROUND(MAX(0,(E929-D929)*24-MAX(0,MIN(E929,'CẤU HÌNH'!$C$8)-MAX(D929,'CẤU HÌNH'!$C$7))*24),2),0))</f>
        <v/>
      </c>
      <c r="H929" s="34" t="str">
        <f>IF(M929="X",IF(D929&gt;'CẤU HÌNH'!$C$5+'CẤU HÌNH'!$C$10/1440,ROUND((D929-'CẤU HÌNH'!$C$5)*1440,0),0),"")</f>
        <v/>
      </c>
      <c r="I929" s="34" t="str">
        <f>IF(M929="X",IF(E929&lt;'CẤU HÌNH'!$C$6,ROUND(('CẤU HÌNH'!$C$6-E929)*1440,0),0),"")</f>
        <v/>
      </c>
      <c r="J929" s="37" t="str">
        <f>IF(M929="","",IF(M929="TC",G929,IF(M929="X",IF(ROUND((E929-'CẤU HÌNH'!$C$6)*24,4)&gt;='CẤU HÌNH'!$C$13,FLOOR(ROUND((E929-'CẤU HÌNH'!$C$6)*24,4),0.5),0),0)))</f>
        <v/>
      </c>
      <c r="K929" s="32" t="str">
        <f>IF(A929="","",IF(COUNTIF('CẤU HÌNH'!$E$5:$E$24,A929)&gt;0,'CẤU HÌNH'!$C$16,IF(WEEKDAY(A929)=1,'CẤU HÌNH'!$C$15,'CẤU HÌNH'!$C$14)))</f>
        <v/>
      </c>
      <c r="L929" s="37" t="str">
        <f t="shared" si="1"/>
        <v/>
      </c>
      <c r="M929" s="38" t="str">
        <f>IF(OR(A929="",B929=""),"",IF(F929&lt;&gt;"",F929,IF(G929=0,"",IF(OR(COUNTIF('CẤU HÌNH'!$E$5:$E$24,A929)&gt;0,WEEKDAY(A929)=1),"TC",IF(G929&gt;='CẤU HÌNH'!$C$11,"X",IF(G929&gt;='CẤU HÌNH'!$C$12,"N","K"))))))</f>
        <v/>
      </c>
      <c r="N929" s="17"/>
      <c r="O929" s="39" t="str">
        <f t="shared" si="2"/>
        <v/>
      </c>
    </row>
    <row r="930" ht="19.5" customHeight="1">
      <c r="A930" s="15"/>
      <c r="B930" s="17"/>
      <c r="C930" s="22" t="str">
        <f t="array" ref="C930">IF(B930="","",IFERROR(INDEX('NHÂN VIÊN'!$C$5:$C$54,MATCH(B930,'NHÂN VIÊN'!$B$5:$B$54,0)),"⚠ Sai mã NV"))</f>
        <v/>
      </c>
      <c r="D930" s="24"/>
      <c r="E930" s="24"/>
      <c r="F930" s="25"/>
      <c r="G930" s="32" t="str">
        <f>IF(OR(A930="",B930=""),"",IF(AND(D930&lt;&gt;"",E930&lt;&gt;""),ROUND(MAX(0,(E930-D930)*24-MAX(0,MIN(E930,'CẤU HÌNH'!$C$8)-MAX(D930,'CẤU HÌNH'!$C$7))*24),2),0))</f>
        <v/>
      </c>
      <c r="H930" s="34" t="str">
        <f>IF(M930="X",IF(D930&gt;'CẤU HÌNH'!$C$5+'CẤU HÌNH'!$C$10/1440,ROUND((D930-'CẤU HÌNH'!$C$5)*1440,0),0),"")</f>
        <v/>
      </c>
      <c r="I930" s="34" t="str">
        <f>IF(M930="X",IF(E930&lt;'CẤU HÌNH'!$C$6,ROUND(('CẤU HÌNH'!$C$6-E930)*1440,0),0),"")</f>
        <v/>
      </c>
      <c r="J930" s="37" t="str">
        <f>IF(M930="","",IF(M930="TC",G930,IF(M930="X",IF(ROUND((E930-'CẤU HÌNH'!$C$6)*24,4)&gt;='CẤU HÌNH'!$C$13,FLOOR(ROUND((E930-'CẤU HÌNH'!$C$6)*24,4),0.5),0),0)))</f>
        <v/>
      </c>
      <c r="K930" s="32" t="str">
        <f>IF(A930="","",IF(COUNTIF('CẤU HÌNH'!$E$5:$E$24,A930)&gt;0,'CẤU HÌNH'!$C$16,IF(WEEKDAY(A930)=1,'CẤU HÌNH'!$C$15,'CẤU HÌNH'!$C$14)))</f>
        <v/>
      </c>
      <c r="L930" s="37" t="str">
        <f t="shared" si="1"/>
        <v/>
      </c>
      <c r="M930" s="38" t="str">
        <f>IF(OR(A930="",B930=""),"",IF(F930&lt;&gt;"",F930,IF(G930=0,"",IF(OR(COUNTIF('CẤU HÌNH'!$E$5:$E$24,A930)&gt;0,WEEKDAY(A930)=1),"TC",IF(G930&gt;='CẤU HÌNH'!$C$11,"X",IF(G930&gt;='CẤU HÌNH'!$C$12,"N","K"))))))</f>
        <v/>
      </c>
      <c r="N930" s="17"/>
      <c r="O930" s="39" t="str">
        <f t="shared" si="2"/>
        <v/>
      </c>
    </row>
    <row r="931" ht="19.5" customHeight="1">
      <c r="A931" s="15"/>
      <c r="B931" s="17"/>
      <c r="C931" s="22" t="str">
        <f t="array" ref="C931">IF(B931="","",IFERROR(INDEX('NHÂN VIÊN'!$C$5:$C$54,MATCH(B931,'NHÂN VIÊN'!$B$5:$B$54,0)),"⚠ Sai mã NV"))</f>
        <v/>
      </c>
      <c r="D931" s="24"/>
      <c r="E931" s="24"/>
      <c r="F931" s="25"/>
      <c r="G931" s="32" t="str">
        <f>IF(OR(A931="",B931=""),"",IF(AND(D931&lt;&gt;"",E931&lt;&gt;""),ROUND(MAX(0,(E931-D931)*24-MAX(0,MIN(E931,'CẤU HÌNH'!$C$8)-MAX(D931,'CẤU HÌNH'!$C$7))*24),2),0))</f>
        <v/>
      </c>
      <c r="H931" s="34" t="str">
        <f>IF(M931="X",IF(D931&gt;'CẤU HÌNH'!$C$5+'CẤU HÌNH'!$C$10/1440,ROUND((D931-'CẤU HÌNH'!$C$5)*1440,0),0),"")</f>
        <v/>
      </c>
      <c r="I931" s="34" t="str">
        <f>IF(M931="X",IF(E931&lt;'CẤU HÌNH'!$C$6,ROUND(('CẤU HÌNH'!$C$6-E931)*1440,0),0),"")</f>
        <v/>
      </c>
      <c r="J931" s="37" t="str">
        <f>IF(M931="","",IF(M931="TC",G931,IF(M931="X",IF(ROUND((E931-'CẤU HÌNH'!$C$6)*24,4)&gt;='CẤU HÌNH'!$C$13,FLOOR(ROUND((E931-'CẤU HÌNH'!$C$6)*24,4),0.5),0),0)))</f>
        <v/>
      </c>
      <c r="K931" s="32" t="str">
        <f>IF(A931="","",IF(COUNTIF('CẤU HÌNH'!$E$5:$E$24,A931)&gt;0,'CẤU HÌNH'!$C$16,IF(WEEKDAY(A931)=1,'CẤU HÌNH'!$C$15,'CẤU HÌNH'!$C$14)))</f>
        <v/>
      </c>
      <c r="L931" s="37" t="str">
        <f t="shared" si="1"/>
        <v/>
      </c>
      <c r="M931" s="38" t="str">
        <f>IF(OR(A931="",B931=""),"",IF(F931&lt;&gt;"",F931,IF(G931=0,"",IF(OR(COUNTIF('CẤU HÌNH'!$E$5:$E$24,A931)&gt;0,WEEKDAY(A931)=1),"TC",IF(G931&gt;='CẤU HÌNH'!$C$11,"X",IF(G931&gt;='CẤU HÌNH'!$C$12,"N","K"))))))</f>
        <v/>
      </c>
      <c r="N931" s="17"/>
      <c r="O931" s="39" t="str">
        <f t="shared" si="2"/>
        <v/>
      </c>
    </row>
    <row r="932" ht="19.5" customHeight="1">
      <c r="A932" s="15"/>
      <c r="B932" s="17"/>
      <c r="C932" s="22" t="str">
        <f t="array" ref="C932">IF(B932="","",IFERROR(INDEX('NHÂN VIÊN'!$C$5:$C$54,MATCH(B932,'NHÂN VIÊN'!$B$5:$B$54,0)),"⚠ Sai mã NV"))</f>
        <v/>
      </c>
      <c r="D932" s="24"/>
      <c r="E932" s="24"/>
      <c r="F932" s="25"/>
      <c r="G932" s="32" t="str">
        <f>IF(OR(A932="",B932=""),"",IF(AND(D932&lt;&gt;"",E932&lt;&gt;""),ROUND(MAX(0,(E932-D932)*24-MAX(0,MIN(E932,'CẤU HÌNH'!$C$8)-MAX(D932,'CẤU HÌNH'!$C$7))*24),2),0))</f>
        <v/>
      </c>
      <c r="H932" s="34" t="str">
        <f>IF(M932="X",IF(D932&gt;'CẤU HÌNH'!$C$5+'CẤU HÌNH'!$C$10/1440,ROUND((D932-'CẤU HÌNH'!$C$5)*1440,0),0),"")</f>
        <v/>
      </c>
      <c r="I932" s="34" t="str">
        <f>IF(M932="X",IF(E932&lt;'CẤU HÌNH'!$C$6,ROUND(('CẤU HÌNH'!$C$6-E932)*1440,0),0),"")</f>
        <v/>
      </c>
      <c r="J932" s="37" t="str">
        <f>IF(M932="","",IF(M932="TC",G932,IF(M932="X",IF(ROUND((E932-'CẤU HÌNH'!$C$6)*24,4)&gt;='CẤU HÌNH'!$C$13,FLOOR(ROUND((E932-'CẤU HÌNH'!$C$6)*24,4),0.5),0),0)))</f>
        <v/>
      </c>
      <c r="K932" s="32" t="str">
        <f>IF(A932="","",IF(COUNTIF('CẤU HÌNH'!$E$5:$E$24,A932)&gt;0,'CẤU HÌNH'!$C$16,IF(WEEKDAY(A932)=1,'CẤU HÌNH'!$C$15,'CẤU HÌNH'!$C$14)))</f>
        <v/>
      </c>
      <c r="L932" s="37" t="str">
        <f t="shared" si="1"/>
        <v/>
      </c>
      <c r="M932" s="38" t="str">
        <f>IF(OR(A932="",B932=""),"",IF(F932&lt;&gt;"",F932,IF(G932=0,"",IF(OR(COUNTIF('CẤU HÌNH'!$E$5:$E$24,A932)&gt;0,WEEKDAY(A932)=1),"TC",IF(G932&gt;='CẤU HÌNH'!$C$11,"X",IF(G932&gt;='CẤU HÌNH'!$C$12,"N","K"))))))</f>
        <v/>
      </c>
      <c r="N932" s="17"/>
      <c r="O932" s="39" t="str">
        <f t="shared" si="2"/>
        <v/>
      </c>
    </row>
    <row r="933" ht="19.5" customHeight="1">
      <c r="A933" s="15"/>
      <c r="B933" s="17"/>
      <c r="C933" s="22" t="str">
        <f t="array" ref="C933">IF(B933="","",IFERROR(INDEX('NHÂN VIÊN'!$C$5:$C$54,MATCH(B933,'NHÂN VIÊN'!$B$5:$B$54,0)),"⚠ Sai mã NV"))</f>
        <v/>
      </c>
      <c r="D933" s="24"/>
      <c r="E933" s="24"/>
      <c r="F933" s="25"/>
      <c r="G933" s="32" t="str">
        <f>IF(OR(A933="",B933=""),"",IF(AND(D933&lt;&gt;"",E933&lt;&gt;""),ROUND(MAX(0,(E933-D933)*24-MAX(0,MIN(E933,'CẤU HÌNH'!$C$8)-MAX(D933,'CẤU HÌNH'!$C$7))*24),2),0))</f>
        <v/>
      </c>
      <c r="H933" s="34" t="str">
        <f>IF(M933="X",IF(D933&gt;'CẤU HÌNH'!$C$5+'CẤU HÌNH'!$C$10/1440,ROUND((D933-'CẤU HÌNH'!$C$5)*1440,0),0),"")</f>
        <v/>
      </c>
      <c r="I933" s="34" t="str">
        <f>IF(M933="X",IF(E933&lt;'CẤU HÌNH'!$C$6,ROUND(('CẤU HÌNH'!$C$6-E933)*1440,0),0),"")</f>
        <v/>
      </c>
      <c r="J933" s="37" t="str">
        <f>IF(M933="","",IF(M933="TC",G933,IF(M933="X",IF(ROUND((E933-'CẤU HÌNH'!$C$6)*24,4)&gt;='CẤU HÌNH'!$C$13,FLOOR(ROUND((E933-'CẤU HÌNH'!$C$6)*24,4),0.5),0),0)))</f>
        <v/>
      </c>
      <c r="K933" s="32" t="str">
        <f>IF(A933="","",IF(COUNTIF('CẤU HÌNH'!$E$5:$E$24,A933)&gt;0,'CẤU HÌNH'!$C$16,IF(WEEKDAY(A933)=1,'CẤU HÌNH'!$C$15,'CẤU HÌNH'!$C$14)))</f>
        <v/>
      </c>
      <c r="L933" s="37" t="str">
        <f t="shared" si="1"/>
        <v/>
      </c>
      <c r="M933" s="38" t="str">
        <f>IF(OR(A933="",B933=""),"",IF(F933&lt;&gt;"",F933,IF(G933=0,"",IF(OR(COUNTIF('CẤU HÌNH'!$E$5:$E$24,A933)&gt;0,WEEKDAY(A933)=1),"TC",IF(G933&gt;='CẤU HÌNH'!$C$11,"X",IF(G933&gt;='CẤU HÌNH'!$C$12,"N","K"))))))</f>
        <v/>
      </c>
      <c r="N933" s="17"/>
      <c r="O933" s="39" t="str">
        <f t="shared" si="2"/>
        <v/>
      </c>
    </row>
    <row r="934" ht="19.5" customHeight="1">
      <c r="A934" s="15"/>
      <c r="B934" s="17"/>
      <c r="C934" s="22" t="str">
        <f t="array" ref="C934">IF(B934="","",IFERROR(INDEX('NHÂN VIÊN'!$C$5:$C$54,MATCH(B934,'NHÂN VIÊN'!$B$5:$B$54,0)),"⚠ Sai mã NV"))</f>
        <v/>
      </c>
      <c r="D934" s="24"/>
      <c r="E934" s="24"/>
      <c r="F934" s="25"/>
      <c r="G934" s="32" t="str">
        <f>IF(OR(A934="",B934=""),"",IF(AND(D934&lt;&gt;"",E934&lt;&gt;""),ROUND(MAX(0,(E934-D934)*24-MAX(0,MIN(E934,'CẤU HÌNH'!$C$8)-MAX(D934,'CẤU HÌNH'!$C$7))*24),2),0))</f>
        <v/>
      </c>
      <c r="H934" s="34" t="str">
        <f>IF(M934="X",IF(D934&gt;'CẤU HÌNH'!$C$5+'CẤU HÌNH'!$C$10/1440,ROUND((D934-'CẤU HÌNH'!$C$5)*1440,0),0),"")</f>
        <v/>
      </c>
      <c r="I934" s="34" t="str">
        <f>IF(M934="X",IF(E934&lt;'CẤU HÌNH'!$C$6,ROUND(('CẤU HÌNH'!$C$6-E934)*1440,0),0),"")</f>
        <v/>
      </c>
      <c r="J934" s="37" t="str">
        <f>IF(M934="","",IF(M934="TC",G934,IF(M934="X",IF(ROUND((E934-'CẤU HÌNH'!$C$6)*24,4)&gt;='CẤU HÌNH'!$C$13,FLOOR(ROUND((E934-'CẤU HÌNH'!$C$6)*24,4),0.5),0),0)))</f>
        <v/>
      </c>
      <c r="K934" s="32" t="str">
        <f>IF(A934="","",IF(COUNTIF('CẤU HÌNH'!$E$5:$E$24,A934)&gt;0,'CẤU HÌNH'!$C$16,IF(WEEKDAY(A934)=1,'CẤU HÌNH'!$C$15,'CẤU HÌNH'!$C$14)))</f>
        <v/>
      </c>
      <c r="L934" s="37" t="str">
        <f t="shared" si="1"/>
        <v/>
      </c>
      <c r="M934" s="38" t="str">
        <f>IF(OR(A934="",B934=""),"",IF(F934&lt;&gt;"",F934,IF(G934=0,"",IF(OR(COUNTIF('CẤU HÌNH'!$E$5:$E$24,A934)&gt;0,WEEKDAY(A934)=1),"TC",IF(G934&gt;='CẤU HÌNH'!$C$11,"X",IF(G934&gt;='CẤU HÌNH'!$C$12,"N","K"))))))</f>
        <v/>
      </c>
      <c r="N934" s="17"/>
      <c r="O934" s="39" t="str">
        <f t="shared" si="2"/>
        <v/>
      </c>
    </row>
    <row r="935" ht="19.5" customHeight="1">
      <c r="A935" s="15"/>
      <c r="B935" s="17"/>
      <c r="C935" s="22" t="str">
        <f t="array" ref="C935">IF(B935="","",IFERROR(INDEX('NHÂN VIÊN'!$C$5:$C$54,MATCH(B935,'NHÂN VIÊN'!$B$5:$B$54,0)),"⚠ Sai mã NV"))</f>
        <v/>
      </c>
      <c r="D935" s="24"/>
      <c r="E935" s="24"/>
      <c r="F935" s="25"/>
      <c r="G935" s="32" t="str">
        <f>IF(OR(A935="",B935=""),"",IF(AND(D935&lt;&gt;"",E935&lt;&gt;""),ROUND(MAX(0,(E935-D935)*24-MAX(0,MIN(E935,'CẤU HÌNH'!$C$8)-MAX(D935,'CẤU HÌNH'!$C$7))*24),2),0))</f>
        <v/>
      </c>
      <c r="H935" s="34" t="str">
        <f>IF(M935="X",IF(D935&gt;'CẤU HÌNH'!$C$5+'CẤU HÌNH'!$C$10/1440,ROUND((D935-'CẤU HÌNH'!$C$5)*1440,0),0),"")</f>
        <v/>
      </c>
      <c r="I935" s="34" t="str">
        <f>IF(M935="X",IF(E935&lt;'CẤU HÌNH'!$C$6,ROUND(('CẤU HÌNH'!$C$6-E935)*1440,0),0),"")</f>
        <v/>
      </c>
      <c r="J935" s="37" t="str">
        <f>IF(M935="","",IF(M935="TC",G935,IF(M935="X",IF(ROUND((E935-'CẤU HÌNH'!$C$6)*24,4)&gt;='CẤU HÌNH'!$C$13,FLOOR(ROUND((E935-'CẤU HÌNH'!$C$6)*24,4),0.5),0),0)))</f>
        <v/>
      </c>
      <c r="K935" s="32" t="str">
        <f>IF(A935="","",IF(COUNTIF('CẤU HÌNH'!$E$5:$E$24,A935)&gt;0,'CẤU HÌNH'!$C$16,IF(WEEKDAY(A935)=1,'CẤU HÌNH'!$C$15,'CẤU HÌNH'!$C$14)))</f>
        <v/>
      </c>
      <c r="L935" s="37" t="str">
        <f t="shared" si="1"/>
        <v/>
      </c>
      <c r="M935" s="38" t="str">
        <f>IF(OR(A935="",B935=""),"",IF(F935&lt;&gt;"",F935,IF(G935=0,"",IF(OR(COUNTIF('CẤU HÌNH'!$E$5:$E$24,A935)&gt;0,WEEKDAY(A935)=1),"TC",IF(G935&gt;='CẤU HÌNH'!$C$11,"X",IF(G935&gt;='CẤU HÌNH'!$C$12,"N","K"))))))</f>
        <v/>
      </c>
      <c r="N935" s="17"/>
      <c r="O935" s="39" t="str">
        <f t="shared" si="2"/>
        <v/>
      </c>
    </row>
    <row r="936" ht="19.5" customHeight="1">
      <c r="A936" s="15"/>
      <c r="B936" s="17"/>
      <c r="C936" s="22" t="str">
        <f t="array" ref="C936">IF(B936="","",IFERROR(INDEX('NHÂN VIÊN'!$C$5:$C$54,MATCH(B936,'NHÂN VIÊN'!$B$5:$B$54,0)),"⚠ Sai mã NV"))</f>
        <v/>
      </c>
      <c r="D936" s="24"/>
      <c r="E936" s="24"/>
      <c r="F936" s="25"/>
      <c r="G936" s="32" t="str">
        <f>IF(OR(A936="",B936=""),"",IF(AND(D936&lt;&gt;"",E936&lt;&gt;""),ROUND(MAX(0,(E936-D936)*24-MAX(0,MIN(E936,'CẤU HÌNH'!$C$8)-MAX(D936,'CẤU HÌNH'!$C$7))*24),2),0))</f>
        <v/>
      </c>
      <c r="H936" s="34" t="str">
        <f>IF(M936="X",IF(D936&gt;'CẤU HÌNH'!$C$5+'CẤU HÌNH'!$C$10/1440,ROUND((D936-'CẤU HÌNH'!$C$5)*1440,0),0),"")</f>
        <v/>
      </c>
      <c r="I936" s="34" t="str">
        <f>IF(M936="X",IF(E936&lt;'CẤU HÌNH'!$C$6,ROUND(('CẤU HÌNH'!$C$6-E936)*1440,0),0),"")</f>
        <v/>
      </c>
      <c r="J936" s="37" t="str">
        <f>IF(M936="","",IF(M936="TC",G936,IF(M936="X",IF(ROUND((E936-'CẤU HÌNH'!$C$6)*24,4)&gt;='CẤU HÌNH'!$C$13,FLOOR(ROUND((E936-'CẤU HÌNH'!$C$6)*24,4),0.5),0),0)))</f>
        <v/>
      </c>
      <c r="K936" s="32" t="str">
        <f>IF(A936="","",IF(COUNTIF('CẤU HÌNH'!$E$5:$E$24,A936)&gt;0,'CẤU HÌNH'!$C$16,IF(WEEKDAY(A936)=1,'CẤU HÌNH'!$C$15,'CẤU HÌNH'!$C$14)))</f>
        <v/>
      </c>
      <c r="L936" s="37" t="str">
        <f t="shared" si="1"/>
        <v/>
      </c>
      <c r="M936" s="38" t="str">
        <f>IF(OR(A936="",B936=""),"",IF(F936&lt;&gt;"",F936,IF(G936=0,"",IF(OR(COUNTIF('CẤU HÌNH'!$E$5:$E$24,A936)&gt;0,WEEKDAY(A936)=1),"TC",IF(G936&gt;='CẤU HÌNH'!$C$11,"X",IF(G936&gt;='CẤU HÌNH'!$C$12,"N","K"))))))</f>
        <v/>
      </c>
      <c r="N936" s="17"/>
      <c r="O936" s="39" t="str">
        <f t="shared" si="2"/>
        <v/>
      </c>
    </row>
    <row r="937" ht="19.5" customHeight="1">
      <c r="A937" s="15"/>
      <c r="B937" s="17"/>
      <c r="C937" s="22" t="str">
        <f t="array" ref="C937">IF(B937="","",IFERROR(INDEX('NHÂN VIÊN'!$C$5:$C$54,MATCH(B937,'NHÂN VIÊN'!$B$5:$B$54,0)),"⚠ Sai mã NV"))</f>
        <v/>
      </c>
      <c r="D937" s="24"/>
      <c r="E937" s="24"/>
      <c r="F937" s="25"/>
      <c r="G937" s="32" t="str">
        <f>IF(OR(A937="",B937=""),"",IF(AND(D937&lt;&gt;"",E937&lt;&gt;""),ROUND(MAX(0,(E937-D937)*24-MAX(0,MIN(E937,'CẤU HÌNH'!$C$8)-MAX(D937,'CẤU HÌNH'!$C$7))*24),2),0))</f>
        <v/>
      </c>
      <c r="H937" s="34" t="str">
        <f>IF(M937="X",IF(D937&gt;'CẤU HÌNH'!$C$5+'CẤU HÌNH'!$C$10/1440,ROUND((D937-'CẤU HÌNH'!$C$5)*1440,0),0),"")</f>
        <v/>
      </c>
      <c r="I937" s="34" t="str">
        <f>IF(M937="X",IF(E937&lt;'CẤU HÌNH'!$C$6,ROUND(('CẤU HÌNH'!$C$6-E937)*1440,0),0),"")</f>
        <v/>
      </c>
      <c r="J937" s="37" t="str">
        <f>IF(M937="","",IF(M937="TC",G937,IF(M937="X",IF(ROUND((E937-'CẤU HÌNH'!$C$6)*24,4)&gt;='CẤU HÌNH'!$C$13,FLOOR(ROUND((E937-'CẤU HÌNH'!$C$6)*24,4),0.5),0),0)))</f>
        <v/>
      </c>
      <c r="K937" s="32" t="str">
        <f>IF(A937="","",IF(COUNTIF('CẤU HÌNH'!$E$5:$E$24,A937)&gt;0,'CẤU HÌNH'!$C$16,IF(WEEKDAY(A937)=1,'CẤU HÌNH'!$C$15,'CẤU HÌNH'!$C$14)))</f>
        <v/>
      </c>
      <c r="L937" s="37" t="str">
        <f t="shared" si="1"/>
        <v/>
      </c>
      <c r="M937" s="38" t="str">
        <f>IF(OR(A937="",B937=""),"",IF(F937&lt;&gt;"",F937,IF(G937=0,"",IF(OR(COUNTIF('CẤU HÌNH'!$E$5:$E$24,A937)&gt;0,WEEKDAY(A937)=1),"TC",IF(G937&gt;='CẤU HÌNH'!$C$11,"X",IF(G937&gt;='CẤU HÌNH'!$C$12,"N","K"))))))</f>
        <v/>
      </c>
      <c r="N937" s="17"/>
      <c r="O937" s="39" t="str">
        <f t="shared" si="2"/>
        <v/>
      </c>
    </row>
    <row r="938" ht="19.5" customHeight="1">
      <c r="A938" s="15"/>
      <c r="B938" s="17"/>
      <c r="C938" s="22" t="str">
        <f t="array" ref="C938">IF(B938="","",IFERROR(INDEX('NHÂN VIÊN'!$C$5:$C$54,MATCH(B938,'NHÂN VIÊN'!$B$5:$B$54,0)),"⚠ Sai mã NV"))</f>
        <v/>
      </c>
      <c r="D938" s="24"/>
      <c r="E938" s="24"/>
      <c r="F938" s="25"/>
      <c r="G938" s="32" t="str">
        <f>IF(OR(A938="",B938=""),"",IF(AND(D938&lt;&gt;"",E938&lt;&gt;""),ROUND(MAX(0,(E938-D938)*24-MAX(0,MIN(E938,'CẤU HÌNH'!$C$8)-MAX(D938,'CẤU HÌNH'!$C$7))*24),2),0))</f>
        <v/>
      </c>
      <c r="H938" s="34" t="str">
        <f>IF(M938="X",IF(D938&gt;'CẤU HÌNH'!$C$5+'CẤU HÌNH'!$C$10/1440,ROUND((D938-'CẤU HÌNH'!$C$5)*1440,0),0),"")</f>
        <v/>
      </c>
      <c r="I938" s="34" t="str">
        <f>IF(M938="X",IF(E938&lt;'CẤU HÌNH'!$C$6,ROUND(('CẤU HÌNH'!$C$6-E938)*1440,0),0),"")</f>
        <v/>
      </c>
      <c r="J938" s="37" t="str">
        <f>IF(M938="","",IF(M938="TC",G938,IF(M938="X",IF(ROUND((E938-'CẤU HÌNH'!$C$6)*24,4)&gt;='CẤU HÌNH'!$C$13,FLOOR(ROUND((E938-'CẤU HÌNH'!$C$6)*24,4),0.5),0),0)))</f>
        <v/>
      </c>
      <c r="K938" s="32" t="str">
        <f>IF(A938="","",IF(COUNTIF('CẤU HÌNH'!$E$5:$E$24,A938)&gt;0,'CẤU HÌNH'!$C$16,IF(WEEKDAY(A938)=1,'CẤU HÌNH'!$C$15,'CẤU HÌNH'!$C$14)))</f>
        <v/>
      </c>
      <c r="L938" s="37" t="str">
        <f t="shared" si="1"/>
        <v/>
      </c>
      <c r="M938" s="38" t="str">
        <f>IF(OR(A938="",B938=""),"",IF(F938&lt;&gt;"",F938,IF(G938=0,"",IF(OR(COUNTIF('CẤU HÌNH'!$E$5:$E$24,A938)&gt;0,WEEKDAY(A938)=1),"TC",IF(G938&gt;='CẤU HÌNH'!$C$11,"X",IF(G938&gt;='CẤU HÌNH'!$C$12,"N","K"))))))</f>
        <v/>
      </c>
      <c r="N938" s="17"/>
      <c r="O938" s="39" t="str">
        <f t="shared" si="2"/>
        <v/>
      </c>
    </row>
    <row r="939" ht="19.5" customHeight="1">
      <c r="A939" s="15"/>
      <c r="B939" s="17"/>
      <c r="C939" s="22" t="str">
        <f t="array" ref="C939">IF(B939="","",IFERROR(INDEX('NHÂN VIÊN'!$C$5:$C$54,MATCH(B939,'NHÂN VIÊN'!$B$5:$B$54,0)),"⚠ Sai mã NV"))</f>
        <v/>
      </c>
      <c r="D939" s="24"/>
      <c r="E939" s="24"/>
      <c r="F939" s="25"/>
      <c r="G939" s="32" t="str">
        <f>IF(OR(A939="",B939=""),"",IF(AND(D939&lt;&gt;"",E939&lt;&gt;""),ROUND(MAX(0,(E939-D939)*24-MAX(0,MIN(E939,'CẤU HÌNH'!$C$8)-MAX(D939,'CẤU HÌNH'!$C$7))*24),2),0))</f>
        <v/>
      </c>
      <c r="H939" s="34" t="str">
        <f>IF(M939="X",IF(D939&gt;'CẤU HÌNH'!$C$5+'CẤU HÌNH'!$C$10/1440,ROUND((D939-'CẤU HÌNH'!$C$5)*1440,0),0),"")</f>
        <v/>
      </c>
      <c r="I939" s="34" t="str">
        <f>IF(M939="X",IF(E939&lt;'CẤU HÌNH'!$C$6,ROUND(('CẤU HÌNH'!$C$6-E939)*1440,0),0),"")</f>
        <v/>
      </c>
      <c r="J939" s="37" t="str">
        <f>IF(M939="","",IF(M939="TC",G939,IF(M939="X",IF(ROUND((E939-'CẤU HÌNH'!$C$6)*24,4)&gt;='CẤU HÌNH'!$C$13,FLOOR(ROUND((E939-'CẤU HÌNH'!$C$6)*24,4),0.5),0),0)))</f>
        <v/>
      </c>
      <c r="K939" s="32" t="str">
        <f>IF(A939="","",IF(COUNTIF('CẤU HÌNH'!$E$5:$E$24,A939)&gt;0,'CẤU HÌNH'!$C$16,IF(WEEKDAY(A939)=1,'CẤU HÌNH'!$C$15,'CẤU HÌNH'!$C$14)))</f>
        <v/>
      </c>
      <c r="L939" s="37" t="str">
        <f t="shared" si="1"/>
        <v/>
      </c>
      <c r="M939" s="38" t="str">
        <f>IF(OR(A939="",B939=""),"",IF(F939&lt;&gt;"",F939,IF(G939=0,"",IF(OR(COUNTIF('CẤU HÌNH'!$E$5:$E$24,A939)&gt;0,WEEKDAY(A939)=1),"TC",IF(G939&gt;='CẤU HÌNH'!$C$11,"X",IF(G939&gt;='CẤU HÌNH'!$C$12,"N","K"))))))</f>
        <v/>
      </c>
      <c r="N939" s="17"/>
      <c r="O939" s="39" t="str">
        <f t="shared" si="2"/>
        <v/>
      </c>
    </row>
    <row r="940" ht="19.5" customHeight="1">
      <c r="A940" s="15"/>
      <c r="B940" s="17"/>
      <c r="C940" s="22" t="str">
        <f t="array" ref="C940">IF(B940="","",IFERROR(INDEX('NHÂN VIÊN'!$C$5:$C$54,MATCH(B940,'NHÂN VIÊN'!$B$5:$B$54,0)),"⚠ Sai mã NV"))</f>
        <v/>
      </c>
      <c r="D940" s="24"/>
      <c r="E940" s="24"/>
      <c r="F940" s="25"/>
      <c r="G940" s="32" t="str">
        <f>IF(OR(A940="",B940=""),"",IF(AND(D940&lt;&gt;"",E940&lt;&gt;""),ROUND(MAX(0,(E940-D940)*24-MAX(0,MIN(E940,'CẤU HÌNH'!$C$8)-MAX(D940,'CẤU HÌNH'!$C$7))*24),2),0))</f>
        <v/>
      </c>
      <c r="H940" s="34" t="str">
        <f>IF(M940="X",IF(D940&gt;'CẤU HÌNH'!$C$5+'CẤU HÌNH'!$C$10/1440,ROUND((D940-'CẤU HÌNH'!$C$5)*1440,0),0),"")</f>
        <v/>
      </c>
      <c r="I940" s="34" t="str">
        <f>IF(M940="X",IF(E940&lt;'CẤU HÌNH'!$C$6,ROUND(('CẤU HÌNH'!$C$6-E940)*1440,0),0),"")</f>
        <v/>
      </c>
      <c r="J940" s="37" t="str">
        <f>IF(M940="","",IF(M940="TC",G940,IF(M940="X",IF(ROUND((E940-'CẤU HÌNH'!$C$6)*24,4)&gt;='CẤU HÌNH'!$C$13,FLOOR(ROUND((E940-'CẤU HÌNH'!$C$6)*24,4),0.5),0),0)))</f>
        <v/>
      </c>
      <c r="K940" s="32" t="str">
        <f>IF(A940="","",IF(COUNTIF('CẤU HÌNH'!$E$5:$E$24,A940)&gt;0,'CẤU HÌNH'!$C$16,IF(WEEKDAY(A940)=1,'CẤU HÌNH'!$C$15,'CẤU HÌNH'!$C$14)))</f>
        <v/>
      </c>
      <c r="L940" s="37" t="str">
        <f t="shared" si="1"/>
        <v/>
      </c>
      <c r="M940" s="38" t="str">
        <f>IF(OR(A940="",B940=""),"",IF(F940&lt;&gt;"",F940,IF(G940=0,"",IF(OR(COUNTIF('CẤU HÌNH'!$E$5:$E$24,A940)&gt;0,WEEKDAY(A940)=1),"TC",IF(G940&gt;='CẤU HÌNH'!$C$11,"X",IF(G940&gt;='CẤU HÌNH'!$C$12,"N","K"))))))</f>
        <v/>
      </c>
      <c r="N940" s="17"/>
      <c r="O940" s="39" t="str">
        <f t="shared" si="2"/>
        <v/>
      </c>
    </row>
    <row r="941" ht="19.5" customHeight="1">
      <c r="A941" s="15"/>
      <c r="B941" s="17"/>
      <c r="C941" s="22" t="str">
        <f t="array" ref="C941">IF(B941="","",IFERROR(INDEX('NHÂN VIÊN'!$C$5:$C$54,MATCH(B941,'NHÂN VIÊN'!$B$5:$B$54,0)),"⚠ Sai mã NV"))</f>
        <v/>
      </c>
      <c r="D941" s="24"/>
      <c r="E941" s="24"/>
      <c r="F941" s="25"/>
      <c r="G941" s="32" t="str">
        <f>IF(OR(A941="",B941=""),"",IF(AND(D941&lt;&gt;"",E941&lt;&gt;""),ROUND(MAX(0,(E941-D941)*24-MAX(0,MIN(E941,'CẤU HÌNH'!$C$8)-MAX(D941,'CẤU HÌNH'!$C$7))*24),2),0))</f>
        <v/>
      </c>
      <c r="H941" s="34" t="str">
        <f>IF(M941="X",IF(D941&gt;'CẤU HÌNH'!$C$5+'CẤU HÌNH'!$C$10/1440,ROUND((D941-'CẤU HÌNH'!$C$5)*1440,0),0),"")</f>
        <v/>
      </c>
      <c r="I941" s="34" t="str">
        <f>IF(M941="X",IF(E941&lt;'CẤU HÌNH'!$C$6,ROUND(('CẤU HÌNH'!$C$6-E941)*1440,0),0),"")</f>
        <v/>
      </c>
      <c r="J941" s="37" t="str">
        <f>IF(M941="","",IF(M941="TC",G941,IF(M941="X",IF(ROUND((E941-'CẤU HÌNH'!$C$6)*24,4)&gt;='CẤU HÌNH'!$C$13,FLOOR(ROUND((E941-'CẤU HÌNH'!$C$6)*24,4),0.5),0),0)))</f>
        <v/>
      </c>
      <c r="K941" s="32" t="str">
        <f>IF(A941="","",IF(COUNTIF('CẤU HÌNH'!$E$5:$E$24,A941)&gt;0,'CẤU HÌNH'!$C$16,IF(WEEKDAY(A941)=1,'CẤU HÌNH'!$C$15,'CẤU HÌNH'!$C$14)))</f>
        <v/>
      </c>
      <c r="L941" s="37" t="str">
        <f t="shared" si="1"/>
        <v/>
      </c>
      <c r="M941" s="38" t="str">
        <f>IF(OR(A941="",B941=""),"",IF(F941&lt;&gt;"",F941,IF(G941=0,"",IF(OR(COUNTIF('CẤU HÌNH'!$E$5:$E$24,A941)&gt;0,WEEKDAY(A941)=1),"TC",IF(G941&gt;='CẤU HÌNH'!$C$11,"X",IF(G941&gt;='CẤU HÌNH'!$C$12,"N","K"))))))</f>
        <v/>
      </c>
      <c r="N941" s="17"/>
      <c r="O941" s="39" t="str">
        <f t="shared" si="2"/>
        <v/>
      </c>
    </row>
    <row r="942" ht="19.5" customHeight="1">
      <c r="A942" s="15"/>
      <c r="B942" s="17"/>
      <c r="C942" s="22" t="str">
        <f t="array" ref="C942">IF(B942="","",IFERROR(INDEX('NHÂN VIÊN'!$C$5:$C$54,MATCH(B942,'NHÂN VIÊN'!$B$5:$B$54,0)),"⚠ Sai mã NV"))</f>
        <v/>
      </c>
      <c r="D942" s="24"/>
      <c r="E942" s="24"/>
      <c r="F942" s="25"/>
      <c r="G942" s="32" t="str">
        <f>IF(OR(A942="",B942=""),"",IF(AND(D942&lt;&gt;"",E942&lt;&gt;""),ROUND(MAX(0,(E942-D942)*24-MAX(0,MIN(E942,'CẤU HÌNH'!$C$8)-MAX(D942,'CẤU HÌNH'!$C$7))*24),2),0))</f>
        <v/>
      </c>
      <c r="H942" s="34" t="str">
        <f>IF(M942="X",IF(D942&gt;'CẤU HÌNH'!$C$5+'CẤU HÌNH'!$C$10/1440,ROUND((D942-'CẤU HÌNH'!$C$5)*1440,0),0),"")</f>
        <v/>
      </c>
      <c r="I942" s="34" t="str">
        <f>IF(M942="X",IF(E942&lt;'CẤU HÌNH'!$C$6,ROUND(('CẤU HÌNH'!$C$6-E942)*1440,0),0),"")</f>
        <v/>
      </c>
      <c r="J942" s="37" t="str">
        <f>IF(M942="","",IF(M942="TC",G942,IF(M942="X",IF(ROUND((E942-'CẤU HÌNH'!$C$6)*24,4)&gt;='CẤU HÌNH'!$C$13,FLOOR(ROUND((E942-'CẤU HÌNH'!$C$6)*24,4),0.5),0),0)))</f>
        <v/>
      </c>
      <c r="K942" s="32" t="str">
        <f>IF(A942="","",IF(COUNTIF('CẤU HÌNH'!$E$5:$E$24,A942)&gt;0,'CẤU HÌNH'!$C$16,IF(WEEKDAY(A942)=1,'CẤU HÌNH'!$C$15,'CẤU HÌNH'!$C$14)))</f>
        <v/>
      </c>
      <c r="L942" s="37" t="str">
        <f t="shared" si="1"/>
        <v/>
      </c>
      <c r="M942" s="38" t="str">
        <f>IF(OR(A942="",B942=""),"",IF(F942&lt;&gt;"",F942,IF(G942=0,"",IF(OR(COUNTIF('CẤU HÌNH'!$E$5:$E$24,A942)&gt;0,WEEKDAY(A942)=1),"TC",IF(G942&gt;='CẤU HÌNH'!$C$11,"X",IF(G942&gt;='CẤU HÌNH'!$C$12,"N","K"))))))</f>
        <v/>
      </c>
      <c r="N942" s="17"/>
      <c r="O942" s="39" t="str">
        <f t="shared" si="2"/>
        <v/>
      </c>
    </row>
    <row r="943" ht="19.5" customHeight="1">
      <c r="A943" s="15"/>
      <c r="B943" s="17"/>
      <c r="C943" s="22" t="str">
        <f t="array" ref="C943">IF(B943="","",IFERROR(INDEX('NHÂN VIÊN'!$C$5:$C$54,MATCH(B943,'NHÂN VIÊN'!$B$5:$B$54,0)),"⚠ Sai mã NV"))</f>
        <v/>
      </c>
      <c r="D943" s="24"/>
      <c r="E943" s="24"/>
      <c r="F943" s="25"/>
      <c r="G943" s="32" t="str">
        <f>IF(OR(A943="",B943=""),"",IF(AND(D943&lt;&gt;"",E943&lt;&gt;""),ROUND(MAX(0,(E943-D943)*24-MAX(0,MIN(E943,'CẤU HÌNH'!$C$8)-MAX(D943,'CẤU HÌNH'!$C$7))*24),2),0))</f>
        <v/>
      </c>
      <c r="H943" s="34" t="str">
        <f>IF(M943="X",IF(D943&gt;'CẤU HÌNH'!$C$5+'CẤU HÌNH'!$C$10/1440,ROUND((D943-'CẤU HÌNH'!$C$5)*1440,0),0),"")</f>
        <v/>
      </c>
      <c r="I943" s="34" t="str">
        <f>IF(M943="X",IF(E943&lt;'CẤU HÌNH'!$C$6,ROUND(('CẤU HÌNH'!$C$6-E943)*1440,0),0),"")</f>
        <v/>
      </c>
      <c r="J943" s="37" t="str">
        <f>IF(M943="","",IF(M943="TC",G943,IF(M943="X",IF(ROUND((E943-'CẤU HÌNH'!$C$6)*24,4)&gt;='CẤU HÌNH'!$C$13,FLOOR(ROUND((E943-'CẤU HÌNH'!$C$6)*24,4),0.5),0),0)))</f>
        <v/>
      </c>
      <c r="K943" s="32" t="str">
        <f>IF(A943="","",IF(COUNTIF('CẤU HÌNH'!$E$5:$E$24,A943)&gt;0,'CẤU HÌNH'!$C$16,IF(WEEKDAY(A943)=1,'CẤU HÌNH'!$C$15,'CẤU HÌNH'!$C$14)))</f>
        <v/>
      </c>
      <c r="L943" s="37" t="str">
        <f t="shared" si="1"/>
        <v/>
      </c>
      <c r="M943" s="38" t="str">
        <f>IF(OR(A943="",B943=""),"",IF(F943&lt;&gt;"",F943,IF(G943=0,"",IF(OR(COUNTIF('CẤU HÌNH'!$E$5:$E$24,A943)&gt;0,WEEKDAY(A943)=1),"TC",IF(G943&gt;='CẤU HÌNH'!$C$11,"X",IF(G943&gt;='CẤU HÌNH'!$C$12,"N","K"))))))</f>
        <v/>
      </c>
      <c r="N943" s="17"/>
      <c r="O943" s="39" t="str">
        <f t="shared" si="2"/>
        <v/>
      </c>
    </row>
    <row r="944" ht="19.5" customHeight="1">
      <c r="A944" s="15"/>
      <c r="B944" s="17"/>
      <c r="C944" s="22" t="str">
        <f t="array" ref="C944">IF(B944="","",IFERROR(INDEX('NHÂN VIÊN'!$C$5:$C$54,MATCH(B944,'NHÂN VIÊN'!$B$5:$B$54,0)),"⚠ Sai mã NV"))</f>
        <v/>
      </c>
      <c r="D944" s="24"/>
      <c r="E944" s="24"/>
      <c r="F944" s="25"/>
      <c r="G944" s="32" t="str">
        <f>IF(OR(A944="",B944=""),"",IF(AND(D944&lt;&gt;"",E944&lt;&gt;""),ROUND(MAX(0,(E944-D944)*24-MAX(0,MIN(E944,'CẤU HÌNH'!$C$8)-MAX(D944,'CẤU HÌNH'!$C$7))*24),2),0))</f>
        <v/>
      </c>
      <c r="H944" s="34" t="str">
        <f>IF(M944="X",IF(D944&gt;'CẤU HÌNH'!$C$5+'CẤU HÌNH'!$C$10/1440,ROUND((D944-'CẤU HÌNH'!$C$5)*1440,0),0),"")</f>
        <v/>
      </c>
      <c r="I944" s="34" t="str">
        <f>IF(M944="X",IF(E944&lt;'CẤU HÌNH'!$C$6,ROUND(('CẤU HÌNH'!$C$6-E944)*1440,0),0),"")</f>
        <v/>
      </c>
      <c r="J944" s="37" t="str">
        <f>IF(M944="","",IF(M944="TC",G944,IF(M944="X",IF(ROUND((E944-'CẤU HÌNH'!$C$6)*24,4)&gt;='CẤU HÌNH'!$C$13,FLOOR(ROUND((E944-'CẤU HÌNH'!$C$6)*24,4),0.5),0),0)))</f>
        <v/>
      </c>
      <c r="K944" s="32" t="str">
        <f>IF(A944="","",IF(COUNTIF('CẤU HÌNH'!$E$5:$E$24,A944)&gt;0,'CẤU HÌNH'!$C$16,IF(WEEKDAY(A944)=1,'CẤU HÌNH'!$C$15,'CẤU HÌNH'!$C$14)))</f>
        <v/>
      </c>
      <c r="L944" s="37" t="str">
        <f t="shared" si="1"/>
        <v/>
      </c>
      <c r="M944" s="38" t="str">
        <f>IF(OR(A944="",B944=""),"",IF(F944&lt;&gt;"",F944,IF(G944=0,"",IF(OR(COUNTIF('CẤU HÌNH'!$E$5:$E$24,A944)&gt;0,WEEKDAY(A944)=1),"TC",IF(G944&gt;='CẤU HÌNH'!$C$11,"X",IF(G944&gt;='CẤU HÌNH'!$C$12,"N","K"))))))</f>
        <v/>
      </c>
      <c r="N944" s="17"/>
      <c r="O944" s="39" t="str">
        <f t="shared" si="2"/>
        <v/>
      </c>
    </row>
    <row r="945" ht="19.5" customHeight="1">
      <c r="A945" s="15"/>
      <c r="B945" s="17"/>
      <c r="C945" s="22" t="str">
        <f t="array" ref="C945">IF(B945="","",IFERROR(INDEX('NHÂN VIÊN'!$C$5:$C$54,MATCH(B945,'NHÂN VIÊN'!$B$5:$B$54,0)),"⚠ Sai mã NV"))</f>
        <v/>
      </c>
      <c r="D945" s="24"/>
      <c r="E945" s="24"/>
      <c r="F945" s="25"/>
      <c r="G945" s="32" t="str">
        <f>IF(OR(A945="",B945=""),"",IF(AND(D945&lt;&gt;"",E945&lt;&gt;""),ROUND(MAX(0,(E945-D945)*24-MAX(0,MIN(E945,'CẤU HÌNH'!$C$8)-MAX(D945,'CẤU HÌNH'!$C$7))*24),2),0))</f>
        <v/>
      </c>
      <c r="H945" s="34" t="str">
        <f>IF(M945="X",IF(D945&gt;'CẤU HÌNH'!$C$5+'CẤU HÌNH'!$C$10/1440,ROUND((D945-'CẤU HÌNH'!$C$5)*1440,0),0),"")</f>
        <v/>
      </c>
      <c r="I945" s="34" t="str">
        <f>IF(M945="X",IF(E945&lt;'CẤU HÌNH'!$C$6,ROUND(('CẤU HÌNH'!$C$6-E945)*1440,0),0),"")</f>
        <v/>
      </c>
      <c r="J945" s="37" t="str">
        <f>IF(M945="","",IF(M945="TC",G945,IF(M945="X",IF(ROUND((E945-'CẤU HÌNH'!$C$6)*24,4)&gt;='CẤU HÌNH'!$C$13,FLOOR(ROUND((E945-'CẤU HÌNH'!$C$6)*24,4),0.5),0),0)))</f>
        <v/>
      </c>
      <c r="K945" s="32" t="str">
        <f>IF(A945="","",IF(COUNTIF('CẤU HÌNH'!$E$5:$E$24,A945)&gt;0,'CẤU HÌNH'!$C$16,IF(WEEKDAY(A945)=1,'CẤU HÌNH'!$C$15,'CẤU HÌNH'!$C$14)))</f>
        <v/>
      </c>
      <c r="L945" s="37" t="str">
        <f t="shared" si="1"/>
        <v/>
      </c>
      <c r="M945" s="38" t="str">
        <f>IF(OR(A945="",B945=""),"",IF(F945&lt;&gt;"",F945,IF(G945=0,"",IF(OR(COUNTIF('CẤU HÌNH'!$E$5:$E$24,A945)&gt;0,WEEKDAY(A945)=1),"TC",IF(G945&gt;='CẤU HÌNH'!$C$11,"X",IF(G945&gt;='CẤU HÌNH'!$C$12,"N","K"))))))</f>
        <v/>
      </c>
      <c r="N945" s="17"/>
      <c r="O945" s="39" t="str">
        <f t="shared" si="2"/>
        <v/>
      </c>
    </row>
    <row r="946" ht="19.5" customHeight="1">
      <c r="A946" s="15"/>
      <c r="B946" s="17"/>
      <c r="C946" s="22" t="str">
        <f t="array" ref="C946">IF(B946="","",IFERROR(INDEX('NHÂN VIÊN'!$C$5:$C$54,MATCH(B946,'NHÂN VIÊN'!$B$5:$B$54,0)),"⚠ Sai mã NV"))</f>
        <v/>
      </c>
      <c r="D946" s="24"/>
      <c r="E946" s="24"/>
      <c r="F946" s="25"/>
      <c r="G946" s="32" t="str">
        <f>IF(OR(A946="",B946=""),"",IF(AND(D946&lt;&gt;"",E946&lt;&gt;""),ROUND(MAX(0,(E946-D946)*24-MAX(0,MIN(E946,'CẤU HÌNH'!$C$8)-MAX(D946,'CẤU HÌNH'!$C$7))*24),2),0))</f>
        <v/>
      </c>
      <c r="H946" s="34" t="str">
        <f>IF(M946="X",IF(D946&gt;'CẤU HÌNH'!$C$5+'CẤU HÌNH'!$C$10/1440,ROUND((D946-'CẤU HÌNH'!$C$5)*1440,0),0),"")</f>
        <v/>
      </c>
      <c r="I946" s="34" t="str">
        <f>IF(M946="X",IF(E946&lt;'CẤU HÌNH'!$C$6,ROUND(('CẤU HÌNH'!$C$6-E946)*1440,0),0),"")</f>
        <v/>
      </c>
      <c r="J946" s="37" t="str">
        <f>IF(M946="","",IF(M946="TC",G946,IF(M946="X",IF(ROUND((E946-'CẤU HÌNH'!$C$6)*24,4)&gt;='CẤU HÌNH'!$C$13,FLOOR(ROUND((E946-'CẤU HÌNH'!$C$6)*24,4),0.5),0),0)))</f>
        <v/>
      </c>
      <c r="K946" s="32" t="str">
        <f>IF(A946="","",IF(COUNTIF('CẤU HÌNH'!$E$5:$E$24,A946)&gt;0,'CẤU HÌNH'!$C$16,IF(WEEKDAY(A946)=1,'CẤU HÌNH'!$C$15,'CẤU HÌNH'!$C$14)))</f>
        <v/>
      </c>
      <c r="L946" s="37" t="str">
        <f t="shared" si="1"/>
        <v/>
      </c>
      <c r="M946" s="38" t="str">
        <f>IF(OR(A946="",B946=""),"",IF(F946&lt;&gt;"",F946,IF(G946=0,"",IF(OR(COUNTIF('CẤU HÌNH'!$E$5:$E$24,A946)&gt;0,WEEKDAY(A946)=1),"TC",IF(G946&gt;='CẤU HÌNH'!$C$11,"X",IF(G946&gt;='CẤU HÌNH'!$C$12,"N","K"))))))</f>
        <v/>
      </c>
      <c r="N946" s="17"/>
      <c r="O946" s="39" t="str">
        <f t="shared" si="2"/>
        <v/>
      </c>
    </row>
    <row r="947" ht="19.5" customHeight="1">
      <c r="A947" s="15"/>
      <c r="B947" s="17"/>
      <c r="C947" s="22" t="str">
        <f t="array" ref="C947">IF(B947="","",IFERROR(INDEX('NHÂN VIÊN'!$C$5:$C$54,MATCH(B947,'NHÂN VIÊN'!$B$5:$B$54,0)),"⚠ Sai mã NV"))</f>
        <v/>
      </c>
      <c r="D947" s="24"/>
      <c r="E947" s="24"/>
      <c r="F947" s="25"/>
      <c r="G947" s="32" t="str">
        <f>IF(OR(A947="",B947=""),"",IF(AND(D947&lt;&gt;"",E947&lt;&gt;""),ROUND(MAX(0,(E947-D947)*24-MAX(0,MIN(E947,'CẤU HÌNH'!$C$8)-MAX(D947,'CẤU HÌNH'!$C$7))*24),2),0))</f>
        <v/>
      </c>
      <c r="H947" s="34" t="str">
        <f>IF(M947="X",IF(D947&gt;'CẤU HÌNH'!$C$5+'CẤU HÌNH'!$C$10/1440,ROUND((D947-'CẤU HÌNH'!$C$5)*1440,0),0),"")</f>
        <v/>
      </c>
      <c r="I947" s="34" t="str">
        <f>IF(M947="X",IF(E947&lt;'CẤU HÌNH'!$C$6,ROUND(('CẤU HÌNH'!$C$6-E947)*1440,0),0),"")</f>
        <v/>
      </c>
      <c r="J947" s="37" t="str">
        <f>IF(M947="","",IF(M947="TC",G947,IF(M947="X",IF(ROUND((E947-'CẤU HÌNH'!$C$6)*24,4)&gt;='CẤU HÌNH'!$C$13,FLOOR(ROUND((E947-'CẤU HÌNH'!$C$6)*24,4),0.5),0),0)))</f>
        <v/>
      </c>
      <c r="K947" s="32" t="str">
        <f>IF(A947="","",IF(COUNTIF('CẤU HÌNH'!$E$5:$E$24,A947)&gt;0,'CẤU HÌNH'!$C$16,IF(WEEKDAY(A947)=1,'CẤU HÌNH'!$C$15,'CẤU HÌNH'!$C$14)))</f>
        <v/>
      </c>
      <c r="L947" s="37" t="str">
        <f t="shared" si="1"/>
        <v/>
      </c>
      <c r="M947" s="38" t="str">
        <f>IF(OR(A947="",B947=""),"",IF(F947&lt;&gt;"",F947,IF(G947=0,"",IF(OR(COUNTIF('CẤU HÌNH'!$E$5:$E$24,A947)&gt;0,WEEKDAY(A947)=1),"TC",IF(G947&gt;='CẤU HÌNH'!$C$11,"X",IF(G947&gt;='CẤU HÌNH'!$C$12,"N","K"))))))</f>
        <v/>
      </c>
      <c r="N947" s="17"/>
      <c r="O947" s="39" t="str">
        <f t="shared" si="2"/>
        <v/>
      </c>
    </row>
    <row r="948" ht="19.5" customHeight="1">
      <c r="A948" s="15"/>
      <c r="B948" s="17"/>
      <c r="C948" s="22" t="str">
        <f t="array" ref="C948">IF(B948="","",IFERROR(INDEX('NHÂN VIÊN'!$C$5:$C$54,MATCH(B948,'NHÂN VIÊN'!$B$5:$B$54,0)),"⚠ Sai mã NV"))</f>
        <v/>
      </c>
      <c r="D948" s="24"/>
      <c r="E948" s="24"/>
      <c r="F948" s="25"/>
      <c r="G948" s="32" t="str">
        <f>IF(OR(A948="",B948=""),"",IF(AND(D948&lt;&gt;"",E948&lt;&gt;""),ROUND(MAX(0,(E948-D948)*24-MAX(0,MIN(E948,'CẤU HÌNH'!$C$8)-MAX(D948,'CẤU HÌNH'!$C$7))*24),2),0))</f>
        <v/>
      </c>
      <c r="H948" s="34" t="str">
        <f>IF(M948="X",IF(D948&gt;'CẤU HÌNH'!$C$5+'CẤU HÌNH'!$C$10/1440,ROUND((D948-'CẤU HÌNH'!$C$5)*1440,0),0),"")</f>
        <v/>
      </c>
      <c r="I948" s="34" t="str">
        <f>IF(M948="X",IF(E948&lt;'CẤU HÌNH'!$C$6,ROUND(('CẤU HÌNH'!$C$6-E948)*1440,0),0),"")</f>
        <v/>
      </c>
      <c r="J948" s="37" t="str">
        <f>IF(M948="","",IF(M948="TC",G948,IF(M948="X",IF(ROUND((E948-'CẤU HÌNH'!$C$6)*24,4)&gt;='CẤU HÌNH'!$C$13,FLOOR(ROUND((E948-'CẤU HÌNH'!$C$6)*24,4),0.5),0),0)))</f>
        <v/>
      </c>
      <c r="K948" s="32" t="str">
        <f>IF(A948="","",IF(COUNTIF('CẤU HÌNH'!$E$5:$E$24,A948)&gt;0,'CẤU HÌNH'!$C$16,IF(WEEKDAY(A948)=1,'CẤU HÌNH'!$C$15,'CẤU HÌNH'!$C$14)))</f>
        <v/>
      </c>
      <c r="L948" s="37" t="str">
        <f t="shared" si="1"/>
        <v/>
      </c>
      <c r="M948" s="38" t="str">
        <f>IF(OR(A948="",B948=""),"",IF(F948&lt;&gt;"",F948,IF(G948=0,"",IF(OR(COUNTIF('CẤU HÌNH'!$E$5:$E$24,A948)&gt;0,WEEKDAY(A948)=1),"TC",IF(G948&gt;='CẤU HÌNH'!$C$11,"X",IF(G948&gt;='CẤU HÌNH'!$C$12,"N","K"))))))</f>
        <v/>
      </c>
      <c r="N948" s="17"/>
      <c r="O948" s="39" t="str">
        <f t="shared" si="2"/>
        <v/>
      </c>
    </row>
    <row r="949" ht="19.5" customHeight="1">
      <c r="A949" s="15"/>
      <c r="B949" s="17"/>
      <c r="C949" s="22" t="str">
        <f t="array" ref="C949">IF(B949="","",IFERROR(INDEX('NHÂN VIÊN'!$C$5:$C$54,MATCH(B949,'NHÂN VIÊN'!$B$5:$B$54,0)),"⚠ Sai mã NV"))</f>
        <v/>
      </c>
      <c r="D949" s="24"/>
      <c r="E949" s="24"/>
      <c r="F949" s="25"/>
      <c r="G949" s="32" t="str">
        <f>IF(OR(A949="",B949=""),"",IF(AND(D949&lt;&gt;"",E949&lt;&gt;""),ROUND(MAX(0,(E949-D949)*24-MAX(0,MIN(E949,'CẤU HÌNH'!$C$8)-MAX(D949,'CẤU HÌNH'!$C$7))*24),2),0))</f>
        <v/>
      </c>
      <c r="H949" s="34" t="str">
        <f>IF(M949="X",IF(D949&gt;'CẤU HÌNH'!$C$5+'CẤU HÌNH'!$C$10/1440,ROUND((D949-'CẤU HÌNH'!$C$5)*1440,0),0),"")</f>
        <v/>
      </c>
      <c r="I949" s="34" t="str">
        <f>IF(M949="X",IF(E949&lt;'CẤU HÌNH'!$C$6,ROUND(('CẤU HÌNH'!$C$6-E949)*1440,0),0),"")</f>
        <v/>
      </c>
      <c r="J949" s="37" t="str">
        <f>IF(M949="","",IF(M949="TC",G949,IF(M949="X",IF(ROUND((E949-'CẤU HÌNH'!$C$6)*24,4)&gt;='CẤU HÌNH'!$C$13,FLOOR(ROUND((E949-'CẤU HÌNH'!$C$6)*24,4),0.5),0),0)))</f>
        <v/>
      </c>
      <c r="K949" s="32" t="str">
        <f>IF(A949="","",IF(COUNTIF('CẤU HÌNH'!$E$5:$E$24,A949)&gt;0,'CẤU HÌNH'!$C$16,IF(WEEKDAY(A949)=1,'CẤU HÌNH'!$C$15,'CẤU HÌNH'!$C$14)))</f>
        <v/>
      </c>
      <c r="L949" s="37" t="str">
        <f t="shared" si="1"/>
        <v/>
      </c>
      <c r="M949" s="38" t="str">
        <f>IF(OR(A949="",B949=""),"",IF(F949&lt;&gt;"",F949,IF(G949=0,"",IF(OR(COUNTIF('CẤU HÌNH'!$E$5:$E$24,A949)&gt;0,WEEKDAY(A949)=1),"TC",IF(G949&gt;='CẤU HÌNH'!$C$11,"X",IF(G949&gt;='CẤU HÌNH'!$C$12,"N","K"))))))</f>
        <v/>
      </c>
      <c r="N949" s="17"/>
      <c r="O949" s="39" t="str">
        <f t="shared" si="2"/>
        <v/>
      </c>
    </row>
    <row r="950" ht="19.5" customHeight="1">
      <c r="A950" s="15"/>
      <c r="B950" s="17"/>
      <c r="C950" s="22" t="str">
        <f t="array" ref="C950">IF(B950="","",IFERROR(INDEX('NHÂN VIÊN'!$C$5:$C$54,MATCH(B950,'NHÂN VIÊN'!$B$5:$B$54,0)),"⚠ Sai mã NV"))</f>
        <v/>
      </c>
      <c r="D950" s="24"/>
      <c r="E950" s="24"/>
      <c r="F950" s="25"/>
      <c r="G950" s="32" t="str">
        <f>IF(OR(A950="",B950=""),"",IF(AND(D950&lt;&gt;"",E950&lt;&gt;""),ROUND(MAX(0,(E950-D950)*24-MAX(0,MIN(E950,'CẤU HÌNH'!$C$8)-MAX(D950,'CẤU HÌNH'!$C$7))*24),2),0))</f>
        <v/>
      </c>
      <c r="H950" s="34" t="str">
        <f>IF(M950="X",IF(D950&gt;'CẤU HÌNH'!$C$5+'CẤU HÌNH'!$C$10/1440,ROUND((D950-'CẤU HÌNH'!$C$5)*1440,0),0),"")</f>
        <v/>
      </c>
      <c r="I950" s="34" t="str">
        <f>IF(M950="X",IF(E950&lt;'CẤU HÌNH'!$C$6,ROUND(('CẤU HÌNH'!$C$6-E950)*1440,0),0),"")</f>
        <v/>
      </c>
      <c r="J950" s="37" t="str">
        <f>IF(M950="","",IF(M950="TC",G950,IF(M950="X",IF(ROUND((E950-'CẤU HÌNH'!$C$6)*24,4)&gt;='CẤU HÌNH'!$C$13,FLOOR(ROUND((E950-'CẤU HÌNH'!$C$6)*24,4),0.5),0),0)))</f>
        <v/>
      </c>
      <c r="K950" s="32" t="str">
        <f>IF(A950="","",IF(COUNTIF('CẤU HÌNH'!$E$5:$E$24,A950)&gt;0,'CẤU HÌNH'!$C$16,IF(WEEKDAY(A950)=1,'CẤU HÌNH'!$C$15,'CẤU HÌNH'!$C$14)))</f>
        <v/>
      </c>
      <c r="L950" s="37" t="str">
        <f t="shared" si="1"/>
        <v/>
      </c>
      <c r="M950" s="38" t="str">
        <f>IF(OR(A950="",B950=""),"",IF(F950&lt;&gt;"",F950,IF(G950=0,"",IF(OR(COUNTIF('CẤU HÌNH'!$E$5:$E$24,A950)&gt;0,WEEKDAY(A950)=1),"TC",IF(G950&gt;='CẤU HÌNH'!$C$11,"X",IF(G950&gt;='CẤU HÌNH'!$C$12,"N","K"))))))</f>
        <v/>
      </c>
      <c r="N950" s="17"/>
      <c r="O950" s="39" t="str">
        <f t="shared" si="2"/>
        <v/>
      </c>
    </row>
    <row r="951" ht="19.5" customHeight="1">
      <c r="A951" s="15"/>
      <c r="B951" s="17"/>
      <c r="C951" s="22" t="str">
        <f t="array" ref="C951">IF(B951="","",IFERROR(INDEX('NHÂN VIÊN'!$C$5:$C$54,MATCH(B951,'NHÂN VIÊN'!$B$5:$B$54,0)),"⚠ Sai mã NV"))</f>
        <v/>
      </c>
      <c r="D951" s="24"/>
      <c r="E951" s="24"/>
      <c r="F951" s="25"/>
      <c r="G951" s="32" t="str">
        <f>IF(OR(A951="",B951=""),"",IF(AND(D951&lt;&gt;"",E951&lt;&gt;""),ROUND(MAX(0,(E951-D951)*24-MAX(0,MIN(E951,'CẤU HÌNH'!$C$8)-MAX(D951,'CẤU HÌNH'!$C$7))*24),2),0))</f>
        <v/>
      </c>
      <c r="H951" s="34" t="str">
        <f>IF(M951="X",IF(D951&gt;'CẤU HÌNH'!$C$5+'CẤU HÌNH'!$C$10/1440,ROUND((D951-'CẤU HÌNH'!$C$5)*1440,0),0),"")</f>
        <v/>
      </c>
      <c r="I951" s="34" t="str">
        <f>IF(M951="X",IF(E951&lt;'CẤU HÌNH'!$C$6,ROUND(('CẤU HÌNH'!$C$6-E951)*1440,0),0),"")</f>
        <v/>
      </c>
      <c r="J951" s="37" t="str">
        <f>IF(M951="","",IF(M951="TC",G951,IF(M951="X",IF(ROUND((E951-'CẤU HÌNH'!$C$6)*24,4)&gt;='CẤU HÌNH'!$C$13,FLOOR(ROUND((E951-'CẤU HÌNH'!$C$6)*24,4),0.5),0),0)))</f>
        <v/>
      </c>
      <c r="K951" s="32" t="str">
        <f>IF(A951="","",IF(COUNTIF('CẤU HÌNH'!$E$5:$E$24,A951)&gt;0,'CẤU HÌNH'!$C$16,IF(WEEKDAY(A951)=1,'CẤU HÌNH'!$C$15,'CẤU HÌNH'!$C$14)))</f>
        <v/>
      </c>
      <c r="L951" s="37" t="str">
        <f t="shared" si="1"/>
        <v/>
      </c>
      <c r="M951" s="38" t="str">
        <f>IF(OR(A951="",B951=""),"",IF(F951&lt;&gt;"",F951,IF(G951=0,"",IF(OR(COUNTIF('CẤU HÌNH'!$E$5:$E$24,A951)&gt;0,WEEKDAY(A951)=1),"TC",IF(G951&gt;='CẤU HÌNH'!$C$11,"X",IF(G951&gt;='CẤU HÌNH'!$C$12,"N","K"))))))</f>
        <v/>
      </c>
      <c r="N951" s="17"/>
      <c r="O951" s="39" t="str">
        <f t="shared" si="2"/>
        <v/>
      </c>
    </row>
    <row r="952" ht="19.5" customHeight="1">
      <c r="A952" s="15"/>
      <c r="B952" s="17"/>
      <c r="C952" s="22" t="str">
        <f t="array" ref="C952">IF(B952="","",IFERROR(INDEX('NHÂN VIÊN'!$C$5:$C$54,MATCH(B952,'NHÂN VIÊN'!$B$5:$B$54,0)),"⚠ Sai mã NV"))</f>
        <v/>
      </c>
      <c r="D952" s="24"/>
      <c r="E952" s="24"/>
      <c r="F952" s="25"/>
      <c r="G952" s="32" t="str">
        <f>IF(OR(A952="",B952=""),"",IF(AND(D952&lt;&gt;"",E952&lt;&gt;""),ROUND(MAX(0,(E952-D952)*24-MAX(0,MIN(E952,'CẤU HÌNH'!$C$8)-MAX(D952,'CẤU HÌNH'!$C$7))*24),2),0))</f>
        <v/>
      </c>
      <c r="H952" s="34" t="str">
        <f>IF(M952="X",IF(D952&gt;'CẤU HÌNH'!$C$5+'CẤU HÌNH'!$C$10/1440,ROUND((D952-'CẤU HÌNH'!$C$5)*1440,0),0),"")</f>
        <v/>
      </c>
      <c r="I952" s="34" t="str">
        <f>IF(M952="X",IF(E952&lt;'CẤU HÌNH'!$C$6,ROUND(('CẤU HÌNH'!$C$6-E952)*1440,0),0),"")</f>
        <v/>
      </c>
      <c r="J952" s="37" t="str">
        <f>IF(M952="","",IF(M952="TC",G952,IF(M952="X",IF(ROUND((E952-'CẤU HÌNH'!$C$6)*24,4)&gt;='CẤU HÌNH'!$C$13,FLOOR(ROUND((E952-'CẤU HÌNH'!$C$6)*24,4),0.5),0),0)))</f>
        <v/>
      </c>
      <c r="K952" s="32" t="str">
        <f>IF(A952="","",IF(COUNTIF('CẤU HÌNH'!$E$5:$E$24,A952)&gt;0,'CẤU HÌNH'!$C$16,IF(WEEKDAY(A952)=1,'CẤU HÌNH'!$C$15,'CẤU HÌNH'!$C$14)))</f>
        <v/>
      </c>
      <c r="L952" s="37" t="str">
        <f t="shared" si="1"/>
        <v/>
      </c>
      <c r="M952" s="38" t="str">
        <f>IF(OR(A952="",B952=""),"",IF(F952&lt;&gt;"",F952,IF(G952=0,"",IF(OR(COUNTIF('CẤU HÌNH'!$E$5:$E$24,A952)&gt;0,WEEKDAY(A952)=1),"TC",IF(G952&gt;='CẤU HÌNH'!$C$11,"X",IF(G952&gt;='CẤU HÌNH'!$C$12,"N","K"))))))</f>
        <v/>
      </c>
      <c r="N952" s="17"/>
      <c r="O952" s="39" t="str">
        <f t="shared" si="2"/>
        <v/>
      </c>
    </row>
    <row r="953" ht="19.5" customHeight="1">
      <c r="A953" s="15"/>
      <c r="B953" s="17"/>
      <c r="C953" s="22" t="str">
        <f t="array" ref="C953">IF(B953="","",IFERROR(INDEX('NHÂN VIÊN'!$C$5:$C$54,MATCH(B953,'NHÂN VIÊN'!$B$5:$B$54,0)),"⚠ Sai mã NV"))</f>
        <v/>
      </c>
      <c r="D953" s="24"/>
      <c r="E953" s="24"/>
      <c r="F953" s="25"/>
      <c r="G953" s="32" t="str">
        <f>IF(OR(A953="",B953=""),"",IF(AND(D953&lt;&gt;"",E953&lt;&gt;""),ROUND(MAX(0,(E953-D953)*24-MAX(0,MIN(E953,'CẤU HÌNH'!$C$8)-MAX(D953,'CẤU HÌNH'!$C$7))*24),2),0))</f>
        <v/>
      </c>
      <c r="H953" s="34" t="str">
        <f>IF(M953="X",IF(D953&gt;'CẤU HÌNH'!$C$5+'CẤU HÌNH'!$C$10/1440,ROUND((D953-'CẤU HÌNH'!$C$5)*1440,0),0),"")</f>
        <v/>
      </c>
      <c r="I953" s="34" t="str">
        <f>IF(M953="X",IF(E953&lt;'CẤU HÌNH'!$C$6,ROUND(('CẤU HÌNH'!$C$6-E953)*1440,0),0),"")</f>
        <v/>
      </c>
      <c r="J953" s="37" t="str">
        <f>IF(M953="","",IF(M953="TC",G953,IF(M953="X",IF(ROUND((E953-'CẤU HÌNH'!$C$6)*24,4)&gt;='CẤU HÌNH'!$C$13,FLOOR(ROUND((E953-'CẤU HÌNH'!$C$6)*24,4),0.5),0),0)))</f>
        <v/>
      </c>
      <c r="K953" s="32" t="str">
        <f>IF(A953="","",IF(COUNTIF('CẤU HÌNH'!$E$5:$E$24,A953)&gt;0,'CẤU HÌNH'!$C$16,IF(WEEKDAY(A953)=1,'CẤU HÌNH'!$C$15,'CẤU HÌNH'!$C$14)))</f>
        <v/>
      </c>
      <c r="L953" s="37" t="str">
        <f t="shared" si="1"/>
        <v/>
      </c>
      <c r="M953" s="38" t="str">
        <f>IF(OR(A953="",B953=""),"",IF(F953&lt;&gt;"",F953,IF(G953=0,"",IF(OR(COUNTIF('CẤU HÌNH'!$E$5:$E$24,A953)&gt;0,WEEKDAY(A953)=1),"TC",IF(G953&gt;='CẤU HÌNH'!$C$11,"X",IF(G953&gt;='CẤU HÌNH'!$C$12,"N","K"))))))</f>
        <v/>
      </c>
      <c r="N953" s="17"/>
      <c r="O953" s="39" t="str">
        <f t="shared" si="2"/>
        <v/>
      </c>
    </row>
    <row r="954" ht="19.5" customHeight="1">
      <c r="A954" s="15"/>
      <c r="B954" s="17"/>
      <c r="C954" s="22" t="str">
        <f t="array" ref="C954">IF(B954="","",IFERROR(INDEX('NHÂN VIÊN'!$C$5:$C$54,MATCH(B954,'NHÂN VIÊN'!$B$5:$B$54,0)),"⚠ Sai mã NV"))</f>
        <v/>
      </c>
      <c r="D954" s="24"/>
      <c r="E954" s="24"/>
      <c r="F954" s="25"/>
      <c r="G954" s="32" t="str">
        <f>IF(OR(A954="",B954=""),"",IF(AND(D954&lt;&gt;"",E954&lt;&gt;""),ROUND(MAX(0,(E954-D954)*24-MAX(0,MIN(E954,'CẤU HÌNH'!$C$8)-MAX(D954,'CẤU HÌNH'!$C$7))*24),2),0))</f>
        <v/>
      </c>
      <c r="H954" s="34" t="str">
        <f>IF(M954="X",IF(D954&gt;'CẤU HÌNH'!$C$5+'CẤU HÌNH'!$C$10/1440,ROUND((D954-'CẤU HÌNH'!$C$5)*1440,0),0),"")</f>
        <v/>
      </c>
      <c r="I954" s="34" t="str">
        <f>IF(M954="X",IF(E954&lt;'CẤU HÌNH'!$C$6,ROUND(('CẤU HÌNH'!$C$6-E954)*1440,0),0),"")</f>
        <v/>
      </c>
      <c r="J954" s="37" t="str">
        <f>IF(M954="","",IF(M954="TC",G954,IF(M954="X",IF(ROUND((E954-'CẤU HÌNH'!$C$6)*24,4)&gt;='CẤU HÌNH'!$C$13,FLOOR(ROUND((E954-'CẤU HÌNH'!$C$6)*24,4),0.5),0),0)))</f>
        <v/>
      </c>
      <c r="K954" s="32" t="str">
        <f>IF(A954="","",IF(COUNTIF('CẤU HÌNH'!$E$5:$E$24,A954)&gt;0,'CẤU HÌNH'!$C$16,IF(WEEKDAY(A954)=1,'CẤU HÌNH'!$C$15,'CẤU HÌNH'!$C$14)))</f>
        <v/>
      </c>
      <c r="L954" s="37" t="str">
        <f t="shared" si="1"/>
        <v/>
      </c>
      <c r="M954" s="38" t="str">
        <f>IF(OR(A954="",B954=""),"",IF(F954&lt;&gt;"",F954,IF(G954=0,"",IF(OR(COUNTIF('CẤU HÌNH'!$E$5:$E$24,A954)&gt;0,WEEKDAY(A954)=1),"TC",IF(G954&gt;='CẤU HÌNH'!$C$11,"X",IF(G954&gt;='CẤU HÌNH'!$C$12,"N","K"))))))</f>
        <v/>
      </c>
      <c r="N954" s="17"/>
      <c r="O954" s="39" t="str">
        <f t="shared" si="2"/>
        <v/>
      </c>
    </row>
    <row r="955" ht="19.5" customHeight="1">
      <c r="A955" s="15"/>
      <c r="B955" s="17"/>
      <c r="C955" s="22" t="str">
        <f t="array" ref="C955">IF(B955="","",IFERROR(INDEX('NHÂN VIÊN'!$C$5:$C$54,MATCH(B955,'NHÂN VIÊN'!$B$5:$B$54,0)),"⚠ Sai mã NV"))</f>
        <v/>
      </c>
      <c r="D955" s="24"/>
      <c r="E955" s="24"/>
      <c r="F955" s="25"/>
      <c r="G955" s="32" t="str">
        <f>IF(OR(A955="",B955=""),"",IF(AND(D955&lt;&gt;"",E955&lt;&gt;""),ROUND(MAX(0,(E955-D955)*24-MAX(0,MIN(E955,'CẤU HÌNH'!$C$8)-MAX(D955,'CẤU HÌNH'!$C$7))*24),2),0))</f>
        <v/>
      </c>
      <c r="H955" s="34" t="str">
        <f>IF(M955="X",IF(D955&gt;'CẤU HÌNH'!$C$5+'CẤU HÌNH'!$C$10/1440,ROUND((D955-'CẤU HÌNH'!$C$5)*1440,0),0),"")</f>
        <v/>
      </c>
      <c r="I955" s="34" t="str">
        <f>IF(M955="X",IF(E955&lt;'CẤU HÌNH'!$C$6,ROUND(('CẤU HÌNH'!$C$6-E955)*1440,0),0),"")</f>
        <v/>
      </c>
      <c r="J955" s="37" t="str">
        <f>IF(M955="","",IF(M955="TC",G955,IF(M955="X",IF(ROUND((E955-'CẤU HÌNH'!$C$6)*24,4)&gt;='CẤU HÌNH'!$C$13,FLOOR(ROUND((E955-'CẤU HÌNH'!$C$6)*24,4),0.5),0),0)))</f>
        <v/>
      </c>
      <c r="K955" s="32" t="str">
        <f>IF(A955="","",IF(COUNTIF('CẤU HÌNH'!$E$5:$E$24,A955)&gt;0,'CẤU HÌNH'!$C$16,IF(WEEKDAY(A955)=1,'CẤU HÌNH'!$C$15,'CẤU HÌNH'!$C$14)))</f>
        <v/>
      </c>
      <c r="L955" s="37" t="str">
        <f t="shared" si="1"/>
        <v/>
      </c>
      <c r="M955" s="38" t="str">
        <f>IF(OR(A955="",B955=""),"",IF(F955&lt;&gt;"",F955,IF(G955=0,"",IF(OR(COUNTIF('CẤU HÌNH'!$E$5:$E$24,A955)&gt;0,WEEKDAY(A955)=1),"TC",IF(G955&gt;='CẤU HÌNH'!$C$11,"X",IF(G955&gt;='CẤU HÌNH'!$C$12,"N","K"))))))</f>
        <v/>
      </c>
      <c r="N955" s="17"/>
      <c r="O955" s="39" t="str">
        <f t="shared" si="2"/>
        <v/>
      </c>
    </row>
    <row r="956" ht="19.5" customHeight="1">
      <c r="A956" s="15"/>
      <c r="B956" s="17"/>
      <c r="C956" s="22" t="str">
        <f t="array" ref="C956">IF(B956="","",IFERROR(INDEX('NHÂN VIÊN'!$C$5:$C$54,MATCH(B956,'NHÂN VIÊN'!$B$5:$B$54,0)),"⚠ Sai mã NV"))</f>
        <v/>
      </c>
      <c r="D956" s="24"/>
      <c r="E956" s="24"/>
      <c r="F956" s="25"/>
      <c r="G956" s="32" t="str">
        <f>IF(OR(A956="",B956=""),"",IF(AND(D956&lt;&gt;"",E956&lt;&gt;""),ROUND(MAX(0,(E956-D956)*24-MAX(0,MIN(E956,'CẤU HÌNH'!$C$8)-MAX(D956,'CẤU HÌNH'!$C$7))*24),2),0))</f>
        <v/>
      </c>
      <c r="H956" s="34" t="str">
        <f>IF(M956="X",IF(D956&gt;'CẤU HÌNH'!$C$5+'CẤU HÌNH'!$C$10/1440,ROUND((D956-'CẤU HÌNH'!$C$5)*1440,0),0),"")</f>
        <v/>
      </c>
      <c r="I956" s="34" t="str">
        <f>IF(M956="X",IF(E956&lt;'CẤU HÌNH'!$C$6,ROUND(('CẤU HÌNH'!$C$6-E956)*1440,0),0),"")</f>
        <v/>
      </c>
      <c r="J956" s="37" t="str">
        <f>IF(M956="","",IF(M956="TC",G956,IF(M956="X",IF(ROUND((E956-'CẤU HÌNH'!$C$6)*24,4)&gt;='CẤU HÌNH'!$C$13,FLOOR(ROUND((E956-'CẤU HÌNH'!$C$6)*24,4),0.5),0),0)))</f>
        <v/>
      </c>
      <c r="K956" s="32" t="str">
        <f>IF(A956="","",IF(COUNTIF('CẤU HÌNH'!$E$5:$E$24,A956)&gt;0,'CẤU HÌNH'!$C$16,IF(WEEKDAY(A956)=1,'CẤU HÌNH'!$C$15,'CẤU HÌNH'!$C$14)))</f>
        <v/>
      </c>
      <c r="L956" s="37" t="str">
        <f t="shared" si="1"/>
        <v/>
      </c>
      <c r="M956" s="38" t="str">
        <f>IF(OR(A956="",B956=""),"",IF(F956&lt;&gt;"",F956,IF(G956=0,"",IF(OR(COUNTIF('CẤU HÌNH'!$E$5:$E$24,A956)&gt;0,WEEKDAY(A956)=1),"TC",IF(G956&gt;='CẤU HÌNH'!$C$11,"X",IF(G956&gt;='CẤU HÌNH'!$C$12,"N","K"))))))</f>
        <v/>
      </c>
      <c r="N956" s="17"/>
      <c r="O956" s="39" t="str">
        <f t="shared" si="2"/>
        <v/>
      </c>
    </row>
    <row r="957" ht="19.5" customHeight="1">
      <c r="A957" s="15"/>
      <c r="B957" s="17"/>
      <c r="C957" s="22" t="str">
        <f t="array" ref="C957">IF(B957="","",IFERROR(INDEX('NHÂN VIÊN'!$C$5:$C$54,MATCH(B957,'NHÂN VIÊN'!$B$5:$B$54,0)),"⚠ Sai mã NV"))</f>
        <v/>
      </c>
      <c r="D957" s="24"/>
      <c r="E957" s="24"/>
      <c r="F957" s="25"/>
      <c r="G957" s="32" t="str">
        <f>IF(OR(A957="",B957=""),"",IF(AND(D957&lt;&gt;"",E957&lt;&gt;""),ROUND(MAX(0,(E957-D957)*24-MAX(0,MIN(E957,'CẤU HÌNH'!$C$8)-MAX(D957,'CẤU HÌNH'!$C$7))*24),2),0))</f>
        <v/>
      </c>
      <c r="H957" s="34" t="str">
        <f>IF(M957="X",IF(D957&gt;'CẤU HÌNH'!$C$5+'CẤU HÌNH'!$C$10/1440,ROUND((D957-'CẤU HÌNH'!$C$5)*1440,0),0),"")</f>
        <v/>
      </c>
      <c r="I957" s="34" t="str">
        <f>IF(M957="X",IF(E957&lt;'CẤU HÌNH'!$C$6,ROUND(('CẤU HÌNH'!$C$6-E957)*1440,0),0),"")</f>
        <v/>
      </c>
      <c r="J957" s="37" t="str">
        <f>IF(M957="","",IF(M957="TC",G957,IF(M957="X",IF(ROUND((E957-'CẤU HÌNH'!$C$6)*24,4)&gt;='CẤU HÌNH'!$C$13,FLOOR(ROUND((E957-'CẤU HÌNH'!$C$6)*24,4),0.5),0),0)))</f>
        <v/>
      </c>
      <c r="K957" s="32" t="str">
        <f>IF(A957="","",IF(COUNTIF('CẤU HÌNH'!$E$5:$E$24,A957)&gt;0,'CẤU HÌNH'!$C$16,IF(WEEKDAY(A957)=1,'CẤU HÌNH'!$C$15,'CẤU HÌNH'!$C$14)))</f>
        <v/>
      </c>
      <c r="L957" s="37" t="str">
        <f t="shared" si="1"/>
        <v/>
      </c>
      <c r="M957" s="38" t="str">
        <f>IF(OR(A957="",B957=""),"",IF(F957&lt;&gt;"",F957,IF(G957=0,"",IF(OR(COUNTIF('CẤU HÌNH'!$E$5:$E$24,A957)&gt;0,WEEKDAY(A957)=1),"TC",IF(G957&gt;='CẤU HÌNH'!$C$11,"X",IF(G957&gt;='CẤU HÌNH'!$C$12,"N","K"))))))</f>
        <v/>
      </c>
      <c r="N957" s="17"/>
      <c r="O957" s="39" t="str">
        <f t="shared" si="2"/>
        <v/>
      </c>
    </row>
    <row r="958" ht="19.5" customHeight="1">
      <c r="A958" s="15"/>
      <c r="B958" s="17"/>
      <c r="C958" s="22" t="str">
        <f t="array" ref="C958">IF(B958="","",IFERROR(INDEX('NHÂN VIÊN'!$C$5:$C$54,MATCH(B958,'NHÂN VIÊN'!$B$5:$B$54,0)),"⚠ Sai mã NV"))</f>
        <v/>
      </c>
      <c r="D958" s="24"/>
      <c r="E958" s="24"/>
      <c r="F958" s="25"/>
      <c r="G958" s="32" t="str">
        <f>IF(OR(A958="",B958=""),"",IF(AND(D958&lt;&gt;"",E958&lt;&gt;""),ROUND(MAX(0,(E958-D958)*24-MAX(0,MIN(E958,'CẤU HÌNH'!$C$8)-MAX(D958,'CẤU HÌNH'!$C$7))*24),2),0))</f>
        <v/>
      </c>
      <c r="H958" s="34" t="str">
        <f>IF(M958="X",IF(D958&gt;'CẤU HÌNH'!$C$5+'CẤU HÌNH'!$C$10/1440,ROUND((D958-'CẤU HÌNH'!$C$5)*1440,0),0),"")</f>
        <v/>
      </c>
      <c r="I958" s="34" t="str">
        <f>IF(M958="X",IF(E958&lt;'CẤU HÌNH'!$C$6,ROUND(('CẤU HÌNH'!$C$6-E958)*1440,0),0),"")</f>
        <v/>
      </c>
      <c r="J958" s="37" t="str">
        <f>IF(M958="","",IF(M958="TC",G958,IF(M958="X",IF(ROUND((E958-'CẤU HÌNH'!$C$6)*24,4)&gt;='CẤU HÌNH'!$C$13,FLOOR(ROUND((E958-'CẤU HÌNH'!$C$6)*24,4),0.5),0),0)))</f>
        <v/>
      </c>
      <c r="K958" s="32" t="str">
        <f>IF(A958="","",IF(COUNTIF('CẤU HÌNH'!$E$5:$E$24,A958)&gt;0,'CẤU HÌNH'!$C$16,IF(WEEKDAY(A958)=1,'CẤU HÌNH'!$C$15,'CẤU HÌNH'!$C$14)))</f>
        <v/>
      </c>
      <c r="L958" s="37" t="str">
        <f t="shared" si="1"/>
        <v/>
      </c>
      <c r="M958" s="38" t="str">
        <f>IF(OR(A958="",B958=""),"",IF(F958&lt;&gt;"",F958,IF(G958=0,"",IF(OR(COUNTIF('CẤU HÌNH'!$E$5:$E$24,A958)&gt;0,WEEKDAY(A958)=1),"TC",IF(G958&gt;='CẤU HÌNH'!$C$11,"X",IF(G958&gt;='CẤU HÌNH'!$C$12,"N","K"))))))</f>
        <v/>
      </c>
      <c r="N958" s="17"/>
      <c r="O958" s="39" t="str">
        <f t="shared" si="2"/>
        <v/>
      </c>
    </row>
    <row r="959" ht="19.5" customHeight="1">
      <c r="A959" s="15"/>
      <c r="B959" s="17"/>
      <c r="C959" s="22" t="str">
        <f t="array" ref="C959">IF(B959="","",IFERROR(INDEX('NHÂN VIÊN'!$C$5:$C$54,MATCH(B959,'NHÂN VIÊN'!$B$5:$B$54,0)),"⚠ Sai mã NV"))</f>
        <v/>
      </c>
      <c r="D959" s="24"/>
      <c r="E959" s="24"/>
      <c r="F959" s="25"/>
      <c r="G959" s="32" t="str">
        <f>IF(OR(A959="",B959=""),"",IF(AND(D959&lt;&gt;"",E959&lt;&gt;""),ROUND(MAX(0,(E959-D959)*24-MAX(0,MIN(E959,'CẤU HÌNH'!$C$8)-MAX(D959,'CẤU HÌNH'!$C$7))*24),2),0))</f>
        <v/>
      </c>
      <c r="H959" s="34" t="str">
        <f>IF(M959="X",IF(D959&gt;'CẤU HÌNH'!$C$5+'CẤU HÌNH'!$C$10/1440,ROUND((D959-'CẤU HÌNH'!$C$5)*1440,0),0),"")</f>
        <v/>
      </c>
      <c r="I959" s="34" t="str">
        <f>IF(M959="X",IF(E959&lt;'CẤU HÌNH'!$C$6,ROUND(('CẤU HÌNH'!$C$6-E959)*1440,0),0),"")</f>
        <v/>
      </c>
      <c r="J959" s="37" t="str">
        <f>IF(M959="","",IF(M959="TC",G959,IF(M959="X",IF(ROUND((E959-'CẤU HÌNH'!$C$6)*24,4)&gt;='CẤU HÌNH'!$C$13,FLOOR(ROUND((E959-'CẤU HÌNH'!$C$6)*24,4),0.5),0),0)))</f>
        <v/>
      </c>
      <c r="K959" s="32" t="str">
        <f>IF(A959="","",IF(COUNTIF('CẤU HÌNH'!$E$5:$E$24,A959)&gt;0,'CẤU HÌNH'!$C$16,IF(WEEKDAY(A959)=1,'CẤU HÌNH'!$C$15,'CẤU HÌNH'!$C$14)))</f>
        <v/>
      </c>
      <c r="L959" s="37" t="str">
        <f t="shared" si="1"/>
        <v/>
      </c>
      <c r="M959" s="38" t="str">
        <f>IF(OR(A959="",B959=""),"",IF(F959&lt;&gt;"",F959,IF(G959=0,"",IF(OR(COUNTIF('CẤU HÌNH'!$E$5:$E$24,A959)&gt;0,WEEKDAY(A959)=1),"TC",IF(G959&gt;='CẤU HÌNH'!$C$11,"X",IF(G959&gt;='CẤU HÌNH'!$C$12,"N","K"))))))</f>
        <v/>
      </c>
      <c r="N959" s="17"/>
      <c r="O959" s="39" t="str">
        <f t="shared" si="2"/>
        <v/>
      </c>
    </row>
    <row r="960" ht="19.5" customHeight="1">
      <c r="A960" s="15"/>
      <c r="B960" s="17"/>
      <c r="C960" s="22" t="str">
        <f t="array" ref="C960">IF(B960="","",IFERROR(INDEX('NHÂN VIÊN'!$C$5:$C$54,MATCH(B960,'NHÂN VIÊN'!$B$5:$B$54,0)),"⚠ Sai mã NV"))</f>
        <v/>
      </c>
      <c r="D960" s="24"/>
      <c r="E960" s="24"/>
      <c r="F960" s="25"/>
      <c r="G960" s="32" t="str">
        <f>IF(OR(A960="",B960=""),"",IF(AND(D960&lt;&gt;"",E960&lt;&gt;""),ROUND(MAX(0,(E960-D960)*24-MAX(0,MIN(E960,'CẤU HÌNH'!$C$8)-MAX(D960,'CẤU HÌNH'!$C$7))*24),2),0))</f>
        <v/>
      </c>
      <c r="H960" s="34" t="str">
        <f>IF(M960="X",IF(D960&gt;'CẤU HÌNH'!$C$5+'CẤU HÌNH'!$C$10/1440,ROUND((D960-'CẤU HÌNH'!$C$5)*1440,0),0),"")</f>
        <v/>
      </c>
      <c r="I960" s="34" t="str">
        <f>IF(M960="X",IF(E960&lt;'CẤU HÌNH'!$C$6,ROUND(('CẤU HÌNH'!$C$6-E960)*1440,0),0),"")</f>
        <v/>
      </c>
      <c r="J960" s="37" t="str">
        <f>IF(M960="","",IF(M960="TC",G960,IF(M960="X",IF(ROUND((E960-'CẤU HÌNH'!$C$6)*24,4)&gt;='CẤU HÌNH'!$C$13,FLOOR(ROUND((E960-'CẤU HÌNH'!$C$6)*24,4),0.5),0),0)))</f>
        <v/>
      </c>
      <c r="K960" s="32" t="str">
        <f>IF(A960="","",IF(COUNTIF('CẤU HÌNH'!$E$5:$E$24,A960)&gt;0,'CẤU HÌNH'!$C$16,IF(WEEKDAY(A960)=1,'CẤU HÌNH'!$C$15,'CẤU HÌNH'!$C$14)))</f>
        <v/>
      </c>
      <c r="L960" s="37" t="str">
        <f t="shared" si="1"/>
        <v/>
      </c>
      <c r="M960" s="38" t="str">
        <f>IF(OR(A960="",B960=""),"",IF(F960&lt;&gt;"",F960,IF(G960=0,"",IF(OR(COUNTIF('CẤU HÌNH'!$E$5:$E$24,A960)&gt;0,WEEKDAY(A960)=1),"TC",IF(G960&gt;='CẤU HÌNH'!$C$11,"X",IF(G960&gt;='CẤU HÌNH'!$C$12,"N","K"))))))</f>
        <v/>
      </c>
      <c r="N960" s="17"/>
      <c r="O960" s="39" t="str">
        <f t="shared" si="2"/>
        <v/>
      </c>
    </row>
    <row r="961" ht="19.5" customHeight="1">
      <c r="A961" s="15"/>
      <c r="B961" s="17"/>
      <c r="C961" s="22" t="str">
        <f t="array" ref="C961">IF(B961="","",IFERROR(INDEX('NHÂN VIÊN'!$C$5:$C$54,MATCH(B961,'NHÂN VIÊN'!$B$5:$B$54,0)),"⚠ Sai mã NV"))</f>
        <v/>
      </c>
      <c r="D961" s="24"/>
      <c r="E961" s="24"/>
      <c r="F961" s="25"/>
      <c r="G961" s="32" t="str">
        <f>IF(OR(A961="",B961=""),"",IF(AND(D961&lt;&gt;"",E961&lt;&gt;""),ROUND(MAX(0,(E961-D961)*24-MAX(0,MIN(E961,'CẤU HÌNH'!$C$8)-MAX(D961,'CẤU HÌNH'!$C$7))*24),2),0))</f>
        <v/>
      </c>
      <c r="H961" s="34" t="str">
        <f>IF(M961="X",IF(D961&gt;'CẤU HÌNH'!$C$5+'CẤU HÌNH'!$C$10/1440,ROUND((D961-'CẤU HÌNH'!$C$5)*1440,0),0),"")</f>
        <v/>
      </c>
      <c r="I961" s="34" t="str">
        <f>IF(M961="X",IF(E961&lt;'CẤU HÌNH'!$C$6,ROUND(('CẤU HÌNH'!$C$6-E961)*1440,0),0),"")</f>
        <v/>
      </c>
      <c r="J961" s="37" t="str">
        <f>IF(M961="","",IF(M961="TC",G961,IF(M961="X",IF(ROUND((E961-'CẤU HÌNH'!$C$6)*24,4)&gt;='CẤU HÌNH'!$C$13,FLOOR(ROUND((E961-'CẤU HÌNH'!$C$6)*24,4),0.5),0),0)))</f>
        <v/>
      </c>
      <c r="K961" s="32" t="str">
        <f>IF(A961="","",IF(COUNTIF('CẤU HÌNH'!$E$5:$E$24,A961)&gt;0,'CẤU HÌNH'!$C$16,IF(WEEKDAY(A961)=1,'CẤU HÌNH'!$C$15,'CẤU HÌNH'!$C$14)))</f>
        <v/>
      </c>
      <c r="L961" s="37" t="str">
        <f t="shared" si="1"/>
        <v/>
      </c>
      <c r="M961" s="38" t="str">
        <f>IF(OR(A961="",B961=""),"",IF(F961&lt;&gt;"",F961,IF(G961=0,"",IF(OR(COUNTIF('CẤU HÌNH'!$E$5:$E$24,A961)&gt;0,WEEKDAY(A961)=1),"TC",IF(G961&gt;='CẤU HÌNH'!$C$11,"X",IF(G961&gt;='CẤU HÌNH'!$C$12,"N","K"))))))</f>
        <v/>
      </c>
      <c r="N961" s="17"/>
      <c r="O961" s="39" t="str">
        <f t="shared" si="2"/>
        <v/>
      </c>
    </row>
    <row r="962" ht="19.5" customHeight="1">
      <c r="A962" s="15"/>
      <c r="B962" s="17"/>
      <c r="C962" s="22" t="str">
        <f t="array" ref="C962">IF(B962="","",IFERROR(INDEX('NHÂN VIÊN'!$C$5:$C$54,MATCH(B962,'NHÂN VIÊN'!$B$5:$B$54,0)),"⚠ Sai mã NV"))</f>
        <v/>
      </c>
      <c r="D962" s="24"/>
      <c r="E962" s="24"/>
      <c r="F962" s="25"/>
      <c r="G962" s="32" t="str">
        <f>IF(OR(A962="",B962=""),"",IF(AND(D962&lt;&gt;"",E962&lt;&gt;""),ROUND(MAX(0,(E962-D962)*24-MAX(0,MIN(E962,'CẤU HÌNH'!$C$8)-MAX(D962,'CẤU HÌNH'!$C$7))*24),2),0))</f>
        <v/>
      </c>
      <c r="H962" s="34" t="str">
        <f>IF(M962="X",IF(D962&gt;'CẤU HÌNH'!$C$5+'CẤU HÌNH'!$C$10/1440,ROUND((D962-'CẤU HÌNH'!$C$5)*1440,0),0),"")</f>
        <v/>
      </c>
      <c r="I962" s="34" t="str">
        <f>IF(M962="X",IF(E962&lt;'CẤU HÌNH'!$C$6,ROUND(('CẤU HÌNH'!$C$6-E962)*1440,0),0),"")</f>
        <v/>
      </c>
      <c r="J962" s="37" t="str">
        <f>IF(M962="","",IF(M962="TC",G962,IF(M962="X",IF(ROUND((E962-'CẤU HÌNH'!$C$6)*24,4)&gt;='CẤU HÌNH'!$C$13,FLOOR(ROUND((E962-'CẤU HÌNH'!$C$6)*24,4),0.5),0),0)))</f>
        <v/>
      </c>
      <c r="K962" s="32" t="str">
        <f>IF(A962="","",IF(COUNTIF('CẤU HÌNH'!$E$5:$E$24,A962)&gt;0,'CẤU HÌNH'!$C$16,IF(WEEKDAY(A962)=1,'CẤU HÌNH'!$C$15,'CẤU HÌNH'!$C$14)))</f>
        <v/>
      </c>
      <c r="L962" s="37" t="str">
        <f t="shared" si="1"/>
        <v/>
      </c>
      <c r="M962" s="38" t="str">
        <f>IF(OR(A962="",B962=""),"",IF(F962&lt;&gt;"",F962,IF(G962=0,"",IF(OR(COUNTIF('CẤU HÌNH'!$E$5:$E$24,A962)&gt;0,WEEKDAY(A962)=1),"TC",IF(G962&gt;='CẤU HÌNH'!$C$11,"X",IF(G962&gt;='CẤU HÌNH'!$C$12,"N","K"))))))</f>
        <v/>
      </c>
      <c r="N962" s="17"/>
      <c r="O962" s="39" t="str">
        <f t="shared" si="2"/>
        <v/>
      </c>
    </row>
    <row r="963" ht="19.5" customHeight="1">
      <c r="A963" s="15"/>
      <c r="B963" s="17"/>
      <c r="C963" s="22" t="str">
        <f t="array" ref="C963">IF(B963="","",IFERROR(INDEX('NHÂN VIÊN'!$C$5:$C$54,MATCH(B963,'NHÂN VIÊN'!$B$5:$B$54,0)),"⚠ Sai mã NV"))</f>
        <v/>
      </c>
      <c r="D963" s="24"/>
      <c r="E963" s="24"/>
      <c r="F963" s="25"/>
      <c r="G963" s="32" t="str">
        <f>IF(OR(A963="",B963=""),"",IF(AND(D963&lt;&gt;"",E963&lt;&gt;""),ROUND(MAX(0,(E963-D963)*24-MAX(0,MIN(E963,'CẤU HÌNH'!$C$8)-MAX(D963,'CẤU HÌNH'!$C$7))*24),2),0))</f>
        <v/>
      </c>
      <c r="H963" s="34" t="str">
        <f>IF(M963="X",IF(D963&gt;'CẤU HÌNH'!$C$5+'CẤU HÌNH'!$C$10/1440,ROUND((D963-'CẤU HÌNH'!$C$5)*1440,0),0),"")</f>
        <v/>
      </c>
      <c r="I963" s="34" t="str">
        <f>IF(M963="X",IF(E963&lt;'CẤU HÌNH'!$C$6,ROUND(('CẤU HÌNH'!$C$6-E963)*1440,0),0),"")</f>
        <v/>
      </c>
      <c r="J963" s="37" t="str">
        <f>IF(M963="","",IF(M963="TC",G963,IF(M963="X",IF(ROUND((E963-'CẤU HÌNH'!$C$6)*24,4)&gt;='CẤU HÌNH'!$C$13,FLOOR(ROUND((E963-'CẤU HÌNH'!$C$6)*24,4),0.5),0),0)))</f>
        <v/>
      </c>
      <c r="K963" s="32" t="str">
        <f>IF(A963="","",IF(COUNTIF('CẤU HÌNH'!$E$5:$E$24,A963)&gt;0,'CẤU HÌNH'!$C$16,IF(WEEKDAY(A963)=1,'CẤU HÌNH'!$C$15,'CẤU HÌNH'!$C$14)))</f>
        <v/>
      </c>
      <c r="L963" s="37" t="str">
        <f t="shared" si="1"/>
        <v/>
      </c>
      <c r="M963" s="38" t="str">
        <f>IF(OR(A963="",B963=""),"",IF(F963&lt;&gt;"",F963,IF(G963=0,"",IF(OR(COUNTIF('CẤU HÌNH'!$E$5:$E$24,A963)&gt;0,WEEKDAY(A963)=1),"TC",IF(G963&gt;='CẤU HÌNH'!$C$11,"X",IF(G963&gt;='CẤU HÌNH'!$C$12,"N","K"))))))</f>
        <v/>
      </c>
      <c r="N963" s="17"/>
      <c r="O963" s="39" t="str">
        <f t="shared" si="2"/>
        <v/>
      </c>
    </row>
    <row r="964" ht="19.5" customHeight="1">
      <c r="A964" s="15"/>
      <c r="B964" s="17"/>
      <c r="C964" s="22" t="str">
        <f t="array" ref="C964">IF(B964="","",IFERROR(INDEX('NHÂN VIÊN'!$C$5:$C$54,MATCH(B964,'NHÂN VIÊN'!$B$5:$B$54,0)),"⚠ Sai mã NV"))</f>
        <v/>
      </c>
      <c r="D964" s="24"/>
      <c r="E964" s="24"/>
      <c r="F964" s="25"/>
      <c r="G964" s="32" t="str">
        <f>IF(OR(A964="",B964=""),"",IF(AND(D964&lt;&gt;"",E964&lt;&gt;""),ROUND(MAX(0,(E964-D964)*24-MAX(0,MIN(E964,'CẤU HÌNH'!$C$8)-MAX(D964,'CẤU HÌNH'!$C$7))*24),2),0))</f>
        <v/>
      </c>
      <c r="H964" s="34" t="str">
        <f>IF(M964="X",IF(D964&gt;'CẤU HÌNH'!$C$5+'CẤU HÌNH'!$C$10/1440,ROUND((D964-'CẤU HÌNH'!$C$5)*1440,0),0),"")</f>
        <v/>
      </c>
      <c r="I964" s="34" t="str">
        <f>IF(M964="X",IF(E964&lt;'CẤU HÌNH'!$C$6,ROUND(('CẤU HÌNH'!$C$6-E964)*1440,0),0),"")</f>
        <v/>
      </c>
      <c r="J964" s="37" t="str">
        <f>IF(M964="","",IF(M964="TC",G964,IF(M964="X",IF(ROUND((E964-'CẤU HÌNH'!$C$6)*24,4)&gt;='CẤU HÌNH'!$C$13,FLOOR(ROUND((E964-'CẤU HÌNH'!$C$6)*24,4),0.5),0),0)))</f>
        <v/>
      </c>
      <c r="K964" s="32" t="str">
        <f>IF(A964="","",IF(COUNTIF('CẤU HÌNH'!$E$5:$E$24,A964)&gt;0,'CẤU HÌNH'!$C$16,IF(WEEKDAY(A964)=1,'CẤU HÌNH'!$C$15,'CẤU HÌNH'!$C$14)))</f>
        <v/>
      </c>
      <c r="L964" s="37" t="str">
        <f t="shared" si="1"/>
        <v/>
      </c>
      <c r="M964" s="38" t="str">
        <f>IF(OR(A964="",B964=""),"",IF(F964&lt;&gt;"",F964,IF(G964=0,"",IF(OR(COUNTIF('CẤU HÌNH'!$E$5:$E$24,A964)&gt;0,WEEKDAY(A964)=1),"TC",IF(G964&gt;='CẤU HÌNH'!$C$11,"X",IF(G964&gt;='CẤU HÌNH'!$C$12,"N","K"))))))</f>
        <v/>
      </c>
      <c r="N964" s="17"/>
      <c r="O964" s="39" t="str">
        <f t="shared" si="2"/>
        <v/>
      </c>
    </row>
    <row r="965" ht="19.5" customHeight="1">
      <c r="A965" s="15"/>
      <c r="B965" s="17"/>
      <c r="C965" s="22" t="str">
        <f t="array" ref="C965">IF(B965="","",IFERROR(INDEX('NHÂN VIÊN'!$C$5:$C$54,MATCH(B965,'NHÂN VIÊN'!$B$5:$B$54,0)),"⚠ Sai mã NV"))</f>
        <v/>
      </c>
      <c r="D965" s="24"/>
      <c r="E965" s="24"/>
      <c r="F965" s="25"/>
      <c r="G965" s="32" t="str">
        <f>IF(OR(A965="",B965=""),"",IF(AND(D965&lt;&gt;"",E965&lt;&gt;""),ROUND(MAX(0,(E965-D965)*24-MAX(0,MIN(E965,'CẤU HÌNH'!$C$8)-MAX(D965,'CẤU HÌNH'!$C$7))*24),2),0))</f>
        <v/>
      </c>
      <c r="H965" s="34" t="str">
        <f>IF(M965="X",IF(D965&gt;'CẤU HÌNH'!$C$5+'CẤU HÌNH'!$C$10/1440,ROUND((D965-'CẤU HÌNH'!$C$5)*1440,0),0),"")</f>
        <v/>
      </c>
      <c r="I965" s="34" t="str">
        <f>IF(M965="X",IF(E965&lt;'CẤU HÌNH'!$C$6,ROUND(('CẤU HÌNH'!$C$6-E965)*1440,0),0),"")</f>
        <v/>
      </c>
      <c r="J965" s="37" t="str">
        <f>IF(M965="","",IF(M965="TC",G965,IF(M965="X",IF(ROUND((E965-'CẤU HÌNH'!$C$6)*24,4)&gt;='CẤU HÌNH'!$C$13,FLOOR(ROUND((E965-'CẤU HÌNH'!$C$6)*24,4),0.5),0),0)))</f>
        <v/>
      </c>
      <c r="K965" s="32" t="str">
        <f>IF(A965="","",IF(COUNTIF('CẤU HÌNH'!$E$5:$E$24,A965)&gt;0,'CẤU HÌNH'!$C$16,IF(WEEKDAY(A965)=1,'CẤU HÌNH'!$C$15,'CẤU HÌNH'!$C$14)))</f>
        <v/>
      </c>
      <c r="L965" s="37" t="str">
        <f t="shared" si="1"/>
        <v/>
      </c>
      <c r="M965" s="38" t="str">
        <f>IF(OR(A965="",B965=""),"",IF(F965&lt;&gt;"",F965,IF(G965=0,"",IF(OR(COUNTIF('CẤU HÌNH'!$E$5:$E$24,A965)&gt;0,WEEKDAY(A965)=1),"TC",IF(G965&gt;='CẤU HÌNH'!$C$11,"X",IF(G965&gt;='CẤU HÌNH'!$C$12,"N","K"))))))</f>
        <v/>
      </c>
      <c r="N965" s="17"/>
      <c r="O965" s="39" t="str">
        <f t="shared" si="2"/>
        <v/>
      </c>
    </row>
    <row r="966" ht="19.5" customHeight="1">
      <c r="A966" s="15"/>
      <c r="B966" s="17"/>
      <c r="C966" s="22" t="str">
        <f t="array" ref="C966">IF(B966="","",IFERROR(INDEX('NHÂN VIÊN'!$C$5:$C$54,MATCH(B966,'NHÂN VIÊN'!$B$5:$B$54,0)),"⚠ Sai mã NV"))</f>
        <v/>
      </c>
      <c r="D966" s="24"/>
      <c r="E966" s="24"/>
      <c r="F966" s="25"/>
      <c r="G966" s="32" t="str">
        <f>IF(OR(A966="",B966=""),"",IF(AND(D966&lt;&gt;"",E966&lt;&gt;""),ROUND(MAX(0,(E966-D966)*24-MAX(0,MIN(E966,'CẤU HÌNH'!$C$8)-MAX(D966,'CẤU HÌNH'!$C$7))*24),2),0))</f>
        <v/>
      </c>
      <c r="H966" s="34" t="str">
        <f>IF(M966="X",IF(D966&gt;'CẤU HÌNH'!$C$5+'CẤU HÌNH'!$C$10/1440,ROUND((D966-'CẤU HÌNH'!$C$5)*1440,0),0),"")</f>
        <v/>
      </c>
      <c r="I966" s="34" t="str">
        <f>IF(M966="X",IF(E966&lt;'CẤU HÌNH'!$C$6,ROUND(('CẤU HÌNH'!$C$6-E966)*1440,0),0),"")</f>
        <v/>
      </c>
      <c r="J966" s="37" t="str">
        <f>IF(M966="","",IF(M966="TC",G966,IF(M966="X",IF(ROUND((E966-'CẤU HÌNH'!$C$6)*24,4)&gt;='CẤU HÌNH'!$C$13,FLOOR(ROUND((E966-'CẤU HÌNH'!$C$6)*24,4),0.5),0),0)))</f>
        <v/>
      </c>
      <c r="K966" s="32" t="str">
        <f>IF(A966="","",IF(COUNTIF('CẤU HÌNH'!$E$5:$E$24,A966)&gt;0,'CẤU HÌNH'!$C$16,IF(WEEKDAY(A966)=1,'CẤU HÌNH'!$C$15,'CẤU HÌNH'!$C$14)))</f>
        <v/>
      </c>
      <c r="L966" s="37" t="str">
        <f t="shared" si="1"/>
        <v/>
      </c>
      <c r="M966" s="38" t="str">
        <f>IF(OR(A966="",B966=""),"",IF(F966&lt;&gt;"",F966,IF(G966=0,"",IF(OR(COUNTIF('CẤU HÌNH'!$E$5:$E$24,A966)&gt;0,WEEKDAY(A966)=1),"TC",IF(G966&gt;='CẤU HÌNH'!$C$11,"X",IF(G966&gt;='CẤU HÌNH'!$C$12,"N","K"))))))</f>
        <v/>
      </c>
      <c r="N966" s="17"/>
      <c r="O966" s="39" t="str">
        <f t="shared" si="2"/>
        <v/>
      </c>
    </row>
    <row r="967" ht="19.5" customHeight="1">
      <c r="A967" s="15"/>
      <c r="B967" s="17"/>
      <c r="C967" s="22" t="str">
        <f t="array" ref="C967">IF(B967="","",IFERROR(INDEX('NHÂN VIÊN'!$C$5:$C$54,MATCH(B967,'NHÂN VIÊN'!$B$5:$B$54,0)),"⚠ Sai mã NV"))</f>
        <v/>
      </c>
      <c r="D967" s="24"/>
      <c r="E967" s="24"/>
      <c r="F967" s="25"/>
      <c r="G967" s="32" t="str">
        <f>IF(OR(A967="",B967=""),"",IF(AND(D967&lt;&gt;"",E967&lt;&gt;""),ROUND(MAX(0,(E967-D967)*24-MAX(0,MIN(E967,'CẤU HÌNH'!$C$8)-MAX(D967,'CẤU HÌNH'!$C$7))*24),2),0))</f>
        <v/>
      </c>
      <c r="H967" s="34" t="str">
        <f>IF(M967="X",IF(D967&gt;'CẤU HÌNH'!$C$5+'CẤU HÌNH'!$C$10/1440,ROUND((D967-'CẤU HÌNH'!$C$5)*1440,0),0),"")</f>
        <v/>
      </c>
      <c r="I967" s="34" t="str">
        <f>IF(M967="X",IF(E967&lt;'CẤU HÌNH'!$C$6,ROUND(('CẤU HÌNH'!$C$6-E967)*1440,0),0),"")</f>
        <v/>
      </c>
      <c r="J967" s="37" t="str">
        <f>IF(M967="","",IF(M967="TC",G967,IF(M967="X",IF(ROUND((E967-'CẤU HÌNH'!$C$6)*24,4)&gt;='CẤU HÌNH'!$C$13,FLOOR(ROUND((E967-'CẤU HÌNH'!$C$6)*24,4),0.5),0),0)))</f>
        <v/>
      </c>
      <c r="K967" s="32" t="str">
        <f>IF(A967="","",IF(COUNTIF('CẤU HÌNH'!$E$5:$E$24,A967)&gt;0,'CẤU HÌNH'!$C$16,IF(WEEKDAY(A967)=1,'CẤU HÌNH'!$C$15,'CẤU HÌNH'!$C$14)))</f>
        <v/>
      </c>
      <c r="L967" s="37" t="str">
        <f t="shared" si="1"/>
        <v/>
      </c>
      <c r="M967" s="38" t="str">
        <f>IF(OR(A967="",B967=""),"",IF(F967&lt;&gt;"",F967,IF(G967=0,"",IF(OR(COUNTIF('CẤU HÌNH'!$E$5:$E$24,A967)&gt;0,WEEKDAY(A967)=1),"TC",IF(G967&gt;='CẤU HÌNH'!$C$11,"X",IF(G967&gt;='CẤU HÌNH'!$C$12,"N","K"))))))</f>
        <v/>
      </c>
      <c r="N967" s="17"/>
      <c r="O967" s="39" t="str">
        <f t="shared" si="2"/>
        <v/>
      </c>
    </row>
    <row r="968" ht="19.5" customHeight="1">
      <c r="A968" s="15"/>
      <c r="B968" s="17"/>
      <c r="C968" s="22" t="str">
        <f t="array" ref="C968">IF(B968="","",IFERROR(INDEX('NHÂN VIÊN'!$C$5:$C$54,MATCH(B968,'NHÂN VIÊN'!$B$5:$B$54,0)),"⚠ Sai mã NV"))</f>
        <v/>
      </c>
      <c r="D968" s="24"/>
      <c r="E968" s="24"/>
      <c r="F968" s="25"/>
      <c r="G968" s="32" t="str">
        <f>IF(OR(A968="",B968=""),"",IF(AND(D968&lt;&gt;"",E968&lt;&gt;""),ROUND(MAX(0,(E968-D968)*24-MAX(0,MIN(E968,'CẤU HÌNH'!$C$8)-MAX(D968,'CẤU HÌNH'!$C$7))*24),2),0))</f>
        <v/>
      </c>
      <c r="H968" s="34" t="str">
        <f>IF(M968="X",IF(D968&gt;'CẤU HÌNH'!$C$5+'CẤU HÌNH'!$C$10/1440,ROUND((D968-'CẤU HÌNH'!$C$5)*1440,0),0),"")</f>
        <v/>
      </c>
      <c r="I968" s="34" t="str">
        <f>IF(M968="X",IF(E968&lt;'CẤU HÌNH'!$C$6,ROUND(('CẤU HÌNH'!$C$6-E968)*1440,0),0),"")</f>
        <v/>
      </c>
      <c r="J968" s="37" t="str">
        <f>IF(M968="","",IF(M968="TC",G968,IF(M968="X",IF(ROUND((E968-'CẤU HÌNH'!$C$6)*24,4)&gt;='CẤU HÌNH'!$C$13,FLOOR(ROUND((E968-'CẤU HÌNH'!$C$6)*24,4),0.5),0),0)))</f>
        <v/>
      </c>
      <c r="K968" s="32" t="str">
        <f>IF(A968="","",IF(COUNTIF('CẤU HÌNH'!$E$5:$E$24,A968)&gt;0,'CẤU HÌNH'!$C$16,IF(WEEKDAY(A968)=1,'CẤU HÌNH'!$C$15,'CẤU HÌNH'!$C$14)))</f>
        <v/>
      </c>
      <c r="L968" s="37" t="str">
        <f t="shared" si="1"/>
        <v/>
      </c>
      <c r="M968" s="38" t="str">
        <f>IF(OR(A968="",B968=""),"",IF(F968&lt;&gt;"",F968,IF(G968=0,"",IF(OR(COUNTIF('CẤU HÌNH'!$E$5:$E$24,A968)&gt;0,WEEKDAY(A968)=1),"TC",IF(G968&gt;='CẤU HÌNH'!$C$11,"X",IF(G968&gt;='CẤU HÌNH'!$C$12,"N","K"))))))</f>
        <v/>
      </c>
      <c r="N968" s="17"/>
      <c r="O968" s="39" t="str">
        <f t="shared" si="2"/>
        <v/>
      </c>
    </row>
    <row r="969" ht="19.5" customHeight="1">
      <c r="A969" s="15"/>
      <c r="B969" s="17"/>
      <c r="C969" s="22" t="str">
        <f t="array" ref="C969">IF(B969="","",IFERROR(INDEX('NHÂN VIÊN'!$C$5:$C$54,MATCH(B969,'NHÂN VIÊN'!$B$5:$B$54,0)),"⚠ Sai mã NV"))</f>
        <v/>
      </c>
      <c r="D969" s="24"/>
      <c r="E969" s="24"/>
      <c r="F969" s="25"/>
      <c r="G969" s="32" t="str">
        <f>IF(OR(A969="",B969=""),"",IF(AND(D969&lt;&gt;"",E969&lt;&gt;""),ROUND(MAX(0,(E969-D969)*24-MAX(0,MIN(E969,'CẤU HÌNH'!$C$8)-MAX(D969,'CẤU HÌNH'!$C$7))*24),2),0))</f>
        <v/>
      </c>
      <c r="H969" s="34" t="str">
        <f>IF(M969="X",IF(D969&gt;'CẤU HÌNH'!$C$5+'CẤU HÌNH'!$C$10/1440,ROUND((D969-'CẤU HÌNH'!$C$5)*1440,0),0),"")</f>
        <v/>
      </c>
      <c r="I969" s="34" t="str">
        <f>IF(M969="X",IF(E969&lt;'CẤU HÌNH'!$C$6,ROUND(('CẤU HÌNH'!$C$6-E969)*1440,0),0),"")</f>
        <v/>
      </c>
      <c r="J969" s="37" t="str">
        <f>IF(M969="","",IF(M969="TC",G969,IF(M969="X",IF(ROUND((E969-'CẤU HÌNH'!$C$6)*24,4)&gt;='CẤU HÌNH'!$C$13,FLOOR(ROUND((E969-'CẤU HÌNH'!$C$6)*24,4),0.5),0),0)))</f>
        <v/>
      </c>
      <c r="K969" s="32" t="str">
        <f>IF(A969="","",IF(COUNTIF('CẤU HÌNH'!$E$5:$E$24,A969)&gt;0,'CẤU HÌNH'!$C$16,IF(WEEKDAY(A969)=1,'CẤU HÌNH'!$C$15,'CẤU HÌNH'!$C$14)))</f>
        <v/>
      </c>
      <c r="L969" s="37" t="str">
        <f t="shared" si="1"/>
        <v/>
      </c>
      <c r="M969" s="38" t="str">
        <f>IF(OR(A969="",B969=""),"",IF(F969&lt;&gt;"",F969,IF(G969=0,"",IF(OR(COUNTIF('CẤU HÌNH'!$E$5:$E$24,A969)&gt;0,WEEKDAY(A969)=1),"TC",IF(G969&gt;='CẤU HÌNH'!$C$11,"X",IF(G969&gt;='CẤU HÌNH'!$C$12,"N","K"))))))</f>
        <v/>
      </c>
      <c r="N969" s="17"/>
      <c r="O969" s="39" t="str">
        <f t="shared" si="2"/>
        <v/>
      </c>
    </row>
    <row r="970" ht="19.5" customHeight="1">
      <c r="A970" s="15"/>
      <c r="B970" s="17"/>
      <c r="C970" s="22" t="str">
        <f t="array" ref="C970">IF(B970="","",IFERROR(INDEX('NHÂN VIÊN'!$C$5:$C$54,MATCH(B970,'NHÂN VIÊN'!$B$5:$B$54,0)),"⚠ Sai mã NV"))</f>
        <v/>
      </c>
      <c r="D970" s="24"/>
      <c r="E970" s="24"/>
      <c r="F970" s="25"/>
      <c r="G970" s="32" t="str">
        <f>IF(OR(A970="",B970=""),"",IF(AND(D970&lt;&gt;"",E970&lt;&gt;""),ROUND(MAX(0,(E970-D970)*24-MAX(0,MIN(E970,'CẤU HÌNH'!$C$8)-MAX(D970,'CẤU HÌNH'!$C$7))*24),2),0))</f>
        <v/>
      </c>
      <c r="H970" s="34" t="str">
        <f>IF(M970="X",IF(D970&gt;'CẤU HÌNH'!$C$5+'CẤU HÌNH'!$C$10/1440,ROUND((D970-'CẤU HÌNH'!$C$5)*1440,0),0),"")</f>
        <v/>
      </c>
      <c r="I970" s="34" t="str">
        <f>IF(M970="X",IF(E970&lt;'CẤU HÌNH'!$C$6,ROUND(('CẤU HÌNH'!$C$6-E970)*1440,0),0),"")</f>
        <v/>
      </c>
      <c r="J970" s="37" t="str">
        <f>IF(M970="","",IF(M970="TC",G970,IF(M970="X",IF(ROUND((E970-'CẤU HÌNH'!$C$6)*24,4)&gt;='CẤU HÌNH'!$C$13,FLOOR(ROUND((E970-'CẤU HÌNH'!$C$6)*24,4),0.5),0),0)))</f>
        <v/>
      </c>
      <c r="K970" s="32" t="str">
        <f>IF(A970="","",IF(COUNTIF('CẤU HÌNH'!$E$5:$E$24,A970)&gt;0,'CẤU HÌNH'!$C$16,IF(WEEKDAY(A970)=1,'CẤU HÌNH'!$C$15,'CẤU HÌNH'!$C$14)))</f>
        <v/>
      </c>
      <c r="L970" s="37" t="str">
        <f t="shared" si="1"/>
        <v/>
      </c>
      <c r="M970" s="38" t="str">
        <f>IF(OR(A970="",B970=""),"",IF(F970&lt;&gt;"",F970,IF(G970=0,"",IF(OR(COUNTIF('CẤU HÌNH'!$E$5:$E$24,A970)&gt;0,WEEKDAY(A970)=1),"TC",IF(G970&gt;='CẤU HÌNH'!$C$11,"X",IF(G970&gt;='CẤU HÌNH'!$C$12,"N","K"))))))</f>
        <v/>
      </c>
      <c r="N970" s="17"/>
      <c r="O970" s="39" t="str">
        <f t="shared" si="2"/>
        <v/>
      </c>
    </row>
    <row r="971" ht="19.5" customHeight="1">
      <c r="A971" s="15"/>
      <c r="B971" s="17"/>
      <c r="C971" s="22" t="str">
        <f t="array" ref="C971">IF(B971="","",IFERROR(INDEX('NHÂN VIÊN'!$C$5:$C$54,MATCH(B971,'NHÂN VIÊN'!$B$5:$B$54,0)),"⚠ Sai mã NV"))</f>
        <v/>
      </c>
      <c r="D971" s="24"/>
      <c r="E971" s="24"/>
      <c r="F971" s="25"/>
      <c r="G971" s="32" t="str">
        <f>IF(OR(A971="",B971=""),"",IF(AND(D971&lt;&gt;"",E971&lt;&gt;""),ROUND(MAX(0,(E971-D971)*24-MAX(0,MIN(E971,'CẤU HÌNH'!$C$8)-MAX(D971,'CẤU HÌNH'!$C$7))*24),2),0))</f>
        <v/>
      </c>
      <c r="H971" s="34" t="str">
        <f>IF(M971="X",IF(D971&gt;'CẤU HÌNH'!$C$5+'CẤU HÌNH'!$C$10/1440,ROUND((D971-'CẤU HÌNH'!$C$5)*1440,0),0),"")</f>
        <v/>
      </c>
      <c r="I971" s="34" t="str">
        <f>IF(M971="X",IF(E971&lt;'CẤU HÌNH'!$C$6,ROUND(('CẤU HÌNH'!$C$6-E971)*1440,0),0),"")</f>
        <v/>
      </c>
      <c r="J971" s="37" t="str">
        <f>IF(M971="","",IF(M971="TC",G971,IF(M971="X",IF(ROUND((E971-'CẤU HÌNH'!$C$6)*24,4)&gt;='CẤU HÌNH'!$C$13,FLOOR(ROUND((E971-'CẤU HÌNH'!$C$6)*24,4),0.5),0),0)))</f>
        <v/>
      </c>
      <c r="K971" s="32" t="str">
        <f>IF(A971="","",IF(COUNTIF('CẤU HÌNH'!$E$5:$E$24,A971)&gt;0,'CẤU HÌNH'!$C$16,IF(WEEKDAY(A971)=1,'CẤU HÌNH'!$C$15,'CẤU HÌNH'!$C$14)))</f>
        <v/>
      </c>
      <c r="L971" s="37" t="str">
        <f t="shared" si="1"/>
        <v/>
      </c>
      <c r="M971" s="38" t="str">
        <f>IF(OR(A971="",B971=""),"",IF(F971&lt;&gt;"",F971,IF(G971=0,"",IF(OR(COUNTIF('CẤU HÌNH'!$E$5:$E$24,A971)&gt;0,WEEKDAY(A971)=1),"TC",IF(G971&gt;='CẤU HÌNH'!$C$11,"X",IF(G971&gt;='CẤU HÌNH'!$C$12,"N","K"))))))</f>
        <v/>
      </c>
      <c r="N971" s="17"/>
      <c r="O971" s="39" t="str">
        <f t="shared" si="2"/>
        <v/>
      </c>
    </row>
    <row r="972" ht="19.5" customHeight="1">
      <c r="A972" s="15"/>
      <c r="B972" s="17"/>
      <c r="C972" s="22" t="str">
        <f t="array" ref="C972">IF(B972="","",IFERROR(INDEX('NHÂN VIÊN'!$C$5:$C$54,MATCH(B972,'NHÂN VIÊN'!$B$5:$B$54,0)),"⚠ Sai mã NV"))</f>
        <v/>
      </c>
      <c r="D972" s="24"/>
      <c r="E972" s="24"/>
      <c r="F972" s="25"/>
      <c r="G972" s="32" t="str">
        <f>IF(OR(A972="",B972=""),"",IF(AND(D972&lt;&gt;"",E972&lt;&gt;""),ROUND(MAX(0,(E972-D972)*24-MAX(0,MIN(E972,'CẤU HÌNH'!$C$8)-MAX(D972,'CẤU HÌNH'!$C$7))*24),2),0))</f>
        <v/>
      </c>
      <c r="H972" s="34" t="str">
        <f>IF(M972="X",IF(D972&gt;'CẤU HÌNH'!$C$5+'CẤU HÌNH'!$C$10/1440,ROUND((D972-'CẤU HÌNH'!$C$5)*1440,0),0),"")</f>
        <v/>
      </c>
      <c r="I972" s="34" t="str">
        <f>IF(M972="X",IF(E972&lt;'CẤU HÌNH'!$C$6,ROUND(('CẤU HÌNH'!$C$6-E972)*1440,0),0),"")</f>
        <v/>
      </c>
      <c r="J972" s="37" t="str">
        <f>IF(M972="","",IF(M972="TC",G972,IF(M972="X",IF(ROUND((E972-'CẤU HÌNH'!$C$6)*24,4)&gt;='CẤU HÌNH'!$C$13,FLOOR(ROUND((E972-'CẤU HÌNH'!$C$6)*24,4),0.5),0),0)))</f>
        <v/>
      </c>
      <c r="K972" s="32" t="str">
        <f>IF(A972="","",IF(COUNTIF('CẤU HÌNH'!$E$5:$E$24,A972)&gt;0,'CẤU HÌNH'!$C$16,IF(WEEKDAY(A972)=1,'CẤU HÌNH'!$C$15,'CẤU HÌNH'!$C$14)))</f>
        <v/>
      </c>
      <c r="L972" s="37" t="str">
        <f t="shared" si="1"/>
        <v/>
      </c>
      <c r="M972" s="38" t="str">
        <f>IF(OR(A972="",B972=""),"",IF(F972&lt;&gt;"",F972,IF(G972=0,"",IF(OR(COUNTIF('CẤU HÌNH'!$E$5:$E$24,A972)&gt;0,WEEKDAY(A972)=1),"TC",IF(G972&gt;='CẤU HÌNH'!$C$11,"X",IF(G972&gt;='CẤU HÌNH'!$C$12,"N","K"))))))</f>
        <v/>
      </c>
      <c r="N972" s="17"/>
      <c r="O972" s="39" t="str">
        <f t="shared" si="2"/>
        <v/>
      </c>
    </row>
    <row r="973" ht="19.5" customHeight="1">
      <c r="A973" s="15"/>
      <c r="B973" s="17"/>
      <c r="C973" s="22" t="str">
        <f t="array" ref="C973">IF(B973="","",IFERROR(INDEX('NHÂN VIÊN'!$C$5:$C$54,MATCH(B973,'NHÂN VIÊN'!$B$5:$B$54,0)),"⚠ Sai mã NV"))</f>
        <v/>
      </c>
      <c r="D973" s="24"/>
      <c r="E973" s="24"/>
      <c r="F973" s="25"/>
      <c r="G973" s="32" t="str">
        <f>IF(OR(A973="",B973=""),"",IF(AND(D973&lt;&gt;"",E973&lt;&gt;""),ROUND(MAX(0,(E973-D973)*24-MAX(0,MIN(E973,'CẤU HÌNH'!$C$8)-MAX(D973,'CẤU HÌNH'!$C$7))*24),2),0))</f>
        <v/>
      </c>
      <c r="H973" s="34" t="str">
        <f>IF(M973="X",IF(D973&gt;'CẤU HÌNH'!$C$5+'CẤU HÌNH'!$C$10/1440,ROUND((D973-'CẤU HÌNH'!$C$5)*1440,0),0),"")</f>
        <v/>
      </c>
      <c r="I973" s="34" t="str">
        <f>IF(M973="X",IF(E973&lt;'CẤU HÌNH'!$C$6,ROUND(('CẤU HÌNH'!$C$6-E973)*1440,0),0),"")</f>
        <v/>
      </c>
      <c r="J973" s="37" t="str">
        <f>IF(M973="","",IF(M973="TC",G973,IF(M973="X",IF(ROUND((E973-'CẤU HÌNH'!$C$6)*24,4)&gt;='CẤU HÌNH'!$C$13,FLOOR(ROUND((E973-'CẤU HÌNH'!$C$6)*24,4),0.5),0),0)))</f>
        <v/>
      </c>
      <c r="K973" s="32" t="str">
        <f>IF(A973="","",IF(COUNTIF('CẤU HÌNH'!$E$5:$E$24,A973)&gt;0,'CẤU HÌNH'!$C$16,IF(WEEKDAY(A973)=1,'CẤU HÌNH'!$C$15,'CẤU HÌNH'!$C$14)))</f>
        <v/>
      </c>
      <c r="L973" s="37" t="str">
        <f t="shared" si="1"/>
        <v/>
      </c>
      <c r="M973" s="38" t="str">
        <f>IF(OR(A973="",B973=""),"",IF(F973&lt;&gt;"",F973,IF(G973=0,"",IF(OR(COUNTIF('CẤU HÌNH'!$E$5:$E$24,A973)&gt;0,WEEKDAY(A973)=1),"TC",IF(G973&gt;='CẤU HÌNH'!$C$11,"X",IF(G973&gt;='CẤU HÌNH'!$C$12,"N","K"))))))</f>
        <v/>
      </c>
      <c r="N973" s="17"/>
      <c r="O973" s="39" t="str">
        <f t="shared" si="2"/>
        <v/>
      </c>
    </row>
    <row r="974" ht="19.5" customHeight="1">
      <c r="A974" s="15"/>
      <c r="B974" s="17"/>
      <c r="C974" s="22" t="str">
        <f t="array" ref="C974">IF(B974="","",IFERROR(INDEX('NHÂN VIÊN'!$C$5:$C$54,MATCH(B974,'NHÂN VIÊN'!$B$5:$B$54,0)),"⚠ Sai mã NV"))</f>
        <v/>
      </c>
      <c r="D974" s="24"/>
      <c r="E974" s="24"/>
      <c r="F974" s="25"/>
      <c r="G974" s="32" t="str">
        <f>IF(OR(A974="",B974=""),"",IF(AND(D974&lt;&gt;"",E974&lt;&gt;""),ROUND(MAX(0,(E974-D974)*24-MAX(0,MIN(E974,'CẤU HÌNH'!$C$8)-MAX(D974,'CẤU HÌNH'!$C$7))*24),2),0))</f>
        <v/>
      </c>
      <c r="H974" s="34" t="str">
        <f>IF(M974="X",IF(D974&gt;'CẤU HÌNH'!$C$5+'CẤU HÌNH'!$C$10/1440,ROUND((D974-'CẤU HÌNH'!$C$5)*1440,0),0),"")</f>
        <v/>
      </c>
      <c r="I974" s="34" t="str">
        <f>IF(M974="X",IF(E974&lt;'CẤU HÌNH'!$C$6,ROUND(('CẤU HÌNH'!$C$6-E974)*1440,0),0),"")</f>
        <v/>
      </c>
      <c r="J974" s="37" t="str">
        <f>IF(M974="","",IF(M974="TC",G974,IF(M974="X",IF(ROUND((E974-'CẤU HÌNH'!$C$6)*24,4)&gt;='CẤU HÌNH'!$C$13,FLOOR(ROUND((E974-'CẤU HÌNH'!$C$6)*24,4),0.5),0),0)))</f>
        <v/>
      </c>
      <c r="K974" s="32" t="str">
        <f>IF(A974="","",IF(COUNTIF('CẤU HÌNH'!$E$5:$E$24,A974)&gt;0,'CẤU HÌNH'!$C$16,IF(WEEKDAY(A974)=1,'CẤU HÌNH'!$C$15,'CẤU HÌNH'!$C$14)))</f>
        <v/>
      </c>
      <c r="L974" s="37" t="str">
        <f t="shared" si="1"/>
        <v/>
      </c>
      <c r="M974" s="38" t="str">
        <f>IF(OR(A974="",B974=""),"",IF(F974&lt;&gt;"",F974,IF(G974=0,"",IF(OR(COUNTIF('CẤU HÌNH'!$E$5:$E$24,A974)&gt;0,WEEKDAY(A974)=1),"TC",IF(G974&gt;='CẤU HÌNH'!$C$11,"X",IF(G974&gt;='CẤU HÌNH'!$C$12,"N","K"))))))</f>
        <v/>
      </c>
      <c r="N974" s="17"/>
      <c r="O974" s="39" t="str">
        <f t="shared" si="2"/>
        <v/>
      </c>
    </row>
    <row r="975" ht="19.5" customHeight="1">
      <c r="A975" s="15"/>
      <c r="B975" s="17"/>
      <c r="C975" s="22" t="str">
        <f t="array" ref="C975">IF(B975="","",IFERROR(INDEX('NHÂN VIÊN'!$C$5:$C$54,MATCH(B975,'NHÂN VIÊN'!$B$5:$B$54,0)),"⚠ Sai mã NV"))</f>
        <v/>
      </c>
      <c r="D975" s="24"/>
      <c r="E975" s="24"/>
      <c r="F975" s="25"/>
      <c r="G975" s="32" t="str">
        <f>IF(OR(A975="",B975=""),"",IF(AND(D975&lt;&gt;"",E975&lt;&gt;""),ROUND(MAX(0,(E975-D975)*24-MAX(0,MIN(E975,'CẤU HÌNH'!$C$8)-MAX(D975,'CẤU HÌNH'!$C$7))*24),2),0))</f>
        <v/>
      </c>
      <c r="H975" s="34" t="str">
        <f>IF(M975="X",IF(D975&gt;'CẤU HÌNH'!$C$5+'CẤU HÌNH'!$C$10/1440,ROUND((D975-'CẤU HÌNH'!$C$5)*1440,0),0),"")</f>
        <v/>
      </c>
      <c r="I975" s="34" t="str">
        <f>IF(M975="X",IF(E975&lt;'CẤU HÌNH'!$C$6,ROUND(('CẤU HÌNH'!$C$6-E975)*1440,0),0),"")</f>
        <v/>
      </c>
      <c r="J975" s="37" t="str">
        <f>IF(M975="","",IF(M975="TC",G975,IF(M975="X",IF(ROUND((E975-'CẤU HÌNH'!$C$6)*24,4)&gt;='CẤU HÌNH'!$C$13,FLOOR(ROUND((E975-'CẤU HÌNH'!$C$6)*24,4),0.5),0),0)))</f>
        <v/>
      </c>
      <c r="K975" s="32" t="str">
        <f>IF(A975="","",IF(COUNTIF('CẤU HÌNH'!$E$5:$E$24,A975)&gt;0,'CẤU HÌNH'!$C$16,IF(WEEKDAY(A975)=1,'CẤU HÌNH'!$C$15,'CẤU HÌNH'!$C$14)))</f>
        <v/>
      </c>
      <c r="L975" s="37" t="str">
        <f t="shared" si="1"/>
        <v/>
      </c>
      <c r="M975" s="38" t="str">
        <f>IF(OR(A975="",B975=""),"",IF(F975&lt;&gt;"",F975,IF(G975=0,"",IF(OR(COUNTIF('CẤU HÌNH'!$E$5:$E$24,A975)&gt;0,WEEKDAY(A975)=1),"TC",IF(G975&gt;='CẤU HÌNH'!$C$11,"X",IF(G975&gt;='CẤU HÌNH'!$C$12,"N","K"))))))</f>
        <v/>
      </c>
      <c r="N975" s="17"/>
      <c r="O975" s="39" t="str">
        <f t="shared" si="2"/>
        <v/>
      </c>
    </row>
    <row r="976" ht="19.5" customHeight="1">
      <c r="A976" s="15"/>
      <c r="B976" s="17"/>
      <c r="C976" s="22" t="str">
        <f t="array" ref="C976">IF(B976="","",IFERROR(INDEX('NHÂN VIÊN'!$C$5:$C$54,MATCH(B976,'NHÂN VIÊN'!$B$5:$B$54,0)),"⚠ Sai mã NV"))</f>
        <v/>
      </c>
      <c r="D976" s="24"/>
      <c r="E976" s="24"/>
      <c r="F976" s="25"/>
      <c r="G976" s="32" t="str">
        <f>IF(OR(A976="",B976=""),"",IF(AND(D976&lt;&gt;"",E976&lt;&gt;""),ROUND(MAX(0,(E976-D976)*24-MAX(0,MIN(E976,'CẤU HÌNH'!$C$8)-MAX(D976,'CẤU HÌNH'!$C$7))*24),2),0))</f>
        <v/>
      </c>
      <c r="H976" s="34" t="str">
        <f>IF(M976="X",IF(D976&gt;'CẤU HÌNH'!$C$5+'CẤU HÌNH'!$C$10/1440,ROUND((D976-'CẤU HÌNH'!$C$5)*1440,0),0),"")</f>
        <v/>
      </c>
      <c r="I976" s="34" t="str">
        <f>IF(M976="X",IF(E976&lt;'CẤU HÌNH'!$C$6,ROUND(('CẤU HÌNH'!$C$6-E976)*1440,0),0),"")</f>
        <v/>
      </c>
      <c r="J976" s="37" t="str">
        <f>IF(M976="","",IF(M976="TC",G976,IF(M976="X",IF(ROUND((E976-'CẤU HÌNH'!$C$6)*24,4)&gt;='CẤU HÌNH'!$C$13,FLOOR(ROUND((E976-'CẤU HÌNH'!$C$6)*24,4),0.5),0),0)))</f>
        <v/>
      </c>
      <c r="K976" s="32" t="str">
        <f>IF(A976="","",IF(COUNTIF('CẤU HÌNH'!$E$5:$E$24,A976)&gt;0,'CẤU HÌNH'!$C$16,IF(WEEKDAY(A976)=1,'CẤU HÌNH'!$C$15,'CẤU HÌNH'!$C$14)))</f>
        <v/>
      </c>
      <c r="L976" s="37" t="str">
        <f t="shared" si="1"/>
        <v/>
      </c>
      <c r="M976" s="38" t="str">
        <f>IF(OR(A976="",B976=""),"",IF(F976&lt;&gt;"",F976,IF(G976=0,"",IF(OR(COUNTIF('CẤU HÌNH'!$E$5:$E$24,A976)&gt;0,WEEKDAY(A976)=1),"TC",IF(G976&gt;='CẤU HÌNH'!$C$11,"X",IF(G976&gt;='CẤU HÌNH'!$C$12,"N","K"))))))</f>
        <v/>
      </c>
      <c r="N976" s="17"/>
      <c r="O976" s="39" t="str">
        <f t="shared" si="2"/>
        <v/>
      </c>
    </row>
    <row r="977" ht="19.5" customHeight="1">
      <c r="A977" s="15"/>
      <c r="B977" s="17"/>
      <c r="C977" s="22" t="str">
        <f t="array" ref="C977">IF(B977="","",IFERROR(INDEX('NHÂN VIÊN'!$C$5:$C$54,MATCH(B977,'NHÂN VIÊN'!$B$5:$B$54,0)),"⚠ Sai mã NV"))</f>
        <v/>
      </c>
      <c r="D977" s="24"/>
      <c r="E977" s="24"/>
      <c r="F977" s="25"/>
      <c r="G977" s="32" t="str">
        <f>IF(OR(A977="",B977=""),"",IF(AND(D977&lt;&gt;"",E977&lt;&gt;""),ROUND(MAX(0,(E977-D977)*24-MAX(0,MIN(E977,'CẤU HÌNH'!$C$8)-MAX(D977,'CẤU HÌNH'!$C$7))*24),2),0))</f>
        <v/>
      </c>
      <c r="H977" s="34" t="str">
        <f>IF(M977="X",IF(D977&gt;'CẤU HÌNH'!$C$5+'CẤU HÌNH'!$C$10/1440,ROUND((D977-'CẤU HÌNH'!$C$5)*1440,0),0),"")</f>
        <v/>
      </c>
      <c r="I977" s="34" t="str">
        <f>IF(M977="X",IF(E977&lt;'CẤU HÌNH'!$C$6,ROUND(('CẤU HÌNH'!$C$6-E977)*1440,0),0),"")</f>
        <v/>
      </c>
      <c r="J977" s="37" t="str">
        <f>IF(M977="","",IF(M977="TC",G977,IF(M977="X",IF(ROUND((E977-'CẤU HÌNH'!$C$6)*24,4)&gt;='CẤU HÌNH'!$C$13,FLOOR(ROUND((E977-'CẤU HÌNH'!$C$6)*24,4),0.5),0),0)))</f>
        <v/>
      </c>
      <c r="K977" s="32" t="str">
        <f>IF(A977="","",IF(COUNTIF('CẤU HÌNH'!$E$5:$E$24,A977)&gt;0,'CẤU HÌNH'!$C$16,IF(WEEKDAY(A977)=1,'CẤU HÌNH'!$C$15,'CẤU HÌNH'!$C$14)))</f>
        <v/>
      </c>
      <c r="L977" s="37" t="str">
        <f t="shared" si="1"/>
        <v/>
      </c>
      <c r="M977" s="38" t="str">
        <f>IF(OR(A977="",B977=""),"",IF(F977&lt;&gt;"",F977,IF(G977=0,"",IF(OR(COUNTIF('CẤU HÌNH'!$E$5:$E$24,A977)&gt;0,WEEKDAY(A977)=1),"TC",IF(G977&gt;='CẤU HÌNH'!$C$11,"X",IF(G977&gt;='CẤU HÌNH'!$C$12,"N","K"))))))</f>
        <v/>
      </c>
      <c r="N977" s="17"/>
      <c r="O977" s="39" t="str">
        <f t="shared" si="2"/>
        <v/>
      </c>
    </row>
    <row r="978" ht="19.5" customHeight="1">
      <c r="A978" s="15"/>
      <c r="B978" s="17"/>
      <c r="C978" s="22" t="str">
        <f t="array" ref="C978">IF(B978="","",IFERROR(INDEX('NHÂN VIÊN'!$C$5:$C$54,MATCH(B978,'NHÂN VIÊN'!$B$5:$B$54,0)),"⚠ Sai mã NV"))</f>
        <v/>
      </c>
      <c r="D978" s="24"/>
      <c r="E978" s="24"/>
      <c r="F978" s="25"/>
      <c r="G978" s="32" t="str">
        <f>IF(OR(A978="",B978=""),"",IF(AND(D978&lt;&gt;"",E978&lt;&gt;""),ROUND(MAX(0,(E978-D978)*24-MAX(0,MIN(E978,'CẤU HÌNH'!$C$8)-MAX(D978,'CẤU HÌNH'!$C$7))*24),2),0))</f>
        <v/>
      </c>
      <c r="H978" s="34" t="str">
        <f>IF(M978="X",IF(D978&gt;'CẤU HÌNH'!$C$5+'CẤU HÌNH'!$C$10/1440,ROUND((D978-'CẤU HÌNH'!$C$5)*1440,0),0),"")</f>
        <v/>
      </c>
      <c r="I978" s="34" t="str">
        <f>IF(M978="X",IF(E978&lt;'CẤU HÌNH'!$C$6,ROUND(('CẤU HÌNH'!$C$6-E978)*1440,0),0),"")</f>
        <v/>
      </c>
      <c r="J978" s="37" t="str">
        <f>IF(M978="","",IF(M978="TC",G978,IF(M978="X",IF(ROUND((E978-'CẤU HÌNH'!$C$6)*24,4)&gt;='CẤU HÌNH'!$C$13,FLOOR(ROUND((E978-'CẤU HÌNH'!$C$6)*24,4),0.5),0),0)))</f>
        <v/>
      </c>
      <c r="K978" s="32" t="str">
        <f>IF(A978="","",IF(COUNTIF('CẤU HÌNH'!$E$5:$E$24,A978)&gt;0,'CẤU HÌNH'!$C$16,IF(WEEKDAY(A978)=1,'CẤU HÌNH'!$C$15,'CẤU HÌNH'!$C$14)))</f>
        <v/>
      </c>
      <c r="L978" s="37" t="str">
        <f t="shared" si="1"/>
        <v/>
      </c>
      <c r="M978" s="38" t="str">
        <f>IF(OR(A978="",B978=""),"",IF(F978&lt;&gt;"",F978,IF(G978=0,"",IF(OR(COUNTIF('CẤU HÌNH'!$E$5:$E$24,A978)&gt;0,WEEKDAY(A978)=1),"TC",IF(G978&gt;='CẤU HÌNH'!$C$11,"X",IF(G978&gt;='CẤU HÌNH'!$C$12,"N","K"))))))</f>
        <v/>
      </c>
      <c r="N978" s="17"/>
      <c r="O978" s="39" t="str">
        <f t="shared" si="2"/>
        <v/>
      </c>
    </row>
    <row r="979" ht="19.5" customHeight="1">
      <c r="A979" s="15"/>
      <c r="B979" s="17"/>
      <c r="C979" s="22" t="str">
        <f t="array" ref="C979">IF(B979="","",IFERROR(INDEX('NHÂN VIÊN'!$C$5:$C$54,MATCH(B979,'NHÂN VIÊN'!$B$5:$B$54,0)),"⚠ Sai mã NV"))</f>
        <v/>
      </c>
      <c r="D979" s="24"/>
      <c r="E979" s="24"/>
      <c r="F979" s="25"/>
      <c r="G979" s="32" t="str">
        <f>IF(OR(A979="",B979=""),"",IF(AND(D979&lt;&gt;"",E979&lt;&gt;""),ROUND(MAX(0,(E979-D979)*24-MAX(0,MIN(E979,'CẤU HÌNH'!$C$8)-MAX(D979,'CẤU HÌNH'!$C$7))*24),2),0))</f>
        <v/>
      </c>
      <c r="H979" s="34" t="str">
        <f>IF(M979="X",IF(D979&gt;'CẤU HÌNH'!$C$5+'CẤU HÌNH'!$C$10/1440,ROUND((D979-'CẤU HÌNH'!$C$5)*1440,0),0),"")</f>
        <v/>
      </c>
      <c r="I979" s="34" t="str">
        <f>IF(M979="X",IF(E979&lt;'CẤU HÌNH'!$C$6,ROUND(('CẤU HÌNH'!$C$6-E979)*1440,0),0),"")</f>
        <v/>
      </c>
      <c r="J979" s="37" t="str">
        <f>IF(M979="","",IF(M979="TC",G979,IF(M979="X",IF(ROUND((E979-'CẤU HÌNH'!$C$6)*24,4)&gt;='CẤU HÌNH'!$C$13,FLOOR(ROUND((E979-'CẤU HÌNH'!$C$6)*24,4),0.5),0),0)))</f>
        <v/>
      </c>
      <c r="K979" s="32" t="str">
        <f>IF(A979="","",IF(COUNTIF('CẤU HÌNH'!$E$5:$E$24,A979)&gt;0,'CẤU HÌNH'!$C$16,IF(WEEKDAY(A979)=1,'CẤU HÌNH'!$C$15,'CẤU HÌNH'!$C$14)))</f>
        <v/>
      </c>
      <c r="L979" s="37" t="str">
        <f t="shared" si="1"/>
        <v/>
      </c>
      <c r="M979" s="38" t="str">
        <f>IF(OR(A979="",B979=""),"",IF(F979&lt;&gt;"",F979,IF(G979=0,"",IF(OR(COUNTIF('CẤU HÌNH'!$E$5:$E$24,A979)&gt;0,WEEKDAY(A979)=1),"TC",IF(G979&gt;='CẤU HÌNH'!$C$11,"X",IF(G979&gt;='CẤU HÌNH'!$C$12,"N","K"))))))</f>
        <v/>
      </c>
      <c r="N979" s="17"/>
      <c r="O979" s="39" t="str">
        <f t="shared" si="2"/>
        <v/>
      </c>
    </row>
    <row r="980" ht="19.5" customHeight="1">
      <c r="A980" s="15"/>
      <c r="B980" s="17"/>
      <c r="C980" s="22" t="str">
        <f t="array" ref="C980">IF(B980="","",IFERROR(INDEX('NHÂN VIÊN'!$C$5:$C$54,MATCH(B980,'NHÂN VIÊN'!$B$5:$B$54,0)),"⚠ Sai mã NV"))</f>
        <v/>
      </c>
      <c r="D980" s="24"/>
      <c r="E980" s="24"/>
      <c r="F980" s="25"/>
      <c r="G980" s="32" t="str">
        <f>IF(OR(A980="",B980=""),"",IF(AND(D980&lt;&gt;"",E980&lt;&gt;""),ROUND(MAX(0,(E980-D980)*24-MAX(0,MIN(E980,'CẤU HÌNH'!$C$8)-MAX(D980,'CẤU HÌNH'!$C$7))*24),2),0))</f>
        <v/>
      </c>
      <c r="H980" s="34" t="str">
        <f>IF(M980="X",IF(D980&gt;'CẤU HÌNH'!$C$5+'CẤU HÌNH'!$C$10/1440,ROUND((D980-'CẤU HÌNH'!$C$5)*1440,0),0),"")</f>
        <v/>
      </c>
      <c r="I980" s="34" t="str">
        <f>IF(M980="X",IF(E980&lt;'CẤU HÌNH'!$C$6,ROUND(('CẤU HÌNH'!$C$6-E980)*1440,0),0),"")</f>
        <v/>
      </c>
      <c r="J980" s="37" t="str">
        <f>IF(M980="","",IF(M980="TC",G980,IF(M980="X",IF(ROUND((E980-'CẤU HÌNH'!$C$6)*24,4)&gt;='CẤU HÌNH'!$C$13,FLOOR(ROUND((E980-'CẤU HÌNH'!$C$6)*24,4),0.5),0),0)))</f>
        <v/>
      </c>
      <c r="K980" s="32" t="str">
        <f>IF(A980="","",IF(COUNTIF('CẤU HÌNH'!$E$5:$E$24,A980)&gt;0,'CẤU HÌNH'!$C$16,IF(WEEKDAY(A980)=1,'CẤU HÌNH'!$C$15,'CẤU HÌNH'!$C$14)))</f>
        <v/>
      </c>
      <c r="L980" s="37" t="str">
        <f t="shared" si="1"/>
        <v/>
      </c>
      <c r="M980" s="38" t="str">
        <f>IF(OR(A980="",B980=""),"",IF(F980&lt;&gt;"",F980,IF(G980=0,"",IF(OR(COUNTIF('CẤU HÌNH'!$E$5:$E$24,A980)&gt;0,WEEKDAY(A980)=1),"TC",IF(G980&gt;='CẤU HÌNH'!$C$11,"X",IF(G980&gt;='CẤU HÌNH'!$C$12,"N","K"))))))</f>
        <v/>
      </c>
      <c r="N980" s="17"/>
      <c r="O980" s="39" t="str">
        <f t="shared" si="2"/>
        <v/>
      </c>
    </row>
    <row r="981" ht="19.5" customHeight="1">
      <c r="A981" s="15"/>
      <c r="B981" s="17"/>
      <c r="C981" s="22" t="str">
        <f t="array" ref="C981">IF(B981="","",IFERROR(INDEX('NHÂN VIÊN'!$C$5:$C$54,MATCH(B981,'NHÂN VIÊN'!$B$5:$B$54,0)),"⚠ Sai mã NV"))</f>
        <v/>
      </c>
      <c r="D981" s="24"/>
      <c r="E981" s="24"/>
      <c r="F981" s="25"/>
      <c r="G981" s="32" t="str">
        <f>IF(OR(A981="",B981=""),"",IF(AND(D981&lt;&gt;"",E981&lt;&gt;""),ROUND(MAX(0,(E981-D981)*24-MAX(0,MIN(E981,'CẤU HÌNH'!$C$8)-MAX(D981,'CẤU HÌNH'!$C$7))*24),2),0))</f>
        <v/>
      </c>
      <c r="H981" s="34" t="str">
        <f>IF(M981="X",IF(D981&gt;'CẤU HÌNH'!$C$5+'CẤU HÌNH'!$C$10/1440,ROUND((D981-'CẤU HÌNH'!$C$5)*1440,0),0),"")</f>
        <v/>
      </c>
      <c r="I981" s="34" t="str">
        <f>IF(M981="X",IF(E981&lt;'CẤU HÌNH'!$C$6,ROUND(('CẤU HÌNH'!$C$6-E981)*1440,0),0),"")</f>
        <v/>
      </c>
      <c r="J981" s="37" t="str">
        <f>IF(M981="","",IF(M981="TC",G981,IF(M981="X",IF(ROUND((E981-'CẤU HÌNH'!$C$6)*24,4)&gt;='CẤU HÌNH'!$C$13,FLOOR(ROUND((E981-'CẤU HÌNH'!$C$6)*24,4),0.5),0),0)))</f>
        <v/>
      </c>
      <c r="K981" s="32" t="str">
        <f>IF(A981="","",IF(COUNTIF('CẤU HÌNH'!$E$5:$E$24,A981)&gt;0,'CẤU HÌNH'!$C$16,IF(WEEKDAY(A981)=1,'CẤU HÌNH'!$C$15,'CẤU HÌNH'!$C$14)))</f>
        <v/>
      </c>
      <c r="L981" s="37" t="str">
        <f t="shared" si="1"/>
        <v/>
      </c>
      <c r="M981" s="38" t="str">
        <f>IF(OR(A981="",B981=""),"",IF(F981&lt;&gt;"",F981,IF(G981=0,"",IF(OR(COUNTIF('CẤU HÌNH'!$E$5:$E$24,A981)&gt;0,WEEKDAY(A981)=1),"TC",IF(G981&gt;='CẤU HÌNH'!$C$11,"X",IF(G981&gt;='CẤU HÌNH'!$C$12,"N","K"))))))</f>
        <v/>
      </c>
      <c r="N981" s="17"/>
      <c r="O981" s="39" t="str">
        <f t="shared" si="2"/>
        <v/>
      </c>
    </row>
    <row r="982" ht="19.5" customHeight="1">
      <c r="A982" s="15"/>
      <c r="B982" s="17"/>
      <c r="C982" s="22" t="str">
        <f t="array" ref="C982">IF(B982="","",IFERROR(INDEX('NHÂN VIÊN'!$C$5:$C$54,MATCH(B982,'NHÂN VIÊN'!$B$5:$B$54,0)),"⚠ Sai mã NV"))</f>
        <v/>
      </c>
      <c r="D982" s="24"/>
      <c r="E982" s="24"/>
      <c r="F982" s="25"/>
      <c r="G982" s="32" t="str">
        <f>IF(OR(A982="",B982=""),"",IF(AND(D982&lt;&gt;"",E982&lt;&gt;""),ROUND(MAX(0,(E982-D982)*24-MAX(0,MIN(E982,'CẤU HÌNH'!$C$8)-MAX(D982,'CẤU HÌNH'!$C$7))*24),2),0))</f>
        <v/>
      </c>
      <c r="H982" s="34" t="str">
        <f>IF(M982="X",IF(D982&gt;'CẤU HÌNH'!$C$5+'CẤU HÌNH'!$C$10/1440,ROUND((D982-'CẤU HÌNH'!$C$5)*1440,0),0),"")</f>
        <v/>
      </c>
      <c r="I982" s="34" t="str">
        <f>IF(M982="X",IF(E982&lt;'CẤU HÌNH'!$C$6,ROUND(('CẤU HÌNH'!$C$6-E982)*1440,0),0),"")</f>
        <v/>
      </c>
      <c r="J982" s="37" t="str">
        <f>IF(M982="","",IF(M982="TC",G982,IF(M982="X",IF(ROUND((E982-'CẤU HÌNH'!$C$6)*24,4)&gt;='CẤU HÌNH'!$C$13,FLOOR(ROUND((E982-'CẤU HÌNH'!$C$6)*24,4),0.5),0),0)))</f>
        <v/>
      </c>
      <c r="K982" s="32" t="str">
        <f>IF(A982="","",IF(COUNTIF('CẤU HÌNH'!$E$5:$E$24,A982)&gt;0,'CẤU HÌNH'!$C$16,IF(WEEKDAY(A982)=1,'CẤU HÌNH'!$C$15,'CẤU HÌNH'!$C$14)))</f>
        <v/>
      </c>
      <c r="L982" s="37" t="str">
        <f t="shared" si="1"/>
        <v/>
      </c>
      <c r="M982" s="38" t="str">
        <f>IF(OR(A982="",B982=""),"",IF(F982&lt;&gt;"",F982,IF(G982=0,"",IF(OR(COUNTIF('CẤU HÌNH'!$E$5:$E$24,A982)&gt;0,WEEKDAY(A982)=1),"TC",IF(G982&gt;='CẤU HÌNH'!$C$11,"X",IF(G982&gt;='CẤU HÌNH'!$C$12,"N","K"))))))</f>
        <v/>
      </c>
      <c r="N982" s="17"/>
      <c r="O982" s="39" t="str">
        <f t="shared" si="2"/>
        <v/>
      </c>
    </row>
    <row r="983" ht="19.5" customHeight="1">
      <c r="A983" s="15"/>
      <c r="B983" s="17"/>
      <c r="C983" s="22" t="str">
        <f t="array" ref="C983">IF(B983="","",IFERROR(INDEX('NHÂN VIÊN'!$C$5:$C$54,MATCH(B983,'NHÂN VIÊN'!$B$5:$B$54,0)),"⚠ Sai mã NV"))</f>
        <v/>
      </c>
      <c r="D983" s="24"/>
      <c r="E983" s="24"/>
      <c r="F983" s="25"/>
      <c r="G983" s="32" t="str">
        <f>IF(OR(A983="",B983=""),"",IF(AND(D983&lt;&gt;"",E983&lt;&gt;""),ROUND(MAX(0,(E983-D983)*24-MAX(0,MIN(E983,'CẤU HÌNH'!$C$8)-MAX(D983,'CẤU HÌNH'!$C$7))*24),2),0))</f>
        <v/>
      </c>
      <c r="H983" s="34" t="str">
        <f>IF(M983="X",IF(D983&gt;'CẤU HÌNH'!$C$5+'CẤU HÌNH'!$C$10/1440,ROUND((D983-'CẤU HÌNH'!$C$5)*1440,0),0),"")</f>
        <v/>
      </c>
      <c r="I983" s="34" t="str">
        <f>IF(M983="X",IF(E983&lt;'CẤU HÌNH'!$C$6,ROUND(('CẤU HÌNH'!$C$6-E983)*1440,0),0),"")</f>
        <v/>
      </c>
      <c r="J983" s="37" t="str">
        <f>IF(M983="","",IF(M983="TC",G983,IF(M983="X",IF(ROUND((E983-'CẤU HÌNH'!$C$6)*24,4)&gt;='CẤU HÌNH'!$C$13,FLOOR(ROUND((E983-'CẤU HÌNH'!$C$6)*24,4),0.5),0),0)))</f>
        <v/>
      </c>
      <c r="K983" s="32" t="str">
        <f>IF(A983="","",IF(COUNTIF('CẤU HÌNH'!$E$5:$E$24,A983)&gt;0,'CẤU HÌNH'!$C$16,IF(WEEKDAY(A983)=1,'CẤU HÌNH'!$C$15,'CẤU HÌNH'!$C$14)))</f>
        <v/>
      </c>
      <c r="L983" s="37" t="str">
        <f t="shared" si="1"/>
        <v/>
      </c>
      <c r="M983" s="38" t="str">
        <f>IF(OR(A983="",B983=""),"",IF(F983&lt;&gt;"",F983,IF(G983=0,"",IF(OR(COUNTIF('CẤU HÌNH'!$E$5:$E$24,A983)&gt;0,WEEKDAY(A983)=1),"TC",IF(G983&gt;='CẤU HÌNH'!$C$11,"X",IF(G983&gt;='CẤU HÌNH'!$C$12,"N","K"))))))</f>
        <v/>
      </c>
      <c r="N983" s="17"/>
      <c r="O983" s="39" t="str">
        <f t="shared" si="2"/>
        <v/>
      </c>
    </row>
    <row r="984" ht="19.5" customHeight="1">
      <c r="A984" s="15"/>
      <c r="B984" s="17"/>
      <c r="C984" s="22" t="str">
        <f t="array" ref="C984">IF(B984="","",IFERROR(INDEX('NHÂN VIÊN'!$C$5:$C$54,MATCH(B984,'NHÂN VIÊN'!$B$5:$B$54,0)),"⚠ Sai mã NV"))</f>
        <v/>
      </c>
      <c r="D984" s="24"/>
      <c r="E984" s="24"/>
      <c r="F984" s="25"/>
      <c r="G984" s="32" t="str">
        <f>IF(OR(A984="",B984=""),"",IF(AND(D984&lt;&gt;"",E984&lt;&gt;""),ROUND(MAX(0,(E984-D984)*24-MAX(0,MIN(E984,'CẤU HÌNH'!$C$8)-MAX(D984,'CẤU HÌNH'!$C$7))*24),2),0))</f>
        <v/>
      </c>
      <c r="H984" s="34" t="str">
        <f>IF(M984="X",IF(D984&gt;'CẤU HÌNH'!$C$5+'CẤU HÌNH'!$C$10/1440,ROUND((D984-'CẤU HÌNH'!$C$5)*1440,0),0),"")</f>
        <v/>
      </c>
      <c r="I984" s="34" t="str">
        <f>IF(M984="X",IF(E984&lt;'CẤU HÌNH'!$C$6,ROUND(('CẤU HÌNH'!$C$6-E984)*1440,0),0),"")</f>
        <v/>
      </c>
      <c r="J984" s="37" t="str">
        <f>IF(M984="","",IF(M984="TC",G984,IF(M984="X",IF(ROUND((E984-'CẤU HÌNH'!$C$6)*24,4)&gt;='CẤU HÌNH'!$C$13,FLOOR(ROUND((E984-'CẤU HÌNH'!$C$6)*24,4),0.5),0),0)))</f>
        <v/>
      </c>
      <c r="K984" s="32" t="str">
        <f>IF(A984="","",IF(COUNTIF('CẤU HÌNH'!$E$5:$E$24,A984)&gt;0,'CẤU HÌNH'!$C$16,IF(WEEKDAY(A984)=1,'CẤU HÌNH'!$C$15,'CẤU HÌNH'!$C$14)))</f>
        <v/>
      </c>
      <c r="L984" s="37" t="str">
        <f t="shared" si="1"/>
        <v/>
      </c>
      <c r="M984" s="38" t="str">
        <f>IF(OR(A984="",B984=""),"",IF(F984&lt;&gt;"",F984,IF(G984=0,"",IF(OR(COUNTIF('CẤU HÌNH'!$E$5:$E$24,A984)&gt;0,WEEKDAY(A984)=1),"TC",IF(G984&gt;='CẤU HÌNH'!$C$11,"X",IF(G984&gt;='CẤU HÌNH'!$C$12,"N","K"))))))</f>
        <v/>
      </c>
      <c r="N984" s="17"/>
      <c r="O984" s="39" t="str">
        <f t="shared" si="2"/>
        <v/>
      </c>
    </row>
    <row r="985" ht="19.5" customHeight="1">
      <c r="A985" s="15"/>
      <c r="B985" s="17"/>
      <c r="C985" s="22" t="str">
        <f t="array" ref="C985">IF(B985="","",IFERROR(INDEX('NHÂN VIÊN'!$C$5:$C$54,MATCH(B985,'NHÂN VIÊN'!$B$5:$B$54,0)),"⚠ Sai mã NV"))</f>
        <v/>
      </c>
      <c r="D985" s="24"/>
      <c r="E985" s="24"/>
      <c r="F985" s="25"/>
      <c r="G985" s="32" t="str">
        <f>IF(OR(A985="",B985=""),"",IF(AND(D985&lt;&gt;"",E985&lt;&gt;""),ROUND(MAX(0,(E985-D985)*24-MAX(0,MIN(E985,'CẤU HÌNH'!$C$8)-MAX(D985,'CẤU HÌNH'!$C$7))*24),2),0))</f>
        <v/>
      </c>
      <c r="H985" s="34" t="str">
        <f>IF(M985="X",IF(D985&gt;'CẤU HÌNH'!$C$5+'CẤU HÌNH'!$C$10/1440,ROUND((D985-'CẤU HÌNH'!$C$5)*1440,0),0),"")</f>
        <v/>
      </c>
      <c r="I985" s="34" t="str">
        <f>IF(M985="X",IF(E985&lt;'CẤU HÌNH'!$C$6,ROUND(('CẤU HÌNH'!$C$6-E985)*1440,0),0),"")</f>
        <v/>
      </c>
      <c r="J985" s="37" t="str">
        <f>IF(M985="","",IF(M985="TC",G985,IF(M985="X",IF(ROUND((E985-'CẤU HÌNH'!$C$6)*24,4)&gt;='CẤU HÌNH'!$C$13,FLOOR(ROUND((E985-'CẤU HÌNH'!$C$6)*24,4),0.5),0),0)))</f>
        <v/>
      </c>
      <c r="K985" s="32" t="str">
        <f>IF(A985="","",IF(COUNTIF('CẤU HÌNH'!$E$5:$E$24,A985)&gt;0,'CẤU HÌNH'!$C$16,IF(WEEKDAY(A985)=1,'CẤU HÌNH'!$C$15,'CẤU HÌNH'!$C$14)))</f>
        <v/>
      </c>
      <c r="L985" s="37" t="str">
        <f t="shared" si="1"/>
        <v/>
      </c>
      <c r="M985" s="38" t="str">
        <f>IF(OR(A985="",B985=""),"",IF(F985&lt;&gt;"",F985,IF(G985=0,"",IF(OR(COUNTIF('CẤU HÌNH'!$E$5:$E$24,A985)&gt;0,WEEKDAY(A985)=1),"TC",IF(G985&gt;='CẤU HÌNH'!$C$11,"X",IF(G985&gt;='CẤU HÌNH'!$C$12,"N","K"))))))</f>
        <v/>
      </c>
      <c r="N985" s="17"/>
      <c r="O985" s="39" t="str">
        <f t="shared" si="2"/>
        <v/>
      </c>
    </row>
    <row r="986" ht="19.5" customHeight="1">
      <c r="A986" s="15"/>
      <c r="B986" s="17"/>
      <c r="C986" s="22" t="str">
        <f t="array" ref="C986">IF(B986="","",IFERROR(INDEX('NHÂN VIÊN'!$C$5:$C$54,MATCH(B986,'NHÂN VIÊN'!$B$5:$B$54,0)),"⚠ Sai mã NV"))</f>
        <v/>
      </c>
      <c r="D986" s="24"/>
      <c r="E986" s="24"/>
      <c r="F986" s="25"/>
      <c r="G986" s="32" t="str">
        <f>IF(OR(A986="",B986=""),"",IF(AND(D986&lt;&gt;"",E986&lt;&gt;""),ROUND(MAX(0,(E986-D986)*24-MAX(0,MIN(E986,'CẤU HÌNH'!$C$8)-MAX(D986,'CẤU HÌNH'!$C$7))*24),2),0))</f>
        <v/>
      </c>
      <c r="H986" s="34" t="str">
        <f>IF(M986="X",IF(D986&gt;'CẤU HÌNH'!$C$5+'CẤU HÌNH'!$C$10/1440,ROUND((D986-'CẤU HÌNH'!$C$5)*1440,0),0),"")</f>
        <v/>
      </c>
      <c r="I986" s="34" t="str">
        <f>IF(M986="X",IF(E986&lt;'CẤU HÌNH'!$C$6,ROUND(('CẤU HÌNH'!$C$6-E986)*1440,0),0),"")</f>
        <v/>
      </c>
      <c r="J986" s="37" t="str">
        <f>IF(M986="","",IF(M986="TC",G986,IF(M986="X",IF(ROUND((E986-'CẤU HÌNH'!$C$6)*24,4)&gt;='CẤU HÌNH'!$C$13,FLOOR(ROUND((E986-'CẤU HÌNH'!$C$6)*24,4),0.5),0),0)))</f>
        <v/>
      </c>
      <c r="K986" s="32" t="str">
        <f>IF(A986="","",IF(COUNTIF('CẤU HÌNH'!$E$5:$E$24,A986)&gt;0,'CẤU HÌNH'!$C$16,IF(WEEKDAY(A986)=1,'CẤU HÌNH'!$C$15,'CẤU HÌNH'!$C$14)))</f>
        <v/>
      </c>
      <c r="L986" s="37" t="str">
        <f t="shared" si="1"/>
        <v/>
      </c>
      <c r="M986" s="38" t="str">
        <f>IF(OR(A986="",B986=""),"",IF(F986&lt;&gt;"",F986,IF(G986=0,"",IF(OR(COUNTIF('CẤU HÌNH'!$E$5:$E$24,A986)&gt;0,WEEKDAY(A986)=1),"TC",IF(G986&gt;='CẤU HÌNH'!$C$11,"X",IF(G986&gt;='CẤU HÌNH'!$C$12,"N","K"))))))</f>
        <v/>
      </c>
      <c r="N986" s="17"/>
      <c r="O986" s="39" t="str">
        <f t="shared" si="2"/>
        <v/>
      </c>
    </row>
    <row r="987" ht="19.5" customHeight="1">
      <c r="A987" s="15"/>
      <c r="B987" s="17"/>
      <c r="C987" s="22" t="str">
        <f t="array" ref="C987">IF(B987="","",IFERROR(INDEX('NHÂN VIÊN'!$C$5:$C$54,MATCH(B987,'NHÂN VIÊN'!$B$5:$B$54,0)),"⚠ Sai mã NV"))</f>
        <v/>
      </c>
      <c r="D987" s="24"/>
      <c r="E987" s="24"/>
      <c r="F987" s="25"/>
      <c r="G987" s="32" t="str">
        <f>IF(OR(A987="",B987=""),"",IF(AND(D987&lt;&gt;"",E987&lt;&gt;""),ROUND(MAX(0,(E987-D987)*24-MAX(0,MIN(E987,'CẤU HÌNH'!$C$8)-MAX(D987,'CẤU HÌNH'!$C$7))*24),2),0))</f>
        <v/>
      </c>
      <c r="H987" s="34" t="str">
        <f>IF(M987="X",IF(D987&gt;'CẤU HÌNH'!$C$5+'CẤU HÌNH'!$C$10/1440,ROUND((D987-'CẤU HÌNH'!$C$5)*1440,0),0),"")</f>
        <v/>
      </c>
      <c r="I987" s="34" t="str">
        <f>IF(M987="X",IF(E987&lt;'CẤU HÌNH'!$C$6,ROUND(('CẤU HÌNH'!$C$6-E987)*1440,0),0),"")</f>
        <v/>
      </c>
      <c r="J987" s="37" t="str">
        <f>IF(M987="","",IF(M987="TC",G987,IF(M987="X",IF(ROUND((E987-'CẤU HÌNH'!$C$6)*24,4)&gt;='CẤU HÌNH'!$C$13,FLOOR(ROUND((E987-'CẤU HÌNH'!$C$6)*24,4),0.5),0),0)))</f>
        <v/>
      </c>
      <c r="K987" s="32" t="str">
        <f>IF(A987="","",IF(COUNTIF('CẤU HÌNH'!$E$5:$E$24,A987)&gt;0,'CẤU HÌNH'!$C$16,IF(WEEKDAY(A987)=1,'CẤU HÌNH'!$C$15,'CẤU HÌNH'!$C$14)))</f>
        <v/>
      </c>
      <c r="L987" s="37" t="str">
        <f t="shared" si="1"/>
        <v/>
      </c>
      <c r="M987" s="38" t="str">
        <f>IF(OR(A987="",B987=""),"",IF(F987&lt;&gt;"",F987,IF(G987=0,"",IF(OR(COUNTIF('CẤU HÌNH'!$E$5:$E$24,A987)&gt;0,WEEKDAY(A987)=1),"TC",IF(G987&gt;='CẤU HÌNH'!$C$11,"X",IF(G987&gt;='CẤU HÌNH'!$C$12,"N","K"))))))</f>
        <v/>
      </c>
      <c r="N987" s="17"/>
      <c r="O987" s="39" t="str">
        <f t="shared" si="2"/>
        <v/>
      </c>
    </row>
    <row r="988" ht="19.5" customHeight="1">
      <c r="A988" s="15"/>
      <c r="B988" s="17"/>
      <c r="C988" s="22" t="str">
        <f t="array" ref="C988">IF(B988="","",IFERROR(INDEX('NHÂN VIÊN'!$C$5:$C$54,MATCH(B988,'NHÂN VIÊN'!$B$5:$B$54,0)),"⚠ Sai mã NV"))</f>
        <v/>
      </c>
      <c r="D988" s="24"/>
      <c r="E988" s="24"/>
      <c r="F988" s="25"/>
      <c r="G988" s="32" t="str">
        <f>IF(OR(A988="",B988=""),"",IF(AND(D988&lt;&gt;"",E988&lt;&gt;""),ROUND(MAX(0,(E988-D988)*24-MAX(0,MIN(E988,'CẤU HÌNH'!$C$8)-MAX(D988,'CẤU HÌNH'!$C$7))*24),2),0))</f>
        <v/>
      </c>
      <c r="H988" s="34" t="str">
        <f>IF(M988="X",IF(D988&gt;'CẤU HÌNH'!$C$5+'CẤU HÌNH'!$C$10/1440,ROUND((D988-'CẤU HÌNH'!$C$5)*1440,0),0),"")</f>
        <v/>
      </c>
      <c r="I988" s="34" t="str">
        <f>IF(M988="X",IF(E988&lt;'CẤU HÌNH'!$C$6,ROUND(('CẤU HÌNH'!$C$6-E988)*1440,0),0),"")</f>
        <v/>
      </c>
      <c r="J988" s="37" t="str">
        <f>IF(M988="","",IF(M988="TC",G988,IF(M988="X",IF(ROUND((E988-'CẤU HÌNH'!$C$6)*24,4)&gt;='CẤU HÌNH'!$C$13,FLOOR(ROUND((E988-'CẤU HÌNH'!$C$6)*24,4),0.5),0),0)))</f>
        <v/>
      </c>
      <c r="K988" s="32" t="str">
        <f>IF(A988="","",IF(COUNTIF('CẤU HÌNH'!$E$5:$E$24,A988)&gt;0,'CẤU HÌNH'!$C$16,IF(WEEKDAY(A988)=1,'CẤU HÌNH'!$C$15,'CẤU HÌNH'!$C$14)))</f>
        <v/>
      </c>
      <c r="L988" s="37" t="str">
        <f t="shared" si="1"/>
        <v/>
      </c>
      <c r="M988" s="38" t="str">
        <f>IF(OR(A988="",B988=""),"",IF(F988&lt;&gt;"",F988,IF(G988=0,"",IF(OR(COUNTIF('CẤU HÌNH'!$E$5:$E$24,A988)&gt;0,WEEKDAY(A988)=1),"TC",IF(G988&gt;='CẤU HÌNH'!$C$11,"X",IF(G988&gt;='CẤU HÌNH'!$C$12,"N","K"))))))</f>
        <v/>
      </c>
      <c r="N988" s="17"/>
      <c r="O988" s="39" t="str">
        <f t="shared" si="2"/>
        <v/>
      </c>
    </row>
    <row r="989" ht="19.5" customHeight="1">
      <c r="A989" s="15"/>
      <c r="B989" s="17"/>
      <c r="C989" s="22" t="str">
        <f t="array" ref="C989">IF(B989="","",IFERROR(INDEX('NHÂN VIÊN'!$C$5:$C$54,MATCH(B989,'NHÂN VIÊN'!$B$5:$B$54,0)),"⚠ Sai mã NV"))</f>
        <v/>
      </c>
      <c r="D989" s="24"/>
      <c r="E989" s="24"/>
      <c r="F989" s="25"/>
      <c r="G989" s="32" t="str">
        <f>IF(OR(A989="",B989=""),"",IF(AND(D989&lt;&gt;"",E989&lt;&gt;""),ROUND(MAX(0,(E989-D989)*24-MAX(0,MIN(E989,'CẤU HÌNH'!$C$8)-MAX(D989,'CẤU HÌNH'!$C$7))*24),2),0))</f>
        <v/>
      </c>
      <c r="H989" s="34" t="str">
        <f>IF(M989="X",IF(D989&gt;'CẤU HÌNH'!$C$5+'CẤU HÌNH'!$C$10/1440,ROUND((D989-'CẤU HÌNH'!$C$5)*1440,0),0),"")</f>
        <v/>
      </c>
      <c r="I989" s="34" t="str">
        <f>IF(M989="X",IF(E989&lt;'CẤU HÌNH'!$C$6,ROUND(('CẤU HÌNH'!$C$6-E989)*1440,0),0),"")</f>
        <v/>
      </c>
      <c r="J989" s="37" t="str">
        <f>IF(M989="","",IF(M989="TC",G989,IF(M989="X",IF(ROUND((E989-'CẤU HÌNH'!$C$6)*24,4)&gt;='CẤU HÌNH'!$C$13,FLOOR(ROUND((E989-'CẤU HÌNH'!$C$6)*24,4),0.5),0),0)))</f>
        <v/>
      </c>
      <c r="K989" s="32" t="str">
        <f>IF(A989="","",IF(COUNTIF('CẤU HÌNH'!$E$5:$E$24,A989)&gt;0,'CẤU HÌNH'!$C$16,IF(WEEKDAY(A989)=1,'CẤU HÌNH'!$C$15,'CẤU HÌNH'!$C$14)))</f>
        <v/>
      </c>
      <c r="L989" s="37" t="str">
        <f t="shared" si="1"/>
        <v/>
      </c>
      <c r="M989" s="38" t="str">
        <f>IF(OR(A989="",B989=""),"",IF(F989&lt;&gt;"",F989,IF(G989=0,"",IF(OR(COUNTIF('CẤU HÌNH'!$E$5:$E$24,A989)&gt;0,WEEKDAY(A989)=1),"TC",IF(G989&gt;='CẤU HÌNH'!$C$11,"X",IF(G989&gt;='CẤU HÌNH'!$C$12,"N","K"))))))</f>
        <v/>
      </c>
      <c r="N989" s="17"/>
      <c r="O989" s="39" t="str">
        <f t="shared" si="2"/>
        <v/>
      </c>
    </row>
    <row r="990" ht="19.5" customHeight="1">
      <c r="A990" s="15"/>
      <c r="B990" s="17"/>
      <c r="C990" s="22" t="str">
        <f t="array" ref="C990">IF(B990="","",IFERROR(INDEX('NHÂN VIÊN'!$C$5:$C$54,MATCH(B990,'NHÂN VIÊN'!$B$5:$B$54,0)),"⚠ Sai mã NV"))</f>
        <v/>
      </c>
      <c r="D990" s="24"/>
      <c r="E990" s="24"/>
      <c r="F990" s="25"/>
      <c r="G990" s="32" t="str">
        <f>IF(OR(A990="",B990=""),"",IF(AND(D990&lt;&gt;"",E990&lt;&gt;""),ROUND(MAX(0,(E990-D990)*24-MAX(0,MIN(E990,'CẤU HÌNH'!$C$8)-MAX(D990,'CẤU HÌNH'!$C$7))*24),2),0))</f>
        <v/>
      </c>
      <c r="H990" s="34" t="str">
        <f>IF(M990="X",IF(D990&gt;'CẤU HÌNH'!$C$5+'CẤU HÌNH'!$C$10/1440,ROUND((D990-'CẤU HÌNH'!$C$5)*1440,0),0),"")</f>
        <v/>
      </c>
      <c r="I990" s="34" t="str">
        <f>IF(M990="X",IF(E990&lt;'CẤU HÌNH'!$C$6,ROUND(('CẤU HÌNH'!$C$6-E990)*1440,0),0),"")</f>
        <v/>
      </c>
      <c r="J990" s="37" t="str">
        <f>IF(M990="","",IF(M990="TC",G990,IF(M990="X",IF(ROUND((E990-'CẤU HÌNH'!$C$6)*24,4)&gt;='CẤU HÌNH'!$C$13,FLOOR(ROUND((E990-'CẤU HÌNH'!$C$6)*24,4),0.5),0),0)))</f>
        <v/>
      </c>
      <c r="K990" s="32" t="str">
        <f>IF(A990="","",IF(COUNTIF('CẤU HÌNH'!$E$5:$E$24,A990)&gt;0,'CẤU HÌNH'!$C$16,IF(WEEKDAY(A990)=1,'CẤU HÌNH'!$C$15,'CẤU HÌNH'!$C$14)))</f>
        <v/>
      </c>
      <c r="L990" s="37" t="str">
        <f t="shared" si="1"/>
        <v/>
      </c>
      <c r="M990" s="38" t="str">
        <f>IF(OR(A990="",B990=""),"",IF(F990&lt;&gt;"",F990,IF(G990=0,"",IF(OR(COUNTIF('CẤU HÌNH'!$E$5:$E$24,A990)&gt;0,WEEKDAY(A990)=1),"TC",IF(G990&gt;='CẤU HÌNH'!$C$11,"X",IF(G990&gt;='CẤU HÌNH'!$C$12,"N","K"))))))</f>
        <v/>
      </c>
      <c r="N990" s="17"/>
      <c r="O990" s="39" t="str">
        <f t="shared" si="2"/>
        <v/>
      </c>
    </row>
    <row r="991" ht="19.5" customHeight="1">
      <c r="A991" s="15"/>
      <c r="B991" s="17"/>
      <c r="C991" s="22" t="str">
        <f t="array" ref="C991">IF(B991="","",IFERROR(INDEX('NHÂN VIÊN'!$C$5:$C$54,MATCH(B991,'NHÂN VIÊN'!$B$5:$B$54,0)),"⚠ Sai mã NV"))</f>
        <v/>
      </c>
      <c r="D991" s="24"/>
      <c r="E991" s="24"/>
      <c r="F991" s="25"/>
      <c r="G991" s="32" t="str">
        <f>IF(OR(A991="",B991=""),"",IF(AND(D991&lt;&gt;"",E991&lt;&gt;""),ROUND(MAX(0,(E991-D991)*24-MAX(0,MIN(E991,'CẤU HÌNH'!$C$8)-MAX(D991,'CẤU HÌNH'!$C$7))*24),2),0))</f>
        <v/>
      </c>
      <c r="H991" s="34" t="str">
        <f>IF(M991="X",IF(D991&gt;'CẤU HÌNH'!$C$5+'CẤU HÌNH'!$C$10/1440,ROUND((D991-'CẤU HÌNH'!$C$5)*1440,0),0),"")</f>
        <v/>
      </c>
      <c r="I991" s="34" t="str">
        <f>IF(M991="X",IF(E991&lt;'CẤU HÌNH'!$C$6,ROUND(('CẤU HÌNH'!$C$6-E991)*1440,0),0),"")</f>
        <v/>
      </c>
      <c r="J991" s="37" t="str">
        <f>IF(M991="","",IF(M991="TC",G991,IF(M991="X",IF(ROUND((E991-'CẤU HÌNH'!$C$6)*24,4)&gt;='CẤU HÌNH'!$C$13,FLOOR(ROUND((E991-'CẤU HÌNH'!$C$6)*24,4),0.5),0),0)))</f>
        <v/>
      </c>
      <c r="K991" s="32" t="str">
        <f>IF(A991="","",IF(COUNTIF('CẤU HÌNH'!$E$5:$E$24,A991)&gt;0,'CẤU HÌNH'!$C$16,IF(WEEKDAY(A991)=1,'CẤU HÌNH'!$C$15,'CẤU HÌNH'!$C$14)))</f>
        <v/>
      </c>
      <c r="L991" s="37" t="str">
        <f t="shared" si="1"/>
        <v/>
      </c>
      <c r="M991" s="38" t="str">
        <f>IF(OR(A991="",B991=""),"",IF(F991&lt;&gt;"",F991,IF(G991=0,"",IF(OR(COUNTIF('CẤU HÌNH'!$E$5:$E$24,A991)&gt;0,WEEKDAY(A991)=1),"TC",IF(G991&gt;='CẤU HÌNH'!$C$11,"X",IF(G991&gt;='CẤU HÌNH'!$C$12,"N","K"))))))</f>
        <v/>
      </c>
      <c r="N991" s="17"/>
      <c r="O991" s="39" t="str">
        <f t="shared" si="2"/>
        <v/>
      </c>
    </row>
    <row r="992" ht="19.5" customHeight="1">
      <c r="A992" s="15"/>
      <c r="B992" s="17"/>
      <c r="C992" s="22" t="str">
        <f t="array" ref="C992">IF(B992="","",IFERROR(INDEX('NHÂN VIÊN'!$C$5:$C$54,MATCH(B992,'NHÂN VIÊN'!$B$5:$B$54,0)),"⚠ Sai mã NV"))</f>
        <v/>
      </c>
      <c r="D992" s="24"/>
      <c r="E992" s="24"/>
      <c r="F992" s="25"/>
      <c r="G992" s="32" t="str">
        <f>IF(OR(A992="",B992=""),"",IF(AND(D992&lt;&gt;"",E992&lt;&gt;""),ROUND(MAX(0,(E992-D992)*24-MAX(0,MIN(E992,'CẤU HÌNH'!$C$8)-MAX(D992,'CẤU HÌNH'!$C$7))*24),2),0))</f>
        <v/>
      </c>
      <c r="H992" s="34" t="str">
        <f>IF(M992="X",IF(D992&gt;'CẤU HÌNH'!$C$5+'CẤU HÌNH'!$C$10/1440,ROUND((D992-'CẤU HÌNH'!$C$5)*1440,0),0),"")</f>
        <v/>
      </c>
      <c r="I992" s="34" t="str">
        <f>IF(M992="X",IF(E992&lt;'CẤU HÌNH'!$C$6,ROUND(('CẤU HÌNH'!$C$6-E992)*1440,0),0),"")</f>
        <v/>
      </c>
      <c r="J992" s="37" t="str">
        <f>IF(M992="","",IF(M992="TC",G992,IF(M992="X",IF(ROUND((E992-'CẤU HÌNH'!$C$6)*24,4)&gt;='CẤU HÌNH'!$C$13,FLOOR(ROUND((E992-'CẤU HÌNH'!$C$6)*24,4),0.5),0),0)))</f>
        <v/>
      </c>
      <c r="K992" s="32" t="str">
        <f>IF(A992="","",IF(COUNTIF('CẤU HÌNH'!$E$5:$E$24,A992)&gt;0,'CẤU HÌNH'!$C$16,IF(WEEKDAY(A992)=1,'CẤU HÌNH'!$C$15,'CẤU HÌNH'!$C$14)))</f>
        <v/>
      </c>
      <c r="L992" s="37" t="str">
        <f t="shared" si="1"/>
        <v/>
      </c>
      <c r="M992" s="38" t="str">
        <f>IF(OR(A992="",B992=""),"",IF(F992&lt;&gt;"",F992,IF(G992=0,"",IF(OR(COUNTIF('CẤU HÌNH'!$E$5:$E$24,A992)&gt;0,WEEKDAY(A992)=1),"TC",IF(G992&gt;='CẤU HÌNH'!$C$11,"X",IF(G992&gt;='CẤU HÌNH'!$C$12,"N","K"))))))</f>
        <v/>
      </c>
      <c r="N992" s="17"/>
      <c r="O992" s="39" t="str">
        <f t="shared" si="2"/>
        <v/>
      </c>
    </row>
    <row r="993" ht="19.5" customHeight="1">
      <c r="A993" s="15"/>
      <c r="B993" s="17"/>
      <c r="C993" s="22" t="str">
        <f t="array" ref="C993">IF(B993="","",IFERROR(INDEX('NHÂN VIÊN'!$C$5:$C$54,MATCH(B993,'NHÂN VIÊN'!$B$5:$B$54,0)),"⚠ Sai mã NV"))</f>
        <v/>
      </c>
      <c r="D993" s="24"/>
      <c r="E993" s="24"/>
      <c r="F993" s="25"/>
      <c r="G993" s="32" t="str">
        <f>IF(OR(A993="",B993=""),"",IF(AND(D993&lt;&gt;"",E993&lt;&gt;""),ROUND(MAX(0,(E993-D993)*24-MAX(0,MIN(E993,'CẤU HÌNH'!$C$8)-MAX(D993,'CẤU HÌNH'!$C$7))*24),2),0))</f>
        <v/>
      </c>
      <c r="H993" s="34" t="str">
        <f>IF(M993="X",IF(D993&gt;'CẤU HÌNH'!$C$5+'CẤU HÌNH'!$C$10/1440,ROUND((D993-'CẤU HÌNH'!$C$5)*1440,0),0),"")</f>
        <v/>
      </c>
      <c r="I993" s="34" t="str">
        <f>IF(M993="X",IF(E993&lt;'CẤU HÌNH'!$C$6,ROUND(('CẤU HÌNH'!$C$6-E993)*1440,0),0),"")</f>
        <v/>
      </c>
      <c r="J993" s="37" t="str">
        <f>IF(M993="","",IF(M993="TC",G993,IF(M993="X",IF(ROUND((E993-'CẤU HÌNH'!$C$6)*24,4)&gt;='CẤU HÌNH'!$C$13,FLOOR(ROUND((E993-'CẤU HÌNH'!$C$6)*24,4),0.5),0),0)))</f>
        <v/>
      </c>
      <c r="K993" s="32" t="str">
        <f>IF(A993="","",IF(COUNTIF('CẤU HÌNH'!$E$5:$E$24,A993)&gt;0,'CẤU HÌNH'!$C$16,IF(WEEKDAY(A993)=1,'CẤU HÌNH'!$C$15,'CẤU HÌNH'!$C$14)))</f>
        <v/>
      </c>
      <c r="L993" s="37" t="str">
        <f t="shared" si="1"/>
        <v/>
      </c>
      <c r="M993" s="38" t="str">
        <f>IF(OR(A993="",B993=""),"",IF(F993&lt;&gt;"",F993,IF(G993=0,"",IF(OR(COUNTIF('CẤU HÌNH'!$E$5:$E$24,A993)&gt;0,WEEKDAY(A993)=1),"TC",IF(G993&gt;='CẤU HÌNH'!$C$11,"X",IF(G993&gt;='CẤU HÌNH'!$C$12,"N","K"))))))</f>
        <v/>
      </c>
      <c r="N993" s="17"/>
      <c r="O993" s="39" t="str">
        <f t="shared" si="2"/>
        <v/>
      </c>
    </row>
    <row r="994" ht="19.5" customHeight="1">
      <c r="A994" s="15"/>
      <c r="B994" s="17"/>
      <c r="C994" s="22" t="str">
        <f t="array" ref="C994">IF(B994="","",IFERROR(INDEX('NHÂN VIÊN'!$C$5:$C$54,MATCH(B994,'NHÂN VIÊN'!$B$5:$B$54,0)),"⚠ Sai mã NV"))</f>
        <v/>
      </c>
      <c r="D994" s="24"/>
      <c r="E994" s="24"/>
      <c r="F994" s="25"/>
      <c r="G994" s="32" t="str">
        <f>IF(OR(A994="",B994=""),"",IF(AND(D994&lt;&gt;"",E994&lt;&gt;""),ROUND(MAX(0,(E994-D994)*24-MAX(0,MIN(E994,'CẤU HÌNH'!$C$8)-MAX(D994,'CẤU HÌNH'!$C$7))*24),2),0))</f>
        <v/>
      </c>
      <c r="H994" s="34" t="str">
        <f>IF(M994="X",IF(D994&gt;'CẤU HÌNH'!$C$5+'CẤU HÌNH'!$C$10/1440,ROUND((D994-'CẤU HÌNH'!$C$5)*1440,0),0),"")</f>
        <v/>
      </c>
      <c r="I994" s="34" t="str">
        <f>IF(M994="X",IF(E994&lt;'CẤU HÌNH'!$C$6,ROUND(('CẤU HÌNH'!$C$6-E994)*1440,0),0),"")</f>
        <v/>
      </c>
      <c r="J994" s="37" t="str">
        <f>IF(M994="","",IF(M994="TC",G994,IF(M994="X",IF(ROUND((E994-'CẤU HÌNH'!$C$6)*24,4)&gt;='CẤU HÌNH'!$C$13,FLOOR(ROUND((E994-'CẤU HÌNH'!$C$6)*24,4),0.5),0),0)))</f>
        <v/>
      </c>
      <c r="K994" s="32" t="str">
        <f>IF(A994="","",IF(COUNTIF('CẤU HÌNH'!$E$5:$E$24,A994)&gt;0,'CẤU HÌNH'!$C$16,IF(WEEKDAY(A994)=1,'CẤU HÌNH'!$C$15,'CẤU HÌNH'!$C$14)))</f>
        <v/>
      </c>
      <c r="L994" s="37" t="str">
        <f t="shared" si="1"/>
        <v/>
      </c>
      <c r="M994" s="38" t="str">
        <f>IF(OR(A994="",B994=""),"",IF(F994&lt;&gt;"",F994,IF(G994=0,"",IF(OR(COUNTIF('CẤU HÌNH'!$E$5:$E$24,A994)&gt;0,WEEKDAY(A994)=1),"TC",IF(G994&gt;='CẤU HÌNH'!$C$11,"X",IF(G994&gt;='CẤU HÌNH'!$C$12,"N","K"))))))</f>
        <v/>
      </c>
      <c r="N994" s="17"/>
      <c r="O994" s="39" t="str">
        <f t="shared" si="2"/>
        <v/>
      </c>
    </row>
    <row r="995" ht="19.5" customHeight="1">
      <c r="A995" s="15"/>
      <c r="B995" s="17"/>
      <c r="C995" s="22" t="str">
        <f t="array" ref="C995">IF(B995="","",IFERROR(INDEX('NHÂN VIÊN'!$C$5:$C$54,MATCH(B995,'NHÂN VIÊN'!$B$5:$B$54,0)),"⚠ Sai mã NV"))</f>
        <v/>
      </c>
      <c r="D995" s="24"/>
      <c r="E995" s="24"/>
      <c r="F995" s="25"/>
      <c r="G995" s="32" t="str">
        <f>IF(OR(A995="",B995=""),"",IF(AND(D995&lt;&gt;"",E995&lt;&gt;""),ROUND(MAX(0,(E995-D995)*24-MAX(0,MIN(E995,'CẤU HÌNH'!$C$8)-MAX(D995,'CẤU HÌNH'!$C$7))*24),2),0))</f>
        <v/>
      </c>
      <c r="H995" s="34" t="str">
        <f>IF(M995="X",IF(D995&gt;'CẤU HÌNH'!$C$5+'CẤU HÌNH'!$C$10/1440,ROUND((D995-'CẤU HÌNH'!$C$5)*1440,0),0),"")</f>
        <v/>
      </c>
      <c r="I995" s="34" t="str">
        <f>IF(M995="X",IF(E995&lt;'CẤU HÌNH'!$C$6,ROUND(('CẤU HÌNH'!$C$6-E995)*1440,0),0),"")</f>
        <v/>
      </c>
      <c r="J995" s="37" t="str">
        <f>IF(M995="","",IF(M995="TC",G995,IF(M995="X",IF(ROUND((E995-'CẤU HÌNH'!$C$6)*24,4)&gt;='CẤU HÌNH'!$C$13,FLOOR(ROUND((E995-'CẤU HÌNH'!$C$6)*24,4),0.5),0),0)))</f>
        <v/>
      </c>
      <c r="K995" s="32" t="str">
        <f>IF(A995="","",IF(COUNTIF('CẤU HÌNH'!$E$5:$E$24,A995)&gt;0,'CẤU HÌNH'!$C$16,IF(WEEKDAY(A995)=1,'CẤU HÌNH'!$C$15,'CẤU HÌNH'!$C$14)))</f>
        <v/>
      </c>
      <c r="L995" s="37" t="str">
        <f t="shared" si="1"/>
        <v/>
      </c>
      <c r="M995" s="38" t="str">
        <f>IF(OR(A995="",B995=""),"",IF(F995&lt;&gt;"",F995,IF(G995=0,"",IF(OR(COUNTIF('CẤU HÌNH'!$E$5:$E$24,A995)&gt;0,WEEKDAY(A995)=1),"TC",IF(G995&gt;='CẤU HÌNH'!$C$11,"X",IF(G995&gt;='CẤU HÌNH'!$C$12,"N","K"))))))</f>
        <v/>
      </c>
      <c r="N995" s="17"/>
      <c r="O995" s="39" t="str">
        <f t="shared" si="2"/>
        <v/>
      </c>
    </row>
    <row r="996" ht="19.5" customHeight="1">
      <c r="A996" s="15"/>
      <c r="B996" s="17"/>
      <c r="C996" s="22" t="str">
        <f t="array" ref="C996">IF(B996="","",IFERROR(INDEX('NHÂN VIÊN'!$C$5:$C$54,MATCH(B996,'NHÂN VIÊN'!$B$5:$B$54,0)),"⚠ Sai mã NV"))</f>
        <v/>
      </c>
      <c r="D996" s="24"/>
      <c r="E996" s="24"/>
      <c r="F996" s="25"/>
      <c r="G996" s="32" t="str">
        <f>IF(OR(A996="",B996=""),"",IF(AND(D996&lt;&gt;"",E996&lt;&gt;""),ROUND(MAX(0,(E996-D996)*24-MAX(0,MIN(E996,'CẤU HÌNH'!$C$8)-MAX(D996,'CẤU HÌNH'!$C$7))*24),2),0))</f>
        <v/>
      </c>
      <c r="H996" s="34" t="str">
        <f>IF(M996="X",IF(D996&gt;'CẤU HÌNH'!$C$5+'CẤU HÌNH'!$C$10/1440,ROUND((D996-'CẤU HÌNH'!$C$5)*1440,0),0),"")</f>
        <v/>
      </c>
      <c r="I996" s="34" t="str">
        <f>IF(M996="X",IF(E996&lt;'CẤU HÌNH'!$C$6,ROUND(('CẤU HÌNH'!$C$6-E996)*1440,0),0),"")</f>
        <v/>
      </c>
      <c r="J996" s="37" t="str">
        <f>IF(M996="","",IF(M996="TC",G996,IF(M996="X",IF(ROUND((E996-'CẤU HÌNH'!$C$6)*24,4)&gt;='CẤU HÌNH'!$C$13,FLOOR(ROUND((E996-'CẤU HÌNH'!$C$6)*24,4),0.5),0),0)))</f>
        <v/>
      </c>
      <c r="K996" s="32" t="str">
        <f>IF(A996="","",IF(COUNTIF('CẤU HÌNH'!$E$5:$E$24,A996)&gt;0,'CẤU HÌNH'!$C$16,IF(WEEKDAY(A996)=1,'CẤU HÌNH'!$C$15,'CẤU HÌNH'!$C$14)))</f>
        <v/>
      </c>
      <c r="L996" s="37" t="str">
        <f t="shared" si="1"/>
        <v/>
      </c>
      <c r="M996" s="38" t="str">
        <f>IF(OR(A996="",B996=""),"",IF(F996&lt;&gt;"",F996,IF(G996=0,"",IF(OR(COUNTIF('CẤU HÌNH'!$E$5:$E$24,A996)&gt;0,WEEKDAY(A996)=1),"TC",IF(G996&gt;='CẤU HÌNH'!$C$11,"X",IF(G996&gt;='CẤU HÌNH'!$C$12,"N","K"))))))</f>
        <v/>
      </c>
      <c r="N996" s="17"/>
      <c r="O996" s="39" t="str">
        <f t="shared" si="2"/>
        <v/>
      </c>
    </row>
    <row r="997" ht="19.5" customHeight="1">
      <c r="A997" s="15"/>
      <c r="B997" s="17"/>
      <c r="C997" s="22" t="str">
        <f t="array" ref="C997">IF(B997="","",IFERROR(INDEX('NHÂN VIÊN'!$C$5:$C$54,MATCH(B997,'NHÂN VIÊN'!$B$5:$B$54,0)),"⚠ Sai mã NV"))</f>
        <v/>
      </c>
      <c r="D997" s="24"/>
      <c r="E997" s="24"/>
      <c r="F997" s="25"/>
      <c r="G997" s="32" t="str">
        <f>IF(OR(A997="",B997=""),"",IF(AND(D997&lt;&gt;"",E997&lt;&gt;""),ROUND(MAX(0,(E997-D997)*24-MAX(0,MIN(E997,'CẤU HÌNH'!$C$8)-MAX(D997,'CẤU HÌNH'!$C$7))*24),2),0))</f>
        <v/>
      </c>
      <c r="H997" s="34" t="str">
        <f>IF(M997="X",IF(D997&gt;'CẤU HÌNH'!$C$5+'CẤU HÌNH'!$C$10/1440,ROUND((D997-'CẤU HÌNH'!$C$5)*1440,0),0),"")</f>
        <v/>
      </c>
      <c r="I997" s="34" t="str">
        <f>IF(M997="X",IF(E997&lt;'CẤU HÌNH'!$C$6,ROUND(('CẤU HÌNH'!$C$6-E997)*1440,0),0),"")</f>
        <v/>
      </c>
      <c r="J997" s="37" t="str">
        <f>IF(M997="","",IF(M997="TC",G997,IF(M997="X",IF(ROUND((E997-'CẤU HÌNH'!$C$6)*24,4)&gt;='CẤU HÌNH'!$C$13,FLOOR(ROUND((E997-'CẤU HÌNH'!$C$6)*24,4),0.5),0),0)))</f>
        <v/>
      </c>
      <c r="K997" s="32" t="str">
        <f>IF(A997="","",IF(COUNTIF('CẤU HÌNH'!$E$5:$E$24,A997)&gt;0,'CẤU HÌNH'!$C$16,IF(WEEKDAY(A997)=1,'CẤU HÌNH'!$C$15,'CẤU HÌNH'!$C$14)))</f>
        <v/>
      </c>
      <c r="L997" s="37" t="str">
        <f t="shared" si="1"/>
        <v/>
      </c>
      <c r="M997" s="38" t="str">
        <f>IF(OR(A997="",B997=""),"",IF(F997&lt;&gt;"",F997,IF(G997=0,"",IF(OR(COUNTIF('CẤU HÌNH'!$E$5:$E$24,A997)&gt;0,WEEKDAY(A997)=1),"TC",IF(G997&gt;='CẤU HÌNH'!$C$11,"X",IF(G997&gt;='CẤU HÌNH'!$C$12,"N","K"))))))</f>
        <v/>
      </c>
      <c r="N997" s="17"/>
      <c r="O997" s="39" t="str">
        <f t="shared" si="2"/>
        <v/>
      </c>
    </row>
    <row r="998" ht="19.5" customHeight="1">
      <c r="A998" s="15"/>
      <c r="B998" s="17"/>
      <c r="C998" s="22" t="str">
        <f t="array" ref="C998">IF(B998="","",IFERROR(INDEX('NHÂN VIÊN'!$C$5:$C$54,MATCH(B998,'NHÂN VIÊN'!$B$5:$B$54,0)),"⚠ Sai mã NV"))</f>
        <v/>
      </c>
      <c r="D998" s="24"/>
      <c r="E998" s="24"/>
      <c r="F998" s="25"/>
      <c r="G998" s="32" t="str">
        <f>IF(OR(A998="",B998=""),"",IF(AND(D998&lt;&gt;"",E998&lt;&gt;""),ROUND(MAX(0,(E998-D998)*24-MAX(0,MIN(E998,'CẤU HÌNH'!$C$8)-MAX(D998,'CẤU HÌNH'!$C$7))*24),2),0))</f>
        <v/>
      </c>
      <c r="H998" s="34" t="str">
        <f>IF(M998="X",IF(D998&gt;'CẤU HÌNH'!$C$5+'CẤU HÌNH'!$C$10/1440,ROUND((D998-'CẤU HÌNH'!$C$5)*1440,0),0),"")</f>
        <v/>
      </c>
      <c r="I998" s="34" t="str">
        <f>IF(M998="X",IF(E998&lt;'CẤU HÌNH'!$C$6,ROUND(('CẤU HÌNH'!$C$6-E998)*1440,0),0),"")</f>
        <v/>
      </c>
      <c r="J998" s="37" t="str">
        <f>IF(M998="","",IF(M998="TC",G998,IF(M998="X",IF(ROUND((E998-'CẤU HÌNH'!$C$6)*24,4)&gt;='CẤU HÌNH'!$C$13,FLOOR(ROUND((E998-'CẤU HÌNH'!$C$6)*24,4),0.5),0),0)))</f>
        <v/>
      </c>
      <c r="K998" s="32" t="str">
        <f>IF(A998="","",IF(COUNTIF('CẤU HÌNH'!$E$5:$E$24,A998)&gt;0,'CẤU HÌNH'!$C$16,IF(WEEKDAY(A998)=1,'CẤU HÌNH'!$C$15,'CẤU HÌNH'!$C$14)))</f>
        <v/>
      </c>
      <c r="L998" s="37" t="str">
        <f t="shared" si="1"/>
        <v/>
      </c>
      <c r="M998" s="38" t="str">
        <f>IF(OR(A998="",B998=""),"",IF(F998&lt;&gt;"",F998,IF(G998=0,"",IF(OR(COUNTIF('CẤU HÌNH'!$E$5:$E$24,A998)&gt;0,WEEKDAY(A998)=1),"TC",IF(G998&gt;='CẤU HÌNH'!$C$11,"X",IF(G998&gt;='CẤU HÌNH'!$C$12,"N","K"))))))</f>
        <v/>
      </c>
      <c r="N998" s="17"/>
      <c r="O998" s="39" t="str">
        <f t="shared" si="2"/>
        <v/>
      </c>
    </row>
    <row r="999" ht="19.5" customHeight="1">
      <c r="A999" s="15"/>
      <c r="B999" s="17"/>
      <c r="C999" s="22" t="str">
        <f t="array" ref="C999">IF(B999="","",IFERROR(INDEX('NHÂN VIÊN'!$C$5:$C$54,MATCH(B999,'NHÂN VIÊN'!$B$5:$B$54,0)),"⚠ Sai mã NV"))</f>
        <v/>
      </c>
      <c r="D999" s="24"/>
      <c r="E999" s="24"/>
      <c r="F999" s="25"/>
      <c r="G999" s="32" t="str">
        <f>IF(OR(A999="",B999=""),"",IF(AND(D999&lt;&gt;"",E999&lt;&gt;""),ROUND(MAX(0,(E999-D999)*24-MAX(0,MIN(E999,'CẤU HÌNH'!$C$8)-MAX(D999,'CẤU HÌNH'!$C$7))*24),2),0))</f>
        <v/>
      </c>
      <c r="H999" s="34" t="str">
        <f>IF(M999="X",IF(D999&gt;'CẤU HÌNH'!$C$5+'CẤU HÌNH'!$C$10/1440,ROUND((D999-'CẤU HÌNH'!$C$5)*1440,0),0),"")</f>
        <v/>
      </c>
      <c r="I999" s="34" t="str">
        <f>IF(M999="X",IF(E999&lt;'CẤU HÌNH'!$C$6,ROUND(('CẤU HÌNH'!$C$6-E999)*1440,0),0),"")</f>
        <v/>
      </c>
      <c r="J999" s="37" t="str">
        <f>IF(M999="","",IF(M999="TC",G999,IF(M999="X",IF(ROUND((E999-'CẤU HÌNH'!$C$6)*24,4)&gt;='CẤU HÌNH'!$C$13,FLOOR(ROUND((E999-'CẤU HÌNH'!$C$6)*24,4),0.5),0),0)))</f>
        <v/>
      </c>
      <c r="K999" s="32" t="str">
        <f>IF(A999="","",IF(COUNTIF('CẤU HÌNH'!$E$5:$E$24,A999)&gt;0,'CẤU HÌNH'!$C$16,IF(WEEKDAY(A999)=1,'CẤU HÌNH'!$C$15,'CẤU HÌNH'!$C$14)))</f>
        <v/>
      </c>
      <c r="L999" s="37" t="str">
        <f t="shared" si="1"/>
        <v/>
      </c>
      <c r="M999" s="38" t="str">
        <f>IF(OR(A999="",B999=""),"",IF(F999&lt;&gt;"",F999,IF(G999=0,"",IF(OR(COUNTIF('CẤU HÌNH'!$E$5:$E$24,A999)&gt;0,WEEKDAY(A999)=1),"TC",IF(G999&gt;='CẤU HÌNH'!$C$11,"X",IF(G999&gt;='CẤU HÌNH'!$C$12,"N","K"))))))</f>
        <v/>
      </c>
      <c r="N999" s="17"/>
      <c r="O999" s="39" t="str">
        <f t="shared" si="2"/>
        <v/>
      </c>
    </row>
    <row r="1000" ht="19.5" customHeight="1">
      <c r="A1000" s="15"/>
      <c r="B1000" s="17"/>
      <c r="C1000" s="22" t="str">
        <f t="array" ref="C1000">IF(B1000="","",IFERROR(INDEX('NHÂN VIÊN'!$C$5:$C$54,MATCH(B1000,'NHÂN VIÊN'!$B$5:$B$54,0)),"⚠ Sai mã NV"))</f>
        <v/>
      </c>
      <c r="D1000" s="24"/>
      <c r="E1000" s="24"/>
      <c r="F1000" s="25"/>
      <c r="G1000" s="32" t="str">
        <f>IF(OR(A1000="",B1000=""),"",IF(AND(D1000&lt;&gt;"",E1000&lt;&gt;""),ROUND(MAX(0,(E1000-D1000)*24-MAX(0,MIN(E1000,'CẤU HÌNH'!$C$8)-MAX(D1000,'CẤU HÌNH'!$C$7))*24),2),0))</f>
        <v/>
      </c>
      <c r="H1000" s="34" t="str">
        <f>IF(M1000="X",IF(D1000&gt;'CẤU HÌNH'!$C$5+'CẤU HÌNH'!$C$10/1440,ROUND((D1000-'CẤU HÌNH'!$C$5)*1440,0),0),"")</f>
        <v/>
      </c>
      <c r="I1000" s="34" t="str">
        <f>IF(M1000="X",IF(E1000&lt;'CẤU HÌNH'!$C$6,ROUND(('CẤU HÌNH'!$C$6-E1000)*1440,0),0),"")</f>
        <v/>
      </c>
      <c r="J1000" s="37" t="str">
        <f>IF(M1000="","",IF(M1000="TC",G1000,IF(M1000="X",IF(ROUND((E1000-'CẤU HÌNH'!$C$6)*24,4)&gt;='CẤU HÌNH'!$C$13,FLOOR(ROUND((E1000-'CẤU HÌNH'!$C$6)*24,4),0.5),0),0)))</f>
        <v/>
      </c>
      <c r="K1000" s="32" t="str">
        <f>IF(A1000="","",IF(COUNTIF('CẤU HÌNH'!$E$5:$E$24,A1000)&gt;0,'CẤU HÌNH'!$C$16,IF(WEEKDAY(A1000)=1,'CẤU HÌNH'!$C$15,'CẤU HÌNH'!$C$14)))</f>
        <v/>
      </c>
      <c r="L1000" s="37" t="str">
        <f t="shared" si="1"/>
        <v/>
      </c>
      <c r="M1000" s="38" t="str">
        <f>IF(OR(A1000="",B1000=""),"",IF(F1000&lt;&gt;"",F1000,IF(G1000=0,"",IF(OR(COUNTIF('CẤU HÌNH'!$E$5:$E$24,A1000)&gt;0,WEEKDAY(A1000)=1),"TC",IF(G1000&gt;='CẤU HÌNH'!$C$11,"X",IF(G1000&gt;='CẤU HÌNH'!$C$12,"N","K"))))))</f>
        <v/>
      </c>
      <c r="N1000" s="17"/>
      <c r="O1000" s="39" t="str">
        <f t="shared" si="2"/>
        <v/>
      </c>
    </row>
    <row r="1001" ht="19.5" customHeight="1">
      <c r="A1001" s="15"/>
      <c r="B1001" s="17"/>
      <c r="C1001" s="22" t="str">
        <f t="array" ref="C1001">IF(B1001="","",IFERROR(INDEX('NHÂN VIÊN'!$C$5:$C$54,MATCH(B1001,'NHÂN VIÊN'!$B$5:$B$54,0)),"⚠ Sai mã NV"))</f>
        <v/>
      </c>
      <c r="D1001" s="24"/>
      <c r="E1001" s="24"/>
      <c r="F1001" s="25"/>
      <c r="G1001" s="32" t="str">
        <f>IF(OR(A1001="",B1001=""),"",IF(AND(D1001&lt;&gt;"",E1001&lt;&gt;""),ROUND(MAX(0,(E1001-D1001)*24-MAX(0,MIN(E1001,'CẤU HÌNH'!$C$8)-MAX(D1001,'CẤU HÌNH'!$C$7))*24),2),0))</f>
        <v/>
      </c>
      <c r="H1001" s="34" t="str">
        <f>IF(M1001="X",IF(D1001&gt;'CẤU HÌNH'!$C$5+'CẤU HÌNH'!$C$10/1440,ROUND((D1001-'CẤU HÌNH'!$C$5)*1440,0),0),"")</f>
        <v/>
      </c>
      <c r="I1001" s="34" t="str">
        <f>IF(M1001="X",IF(E1001&lt;'CẤU HÌNH'!$C$6,ROUND(('CẤU HÌNH'!$C$6-E1001)*1440,0),0),"")</f>
        <v/>
      </c>
      <c r="J1001" s="37" t="str">
        <f>IF(M1001="","",IF(M1001="TC",G1001,IF(M1001="X",IF(ROUND((E1001-'CẤU HÌNH'!$C$6)*24,4)&gt;='CẤU HÌNH'!$C$13,FLOOR(ROUND((E1001-'CẤU HÌNH'!$C$6)*24,4),0.5),0),0)))</f>
        <v/>
      </c>
      <c r="K1001" s="32" t="str">
        <f>IF(A1001="","",IF(COUNTIF('CẤU HÌNH'!$E$5:$E$24,A1001)&gt;0,'CẤU HÌNH'!$C$16,IF(WEEKDAY(A1001)=1,'CẤU HÌNH'!$C$15,'CẤU HÌNH'!$C$14)))</f>
        <v/>
      </c>
      <c r="L1001" s="37" t="str">
        <f t="shared" si="1"/>
        <v/>
      </c>
      <c r="M1001" s="38" t="str">
        <f>IF(OR(A1001="",B1001=""),"",IF(F1001&lt;&gt;"",F1001,IF(G1001=0,"",IF(OR(COUNTIF('CẤU HÌNH'!$E$5:$E$24,A1001)&gt;0,WEEKDAY(A1001)=1),"TC",IF(G1001&gt;='CẤU HÌNH'!$C$11,"X",IF(G1001&gt;='CẤU HÌNH'!$C$12,"N","K"))))))</f>
        <v/>
      </c>
      <c r="N1001" s="17"/>
      <c r="O1001" s="39" t="str">
        <f t="shared" si="2"/>
        <v/>
      </c>
    </row>
    <row r="1002" ht="19.5" customHeight="1">
      <c r="A1002" s="15"/>
      <c r="B1002" s="17"/>
      <c r="C1002" s="22" t="str">
        <f t="array" ref="C1002">IF(B1002="","",IFERROR(INDEX('NHÂN VIÊN'!$C$5:$C$54,MATCH(B1002,'NHÂN VIÊN'!$B$5:$B$54,0)),"⚠ Sai mã NV"))</f>
        <v/>
      </c>
      <c r="D1002" s="24"/>
      <c r="E1002" s="24"/>
      <c r="F1002" s="25"/>
      <c r="G1002" s="32" t="str">
        <f>IF(OR(A1002="",B1002=""),"",IF(AND(D1002&lt;&gt;"",E1002&lt;&gt;""),ROUND(MAX(0,(E1002-D1002)*24-MAX(0,MIN(E1002,'CẤU HÌNH'!$C$8)-MAX(D1002,'CẤU HÌNH'!$C$7))*24),2),0))</f>
        <v/>
      </c>
      <c r="H1002" s="34" t="str">
        <f>IF(M1002="X",IF(D1002&gt;'CẤU HÌNH'!$C$5+'CẤU HÌNH'!$C$10/1440,ROUND((D1002-'CẤU HÌNH'!$C$5)*1440,0),0),"")</f>
        <v/>
      </c>
      <c r="I1002" s="34" t="str">
        <f>IF(M1002="X",IF(E1002&lt;'CẤU HÌNH'!$C$6,ROUND(('CẤU HÌNH'!$C$6-E1002)*1440,0),0),"")</f>
        <v/>
      </c>
      <c r="J1002" s="37" t="str">
        <f>IF(M1002="","",IF(M1002="TC",G1002,IF(M1002="X",IF(ROUND((E1002-'CẤU HÌNH'!$C$6)*24,4)&gt;='CẤU HÌNH'!$C$13,FLOOR(ROUND((E1002-'CẤU HÌNH'!$C$6)*24,4),0.5),0),0)))</f>
        <v/>
      </c>
      <c r="K1002" s="32" t="str">
        <f>IF(A1002="","",IF(COUNTIF('CẤU HÌNH'!$E$5:$E$24,A1002)&gt;0,'CẤU HÌNH'!$C$16,IF(WEEKDAY(A1002)=1,'CẤU HÌNH'!$C$15,'CẤU HÌNH'!$C$14)))</f>
        <v/>
      </c>
      <c r="L1002" s="37" t="str">
        <f t="shared" si="1"/>
        <v/>
      </c>
      <c r="M1002" s="38" t="str">
        <f>IF(OR(A1002="",B1002=""),"",IF(F1002&lt;&gt;"",F1002,IF(G1002=0,"",IF(OR(COUNTIF('CẤU HÌNH'!$E$5:$E$24,A1002)&gt;0,WEEKDAY(A1002)=1),"TC",IF(G1002&gt;='CẤU HÌNH'!$C$11,"X",IF(G1002&gt;='CẤU HÌNH'!$C$12,"N","K"))))))</f>
        <v/>
      </c>
      <c r="N1002" s="17"/>
      <c r="O1002" s="39" t="str">
        <f t="shared" si="2"/>
        <v/>
      </c>
    </row>
    <row r="1003" ht="19.5" customHeight="1">
      <c r="A1003" s="15"/>
      <c r="B1003" s="17"/>
      <c r="C1003" s="22" t="str">
        <f t="array" ref="C1003">IF(B1003="","",IFERROR(INDEX('NHÂN VIÊN'!$C$5:$C$54,MATCH(B1003,'NHÂN VIÊN'!$B$5:$B$54,0)),"⚠ Sai mã NV"))</f>
        <v/>
      </c>
      <c r="D1003" s="24"/>
      <c r="E1003" s="24"/>
      <c r="F1003" s="25"/>
      <c r="G1003" s="32" t="str">
        <f>IF(OR(A1003="",B1003=""),"",IF(AND(D1003&lt;&gt;"",E1003&lt;&gt;""),ROUND(MAX(0,(E1003-D1003)*24-MAX(0,MIN(E1003,'CẤU HÌNH'!$C$8)-MAX(D1003,'CẤU HÌNH'!$C$7))*24),2),0))</f>
        <v/>
      </c>
      <c r="H1003" s="34" t="str">
        <f>IF(M1003="X",IF(D1003&gt;'CẤU HÌNH'!$C$5+'CẤU HÌNH'!$C$10/1440,ROUND((D1003-'CẤU HÌNH'!$C$5)*1440,0),0),"")</f>
        <v/>
      </c>
      <c r="I1003" s="34" t="str">
        <f>IF(M1003="X",IF(E1003&lt;'CẤU HÌNH'!$C$6,ROUND(('CẤU HÌNH'!$C$6-E1003)*1440,0),0),"")</f>
        <v/>
      </c>
      <c r="J1003" s="37" t="str">
        <f>IF(M1003="","",IF(M1003="TC",G1003,IF(M1003="X",IF(ROUND((E1003-'CẤU HÌNH'!$C$6)*24,4)&gt;='CẤU HÌNH'!$C$13,FLOOR(ROUND((E1003-'CẤU HÌNH'!$C$6)*24,4),0.5),0),0)))</f>
        <v/>
      </c>
      <c r="K1003" s="32" t="str">
        <f>IF(A1003="","",IF(COUNTIF('CẤU HÌNH'!$E$5:$E$24,A1003)&gt;0,'CẤU HÌNH'!$C$16,IF(WEEKDAY(A1003)=1,'CẤU HÌNH'!$C$15,'CẤU HÌNH'!$C$14)))</f>
        <v/>
      </c>
      <c r="L1003" s="37" t="str">
        <f t="shared" si="1"/>
        <v/>
      </c>
      <c r="M1003" s="38" t="str">
        <f>IF(OR(A1003="",B1003=""),"",IF(F1003&lt;&gt;"",F1003,IF(G1003=0,"",IF(OR(COUNTIF('CẤU HÌNH'!$E$5:$E$24,A1003)&gt;0,WEEKDAY(A1003)=1),"TC",IF(G1003&gt;='CẤU HÌNH'!$C$11,"X",IF(G1003&gt;='CẤU HÌNH'!$C$12,"N","K"))))))</f>
        <v/>
      </c>
      <c r="N1003" s="17"/>
      <c r="O1003" s="39" t="str">
        <f t="shared" si="2"/>
        <v/>
      </c>
    </row>
    <row r="1004" ht="19.5" customHeight="1">
      <c r="A1004" s="15"/>
      <c r="B1004" s="17"/>
      <c r="C1004" s="22" t="str">
        <f t="array" ref="C1004">IF(B1004="","",IFERROR(INDEX('NHÂN VIÊN'!$C$5:$C$54,MATCH(B1004,'NHÂN VIÊN'!$B$5:$B$54,0)),"⚠ Sai mã NV"))</f>
        <v/>
      </c>
      <c r="D1004" s="24"/>
      <c r="E1004" s="24"/>
      <c r="F1004" s="25"/>
      <c r="G1004" s="32" t="str">
        <f>IF(OR(A1004="",B1004=""),"",IF(AND(D1004&lt;&gt;"",E1004&lt;&gt;""),ROUND(MAX(0,(E1004-D1004)*24-MAX(0,MIN(E1004,'CẤU HÌNH'!$C$8)-MAX(D1004,'CẤU HÌNH'!$C$7))*24),2),0))</f>
        <v/>
      </c>
      <c r="H1004" s="34" t="str">
        <f>IF(M1004="X",IF(D1004&gt;'CẤU HÌNH'!$C$5+'CẤU HÌNH'!$C$10/1440,ROUND((D1004-'CẤU HÌNH'!$C$5)*1440,0),0),"")</f>
        <v/>
      </c>
      <c r="I1004" s="34" t="str">
        <f>IF(M1004="X",IF(E1004&lt;'CẤU HÌNH'!$C$6,ROUND(('CẤU HÌNH'!$C$6-E1004)*1440,0),0),"")</f>
        <v/>
      </c>
      <c r="J1004" s="37" t="str">
        <f>IF(M1004="","",IF(M1004="TC",G1004,IF(M1004="X",IF(ROUND((E1004-'CẤU HÌNH'!$C$6)*24,4)&gt;='CẤU HÌNH'!$C$13,FLOOR(ROUND((E1004-'CẤU HÌNH'!$C$6)*24,4),0.5),0),0)))</f>
        <v/>
      </c>
      <c r="K1004" s="32" t="str">
        <f>IF(A1004="","",IF(COUNTIF('CẤU HÌNH'!$E$5:$E$24,A1004)&gt;0,'CẤU HÌNH'!$C$16,IF(WEEKDAY(A1004)=1,'CẤU HÌNH'!$C$15,'CẤU HÌNH'!$C$14)))</f>
        <v/>
      </c>
      <c r="L1004" s="37" t="str">
        <f t="shared" si="1"/>
        <v/>
      </c>
      <c r="M1004" s="38" t="str">
        <f>IF(OR(A1004="",B1004=""),"",IF(F1004&lt;&gt;"",F1004,IF(G1004=0,"",IF(OR(COUNTIF('CẤU HÌNH'!$E$5:$E$24,A1004)&gt;0,WEEKDAY(A1004)=1),"TC",IF(G1004&gt;='CẤU HÌNH'!$C$11,"X",IF(G1004&gt;='CẤU HÌNH'!$C$12,"N","K"))))))</f>
        <v/>
      </c>
      <c r="N1004" s="17"/>
      <c r="O1004" s="39" t="str">
        <f t="shared" si="2"/>
        <v/>
      </c>
    </row>
    <row r="1005" ht="19.5" customHeight="1">
      <c r="A1005" s="15"/>
      <c r="B1005" s="17"/>
      <c r="C1005" s="22" t="str">
        <f t="array" ref="C1005">IF(B1005="","",IFERROR(INDEX('NHÂN VIÊN'!$C$5:$C$54,MATCH(B1005,'NHÂN VIÊN'!$B$5:$B$54,0)),"⚠ Sai mã NV"))</f>
        <v/>
      </c>
      <c r="D1005" s="24"/>
      <c r="E1005" s="24"/>
      <c r="F1005" s="25"/>
      <c r="G1005" s="32" t="str">
        <f>IF(OR(A1005="",B1005=""),"",IF(AND(D1005&lt;&gt;"",E1005&lt;&gt;""),ROUND(MAX(0,(E1005-D1005)*24-MAX(0,MIN(E1005,'CẤU HÌNH'!$C$8)-MAX(D1005,'CẤU HÌNH'!$C$7))*24),2),0))</f>
        <v/>
      </c>
      <c r="H1005" s="34" t="str">
        <f>IF(M1005="X",IF(D1005&gt;'CẤU HÌNH'!$C$5+'CẤU HÌNH'!$C$10/1440,ROUND((D1005-'CẤU HÌNH'!$C$5)*1440,0),0),"")</f>
        <v/>
      </c>
      <c r="I1005" s="34" t="str">
        <f>IF(M1005="X",IF(E1005&lt;'CẤU HÌNH'!$C$6,ROUND(('CẤU HÌNH'!$C$6-E1005)*1440,0),0),"")</f>
        <v/>
      </c>
      <c r="J1005" s="37" t="str">
        <f>IF(M1005="","",IF(M1005="TC",G1005,IF(M1005="X",IF(ROUND((E1005-'CẤU HÌNH'!$C$6)*24,4)&gt;='CẤU HÌNH'!$C$13,FLOOR(ROUND((E1005-'CẤU HÌNH'!$C$6)*24,4),0.5),0),0)))</f>
        <v/>
      </c>
      <c r="K1005" s="32" t="str">
        <f>IF(A1005="","",IF(COUNTIF('CẤU HÌNH'!$E$5:$E$24,A1005)&gt;0,'CẤU HÌNH'!$C$16,IF(WEEKDAY(A1005)=1,'CẤU HÌNH'!$C$15,'CẤU HÌNH'!$C$14)))</f>
        <v/>
      </c>
      <c r="L1005" s="37" t="str">
        <f t="shared" si="1"/>
        <v/>
      </c>
      <c r="M1005" s="38" t="str">
        <f>IF(OR(A1005="",B1005=""),"",IF(F1005&lt;&gt;"",F1005,IF(G1005=0,"",IF(OR(COUNTIF('CẤU HÌNH'!$E$5:$E$24,A1005)&gt;0,WEEKDAY(A1005)=1),"TC",IF(G1005&gt;='CẤU HÌNH'!$C$11,"X",IF(G1005&gt;='CẤU HÌNH'!$C$12,"N","K"))))))</f>
        <v/>
      </c>
      <c r="N1005" s="17"/>
      <c r="O1005" s="39" t="str">
        <f t="shared" si="2"/>
        <v/>
      </c>
    </row>
    <row r="1006" ht="19.5" customHeight="1">
      <c r="A1006" s="15"/>
      <c r="B1006" s="17"/>
      <c r="C1006" s="22" t="str">
        <f t="array" ref="C1006">IF(B1006="","",IFERROR(INDEX('NHÂN VIÊN'!$C$5:$C$54,MATCH(B1006,'NHÂN VIÊN'!$B$5:$B$54,0)),"⚠ Sai mã NV"))</f>
        <v/>
      </c>
      <c r="D1006" s="24"/>
      <c r="E1006" s="24"/>
      <c r="F1006" s="25"/>
      <c r="G1006" s="32" t="str">
        <f>IF(OR(A1006="",B1006=""),"",IF(AND(D1006&lt;&gt;"",E1006&lt;&gt;""),ROUND(MAX(0,(E1006-D1006)*24-MAX(0,MIN(E1006,'CẤU HÌNH'!$C$8)-MAX(D1006,'CẤU HÌNH'!$C$7))*24),2),0))</f>
        <v/>
      </c>
      <c r="H1006" s="34" t="str">
        <f>IF(M1006="X",IF(D1006&gt;'CẤU HÌNH'!$C$5+'CẤU HÌNH'!$C$10/1440,ROUND((D1006-'CẤU HÌNH'!$C$5)*1440,0),0),"")</f>
        <v/>
      </c>
      <c r="I1006" s="34" t="str">
        <f>IF(M1006="X",IF(E1006&lt;'CẤU HÌNH'!$C$6,ROUND(('CẤU HÌNH'!$C$6-E1006)*1440,0),0),"")</f>
        <v/>
      </c>
      <c r="J1006" s="37" t="str">
        <f>IF(M1006="","",IF(M1006="TC",G1006,IF(M1006="X",IF(ROUND((E1006-'CẤU HÌNH'!$C$6)*24,4)&gt;='CẤU HÌNH'!$C$13,FLOOR(ROUND((E1006-'CẤU HÌNH'!$C$6)*24,4),0.5),0),0)))</f>
        <v/>
      </c>
      <c r="K1006" s="32" t="str">
        <f>IF(A1006="","",IF(COUNTIF('CẤU HÌNH'!$E$5:$E$24,A1006)&gt;0,'CẤU HÌNH'!$C$16,IF(WEEKDAY(A1006)=1,'CẤU HÌNH'!$C$15,'CẤU HÌNH'!$C$14)))</f>
        <v/>
      </c>
      <c r="L1006" s="37" t="str">
        <f t="shared" si="1"/>
        <v/>
      </c>
      <c r="M1006" s="38" t="str">
        <f>IF(OR(A1006="",B1006=""),"",IF(F1006&lt;&gt;"",F1006,IF(G1006=0,"",IF(OR(COUNTIF('CẤU HÌNH'!$E$5:$E$24,A1006)&gt;0,WEEKDAY(A1006)=1),"TC",IF(G1006&gt;='CẤU HÌNH'!$C$11,"X",IF(G1006&gt;='CẤU HÌNH'!$C$12,"N","K"))))))</f>
        <v/>
      </c>
      <c r="N1006" s="17"/>
      <c r="O1006" s="39" t="str">
        <f t="shared" si="2"/>
        <v/>
      </c>
    </row>
    <row r="1007" ht="19.5" customHeight="1">
      <c r="A1007" s="15"/>
      <c r="B1007" s="17"/>
      <c r="C1007" s="22" t="str">
        <f t="array" ref="C1007">IF(B1007="","",IFERROR(INDEX('NHÂN VIÊN'!$C$5:$C$54,MATCH(B1007,'NHÂN VIÊN'!$B$5:$B$54,0)),"⚠ Sai mã NV"))</f>
        <v/>
      </c>
      <c r="D1007" s="24"/>
      <c r="E1007" s="24"/>
      <c r="F1007" s="25"/>
      <c r="G1007" s="32" t="str">
        <f>IF(OR(A1007="",B1007=""),"",IF(AND(D1007&lt;&gt;"",E1007&lt;&gt;""),ROUND(MAX(0,(E1007-D1007)*24-MAX(0,MIN(E1007,'CẤU HÌNH'!$C$8)-MAX(D1007,'CẤU HÌNH'!$C$7))*24),2),0))</f>
        <v/>
      </c>
      <c r="H1007" s="34" t="str">
        <f>IF(M1007="X",IF(D1007&gt;'CẤU HÌNH'!$C$5+'CẤU HÌNH'!$C$10/1440,ROUND((D1007-'CẤU HÌNH'!$C$5)*1440,0),0),"")</f>
        <v/>
      </c>
      <c r="I1007" s="34" t="str">
        <f>IF(M1007="X",IF(E1007&lt;'CẤU HÌNH'!$C$6,ROUND(('CẤU HÌNH'!$C$6-E1007)*1440,0),0),"")</f>
        <v/>
      </c>
      <c r="J1007" s="37" t="str">
        <f>IF(M1007="","",IF(M1007="TC",G1007,IF(M1007="X",IF(ROUND((E1007-'CẤU HÌNH'!$C$6)*24,4)&gt;='CẤU HÌNH'!$C$13,FLOOR(ROUND((E1007-'CẤU HÌNH'!$C$6)*24,4),0.5),0),0)))</f>
        <v/>
      </c>
      <c r="K1007" s="32" t="str">
        <f>IF(A1007="","",IF(COUNTIF('CẤU HÌNH'!$E$5:$E$24,A1007)&gt;0,'CẤU HÌNH'!$C$16,IF(WEEKDAY(A1007)=1,'CẤU HÌNH'!$C$15,'CẤU HÌNH'!$C$14)))</f>
        <v/>
      </c>
      <c r="L1007" s="37" t="str">
        <f t="shared" si="1"/>
        <v/>
      </c>
      <c r="M1007" s="38" t="str">
        <f>IF(OR(A1007="",B1007=""),"",IF(F1007&lt;&gt;"",F1007,IF(G1007=0,"",IF(OR(COUNTIF('CẤU HÌNH'!$E$5:$E$24,A1007)&gt;0,WEEKDAY(A1007)=1),"TC",IF(G1007&gt;='CẤU HÌNH'!$C$11,"X",IF(G1007&gt;='CẤU HÌNH'!$C$12,"N","K"))))))</f>
        <v/>
      </c>
      <c r="N1007" s="17"/>
      <c r="O1007" s="39" t="str">
        <f t="shared" si="2"/>
        <v/>
      </c>
    </row>
    <row r="1008" ht="19.5" customHeight="1">
      <c r="A1008" s="15"/>
      <c r="B1008" s="17"/>
      <c r="C1008" s="22" t="str">
        <f t="array" ref="C1008">IF(B1008="","",IFERROR(INDEX('NHÂN VIÊN'!$C$5:$C$54,MATCH(B1008,'NHÂN VIÊN'!$B$5:$B$54,0)),"⚠ Sai mã NV"))</f>
        <v/>
      </c>
      <c r="D1008" s="24"/>
      <c r="E1008" s="24"/>
      <c r="F1008" s="25"/>
      <c r="G1008" s="32" t="str">
        <f>IF(OR(A1008="",B1008=""),"",IF(AND(D1008&lt;&gt;"",E1008&lt;&gt;""),ROUND(MAX(0,(E1008-D1008)*24-MAX(0,MIN(E1008,'CẤU HÌNH'!$C$8)-MAX(D1008,'CẤU HÌNH'!$C$7))*24),2),0))</f>
        <v/>
      </c>
      <c r="H1008" s="34" t="str">
        <f>IF(M1008="X",IF(D1008&gt;'CẤU HÌNH'!$C$5+'CẤU HÌNH'!$C$10/1440,ROUND((D1008-'CẤU HÌNH'!$C$5)*1440,0),0),"")</f>
        <v/>
      </c>
      <c r="I1008" s="34" t="str">
        <f>IF(M1008="X",IF(E1008&lt;'CẤU HÌNH'!$C$6,ROUND(('CẤU HÌNH'!$C$6-E1008)*1440,0),0),"")</f>
        <v/>
      </c>
      <c r="J1008" s="37" t="str">
        <f>IF(M1008="","",IF(M1008="TC",G1008,IF(M1008="X",IF(ROUND((E1008-'CẤU HÌNH'!$C$6)*24,4)&gt;='CẤU HÌNH'!$C$13,FLOOR(ROUND((E1008-'CẤU HÌNH'!$C$6)*24,4),0.5),0),0)))</f>
        <v/>
      </c>
      <c r="K1008" s="32" t="str">
        <f>IF(A1008="","",IF(COUNTIF('CẤU HÌNH'!$E$5:$E$24,A1008)&gt;0,'CẤU HÌNH'!$C$16,IF(WEEKDAY(A1008)=1,'CẤU HÌNH'!$C$15,'CẤU HÌNH'!$C$14)))</f>
        <v/>
      </c>
      <c r="L1008" s="37" t="str">
        <f t="shared" si="1"/>
        <v/>
      </c>
      <c r="M1008" s="38" t="str">
        <f>IF(OR(A1008="",B1008=""),"",IF(F1008&lt;&gt;"",F1008,IF(G1008=0,"",IF(OR(COUNTIF('CẤU HÌNH'!$E$5:$E$24,A1008)&gt;0,WEEKDAY(A1008)=1),"TC",IF(G1008&gt;='CẤU HÌNH'!$C$11,"X",IF(G1008&gt;='CẤU HÌNH'!$C$12,"N","K"))))))</f>
        <v/>
      </c>
      <c r="N1008" s="17"/>
      <c r="O1008" s="39" t="str">
        <f t="shared" si="2"/>
        <v/>
      </c>
    </row>
    <row r="1009" ht="19.5" customHeight="1">
      <c r="A1009" s="15"/>
      <c r="B1009" s="17"/>
      <c r="C1009" s="22" t="str">
        <f t="array" ref="C1009">IF(B1009="","",IFERROR(INDEX('NHÂN VIÊN'!$C$5:$C$54,MATCH(B1009,'NHÂN VIÊN'!$B$5:$B$54,0)),"⚠ Sai mã NV"))</f>
        <v/>
      </c>
      <c r="D1009" s="24"/>
      <c r="E1009" s="24"/>
      <c r="F1009" s="25"/>
      <c r="G1009" s="32" t="str">
        <f>IF(OR(A1009="",B1009=""),"",IF(AND(D1009&lt;&gt;"",E1009&lt;&gt;""),ROUND(MAX(0,(E1009-D1009)*24-MAX(0,MIN(E1009,'CẤU HÌNH'!$C$8)-MAX(D1009,'CẤU HÌNH'!$C$7))*24),2),0))</f>
        <v/>
      </c>
      <c r="H1009" s="34" t="str">
        <f>IF(M1009="X",IF(D1009&gt;'CẤU HÌNH'!$C$5+'CẤU HÌNH'!$C$10/1440,ROUND((D1009-'CẤU HÌNH'!$C$5)*1440,0),0),"")</f>
        <v/>
      </c>
      <c r="I1009" s="34" t="str">
        <f>IF(M1009="X",IF(E1009&lt;'CẤU HÌNH'!$C$6,ROUND(('CẤU HÌNH'!$C$6-E1009)*1440,0),0),"")</f>
        <v/>
      </c>
      <c r="J1009" s="37" t="str">
        <f>IF(M1009="","",IF(M1009="TC",G1009,IF(M1009="X",IF(ROUND((E1009-'CẤU HÌNH'!$C$6)*24,4)&gt;='CẤU HÌNH'!$C$13,FLOOR(ROUND((E1009-'CẤU HÌNH'!$C$6)*24,4),0.5),0),0)))</f>
        <v/>
      </c>
      <c r="K1009" s="32" t="str">
        <f>IF(A1009="","",IF(COUNTIF('CẤU HÌNH'!$E$5:$E$24,A1009)&gt;0,'CẤU HÌNH'!$C$16,IF(WEEKDAY(A1009)=1,'CẤU HÌNH'!$C$15,'CẤU HÌNH'!$C$14)))</f>
        <v/>
      </c>
      <c r="L1009" s="37" t="str">
        <f t="shared" si="1"/>
        <v/>
      </c>
      <c r="M1009" s="38" t="str">
        <f>IF(OR(A1009="",B1009=""),"",IF(F1009&lt;&gt;"",F1009,IF(G1009=0,"",IF(OR(COUNTIF('CẤU HÌNH'!$E$5:$E$24,A1009)&gt;0,WEEKDAY(A1009)=1),"TC",IF(G1009&gt;='CẤU HÌNH'!$C$11,"X",IF(G1009&gt;='CẤU HÌNH'!$C$12,"N","K"))))))</f>
        <v/>
      </c>
      <c r="N1009" s="17"/>
      <c r="O1009" s="39" t="str">
        <f t="shared" si="2"/>
        <v/>
      </c>
    </row>
    <row r="1010" ht="19.5" customHeight="1">
      <c r="A1010" s="15"/>
      <c r="B1010" s="17"/>
      <c r="C1010" s="22" t="str">
        <f t="array" ref="C1010">IF(B1010="","",IFERROR(INDEX('NHÂN VIÊN'!$C$5:$C$54,MATCH(B1010,'NHÂN VIÊN'!$B$5:$B$54,0)),"⚠ Sai mã NV"))</f>
        <v/>
      </c>
      <c r="D1010" s="24"/>
      <c r="E1010" s="24"/>
      <c r="F1010" s="25"/>
      <c r="G1010" s="32" t="str">
        <f>IF(OR(A1010="",B1010=""),"",IF(AND(D1010&lt;&gt;"",E1010&lt;&gt;""),ROUND(MAX(0,(E1010-D1010)*24-MAX(0,MIN(E1010,'CẤU HÌNH'!$C$8)-MAX(D1010,'CẤU HÌNH'!$C$7))*24),2),0))</f>
        <v/>
      </c>
      <c r="H1010" s="34" t="str">
        <f>IF(M1010="X",IF(D1010&gt;'CẤU HÌNH'!$C$5+'CẤU HÌNH'!$C$10/1440,ROUND((D1010-'CẤU HÌNH'!$C$5)*1440,0),0),"")</f>
        <v/>
      </c>
      <c r="I1010" s="34" t="str">
        <f>IF(M1010="X",IF(E1010&lt;'CẤU HÌNH'!$C$6,ROUND(('CẤU HÌNH'!$C$6-E1010)*1440,0),0),"")</f>
        <v/>
      </c>
      <c r="J1010" s="37" t="str">
        <f>IF(M1010="","",IF(M1010="TC",G1010,IF(M1010="X",IF(ROUND((E1010-'CẤU HÌNH'!$C$6)*24,4)&gt;='CẤU HÌNH'!$C$13,FLOOR(ROUND((E1010-'CẤU HÌNH'!$C$6)*24,4),0.5),0),0)))</f>
        <v/>
      </c>
      <c r="K1010" s="32" t="str">
        <f>IF(A1010="","",IF(COUNTIF('CẤU HÌNH'!$E$5:$E$24,A1010)&gt;0,'CẤU HÌNH'!$C$16,IF(WEEKDAY(A1010)=1,'CẤU HÌNH'!$C$15,'CẤU HÌNH'!$C$14)))</f>
        <v/>
      </c>
      <c r="L1010" s="37" t="str">
        <f t="shared" si="1"/>
        <v/>
      </c>
      <c r="M1010" s="38" t="str">
        <f>IF(OR(A1010="",B1010=""),"",IF(F1010&lt;&gt;"",F1010,IF(G1010=0,"",IF(OR(COUNTIF('CẤU HÌNH'!$E$5:$E$24,A1010)&gt;0,WEEKDAY(A1010)=1),"TC",IF(G1010&gt;='CẤU HÌNH'!$C$11,"X",IF(G1010&gt;='CẤU HÌNH'!$C$12,"N","K"))))))</f>
        <v/>
      </c>
      <c r="N1010" s="17"/>
      <c r="O1010" s="39" t="str">
        <f t="shared" si="2"/>
        <v/>
      </c>
    </row>
    <row r="1011" ht="19.5" customHeight="1">
      <c r="A1011" s="15"/>
      <c r="B1011" s="17"/>
      <c r="C1011" s="22" t="str">
        <f t="array" ref="C1011">IF(B1011="","",IFERROR(INDEX('NHÂN VIÊN'!$C$5:$C$54,MATCH(B1011,'NHÂN VIÊN'!$B$5:$B$54,0)),"⚠ Sai mã NV"))</f>
        <v/>
      </c>
      <c r="D1011" s="24"/>
      <c r="E1011" s="24"/>
      <c r="F1011" s="25"/>
      <c r="G1011" s="32" t="str">
        <f>IF(OR(A1011="",B1011=""),"",IF(AND(D1011&lt;&gt;"",E1011&lt;&gt;""),ROUND(MAX(0,(E1011-D1011)*24-MAX(0,MIN(E1011,'CẤU HÌNH'!$C$8)-MAX(D1011,'CẤU HÌNH'!$C$7))*24),2),0))</f>
        <v/>
      </c>
      <c r="H1011" s="34" t="str">
        <f>IF(M1011="X",IF(D1011&gt;'CẤU HÌNH'!$C$5+'CẤU HÌNH'!$C$10/1440,ROUND((D1011-'CẤU HÌNH'!$C$5)*1440,0),0),"")</f>
        <v/>
      </c>
      <c r="I1011" s="34" t="str">
        <f>IF(M1011="X",IF(E1011&lt;'CẤU HÌNH'!$C$6,ROUND(('CẤU HÌNH'!$C$6-E1011)*1440,0),0),"")</f>
        <v/>
      </c>
      <c r="J1011" s="37" t="str">
        <f>IF(M1011="","",IF(M1011="TC",G1011,IF(M1011="X",IF(ROUND((E1011-'CẤU HÌNH'!$C$6)*24,4)&gt;='CẤU HÌNH'!$C$13,FLOOR(ROUND((E1011-'CẤU HÌNH'!$C$6)*24,4),0.5),0),0)))</f>
        <v/>
      </c>
      <c r="K1011" s="32" t="str">
        <f>IF(A1011="","",IF(COUNTIF('CẤU HÌNH'!$E$5:$E$24,A1011)&gt;0,'CẤU HÌNH'!$C$16,IF(WEEKDAY(A1011)=1,'CẤU HÌNH'!$C$15,'CẤU HÌNH'!$C$14)))</f>
        <v/>
      </c>
      <c r="L1011" s="37" t="str">
        <f t="shared" si="1"/>
        <v/>
      </c>
      <c r="M1011" s="38" t="str">
        <f>IF(OR(A1011="",B1011=""),"",IF(F1011&lt;&gt;"",F1011,IF(G1011=0,"",IF(OR(COUNTIF('CẤU HÌNH'!$E$5:$E$24,A1011)&gt;0,WEEKDAY(A1011)=1),"TC",IF(G1011&gt;='CẤU HÌNH'!$C$11,"X",IF(G1011&gt;='CẤU HÌNH'!$C$12,"N","K"))))))</f>
        <v/>
      </c>
      <c r="N1011" s="17"/>
      <c r="O1011" s="39" t="str">
        <f t="shared" si="2"/>
        <v/>
      </c>
    </row>
    <row r="1012" ht="19.5" customHeight="1">
      <c r="A1012" s="15"/>
      <c r="B1012" s="17"/>
      <c r="C1012" s="22" t="str">
        <f t="array" ref="C1012">IF(B1012="","",IFERROR(INDEX('NHÂN VIÊN'!$C$5:$C$54,MATCH(B1012,'NHÂN VIÊN'!$B$5:$B$54,0)),"⚠ Sai mã NV"))</f>
        <v/>
      </c>
      <c r="D1012" s="24"/>
      <c r="E1012" s="24"/>
      <c r="F1012" s="25"/>
      <c r="G1012" s="32" t="str">
        <f>IF(OR(A1012="",B1012=""),"",IF(AND(D1012&lt;&gt;"",E1012&lt;&gt;""),ROUND(MAX(0,(E1012-D1012)*24-MAX(0,MIN(E1012,'CẤU HÌNH'!$C$8)-MAX(D1012,'CẤU HÌNH'!$C$7))*24),2),0))</f>
        <v/>
      </c>
      <c r="H1012" s="34" t="str">
        <f>IF(M1012="X",IF(D1012&gt;'CẤU HÌNH'!$C$5+'CẤU HÌNH'!$C$10/1440,ROUND((D1012-'CẤU HÌNH'!$C$5)*1440,0),0),"")</f>
        <v/>
      </c>
      <c r="I1012" s="34" t="str">
        <f>IF(M1012="X",IF(E1012&lt;'CẤU HÌNH'!$C$6,ROUND(('CẤU HÌNH'!$C$6-E1012)*1440,0),0),"")</f>
        <v/>
      </c>
      <c r="J1012" s="37" t="str">
        <f>IF(M1012="","",IF(M1012="TC",G1012,IF(M1012="X",IF(ROUND((E1012-'CẤU HÌNH'!$C$6)*24,4)&gt;='CẤU HÌNH'!$C$13,FLOOR(ROUND((E1012-'CẤU HÌNH'!$C$6)*24,4),0.5),0),0)))</f>
        <v/>
      </c>
      <c r="K1012" s="32" t="str">
        <f>IF(A1012="","",IF(COUNTIF('CẤU HÌNH'!$E$5:$E$24,A1012)&gt;0,'CẤU HÌNH'!$C$16,IF(WEEKDAY(A1012)=1,'CẤU HÌNH'!$C$15,'CẤU HÌNH'!$C$14)))</f>
        <v/>
      </c>
      <c r="L1012" s="37" t="str">
        <f t="shared" si="1"/>
        <v/>
      </c>
      <c r="M1012" s="38" t="str">
        <f>IF(OR(A1012="",B1012=""),"",IF(F1012&lt;&gt;"",F1012,IF(G1012=0,"",IF(OR(COUNTIF('CẤU HÌNH'!$E$5:$E$24,A1012)&gt;0,WEEKDAY(A1012)=1),"TC",IF(G1012&gt;='CẤU HÌNH'!$C$11,"X",IF(G1012&gt;='CẤU HÌNH'!$C$12,"N","K"))))))</f>
        <v/>
      </c>
      <c r="N1012" s="17"/>
      <c r="O1012" s="39" t="str">
        <f t="shared" si="2"/>
        <v/>
      </c>
    </row>
    <row r="1013" ht="19.5" customHeight="1">
      <c r="A1013" s="15"/>
      <c r="B1013" s="17"/>
      <c r="C1013" s="22" t="str">
        <f t="array" ref="C1013">IF(B1013="","",IFERROR(INDEX('NHÂN VIÊN'!$C$5:$C$54,MATCH(B1013,'NHÂN VIÊN'!$B$5:$B$54,0)),"⚠ Sai mã NV"))</f>
        <v/>
      </c>
      <c r="D1013" s="24"/>
      <c r="E1013" s="24"/>
      <c r="F1013" s="25"/>
      <c r="G1013" s="32" t="str">
        <f>IF(OR(A1013="",B1013=""),"",IF(AND(D1013&lt;&gt;"",E1013&lt;&gt;""),ROUND(MAX(0,(E1013-D1013)*24-MAX(0,MIN(E1013,'CẤU HÌNH'!$C$8)-MAX(D1013,'CẤU HÌNH'!$C$7))*24),2),0))</f>
        <v/>
      </c>
      <c r="H1013" s="34" t="str">
        <f>IF(M1013="X",IF(D1013&gt;'CẤU HÌNH'!$C$5+'CẤU HÌNH'!$C$10/1440,ROUND((D1013-'CẤU HÌNH'!$C$5)*1440,0),0),"")</f>
        <v/>
      </c>
      <c r="I1013" s="34" t="str">
        <f>IF(M1013="X",IF(E1013&lt;'CẤU HÌNH'!$C$6,ROUND(('CẤU HÌNH'!$C$6-E1013)*1440,0),0),"")</f>
        <v/>
      </c>
      <c r="J1013" s="37" t="str">
        <f>IF(M1013="","",IF(M1013="TC",G1013,IF(M1013="X",IF(ROUND((E1013-'CẤU HÌNH'!$C$6)*24,4)&gt;='CẤU HÌNH'!$C$13,FLOOR(ROUND((E1013-'CẤU HÌNH'!$C$6)*24,4),0.5),0),0)))</f>
        <v/>
      </c>
      <c r="K1013" s="32" t="str">
        <f>IF(A1013="","",IF(COUNTIF('CẤU HÌNH'!$E$5:$E$24,A1013)&gt;0,'CẤU HÌNH'!$C$16,IF(WEEKDAY(A1013)=1,'CẤU HÌNH'!$C$15,'CẤU HÌNH'!$C$14)))</f>
        <v/>
      </c>
      <c r="L1013" s="37" t="str">
        <f t="shared" si="1"/>
        <v/>
      </c>
      <c r="M1013" s="38" t="str">
        <f>IF(OR(A1013="",B1013=""),"",IF(F1013&lt;&gt;"",F1013,IF(G1013=0,"",IF(OR(COUNTIF('CẤU HÌNH'!$E$5:$E$24,A1013)&gt;0,WEEKDAY(A1013)=1),"TC",IF(G1013&gt;='CẤU HÌNH'!$C$11,"X",IF(G1013&gt;='CẤU HÌNH'!$C$12,"N","K"))))))</f>
        <v/>
      </c>
      <c r="N1013" s="17"/>
      <c r="O1013" s="39" t="str">
        <f t="shared" si="2"/>
        <v/>
      </c>
    </row>
    <row r="1014" ht="19.5" customHeight="1">
      <c r="A1014" s="15"/>
      <c r="B1014" s="17"/>
      <c r="C1014" s="22" t="str">
        <f t="array" ref="C1014">IF(B1014="","",IFERROR(INDEX('NHÂN VIÊN'!$C$5:$C$54,MATCH(B1014,'NHÂN VIÊN'!$B$5:$B$54,0)),"⚠ Sai mã NV"))</f>
        <v/>
      </c>
      <c r="D1014" s="24"/>
      <c r="E1014" s="24"/>
      <c r="F1014" s="25"/>
      <c r="G1014" s="32" t="str">
        <f>IF(OR(A1014="",B1014=""),"",IF(AND(D1014&lt;&gt;"",E1014&lt;&gt;""),ROUND(MAX(0,(E1014-D1014)*24-MAX(0,MIN(E1014,'CẤU HÌNH'!$C$8)-MAX(D1014,'CẤU HÌNH'!$C$7))*24),2),0))</f>
        <v/>
      </c>
      <c r="H1014" s="34" t="str">
        <f>IF(M1014="X",IF(D1014&gt;'CẤU HÌNH'!$C$5+'CẤU HÌNH'!$C$10/1440,ROUND((D1014-'CẤU HÌNH'!$C$5)*1440,0),0),"")</f>
        <v/>
      </c>
      <c r="I1014" s="34" t="str">
        <f>IF(M1014="X",IF(E1014&lt;'CẤU HÌNH'!$C$6,ROUND(('CẤU HÌNH'!$C$6-E1014)*1440,0),0),"")</f>
        <v/>
      </c>
      <c r="J1014" s="37" t="str">
        <f>IF(M1014="","",IF(M1014="TC",G1014,IF(M1014="X",IF(ROUND((E1014-'CẤU HÌNH'!$C$6)*24,4)&gt;='CẤU HÌNH'!$C$13,FLOOR(ROUND((E1014-'CẤU HÌNH'!$C$6)*24,4),0.5),0),0)))</f>
        <v/>
      </c>
      <c r="K1014" s="32" t="str">
        <f>IF(A1014="","",IF(COUNTIF('CẤU HÌNH'!$E$5:$E$24,A1014)&gt;0,'CẤU HÌNH'!$C$16,IF(WEEKDAY(A1014)=1,'CẤU HÌNH'!$C$15,'CẤU HÌNH'!$C$14)))</f>
        <v/>
      </c>
      <c r="L1014" s="37" t="str">
        <f t="shared" si="1"/>
        <v/>
      </c>
      <c r="M1014" s="38" t="str">
        <f>IF(OR(A1014="",B1014=""),"",IF(F1014&lt;&gt;"",F1014,IF(G1014=0,"",IF(OR(COUNTIF('CẤU HÌNH'!$E$5:$E$24,A1014)&gt;0,WEEKDAY(A1014)=1),"TC",IF(G1014&gt;='CẤU HÌNH'!$C$11,"X",IF(G1014&gt;='CẤU HÌNH'!$C$12,"N","K"))))))</f>
        <v/>
      </c>
      <c r="N1014" s="17"/>
      <c r="O1014" s="39" t="str">
        <f t="shared" si="2"/>
        <v/>
      </c>
    </row>
    <row r="1015" ht="19.5" customHeight="1">
      <c r="A1015" s="15"/>
      <c r="B1015" s="17"/>
      <c r="C1015" s="22" t="str">
        <f t="array" ref="C1015">IF(B1015="","",IFERROR(INDEX('NHÂN VIÊN'!$C$5:$C$54,MATCH(B1015,'NHÂN VIÊN'!$B$5:$B$54,0)),"⚠ Sai mã NV"))</f>
        <v/>
      </c>
      <c r="D1015" s="24"/>
      <c r="E1015" s="24"/>
      <c r="F1015" s="25"/>
      <c r="G1015" s="32" t="str">
        <f>IF(OR(A1015="",B1015=""),"",IF(AND(D1015&lt;&gt;"",E1015&lt;&gt;""),ROUND(MAX(0,(E1015-D1015)*24-MAX(0,MIN(E1015,'CẤU HÌNH'!$C$8)-MAX(D1015,'CẤU HÌNH'!$C$7))*24),2),0))</f>
        <v/>
      </c>
      <c r="H1015" s="34" t="str">
        <f>IF(M1015="X",IF(D1015&gt;'CẤU HÌNH'!$C$5+'CẤU HÌNH'!$C$10/1440,ROUND((D1015-'CẤU HÌNH'!$C$5)*1440,0),0),"")</f>
        <v/>
      </c>
      <c r="I1015" s="34" t="str">
        <f>IF(M1015="X",IF(E1015&lt;'CẤU HÌNH'!$C$6,ROUND(('CẤU HÌNH'!$C$6-E1015)*1440,0),0),"")</f>
        <v/>
      </c>
      <c r="J1015" s="37" t="str">
        <f>IF(M1015="","",IF(M1015="TC",G1015,IF(M1015="X",IF(ROUND((E1015-'CẤU HÌNH'!$C$6)*24,4)&gt;='CẤU HÌNH'!$C$13,FLOOR(ROUND((E1015-'CẤU HÌNH'!$C$6)*24,4),0.5),0),0)))</f>
        <v/>
      </c>
      <c r="K1015" s="32" t="str">
        <f>IF(A1015="","",IF(COUNTIF('CẤU HÌNH'!$E$5:$E$24,A1015)&gt;0,'CẤU HÌNH'!$C$16,IF(WEEKDAY(A1015)=1,'CẤU HÌNH'!$C$15,'CẤU HÌNH'!$C$14)))</f>
        <v/>
      </c>
      <c r="L1015" s="37" t="str">
        <f t="shared" si="1"/>
        <v/>
      </c>
      <c r="M1015" s="38" t="str">
        <f>IF(OR(A1015="",B1015=""),"",IF(F1015&lt;&gt;"",F1015,IF(G1015=0,"",IF(OR(COUNTIF('CẤU HÌNH'!$E$5:$E$24,A1015)&gt;0,WEEKDAY(A1015)=1),"TC",IF(G1015&gt;='CẤU HÌNH'!$C$11,"X",IF(G1015&gt;='CẤU HÌNH'!$C$12,"N","K"))))))</f>
        <v/>
      </c>
      <c r="N1015" s="17"/>
      <c r="O1015" s="39" t="str">
        <f t="shared" si="2"/>
        <v/>
      </c>
    </row>
    <row r="1016" ht="19.5" customHeight="1">
      <c r="A1016" s="15"/>
      <c r="B1016" s="17"/>
      <c r="C1016" s="22" t="str">
        <f t="array" ref="C1016">IF(B1016="","",IFERROR(INDEX('NHÂN VIÊN'!$C$5:$C$54,MATCH(B1016,'NHÂN VIÊN'!$B$5:$B$54,0)),"⚠ Sai mã NV"))</f>
        <v/>
      </c>
      <c r="D1016" s="24"/>
      <c r="E1016" s="24"/>
      <c r="F1016" s="25"/>
      <c r="G1016" s="32" t="str">
        <f>IF(OR(A1016="",B1016=""),"",IF(AND(D1016&lt;&gt;"",E1016&lt;&gt;""),ROUND(MAX(0,(E1016-D1016)*24-MAX(0,MIN(E1016,'CẤU HÌNH'!$C$8)-MAX(D1016,'CẤU HÌNH'!$C$7))*24),2),0))</f>
        <v/>
      </c>
      <c r="H1016" s="34" t="str">
        <f>IF(M1016="X",IF(D1016&gt;'CẤU HÌNH'!$C$5+'CẤU HÌNH'!$C$10/1440,ROUND((D1016-'CẤU HÌNH'!$C$5)*1440,0),0),"")</f>
        <v/>
      </c>
      <c r="I1016" s="34" t="str">
        <f>IF(M1016="X",IF(E1016&lt;'CẤU HÌNH'!$C$6,ROUND(('CẤU HÌNH'!$C$6-E1016)*1440,0),0),"")</f>
        <v/>
      </c>
      <c r="J1016" s="37" t="str">
        <f>IF(M1016="","",IF(M1016="TC",G1016,IF(M1016="X",IF(ROUND((E1016-'CẤU HÌNH'!$C$6)*24,4)&gt;='CẤU HÌNH'!$C$13,FLOOR(ROUND((E1016-'CẤU HÌNH'!$C$6)*24,4),0.5),0),0)))</f>
        <v/>
      </c>
      <c r="K1016" s="32" t="str">
        <f>IF(A1016="","",IF(COUNTIF('CẤU HÌNH'!$E$5:$E$24,A1016)&gt;0,'CẤU HÌNH'!$C$16,IF(WEEKDAY(A1016)=1,'CẤU HÌNH'!$C$15,'CẤU HÌNH'!$C$14)))</f>
        <v/>
      </c>
      <c r="L1016" s="37" t="str">
        <f t="shared" si="1"/>
        <v/>
      </c>
      <c r="M1016" s="38" t="str">
        <f>IF(OR(A1016="",B1016=""),"",IF(F1016&lt;&gt;"",F1016,IF(G1016=0,"",IF(OR(COUNTIF('CẤU HÌNH'!$E$5:$E$24,A1016)&gt;0,WEEKDAY(A1016)=1),"TC",IF(G1016&gt;='CẤU HÌNH'!$C$11,"X",IF(G1016&gt;='CẤU HÌNH'!$C$12,"N","K"))))))</f>
        <v/>
      </c>
      <c r="N1016" s="17"/>
      <c r="O1016" s="39" t="str">
        <f t="shared" si="2"/>
        <v/>
      </c>
    </row>
    <row r="1017" ht="19.5" customHeight="1">
      <c r="A1017" s="15"/>
      <c r="B1017" s="17"/>
      <c r="C1017" s="22" t="str">
        <f t="array" ref="C1017">IF(B1017="","",IFERROR(INDEX('NHÂN VIÊN'!$C$5:$C$54,MATCH(B1017,'NHÂN VIÊN'!$B$5:$B$54,0)),"⚠ Sai mã NV"))</f>
        <v/>
      </c>
      <c r="D1017" s="24"/>
      <c r="E1017" s="24"/>
      <c r="F1017" s="25"/>
      <c r="G1017" s="32" t="str">
        <f>IF(OR(A1017="",B1017=""),"",IF(AND(D1017&lt;&gt;"",E1017&lt;&gt;""),ROUND(MAX(0,(E1017-D1017)*24-MAX(0,MIN(E1017,'CẤU HÌNH'!$C$8)-MAX(D1017,'CẤU HÌNH'!$C$7))*24),2),0))</f>
        <v/>
      </c>
      <c r="H1017" s="34" t="str">
        <f>IF(M1017="X",IF(D1017&gt;'CẤU HÌNH'!$C$5+'CẤU HÌNH'!$C$10/1440,ROUND((D1017-'CẤU HÌNH'!$C$5)*1440,0),0),"")</f>
        <v/>
      </c>
      <c r="I1017" s="34" t="str">
        <f>IF(M1017="X",IF(E1017&lt;'CẤU HÌNH'!$C$6,ROUND(('CẤU HÌNH'!$C$6-E1017)*1440,0),0),"")</f>
        <v/>
      </c>
      <c r="J1017" s="37" t="str">
        <f>IF(M1017="","",IF(M1017="TC",G1017,IF(M1017="X",IF(ROUND((E1017-'CẤU HÌNH'!$C$6)*24,4)&gt;='CẤU HÌNH'!$C$13,FLOOR(ROUND((E1017-'CẤU HÌNH'!$C$6)*24,4),0.5),0),0)))</f>
        <v/>
      </c>
      <c r="K1017" s="32" t="str">
        <f>IF(A1017="","",IF(COUNTIF('CẤU HÌNH'!$E$5:$E$24,A1017)&gt;0,'CẤU HÌNH'!$C$16,IF(WEEKDAY(A1017)=1,'CẤU HÌNH'!$C$15,'CẤU HÌNH'!$C$14)))</f>
        <v/>
      </c>
      <c r="L1017" s="37" t="str">
        <f t="shared" si="1"/>
        <v/>
      </c>
      <c r="M1017" s="38" t="str">
        <f>IF(OR(A1017="",B1017=""),"",IF(F1017&lt;&gt;"",F1017,IF(G1017=0,"",IF(OR(COUNTIF('CẤU HÌNH'!$E$5:$E$24,A1017)&gt;0,WEEKDAY(A1017)=1),"TC",IF(G1017&gt;='CẤU HÌNH'!$C$11,"X",IF(G1017&gt;='CẤU HÌNH'!$C$12,"N","K"))))))</f>
        <v/>
      </c>
      <c r="N1017" s="17"/>
      <c r="O1017" s="39" t="str">
        <f t="shared" si="2"/>
        <v/>
      </c>
    </row>
    <row r="1018" ht="19.5" customHeight="1">
      <c r="A1018" s="15"/>
      <c r="B1018" s="17"/>
      <c r="C1018" s="22" t="str">
        <f t="array" ref="C1018">IF(B1018="","",IFERROR(INDEX('NHÂN VIÊN'!$C$5:$C$54,MATCH(B1018,'NHÂN VIÊN'!$B$5:$B$54,0)),"⚠ Sai mã NV"))</f>
        <v/>
      </c>
      <c r="D1018" s="24"/>
      <c r="E1018" s="24"/>
      <c r="F1018" s="25"/>
      <c r="G1018" s="32" t="str">
        <f>IF(OR(A1018="",B1018=""),"",IF(AND(D1018&lt;&gt;"",E1018&lt;&gt;""),ROUND(MAX(0,(E1018-D1018)*24-MAX(0,MIN(E1018,'CẤU HÌNH'!$C$8)-MAX(D1018,'CẤU HÌNH'!$C$7))*24),2),0))</f>
        <v/>
      </c>
      <c r="H1018" s="34" t="str">
        <f>IF(M1018="X",IF(D1018&gt;'CẤU HÌNH'!$C$5+'CẤU HÌNH'!$C$10/1440,ROUND((D1018-'CẤU HÌNH'!$C$5)*1440,0),0),"")</f>
        <v/>
      </c>
      <c r="I1018" s="34" t="str">
        <f>IF(M1018="X",IF(E1018&lt;'CẤU HÌNH'!$C$6,ROUND(('CẤU HÌNH'!$C$6-E1018)*1440,0),0),"")</f>
        <v/>
      </c>
      <c r="J1018" s="37" t="str">
        <f>IF(M1018="","",IF(M1018="TC",G1018,IF(M1018="X",IF(ROUND((E1018-'CẤU HÌNH'!$C$6)*24,4)&gt;='CẤU HÌNH'!$C$13,FLOOR(ROUND((E1018-'CẤU HÌNH'!$C$6)*24,4),0.5),0),0)))</f>
        <v/>
      </c>
      <c r="K1018" s="32" t="str">
        <f>IF(A1018="","",IF(COUNTIF('CẤU HÌNH'!$E$5:$E$24,A1018)&gt;0,'CẤU HÌNH'!$C$16,IF(WEEKDAY(A1018)=1,'CẤU HÌNH'!$C$15,'CẤU HÌNH'!$C$14)))</f>
        <v/>
      </c>
      <c r="L1018" s="37" t="str">
        <f t="shared" si="1"/>
        <v/>
      </c>
      <c r="M1018" s="38" t="str">
        <f>IF(OR(A1018="",B1018=""),"",IF(F1018&lt;&gt;"",F1018,IF(G1018=0,"",IF(OR(COUNTIF('CẤU HÌNH'!$E$5:$E$24,A1018)&gt;0,WEEKDAY(A1018)=1),"TC",IF(G1018&gt;='CẤU HÌNH'!$C$11,"X",IF(G1018&gt;='CẤU HÌNH'!$C$12,"N","K"))))))</f>
        <v/>
      </c>
      <c r="N1018" s="17"/>
      <c r="O1018" s="39" t="str">
        <f t="shared" si="2"/>
        <v/>
      </c>
    </row>
    <row r="1019" ht="19.5" customHeight="1">
      <c r="A1019" s="15"/>
      <c r="B1019" s="17"/>
      <c r="C1019" s="22" t="str">
        <f t="array" ref="C1019">IF(B1019="","",IFERROR(INDEX('NHÂN VIÊN'!$C$5:$C$54,MATCH(B1019,'NHÂN VIÊN'!$B$5:$B$54,0)),"⚠ Sai mã NV"))</f>
        <v/>
      </c>
      <c r="D1019" s="24"/>
      <c r="E1019" s="24"/>
      <c r="F1019" s="25"/>
      <c r="G1019" s="32" t="str">
        <f>IF(OR(A1019="",B1019=""),"",IF(AND(D1019&lt;&gt;"",E1019&lt;&gt;""),ROUND(MAX(0,(E1019-D1019)*24-MAX(0,MIN(E1019,'CẤU HÌNH'!$C$8)-MAX(D1019,'CẤU HÌNH'!$C$7))*24),2),0))</f>
        <v/>
      </c>
      <c r="H1019" s="34" t="str">
        <f>IF(M1019="X",IF(D1019&gt;'CẤU HÌNH'!$C$5+'CẤU HÌNH'!$C$10/1440,ROUND((D1019-'CẤU HÌNH'!$C$5)*1440,0),0),"")</f>
        <v/>
      </c>
      <c r="I1019" s="34" t="str">
        <f>IF(M1019="X",IF(E1019&lt;'CẤU HÌNH'!$C$6,ROUND(('CẤU HÌNH'!$C$6-E1019)*1440,0),0),"")</f>
        <v/>
      </c>
      <c r="J1019" s="37" t="str">
        <f>IF(M1019="","",IF(M1019="TC",G1019,IF(M1019="X",IF(ROUND((E1019-'CẤU HÌNH'!$C$6)*24,4)&gt;='CẤU HÌNH'!$C$13,FLOOR(ROUND((E1019-'CẤU HÌNH'!$C$6)*24,4),0.5),0),0)))</f>
        <v/>
      </c>
      <c r="K1019" s="32" t="str">
        <f>IF(A1019="","",IF(COUNTIF('CẤU HÌNH'!$E$5:$E$24,A1019)&gt;0,'CẤU HÌNH'!$C$16,IF(WEEKDAY(A1019)=1,'CẤU HÌNH'!$C$15,'CẤU HÌNH'!$C$14)))</f>
        <v/>
      </c>
      <c r="L1019" s="37" t="str">
        <f t="shared" si="1"/>
        <v/>
      </c>
      <c r="M1019" s="38" t="str">
        <f>IF(OR(A1019="",B1019=""),"",IF(F1019&lt;&gt;"",F1019,IF(G1019=0,"",IF(OR(COUNTIF('CẤU HÌNH'!$E$5:$E$24,A1019)&gt;0,WEEKDAY(A1019)=1),"TC",IF(G1019&gt;='CẤU HÌNH'!$C$11,"X",IF(G1019&gt;='CẤU HÌNH'!$C$12,"N","K"))))))</f>
        <v/>
      </c>
      <c r="N1019" s="17"/>
      <c r="O1019" s="39" t="str">
        <f t="shared" si="2"/>
        <v/>
      </c>
    </row>
    <row r="1020" ht="19.5" customHeight="1">
      <c r="A1020" s="15"/>
      <c r="B1020" s="17"/>
      <c r="C1020" s="22" t="str">
        <f t="array" ref="C1020">IF(B1020="","",IFERROR(INDEX('NHÂN VIÊN'!$C$5:$C$54,MATCH(B1020,'NHÂN VIÊN'!$B$5:$B$54,0)),"⚠ Sai mã NV"))</f>
        <v/>
      </c>
      <c r="D1020" s="24"/>
      <c r="E1020" s="24"/>
      <c r="F1020" s="25"/>
      <c r="G1020" s="32" t="str">
        <f>IF(OR(A1020="",B1020=""),"",IF(AND(D1020&lt;&gt;"",E1020&lt;&gt;""),ROUND(MAX(0,(E1020-D1020)*24-MAX(0,MIN(E1020,'CẤU HÌNH'!$C$8)-MAX(D1020,'CẤU HÌNH'!$C$7))*24),2),0))</f>
        <v/>
      </c>
      <c r="H1020" s="34" t="str">
        <f>IF(M1020="X",IF(D1020&gt;'CẤU HÌNH'!$C$5+'CẤU HÌNH'!$C$10/1440,ROUND((D1020-'CẤU HÌNH'!$C$5)*1440,0),0),"")</f>
        <v/>
      </c>
      <c r="I1020" s="34" t="str">
        <f>IF(M1020="X",IF(E1020&lt;'CẤU HÌNH'!$C$6,ROUND(('CẤU HÌNH'!$C$6-E1020)*1440,0),0),"")</f>
        <v/>
      </c>
      <c r="J1020" s="37" t="str">
        <f>IF(M1020="","",IF(M1020="TC",G1020,IF(M1020="X",IF(ROUND((E1020-'CẤU HÌNH'!$C$6)*24,4)&gt;='CẤU HÌNH'!$C$13,FLOOR(ROUND((E1020-'CẤU HÌNH'!$C$6)*24,4),0.5),0),0)))</f>
        <v/>
      </c>
      <c r="K1020" s="32" t="str">
        <f>IF(A1020="","",IF(COUNTIF('CẤU HÌNH'!$E$5:$E$24,A1020)&gt;0,'CẤU HÌNH'!$C$16,IF(WEEKDAY(A1020)=1,'CẤU HÌNH'!$C$15,'CẤU HÌNH'!$C$14)))</f>
        <v/>
      </c>
      <c r="L1020" s="37" t="str">
        <f t="shared" si="1"/>
        <v/>
      </c>
      <c r="M1020" s="38" t="str">
        <f>IF(OR(A1020="",B1020=""),"",IF(F1020&lt;&gt;"",F1020,IF(G1020=0,"",IF(OR(COUNTIF('CẤU HÌNH'!$E$5:$E$24,A1020)&gt;0,WEEKDAY(A1020)=1),"TC",IF(G1020&gt;='CẤU HÌNH'!$C$11,"X",IF(G1020&gt;='CẤU HÌNH'!$C$12,"N","K"))))))</f>
        <v/>
      </c>
      <c r="N1020" s="17"/>
      <c r="O1020" s="39" t="str">
        <f t="shared" si="2"/>
        <v/>
      </c>
    </row>
    <row r="1021" ht="19.5" customHeight="1">
      <c r="A1021" s="15"/>
      <c r="B1021" s="17"/>
      <c r="C1021" s="22" t="str">
        <f t="array" ref="C1021">IF(B1021="","",IFERROR(INDEX('NHÂN VIÊN'!$C$5:$C$54,MATCH(B1021,'NHÂN VIÊN'!$B$5:$B$54,0)),"⚠ Sai mã NV"))</f>
        <v/>
      </c>
      <c r="D1021" s="24"/>
      <c r="E1021" s="24"/>
      <c r="F1021" s="25"/>
      <c r="G1021" s="32" t="str">
        <f>IF(OR(A1021="",B1021=""),"",IF(AND(D1021&lt;&gt;"",E1021&lt;&gt;""),ROUND(MAX(0,(E1021-D1021)*24-MAX(0,MIN(E1021,'CẤU HÌNH'!$C$8)-MAX(D1021,'CẤU HÌNH'!$C$7))*24),2),0))</f>
        <v/>
      </c>
      <c r="H1021" s="34" t="str">
        <f>IF(M1021="X",IF(D1021&gt;'CẤU HÌNH'!$C$5+'CẤU HÌNH'!$C$10/1440,ROUND((D1021-'CẤU HÌNH'!$C$5)*1440,0),0),"")</f>
        <v/>
      </c>
      <c r="I1021" s="34" t="str">
        <f>IF(M1021="X",IF(E1021&lt;'CẤU HÌNH'!$C$6,ROUND(('CẤU HÌNH'!$C$6-E1021)*1440,0),0),"")</f>
        <v/>
      </c>
      <c r="J1021" s="37" t="str">
        <f>IF(M1021="","",IF(M1021="TC",G1021,IF(M1021="X",IF(ROUND((E1021-'CẤU HÌNH'!$C$6)*24,4)&gt;='CẤU HÌNH'!$C$13,FLOOR(ROUND((E1021-'CẤU HÌNH'!$C$6)*24,4),0.5),0),0)))</f>
        <v/>
      </c>
      <c r="K1021" s="32" t="str">
        <f>IF(A1021="","",IF(COUNTIF('CẤU HÌNH'!$E$5:$E$24,A1021)&gt;0,'CẤU HÌNH'!$C$16,IF(WEEKDAY(A1021)=1,'CẤU HÌNH'!$C$15,'CẤU HÌNH'!$C$14)))</f>
        <v/>
      </c>
      <c r="L1021" s="37" t="str">
        <f t="shared" si="1"/>
        <v/>
      </c>
      <c r="M1021" s="38" t="str">
        <f>IF(OR(A1021="",B1021=""),"",IF(F1021&lt;&gt;"",F1021,IF(G1021=0,"",IF(OR(COUNTIF('CẤU HÌNH'!$E$5:$E$24,A1021)&gt;0,WEEKDAY(A1021)=1),"TC",IF(G1021&gt;='CẤU HÌNH'!$C$11,"X",IF(G1021&gt;='CẤU HÌNH'!$C$12,"N","K"))))))</f>
        <v/>
      </c>
      <c r="N1021" s="17"/>
      <c r="O1021" s="39" t="str">
        <f t="shared" si="2"/>
        <v/>
      </c>
    </row>
    <row r="1022" ht="19.5" customHeight="1">
      <c r="A1022" s="15"/>
      <c r="B1022" s="17"/>
      <c r="C1022" s="22" t="str">
        <f t="array" ref="C1022">IF(B1022="","",IFERROR(INDEX('NHÂN VIÊN'!$C$5:$C$54,MATCH(B1022,'NHÂN VIÊN'!$B$5:$B$54,0)),"⚠ Sai mã NV"))</f>
        <v/>
      </c>
      <c r="D1022" s="24"/>
      <c r="E1022" s="24"/>
      <c r="F1022" s="25"/>
      <c r="G1022" s="32" t="str">
        <f>IF(OR(A1022="",B1022=""),"",IF(AND(D1022&lt;&gt;"",E1022&lt;&gt;""),ROUND(MAX(0,(E1022-D1022)*24-MAX(0,MIN(E1022,'CẤU HÌNH'!$C$8)-MAX(D1022,'CẤU HÌNH'!$C$7))*24),2),0))</f>
        <v/>
      </c>
      <c r="H1022" s="34" t="str">
        <f>IF(M1022="X",IF(D1022&gt;'CẤU HÌNH'!$C$5+'CẤU HÌNH'!$C$10/1440,ROUND((D1022-'CẤU HÌNH'!$C$5)*1440,0),0),"")</f>
        <v/>
      </c>
      <c r="I1022" s="34" t="str">
        <f>IF(M1022="X",IF(E1022&lt;'CẤU HÌNH'!$C$6,ROUND(('CẤU HÌNH'!$C$6-E1022)*1440,0),0),"")</f>
        <v/>
      </c>
      <c r="J1022" s="37" t="str">
        <f>IF(M1022="","",IF(M1022="TC",G1022,IF(M1022="X",IF(ROUND((E1022-'CẤU HÌNH'!$C$6)*24,4)&gt;='CẤU HÌNH'!$C$13,FLOOR(ROUND((E1022-'CẤU HÌNH'!$C$6)*24,4),0.5),0),0)))</f>
        <v/>
      </c>
      <c r="K1022" s="32" t="str">
        <f>IF(A1022="","",IF(COUNTIF('CẤU HÌNH'!$E$5:$E$24,A1022)&gt;0,'CẤU HÌNH'!$C$16,IF(WEEKDAY(A1022)=1,'CẤU HÌNH'!$C$15,'CẤU HÌNH'!$C$14)))</f>
        <v/>
      </c>
      <c r="L1022" s="37" t="str">
        <f t="shared" si="1"/>
        <v/>
      </c>
      <c r="M1022" s="38" t="str">
        <f>IF(OR(A1022="",B1022=""),"",IF(F1022&lt;&gt;"",F1022,IF(G1022=0,"",IF(OR(COUNTIF('CẤU HÌNH'!$E$5:$E$24,A1022)&gt;0,WEEKDAY(A1022)=1),"TC",IF(G1022&gt;='CẤU HÌNH'!$C$11,"X",IF(G1022&gt;='CẤU HÌNH'!$C$12,"N","K"))))))</f>
        <v/>
      </c>
      <c r="N1022" s="17"/>
      <c r="O1022" s="39" t="str">
        <f t="shared" si="2"/>
        <v/>
      </c>
    </row>
    <row r="1023" ht="19.5" customHeight="1">
      <c r="A1023" s="15"/>
      <c r="B1023" s="17"/>
      <c r="C1023" s="22" t="str">
        <f t="array" ref="C1023">IF(B1023="","",IFERROR(INDEX('NHÂN VIÊN'!$C$5:$C$54,MATCH(B1023,'NHÂN VIÊN'!$B$5:$B$54,0)),"⚠ Sai mã NV"))</f>
        <v/>
      </c>
      <c r="D1023" s="24"/>
      <c r="E1023" s="24"/>
      <c r="F1023" s="25"/>
      <c r="G1023" s="32" t="str">
        <f>IF(OR(A1023="",B1023=""),"",IF(AND(D1023&lt;&gt;"",E1023&lt;&gt;""),ROUND(MAX(0,(E1023-D1023)*24-MAX(0,MIN(E1023,'CẤU HÌNH'!$C$8)-MAX(D1023,'CẤU HÌNH'!$C$7))*24),2),0))</f>
        <v/>
      </c>
      <c r="H1023" s="34" t="str">
        <f>IF(M1023="X",IF(D1023&gt;'CẤU HÌNH'!$C$5+'CẤU HÌNH'!$C$10/1440,ROUND((D1023-'CẤU HÌNH'!$C$5)*1440,0),0),"")</f>
        <v/>
      </c>
      <c r="I1023" s="34" t="str">
        <f>IF(M1023="X",IF(E1023&lt;'CẤU HÌNH'!$C$6,ROUND(('CẤU HÌNH'!$C$6-E1023)*1440,0),0),"")</f>
        <v/>
      </c>
      <c r="J1023" s="37" t="str">
        <f>IF(M1023="","",IF(M1023="TC",G1023,IF(M1023="X",IF(ROUND((E1023-'CẤU HÌNH'!$C$6)*24,4)&gt;='CẤU HÌNH'!$C$13,FLOOR(ROUND((E1023-'CẤU HÌNH'!$C$6)*24,4),0.5),0),0)))</f>
        <v/>
      </c>
      <c r="K1023" s="32" t="str">
        <f>IF(A1023="","",IF(COUNTIF('CẤU HÌNH'!$E$5:$E$24,A1023)&gt;0,'CẤU HÌNH'!$C$16,IF(WEEKDAY(A1023)=1,'CẤU HÌNH'!$C$15,'CẤU HÌNH'!$C$14)))</f>
        <v/>
      </c>
      <c r="L1023" s="37" t="str">
        <f t="shared" si="1"/>
        <v/>
      </c>
      <c r="M1023" s="38" t="str">
        <f>IF(OR(A1023="",B1023=""),"",IF(F1023&lt;&gt;"",F1023,IF(G1023=0,"",IF(OR(COUNTIF('CẤU HÌNH'!$E$5:$E$24,A1023)&gt;0,WEEKDAY(A1023)=1),"TC",IF(G1023&gt;='CẤU HÌNH'!$C$11,"X",IF(G1023&gt;='CẤU HÌNH'!$C$12,"N","K"))))))</f>
        <v/>
      </c>
      <c r="N1023" s="17"/>
      <c r="O1023" s="39" t="str">
        <f t="shared" si="2"/>
        <v/>
      </c>
    </row>
    <row r="1024" ht="19.5" customHeight="1">
      <c r="A1024" s="15"/>
      <c r="B1024" s="17"/>
      <c r="C1024" s="22" t="str">
        <f t="array" ref="C1024">IF(B1024="","",IFERROR(INDEX('NHÂN VIÊN'!$C$5:$C$54,MATCH(B1024,'NHÂN VIÊN'!$B$5:$B$54,0)),"⚠ Sai mã NV"))</f>
        <v/>
      </c>
      <c r="D1024" s="24"/>
      <c r="E1024" s="24"/>
      <c r="F1024" s="25"/>
      <c r="G1024" s="32" t="str">
        <f>IF(OR(A1024="",B1024=""),"",IF(AND(D1024&lt;&gt;"",E1024&lt;&gt;""),ROUND(MAX(0,(E1024-D1024)*24-MAX(0,MIN(E1024,'CẤU HÌNH'!$C$8)-MAX(D1024,'CẤU HÌNH'!$C$7))*24),2),0))</f>
        <v/>
      </c>
      <c r="H1024" s="34" t="str">
        <f>IF(M1024="X",IF(D1024&gt;'CẤU HÌNH'!$C$5+'CẤU HÌNH'!$C$10/1440,ROUND((D1024-'CẤU HÌNH'!$C$5)*1440,0),0),"")</f>
        <v/>
      </c>
      <c r="I1024" s="34" t="str">
        <f>IF(M1024="X",IF(E1024&lt;'CẤU HÌNH'!$C$6,ROUND(('CẤU HÌNH'!$C$6-E1024)*1440,0),0),"")</f>
        <v/>
      </c>
      <c r="J1024" s="37" t="str">
        <f>IF(M1024="","",IF(M1024="TC",G1024,IF(M1024="X",IF(ROUND((E1024-'CẤU HÌNH'!$C$6)*24,4)&gt;='CẤU HÌNH'!$C$13,FLOOR(ROUND((E1024-'CẤU HÌNH'!$C$6)*24,4),0.5),0),0)))</f>
        <v/>
      </c>
      <c r="K1024" s="32" t="str">
        <f>IF(A1024="","",IF(COUNTIF('CẤU HÌNH'!$E$5:$E$24,A1024)&gt;0,'CẤU HÌNH'!$C$16,IF(WEEKDAY(A1024)=1,'CẤU HÌNH'!$C$15,'CẤU HÌNH'!$C$14)))</f>
        <v/>
      </c>
      <c r="L1024" s="37" t="str">
        <f t="shared" si="1"/>
        <v/>
      </c>
      <c r="M1024" s="38" t="str">
        <f>IF(OR(A1024="",B1024=""),"",IF(F1024&lt;&gt;"",F1024,IF(G1024=0,"",IF(OR(COUNTIF('CẤU HÌNH'!$E$5:$E$24,A1024)&gt;0,WEEKDAY(A1024)=1),"TC",IF(G1024&gt;='CẤU HÌNH'!$C$11,"X",IF(G1024&gt;='CẤU HÌNH'!$C$12,"N","K"))))))</f>
        <v/>
      </c>
      <c r="N1024" s="17"/>
      <c r="O1024" s="39" t="str">
        <f t="shared" si="2"/>
        <v/>
      </c>
    </row>
    <row r="1025" ht="19.5" customHeight="1">
      <c r="A1025" s="15"/>
      <c r="B1025" s="17"/>
      <c r="C1025" s="22" t="str">
        <f t="array" ref="C1025">IF(B1025="","",IFERROR(INDEX('NHÂN VIÊN'!$C$5:$C$54,MATCH(B1025,'NHÂN VIÊN'!$B$5:$B$54,0)),"⚠ Sai mã NV"))</f>
        <v/>
      </c>
      <c r="D1025" s="24"/>
      <c r="E1025" s="24"/>
      <c r="F1025" s="25"/>
      <c r="G1025" s="32" t="str">
        <f>IF(OR(A1025="",B1025=""),"",IF(AND(D1025&lt;&gt;"",E1025&lt;&gt;""),ROUND(MAX(0,(E1025-D1025)*24-MAX(0,MIN(E1025,'CẤU HÌNH'!$C$8)-MAX(D1025,'CẤU HÌNH'!$C$7))*24),2),0))</f>
        <v/>
      </c>
      <c r="H1025" s="34" t="str">
        <f>IF(M1025="X",IF(D1025&gt;'CẤU HÌNH'!$C$5+'CẤU HÌNH'!$C$10/1440,ROUND((D1025-'CẤU HÌNH'!$C$5)*1440,0),0),"")</f>
        <v/>
      </c>
      <c r="I1025" s="34" t="str">
        <f>IF(M1025="X",IF(E1025&lt;'CẤU HÌNH'!$C$6,ROUND(('CẤU HÌNH'!$C$6-E1025)*1440,0),0),"")</f>
        <v/>
      </c>
      <c r="J1025" s="37" t="str">
        <f>IF(M1025="","",IF(M1025="TC",G1025,IF(M1025="X",IF(ROUND((E1025-'CẤU HÌNH'!$C$6)*24,4)&gt;='CẤU HÌNH'!$C$13,FLOOR(ROUND((E1025-'CẤU HÌNH'!$C$6)*24,4),0.5),0),0)))</f>
        <v/>
      </c>
      <c r="K1025" s="32" t="str">
        <f>IF(A1025="","",IF(COUNTIF('CẤU HÌNH'!$E$5:$E$24,A1025)&gt;0,'CẤU HÌNH'!$C$16,IF(WEEKDAY(A1025)=1,'CẤU HÌNH'!$C$15,'CẤU HÌNH'!$C$14)))</f>
        <v/>
      </c>
      <c r="L1025" s="37" t="str">
        <f t="shared" si="1"/>
        <v/>
      </c>
      <c r="M1025" s="38" t="str">
        <f>IF(OR(A1025="",B1025=""),"",IF(F1025&lt;&gt;"",F1025,IF(G1025=0,"",IF(OR(COUNTIF('CẤU HÌNH'!$E$5:$E$24,A1025)&gt;0,WEEKDAY(A1025)=1),"TC",IF(G1025&gt;='CẤU HÌNH'!$C$11,"X",IF(G1025&gt;='CẤU HÌNH'!$C$12,"N","K"))))))</f>
        <v/>
      </c>
      <c r="N1025" s="17"/>
      <c r="O1025" s="39" t="str">
        <f t="shared" si="2"/>
        <v/>
      </c>
    </row>
    <row r="1026" ht="19.5" customHeight="1">
      <c r="A1026" s="15"/>
      <c r="B1026" s="17"/>
      <c r="C1026" s="22" t="str">
        <f t="array" ref="C1026">IF(B1026="","",IFERROR(INDEX('NHÂN VIÊN'!$C$5:$C$54,MATCH(B1026,'NHÂN VIÊN'!$B$5:$B$54,0)),"⚠ Sai mã NV"))</f>
        <v/>
      </c>
      <c r="D1026" s="24"/>
      <c r="E1026" s="24"/>
      <c r="F1026" s="25"/>
      <c r="G1026" s="32" t="str">
        <f>IF(OR(A1026="",B1026=""),"",IF(AND(D1026&lt;&gt;"",E1026&lt;&gt;""),ROUND(MAX(0,(E1026-D1026)*24-MAX(0,MIN(E1026,'CẤU HÌNH'!$C$8)-MAX(D1026,'CẤU HÌNH'!$C$7))*24),2),0))</f>
        <v/>
      </c>
      <c r="H1026" s="34" t="str">
        <f>IF(M1026="X",IF(D1026&gt;'CẤU HÌNH'!$C$5+'CẤU HÌNH'!$C$10/1440,ROUND((D1026-'CẤU HÌNH'!$C$5)*1440,0),0),"")</f>
        <v/>
      </c>
      <c r="I1026" s="34" t="str">
        <f>IF(M1026="X",IF(E1026&lt;'CẤU HÌNH'!$C$6,ROUND(('CẤU HÌNH'!$C$6-E1026)*1440,0),0),"")</f>
        <v/>
      </c>
      <c r="J1026" s="37" t="str">
        <f>IF(M1026="","",IF(M1026="TC",G1026,IF(M1026="X",IF(ROUND((E1026-'CẤU HÌNH'!$C$6)*24,4)&gt;='CẤU HÌNH'!$C$13,FLOOR(ROUND((E1026-'CẤU HÌNH'!$C$6)*24,4),0.5),0),0)))</f>
        <v/>
      </c>
      <c r="K1026" s="32" t="str">
        <f>IF(A1026="","",IF(COUNTIF('CẤU HÌNH'!$E$5:$E$24,A1026)&gt;0,'CẤU HÌNH'!$C$16,IF(WEEKDAY(A1026)=1,'CẤU HÌNH'!$C$15,'CẤU HÌNH'!$C$14)))</f>
        <v/>
      </c>
      <c r="L1026" s="37" t="str">
        <f t="shared" si="1"/>
        <v/>
      </c>
      <c r="M1026" s="38" t="str">
        <f>IF(OR(A1026="",B1026=""),"",IF(F1026&lt;&gt;"",F1026,IF(G1026=0,"",IF(OR(COUNTIF('CẤU HÌNH'!$E$5:$E$24,A1026)&gt;0,WEEKDAY(A1026)=1),"TC",IF(G1026&gt;='CẤU HÌNH'!$C$11,"X",IF(G1026&gt;='CẤU HÌNH'!$C$12,"N","K"))))))</f>
        <v/>
      </c>
      <c r="N1026" s="17"/>
      <c r="O1026" s="39" t="str">
        <f t="shared" si="2"/>
        <v/>
      </c>
    </row>
    <row r="1027" ht="19.5" customHeight="1">
      <c r="A1027" s="15"/>
      <c r="B1027" s="17"/>
      <c r="C1027" s="22" t="str">
        <f t="array" ref="C1027">IF(B1027="","",IFERROR(INDEX('NHÂN VIÊN'!$C$5:$C$54,MATCH(B1027,'NHÂN VIÊN'!$B$5:$B$54,0)),"⚠ Sai mã NV"))</f>
        <v/>
      </c>
      <c r="D1027" s="24"/>
      <c r="E1027" s="24"/>
      <c r="F1027" s="25"/>
      <c r="G1027" s="32" t="str">
        <f>IF(OR(A1027="",B1027=""),"",IF(AND(D1027&lt;&gt;"",E1027&lt;&gt;""),ROUND(MAX(0,(E1027-D1027)*24-MAX(0,MIN(E1027,'CẤU HÌNH'!$C$8)-MAX(D1027,'CẤU HÌNH'!$C$7))*24),2),0))</f>
        <v/>
      </c>
      <c r="H1027" s="34" t="str">
        <f>IF(M1027="X",IF(D1027&gt;'CẤU HÌNH'!$C$5+'CẤU HÌNH'!$C$10/1440,ROUND((D1027-'CẤU HÌNH'!$C$5)*1440,0),0),"")</f>
        <v/>
      </c>
      <c r="I1027" s="34" t="str">
        <f>IF(M1027="X",IF(E1027&lt;'CẤU HÌNH'!$C$6,ROUND(('CẤU HÌNH'!$C$6-E1027)*1440,0),0),"")</f>
        <v/>
      </c>
      <c r="J1027" s="37" t="str">
        <f>IF(M1027="","",IF(M1027="TC",G1027,IF(M1027="X",IF(ROUND((E1027-'CẤU HÌNH'!$C$6)*24,4)&gt;='CẤU HÌNH'!$C$13,FLOOR(ROUND((E1027-'CẤU HÌNH'!$C$6)*24,4),0.5),0),0)))</f>
        <v/>
      </c>
      <c r="K1027" s="32" t="str">
        <f>IF(A1027="","",IF(COUNTIF('CẤU HÌNH'!$E$5:$E$24,A1027)&gt;0,'CẤU HÌNH'!$C$16,IF(WEEKDAY(A1027)=1,'CẤU HÌNH'!$C$15,'CẤU HÌNH'!$C$14)))</f>
        <v/>
      </c>
      <c r="L1027" s="37" t="str">
        <f t="shared" si="1"/>
        <v/>
      </c>
      <c r="M1027" s="38" t="str">
        <f>IF(OR(A1027="",B1027=""),"",IF(F1027&lt;&gt;"",F1027,IF(G1027=0,"",IF(OR(COUNTIF('CẤU HÌNH'!$E$5:$E$24,A1027)&gt;0,WEEKDAY(A1027)=1),"TC",IF(G1027&gt;='CẤU HÌNH'!$C$11,"X",IF(G1027&gt;='CẤU HÌNH'!$C$12,"N","K"))))))</f>
        <v/>
      </c>
      <c r="N1027" s="17"/>
      <c r="O1027" s="39" t="str">
        <f t="shared" si="2"/>
        <v/>
      </c>
    </row>
    <row r="1028" ht="19.5" customHeight="1">
      <c r="A1028" s="15"/>
      <c r="B1028" s="17"/>
      <c r="C1028" s="22" t="str">
        <f t="array" ref="C1028">IF(B1028="","",IFERROR(INDEX('NHÂN VIÊN'!$C$5:$C$54,MATCH(B1028,'NHÂN VIÊN'!$B$5:$B$54,0)),"⚠ Sai mã NV"))</f>
        <v/>
      </c>
      <c r="D1028" s="24"/>
      <c r="E1028" s="24"/>
      <c r="F1028" s="25"/>
      <c r="G1028" s="32" t="str">
        <f>IF(OR(A1028="",B1028=""),"",IF(AND(D1028&lt;&gt;"",E1028&lt;&gt;""),ROUND(MAX(0,(E1028-D1028)*24-MAX(0,MIN(E1028,'CẤU HÌNH'!$C$8)-MAX(D1028,'CẤU HÌNH'!$C$7))*24),2),0))</f>
        <v/>
      </c>
      <c r="H1028" s="34" t="str">
        <f>IF(M1028="X",IF(D1028&gt;'CẤU HÌNH'!$C$5+'CẤU HÌNH'!$C$10/1440,ROUND((D1028-'CẤU HÌNH'!$C$5)*1440,0),0),"")</f>
        <v/>
      </c>
      <c r="I1028" s="34" t="str">
        <f>IF(M1028="X",IF(E1028&lt;'CẤU HÌNH'!$C$6,ROUND(('CẤU HÌNH'!$C$6-E1028)*1440,0),0),"")</f>
        <v/>
      </c>
      <c r="J1028" s="37" t="str">
        <f>IF(M1028="","",IF(M1028="TC",G1028,IF(M1028="X",IF(ROUND((E1028-'CẤU HÌNH'!$C$6)*24,4)&gt;='CẤU HÌNH'!$C$13,FLOOR(ROUND((E1028-'CẤU HÌNH'!$C$6)*24,4),0.5),0),0)))</f>
        <v/>
      </c>
      <c r="K1028" s="32" t="str">
        <f>IF(A1028="","",IF(COUNTIF('CẤU HÌNH'!$E$5:$E$24,A1028)&gt;0,'CẤU HÌNH'!$C$16,IF(WEEKDAY(A1028)=1,'CẤU HÌNH'!$C$15,'CẤU HÌNH'!$C$14)))</f>
        <v/>
      </c>
      <c r="L1028" s="37" t="str">
        <f t="shared" si="1"/>
        <v/>
      </c>
      <c r="M1028" s="38" t="str">
        <f>IF(OR(A1028="",B1028=""),"",IF(F1028&lt;&gt;"",F1028,IF(G1028=0,"",IF(OR(COUNTIF('CẤU HÌNH'!$E$5:$E$24,A1028)&gt;0,WEEKDAY(A1028)=1),"TC",IF(G1028&gt;='CẤU HÌNH'!$C$11,"X",IF(G1028&gt;='CẤU HÌNH'!$C$12,"N","K"))))))</f>
        <v/>
      </c>
      <c r="N1028" s="17"/>
      <c r="O1028" s="39" t="str">
        <f t="shared" si="2"/>
        <v/>
      </c>
    </row>
    <row r="1029" ht="19.5" customHeight="1">
      <c r="A1029" s="15"/>
      <c r="B1029" s="17"/>
      <c r="C1029" s="22" t="str">
        <f t="array" ref="C1029">IF(B1029="","",IFERROR(INDEX('NHÂN VIÊN'!$C$5:$C$54,MATCH(B1029,'NHÂN VIÊN'!$B$5:$B$54,0)),"⚠ Sai mã NV"))</f>
        <v/>
      </c>
      <c r="D1029" s="24"/>
      <c r="E1029" s="24"/>
      <c r="F1029" s="25"/>
      <c r="G1029" s="32" t="str">
        <f>IF(OR(A1029="",B1029=""),"",IF(AND(D1029&lt;&gt;"",E1029&lt;&gt;""),ROUND(MAX(0,(E1029-D1029)*24-MAX(0,MIN(E1029,'CẤU HÌNH'!$C$8)-MAX(D1029,'CẤU HÌNH'!$C$7))*24),2),0))</f>
        <v/>
      </c>
      <c r="H1029" s="34" t="str">
        <f>IF(M1029="X",IF(D1029&gt;'CẤU HÌNH'!$C$5+'CẤU HÌNH'!$C$10/1440,ROUND((D1029-'CẤU HÌNH'!$C$5)*1440,0),0),"")</f>
        <v/>
      </c>
      <c r="I1029" s="34" t="str">
        <f>IF(M1029="X",IF(E1029&lt;'CẤU HÌNH'!$C$6,ROUND(('CẤU HÌNH'!$C$6-E1029)*1440,0),0),"")</f>
        <v/>
      </c>
      <c r="J1029" s="37" t="str">
        <f>IF(M1029="","",IF(M1029="TC",G1029,IF(M1029="X",IF(ROUND((E1029-'CẤU HÌNH'!$C$6)*24,4)&gt;='CẤU HÌNH'!$C$13,FLOOR(ROUND((E1029-'CẤU HÌNH'!$C$6)*24,4),0.5),0),0)))</f>
        <v/>
      </c>
      <c r="K1029" s="32" t="str">
        <f>IF(A1029="","",IF(COUNTIF('CẤU HÌNH'!$E$5:$E$24,A1029)&gt;0,'CẤU HÌNH'!$C$16,IF(WEEKDAY(A1029)=1,'CẤU HÌNH'!$C$15,'CẤU HÌNH'!$C$14)))</f>
        <v/>
      </c>
      <c r="L1029" s="37" t="str">
        <f t="shared" si="1"/>
        <v/>
      </c>
      <c r="M1029" s="38" t="str">
        <f>IF(OR(A1029="",B1029=""),"",IF(F1029&lt;&gt;"",F1029,IF(G1029=0,"",IF(OR(COUNTIF('CẤU HÌNH'!$E$5:$E$24,A1029)&gt;0,WEEKDAY(A1029)=1),"TC",IF(G1029&gt;='CẤU HÌNH'!$C$11,"X",IF(G1029&gt;='CẤU HÌNH'!$C$12,"N","K"))))))</f>
        <v/>
      </c>
      <c r="N1029" s="17"/>
      <c r="O1029" s="39" t="str">
        <f t="shared" si="2"/>
        <v/>
      </c>
    </row>
    <row r="1030" ht="19.5" customHeight="1">
      <c r="A1030" s="15"/>
      <c r="B1030" s="17"/>
      <c r="C1030" s="22" t="str">
        <f t="array" ref="C1030">IF(B1030="","",IFERROR(INDEX('NHÂN VIÊN'!$C$5:$C$54,MATCH(B1030,'NHÂN VIÊN'!$B$5:$B$54,0)),"⚠ Sai mã NV"))</f>
        <v/>
      </c>
      <c r="D1030" s="24"/>
      <c r="E1030" s="24"/>
      <c r="F1030" s="25"/>
      <c r="G1030" s="32" t="str">
        <f>IF(OR(A1030="",B1030=""),"",IF(AND(D1030&lt;&gt;"",E1030&lt;&gt;""),ROUND(MAX(0,(E1030-D1030)*24-MAX(0,MIN(E1030,'CẤU HÌNH'!$C$8)-MAX(D1030,'CẤU HÌNH'!$C$7))*24),2),0))</f>
        <v/>
      </c>
      <c r="H1030" s="34" t="str">
        <f>IF(M1030="X",IF(D1030&gt;'CẤU HÌNH'!$C$5+'CẤU HÌNH'!$C$10/1440,ROUND((D1030-'CẤU HÌNH'!$C$5)*1440,0),0),"")</f>
        <v/>
      </c>
      <c r="I1030" s="34" t="str">
        <f>IF(M1030="X",IF(E1030&lt;'CẤU HÌNH'!$C$6,ROUND(('CẤU HÌNH'!$C$6-E1030)*1440,0),0),"")</f>
        <v/>
      </c>
      <c r="J1030" s="37" t="str">
        <f>IF(M1030="","",IF(M1030="TC",G1030,IF(M1030="X",IF(ROUND((E1030-'CẤU HÌNH'!$C$6)*24,4)&gt;='CẤU HÌNH'!$C$13,FLOOR(ROUND((E1030-'CẤU HÌNH'!$C$6)*24,4),0.5),0),0)))</f>
        <v/>
      </c>
      <c r="K1030" s="32" t="str">
        <f>IF(A1030="","",IF(COUNTIF('CẤU HÌNH'!$E$5:$E$24,A1030)&gt;0,'CẤU HÌNH'!$C$16,IF(WEEKDAY(A1030)=1,'CẤU HÌNH'!$C$15,'CẤU HÌNH'!$C$14)))</f>
        <v/>
      </c>
      <c r="L1030" s="37" t="str">
        <f t="shared" si="1"/>
        <v/>
      </c>
      <c r="M1030" s="38" t="str">
        <f>IF(OR(A1030="",B1030=""),"",IF(F1030&lt;&gt;"",F1030,IF(G1030=0,"",IF(OR(COUNTIF('CẤU HÌNH'!$E$5:$E$24,A1030)&gt;0,WEEKDAY(A1030)=1),"TC",IF(G1030&gt;='CẤU HÌNH'!$C$11,"X",IF(G1030&gt;='CẤU HÌNH'!$C$12,"N","K"))))))</f>
        <v/>
      </c>
      <c r="N1030" s="17"/>
      <c r="O1030" s="39" t="str">
        <f t="shared" si="2"/>
        <v/>
      </c>
    </row>
    <row r="1031" ht="19.5" customHeight="1">
      <c r="A1031" s="15"/>
      <c r="B1031" s="17"/>
      <c r="C1031" s="22" t="str">
        <f t="array" ref="C1031">IF(B1031="","",IFERROR(INDEX('NHÂN VIÊN'!$C$5:$C$54,MATCH(B1031,'NHÂN VIÊN'!$B$5:$B$54,0)),"⚠ Sai mã NV"))</f>
        <v/>
      </c>
      <c r="D1031" s="24"/>
      <c r="E1031" s="24"/>
      <c r="F1031" s="25"/>
      <c r="G1031" s="32" t="str">
        <f>IF(OR(A1031="",B1031=""),"",IF(AND(D1031&lt;&gt;"",E1031&lt;&gt;""),ROUND(MAX(0,(E1031-D1031)*24-MAX(0,MIN(E1031,'CẤU HÌNH'!$C$8)-MAX(D1031,'CẤU HÌNH'!$C$7))*24),2),0))</f>
        <v/>
      </c>
      <c r="H1031" s="34" t="str">
        <f>IF(M1031="X",IF(D1031&gt;'CẤU HÌNH'!$C$5+'CẤU HÌNH'!$C$10/1440,ROUND((D1031-'CẤU HÌNH'!$C$5)*1440,0),0),"")</f>
        <v/>
      </c>
      <c r="I1031" s="34" t="str">
        <f>IF(M1031="X",IF(E1031&lt;'CẤU HÌNH'!$C$6,ROUND(('CẤU HÌNH'!$C$6-E1031)*1440,0),0),"")</f>
        <v/>
      </c>
      <c r="J1031" s="37" t="str">
        <f>IF(M1031="","",IF(M1031="TC",G1031,IF(M1031="X",IF(ROUND((E1031-'CẤU HÌNH'!$C$6)*24,4)&gt;='CẤU HÌNH'!$C$13,FLOOR(ROUND((E1031-'CẤU HÌNH'!$C$6)*24,4),0.5),0),0)))</f>
        <v/>
      </c>
      <c r="K1031" s="32" t="str">
        <f>IF(A1031="","",IF(COUNTIF('CẤU HÌNH'!$E$5:$E$24,A1031)&gt;0,'CẤU HÌNH'!$C$16,IF(WEEKDAY(A1031)=1,'CẤU HÌNH'!$C$15,'CẤU HÌNH'!$C$14)))</f>
        <v/>
      </c>
      <c r="L1031" s="37" t="str">
        <f t="shared" si="1"/>
        <v/>
      </c>
      <c r="M1031" s="38" t="str">
        <f>IF(OR(A1031="",B1031=""),"",IF(F1031&lt;&gt;"",F1031,IF(G1031=0,"",IF(OR(COUNTIF('CẤU HÌNH'!$E$5:$E$24,A1031)&gt;0,WEEKDAY(A1031)=1),"TC",IF(G1031&gt;='CẤU HÌNH'!$C$11,"X",IF(G1031&gt;='CẤU HÌNH'!$C$12,"N","K"))))))</f>
        <v/>
      </c>
      <c r="N1031" s="17"/>
      <c r="O1031" s="39" t="str">
        <f t="shared" si="2"/>
        <v/>
      </c>
    </row>
    <row r="1032" ht="19.5" customHeight="1">
      <c r="A1032" s="15"/>
      <c r="B1032" s="17"/>
      <c r="C1032" s="22" t="str">
        <f t="array" ref="C1032">IF(B1032="","",IFERROR(INDEX('NHÂN VIÊN'!$C$5:$C$54,MATCH(B1032,'NHÂN VIÊN'!$B$5:$B$54,0)),"⚠ Sai mã NV"))</f>
        <v/>
      </c>
      <c r="D1032" s="24"/>
      <c r="E1032" s="24"/>
      <c r="F1032" s="25"/>
      <c r="G1032" s="32" t="str">
        <f>IF(OR(A1032="",B1032=""),"",IF(AND(D1032&lt;&gt;"",E1032&lt;&gt;""),ROUND(MAX(0,(E1032-D1032)*24-MAX(0,MIN(E1032,'CẤU HÌNH'!$C$8)-MAX(D1032,'CẤU HÌNH'!$C$7))*24),2),0))</f>
        <v/>
      </c>
      <c r="H1032" s="34" t="str">
        <f>IF(M1032="X",IF(D1032&gt;'CẤU HÌNH'!$C$5+'CẤU HÌNH'!$C$10/1440,ROUND((D1032-'CẤU HÌNH'!$C$5)*1440,0),0),"")</f>
        <v/>
      </c>
      <c r="I1032" s="34" t="str">
        <f>IF(M1032="X",IF(E1032&lt;'CẤU HÌNH'!$C$6,ROUND(('CẤU HÌNH'!$C$6-E1032)*1440,0),0),"")</f>
        <v/>
      </c>
      <c r="J1032" s="37" t="str">
        <f>IF(M1032="","",IF(M1032="TC",G1032,IF(M1032="X",IF(ROUND((E1032-'CẤU HÌNH'!$C$6)*24,4)&gt;='CẤU HÌNH'!$C$13,FLOOR(ROUND((E1032-'CẤU HÌNH'!$C$6)*24,4),0.5),0),0)))</f>
        <v/>
      </c>
      <c r="K1032" s="32" t="str">
        <f>IF(A1032="","",IF(COUNTIF('CẤU HÌNH'!$E$5:$E$24,A1032)&gt;0,'CẤU HÌNH'!$C$16,IF(WEEKDAY(A1032)=1,'CẤU HÌNH'!$C$15,'CẤU HÌNH'!$C$14)))</f>
        <v/>
      </c>
      <c r="L1032" s="37" t="str">
        <f t="shared" si="1"/>
        <v/>
      </c>
      <c r="M1032" s="38" t="str">
        <f>IF(OR(A1032="",B1032=""),"",IF(F1032&lt;&gt;"",F1032,IF(G1032=0,"",IF(OR(COUNTIF('CẤU HÌNH'!$E$5:$E$24,A1032)&gt;0,WEEKDAY(A1032)=1),"TC",IF(G1032&gt;='CẤU HÌNH'!$C$11,"X",IF(G1032&gt;='CẤU HÌNH'!$C$12,"N","K"))))))</f>
        <v/>
      </c>
      <c r="N1032" s="17"/>
      <c r="O1032" s="39" t="str">
        <f t="shared" si="2"/>
        <v/>
      </c>
    </row>
    <row r="1033" ht="19.5" customHeight="1">
      <c r="A1033" s="15"/>
      <c r="B1033" s="17"/>
      <c r="C1033" s="22" t="str">
        <f t="array" ref="C1033">IF(B1033="","",IFERROR(INDEX('NHÂN VIÊN'!$C$5:$C$54,MATCH(B1033,'NHÂN VIÊN'!$B$5:$B$54,0)),"⚠ Sai mã NV"))</f>
        <v/>
      </c>
      <c r="D1033" s="24"/>
      <c r="E1033" s="24"/>
      <c r="F1033" s="25"/>
      <c r="G1033" s="32" t="str">
        <f>IF(OR(A1033="",B1033=""),"",IF(AND(D1033&lt;&gt;"",E1033&lt;&gt;""),ROUND(MAX(0,(E1033-D1033)*24-MAX(0,MIN(E1033,'CẤU HÌNH'!$C$8)-MAX(D1033,'CẤU HÌNH'!$C$7))*24),2),0))</f>
        <v/>
      </c>
      <c r="H1033" s="34" t="str">
        <f>IF(M1033="X",IF(D1033&gt;'CẤU HÌNH'!$C$5+'CẤU HÌNH'!$C$10/1440,ROUND((D1033-'CẤU HÌNH'!$C$5)*1440,0),0),"")</f>
        <v/>
      </c>
      <c r="I1033" s="34" t="str">
        <f>IF(M1033="X",IF(E1033&lt;'CẤU HÌNH'!$C$6,ROUND(('CẤU HÌNH'!$C$6-E1033)*1440,0),0),"")</f>
        <v/>
      </c>
      <c r="J1033" s="37" t="str">
        <f>IF(M1033="","",IF(M1033="TC",G1033,IF(M1033="X",IF(ROUND((E1033-'CẤU HÌNH'!$C$6)*24,4)&gt;='CẤU HÌNH'!$C$13,FLOOR(ROUND((E1033-'CẤU HÌNH'!$C$6)*24,4),0.5),0),0)))</f>
        <v/>
      </c>
      <c r="K1033" s="32" t="str">
        <f>IF(A1033="","",IF(COUNTIF('CẤU HÌNH'!$E$5:$E$24,A1033)&gt;0,'CẤU HÌNH'!$C$16,IF(WEEKDAY(A1033)=1,'CẤU HÌNH'!$C$15,'CẤU HÌNH'!$C$14)))</f>
        <v/>
      </c>
      <c r="L1033" s="37" t="str">
        <f t="shared" si="1"/>
        <v/>
      </c>
      <c r="M1033" s="38" t="str">
        <f>IF(OR(A1033="",B1033=""),"",IF(F1033&lt;&gt;"",F1033,IF(G1033=0,"",IF(OR(COUNTIF('CẤU HÌNH'!$E$5:$E$24,A1033)&gt;0,WEEKDAY(A1033)=1),"TC",IF(G1033&gt;='CẤU HÌNH'!$C$11,"X",IF(G1033&gt;='CẤU HÌNH'!$C$12,"N","K"))))))</f>
        <v/>
      </c>
      <c r="N1033" s="17"/>
      <c r="O1033" s="39" t="str">
        <f t="shared" si="2"/>
        <v/>
      </c>
    </row>
    <row r="1034" ht="19.5" customHeight="1">
      <c r="A1034" s="15"/>
      <c r="B1034" s="17"/>
      <c r="C1034" s="22" t="str">
        <f t="array" ref="C1034">IF(B1034="","",IFERROR(INDEX('NHÂN VIÊN'!$C$5:$C$54,MATCH(B1034,'NHÂN VIÊN'!$B$5:$B$54,0)),"⚠ Sai mã NV"))</f>
        <v/>
      </c>
      <c r="D1034" s="24"/>
      <c r="E1034" s="24"/>
      <c r="F1034" s="25"/>
      <c r="G1034" s="32" t="str">
        <f>IF(OR(A1034="",B1034=""),"",IF(AND(D1034&lt;&gt;"",E1034&lt;&gt;""),ROUND(MAX(0,(E1034-D1034)*24-MAX(0,MIN(E1034,'CẤU HÌNH'!$C$8)-MAX(D1034,'CẤU HÌNH'!$C$7))*24),2),0))</f>
        <v/>
      </c>
      <c r="H1034" s="34" t="str">
        <f>IF(M1034="X",IF(D1034&gt;'CẤU HÌNH'!$C$5+'CẤU HÌNH'!$C$10/1440,ROUND((D1034-'CẤU HÌNH'!$C$5)*1440,0),0),"")</f>
        <v/>
      </c>
      <c r="I1034" s="34" t="str">
        <f>IF(M1034="X",IF(E1034&lt;'CẤU HÌNH'!$C$6,ROUND(('CẤU HÌNH'!$C$6-E1034)*1440,0),0),"")</f>
        <v/>
      </c>
      <c r="J1034" s="37" t="str">
        <f>IF(M1034="","",IF(M1034="TC",G1034,IF(M1034="X",IF(ROUND((E1034-'CẤU HÌNH'!$C$6)*24,4)&gt;='CẤU HÌNH'!$C$13,FLOOR(ROUND((E1034-'CẤU HÌNH'!$C$6)*24,4),0.5),0),0)))</f>
        <v/>
      </c>
      <c r="K1034" s="32" t="str">
        <f>IF(A1034="","",IF(COUNTIF('CẤU HÌNH'!$E$5:$E$24,A1034)&gt;0,'CẤU HÌNH'!$C$16,IF(WEEKDAY(A1034)=1,'CẤU HÌNH'!$C$15,'CẤU HÌNH'!$C$14)))</f>
        <v/>
      </c>
      <c r="L1034" s="37" t="str">
        <f t="shared" si="1"/>
        <v/>
      </c>
      <c r="M1034" s="38" t="str">
        <f>IF(OR(A1034="",B1034=""),"",IF(F1034&lt;&gt;"",F1034,IF(G1034=0,"",IF(OR(COUNTIF('CẤU HÌNH'!$E$5:$E$24,A1034)&gt;0,WEEKDAY(A1034)=1),"TC",IF(G1034&gt;='CẤU HÌNH'!$C$11,"X",IF(G1034&gt;='CẤU HÌNH'!$C$12,"N","K"))))))</f>
        <v/>
      </c>
      <c r="N1034" s="17"/>
      <c r="O1034" s="39" t="str">
        <f t="shared" si="2"/>
        <v/>
      </c>
    </row>
    <row r="1035" ht="19.5" customHeight="1">
      <c r="A1035" s="15"/>
      <c r="B1035" s="17"/>
      <c r="C1035" s="22" t="str">
        <f t="array" ref="C1035">IF(B1035="","",IFERROR(INDEX('NHÂN VIÊN'!$C$5:$C$54,MATCH(B1035,'NHÂN VIÊN'!$B$5:$B$54,0)),"⚠ Sai mã NV"))</f>
        <v/>
      </c>
      <c r="D1035" s="24"/>
      <c r="E1035" s="24"/>
      <c r="F1035" s="25"/>
      <c r="G1035" s="32" t="str">
        <f>IF(OR(A1035="",B1035=""),"",IF(AND(D1035&lt;&gt;"",E1035&lt;&gt;""),ROUND(MAX(0,(E1035-D1035)*24-MAX(0,MIN(E1035,'CẤU HÌNH'!$C$8)-MAX(D1035,'CẤU HÌNH'!$C$7))*24),2),0))</f>
        <v/>
      </c>
      <c r="H1035" s="34" t="str">
        <f>IF(M1035="X",IF(D1035&gt;'CẤU HÌNH'!$C$5+'CẤU HÌNH'!$C$10/1440,ROUND((D1035-'CẤU HÌNH'!$C$5)*1440,0),0),"")</f>
        <v/>
      </c>
      <c r="I1035" s="34" t="str">
        <f>IF(M1035="X",IF(E1035&lt;'CẤU HÌNH'!$C$6,ROUND(('CẤU HÌNH'!$C$6-E1035)*1440,0),0),"")</f>
        <v/>
      </c>
      <c r="J1035" s="37" t="str">
        <f>IF(M1035="","",IF(M1035="TC",G1035,IF(M1035="X",IF(ROUND((E1035-'CẤU HÌNH'!$C$6)*24,4)&gt;='CẤU HÌNH'!$C$13,FLOOR(ROUND((E1035-'CẤU HÌNH'!$C$6)*24,4),0.5),0),0)))</f>
        <v/>
      </c>
      <c r="K1035" s="32" t="str">
        <f>IF(A1035="","",IF(COUNTIF('CẤU HÌNH'!$E$5:$E$24,A1035)&gt;0,'CẤU HÌNH'!$C$16,IF(WEEKDAY(A1035)=1,'CẤU HÌNH'!$C$15,'CẤU HÌNH'!$C$14)))</f>
        <v/>
      </c>
      <c r="L1035" s="37" t="str">
        <f t="shared" si="1"/>
        <v/>
      </c>
      <c r="M1035" s="38" t="str">
        <f>IF(OR(A1035="",B1035=""),"",IF(F1035&lt;&gt;"",F1035,IF(G1035=0,"",IF(OR(COUNTIF('CẤU HÌNH'!$E$5:$E$24,A1035)&gt;0,WEEKDAY(A1035)=1),"TC",IF(G1035&gt;='CẤU HÌNH'!$C$11,"X",IF(G1035&gt;='CẤU HÌNH'!$C$12,"N","K"))))))</f>
        <v/>
      </c>
      <c r="N1035" s="17"/>
      <c r="O1035" s="39" t="str">
        <f t="shared" si="2"/>
        <v/>
      </c>
    </row>
    <row r="1036" ht="19.5" customHeight="1">
      <c r="A1036" s="15"/>
      <c r="B1036" s="17"/>
      <c r="C1036" s="22" t="str">
        <f t="array" ref="C1036">IF(B1036="","",IFERROR(INDEX('NHÂN VIÊN'!$C$5:$C$54,MATCH(B1036,'NHÂN VIÊN'!$B$5:$B$54,0)),"⚠ Sai mã NV"))</f>
        <v/>
      </c>
      <c r="D1036" s="24"/>
      <c r="E1036" s="24"/>
      <c r="F1036" s="25"/>
      <c r="G1036" s="32" t="str">
        <f>IF(OR(A1036="",B1036=""),"",IF(AND(D1036&lt;&gt;"",E1036&lt;&gt;""),ROUND(MAX(0,(E1036-D1036)*24-MAX(0,MIN(E1036,'CẤU HÌNH'!$C$8)-MAX(D1036,'CẤU HÌNH'!$C$7))*24),2),0))</f>
        <v/>
      </c>
      <c r="H1036" s="34" t="str">
        <f>IF(M1036="X",IF(D1036&gt;'CẤU HÌNH'!$C$5+'CẤU HÌNH'!$C$10/1440,ROUND((D1036-'CẤU HÌNH'!$C$5)*1440,0),0),"")</f>
        <v/>
      </c>
      <c r="I1036" s="34" t="str">
        <f>IF(M1036="X",IF(E1036&lt;'CẤU HÌNH'!$C$6,ROUND(('CẤU HÌNH'!$C$6-E1036)*1440,0),0),"")</f>
        <v/>
      </c>
      <c r="J1036" s="37" t="str">
        <f>IF(M1036="","",IF(M1036="TC",G1036,IF(M1036="X",IF(ROUND((E1036-'CẤU HÌNH'!$C$6)*24,4)&gt;='CẤU HÌNH'!$C$13,FLOOR(ROUND((E1036-'CẤU HÌNH'!$C$6)*24,4),0.5),0),0)))</f>
        <v/>
      </c>
      <c r="K1036" s="32" t="str">
        <f>IF(A1036="","",IF(COUNTIF('CẤU HÌNH'!$E$5:$E$24,A1036)&gt;0,'CẤU HÌNH'!$C$16,IF(WEEKDAY(A1036)=1,'CẤU HÌNH'!$C$15,'CẤU HÌNH'!$C$14)))</f>
        <v/>
      </c>
      <c r="L1036" s="37" t="str">
        <f t="shared" si="1"/>
        <v/>
      </c>
      <c r="M1036" s="38" t="str">
        <f>IF(OR(A1036="",B1036=""),"",IF(F1036&lt;&gt;"",F1036,IF(G1036=0,"",IF(OR(COUNTIF('CẤU HÌNH'!$E$5:$E$24,A1036)&gt;0,WEEKDAY(A1036)=1),"TC",IF(G1036&gt;='CẤU HÌNH'!$C$11,"X",IF(G1036&gt;='CẤU HÌNH'!$C$12,"N","K"))))))</f>
        <v/>
      </c>
      <c r="N1036" s="17"/>
      <c r="O1036" s="39" t="str">
        <f t="shared" si="2"/>
        <v/>
      </c>
    </row>
    <row r="1037" ht="19.5" customHeight="1">
      <c r="A1037" s="15"/>
      <c r="B1037" s="17"/>
      <c r="C1037" s="22" t="str">
        <f t="array" ref="C1037">IF(B1037="","",IFERROR(INDEX('NHÂN VIÊN'!$C$5:$C$54,MATCH(B1037,'NHÂN VIÊN'!$B$5:$B$54,0)),"⚠ Sai mã NV"))</f>
        <v/>
      </c>
      <c r="D1037" s="24"/>
      <c r="E1037" s="24"/>
      <c r="F1037" s="25"/>
      <c r="G1037" s="32" t="str">
        <f>IF(OR(A1037="",B1037=""),"",IF(AND(D1037&lt;&gt;"",E1037&lt;&gt;""),ROUND(MAX(0,(E1037-D1037)*24-MAX(0,MIN(E1037,'CẤU HÌNH'!$C$8)-MAX(D1037,'CẤU HÌNH'!$C$7))*24),2),0))</f>
        <v/>
      </c>
      <c r="H1037" s="34" t="str">
        <f>IF(M1037="X",IF(D1037&gt;'CẤU HÌNH'!$C$5+'CẤU HÌNH'!$C$10/1440,ROUND((D1037-'CẤU HÌNH'!$C$5)*1440,0),0),"")</f>
        <v/>
      </c>
      <c r="I1037" s="34" t="str">
        <f>IF(M1037="X",IF(E1037&lt;'CẤU HÌNH'!$C$6,ROUND(('CẤU HÌNH'!$C$6-E1037)*1440,0),0),"")</f>
        <v/>
      </c>
      <c r="J1037" s="37" t="str">
        <f>IF(M1037="","",IF(M1037="TC",G1037,IF(M1037="X",IF(ROUND((E1037-'CẤU HÌNH'!$C$6)*24,4)&gt;='CẤU HÌNH'!$C$13,FLOOR(ROUND((E1037-'CẤU HÌNH'!$C$6)*24,4),0.5),0),0)))</f>
        <v/>
      </c>
      <c r="K1037" s="32" t="str">
        <f>IF(A1037="","",IF(COUNTIF('CẤU HÌNH'!$E$5:$E$24,A1037)&gt;0,'CẤU HÌNH'!$C$16,IF(WEEKDAY(A1037)=1,'CẤU HÌNH'!$C$15,'CẤU HÌNH'!$C$14)))</f>
        <v/>
      </c>
      <c r="L1037" s="37" t="str">
        <f t="shared" si="1"/>
        <v/>
      </c>
      <c r="M1037" s="38" t="str">
        <f>IF(OR(A1037="",B1037=""),"",IF(F1037&lt;&gt;"",F1037,IF(G1037=0,"",IF(OR(COUNTIF('CẤU HÌNH'!$E$5:$E$24,A1037)&gt;0,WEEKDAY(A1037)=1),"TC",IF(G1037&gt;='CẤU HÌNH'!$C$11,"X",IF(G1037&gt;='CẤU HÌNH'!$C$12,"N","K"))))))</f>
        <v/>
      </c>
      <c r="N1037" s="17"/>
      <c r="O1037" s="39" t="str">
        <f t="shared" si="2"/>
        <v/>
      </c>
    </row>
    <row r="1038" ht="19.5" customHeight="1">
      <c r="A1038" s="15"/>
      <c r="B1038" s="17"/>
      <c r="C1038" s="22" t="str">
        <f t="array" ref="C1038">IF(B1038="","",IFERROR(INDEX('NHÂN VIÊN'!$C$5:$C$54,MATCH(B1038,'NHÂN VIÊN'!$B$5:$B$54,0)),"⚠ Sai mã NV"))</f>
        <v/>
      </c>
      <c r="D1038" s="24"/>
      <c r="E1038" s="24"/>
      <c r="F1038" s="25"/>
      <c r="G1038" s="32" t="str">
        <f>IF(OR(A1038="",B1038=""),"",IF(AND(D1038&lt;&gt;"",E1038&lt;&gt;""),ROUND(MAX(0,(E1038-D1038)*24-MAX(0,MIN(E1038,'CẤU HÌNH'!$C$8)-MAX(D1038,'CẤU HÌNH'!$C$7))*24),2),0))</f>
        <v/>
      </c>
      <c r="H1038" s="34" t="str">
        <f>IF(M1038="X",IF(D1038&gt;'CẤU HÌNH'!$C$5+'CẤU HÌNH'!$C$10/1440,ROUND((D1038-'CẤU HÌNH'!$C$5)*1440,0),0),"")</f>
        <v/>
      </c>
      <c r="I1038" s="34" t="str">
        <f>IF(M1038="X",IF(E1038&lt;'CẤU HÌNH'!$C$6,ROUND(('CẤU HÌNH'!$C$6-E1038)*1440,0),0),"")</f>
        <v/>
      </c>
      <c r="J1038" s="37" t="str">
        <f>IF(M1038="","",IF(M1038="TC",G1038,IF(M1038="X",IF(ROUND((E1038-'CẤU HÌNH'!$C$6)*24,4)&gt;='CẤU HÌNH'!$C$13,FLOOR(ROUND((E1038-'CẤU HÌNH'!$C$6)*24,4),0.5),0),0)))</f>
        <v/>
      </c>
      <c r="K1038" s="32" t="str">
        <f>IF(A1038="","",IF(COUNTIF('CẤU HÌNH'!$E$5:$E$24,A1038)&gt;0,'CẤU HÌNH'!$C$16,IF(WEEKDAY(A1038)=1,'CẤU HÌNH'!$C$15,'CẤU HÌNH'!$C$14)))</f>
        <v/>
      </c>
      <c r="L1038" s="37" t="str">
        <f t="shared" si="1"/>
        <v/>
      </c>
      <c r="M1038" s="38" t="str">
        <f>IF(OR(A1038="",B1038=""),"",IF(F1038&lt;&gt;"",F1038,IF(G1038=0,"",IF(OR(COUNTIF('CẤU HÌNH'!$E$5:$E$24,A1038)&gt;0,WEEKDAY(A1038)=1),"TC",IF(G1038&gt;='CẤU HÌNH'!$C$11,"X",IF(G1038&gt;='CẤU HÌNH'!$C$12,"N","K"))))))</f>
        <v/>
      </c>
      <c r="N1038" s="17"/>
      <c r="O1038" s="39" t="str">
        <f t="shared" si="2"/>
        <v/>
      </c>
    </row>
    <row r="1039" ht="19.5" customHeight="1">
      <c r="A1039" s="15"/>
      <c r="B1039" s="17"/>
      <c r="C1039" s="22" t="str">
        <f t="array" ref="C1039">IF(B1039="","",IFERROR(INDEX('NHÂN VIÊN'!$C$5:$C$54,MATCH(B1039,'NHÂN VIÊN'!$B$5:$B$54,0)),"⚠ Sai mã NV"))</f>
        <v/>
      </c>
      <c r="D1039" s="24"/>
      <c r="E1039" s="24"/>
      <c r="F1039" s="25"/>
      <c r="G1039" s="32" t="str">
        <f>IF(OR(A1039="",B1039=""),"",IF(AND(D1039&lt;&gt;"",E1039&lt;&gt;""),ROUND(MAX(0,(E1039-D1039)*24-MAX(0,MIN(E1039,'CẤU HÌNH'!$C$8)-MAX(D1039,'CẤU HÌNH'!$C$7))*24),2),0))</f>
        <v/>
      </c>
      <c r="H1039" s="34" t="str">
        <f>IF(M1039="X",IF(D1039&gt;'CẤU HÌNH'!$C$5+'CẤU HÌNH'!$C$10/1440,ROUND((D1039-'CẤU HÌNH'!$C$5)*1440,0),0),"")</f>
        <v/>
      </c>
      <c r="I1039" s="34" t="str">
        <f>IF(M1039="X",IF(E1039&lt;'CẤU HÌNH'!$C$6,ROUND(('CẤU HÌNH'!$C$6-E1039)*1440,0),0),"")</f>
        <v/>
      </c>
      <c r="J1039" s="37" t="str">
        <f>IF(M1039="","",IF(M1039="TC",G1039,IF(M1039="X",IF(ROUND((E1039-'CẤU HÌNH'!$C$6)*24,4)&gt;='CẤU HÌNH'!$C$13,FLOOR(ROUND((E1039-'CẤU HÌNH'!$C$6)*24,4),0.5),0),0)))</f>
        <v/>
      </c>
      <c r="K1039" s="32" t="str">
        <f>IF(A1039="","",IF(COUNTIF('CẤU HÌNH'!$E$5:$E$24,A1039)&gt;0,'CẤU HÌNH'!$C$16,IF(WEEKDAY(A1039)=1,'CẤU HÌNH'!$C$15,'CẤU HÌNH'!$C$14)))</f>
        <v/>
      </c>
      <c r="L1039" s="37" t="str">
        <f t="shared" si="1"/>
        <v/>
      </c>
      <c r="M1039" s="38" t="str">
        <f>IF(OR(A1039="",B1039=""),"",IF(F1039&lt;&gt;"",F1039,IF(G1039=0,"",IF(OR(COUNTIF('CẤU HÌNH'!$E$5:$E$24,A1039)&gt;0,WEEKDAY(A1039)=1),"TC",IF(G1039&gt;='CẤU HÌNH'!$C$11,"X",IF(G1039&gt;='CẤU HÌNH'!$C$12,"N","K"))))))</f>
        <v/>
      </c>
      <c r="N1039" s="17"/>
      <c r="O1039" s="39" t="str">
        <f t="shared" si="2"/>
        <v/>
      </c>
    </row>
    <row r="1040" ht="19.5" customHeight="1">
      <c r="A1040" s="15"/>
      <c r="B1040" s="17"/>
      <c r="C1040" s="22" t="str">
        <f t="array" ref="C1040">IF(B1040="","",IFERROR(INDEX('NHÂN VIÊN'!$C$5:$C$54,MATCH(B1040,'NHÂN VIÊN'!$B$5:$B$54,0)),"⚠ Sai mã NV"))</f>
        <v/>
      </c>
      <c r="D1040" s="24"/>
      <c r="E1040" s="24"/>
      <c r="F1040" s="25"/>
      <c r="G1040" s="32" t="str">
        <f>IF(OR(A1040="",B1040=""),"",IF(AND(D1040&lt;&gt;"",E1040&lt;&gt;""),ROUND(MAX(0,(E1040-D1040)*24-MAX(0,MIN(E1040,'CẤU HÌNH'!$C$8)-MAX(D1040,'CẤU HÌNH'!$C$7))*24),2),0))</f>
        <v/>
      </c>
      <c r="H1040" s="34" t="str">
        <f>IF(M1040="X",IF(D1040&gt;'CẤU HÌNH'!$C$5+'CẤU HÌNH'!$C$10/1440,ROUND((D1040-'CẤU HÌNH'!$C$5)*1440,0),0),"")</f>
        <v/>
      </c>
      <c r="I1040" s="34" t="str">
        <f>IF(M1040="X",IF(E1040&lt;'CẤU HÌNH'!$C$6,ROUND(('CẤU HÌNH'!$C$6-E1040)*1440,0),0),"")</f>
        <v/>
      </c>
      <c r="J1040" s="37" t="str">
        <f>IF(M1040="","",IF(M1040="TC",G1040,IF(M1040="X",IF(ROUND((E1040-'CẤU HÌNH'!$C$6)*24,4)&gt;='CẤU HÌNH'!$C$13,FLOOR(ROUND((E1040-'CẤU HÌNH'!$C$6)*24,4),0.5),0),0)))</f>
        <v/>
      </c>
      <c r="K1040" s="32" t="str">
        <f>IF(A1040="","",IF(COUNTIF('CẤU HÌNH'!$E$5:$E$24,A1040)&gt;0,'CẤU HÌNH'!$C$16,IF(WEEKDAY(A1040)=1,'CẤU HÌNH'!$C$15,'CẤU HÌNH'!$C$14)))</f>
        <v/>
      </c>
      <c r="L1040" s="37" t="str">
        <f t="shared" si="1"/>
        <v/>
      </c>
      <c r="M1040" s="38" t="str">
        <f>IF(OR(A1040="",B1040=""),"",IF(F1040&lt;&gt;"",F1040,IF(G1040=0,"",IF(OR(COUNTIF('CẤU HÌNH'!$E$5:$E$24,A1040)&gt;0,WEEKDAY(A1040)=1),"TC",IF(G1040&gt;='CẤU HÌNH'!$C$11,"X",IF(G1040&gt;='CẤU HÌNH'!$C$12,"N","K"))))))</f>
        <v/>
      </c>
      <c r="N1040" s="17"/>
      <c r="O1040" s="39" t="str">
        <f t="shared" si="2"/>
        <v/>
      </c>
    </row>
    <row r="1041" ht="19.5" customHeight="1">
      <c r="A1041" s="15"/>
      <c r="B1041" s="17"/>
      <c r="C1041" s="22" t="str">
        <f t="array" ref="C1041">IF(B1041="","",IFERROR(INDEX('NHÂN VIÊN'!$C$5:$C$54,MATCH(B1041,'NHÂN VIÊN'!$B$5:$B$54,0)),"⚠ Sai mã NV"))</f>
        <v/>
      </c>
      <c r="D1041" s="24"/>
      <c r="E1041" s="24"/>
      <c r="F1041" s="25"/>
      <c r="G1041" s="32" t="str">
        <f>IF(OR(A1041="",B1041=""),"",IF(AND(D1041&lt;&gt;"",E1041&lt;&gt;""),ROUND(MAX(0,(E1041-D1041)*24-MAX(0,MIN(E1041,'CẤU HÌNH'!$C$8)-MAX(D1041,'CẤU HÌNH'!$C$7))*24),2),0))</f>
        <v/>
      </c>
      <c r="H1041" s="34" t="str">
        <f>IF(M1041="X",IF(D1041&gt;'CẤU HÌNH'!$C$5+'CẤU HÌNH'!$C$10/1440,ROUND((D1041-'CẤU HÌNH'!$C$5)*1440,0),0),"")</f>
        <v/>
      </c>
      <c r="I1041" s="34" t="str">
        <f>IF(M1041="X",IF(E1041&lt;'CẤU HÌNH'!$C$6,ROUND(('CẤU HÌNH'!$C$6-E1041)*1440,0),0),"")</f>
        <v/>
      </c>
      <c r="J1041" s="37" t="str">
        <f>IF(M1041="","",IF(M1041="TC",G1041,IF(M1041="X",IF(ROUND((E1041-'CẤU HÌNH'!$C$6)*24,4)&gt;='CẤU HÌNH'!$C$13,FLOOR(ROUND((E1041-'CẤU HÌNH'!$C$6)*24,4),0.5),0),0)))</f>
        <v/>
      </c>
      <c r="K1041" s="32" t="str">
        <f>IF(A1041="","",IF(COUNTIF('CẤU HÌNH'!$E$5:$E$24,A1041)&gt;0,'CẤU HÌNH'!$C$16,IF(WEEKDAY(A1041)=1,'CẤU HÌNH'!$C$15,'CẤU HÌNH'!$C$14)))</f>
        <v/>
      </c>
      <c r="L1041" s="37" t="str">
        <f t="shared" si="1"/>
        <v/>
      </c>
      <c r="M1041" s="38" t="str">
        <f>IF(OR(A1041="",B1041=""),"",IF(F1041&lt;&gt;"",F1041,IF(G1041=0,"",IF(OR(COUNTIF('CẤU HÌNH'!$E$5:$E$24,A1041)&gt;0,WEEKDAY(A1041)=1),"TC",IF(G1041&gt;='CẤU HÌNH'!$C$11,"X",IF(G1041&gt;='CẤU HÌNH'!$C$12,"N","K"))))))</f>
        <v/>
      </c>
      <c r="N1041" s="17"/>
      <c r="O1041" s="39" t="str">
        <f t="shared" si="2"/>
        <v/>
      </c>
    </row>
    <row r="1042" ht="19.5" customHeight="1">
      <c r="A1042" s="15"/>
      <c r="B1042" s="17"/>
      <c r="C1042" s="22" t="str">
        <f t="array" ref="C1042">IF(B1042="","",IFERROR(INDEX('NHÂN VIÊN'!$C$5:$C$54,MATCH(B1042,'NHÂN VIÊN'!$B$5:$B$54,0)),"⚠ Sai mã NV"))</f>
        <v/>
      </c>
      <c r="D1042" s="24"/>
      <c r="E1042" s="24"/>
      <c r="F1042" s="25"/>
      <c r="G1042" s="32" t="str">
        <f>IF(OR(A1042="",B1042=""),"",IF(AND(D1042&lt;&gt;"",E1042&lt;&gt;""),ROUND(MAX(0,(E1042-D1042)*24-MAX(0,MIN(E1042,'CẤU HÌNH'!$C$8)-MAX(D1042,'CẤU HÌNH'!$C$7))*24),2),0))</f>
        <v/>
      </c>
      <c r="H1042" s="34" t="str">
        <f>IF(M1042="X",IF(D1042&gt;'CẤU HÌNH'!$C$5+'CẤU HÌNH'!$C$10/1440,ROUND((D1042-'CẤU HÌNH'!$C$5)*1440,0),0),"")</f>
        <v/>
      </c>
      <c r="I1042" s="34" t="str">
        <f>IF(M1042="X",IF(E1042&lt;'CẤU HÌNH'!$C$6,ROUND(('CẤU HÌNH'!$C$6-E1042)*1440,0),0),"")</f>
        <v/>
      </c>
      <c r="J1042" s="37" t="str">
        <f>IF(M1042="","",IF(M1042="TC",G1042,IF(M1042="X",IF(ROUND((E1042-'CẤU HÌNH'!$C$6)*24,4)&gt;='CẤU HÌNH'!$C$13,FLOOR(ROUND((E1042-'CẤU HÌNH'!$C$6)*24,4),0.5),0),0)))</f>
        <v/>
      </c>
      <c r="K1042" s="32" t="str">
        <f>IF(A1042="","",IF(COUNTIF('CẤU HÌNH'!$E$5:$E$24,A1042)&gt;0,'CẤU HÌNH'!$C$16,IF(WEEKDAY(A1042)=1,'CẤU HÌNH'!$C$15,'CẤU HÌNH'!$C$14)))</f>
        <v/>
      </c>
      <c r="L1042" s="37" t="str">
        <f t="shared" si="1"/>
        <v/>
      </c>
      <c r="M1042" s="38" t="str">
        <f>IF(OR(A1042="",B1042=""),"",IF(F1042&lt;&gt;"",F1042,IF(G1042=0,"",IF(OR(COUNTIF('CẤU HÌNH'!$E$5:$E$24,A1042)&gt;0,WEEKDAY(A1042)=1),"TC",IF(G1042&gt;='CẤU HÌNH'!$C$11,"X",IF(G1042&gt;='CẤU HÌNH'!$C$12,"N","K"))))))</f>
        <v/>
      </c>
      <c r="N1042" s="17"/>
      <c r="O1042" s="39" t="str">
        <f t="shared" si="2"/>
        <v/>
      </c>
    </row>
    <row r="1043" ht="19.5" customHeight="1">
      <c r="A1043" s="15"/>
      <c r="B1043" s="17"/>
      <c r="C1043" s="22" t="str">
        <f t="array" ref="C1043">IF(B1043="","",IFERROR(INDEX('NHÂN VIÊN'!$C$5:$C$54,MATCH(B1043,'NHÂN VIÊN'!$B$5:$B$54,0)),"⚠ Sai mã NV"))</f>
        <v/>
      </c>
      <c r="D1043" s="24"/>
      <c r="E1043" s="24"/>
      <c r="F1043" s="25"/>
      <c r="G1043" s="32" t="str">
        <f>IF(OR(A1043="",B1043=""),"",IF(AND(D1043&lt;&gt;"",E1043&lt;&gt;""),ROUND(MAX(0,(E1043-D1043)*24-MAX(0,MIN(E1043,'CẤU HÌNH'!$C$8)-MAX(D1043,'CẤU HÌNH'!$C$7))*24),2),0))</f>
        <v/>
      </c>
      <c r="H1043" s="34" t="str">
        <f>IF(M1043="X",IF(D1043&gt;'CẤU HÌNH'!$C$5+'CẤU HÌNH'!$C$10/1440,ROUND((D1043-'CẤU HÌNH'!$C$5)*1440,0),0),"")</f>
        <v/>
      </c>
      <c r="I1043" s="34" t="str">
        <f>IF(M1043="X",IF(E1043&lt;'CẤU HÌNH'!$C$6,ROUND(('CẤU HÌNH'!$C$6-E1043)*1440,0),0),"")</f>
        <v/>
      </c>
      <c r="J1043" s="37" t="str">
        <f>IF(M1043="","",IF(M1043="TC",G1043,IF(M1043="X",IF(ROUND((E1043-'CẤU HÌNH'!$C$6)*24,4)&gt;='CẤU HÌNH'!$C$13,FLOOR(ROUND((E1043-'CẤU HÌNH'!$C$6)*24,4),0.5),0),0)))</f>
        <v/>
      </c>
      <c r="K1043" s="32" t="str">
        <f>IF(A1043="","",IF(COUNTIF('CẤU HÌNH'!$E$5:$E$24,A1043)&gt;0,'CẤU HÌNH'!$C$16,IF(WEEKDAY(A1043)=1,'CẤU HÌNH'!$C$15,'CẤU HÌNH'!$C$14)))</f>
        <v/>
      </c>
      <c r="L1043" s="37" t="str">
        <f t="shared" si="1"/>
        <v/>
      </c>
      <c r="M1043" s="38" t="str">
        <f>IF(OR(A1043="",B1043=""),"",IF(F1043&lt;&gt;"",F1043,IF(G1043=0,"",IF(OR(COUNTIF('CẤU HÌNH'!$E$5:$E$24,A1043)&gt;0,WEEKDAY(A1043)=1),"TC",IF(G1043&gt;='CẤU HÌNH'!$C$11,"X",IF(G1043&gt;='CẤU HÌNH'!$C$12,"N","K"))))))</f>
        <v/>
      </c>
      <c r="N1043" s="17"/>
      <c r="O1043" s="39" t="str">
        <f t="shared" si="2"/>
        <v/>
      </c>
    </row>
    <row r="1044" ht="19.5" customHeight="1">
      <c r="A1044" s="15"/>
      <c r="B1044" s="17"/>
      <c r="C1044" s="22" t="str">
        <f t="array" ref="C1044">IF(B1044="","",IFERROR(INDEX('NHÂN VIÊN'!$C$5:$C$54,MATCH(B1044,'NHÂN VIÊN'!$B$5:$B$54,0)),"⚠ Sai mã NV"))</f>
        <v/>
      </c>
      <c r="D1044" s="24"/>
      <c r="E1044" s="24"/>
      <c r="F1044" s="25"/>
      <c r="G1044" s="32" t="str">
        <f>IF(OR(A1044="",B1044=""),"",IF(AND(D1044&lt;&gt;"",E1044&lt;&gt;""),ROUND(MAX(0,(E1044-D1044)*24-MAX(0,MIN(E1044,'CẤU HÌNH'!$C$8)-MAX(D1044,'CẤU HÌNH'!$C$7))*24),2),0))</f>
        <v/>
      </c>
      <c r="H1044" s="34" t="str">
        <f>IF(M1044="X",IF(D1044&gt;'CẤU HÌNH'!$C$5+'CẤU HÌNH'!$C$10/1440,ROUND((D1044-'CẤU HÌNH'!$C$5)*1440,0),0),"")</f>
        <v/>
      </c>
      <c r="I1044" s="34" t="str">
        <f>IF(M1044="X",IF(E1044&lt;'CẤU HÌNH'!$C$6,ROUND(('CẤU HÌNH'!$C$6-E1044)*1440,0),0),"")</f>
        <v/>
      </c>
      <c r="J1044" s="37" t="str">
        <f>IF(M1044="","",IF(M1044="TC",G1044,IF(M1044="X",IF(ROUND((E1044-'CẤU HÌNH'!$C$6)*24,4)&gt;='CẤU HÌNH'!$C$13,FLOOR(ROUND((E1044-'CẤU HÌNH'!$C$6)*24,4),0.5),0),0)))</f>
        <v/>
      </c>
      <c r="K1044" s="32" t="str">
        <f>IF(A1044="","",IF(COUNTIF('CẤU HÌNH'!$E$5:$E$24,A1044)&gt;0,'CẤU HÌNH'!$C$16,IF(WEEKDAY(A1044)=1,'CẤU HÌNH'!$C$15,'CẤU HÌNH'!$C$14)))</f>
        <v/>
      </c>
      <c r="L1044" s="37" t="str">
        <f t="shared" si="1"/>
        <v/>
      </c>
      <c r="M1044" s="38" t="str">
        <f>IF(OR(A1044="",B1044=""),"",IF(F1044&lt;&gt;"",F1044,IF(G1044=0,"",IF(OR(COUNTIF('CẤU HÌNH'!$E$5:$E$24,A1044)&gt;0,WEEKDAY(A1044)=1),"TC",IF(G1044&gt;='CẤU HÌNH'!$C$11,"X",IF(G1044&gt;='CẤU HÌNH'!$C$12,"N","K"))))))</f>
        <v/>
      </c>
      <c r="N1044" s="17"/>
      <c r="O1044" s="39" t="str">
        <f t="shared" si="2"/>
        <v/>
      </c>
    </row>
    <row r="1045" ht="19.5" customHeight="1">
      <c r="A1045" s="15"/>
      <c r="B1045" s="17"/>
      <c r="C1045" s="22" t="str">
        <f t="array" ref="C1045">IF(B1045="","",IFERROR(INDEX('NHÂN VIÊN'!$C$5:$C$54,MATCH(B1045,'NHÂN VIÊN'!$B$5:$B$54,0)),"⚠ Sai mã NV"))</f>
        <v/>
      </c>
      <c r="D1045" s="24"/>
      <c r="E1045" s="24"/>
      <c r="F1045" s="25"/>
      <c r="G1045" s="32" t="str">
        <f>IF(OR(A1045="",B1045=""),"",IF(AND(D1045&lt;&gt;"",E1045&lt;&gt;""),ROUND(MAX(0,(E1045-D1045)*24-MAX(0,MIN(E1045,'CẤU HÌNH'!$C$8)-MAX(D1045,'CẤU HÌNH'!$C$7))*24),2),0))</f>
        <v/>
      </c>
      <c r="H1045" s="34" t="str">
        <f>IF(M1045="X",IF(D1045&gt;'CẤU HÌNH'!$C$5+'CẤU HÌNH'!$C$10/1440,ROUND((D1045-'CẤU HÌNH'!$C$5)*1440,0),0),"")</f>
        <v/>
      </c>
      <c r="I1045" s="34" t="str">
        <f>IF(M1045="X",IF(E1045&lt;'CẤU HÌNH'!$C$6,ROUND(('CẤU HÌNH'!$C$6-E1045)*1440,0),0),"")</f>
        <v/>
      </c>
      <c r="J1045" s="37" t="str">
        <f>IF(M1045="","",IF(M1045="TC",G1045,IF(M1045="X",IF(ROUND((E1045-'CẤU HÌNH'!$C$6)*24,4)&gt;='CẤU HÌNH'!$C$13,FLOOR(ROUND((E1045-'CẤU HÌNH'!$C$6)*24,4),0.5),0),0)))</f>
        <v/>
      </c>
      <c r="K1045" s="32" t="str">
        <f>IF(A1045="","",IF(COUNTIF('CẤU HÌNH'!$E$5:$E$24,A1045)&gt;0,'CẤU HÌNH'!$C$16,IF(WEEKDAY(A1045)=1,'CẤU HÌNH'!$C$15,'CẤU HÌNH'!$C$14)))</f>
        <v/>
      </c>
      <c r="L1045" s="37" t="str">
        <f t="shared" si="1"/>
        <v/>
      </c>
      <c r="M1045" s="38" t="str">
        <f>IF(OR(A1045="",B1045=""),"",IF(F1045&lt;&gt;"",F1045,IF(G1045=0,"",IF(OR(COUNTIF('CẤU HÌNH'!$E$5:$E$24,A1045)&gt;0,WEEKDAY(A1045)=1),"TC",IF(G1045&gt;='CẤU HÌNH'!$C$11,"X",IF(G1045&gt;='CẤU HÌNH'!$C$12,"N","K"))))))</f>
        <v/>
      </c>
      <c r="N1045" s="17"/>
      <c r="O1045" s="39" t="str">
        <f t="shared" si="2"/>
        <v/>
      </c>
    </row>
    <row r="1046" ht="19.5" customHeight="1">
      <c r="A1046" s="15"/>
      <c r="B1046" s="17"/>
      <c r="C1046" s="22" t="str">
        <f t="array" ref="C1046">IF(B1046="","",IFERROR(INDEX('NHÂN VIÊN'!$C$5:$C$54,MATCH(B1046,'NHÂN VIÊN'!$B$5:$B$54,0)),"⚠ Sai mã NV"))</f>
        <v/>
      </c>
      <c r="D1046" s="24"/>
      <c r="E1046" s="24"/>
      <c r="F1046" s="25"/>
      <c r="G1046" s="32" t="str">
        <f>IF(OR(A1046="",B1046=""),"",IF(AND(D1046&lt;&gt;"",E1046&lt;&gt;""),ROUND(MAX(0,(E1046-D1046)*24-MAX(0,MIN(E1046,'CẤU HÌNH'!$C$8)-MAX(D1046,'CẤU HÌNH'!$C$7))*24),2),0))</f>
        <v/>
      </c>
      <c r="H1046" s="34" t="str">
        <f>IF(M1046="X",IF(D1046&gt;'CẤU HÌNH'!$C$5+'CẤU HÌNH'!$C$10/1440,ROUND((D1046-'CẤU HÌNH'!$C$5)*1440,0),0),"")</f>
        <v/>
      </c>
      <c r="I1046" s="34" t="str">
        <f>IF(M1046="X",IF(E1046&lt;'CẤU HÌNH'!$C$6,ROUND(('CẤU HÌNH'!$C$6-E1046)*1440,0),0),"")</f>
        <v/>
      </c>
      <c r="J1046" s="37" t="str">
        <f>IF(M1046="","",IF(M1046="TC",G1046,IF(M1046="X",IF(ROUND((E1046-'CẤU HÌNH'!$C$6)*24,4)&gt;='CẤU HÌNH'!$C$13,FLOOR(ROUND((E1046-'CẤU HÌNH'!$C$6)*24,4),0.5),0),0)))</f>
        <v/>
      </c>
      <c r="K1046" s="32" t="str">
        <f>IF(A1046="","",IF(COUNTIF('CẤU HÌNH'!$E$5:$E$24,A1046)&gt;0,'CẤU HÌNH'!$C$16,IF(WEEKDAY(A1046)=1,'CẤU HÌNH'!$C$15,'CẤU HÌNH'!$C$14)))</f>
        <v/>
      </c>
      <c r="L1046" s="37" t="str">
        <f t="shared" si="1"/>
        <v/>
      </c>
      <c r="M1046" s="38" t="str">
        <f>IF(OR(A1046="",B1046=""),"",IF(F1046&lt;&gt;"",F1046,IF(G1046=0,"",IF(OR(COUNTIF('CẤU HÌNH'!$E$5:$E$24,A1046)&gt;0,WEEKDAY(A1046)=1),"TC",IF(G1046&gt;='CẤU HÌNH'!$C$11,"X",IF(G1046&gt;='CẤU HÌNH'!$C$12,"N","K"))))))</f>
        <v/>
      </c>
      <c r="N1046" s="17"/>
      <c r="O1046" s="39" t="str">
        <f t="shared" si="2"/>
        <v/>
      </c>
    </row>
    <row r="1047" ht="19.5" customHeight="1">
      <c r="A1047" s="15"/>
      <c r="B1047" s="17"/>
      <c r="C1047" s="22" t="str">
        <f t="array" ref="C1047">IF(B1047="","",IFERROR(INDEX('NHÂN VIÊN'!$C$5:$C$54,MATCH(B1047,'NHÂN VIÊN'!$B$5:$B$54,0)),"⚠ Sai mã NV"))</f>
        <v/>
      </c>
      <c r="D1047" s="24"/>
      <c r="E1047" s="24"/>
      <c r="F1047" s="25"/>
      <c r="G1047" s="32" t="str">
        <f>IF(OR(A1047="",B1047=""),"",IF(AND(D1047&lt;&gt;"",E1047&lt;&gt;""),ROUND(MAX(0,(E1047-D1047)*24-MAX(0,MIN(E1047,'CẤU HÌNH'!$C$8)-MAX(D1047,'CẤU HÌNH'!$C$7))*24),2),0))</f>
        <v/>
      </c>
      <c r="H1047" s="34" t="str">
        <f>IF(M1047="X",IF(D1047&gt;'CẤU HÌNH'!$C$5+'CẤU HÌNH'!$C$10/1440,ROUND((D1047-'CẤU HÌNH'!$C$5)*1440,0),0),"")</f>
        <v/>
      </c>
      <c r="I1047" s="34" t="str">
        <f>IF(M1047="X",IF(E1047&lt;'CẤU HÌNH'!$C$6,ROUND(('CẤU HÌNH'!$C$6-E1047)*1440,0),0),"")</f>
        <v/>
      </c>
      <c r="J1047" s="37" t="str">
        <f>IF(M1047="","",IF(M1047="TC",G1047,IF(M1047="X",IF(ROUND((E1047-'CẤU HÌNH'!$C$6)*24,4)&gt;='CẤU HÌNH'!$C$13,FLOOR(ROUND((E1047-'CẤU HÌNH'!$C$6)*24,4),0.5),0),0)))</f>
        <v/>
      </c>
      <c r="K1047" s="32" t="str">
        <f>IF(A1047="","",IF(COUNTIF('CẤU HÌNH'!$E$5:$E$24,A1047)&gt;0,'CẤU HÌNH'!$C$16,IF(WEEKDAY(A1047)=1,'CẤU HÌNH'!$C$15,'CẤU HÌNH'!$C$14)))</f>
        <v/>
      </c>
      <c r="L1047" s="37" t="str">
        <f t="shared" si="1"/>
        <v/>
      </c>
      <c r="M1047" s="38" t="str">
        <f>IF(OR(A1047="",B1047=""),"",IF(F1047&lt;&gt;"",F1047,IF(G1047=0,"",IF(OR(COUNTIF('CẤU HÌNH'!$E$5:$E$24,A1047)&gt;0,WEEKDAY(A1047)=1),"TC",IF(G1047&gt;='CẤU HÌNH'!$C$11,"X",IF(G1047&gt;='CẤU HÌNH'!$C$12,"N","K"))))))</f>
        <v/>
      </c>
      <c r="N1047" s="17"/>
      <c r="O1047" s="39" t="str">
        <f t="shared" si="2"/>
        <v/>
      </c>
    </row>
    <row r="1048" ht="19.5" customHeight="1">
      <c r="A1048" s="15"/>
      <c r="B1048" s="17"/>
      <c r="C1048" s="22" t="str">
        <f t="array" ref="C1048">IF(B1048="","",IFERROR(INDEX('NHÂN VIÊN'!$C$5:$C$54,MATCH(B1048,'NHÂN VIÊN'!$B$5:$B$54,0)),"⚠ Sai mã NV"))</f>
        <v/>
      </c>
      <c r="D1048" s="24"/>
      <c r="E1048" s="24"/>
      <c r="F1048" s="25"/>
      <c r="G1048" s="32" t="str">
        <f>IF(OR(A1048="",B1048=""),"",IF(AND(D1048&lt;&gt;"",E1048&lt;&gt;""),ROUND(MAX(0,(E1048-D1048)*24-MAX(0,MIN(E1048,'CẤU HÌNH'!$C$8)-MAX(D1048,'CẤU HÌNH'!$C$7))*24),2),0))</f>
        <v/>
      </c>
      <c r="H1048" s="34" t="str">
        <f>IF(M1048="X",IF(D1048&gt;'CẤU HÌNH'!$C$5+'CẤU HÌNH'!$C$10/1440,ROUND((D1048-'CẤU HÌNH'!$C$5)*1440,0),0),"")</f>
        <v/>
      </c>
      <c r="I1048" s="34" t="str">
        <f>IF(M1048="X",IF(E1048&lt;'CẤU HÌNH'!$C$6,ROUND(('CẤU HÌNH'!$C$6-E1048)*1440,0),0),"")</f>
        <v/>
      </c>
      <c r="J1048" s="37" t="str">
        <f>IF(M1048="","",IF(M1048="TC",G1048,IF(M1048="X",IF(ROUND((E1048-'CẤU HÌNH'!$C$6)*24,4)&gt;='CẤU HÌNH'!$C$13,FLOOR(ROUND((E1048-'CẤU HÌNH'!$C$6)*24,4),0.5),0),0)))</f>
        <v/>
      </c>
      <c r="K1048" s="32" t="str">
        <f>IF(A1048="","",IF(COUNTIF('CẤU HÌNH'!$E$5:$E$24,A1048)&gt;0,'CẤU HÌNH'!$C$16,IF(WEEKDAY(A1048)=1,'CẤU HÌNH'!$C$15,'CẤU HÌNH'!$C$14)))</f>
        <v/>
      </c>
      <c r="L1048" s="37" t="str">
        <f t="shared" si="1"/>
        <v/>
      </c>
      <c r="M1048" s="38" t="str">
        <f>IF(OR(A1048="",B1048=""),"",IF(F1048&lt;&gt;"",F1048,IF(G1048=0,"",IF(OR(COUNTIF('CẤU HÌNH'!$E$5:$E$24,A1048)&gt;0,WEEKDAY(A1048)=1),"TC",IF(G1048&gt;='CẤU HÌNH'!$C$11,"X",IF(G1048&gt;='CẤU HÌNH'!$C$12,"N","K"))))))</f>
        <v/>
      </c>
      <c r="N1048" s="17"/>
      <c r="O1048" s="39" t="str">
        <f t="shared" si="2"/>
        <v/>
      </c>
    </row>
    <row r="1049" ht="19.5" customHeight="1">
      <c r="A1049" s="15"/>
      <c r="B1049" s="17"/>
      <c r="C1049" s="22" t="str">
        <f t="array" ref="C1049">IF(B1049="","",IFERROR(INDEX('NHÂN VIÊN'!$C$5:$C$54,MATCH(B1049,'NHÂN VIÊN'!$B$5:$B$54,0)),"⚠ Sai mã NV"))</f>
        <v/>
      </c>
      <c r="D1049" s="24"/>
      <c r="E1049" s="24"/>
      <c r="F1049" s="25"/>
      <c r="G1049" s="32" t="str">
        <f>IF(OR(A1049="",B1049=""),"",IF(AND(D1049&lt;&gt;"",E1049&lt;&gt;""),ROUND(MAX(0,(E1049-D1049)*24-MAX(0,MIN(E1049,'CẤU HÌNH'!$C$8)-MAX(D1049,'CẤU HÌNH'!$C$7))*24),2),0))</f>
        <v/>
      </c>
      <c r="H1049" s="34" t="str">
        <f>IF(M1049="X",IF(D1049&gt;'CẤU HÌNH'!$C$5+'CẤU HÌNH'!$C$10/1440,ROUND((D1049-'CẤU HÌNH'!$C$5)*1440,0),0),"")</f>
        <v/>
      </c>
      <c r="I1049" s="34" t="str">
        <f>IF(M1049="X",IF(E1049&lt;'CẤU HÌNH'!$C$6,ROUND(('CẤU HÌNH'!$C$6-E1049)*1440,0),0),"")</f>
        <v/>
      </c>
      <c r="J1049" s="37" t="str">
        <f>IF(M1049="","",IF(M1049="TC",G1049,IF(M1049="X",IF(ROUND((E1049-'CẤU HÌNH'!$C$6)*24,4)&gt;='CẤU HÌNH'!$C$13,FLOOR(ROUND((E1049-'CẤU HÌNH'!$C$6)*24,4),0.5),0),0)))</f>
        <v/>
      </c>
      <c r="K1049" s="32" t="str">
        <f>IF(A1049="","",IF(COUNTIF('CẤU HÌNH'!$E$5:$E$24,A1049)&gt;0,'CẤU HÌNH'!$C$16,IF(WEEKDAY(A1049)=1,'CẤU HÌNH'!$C$15,'CẤU HÌNH'!$C$14)))</f>
        <v/>
      </c>
      <c r="L1049" s="37" t="str">
        <f t="shared" si="1"/>
        <v/>
      </c>
      <c r="M1049" s="38" t="str">
        <f>IF(OR(A1049="",B1049=""),"",IF(F1049&lt;&gt;"",F1049,IF(G1049=0,"",IF(OR(COUNTIF('CẤU HÌNH'!$E$5:$E$24,A1049)&gt;0,WEEKDAY(A1049)=1),"TC",IF(G1049&gt;='CẤU HÌNH'!$C$11,"X",IF(G1049&gt;='CẤU HÌNH'!$C$12,"N","K"))))))</f>
        <v/>
      </c>
      <c r="N1049" s="17"/>
      <c r="O1049" s="39" t="str">
        <f t="shared" si="2"/>
        <v/>
      </c>
    </row>
    <row r="1050" ht="19.5" customHeight="1">
      <c r="A1050" s="15"/>
      <c r="B1050" s="17"/>
      <c r="C1050" s="22" t="str">
        <f t="array" ref="C1050">IF(B1050="","",IFERROR(INDEX('NHÂN VIÊN'!$C$5:$C$54,MATCH(B1050,'NHÂN VIÊN'!$B$5:$B$54,0)),"⚠ Sai mã NV"))</f>
        <v/>
      </c>
      <c r="D1050" s="24"/>
      <c r="E1050" s="24"/>
      <c r="F1050" s="25"/>
      <c r="G1050" s="32" t="str">
        <f>IF(OR(A1050="",B1050=""),"",IF(AND(D1050&lt;&gt;"",E1050&lt;&gt;""),ROUND(MAX(0,(E1050-D1050)*24-MAX(0,MIN(E1050,'CẤU HÌNH'!$C$8)-MAX(D1050,'CẤU HÌNH'!$C$7))*24),2),0))</f>
        <v/>
      </c>
      <c r="H1050" s="34" t="str">
        <f>IF(M1050="X",IF(D1050&gt;'CẤU HÌNH'!$C$5+'CẤU HÌNH'!$C$10/1440,ROUND((D1050-'CẤU HÌNH'!$C$5)*1440,0),0),"")</f>
        <v/>
      </c>
      <c r="I1050" s="34" t="str">
        <f>IF(M1050="X",IF(E1050&lt;'CẤU HÌNH'!$C$6,ROUND(('CẤU HÌNH'!$C$6-E1050)*1440,0),0),"")</f>
        <v/>
      </c>
      <c r="J1050" s="37" t="str">
        <f>IF(M1050="","",IF(M1050="TC",G1050,IF(M1050="X",IF(ROUND((E1050-'CẤU HÌNH'!$C$6)*24,4)&gt;='CẤU HÌNH'!$C$13,FLOOR(ROUND((E1050-'CẤU HÌNH'!$C$6)*24,4),0.5),0),0)))</f>
        <v/>
      </c>
      <c r="K1050" s="32" t="str">
        <f>IF(A1050="","",IF(COUNTIF('CẤU HÌNH'!$E$5:$E$24,A1050)&gt;0,'CẤU HÌNH'!$C$16,IF(WEEKDAY(A1050)=1,'CẤU HÌNH'!$C$15,'CẤU HÌNH'!$C$14)))</f>
        <v/>
      </c>
      <c r="L1050" s="37" t="str">
        <f t="shared" si="1"/>
        <v/>
      </c>
      <c r="M1050" s="38" t="str">
        <f>IF(OR(A1050="",B1050=""),"",IF(F1050&lt;&gt;"",F1050,IF(G1050=0,"",IF(OR(COUNTIF('CẤU HÌNH'!$E$5:$E$24,A1050)&gt;0,WEEKDAY(A1050)=1),"TC",IF(G1050&gt;='CẤU HÌNH'!$C$11,"X",IF(G1050&gt;='CẤU HÌNH'!$C$12,"N","K"))))))</f>
        <v/>
      </c>
      <c r="N1050" s="17"/>
      <c r="O1050" s="39" t="str">
        <f t="shared" si="2"/>
        <v/>
      </c>
    </row>
    <row r="1051" ht="19.5" customHeight="1">
      <c r="A1051" s="15"/>
      <c r="B1051" s="17"/>
      <c r="C1051" s="22" t="str">
        <f t="array" ref="C1051">IF(B1051="","",IFERROR(INDEX('NHÂN VIÊN'!$C$5:$C$54,MATCH(B1051,'NHÂN VIÊN'!$B$5:$B$54,0)),"⚠ Sai mã NV"))</f>
        <v/>
      </c>
      <c r="D1051" s="24"/>
      <c r="E1051" s="24"/>
      <c r="F1051" s="25"/>
      <c r="G1051" s="32" t="str">
        <f>IF(OR(A1051="",B1051=""),"",IF(AND(D1051&lt;&gt;"",E1051&lt;&gt;""),ROUND(MAX(0,(E1051-D1051)*24-MAX(0,MIN(E1051,'CẤU HÌNH'!$C$8)-MAX(D1051,'CẤU HÌNH'!$C$7))*24),2),0))</f>
        <v/>
      </c>
      <c r="H1051" s="34" t="str">
        <f>IF(M1051="X",IF(D1051&gt;'CẤU HÌNH'!$C$5+'CẤU HÌNH'!$C$10/1440,ROUND((D1051-'CẤU HÌNH'!$C$5)*1440,0),0),"")</f>
        <v/>
      </c>
      <c r="I1051" s="34" t="str">
        <f>IF(M1051="X",IF(E1051&lt;'CẤU HÌNH'!$C$6,ROUND(('CẤU HÌNH'!$C$6-E1051)*1440,0),0),"")</f>
        <v/>
      </c>
      <c r="J1051" s="37" t="str">
        <f>IF(M1051="","",IF(M1051="TC",G1051,IF(M1051="X",IF(ROUND((E1051-'CẤU HÌNH'!$C$6)*24,4)&gt;='CẤU HÌNH'!$C$13,FLOOR(ROUND((E1051-'CẤU HÌNH'!$C$6)*24,4),0.5),0),0)))</f>
        <v/>
      </c>
      <c r="K1051" s="32" t="str">
        <f>IF(A1051="","",IF(COUNTIF('CẤU HÌNH'!$E$5:$E$24,A1051)&gt;0,'CẤU HÌNH'!$C$16,IF(WEEKDAY(A1051)=1,'CẤU HÌNH'!$C$15,'CẤU HÌNH'!$C$14)))</f>
        <v/>
      </c>
      <c r="L1051" s="37" t="str">
        <f t="shared" si="1"/>
        <v/>
      </c>
      <c r="M1051" s="38" t="str">
        <f>IF(OR(A1051="",B1051=""),"",IF(F1051&lt;&gt;"",F1051,IF(G1051=0,"",IF(OR(COUNTIF('CẤU HÌNH'!$E$5:$E$24,A1051)&gt;0,WEEKDAY(A1051)=1),"TC",IF(G1051&gt;='CẤU HÌNH'!$C$11,"X",IF(G1051&gt;='CẤU HÌNH'!$C$12,"N","K"))))))</f>
        <v/>
      </c>
      <c r="N1051" s="17"/>
      <c r="O1051" s="39" t="str">
        <f t="shared" si="2"/>
        <v/>
      </c>
    </row>
    <row r="1052" ht="19.5" customHeight="1">
      <c r="A1052" s="15"/>
      <c r="B1052" s="17"/>
      <c r="C1052" s="22" t="str">
        <f t="array" ref="C1052">IF(B1052="","",IFERROR(INDEX('NHÂN VIÊN'!$C$5:$C$54,MATCH(B1052,'NHÂN VIÊN'!$B$5:$B$54,0)),"⚠ Sai mã NV"))</f>
        <v/>
      </c>
      <c r="D1052" s="24"/>
      <c r="E1052" s="24"/>
      <c r="F1052" s="25"/>
      <c r="G1052" s="32" t="str">
        <f>IF(OR(A1052="",B1052=""),"",IF(AND(D1052&lt;&gt;"",E1052&lt;&gt;""),ROUND(MAX(0,(E1052-D1052)*24-MAX(0,MIN(E1052,'CẤU HÌNH'!$C$8)-MAX(D1052,'CẤU HÌNH'!$C$7))*24),2),0))</f>
        <v/>
      </c>
      <c r="H1052" s="34" t="str">
        <f>IF(M1052="X",IF(D1052&gt;'CẤU HÌNH'!$C$5+'CẤU HÌNH'!$C$10/1440,ROUND((D1052-'CẤU HÌNH'!$C$5)*1440,0),0),"")</f>
        <v/>
      </c>
      <c r="I1052" s="34" t="str">
        <f>IF(M1052="X",IF(E1052&lt;'CẤU HÌNH'!$C$6,ROUND(('CẤU HÌNH'!$C$6-E1052)*1440,0),0),"")</f>
        <v/>
      </c>
      <c r="J1052" s="37" t="str">
        <f>IF(M1052="","",IF(M1052="TC",G1052,IF(M1052="X",IF(ROUND((E1052-'CẤU HÌNH'!$C$6)*24,4)&gt;='CẤU HÌNH'!$C$13,FLOOR(ROUND((E1052-'CẤU HÌNH'!$C$6)*24,4),0.5),0),0)))</f>
        <v/>
      </c>
      <c r="K1052" s="32" t="str">
        <f>IF(A1052="","",IF(COUNTIF('CẤU HÌNH'!$E$5:$E$24,A1052)&gt;0,'CẤU HÌNH'!$C$16,IF(WEEKDAY(A1052)=1,'CẤU HÌNH'!$C$15,'CẤU HÌNH'!$C$14)))</f>
        <v/>
      </c>
      <c r="L1052" s="37" t="str">
        <f t="shared" si="1"/>
        <v/>
      </c>
      <c r="M1052" s="38" t="str">
        <f>IF(OR(A1052="",B1052=""),"",IF(F1052&lt;&gt;"",F1052,IF(G1052=0,"",IF(OR(COUNTIF('CẤU HÌNH'!$E$5:$E$24,A1052)&gt;0,WEEKDAY(A1052)=1),"TC",IF(G1052&gt;='CẤU HÌNH'!$C$11,"X",IF(G1052&gt;='CẤU HÌNH'!$C$12,"N","K"))))))</f>
        <v/>
      </c>
      <c r="N1052" s="17"/>
      <c r="O1052" s="39" t="str">
        <f t="shared" si="2"/>
        <v/>
      </c>
    </row>
    <row r="1053" ht="19.5" customHeight="1">
      <c r="A1053" s="15"/>
      <c r="B1053" s="17"/>
      <c r="C1053" s="22" t="str">
        <f t="array" ref="C1053">IF(B1053="","",IFERROR(INDEX('NHÂN VIÊN'!$C$5:$C$54,MATCH(B1053,'NHÂN VIÊN'!$B$5:$B$54,0)),"⚠ Sai mã NV"))</f>
        <v/>
      </c>
      <c r="D1053" s="24"/>
      <c r="E1053" s="24"/>
      <c r="F1053" s="25"/>
      <c r="G1053" s="32" t="str">
        <f>IF(OR(A1053="",B1053=""),"",IF(AND(D1053&lt;&gt;"",E1053&lt;&gt;""),ROUND(MAX(0,(E1053-D1053)*24-MAX(0,MIN(E1053,'CẤU HÌNH'!$C$8)-MAX(D1053,'CẤU HÌNH'!$C$7))*24),2),0))</f>
        <v/>
      </c>
      <c r="H1053" s="34" t="str">
        <f>IF(M1053="X",IF(D1053&gt;'CẤU HÌNH'!$C$5+'CẤU HÌNH'!$C$10/1440,ROUND((D1053-'CẤU HÌNH'!$C$5)*1440,0),0),"")</f>
        <v/>
      </c>
      <c r="I1053" s="34" t="str">
        <f>IF(M1053="X",IF(E1053&lt;'CẤU HÌNH'!$C$6,ROUND(('CẤU HÌNH'!$C$6-E1053)*1440,0),0),"")</f>
        <v/>
      </c>
      <c r="J1053" s="37" t="str">
        <f>IF(M1053="","",IF(M1053="TC",G1053,IF(M1053="X",IF(ROUND((E1053-'CẤU HÌNH'!$C$6)*24,4)&gt;='CẤU HÌNH'!$C$13,FLOOR(ROUND((E1053-'CẤU HÌNH'!$C$6)*24,4),0.5),0),0)))</f>
        <v/>
      </c>
      <c r="K1053" s="32" t="str">
        <f>IF(A1053="","",IF(COUNTIF('CẤU HÌNH'!$E$5:$E$24,A1053)&gt;0,'CẤU HÌNH'!$C$16,IF(WEEKDAY(A1053)=1,'CẤU HÌNH'!$C$15,'CẤU HÌNH'!$C$14)))</f>
        <v/>
      </c>
      <c r="L1053" s="37" t="str">
        <f t="shared" si="1"/>
        <v/>
      </c>
      <c r="M1053" s="38" t="str">
        <f>IF(OR(A1053="",B1053=""),"",IF(F1053&lt;&gt;"",F1053,IF(G1053=0,"",IF(OR(COUNTIF('CẤU HÌNH'!$E$5:$E$24,A1053)&gt;0,WEEKDAY(A1053)=1),"TC",IF(G1053&gt;='CẤU HÌNH'!$C$11,"X",IF(G1053&gt;='CẤU HÌNH'!$C$12,"N","K"))))))</f>
        <v/>
      </c>
      <c r="N1053" s="17"/>
      <c r="O1053" s="39" t="str">
        <f t="shared" si="2"/>
        <v/>
      </c>
    </row>
    <row r="1054" ht="19.5" customHeight="1">
      <c r="A1054" s="15"/>
      <c r="B1054" s="17"/>
      <c r="C1054" s="22" t="str">
        <f t="array" ref="C1054">IF(B1054="","",IFERROR(INDEX('NHÂN VIÊN'!$C$5:$C$54,MATCH(B1054,'NHÂN VIÊN'!$B$5:$B$54,0)),"⚠ Sai mã NV"))</f>
        <v/>
      </c>
      <c r="D1054" s="24"/>
      <c r="E1054" s="24"/>
      <c r="F1054" s="25"/>
      <c r="G1054" s="32" t="str">
        <f>IF(OR(A1054="",B1054=""),"",IF(AND(D1054&lt;&gt;"",E1054&lt;&gt;""),ROUND(MAX(0,(E1054-D1054)*24-MAX(0,MIN(E1054,'CẤU HÌNH'!$C$8)-MAX(D1054,'CẤU HÌNH'!$C$7))*24),2),0))</f>
        <v/>
      </c>
      <c r="H1054" s="34" t="str">
        <f>IF(M1054="X",IF(D1054&gt;'CẤU HÌNH'!$C$5+'CẤU HÌNH'!$C$10/1440,ROUND((D1054-'CẤU HÌNH'!$C$5)*1440,0),0),"")</f>
        <v/>
      </c>
      <c r="I1054" s="34" t="str">
        <f>IF(M1054="X",IF(E1054&lt;'CẤU HÌNH'!$C$6,ROUND(('CẤU HÌNH'!$C$6-E1054)*1440,0),0),"")</f>
        <v/>
      </c>
      <c r="J1054" s="37" t="str">
        <f>IF(M1054="","",IF(M1054="TC",G1054,IF(M1054="X",IF(ROUND((E1054-'CẤU HÌNH'!$C$6)*24,4)&gt;='CẤU HÌNH'!$C$13,FLOOR(ROUND((E1054-'CẤU HÌNH'!$C$6)*24,4),0.5),0),0)))</f>
        <v/>
      </c>
      <c r="K1054" s="32" t="str">
        <f>IF(A1054="","",IF(COUNTIF('CẤU HÌNH'!$E$5:$E$24,A1054)&gt;0,'CẤU HÌNH'!$C$16,IF(WEEKDAY(A1054)=1,'CẤU HÌNH'!$C$15,'CẤU HÌNH'!$C$14)))</f>
        <v/>
      </c>
      <c r="L1054" s="37" t="str">
        <f t="shared" si="1"/>
        <v/>
      </c>
      <c r="M1054" s="38" t="str">
        <f>IF(OR(A1054="",B1054=""),"",IF(F1054&lt;&gt;"",F1054,IF(G1054=0,"",IF(OR(COUNTIF('CẤU HÌNH'!$E$5:$E$24,A1054)&gt;0,WEEKDAY(A1054)=1),"TC",IF(G1054&gt;='CẤU HÌNH'!$C$11,"X",IF(G1054&gt;='CẤU HÌNH'!$C$12,"N","K"))))))</f>
        <v/>
      </c>
      <c r="N1054" s="17"/>
      <c r="O1054" s="39" t="str">
        <f t="shared" si="2"/>
        <v/>
      </c>
    </row>
    <row r="1055" ht="19.5" customHeight="1">
      <c r="A1055" s="15"/>
      <c r="B1055" s="17"/>
      <c r="C1055" s="22" t="str">
        <f t="array" ref="C1055">IF(B1055="","",IFERROR(INDEX('NHÂN VIÊN'!$C$5:$C$54,MATCH(B1055,'NHÂN VIÊN'!$B$5:$B$54,0)),"⚠ Sai mã NV"))</f>
        <v/>
      </c>
      <c r="D1055" s="24"/>
      <c r="E1055" s="24"/>
      <c r="F1055" s="25"/>
      <c r="G1055" s="32" t="str">
        <f>IF(OR(A1055="",B1055=""),"",IF(AND(D1055&lt;&gt;"",E1055&lt;&gt;""),ROUND(MAX(0,(E1055-D1055)*24-MAX(0,MIN(E1055,'CẤU HÌNH'!$C$8)-MAX(D1055,'CẤU HÌNH'!$C$7))*24),2),0))</f>
        <v/>
      </c>
      <c r="H1055" s="34" t="str">
        <f>IF(M1055="X",IF(D1055&gt;'CẤU HÌNH'!$C$5+'CẤU HÌNH'!$C$10/1440,ROUND((D1055-'CẤU HÌNH'!$C$5)*1440,0),0),"")</f>
        <v/>
      </c>
      <c r="I1055" s="34" t="str">
        <f>IF(M1055="X",IF(E1055&lt;'CẤU HÌNH'!$C$6,ROUND(('CẤU HÌNH'!$C$6-E1055)*1440,0),0),"")</f>
        <v/>
      </c>
      <c r="J1055" s="37" t="str">
        <f>IF(M1055="","",IF(M1055="TC",G1055,IF(M1055="X",IF(ROUND((E1055-'CẤU HÌNH'!$C$6)*24,4)&gt;='CẤU HÌNH'!$C$13,FLOOR(ROUND((E1055-'CẤU HÌNH'!$C$6)*24,4),0.5),0),0)))</f>
        <v/>
      </c>
      <c r="K1055" s="32" t="str">
        <f>IF(A1055="","",IF(COUNTIF('CẤU HÌNH'!$E$5:$E$24,A1055)&gt;0,'CẤU HÌNH'!$C$16,IF(WEEKDAY(A1055)=1,'CẤU HÌNH'!$C$15,'CẤU HÌNH'!$C$14)))</f>
        <v/>
      </c>
      <c r="L1055" s="37" t="str">
        <f t="shared" si="1"/>
        <v/>
      </c>
      <c r="M1055" s="38" t="str">
        <f>IF(OR(A1055="",B1055=""),"",IF(F1055&lt;&gt;"",F1055,IF(G1055=0,"",IF(OR(COUNTIF('CẤU HÌNH'!$E$5:$E$24,A1055)&gt;0,WEEKDAY(A1055)=1),"TC",IF(G1055&gt;='CẤU HÌNH'!$C$11,"X",IF(G1055&gt;='CẤU HÌNH'!$C$12,"N","K"))))))</f>
        <v/>
      </c>
      <c r="N1055" s="17"/>
      <c r="O1055" s="39" t="str">
        <f t="shared" si="2"/>
        <v/>
      </c>
    </row>
    <row r="1056" ht="19.5" customHeight="1">
      <c r="A1056" s="15"/>
      <c r="B1056" s="17"/>
      <c r="C1056" s="22" t="str">
        <f t="array" ref="C1056">IF(B1056="","",IFERROR(INDEX('NHÂN VIÊN'!$C$5:$C$54,MATCH(B1056,'NHÂN VIÊN'!$B$5:$B$54,0)),"⚠ Sai mã NV"))</f>
        <v/>
      </c>
      <c r="D1056" s="24"/>
      <c r="E1056" s="24"/>
      <c r="F1056" s="25"/>
      <c r="G1056" s="32" t="str">
        <f>IF(OR(A1056="",B1056=""),"",IF(AND(D1056&lt;&gt;"",E1056&lt;&gt;""),ROUND(MAX(0,(E1056-D1056)*24-MAX(0,MIN(E1056,'CẤU HÌNH'!$C$8)-MAX(D1056,'CẤU HÌNH'!$C$7))*24),2),0))</f>
        <v/>
      </c>
      <c r="H1056" s="34" t="str">
        <f>IF(M1056="X",IF(D1056&gt;'CẤU HÌNH'!$C$5+'CẤU HÌNH'!$C$10/1440,ROUND((D1056-'CẤU HÌNH'!$C$5)*1440,0),0),"")</f>
        <v/>
      </c>
      <c r="I1056" s="34" t="str">
        <f>IF(M1056="X",IF(E1056&lt;'CẤU HÌNH'!$C$6,ROUND(('CẤU HÌNH'!$C$6-E1056)*1440,0),0),"")</f>
        <v/>
      </c>
      <c r="J1056" s="37" t="str">
        <f>IF(M1056="","",IF(M1056="TC",G1056,IF(M1056="X",IF(ROUND((E1056-'CẤU HÌNH'!$C$6)*24,4)&gt;='CẤU HÌNH'!$C$13,FLOOR(ROUND((E1056-'CẤU HÌNH'!$C$6)*24,4),0.5),0),0)))</f>
        <v/>
      </c>
      <c r="K1056" s="32" t="str">
        <f>IF(A1056="","",IF(COUNTIF('CẤU HÌNH'!$E$5:$E$24,A1056)&gt;0,'CẤU HÌNH'!$C$16,IF(WEEKDAY(A1056)=1,'CẤU HÌNH'!$C$15,'CẤU HÌNH'!$C$14)))</f>
        <v/>
      </c>
      <c r="L1056" s="37" t="str">
        <f t="shared" si="1"/>
        <v/>
      </c>
      <c r="M1056" s="38" t="str">
        <f>IF(OR(A1056="",B1056=""),"",IF(F1056&lt;&gt;"",F1056,IF(G1056=0,"",IF(OR(COUNTIF('CẤU HÌNH'!$E$5:$E$24,A1056)&gt;0,WEEKDAY(A1056)=1),"TC",IF(G1056&gt;='CẤU HÌNH'!$C$11,"X",IF(G1056&gt;='CẤU HÌNH'!$C$12,"N","K"))))))</f>
        <v/>
      </c>
      <c r="N1056" s="17"/>
      <c r="O1056" s="39" t="str">
        <f t="shared" si="2"/>
        <v/>
      </c>
    </row>
    <row r="1057" ht="19.5" customHeight="1">
      <c r="A1057" s="15"/>
      <c r="B1057" s="17"/>
      <c r="C1057" s="22" t="str">
        <f t="array" ref="C1057">IF(B1057="","",IFERROR(INDEX('NHÂN VIÊN'!$C$5:$C$54,MATCH(B1057,'NHÂN VIÊN'!$B$5:$B$54,0)),"⚠ Sai mã NV"))</f>
        <v/>
      </c>
      <c r="D1057" s="24"/>
      <c r="E1057" s="24"/>
      <c r="F1057" s="25"/>
      <c r="G1057" s="32" t="str">
        <f>IF(OR(A1057="",B1057=""),"",IF(AND(D1057&lt;&gt;"",E1057&lt;&gt;""),ROUND(MAX(0,(E1057-D1057)*24-MAX(0,MIN(E1057,'CẤU HÌNH'!$C$8)-MAX(D1057,'CẤU HÌNH'!$C$7))*24),2),0))</f>
        <v/>
      </c>
      <c r="H1057" s="34" t="str">
        <f>IF(M1057="X",IF(D1057&gt;'CẤU HÌNH'!$C$5+'CẤU HÌNH'!$C$10/1440,ROUND((D1057-'CẤU HÌNH'!$C$5)*1440,0),0),"")</f>
        <v/>
      </c>
      <c r="I1057" s="34" t="str">
        <f>IF(M1057="X",IF(E1057&lt;'CẤU HÌNH'!$C$6,ROUND(('CẤU HÌNH'!$C$6-E1057)*1440,0),0),"")</f>
        <v/>
      </c>
      <c r="J1057" s="37" t="str">
        <f>IF(M1057="","",IF(M1057="TC",G1057,IF(M1057="X",IF(ROUND((E1057-'CẤU HÌNH'!$C$6)*24,4)&gt;='CẤU HÌNH'!$C$13,FLOOR(ROUND((E1057-'CẤU HÌNH'!$C$6)*24,4),0.5),0),0)))</f>
        <v/>
      </c>
      <c r="K1057" s="32" t="str">
        <f>IF(A1057="","",IF(COUNTIF('CẤU HÌNH'!$E$5:$E$24,A1057)&gt;0,'CẤU HÌNH'!$C$16,IF(WEEKDAY(A1057)=1,'CẤU HÌNH'!$C$15,'CẤU HÌNH'!$C$14)))</f>
        <v/>
      </c>
      <c r="L1057" s="37" t="str">
        <f t="shared" si="1"/>
        <v/>
      </c>
      <c r="M1057" s="38" t="str">
        <f>IF(OR(A1057="",B1057=""),"",IF(F1057&lt;&gt;"",F1057,IF(G1057=0,"",IF(OR(COUNTIF('CẤU HÌNH'!$E$5:$E$24,A1057)&gt;0,WEEKDAY(A1057)=1),"TC",IF(G1057&gt;='CẤU HÌNH'!$C$11,"X",IF(G1057&gt;='CẤU HÌNH'!$C$12,"N","K"))))))</f>
        <v/>
      </c>
      <c r="N1057" s="17"/>
      <c r="O1057" s="39" t="str">
        <f t="shared" si="2"/>
        <v/>
      </c>
    </row>
    <row r="1058" ht="19.5" customHeight="1">
      <c r="A1058" s="15"/>
      <c r="B1058" s="17"/>
      <c r="C1058" s="22" t="str">
        <f t="array" ref="C1058">IF(B1058="","",IFERROR(INDEX('NHÂN VIÊN'!$C$5:$C$54,MATCH(B1058,'NHÂN VIÊN'!$B$5:$B$54,0)),"⚠ Sai mã NV"))</f>
        <v/>
      </c>
      <c r="D1058" s="24"/>
      <c r="E1058" s="24"/>
      <c r="F1058" s="25"/>
      <c r="G1058" s="32" t="str">
        <f>IF(OR(A1058="",B1058=""),"",IF(AND(D1058&lt;&gt;"",E1058&lt;&gt;""),ROUND(MAX(0,(E1058-D1058)*24-MAX(0,MIN(E1058,'CẤU HÌNH'!$C$8)-MAX(D1058,'CẤU HÌNH'!$C$7))*24),2),0))</f>
        <v/>
      </c>
      <c r="H1058" s="34" t="str">
        <f>IF(M1058="X",IF(D1058&gt;'CẤU HÌNH'!$C$5+'CẤU HÌNH'!$C$10/1440,ROUND((D1058-'CẤU HÌNH'!$C$5)*1440,0),0),"")</f>
        <v/>
      </c>
      <c r="I1058" s="34" t="str">
        <f>IF(M1058="X",IF(E1058&lt;'CẤU HÌNH'!$C$6,ROUND(('CẤU HÌNH'!$C$6-E1058)*1440,0),0),"")</f>
        <v/>
      </c>
      <c r="J1058" s="37" t="str">
        <f>IF(M1058="","",IF(M1058="TC",G1058,IF(M1058="X",IF(ROUND((E1058-'CẤU HÌNH'!$C$6)*24,4)&gt;='CẤU HÌNH'!$C$13,FLOOR(ROUND((E1058-'CẤU HÌNH'!$C$6)*24,4),0.5),0),0)))</f>
        <v/>
      </c>
      <c r="K1058" s="32" t="str">
        <f>IF(A1058="","",IF(COUNTIF('CẤU HÌNH'!$E$5:$E$24,A1058)&gt;0,'CẤU HÌNH'!$C$16,IF(WEEKDAY(A1058)=1,'CẤU HÌNH'!$C$15,'CẤU HÌNH'!$C$14)))</f>
        <v/>
      </c>
      <c r="L1058" s="37" t="str">
        <f t="shared" si="1"/>
        <v/>
      </c>
      <c r="M1058" s="38" t="str">
        <f>IF(OR(A1058="",B1058=""),"",IF(F1058&lt;&gt;"",F1058,IF(G1058=0,"",IF(OR(COUNTIF('CẤU HÌNH'!$E$5:$E$24,A1058)&gt;0,WEEKDAY(A1058)=1),"TC",IF(G1058&gt;='CẤU HÌNH'!$C$11,"X",IF(G1058&gt;='CẤU HÌNH'!$C$12,"N","K"))))))</f>
        <v/>
      </c>
      <c r="N1058" s="17"/>
      <c r="O1058" s="39" t="str">
        <f t="shared" si="2"/>
        <v/>
      </c>
    </row>
    <row r="1059" ht="19.5" customHeight="1">
      <c r="A1059" s="15"/>
      <c r="B1059" s="17"/>
      <c r="C1059" s="22" t="str">
        <f t="array" ref="C1059">IF(B1059="","",IFERROR(INDEX('NHÂN VIÊN'!$C$5:$C$54,MATCH(B1059,'NHÂN VIÊN'!$B$5:$B$54,0)),"⚠ Sai mã NV"))</f>
        <v/>
      </c>
      <c r="D1059" s="24"/>
      <c r="E1059" s="24"/>
      <c r="F1059" s="25"/>
      <c r="G1059" s="32" t="str">
        <f>IF(OR(A1059="",B1059=""),"",IF(AND(D1059&lt;&gt;"",E1059&lt;&gt;""),ROUND(MAX(0,(E1059-D1059)*24-MAX(0,MIN(E1059,'CẤU HÌNH'!$C$8)-MAX(D1059,'CẤU HÌNH'!$C$7))*24),2),0))</f>
        <v/>
      </c>
      <c r="H1059" s="34" t="str">
        <f>IF(M1059="X",IF(D1059&gt;'CẤU HÌNH'!$C$5+'CẤU HÌNH'!$C$10/1440,ROUND((D1059-'CẤU HÌNH'!$C$5)*1440,0),0),"")</f>
        <v/>
      </c>
      <c r="I1059" s="34" t="str">
        <f>IF(M1059="X",IF(E1059&lt;'CẤU HÌNH'!$C$6,ROUND(('CẤU HÌNH'!$C$6-E1059)*1440,0),0),"")</f>
        <v/>
      </c>
      <c r="J1059" s="37" t="str">
        <f>IF(M1059="","",IF(M1059="TC",G1059,IF(M1059="X",IF(ROUND((E1059-'CẤU HÌNH'!$C$6)*24,4)&gt;='CẤU HÌNH'!$C$13,FLOOR(ROUND((E1059-'CẤU HÌNH'!$C$6)*24,4),0.5),0),0)))</f>
        <v/>
      </c>
      <c r="K1059" s="32" t="str">
        <f>IF(A1059="","",IF(COUNTIF('CẤU HÌNH'!$E$5:$E$24,A1059)&gt;0,'CẤU HÌNH'!$C$16,IF(WEEKDAY(A1059)=1,'CẤU HÌNH'!$C$15,'CẤU HÌNH'!$C$14)))</f>
        <v/>
      </c>
      <c r="L1059" s="37" t="str">
        <f t="shared" si="1"/>
        <v/>
      </c>
      <c r="M1059" s="38" t="str">
        <f>IF(OR(A1059="",B1059=""),"",IF(F1059&lt;&gt;"",F1059,IF(G1059=0,"",IF(OR(COUNTIF('CẤU HÌNH'!$E$5:$E$24,A1059)&gt;0,WEEKDAY(A1059)=1),"TC",IF(G1059&gt;='CẤU HÌNH'!$C$11,"X",IF(G1059&gt;='CẤU HÌNH'!$C$12,"N","K"))))))</f>
        <v/>
      </c>
      <c r="N1059" s="17"/>
      <c r="O1059" s="39" t="str">
        <f t="shared" si="2"/>
        <v/>
      </c>
    </row>
    <row r="1060" ht="19.5" customHeight="1">
      <c r="A1060" s="15"/>
      <c r="B1060" s="17"/>
      <c r="C1060" s="22" t="str">
        <f t="array" ref="C1060">IF(B1060="","",IFERROR(INDEX('NHÂN VIÊN'!$C$5:$C$54,MATCH(B1060,'NHÂN VIÊN'!$B$5:$B$54,0)),"⚠ Sai mã NV"))</f>
        <v/>
      </c>
      <c r="D1060" s="24"/>
      <c r="E1060" s="24"/>
      <c r="F1060" s="25"/>
      <c r="G1060" s="32" t="str">
        <f>IF(OR(A1060="",B1060=""),"",IF(AND(D1060&lt;&gt;"",E1060&lt;&gt;""),ROUND(MAX(0,(E1060-D1060)*24-MAX(0,MIN(E1060,'CẤU HÌNH'!$C$8)-MAX(D1060,'CẤU HÌNH'!$C$7))*24),2),0))</f>
        <v/>
      </c>
      <c r="H1060" s="34" t="str">
        <f>IF(M1060="X",IF(D1060&gt;'CẤU HÌNH'!$C$5+'CẤU HÌNH'!$C$10/1440,ROUND((D1060-'CẤU HÌNH'!$C$5)*1440,0),0),"")</f>
        <v/>
      </c>
      <c r="I1060" s="34" t="str">
        <f>IF(M1060="X",IF(E1060&lt;'CẤU HÌNH'!$C$6,ROUND(('CẤU HÌNH'!$C$6-E1060)*1440,0),0),"")</f>
        <v/>
      </c>
      <c r="J1060" s="37" t="str">
        <f>IF(M1060="","",IF(M1060="TC",G1060,IF(M1060="X",IF(ROUND((E1060-'CẤU HÌNH'!$C$6)*24,4)&gt;='CẤU HÌNH'!$C$13,FLOOR(ROUND((E1060-'CẤU HÌNH'!$C$6)*24,4),0.5),0),0)))</f>
        <v/>
      </c>
      <c r="K1060" s="32" t="str">
        <f>IF(A1060="","",IF(COUNTIF('CẤU HÌNH'!$E$5:$E$24,A1060)&gt;0,'CẤU HÌNH'!$C$16,IF(WEEKDAY(A1060)=1,'CẤU HÌNH'!$C$15,'CẤU HÌNH'!$C$14)))</f>
        <v/>
      </c>
      <c r="L1060" s="37" t="str">
        <f t="shared" si="1"/>
        <v/>
      </c>
      <c r="M1060" s="38" t="str">
        <f>IF(OR(A1060="",B1060=""),"",IF(F1060&lt;&gt;"",F1060,IF(G1060=0,"",IF(OR(COUNTIF('CẤU HÌNH'!$E$5:$E$24,A1060)&gt;0,WEEKDAY(A1060)=1),"TC",IF(G1060&gt;='CẤU HÌNH'!$C$11,"X",IF(G1060&gt;='CẤU HÌNH'!$C$12,"N","K"))))))</f>
        <v/>
      </c>
      <c r="N1060" s="17"/>
      <c r="O1060" s="39" t="str">
        <f t="shared" si="2"/>
        <v/>
      </c>
    </row>
    <row r="1061" ht="19.5" customHeight="1">
      <c r="A1061" s="15"/>
      <c r="B1061" s="17"/>
      <c r="C1061" s="22" t="str">
        <f t="array" ref="C1061">IF(B1061="","",IFERROR(INDEX('NHÂN VIÊN'!$C$5:$C$54,MATCH(B1061,'NHÂN VIÊN'!$B$5:$B$54,0)),"⚠ Sai mã NV"))</f>
        <v/>
      </c>
      <c r="D1061" s="24"/>
      <c r="E1061" s="24"/>
      <c r="F1061" s="25"/>
      <c r="G1061" s="32" t="str">
        <f>IF(OR(A1061="",B1061=""),"",IF(AND(D1061&lt;&gt;"",E1061&lt;&gt;""),ROUND(MAX(0,(E1061-D1061)*24-MAX(0,MIN(E1061,'CẤU HÌNH'!$C$8)-MAX(D1061,'CẤU HÌNH'!$C$7))*24),2),0))</f>
        <v/>
      </c>
      <c r="H1061" s="34" t="str">
        <f>IF(M1061="X",IF(D1061&gt;'CẤU HÌNH'!$C$5+'CẤU HÌNH'!$C$10/1440,ROUND((D1061-'CẤU HÌNH'!$C$5)*1440,0),0),"")</f>
        <v/>
      </c>
      <c r="I1061" s="34" t="str">
        <f>IF(M1061="X",IF(E1061&lt;'CẤU HÌNH'!$C$6,ROUND(('CẤU HÌNH'!$C$6-E1061)*1440,0),0),"")</f>
        <v/>
      </c>
      <c r="J1061" s="37" t="str">
        <f>IF(M1061="","",IF(M1061="TC",G1061,IF(M1061="X",IF(ROUND((E1061-'CẤU HÌNH'!$C$6)*24,4)&gt;='CẤU HÌNH'!$C$13,FLOOR(ROUND((E1061-'CẤU HÌNH'!$C$6)*24,4),0.5),0),0)))</f>
        <v/>
      </c>
      <c r="K1061" s="32" t="str">
        <f>IF(A1061="","",IF(COUNTIF('CẤU HÌNH'!$E$5:$E$24,A1061)&gt;0,'CẤU HÌNH'!$C$16,IF(WEEKDAY(A1061)=1,'CẤU HÌNH'!$C$15,'CẤU HÌNH'!$C$14)))</f>
        <v/>
      </c>
      <c r="L1061" s="37" t="str">
        <f t="shared" si="1"/>
        <v/>
      </c>
      <c r="M1061" s="38" t="str">
        <f>IF(OR(A1061="",B1061=""),"",IF(F1061&lt;&gt;"",F1061,IF(G1061=0,"",IF(OR(COUNTIF('CẤU HÌNH'!$E$5:$E$24,A1061)&gt;0,WEEKDAY(A1061)=1),"TC",IF(G1061&gt;='CẤU HÌNH'!$C$11,"X",IF(G1061&gt;='CẤU HÌNH'!$C$12,"N","K"))))))</f>
        <v/>
      </c>
      <c r="N1061" s="17"/>
      <c r="O1061" s="39" t="str">
        <f t="shared" si="2"/>
        <v/>
      </c>
    </row>
    <row r="1062" ht="19.5" customHeight="1">
      <c r="A1062" s="15"/>
      <c r="B1062" s="17"/>
      <c r="C1062" s="22" t="str">
        <f t="array" ref="C1062">IF(B1062="","",IFERROR(INDEX('NHÂN VIÊN'!$C$5:$C$54,MATCH(B1062,'NHÂN VIÊN'!$B$5:$B$54,0)),"⚠ Sai mã NV"))</f>
        <v/>
      </c>
      <c r="D1062" s="24"/>
      <c r="E1062" s="24"/>
      <c r="F1062" s="25"/>
      <c r="G1062" s="32" t="str">
        <f>IF(OR(A1062="",B1062=""),"",IF(AND(D1062&lt;&gt;"",E1062&lt;&gt;""),ROUND(MAX(0,(E1062-D1062)*24-MAX(0,MIN(E1062,'CẤU HÌNH'!$C$8)-MAX(D1062,'CẤU HÌNH'!$C$7))*24),2),0))</f>
        <v/>
      </c>
      <c r="H1062" s="34" t="str">
        <f>IF(M1062="X",IF(D1062&gt;'CẤU HÌNH'!$C$5+'CẤU HÌNH'!$C$10/1440,ROUND((D1062-'CẤU HÌNH'!$C$5)*1440,0),0),"")</f>
        <v/>
      </c>
      <c r="I1062" s="34" t="str">
        <f>IF(M1062="X",IF(E1062&lt;'CẤU HÌNH'!$C$6,ROUND(('CẤU HÌNH'!$C$6-E1062)*1440,0),0),"")</f>
        <v/>
      </c>
      <c r="J1062" s="37" t="str">
        <f>IF(M1062="","",IF(M1062="TC",G1062,IF(M1062="X",IF(ROUND((E1062-'CẤU HÌNH'!$C$6)*24,4)&gt;='CẤU HÌNH'!$C$13,FLOOR(ROUND((E1062-'CẤU HÌNH'!$C$6)*24,4),0.5),0),0)))</f>
        <v/>
      </c>
      <c r="K1062" s="32" t="str">
        <f>IF(A1062="","",IF(COUNTIF('CẤU HÌNH'!$E$5:$E$24,A1062)&gt;0,'CẤU HÌNH'!$C$16,IF(WEEKDAY(A1062)=1,'CẤU HÌNH'!$C$15,'CẤU HÌNH'!$C$14)))</f>
        <v/>
      </c>
      <c r="L1062" s="37" t="str">
        <f t="shared" si="1"/>
        <v/>
      </c>
      <c r="M1062" s="38" t="str">
        <f>IF(OR(A1062="",B1062=""),"",IF(F1062&lt;&gt;"",F1062,IF(G1062=0,"",IF(OR(COUNTIF('CẤU HÌNH'!$E$5:$E$24,A1062)&gt;0,WEEKDAY(A1062)=1),"TC",IF(G1062&gt;='CẤU HÌNH'!$C$11,"X",IF(G1062&gt;='CẤU HÌNH'!$C$12,"N","K"))))))</f>
        <v/>
      </c>
      <c r="N1062" s="17"/>
      <c r="O1062" s="39" t="str">
        <f t="shared" si="2"/>
        <v/>
      </c>
    </row>
    <row r="1063" ht="19.5" customHeight="1">
      <c r="A1063" s="15"/>
      <c r="B1063" s="17"/>
      <c r="C1063" s="22" t="str">
        <f t="array" ref="C1063">IF(B1063="","",IFERROR(INDEX('NHÂN VIÊN'!$C$5:$C$54,MATCH(B1063,'NHÂN VIÊN'!$B$5:$B$54,0)),"⚠ Sai mã NV"))</f>
        <v/>
      </c>
      <c r="D1063" s="24"/>
      <c r="E1063" s="24"/>
      <c r="F1063" s="25"/>
      <c r="G1063" s="32" t="str">
        <f>IF(OR(A1063="",B1063=""),"",IF(AND(D1063&lt;&gt;"",E1063&lt;&gt;""),ROUND(MAX(0,(E1063-D1063)*24-MAX(0,MIN(E1063,'CẤU HÌNH'!$C$8)-MAX(D1063,'CẤU HÌNH'!$C$7))*24),2),0))</f>
        <v/>
      </c>
      <c r="H1063" s="34" t="str">
        <f>IF(M1063="X",IF(D1063&gt;'CẤU HÌNH'!$C$5+'CẤU HÌNH'!$C$10/1440,ROUND((D1063-'CẤU HÌNH'!$C$5)*1440,0),0),"")</f>
        <v/>
      </c>
      <c r="I1063" s="34" t="str">
        <f>IF(M1063="X",IF(E1063&lt;'CẤU HÌNH'!$C$6,ROUND(('CẤU HÌNH'!$C$6-E1063)*1440,0),0),"")</f>
        <v/>
      </c>
      <c r="J1063" s="37" t="str">
        <f>IF(M1063="","",IF(M1063="TC",G1063,IF(M1063="X",IF(ROUND((E1063-'CẤU HÌNH'!$C$6)*24,4)&gt;='CẤU HÌNH'!$C$13,FLOOR(ROUND((E1063-'CẤU HÌNH'!$C$6)*24,4),0.5),0),0)))</f>
        <v/>
      </c>
      <c r="K1063" s="32" t="str">
        <f>IF(A1063="","",IF(COUNTIF('CẤU HÌNH'!$E$5:$E$24,A1063)&gt;0,'CẤU HÌNH'!$C$16,IF(WEEKDAY(A1063)=1,'CẤU HÌNH'!$C$15,'CẤU HÌNH'!$C$14)))</f>
        <v/>
      </c>
      <c r="L1063" s="37" t="str">
        <f t="shared" si="1"/>
        <v/>
      </c>
      <c r="M1063" s="38" t="str">
        <f>IF(OR(A1063="",B1063=""),"",IF(F1063&lt;&gt;"",F1063,IF(G1063=0,"",IF(OR(COUNTIF('CẤU HÌNH'!$E$5:$E$24,A1063)&gt;0,WEEKDAY(A1063)=1),"TC",IF(G1063&gt;='CẤU HÌNH'!$C$11,"X",IF(G1063&gt;='CẤU HÌNH'!$C$12,"N","K"))))))</f>
        <v/>
      </c>
      <c r="N1063" s="17"/>
      <c r="O1063" s="39" t="str">
        <f t="shared" si="2"/>
        <v/>
      </c>
    </row>
    <row r="1064" ht="19.5" customHeight="1">
      <c r="A1064" s="15"/>
      <c r="B1064" s="17"/>
      <c r="C1064" s="22" t="str">
        <f t="array" ref="C1064">IF(B1064="","",IFERROR(INDEX('NHÂN VIÊN'!$C$5:$C$54,MATCH(B1064,'NHÂN VIÊN'!$B$5:$B$54,0)),"⚠ Sai mã NV"))</f>
        <v/>
      </c>
      <c r="D1064" s="24"/>
      <c r="E1064" s="24"/>
      <c r="F1064" s="25"/>
      <c r="G1064" s="32" t="str">
        <f>IF(OR(A1064="",B1064=""),"",IF(AND(D1064&lt;&gt;"",E1064&lt;&gt;""),ROUND(MAX(0,(E1064-D1064)*24-MAX(0,MIN(E1064,'CẤU HÌNH'!$C$8)-MAX(D1064,'CẤU HÌNH'!$C$7))*24),2),0))</f>
        <v/>
      </c>
      <c r="H1064" s="34" t="str">
        <f>IF(M1064="X",IF(D1064&gt;'CẤU HÌNH'!$C$5+'CẤU HÌNH'!$C$10/1440,ROUND((D1064-'CẤU HÌNH'!$C$5)*1440,0),0),"")</f>
        <v/>
      </c>
      <c r="I1064" s="34" t="str">
        <f>IF(M1064="X",IF(E1064&lt;'CẤU HÌNH'!$C$6,ROUND(('CẤU HÌNH'!$C$6-E1064)*1440,0),0),"")</f>
        <v/>
      </c>
      <c r="J1064" s="37" t="str">
        <f>IF(M1064="","",IF(M1064="TC",G1064,IF(M1064="X",IF(ROUND((E1064-'CẤU HÌNH'!$C$6)*24,4)&gt;='CẤU HÌNH'!$C$13,FLOOR(ROUND((E1064-'CẤU HÌNH'!$C$6)*24,4),0.5),0),0)))</f>
        <v/>
      </c>
      <c r="K1064" s="32" t="str">
        <f>IF(A1064="","",IF(COUNTIF('CẤU HÌNH'!$E$5:$E$24,A1064)&gt;0,'CẤU HÌNH'!$C$16,IF(WEEKDAY(A1064)=1,'CẤU HÌNH'!$C$15,'CẤU HÌNH'!$C$14)))</f>
        <v/>
      </c>
      <c r="L1064" s="37" t="str">
        <f t="shared" si="1"/>
        <v/>
      </c>
      <c r="M1064" s="38" t="str">
        <f>IF(OR(A1064="",B1064=""),"",IF(F1064&lt;&gt;"",F1064,IF(G1064=0,"",IF(OR(COUNTIF('CẤU HÌNH'!$E$5:$E$24,A1064)&gt;0,WEEKDAY(A1064)=1),"TC",IF(G1064&gt;='CẤU HÌNH'!$C$11,"X",IF(G1064&gt;='CẤU HÌNH'!$C$12,"N","K"))))))</f>
        <v/>
      </c>
      <c r="N1064" s="17"/>
      <c r="O1064" s="39" t="str">
        <f t="shared" si="2"/>
        <v/>
      </c>
    </row>
    <row r="1065" ht="19.5" customHeight="1">
      <c r="A1065" s="15"/>
      <c r="B1065" s="17"/>
      <c r="C1065" s="22" t="str">
        <f t="array" ref="C1065">IF(B1065="","",IFERROR(INDEX('NHÂN VIÊN'!$C$5:$C$54,MATCH(B1065,'NHÂN VIÊN'!$B$5:$B$54,0)),"⚠ Sai mã NV"))</f>
        <v/>
      </c>
      <c r="D1065" s="24"/>
      <c r="E1065" s="24"/>
      <c r="F1065" s="25"/>
      <c r="G1065" s="32" t="str">
        <f>IF(OR(A1065="",B1065=""),"",IF(AND(D1065&lt;&gt;"",E1065&lt;&gt;""),ROUND(MAX(0,(E1065-D1065)*24-MAX(0,MIN(E1065,'CẤU HÌNH'!$C$8)-MAX(D1065,'CẤU HÌNH'!$C$7))*24),2),0))</f>
        <v/>
      </c>
      <c r="H1065" s="34" t="str">
        <f>IF(M1065="X",IF(D1065&gt;'CẤU HÌNH'!$C$5+'CẤU HÌNH'!$C$10/1440,ROUND((D1065-'CẤU HÌNH'!$C$5)*1440,0),0),"")</f>
        <v/>
      </c>
      <c r="I1065" s="34" t="str">
        <f>IF(M1065="X",IF(E1065&lt;'CẤU HÌNH'!$C$6,ROUND(('CẤU HÌNH'!$C$6-E1065)*1440,0),0),"")</f>
        <v/>
      </c>
      <c r="J1065" s="37" t="str">
        <f>IF(M1065="","",IF(M1065="TC",G1065,IF(M1065="X",IF(ROUND((E1065-'CẤU HÌNH'!$C$6)*24,4)&gt;='CẤU HÌNH'!$C$13,FLOOR(ROUND((E1065-'CẤU HÌNH'!$C$6)*24,4),0.5),0),0)))</f>
        <v/>
      </c>
      <c r="K1065" s="32" t="str">
        <f>IF(A1065="","",IF(COUNTIF('CẤU HÌNH'!$E$5:$E$24,A1065)&gt;0,'CẤU HÌNH'!$C$16,IF(WEEKDAY(A1065)=1,'CẤU HÌNH'!$C$15,'CẤU HÌNH'!$C$14)))</f>
        <v/>
      </c>
      <c r="L1065" s="37" t="str">
        <f t="shared" si="1"/>
        <v/>
      </c>
      <c r="M1065" s="38" t="str">
        <f>IF(OR(A1065="",B1065=""),"",IF(F1065&lt;&gt;"",F1065,IF(G1065=0,"",IF(OR(COUNTIF('CẤU HÌNH'!$E$5:$E$24,A1065)&gt;0,WEEKDAY(A1065)=1),"TC",IF(G1065&gt;='CẤU HÌNH'!$C$11,"X",IF(G1065&gt;='CẤU HÌNH'!$C$12,"N","K"))))))</f>
        <v/>
      </c>
      <c r="N1065" s="17"/>
      <c r="O1065" s="39" t="str">
        <f t="shared" si="2"/>
        <v/>
      </c>
    </row>
    <row r="1066" ht="19.5" customHeight="1">
      <c r="A1066" s="15"/>
      <c r="B1066" s="17"/>
      <c r="C1066" s="22" t="str">
        <f t="array" ref="C1066">IF(B1066="","",IFERROR(INDEX('NHÂN VIÊN'!$C$5:$C$54,MATCH(B1066,'NHÂN VIÊN'!$B$5:$B$54,0)),"⚠ Sai mã NV"))</f>
        <v/>
      </c>
      <c r="D1066" s="24"/>
      <c r="E1066" s="24"/>
      <c r="F1066" s="25"/>
      <c r="G1066" s="32" t="str">
        <f>IF(OR(A1066="",B1066=""),"",IF(AND(D1066&lt;&gt;"",E1066&lt;&gt;""),ROUND(MAX(0,(E1066-D1066)*24-MAX(0,MIN(E1066,'CẤU HÌNH'!$C$8)-MAX(D1066,'CẤU HÌNH'!$C$7))*24),2),0))</f>
        <v/>
      </c>
      <c r="H1066" s="34" t="str">
        <f>IF(M1066="X",IF(D1066&gt;'CẤU HÌNH'!$C$5+'CẤU HÌNH'!$C$10/1440,ROUND((D1066-'CẤU HÌNH'!$C$5)*1440,0),0),"")</f>
        <v/>
      </c>
      <c r="I1066" s="34" t="str">
        <f>IF(M1066="X",IF(E1066&lt;'CẤU HÌNH'!$C$6,ROUND(('CẤU HÌNH'!$C$6-E1066)*1440,0),0),"")</f>
        <v/>
      </c>
      <c r="J1066" s="37" t="str">
        <f>IF(M1066="","",IF(M1066="TC",G1066,IF(M1066="X",IF(ROUND((E1066-'CẤU HÌNH'!$C$6)*24,4)&gt;='CẤU HÌNH'!$C$13,FLOOR(ROUND((E1066-'CẤU HÌNH'!$C$6)*24,4),0.5),0),0)))</f>
        <v/>
      </c>
      <c r="K1066" s="32" t="str">
        <f>IF(A1066="","",IF(COUNTIF('CẤU HÌNH'!$E$5:$E$24,A1066)&gt;0,'CẤU HÌNH'!$C$16,IF(WEEKDAY(A1066)=1,'CẤU HÌNH'!$C$15,'CẤU HÌNH'!$C$14)))</f>
        <v/>
      </c>
      <c r="L1066" s="37" t="str">
        <f t="shared" si="1"/>
        <v/>
      </c>
      <c r="M1066" s="38" t="str">
        <f>IF(OR(A1066="",B1066=""),"",IF(F1066&lt;&gt;"",F1066,IF(G1066=0,"",IF(OR(COUNTIF('CẤU HÌNH'!$E$5:$E$24,A1066)&gt;0,WEEKDAY(A1066)=1),"TC",IF(G1066&gt;='CẤU HÌNH'!$C$11,"X",IF(G1066&gt;='CẤU HÌNH'!$C$12,"N","K"))))))</f>
        <v/>
      </c>
      <c r="N1066" s="17"/>
      <c r="O1066" s="39" t="str">
        <f t="shared" si="2"/>
        <v/>
      </c>
    </row>
    <row r="1067" ht="19.5" customHeight="1">
      <c r="A1067" s="15"/>
      <c r="B1067" s="17"/>
      <c r="C1067" s="22" t="str">
        <f t="array" ref="C1067">IF(B1067="","",IFERROR(INDEX('NHÂN VIÊN'!$C$5:$C$54,MATCH(B1067,'NHÂN VIÊN'!$B$5:$B$54,0)),"⚠ Sai mã NV"))</f>
        <v/>
      </c>
      <c r="D1067" s="24"/>
      <c r="E1067" s="24"/>
      <c r="F1067" s="25"/>
      <c r="G1067" s="32" t="str">
        <f>IF(OR(A1067="",B1067=""),"",IF(AND(D1067&lt;&gt;"",E1067&lt;&gt;""),ROUND(MAX(0,(E1067-D1067)*24-MAX(0,MIN(E1067,'CẤU HÌNH'!$C$8)-MAX(D1067,'CẤU HÌNH'!$C$7))*24),2),0))</f>
        <v/>
      </c>
      <c r="H1067" s="34" t="str">
        <f>IF(M1067="X",IF(D1067&gt;'CẤU HÌNH'!$C$5+'CẤU HÌNH'!$C$10/1440,ROUND((D1067-'CẤU HÌNH'!$C$5)*1440,0),0),"")</f>
        <v/>
      </c>
      <c r="I1067" s="34" t="str">
        <f>IF(M1067="X",IF(E1067&lt;'CẤU HÌNH'!$C$6,ROUND(('CẤU HÌNH'!$C$6-E1067)*1440,0),0),"")</f>
        <v/>
      </c>
      <c r="J1067" s="37" t="str">
        <f>IF(M1067="","",IF(M1067="TC",G1067,IF(M1067="X",IF(ROUND((E1067-'CẤU HÌNH'!$C$6)*24,4)&gt;='CẤU HÌNH'!$C$13,FLOOR(ROUND((E1067-'CẤU HÌNH'!$C$6)*24,4),0.5),0),0)))</f>
        <v/>
      </c>
      <c r="K1067" s="32" t="str">
        <f>IF(A1067="","",IF(COUNTIF('CẤU HÌNH'!$E$5:$E$24,A1067)&gt;0,'CẤU HÌNH'!$C$16,IF(WEEKDAY(A1067)=1,'CẤU HÌNH'!$C$15,'CẤU HÌNH'!$C$14)))</f>
        <v/>
      </c>
      <c r="L1067" s="37" t="str">
        <f t="shared" si="1"/>
        <v/>
      </c>
      <c r="M1067" s="38" t="str">
        <f>IF(OR(A1067="",B1067=""),"",IF(F1067&lt;&gt;"",F1067,IF(G1067=0,"",IF(OR(COUNTIF('CẤU HÌNH'!$E$5:$E$24,A1067)&gt;0,WEEKDAY(A1067)=1),"TC",IF(G1067&gt;='CẤU HÌNH'!$C$11,"X",IF(G1067&gt;='CẤU HÌNH'!$C$12,"N","K"))))))</f>
        <v/>
      </c>
      <c r="N1067" s="17"/>
      <c r="O1067" s="39" t="str">
        <f t="shared" si="2"/>
        <v/>
      </c>
    </row>
    <row r="1068" ht="19.5" customHeight="1">
      <c r="A1068" s="15"/>
      <c r="B1068" s="17"/>
      <c r="C1068" s="22" t="str">
        <f t="array" ref="C1068">IF(B1068="","",IFERROR(INDEX('NHÂN VIÊN'!$C$5:$C$54,MATCH(B1068,'NHÂN VIÊN'!$B$5:$B$54,0)),"⚠ Sai mã NV"))</f>
        <v/>
      </c>
      <c r="D1068" s="24"/>
      <c r="E1068" s="24"/>
      <c r="F1068" s="25"/>
      <c r="G1068" s="32" t="str">
        <f>IF(OR(A1068="",B1068=""),"",IF(AND(D1068&lt;&gt;"",E1068&lt;&gt;""),ROUND(MAX(0,(E1068-D1068)*24-MAX(0,MIN(E1068,'CẤU HÌNH'!$C$8)-MAX(D1068,'CẤU HÌNH'!$C$7))*24),2),0))</f>
        <v/>
      </c>
      <c r="H1068" s="34" t="str">
        <f>IF(M1068="X",IF(D1068&gt;'CẤU HÌNH'!$C$5+'CẤU HÌNH'!$C$10/1440,ROUND((D1068-'CẤU HÌNH'!$C$5)*1440,0),0),"")</f>
        <v/>
      </c>
      <c r="I1068" s="34" t="str">
        <f>IF(M1068="X",IF(E1068&lt;'CẤU HÌNH'!$C$6,ROUND(('CẤU HÌNH'!$C$6-E1068)*1440,0),0),"")</f>
        <v/>
      </c>
      <c r="J1068" s="37" t="str">
        <f>IF(M1068="","",IF(M1068="TC",G1068,IF(M1068="X",IF(ROUND((E1068-'CẤU HÌNH'!$C$6)*24,4)&gt;='CẤU HÌNH'!$C$13,FLOOR(ROUND((E1068-'CẤU HÌNH'!$C$6)*24,4),0.5),0),0)))</f>
        <v/>
      </c>
      <c r="K1068" s="32" t="str">
        <f>IF(A1068="","",IF(COUNTIF('CẤU HÌNH'!$E$5:$E$24,A1068)&gt;0,'CẤU HÌNH'!$C$16,IF(WEEKDAY(A1068)=1,'CẤU HÌNH'!$C$15,'CẤU HÌNH'!$C$14)))</f>
        <v/>
      </c>
      <c r="L1068" s="37" t="str">
        <f t="shared" si="1"/>
        <v/>
      </c>
      <c r="M1068" s="38" t="str">
        <f>IF(OR(A1068="",B1068=""),"",IF(F1068&lt;&gt;"",F1068,IF(G1068=0,"",IF(OR(COUNTIF('CẤU HÌNH'!$E$5:$E$24,A1068)&gt;0,WEEKDAY(A1068)=1),"TC",IF(G1068&gt;='CẤU HÌNH'!$C$11,"X",IF(G1068&gt;='CẤU HÌNH'!$C$12,"N","K"))))))</f>
        <v/>
      </c>
      <c r="N1068" s="17"/>
      <c r="O1068" s="39" t="str">
        <f t="shared" si="2"/>
        <v/>
      </c>
    </row>
    <row r="1069" ht="19.5" customHeight="1">
      <c r="A1069" s="15"/>
      <c r="B1069" s="17"/>
      <c r="C1069" s="22" t="str">
        <f t="array" ref="C1069">IF(B1069="","",IFERROR(INDEX('NHÂN VIÊN'!$C$5:$C$54,MATCH(B1069,'NHÂN VIÊN'!$B$5:$B$54,0)),"⚠ Sai mã NV"))</f>
        <v/>
      </c>
      <c r="D1069" s="24"/>
      <c r="E1069" s="24"/>
      <c r="F1069" s="25"/>
      <c r="G1069" s="32" t="str">
        <f>IF(OR(A1069="",B1069=""),"",IF(AND(D1069&lt;&gt;"",E1069&lt;&gt;""),ROUND(MAX(0,(E1069-D1069)*24-MAX(0,MIN(E1069,'CẤU HÌNH'!$C$8)-MAX(D1069,'CẤU HÌNH'!$C$7))*24),2),0))</f>
        <v/>
      </c>
      <c r="H1069" s="34" t="str">
        <f>IF(M1069="X",IF(D1069&gt;'CẤU HÌNH'!$C$5+'CẤU HÌNH'!$C$10/1440,ROUND((D1069-'CẤU HÌNH'!$C$5)*1440,0),0),"")</f>
        <v/>
      </c>
      <c r="I1069" s="34" t="str">
        <f>IF(M1069="X",IF(E1069&lt;'CẤU HÌNH'!$C$6,ROUND(('CẤU HÌNH'!$C$6-E1069)*1440,0),0),"")</f>
        <v/>
      </c>
      <c r="J1069" s="37" t="str">
        <f>IF(M1069="","",IF(M1069="TC",G1069,IF(M1069="X",IF(ROUND((E1069-'CẤU HÌNH'!$C$6)*24,4)&gt;='CẤU HÌNH'!$C$13,FLOOR(ROUND((E1069-'CẤU HÌNH'!$C$6)*24,4),0.5),0),0)))</f>
        <v/>
      </c>
      <c r="K1069" s="32" t="str">
        <f>IF(A1069="","",IF(COUNTIF('CẤU HÌNH'!$E$5:$E$24,A1069)&gt;0,'CẤU HÌNH'!$C$16,IF(WEEKDAY(A1069)=1,'CẤU HÌNH'!$C$15,'CẤU HÌNH'!$C$14)))</f>
        <v/>
      </c>
      <c r="L1069" s="37" t="str">
        <f t="shared" si="1"/>
        <v/>
      </c>
      <c r="M1069" s="38" t="str">
        <f>IF(OR(A1069="",B1069=""),"",IF(F1069&lt;&gt;"",F1069,IF(G1069=0,"",IF(OR(COUNTIF('CẤU HÌNH'!$E$5:$E$24,A1069)&gt;0,WEEKDAY(A1069)=1),"TC",IF(G1069&gt;='CẤU HÌNH'!$C$11,"X",IF(G1069&gt;='CẤU HÌNH'!$C$12,"N","K"))))))</f>
        <v/>
      </c>
      <c r="N1069" s="17"/>
      <c r="O1069" s="39" t="str">
        <f t="shared" si="2"/>
        <v/>
      </c>
    </row>
    <row r="1070" ht="19.5" customHeight="1">
      <c r="A1070" s="15"/>
      <c r="B1070" s="17"/>
      <c r="C1070" s="22" t="str">
        <f t="array" ref="C1070">IF(B1070="","",IFERROR(INDEX('NHÂN VIÊN'!$C$5:$C$54,MATCH(B1070,'NHÂN VIÊN'!$B$5:$B$54,0)),"⚠ Sai mã NV"))</f>
        <v/>
      </c>
      <c r="D1070" s="24"/>
      <c r="E1070" s="24"/>
      <c r="F1070" s="25"/>
      <c r="G1070" s="32" t="str">
        <f>IF(OR(A1070="",B1070=""),"",IF(AND(D1070&lt;&gt;"",E1070&lt;&gt;""),ROUND(MAX(0,(E1070-D1070)*24-MAX(0,MIN(E1070,'CẤU HÌNH'!$C$8)-MAX(D1070,'CẤU HÌNH'!$C$7))*24),2),0))</f>
        <v/>
      </c>
      <c r="H1070" s="34" t="str">
        <f>IF(M1070="X",IF(D1070&gt;'CẤU HÌNH'!$C$5+'CẤU HÌNH'!$C$10/1440,ROUND((D1070-'CẤU HÌNH'!$C$5)*1440,0),0),"")</f>
        <v/>
      </c>
      <c r="I1070" s="34" t="str">
        <f>IF(M1070="X",IF(E1070&lt;'CẤU HÌNH'!$C$6,ROUND(('CẤU HÌNH'!$C$6-E1070)*1440,0),0),"")</f>
        <v/>
      </c>
      <c r="J1070" s="37" t="str">
        <f>IF(M1070="","",IF(M1070="TC",G1070,IF(M1070="X",IF(ROUND((E1070-'CẤU HÌNH'!$C$6)*24,4)&gt;='CẤU HÌNH'!$C$13,FLOOR(ROUND((E1070-'CẤU HÌNH'!$C$6)*24,4),0.5),0),0)))</f>
        <v/>
      </c>
      <c r="K1070" s="32" t="str">
        <f>IF(A1070="","",IF(COUNTIF('CẤU HÌNH'!$E$5:$E$24,A1070)&gt;0,'CẤU HÌNH'!$C$16,IF(WEEKDAY(A1070)=1,'CẤU HÌNH'!$C$15,'CẤU HÌNH'!$C$14)))</f>
        <v/>
      </c>
      <c r="L1070" s="37" t="str">
        <f t="shared" si="1"/>
        <v/>
      </c>
      <c r="M1070" s="38" t="str">
        <f>IF(OR(A1070="",B1070=""),"",IF(F1070&lt;&gt;"",F1070,IF(G1070=0,"",IF(OR(COUNTIF('CẤU HÌNH'!$E$5:$E$24,A1070)&gt;0,WEEKDAY(A1070)=1),"TC",IF(G1070&gt;='CẤU HÌNH'!$C$11,"X",IF(G1070&gt;='CẤU HÌNH'!$C$12,"N","K"))))))</f>
        <v/>
      </c>
      <c r="N1070" s="17"/>
      <c r="O1070" s="39" t="str">
        <f t="shared" si="2"/>
        <v/>
      </c>
    </row>
    <row r="1071" ht="19.5" customHeight="1">
      <c r="A1071" s="15"/>
      <c r="B1071" s="17"/>
      <c r="C1071" s="22" t="str">
        <f t="array" ref="C1071">IF(B1071="","",IFERROR(INDEX('NHÂN VIÊN'!$C$5:$C$54,MATCH(B1071,'NHÂN VIÊN'!$B$5:$B$54,0)),"⚠ Sai mã NV"))</f>
        <v/>
      </c>
      <c r="D1071" s="24"/>
      <c r="E1071" s="24"/>
      <c r="F1071" s="25"/>
      <c r="G1071" s="32" t="str">
        <f>IF(OR(A1071="",B1071=""),"",IF(AND(D1071&lt;&gt;"",E1071&lt;&gt;""),ROUND(MAX(0,(E1071-D1071)*24-MAX(0,MIN(E1071,'CẤU HÌNH'!$C$8)-MAX(D1071,'CẤU HÌNH'!$C$7))*24),2),0))</f>
        <v/>
      </c>
      <c r="H1071" s="34" t="str">
        <f>IF(M1071="X",IF(D1071&gt;'CẤU HÌNH'!$C$5+'CẤU HÌNH'!$C$10/1440,ROUND((D1071-'CẤU HÌNH'!$C$5)*1440,0),0),"")</f>
        <v/>
      </c>
      <c r="I1071" s="34" t="str">
        <f>IF(M1071="X",IF(E1071&lt;'CẤU HÌNH'!$C$6,ROUND(('CẤU HÌNH'!$C$6-E1071)*1440,0),0),"")</f>
        <v/>
      </c>
      <c r="J1071" s="37" t="str">
        <f>IF(M1071="","",IF(M1071="TC",G1071,IF(M1071="X",IF(ROUND((E1071-'CẤU HÌNH'!$C$6)*24,4)&gt;='CẤU HÌNH'!$C$13,FLOOR(ROUND((E1071-'CẤU HÌNH'!$C$6)*24,4),0.5),0),0)))</f>
        <v/>
      </c>
      <c r="K1071" s="32" t="str">
        <f>IF(A1071="","",IF(COUNTIF('CẤU HÌNH'!$E$5:$E$24,A1071)&gt;0,'CẤU HÌNH'!$C$16,IF(WEEKDAY(A1071)=1,'CẤU HÌNH'!$C$15,'CẤU HÌNH'!$C$14)))</f>
        <v/>
      </c>
      <c r="L1071" s="37" t="str">
        <f t="shared" si="1"/>
        <v/>
      </c>
      <c r="M1071" s="38" t="str">
        <f>IF(OR(A1071="",B1071=""),"",IF(F1071&lt;&gt;"",F1071,IF(G1071=0,"",IF(OR(COUNTIF('CẤU HÌNH'!$E$5:$E$24,A1071)&gt;0,WEEKDAY(A1071)=1),"TC",IF(G1071&gt;='CẤU HÌNH'!$C$11,"X",IF(G1071&gt;='CẤU HÌNH'!$C$12,"N","K"))))))</f>
        <v/>
      </c>
      <c r="N1071" s="17"/>
      <c r="O1071" s="39" t="str">
        <f t="shared" si="2"/>
        <v/>
      </c>
    </row>
    <row r="1072" ht="19.5" customHeight="1">
      <c r="A1072" s="15"/>
      <c r="B1072" s="17"/>
      <c r="C1072" s="22" t="str">
        <f t="array" ref="C1072">IF(B1072="","",IFERROR(INDEX('NHÂN VIÊN'!$C$5:$C$54,MATCH(B1072,'NHÂN VIÊN'!$B$5:$B$54,0)),"⚠ Sai mã NV"))</f>
        <v/>
      </c>
      <c r="D1072" s="24"/>
      <c r="E1072" s="24"/>
      <c r="F1072" s="25"/>
      <c r="G1072" s="32" t="str">
        <f>IF(OR(A1072="",B1072=""),"",IF(AND(D1072&lt;&gt;"",E1072&lt;&gt;""),ROUND(MAX(0,(E1072-D1072)*24-MAX(0,MIN(E1072,'CẤU HÌNH'!$C$8)-MAX(D1072,'CẤU HÌNH'!$C$7))*24),2),0))</f>
        <v/>
      </c>
      <c r="H1072" s="34" t="str">
        <f>IF(M1072="X",IF(D1072&gt;'CẤU HÌNH'!$C$5+'CẤU HÌNH'!$C$10/1440,ROUND((D1072-'CẤU HÌNH'!$C$5)*1440,0),0),"")</f>
        <v/>
      </c>
      <c r="I1072" s="34" t="str">
        <f>IF(M1072="X",IF(E1072&lt;'CẤU HÌNH'!$C$6,ROUND(('CẤU HÌNH'!$C$6-E1072)*1440,0),0),"")</f>
        <v/>
      </c>
      <c r="J1072" s="37" t="str">
        <f>IF(M1072="","",IF(M1072="TC",G1072,IF(M1072="X",IF(ROUND((E1072-'CẤU HÌNH'!$C$6)*24,4)&gt;='CẤU HÌNH'!$C$13,FLOOR(ROUND((E1072-'CẤU HÌNH'!$C$6)*24,4),0.5),0),0)))</f>
        <v/>
      </c>
      <c r="K1072" s="32" t="str">
        <f>IF(A1072="","",IF(COUNTIF('CẤU HÌNH'!$E$5:$E$24,A1072)&gt;0,'CẤU HÌNH'!$C$16,IF(WEEKDAY(A1072)=1,'CẤU HÌNH'!$C$15,'CẤU HÌNH'!$C$14)))</f>
        <v/>
      </c>
      <c r="L1072" s="37" t="str">
        <f t="shared" si="1"/>
        <v/>
      </c>
      <c r="M1072" s="38" t="str">
        <f>IF(OR(A1072="",B1072=""),"",IF(F1072&lt;&gt;"",F1072,IF(G1072=0,"",IF(OR(COUNTIF('CẤU HÌNH'!$E$5:$E$24,A1072)&gt;0,WEEKDAY(A1072)=1),"TC",IF(G1072&gt;='CẤU HÌNH'!$C$11,"X",IF(G1072&gt;='CẤU HÌNH'!$C$12,"N","K"))))))</f>
        <v/>
      </c>
      <c r="N1072" s="17"/>
      <c r="O1072" s="39" t="str">
        <f t="shared" si="2"/>
        <v/>
      </c>
    </row>
    <row r="1073" ht="19.5" customHeight="1">
      <c r="A1073" s="15"/>
      <c r="B1073" s="17"/>
      <c r="C1073" s="22" t="str">
        <f t="array" ref="C1073">IF(B1073="","",IFERROR(INDEX('NHÂN VIÊN'!$C$5:$C$54,MATCH(B1073,'NHÂN VIÊN'!$B$5:$B$54,0)),"⚠ Sai mã NV"))</f>
        <v/>
      </c>
      <c r="D1073" s="24"/>
      <c r="E1073" s="24"/>
      <c r="F1073" s="25"/>
      <c r="G1073" s="32" t="str">
        <f>IF(OR(A1073="",B1073=""),"",IF(AND(D1073&lt;&gt;"",E1073&lt;&gt;""),ROUND(MAX(0,(E1073-D1073)*24-MAX(0,MIN(E1073,'CẤU HÌNH'!$C$8)-MAX(D1073,'CẤU HÌNH'!$C$7))*24),2),0))</f>
        <v/>
      </c>
      <c r="H1073" s="34" t="str">
        <f>IF(M1073="X",IF(D1073&gt;'CẤU HÌNH'!$C$5+'CẤU HÌNH'!$C$10/1440,ROUND((D1073-'CẤU HÌNH'!$C$5)*1440,0),0),"")</f>
        <v/>
      </c>
      <c r="I1073" s="34" t="str">
        <f>IF(M1073="X",IF(E1073&lt;'CẤU HÌNH'!$C$6,ROUND(('CẤU HÌNH'!$C$6-E1073)*1440,0),0),"")</f>
        <v/>
      </c>
      <c r="J1073" s="37" t="str">
        <f>IF(M1073="","",IF(M1073="TC",G1073,IF(M1073="X",IF(ROUND((E1073-'CẤU HÌNH'!$C$6)*24,4)&gt;='CẤU HÌNH'!$C$13,FLOOR(ROUND((E1073-'CẤU HÌNH'!$C$6)*24,4),0.5),0),0)))</f>
        <v/>
      </c>
      <c r="K1073" s="32" t="str">
        <f>IF(A1073="","",IF(COUNTIF('CẤU HÌNH'!$E$5:$E$24,A1073)&gt;0,'CẤU HÌNH'!$C$16,IF(WEEKDAY(A1073)=1,'CẤU HÌNH'!$C$15,'CẤU HÌNH'!$C$14)))</f>
        <v/>
      </c>
      <c r="L1073" s="37" t="str">
        <f t="shared" si="1"/>
        <v/>
      </c>
      <c r="M1073" s="38" t="str">
        <f>IF(OR(A1073="",B1073=""),"",IF(F1073&lt;&gt;"",F1073,IF(G1073=0,"",IF(OR(COUNTIF('CẤU HÌNH'!$E$5:$E$24,A1073)&gt;0,WEEKDAY(A1073)=1),"TC",IF(G1073&gt;='CẤU HÌNH'!$C$11,"X",IF(G1073&gt;='CẤU HÌNH'!$C$12,"N","K"))))))</f>
        <v/>
      </c>
      <c r="N1073" s="17"/>
      <c r="O1073" s="39" t="str">
        <f t="shared" si="2"/>
        <v/>
      </c>
    </row>
    <row r="1074" ht="19.5" customHeight="1">
      <c r="A1074" s="15"/>
      <c r="B1074" s="17"/>
      <c r="C1074" s="22" t="str">
        <f t="array" ref="C1074">IF(B1074="","",IFERROR(INDEX('NHÂN VIÊN'!$C$5:$C$54,MATCH(B1074,'NHÂN VIÊN'!$B$5:$B$54,0)),"⚠ Sai mã NV"))</f>
        <v/>
      </c>
      <c r="D1074" s="24"/>
      <c r="E1074" s="24"/>
      <c r="F1074" s="25"/>
      <c r="G1074" s="32" t="str">
        <f>IF(OR(A1074="",B1074=""),"",IF(AND(D1074&lt;&gt;"",E1074&lt;&gt;""),ROUND(MAX(0,(E1074-D1074)*24-MAX(0,MIN(E1074,'CẤU HÌNH'!$C$8)-MAX(D1074,'CẤU HÌNH'!$C$7))*24),2),0))</f>
        <v/>
      </c>
      <c r="H1074" s="34" t="str">
        <f>IF(M1074="X",IF(D1074&gt;'CẤU HÌNH'!$C$5+'CẤU HÌNH'!$C$10/1440,ROUND((D1074-'CẤU HÌNH'!$C$5)*1440,0),0),"")</f>
        <v/>
      </c>
      <c r="I1074" s="34" t="str">
        <f>IF(M1074="X",IF(E1074&lt;'CẤU HÌNH'!$C$6,ROUND(('CẤU HÌNH'!$C$6-E1074)*1440,0),0),"")</f>
        <v/>
      </c>
      <c r="J1074" s="37" t="str">
        <f>IF(M1074="","",IF(M1074="TC",G1074,IF(M1074="X",IF(ROUND((E1074-'CẤU HÌNH'!$C$6)*24,4)&gt;='CẤU HÌNH'!$C$13,FLOOR(ROUND((E1074-'CẤU HÌNH'!$C$6)*24,4),0.5),0),0)))</f>
        <v/>
      </c>
      <c r="K1074" s="32" t="str">
        <f>IF(A1074="","",IF(COUNTIF('CẤU HÌNH'!$E$5:$E$24,A1074)&gt;0,'CẤU HÌNH'!$C$16,IF(WEEKDAY(A1074)=1,'CẤU HÌNH'!$C$15,'CẤU HÌNH'!$C$14)))</f>
        <v/>
      </c>
      <c r="L1074" s="37" t="str">
        <f t="shared" si="1"/>
        <v/>
      </c>
      <c r="M1074" s="38" t="str">
        <f>IF(OR(A1074="",B1074=""),"",IF(F1074&lt;&gt;"",F1074,IF(G1074=0,"",IF(OR(COUNTIF('CẤU HÌNH'!$E$5:$E$24,A1074)&gt;0,WEEKDAY(A1074)=1),"TC",IF(G1074&gt;='CẤU HÌNH'!$C$11,"X",IF(G1074&gt;='CẤU HÌNH'!$C$12,"N","K"))))))</f>
        <v/>
      </c>
      <c r="N1074" s="17"/>
      <c r="O1074" s="39" t="str">
        <f t="shared" si="2"/>
        <v/>
      </c>
    </row>
    <row r="1075" ht="19.5" customHeight="1">
      <c r="A1075" s="15"/>
      <c r="B1075" s="17"/>
      <c r="C1075" s="22" t="str">
        <f t="array" ref="C1075">IF(B1075="","",IFERROR(INDEX('NHÂN VIÊN'!$C$5:$C$54,MATCH(B1075,'NHÂN VIÊN'!$B$5:$B$54,0)),"⚠ Sai mã NV"))</f>
        <v/>
      </c>
      <c r="D1075" s="24"/>
      <c r="E1075" s="24"/>
      <c r="F1075" s="25"/>
      <c r="G1075" s="32" t="str">
        <f>IF(OR(A1075="",B1075=""),"",IF(AND(D1075&lt;&gt;"",E1075&lt;&gt;""),ROUND(MAX(0,(E1075-D1075)*24-MAX(0,MIN(E1075,'CẤU HÌNH'!$C$8)-MAX(D1075,'CẤU HÌNH'!$C$7))*24),2),0))</f>
        <v/>
      </c>
      <c r="H1075" s="34" t="str">
        <f>IF(M1075="X",IF(D1075&gt;'CẤU HÌNH'!$C$5+'CẤU HÌNH'!$C$10/1440,ROUND((D1075-'CẤU HÌNH'!$C$5)*1440,0),0),"")</f>
        <v/>
      </c>
      <c r="I1075" s="34" t="str">
        <f>IF(M1075="X",IF(E1075&lt;'CẤU HÌNH'!$C$6,ROUND(('CẤU HÌNH'!$C$6-E1075)*1440,0),0),"")</f>
        <v/>
      </c>
      <c r="J1075" s="37" t="str">
        <f>IF(M1075="","",IF(M1075="TC",G1075,IF(M1075="X",IF(ROUND((E1075-'CẤU HÌNH'!$C$6)*24,4)&gt;='CẤU HÌNH'!$C$13,FLOOR(ROUND((E1075-'CẤU HÌNH'!$C$6)*24,4),0.5),0),0)))</f>
        <v/>
      </c>
      <c r="K1075" s="32" t="str">
        <f>IF(A1075="","",IF(COUNTIF('CẤU HÌNH'!$E$5:$E$24,A1075)&gt;0,'CẤU HÌNH'!$C$16,IF(WEEKDAY(A1075)=1,'CẤU HÌNH'!$C$15,'CẤU HÌNH'!$C$14)))</f>
        <v/>
      </c>
      <c r="L1075" s="37" t="str">
        <f t="shared" si="1"/>
        <v/>
      </c>
      <c r="M1075" s="38" t="str">
        <f>IF(OR(A1075="",B1075=""),"",IF(F1075&lt;&gt;"",F1075,IF(G1075=0,"",IF(OR(COUNTIF('CẤU HÌNH'!$E$5:$E$24,A1075)&gt;0,WEEKDAY(A1075)=1),"TC",IF(G1075&gt;='CẤU HÌNH'!$C$11,"X",IF(G1075&gt;='CẤU HÌNH'!$C$12,"N","K"))))))</f>
        <v/>
      </c>
      <c r="N1075" s="17"/>
      <c r="O1075" s="39" t="str">
        <f t="shared" si="2"/>
        <v/>
      </c>
    </row>
    <row r="1076" ht="19.5" customHeight="1">
      <c r="A1076" s="15"/>
      <c r="B1076" s="17"/>
      <c r="C1076" s="22" t="str">
        <f t="array" ref="C1076">IF(B1076="","",IFERROR(INDEX('NHÂN VIÊN'!$C$5:$C$54,MATCH(B1076,'NHÂN VIÊN'!$B$5:$B$54,0)),"⚠ Sai mã NV"))</f>
        <v/>
      </c>
      <c r="D1076" s="24"/>
      <c r="E1076" s="24"/>
      <c r="F1076" s="25"/>
      <c r="G1076" s="32" t="str">
        <f>IF(OR(A1076="",B1076=""),"",IF(AND(D1076&lt;&gt;"",E1076&lt;&gt;""),ROUND(MAX(0,(E1076-D1076)*24-MAX(0,MIN(E1076,'CẤU HÌNH'!$C$8)-MAX(D1076,'CẤU HÌNH'!$C$7))*24),2),0))</f>
        <v/>
      </c>
      <c r="H1076" s="34" t="str">
        <f>IF(M1076="X",IF(D1076&gt;'CẤU HÌNH'!$C$5+'CẤU HÌNH'!$C$10/1440,ROUND((D1076-'CẤU HÌNH'!$C$5)*1440,0),0),"")</f>
        <v/>
      </c>
      <c r="I1076" s="34" t="str">
        <f>IF(M1076="X",IF(E1076&lt;'CẤU HÌNH'!$C$6,ROUND(('CẤU HÌNH'!$C$6-E1076)*1440,0),0),"")</f>
        <v/>
      </c>
      <c r="J1076" s="37" t="str">
        <f>IF(M1076="","",IF(M1076="TC",G1076,IF(M1076="X",IF(ROUND((E1076-'CẤU HÌNH'!$C$6)*24,4)&gt;='CẤU HÌNH'!$C$13,FLOOR(ROUND((E1076-'CẤU HÌNH'!$C$6)*24,4),0.5),0),0)))</f>
        <v/>
      </c>
      <c r="K1076" s="32" t="str">
        <f>IF(A1076="","",IF(COUNTIF('CẤU HÌNH'!$E$5:$E$24,A1076)&gt;0,'CẤU HÌNH'!$C$16,IF(WEEKDAY(A1076)=1,'CẤU HÌNH'!$C$15,'CẤU HÌNH'!$C$14)))</f>
        <v/>
      </c>
      <c r="L1076" s="37" t="str">
        <f t="shared" si="1"/>
        <v/>
      </c>
      <c r="M1076" s="38" t="str">
        <f>IF(OR(A1076="",B1076=""),"",IF(F1076&lt;&gt;"",F1076,IF(G1076=0,"",IF(OR(COUNTIF('CẤU HÌNH'!$E$5:$E$24,A1076)&gt;0,WEEKDAY(A1076)=1),"TC",IF(G1076&gt;='CẤU HÌNH'!$C$11,"X",IF(G1076&gt;='CẤU HÌNH'!$C$12,"N","K"))))))</f>
        <v/>
      </c>
      <c r="N1076" s="17"/>
      <c r="O1076" s="39" t="str">
        <f t="shared" si="2"/>
        <v/>
      </c>
    </row>
    <row r="1077" ht="19.5" customHeight="1">
      <c r="A1077" s="15"/>
      <c r="B1077" s="17"/>
      <c r="C1077" s="22" t="str">
        <f t="array" ref="C1077">IF(B1077="","",IFERROR(INDEX('NHÂN VIÊN'!$C$5:$C$54,MATCH(B1077,'NHÂN VIÊN'!$B$5:$B$54,0)),"⚠ Sai mã NV"))</f>
        <v/>
      </c>
      <c r="D1077" s="24"/>
      <c r="E1077" s="24"/>
      <c r="F1077" s="25"/>
      <c r="G1077" s="32" t="str">
        <f>IF(OR(A1077="",B1077=""),"",IF(AND(D1077&lt;&gt;"",E1077&lt;&gt;""),ROUND(MAX(0,(E1077-D1077)*24-MAX(0,MIN(E1077,'CẤU HÌNH'!$C$8)-MAX(D1077,'CẤU HÌNH'!$C$7))*24),2),0))</f>
        <v/>
      </c>
      <c r="H1077" s="34" t="str">
        <f>IF(M1077="X",IF(D1077&gt;'CẤU HÌNH'!$C$5+'CẤU HÌNH'!$C$10/1440,ROUND((D1077-'CẤU HÌNH'!$C$5)*1440,0),0),"")</f>
        <v/>
      </c>
      <c r="I1077" s="34" t="str">
        <f>IF(M1077="X",IF(E1077&lt;'CẤU HÌNH'!$C$6,ROUND(('CẤU HÌNH'!$C$6-E1077)*1440,0),0),"")</f>
        <v/>
      </c>
      <c r="J1077" s="37" t="str">
        <f>IF(M1077="","",IF(M1077="TC",G1077,IF(M1077="X",IF(ROUND((E1077-'CẤU HÌNH'!$C$6)*24,4)&gt;='CẤU HÌNH'!$C$13,FLOOR(ROUND((E1077-'CẤU HÌNH'!$C$6)*24,4),0.5),0),0)))</f>
        <v/>
      </c>
      <c r="K1077" s="32" t="str">
        <f>IF(A1077="","",IF(COUNTIF('CẤU HÌNH'!$E$5:$E$24,A1077)&gt;0,'CẤU HÌNH'!$C$16,IF(WEEKDAY(A1077)=1,'CẤU HÌNH'!$C$15,'CẤU HÌNH'!$C$14)))</f>
        <v/>
      </c>
      <c r="L1077" s="37" t="str">
        <f t="shared" si="1"/>
        <v/>
      </c>
      <c r="M1077" s="38" t="str">
        <f>IF(OR(A1077="",B1077=""),"",IF(F1077&lt;&gt;"",F1077,IF(G1077=0,"",IF(OR(COUNTIF('CẤU HÌNH'!$E$5:$E$24,A1077)&gt;0,WEEKDAY(A1077)=1),"TC",IF(G1077&gt;='CẤU HÌNH'!$C$11,"X",IF(G1077&gt;='CẤU HÌNH'!$C$12,"N","K"))))))</f>
        <v/>
      </c>
      <c r="N1077" s="17"/>
      <c r="O1077" s="39" t="str">
        <f t="shared" si="2"/>
        <v/>
      </c>
    </row>
    <row r="1078" ht="19.5" customHeight="1">
      <c r="A1078" s="15"/>
      <c r="B1078" s="17"/>
      <c r="C1078" s="22" t="str">
        <f t="array" ref="C1078">IF(B1078="","",IFERROR(INDEX('NHÂN VIÊN'!$C$5:$C$54,MATCH(B1078,'NHÂN VIÊN'!$B$5:$B$54,0)),"⚠ Sai mã NV"))</f>
        <v/>
      </c>
      <c r="D1078" s="24"/>
      <c r="E1078" s="24"/>
      <c r="F1078" s="25"/>
      <c r="G1078" s="32" t="str">
        <f>IF(OR(A1078="",B1078=""),"",IF(AND(D1078&lt;&gt;"",E1078&lt;&gt;""),ROUND(MAX(0,(E1078-D1078)*24-MAX(0,MIN(E1078,'CẤU HÌNH'!$C$8)-MAX(D1078,'CẤU HÌNH'!$C$7))*24),2),0))</f>
        <v/>
      </c>
      <c r="H1078" s="34" t="str">
        <f>IF(M1078="X",IF(D1078&gt;'CẤU HÌNH'!$C$5+'CẤU HÌNH'!$C$10/1440,ROUND((D1078-'CẤU HÌNH'!$C$5)*1440,0),0),"")</f>
        <v/>
      </c>
      <c r="I1078" s="34" t="str">
        <f>IF(M1078="X",IF(E1078&lt;'CẤU HÌNH'!$C$6,ROUND(('CẤU HÌNH'!$C$6-E1078)*1440,0),0),"")</f>
        <v/>
      </c>
      <c r="J1078" s="37" t="str">
        <f>IF(M1078="","",IF(M1078="TC",G1078,IF(M1078="X",IF(ROUND((E1078-'CẤU HÌNH'!$C$6)*24,4)&gt;='CẤU HÌNH'!$C$13,FLOOR(ROUND((E1078-'CẤU HÌNH'!$C$6)*24,4),0.5),0),0)))</f>
        <v/>
      </c>
      <c r="K1078" s="32" t="str">
        <f>IF(A1078="","",IF(COUNTIF('CẤU HÌNH'!$E$5:$E$24,A1078)&gt;0,'CẤU HÌNH'!$C$16,IF(WEEKDAY(A1078)=1,'CẤU HÌNH'!$C$15,'CẤU HÌNH'!$C$14)))</f>
        <v/>
      </c>
      <c r="L1078" s="37" t="str">
        <f t="shared" si="1"/>
        <v/>
      </c>
      <c r="M1078" s="38" t="str">
        <f>IF(OR(A1078="",B1078=""),"",IF(F1078&lt;&gt;"",F1078,IF(G1078=0,"",IF(OR(COUNTIF('CẤU HÌNH'!$E$5:$E$24,A1078)&gt;0,WEEKDAY(A1078)=1),"TC",IF(G1078&gt;='CẤU HÌNH'!$C$11,"X",IF(G1078&gt;='CẤU HÌNH'!$C$12,"N","K"))))))</f>
        <v/>
      </c>
      <c r="N1078" s="17"/>
      <c r="O1078" s="39" t="str">
        <f t="shared" si="2"/>
        <v/>
      </c>
    </row>
    <row r="1079" ht="19.5" customHeight="1">
      <c r="A1079" s="15"/>
      <c r="B1079" s="17"/>
      <c r="C1079" s="22" t="str">
        <f t="array" ref="C1079">IF(B1079="","",IFERROR(INDEX('NHÂN VIÊN'!$C$5:$C$54,MATCH(B1079,'NHÂN VIÊN'!$B$5:$B$54,0)),"⚠ Sai mã NV"))</f>
        <v/>
      </c>
      <c r="D1079" s="24"/>
      <c r="E1079" s="24"/>
      <c r="F1079" s="25"/>
      <c r="G1079" s="32" t="str">
        <f>IF(OR(A1079="",B1079=""),"",IF(AND(D1079&lt;&gt;"",E1079&lt;&gt;""),ROUND(MAX(0,(E1079-D1079)*24-MAX(0,MIN(E1079,'CẤU HÌNH'!$C$8)-MAX(D1079,'CẤU HÌNH'!$C$7))*24),2),0))</f>
        <v/>
      </c>
      <c r="H1079" s="34" t="str">
        <f>IF(M1079="X",IF(D1079&gt;'CẤU HÌNH'!$C$5+'CẤU HÌNH'!$C$10/1440,ROUND((D1079-'CẤU HÌNH'!$C$5)*1440,0),0),"")</f>
        <v/>
      </c>
      <c r="I1079" s="34" t="str">
        <f>IF(M1079="X",IF(E1079&lt;'CẤU HÌNH'!$C$6,ROUND(('CẤU HÌNH'!$C$6-E1079)*1440,0),0),"")</f>
        <v/>
      </c>
      <c r="J1079" s="37" t="str">
        <f>IF(M1079="","",IF(M1079="TC",G1079,IF(M1079="X",IF(ROUND((E1079-'CẤU HÌNH'!$C$6)*24,4)&gt;='CẤU HÌNH'!$C$13,FLOOR(ROUND((E1079-'CẤU HÌNH'!$C$6)*24,4),0.5),0),0)))</f>
        <v/>
      </c>
      <c r="K1079" s="32" t="str">
        <f>IF(A1079="","",IF(COUNTIF('CẤU HÌNH'!$E$5:$E$24,A1079)&gt;0,'CẤU HÌNH'!$C$16,IF(WEEKDAY(A1079)=1,'CẤU HÌNH'!$C$15,'CẤU HÌNH'!$C$14)))</f>
        <v/>
      </c>
      <c r="L1079" s="37" t="str">
        <f t="shared" si="1"/>
        <v/>
      </c>
      <c r="M1079" s="38" t="str">
        <f>IF(OR(A1079="",B1079=""),"",IF(F1079&lt;&gt;"",F1079,IF(G1079=0,"",IF(OR(COUNTIF('CẤU HÌNH'!$E$5:$E$24,A1079)&gt;0,WEEKDAY(A1079)=1),"TC",IF(G1079&gt;='CẤU HÌNH'!$C$11,"X",IF(G1079&gt;='CẤU HÌNH'!$C$12,"N","K"))))))</f>
        <v/>
      </c>
      <c r="N1079" s="17"/>
      <c r="O1079" s="39" t="str">
        <f t="shared" si="2"/>
        <v/>
      </c>
    </row>
    <row r="1080" ht="19.5" customHeight="1">
      <c r="A1080" s="15"/>
      <c r="B1080" s="17"/>
      <c r="C1080" s="22" t="str">
        <f t="array" ref="C1080">IF(B1080="","",IFERROR(INDEX('NHÂN VIÊN'!$C$5:$C$54,MATCH(B1080,'NHÂN VIÊN'!$B$5:$B$54,0)),"⚠ Sai mã NV"))</f>
        <v/>
      </c>
      <c r="D1080" s="24"/>
      <c r="E1080" s="24"/>
      <c r="F1080" s="25"/>
      <c r="G1080" s="32" t="str">
        <f>IF(OR(A1080="",B1080=""),"",IF(AND(D1080&lt;&gt;"",E1080&lt;&gt;""),ROUND(MAX(0,(E1080-D1080)*24-MAX(0,MIN(E1080,'CẤU HÌNH'!$C$8)-MAX(D1080,'CẤU HÌNH'!$C$7))*24),2),0))</f>
        <v/>
      </c>
      <c r="H1080" s="34" t="str">
        <f>IF(M1080="X",IF(D1080&gt;'CẤU HÌNH'!$C$5+'CẤU HÌNH'!$C$10/1440,ROUND((D1080-'CẤU HÌNH'!$C$5)*1440,0),0),"")</f>
        <v/>
      </c>
      <c r="I1080" s="34" t="str">
        <f>IF(M1080="X",IF(E1080&lt;'CẤU HÌNH'!$C$6,ROUND(('CẤU HÌNH'!$C$6-E1080)*1440,0),0),"")</f>
        <v/>
      </c>
      <c r="J1080" s="37" t="str">
        <f>IF(M1080="","",IF(M1080="TC",G1080,IF(M1080="X",IF(ROUND((E1080-'CẤU HÌNH'!$C$6)*24,4)&gt;='CẤU HÌNH'!$C$13,FLOOR(ROUND((E1080-'CẤU HÌNH'!$C$6)*24,4),0.5),0),0)))</f>
        <v/>
      </c>
      <c r="K1080" s="32" t="str">
        <f>IF(A1080="","",IF(COUNTIF('CẤU HÌNH'!$E$5:$E$24,A1080)&gt;0,'CẤU HÌNH'!$C$16,IF(WEEKDAY(A1080)=1,'CẤU HÌNH'!$C$15,'CẤU HÌNH'!$C$14)))</f>
        <v/>
      </c>
      <c r="L1080" s="37" t="str">
        <f t="shared" si="1"/>
        <v/>
      </c>
      <c r="M1080" s="38" t="str">
        <f>IF(OR(A1080="",B1080=""),"",IF(F1080&lt;&gt;"",F1080,IF(G1080=0,"",IF(OR(COUNTIF('CẤU HÌNH'!$E$5:$E$24,A1080)&gt;0,WEEKDAY(A1080)=1),"TC",IF(G1080&gt;='CẤU HÌNH'!$C$11,"X",IF(G1080&gt;='CẤU HÌNH'!$C$12,"N","K"))))))</f>
        <v/>
      </c>
      <c r="N1080" s="17"/>
      <c r="O1080" s="39" t="str">
        <f t="shared" si="2"/>
        <v/>
      </c>
    </row>
    <row r="1081" ht="19.5" customHeight="1">
      <c r="A1081" s="15"/>
      <c r="B1081" s="17"/>
      <c r="C1081" s="22" t="str">
        <f t="array" ref="C1081">IF(B1081="","",IFERROR(INDEX('NHÂN VIÊN'!$C$5:$C$54,MATCH(B1081,'NHÂN VIÊN'!$B$5:$B$54,0)),"⚠ Sai mã NV"))</f>
        <v/>
      </c>
      <c r="D1081" s="24"/>
      <c r="E1081" s="24"/>
      <c r="F1081" s="25"/>
      <c r="G1081" s="32" t="str">
        <f>IF(OR(A1081="",B1081=""),"",IF(AND(D1081&lt;&gt;"",E1081&lt;&gt;""),ROUND(MAX(0,(E1081-D1081)*24-MAX(0,MIN(E1081,'CẤU HÌNH'!$C$8)-MAX(D1081,'CẤU HÌNH'!$C$7))*24),2),0))</f>
        <v/>
      </c>
      <c r="H1081" s="34" t="str">
        <f>IF(M1081="X",IF(D1081&gt;'CẤU HÌNH'!$C$5+'CẤU HÌNH'!$C$10/1440,ROUND((D1081-'CẤU HÌNH'!$C$5)*1440,0),0),"")</f>
        <v/>
      </c>
      <c r="I1081" s="34" t="str">
        <f>IF(M1081="X",IF(E1081&lt;'CẤU HÌNH'!$C$6,ROUND(('CẤU HÌNH'!$C$6-E1081)*1440,0),0),"")</f>
        <v/>
      </c>
      <c r="J1081" s="37" t="str">
        <f>IF(M1081="","",IF(M1081="TC",G1081,IF(M1081="X",IF(ROUND((E1081-'CẤU HÌNH'!$C$6)*24,4)&gt;='CẤU HÌNH'!$C$13,FLOOR(ROUND((E1081-'CẤU HÌNH'!$C$6)*24,4),0.5),0),0)))</f>
        <v/>
      </c>
      <c r="K1081" s="32" t="str">
        <f>IF(A1081="","",IF(COUNTIF('CẤU HÌNH'!$E$5:$E$24,A1081)&gt;0,'CẤU HÌNH'!$C$16,IF(WEEKDAY(A1081)=1,'CẤU HÌNH'!$C$15,'CẤU HÌNH'!$C$14)))</f>
        <v/>
      </c>
      <c r="L1081" s="37" t="str">
        <f t="shared" si="1"/>
        <v/>
      </c>
      <c r="M1081" s="38" t="str">
        <f>IF(OR(A1081="",B1081=""),"",IF(F1081&lt;&gt;"",F1081,IF(G1081=0,"",IF(OR(COUNTIF('CẤU HÌNH'!$E$5:$E$24,A1081)&gt;0,WEEKDAY(A1081)=1),"TC",IF(G1081&gt;='CẤU HÌNH'!$C$11,"X",IF(G1081&gt;='CẤU HÌNH'!$C$12,"N","K"))))))</f>
        <v/>
      </c>
      <c r="N1081" s="17"/>
      <c r="O1081" s="39" t="str">
        <f t="shared" si="2"/>
        <v/>
      </c>
    </row>
    <row r="1082" ht="19.5" customHeight="1">
      <c r="A1082" s="15"/>
      <c r="B1082" s="17"/>
      <c r="C1082" s="22" t="str">
        <f t="array" ref="C1082">IF(B1082="","",IFERROR(INDEX('NHÂN VIÊN'!$C$5:$C$54,MATCH(B1082,'NHÂN VIÊN'!$B$5:$B$54,0)),"⚠ Sai mã NV"))</f>
        <v/>
      </c>
      <c r="D1082" s="24"/>
      <c r="E1082" s="24"/>
      <c r="F1082" s="25"/>
      <c r="G1082" s="32" t="str">
        <f>IF(OR(A1082="",B1082=""),"",IF(AND(D1082&lt;&gt;"",E1082&lt;&gt;""),ROUND(MAX(0,(E1082-D1082)*24-MAX(0,MIN(E1082,'CẤU HÌNH'!$C$8)-MAX(D1082,'CẤU HÌNH'!$C$7))*24),2),0))</f>
        <v/>
      </c>
      <c r="H1082" s="34" t="str">
        <f>IF(M1082="X",IF(D1082&gt;'CẤU HÌNH'!$C$5+'CẤU HÌNH'!$C$10/1440,ROUND((D1082-'CẤU HÌNH'!$C$5)*1440,0),0),"")</f>
        <v/>
      </c>
      <c r="I1082" s="34" t="str">
        <f>IF(M1082="X",IF(E1082&lt;'CẤU HÌNH'!$C$6,ROUND(('CẤU HÌNH'!$C$6-E1082)*1440,0),0),"")</f>
        <v/>
      </c>
      <c r="J1082" s="37" t="str">
        <f>IF(M1082="","",IF(M1082="TC",G1082,IF(M1082="X",IF(ROUND((E1082-'CẤU HÌNH'!$C$6)*24,4)&gt;='CẤU HÌNH'!$C$13,FLOOR(ROUND((E1082-'CẤU HÌNH'!$C$6)*24,4),0.5),0),0)))</f>
        <v/>
      </c>
      <c r="K1082" s="32" t="str">
        <f>IF(A1082="","",IF(COUNTIF('CẤU HÌNH'!$E$5:$E$24,A1082)&gt;0,'CẤU HÌNH'!$C$16,IF(WEEKDAY(A1082)=1,'CẤU HÌNH'!$C$15,'CẤU HÌNH'!$C$14)))</f>
        <v/>
      </c>
      <c r="L1082" s="37" t="str">
        <f t="shared" si="1"/>
        <v/>
      </c>
      <c r="M1082" s="38" t="str">
        <f>IF(OR(A1082="",B1082=""),"",IF(F1082&lt;&gt;"",F1082,IF(G1082=0,"",IF(OR(COUNTIF('CẤU HÌNH'!$E$5:$E$24,A1082)&gt;0,WEEKDAY(A1082)=1),"TC",IF(G1082&gt;='CẤU HÌNH'!$C$11,"X",IF(G1082&gt;='CẤU HÌNH'!$C$12,"N","K"))))))</f>
        <v/>
      </c>
      <c r="N1082" s="17"/>
      <c r="O1082" s="39" t="str">
        <f t="shared" si="2"/>
        <v/>
      </c>
    </row>
    <row r="1083" ht="19.5" customHeight="1">
      <c r="A1083" s="15"/>
      <c r="B1083" s="17"/>
      <c r="C1083" s="22" t="str">
        <f t="array" ref="C1083">IF(B1083="","",IFERROR(INDEX('NHÂN VIÊN'!$C$5:$C$54,MATCH(B1083,'NHÂN VIÊN'!$B$5:$B$54,0)),"⚠ Sai mã NV"))</f>
        <v/>
      </c>
      <c r="D1083" s="24"/>
      <c r="E1083" s="24"/>
      <c r="F1083" s="25"/>
      <c r="G1083" s="32" t="str">
        <f>IF(OR(A1083="",B1083=""),"",IF(AND(D1083&lt;&gt;"",E1083&lt;&gt;""),ROUND(MAX(0,(E1083-D1083)*24-MAX(0,MIN(E1083,'CẤU HÌNH'!$C$8)-MAX(D1083,'CẤU HÌNH'!$C$7))*24),2),0))</f>
        <v/>
      </c>
      <c r="H1083" s="34" t="str">
        <f>IF(M1083="X",IF(D1083&gt;'CẤU HÌNH'!$C$5+'CẤU HÌNH'!$C$10/1440,ROUND((D1083-'CẤU HÌNH'!$C$5)*1440,0),0),"")</f>
        <v/>
      </c>
      <c r="I1083" s="34" t="str">
        <f>IF(M1083="X",IF(E1083&lt;'CẤU HÌNH'!$C$6,ROUND(('CẤU HÌNH'!$C$6-E1083)*1440,0),0),"")</f>
        <v/>
      </c>
      <c r="J1083" s="37" t="str">
        <f>IF(M1083="","",IF(M1083="TC",G1083,IF(M1083="X",IF(ROUND((E1083-'CẤU HÌNH'!$C$6)*24,4)&gt;='CẤU HÌNH'!$C$13,FLOOR(ROUND((E1083-'CẤU HÌNH'!$C$6)*24,4),0.5),0),0)))</f>
        <v/>
      </c>
      <c r="K1083" s="32" t="str">
        <f>IF(A1083="","",IF(COUNTIF('CẤU HÌNH'!$E$5:$E$24,A1083)&gt;0,'CẤU HÌNH'!$C$16,IF(WEEKDAY(A1083)=1,'CẤU HÌNH'!$C$15,'CẤU HÌNH'!$C$14)))</f>
        <v/>
      </c>
      <c r="L1083" s="37" t="str">
        <f t="shared" si="1"/>
        <v/>
      </c>
      <c r="M1083" s="38" t="str">
        <f>IF(OR(A1083="",B1083=""),"",IF(F1083&lt;&gt;"",F1083,IF(G1083=0,"",IF(OR(COUNTIF('CẤU HÌNH'!$E$5:$E$24,A1083)&gt;0,WEEKDAY(A1083)=1),"TC",IF(G1083&gt;='CẤU HÌNH'!$C$11,"X",IF(G1083&gt;='CẤU HÌNH'!$C$12,"N","K"))))))</f>
        <v/>
      </c>
      <c r="N1083" s="17"/>
      <c r="O1083" s="39" t="str">
        <f t="shared" si="2"/>
        <v/>
      </c>
    </row>
    <row r="1084" ht="19.5" customHeight="1">
      <c r="A1084" s="15"/>
      <c r="B1084" s="17"/>
      <c r="C1084" s="22" t="str">
        <f t="array" ref="C1084">IF(B1084="","",IFERROR(INDEX('NHÂN VIÊN'!$C$5:$C$54,MATCH(B1084,'NHÂN VIÊN'!$B$5:$B$54,0)),"⚠ Sai mã NV"))</f>
        <v/>
      </c>
      <c r="D1084" s="24"/>
      <c r="E1084" s="24"/>
      <c r="F1084" s="25"/>
      <c r="G1084" s="32" t="str">
        <f>IF(OR(A1084="",B1084=""),"",IF(AND(D1084&lt;&gt;"",E1084&lt;&gt;""),ROUND(MAX(0,(E1084-D1084)*24-MAX(0,MIN(E1084,'CẤU HÌNH'!$C$8)-MAX(D1084,'CẤU HÌNH'!$C$7))*24),2),0))</f>
        <v/>
      </c>
      <c r="H1084" s="34" t="str">
        <f>IF(M1084="X",IF(D1084&gt;'CẤU HÌNH'!$C$5+'CẤU HÌNH'!$C$10/1440,ROUND((D1084-'CẤU HÌNH'!$C$5)*1440,0),0),"")</f>
        <v/>
      </c>
      <c r="I1084" s="34" t="str">
        <f>IF(M1084="X",IF(E1084&lt;'CẤU HÌNH'!$C$6,ROUND(('CẤU HÌNH'!$C$6-E1084)*1440,0),0),"")</f>
        <v/>
      </c>
      <c r="J1084" s="37" t="str">
        <f>IF(M1084="","",IF(M1084="TC",G1084,IF(M1084="X",IF(ROUND((E1084-'CẤU HÌNH'!$C$6)*24,4)&gt;='CẤU HÌNH'!$C$13,FLOOR(ROUND((E1084-'CẤU HÌNH'!$C$6)*24,4),0.5),0),0)))</f>
        <v/>
      </c>
      <c r="K1084" s="32" t="str">
        <f>IF(A1084="","",IF(COUNTIF('CẤU HÌNH'!$E$5:$E$24,A1084)&gt;0,'CẤU HÌNH'!$C$16,IF(WEEKDAY(A1084)=1,'CẤU HÌNH'!$C$15,'CẤU HÌNH'!$C$14)))</f>
        <v/>
      </c>
      <c r="L1084" s="37" t="str">
        <f t="shared" si="1"/>
        <v/>
      </c>
      <c r="M1084" s="38" t="str">
        <f>IF(OR(A1084="",B1084=""),"",IF(F1084&lt;&gt;"",F1084,IF(G1084=0,"",IF(OR(COUNTIF('CẤU HÌNH'!$E$5:$E$24,A1084)&gt;0,WEEKDAY(A1084)=1),"TC",IF(G1084&gt;='CẤU HÌNH'!$C$11,"X",IF(G1084&gt;='CẤU HÌNH'!$C$12,"N","K"))))))</f>
        <v/>
      </c>
      <c r="N1084" s="17"/>
      <c r="O1084" s="39" t="str">
        <f t="shared" si="2"/>
        <v/>
      </c>
    </row>
    <row r="1085" ht="19.5" customHeight="1">
      <c r="A1085" s="15"/>
      <c r="B1085" s="17"/>
      <c r="C1085" s="22" t="str">
        <f t="array" ref="C1085">IF(B1085="","",IFERROR(INDEX('NHÂN VIÊN'!$C$5:$C$54,MATCH(B1085,'NHÂN VIÊN'!$B$5:$B$54,0)),"⚠ Sai mã NV"))</f>
        <v/>
      </c>
      <c r="D1085" s="24"/>
      <c r="E1085" s="24"/>
      <c r="F1085" s="25"/>
      <c r="G1085" s="32" t="str">
        <f>IF(OR(A1085="",B1085=""),"",IF(AND(D1085&lt;&gt;"",E1085&lt;&gt;""),ROUND(MAX(0,(E1085-D1085)*24-MAX(0,MIN(E1085,'CẤU HÌNH'!$C$8)-MAX(D1085,'CẤU HÌNH'!$C$7))*24),2),0))</f>
        <v/>
      </c>
      <c r="H1085" s="34" t="str">
        <f>IF(M1085="X",IF(D1085&gt;'CẤU HÌNH'!$C$5+'CẤU HÌNH'!$C$10/1440,ROUND((D1085-'CẤU HÌNH'!$C$5)*1440,0),0),"")</f>
        <v/>
      </c>
      <c r="I1085" s="34" t="str">
        <f>IF(M1085="X",IF(E1085&lt;'CẤU HÌNH'!$C$6,ROUND(('CẤU HÌNH'!$C$6-E1085)*1440,0),0),"")</f>
        <v/>
      </c>
      <c r="J1085" s="37" t="str">
        <f>IF(M1085="","",IF(M1085="TC",G1085,IF(M1085="X",IF(ROUND((E1085-'CẤU HÌNH'!$C$6)*24,4)&gt;='CẤU HÌNH'!$C$13,FLOOR(ROUND((E1085-'CẤU HÌNH'!$C$6)*24,4),0.5),0),0)))</f>
        <v/>
      </c>
      <c r="K1085" s="32" t="str">
        <f>IF(A1085="","",IF(COUNTIF('CẤU HÌNH'!$E$5:$E$24,A1085)&gt;0,'CẤU HÌNH'!$C$16,IF(WEEKDAY(A1085)=1,'CẤU HÌNH'!$C$15,'CẤU HÌNH'!$C$14)))</f>
        <v/>
      </c>
      <c r="L1085" s="37" t="str">
        <f t="shared" si="1"/>
        <v/>
      </c>
      <c r="M1085" s="38" t="str">
        <f>IF(OR(A1085="",B1085=""),"",IF(F1085&lt;&gt;"",F1085,IF(G1085=0,"",IF(OR(COUNTIF('CẤU HÌNH'!$E$5:$E$24,A1085)&gt;0,WEEKDAY(A1085)=1),"TC",IF(G1085&gt;='CẤU HÌNH'!$C$11,"X",IF(G1085&gt;='CẤU HÌNH'!$C$12,"N","K"))))))</f>
        <v/>
      </c>
      <c r="N1085" s="17"/>
      <c r="O1085" s="39" t="str">
        <f t="shared" si="2"/>
        <v/>
      </c>
    </row>
    <row r="1086" ht="19.5" customHeight="1">
      <c r="A1086" s="15"/>
      <c r="B1086" s="17"/>
      <c r="C1086" s="22" t="str">
        <f t="array" ref="C1086">IF(B1086="","",IFERROR(INDEX('NHÂN VIÊN'!$C$5:$C$54,MATCH(B1086,'NHÂN VIÊN'!$B$5:$B$54,0)),"⚠ Sai mã NV"))</f>
        <v/>
      </c>
      <c r="D1086" s="24"/>
      <c r="E1086" s="24"/>
      <c r="F1086" s="25"/>
      <c r="G1086" s="32" t="str">
        <f>IF(OR(A1086="",B1086=""),"",IF(AND(D1086&lt;&gt;"",E1086&lt;&gt;""),ROUND(MAX(0,(E1086-D1086)*24-MAX(0,MIN(E1086,'CẤU HÌNH'!$C$8)-MAX(D1086,'CẤU HÌNH'!$C$7))*24),2),0))</f>
        <v/>
      </c>
      <c r="H1086" s="34" t="str">
        <f>IF(M1086="X",IF(D1086&gt;'CẤU HÌNH'!$C$5+'CẤU HÌNH'!$C$10/1440,ROUND((D1086-'CẤU HÌNH'!$C$5)*1440,0),0),"")</f>
        <v/>
      </c>
      <c r="I1086" s="34" t="str">
        <f>IF(M1086="X",IF(E1086&lt;'CẤU HÌNH'!$C$6,ROUND(('CẤU HÌNH'!$C$6-E1086)*1440,0),0),"")</f>
        <v/>
      </c>
      <c r="J1086" s="37" t="str">
        <f>IF(M1086="","",IF(M1086="TC",G1086,IF(M1086="X",IF(ROUND((E1086-'CẤU HÌNH'!$C$6)*24,4)&gt;='CẤU HÌNH'!$C$13,FLOOR(ROUND((E1086-'CẤU HÌNH'!$C$6)*24,4),0.5),0),0)))</f>
        <v/>
      </c>
      <c r="K1086" s="32" t="str">
        <f>IF(A1086="","",IF(COUNTIF('CẤU HÌNH'!$E$5:$E$24,A1086)&gt;0,'CẤU HÌNH'!$C$16,IF(WEEKDAY(A1086)=1,'CẤU HÌNH'!$C$15,'CẤU HÌNH'!$C$14)))</f>
        <v/>
      </c>
      <c r="L1086" s="37" t="str">
        <f t="shared" si="1"/>
        <v/>
      </c>
      <c r="M1086" s="38" t="str">
        <f>IF(OR(A1086="",B1086=""),"",IF(F1086&lt;&gt;"",F1086,IF(G1086=0,"",IF(OR(COUNTIF('CẤU HÌNH'!$E$5:$E$24,A1086)&gt;0,WEEKDAY(A1086)=1),"TC",IF(G1086&gt;='CẤU HÌNH'!$C$11,"X",IF(G1086&gt;='CẤU HÌNH'!$C$12,"N","K"))))))</f>
        <v/>
      </c>
      <c r="N1086" s="17"/>
      <c r="O1086" s="39" t="str">
        <f t="shared" si="2"/>
        <v/>
      </c>
    </row>
    <row r="1087" ht="19.5" customHeight="1">
      <c r="A1087" s="15"/>
      <c r="B1087" s="17"/>
      <c r="C1087" s="22" t="str">
        <f t="array" ref="C1087">IF(B1087="","",IFERROR(INDEX('NHÂN VIÊN'!$C$5:$C$54,MATCH(B1087,'NHÂN VIÊN'!$B$5:$B$54,0)),"⚠ Sai mã NV"))</f>
        <v/>
      </c>
      <c r="D1087" s="24"/>
      <c r="E1087" s="24"/>
      <c r="F1087" s="25"/>
      <c r="G1087" s="32" t="str">
        <f>IF(OR(A1087="",B1087=""),"",IF(AND(D1087&lt;&gt;"",E1087&lt;&gt;""),ROUND(MAX(0,(E1087-D1087)*24-MAX(0,MIN(E1087,'CẤU HÌNH'!$C$8)-MAX(D1087,'CẤU HÌNH'!$C$7))*24),2),0))</f>
        <v/>
      </c>
      <c r="H1087" s="34" t="str">
        <f>IF(M1087="X",IF(D1087&gt;'CẤU HÌNH'!$C$5+'CẤU HÌNH'!$C$10/1440,ROUND((D1087-'CẤU HÌNH'!$C$5)*1440,0),0),"")</f>
        <v/>
      </c>
      <c r="I1087" s="34" t="str">
        <f>IF(M1087="X",IF(E1087&lt;'CẤU HÌNH'!$C$6,ROUND(('CẤU HÌNH'!$C$6-E1087)*1440,0),0),"")</f>
        <v/>
      </c>
      <c r="J1087" s="37" t="str">
        <f>IF(M1087="","",IF(M1087="TC",G1087,IF(M1087="X",IF(ROUND((E1087-'CẤU HÌNH'!$C$6)*24,4)&gt;='CẤU HÌNH'!$C$13,FLOOR(ROUND((E1087-'CẤU HÌNH'!$C$6)*24,4),0.5),0),0)))</f>
        <v/>
      </c>
      <c r="K1087" s="32" t="str">
        <f>IF(A1087="","",IF(COUNTIF('CẤU HÌNH'!$E$5:$E$24,A1087)&gt;0,'CẤU HÌNH'!$C$16,IF(WEEKDAY(A1087)=1,'CẤU HÌNH'!$C$15,'CẤU HÌNH'!$C$14)))</f>
        <v/>
      </c>
      <c r="L1087" s="37" t="str">
        <f t="shared" si="1"/>
        <v/>
      </c>
      <c r="M1087" s="38" t="str">
        <f>IF(OR(A1087="",B1087=""),"",IF(F1087&lt;&gt;"",F1087,IF(G1087=0,"",IF(OR(COUNTIF('CẤU HÌNH'!$E$5:$E$24,A1087)&gt;0,WEEKDAY(A1087)=1),"TC",IF(G1087&gt;='CẤU HÌNH'!$C$11,"X",IF(G1087&gt;='CẤU HÌNH'!$C$12,"N","K"))))))</f>
        <v/>
      </c>
      <c r="N1087" s="17"/>
      <c r="O1087" s="39" t="str">
        <f t="shared" si="2"/>
        <v/>
      </c>
    </row>
    <row r="1088" ht="19.5" customHeight="1">
      <c r="A1088" s="15"/>
      <c r="B1088" s="17"/>
      <c r="C1088" s="22" t="str">
        <f t="array" ref="C1088">IF(B1088="","",IFERROR(INDEX('NHÂN VIÊN'!$C$5:$C$54,MATCH(B1088,'NHÂN VIÊN'!$B$5:$B$54,0)),"⚠ Sai mã NV"))</f>
        <v/>
      </c>
      <c r="D1088" s="24"/>
      <c r="E1088" s="24"/>
      <c r="F1088" s="25"/>
      <c r="G1088" s="32" t="str">
        <f>IF(OR(A1088="",B1088=""),"",IF(AND(D1088&lt;&gt;"",E1088&lt;&gt;""),ROUND(MAX(0,(E1088-D1088)*24-MAX(0,MIN(E1088,'CẤU HÌNH'!$C$8)-MAX(D1088,'CẤU HÌNH'!$C$7))*24),2),0))</f>
        <v/>
      </c>
      <c r="H1088" s="34" t="str">
        <f>IF(M1088="X",IF(D1088&gt;'CẤU HÌNH'!$C$5+'CẤU HÌNH'!$C$10/1440,ROUND((D1088-'CẤU HÌNH'!$C$5)*1440,0),0),"")</f>
        <v/>
      </c>
      <c r="I1088" s="34" t="str">
        <f>IF(M1088="X",IF(E1088&lt;'CẤU HÌNH'!$C$6,ROUND(('CẤU HÌNH'!$C$6-E1088)*1440,0),0),"")</f>
        <v/>
      </c>
      <c r="J1088" s="37" t="str">
        <f>IF(M1088="","",IF(M1088="TC",G1088,IF(M1088="X",IF(ROUND((E1088-'CẤU HÌNH'!$C$6)*24,4)&gt;='CẤU HÌNH'!$C$13,FLOOR(ROUND((E1088-'CẤU HÌNH'!$C$6)*24,4),0.5),0),0)))</f>
        <v/>
      </c>
      <c r="K1088" s="32" t="str">
        <f>IF(A1088="","",IF(COUNTIF('CẤU HÌNH'!$E$5:$E$24,A1088)&gt;0,'CẤU HÌNH'!$C$16,IF(WEEKDAY(A1088)=1,'CẤU HÌNH'!$C$15,'CẤU HÌNH'!$C$14)))</f>
        <v/>
      </c>
      <c r="L1088" s="37" t="str">
        <f t="shared" si="1"/>
        <v/>
      </c>
      <c r="M1088" s="38" t="str">
        <f>IF(OR(A1088="",B1088=""),"",IF(F1088&lt;&gt;"",F1088,IF(G1088=0,"",IF(OR(COUNTIF('CẤU HÌNH'!$E$5:$E$24,A1088)&gt;0,WEEKDAY(A1088)=1),"TC",IF(G1088&gt;='CẤU HÌNH'!$C$11,"X",IF(G1088&gt;='CẤU HÌNH'!$C$12,"N","K"))))))</f>
        <v/>
      </c>
      <c r="N1088" s="17"/>
      <c r="O1088" s="39" t="str">
        <f t="shared" si="2"/>
        <v/>
      </c>
    </row>
    <row r="1089" ht="19.5" customHeight="1">
      <c r="A1089" s="15"/>
      <c r="B1089" s="17"/>
      <c r="C1089" s="22" t="str">
        <f t="array" ref="C1089">IF(B1089="","",IFERROR(INDEX('NHÂN VIÊN'!$C$5:$C$54,MATCH(B1089,'NHÂN VIÊN'!$B$5:$B$54,0)),"⚠ Sai mã NV"))</f>
        <v/>
      </c>
      <c r="D1089" s="24"/>
      <c r="E1089" s="24"/>
      <c r="F1089" s="25"/>
      <c r="G1089" s="32" t="str">
        <f>IF(OR(A1089="",B1089=""),"",IF(AND(D1089&lt;&gt;"",E1089&lt;&gt;""),ROUND(MAX(0,(E1089-D1089)*24-MAX(0,MIN(E1089,'CẤU HÌNH'!$C$8)-MAX(D1089,'CẤU HÌNH'!$C$7))*24),2),0))</f>
        <v/>
      </c>
      <c r="H1089" s="34" t="str">
        <f>IF(M1089="X",IF(D1089&gt;'CẤU HÌNH'!$C$5+'CẤU HÌNH'!$C$10/1440,ROUND((D1089-'CẤU HÌNH'!$C$5)*1440,0),0),"")</f>
        <v/>
      </c>
      <c r="I1089" s="34" t="str">
        <f>IF(M1089="X",IF(E1089&lt;'CẤU HÌNH'!$C$6,ROUND(('CẤU HÌNH'!$C$6-E1089)*1440,0),0),"")</f>
        <v/>
      </c>
      <c r="J1089" s="37" t="str">
        <f>IF(M1089="","",IF(M1089="TC",G1089,IF(M1089="X",IF(ROUND((E1089-'CẤU HÌNH'!$C$6)*24,4)&gt;='CẤU HÌNH'!$C$13,FLOOR(ROUND((E1089-'CẤU HÌNH'!$C$6)*24,4),0.5),0),0)))</f>
        <v/>
      </c>
      <c r="K1089" s="32" t="str">
        <f>IF(A1089="","",IF(COUNTIF('CẤU HÌNH'!$E$5:$E$24,A1089)&gt;0,'CẤU HÌNH'!$C$16,IF(WEEKDAY(A1089)=1,'CẤU HÌNH'!$C$15,'CẤU HÌNH'!$C$14)))</f>
        <v/>
      </c>
      <c r="L1089" s="37" t="str">
        <f t="shared" si="1"/>
        <v/>
      </c>
      <c r="M1089" s="38" t="str">
        <f>IF(OR(A1089="",B1089=""),"",IF(F1089&lt;&gt;"",F1089,IF(G1089=0,"",IF(OR(COUNTIF('CẤU HÌNH'!$E$5:$E$24,A1089)&gt;0,WEEKDAY(A1089)=1),"TC",IF(G1089&gt;='CẤU HÌNH'!$C$11,"X",IF(G1089&gt;='CẤU HÌNH'!$C$12,"N","K"))))))</f>
        <v/>
      </c>
      <c r="N1089" s="17"/>
      <c r="O1089" s="39" t="str">
        <f t="shared" si="2"/>
        <v/>
      </c>
    </row>
    <row r="1090" ht="19.5" customHeight="1">
      <c r="A1090" s="15"/>
      <c r="B1090" s="17"/>
      <c r="C1090" s="22" t="str">
        <f t="array" ref="C1090">IF(B1090="","",IFERROR(INDEX('NHÂN VIÊN'!$C$5:$C$54,MATCH(B1090,'NHÂN VIÊN'!$B$5:$B$54,0)),"⚠ Sai mã NV"))</f>
        <v/>
      </c>
      <c r="D1090" s="24"/>
      <c r="E1090" s="24"/>
      <c r="F1090" s="25"/>
      <c r="G1090" s="32" t="str">
        <f>IF(OR(A1090="",B1090=""),"",IF(AND(D1090&lt;&gt;"",E1090&lt;&gt;""),ROUND(MAX(0,(E1090-D1090)*24-MAX(0,MIN(E1090,'CẤU HÌNH'!$C$8)-MAX(D1090,'CẤU HÌNH'!$C$7))*24),2),0))</f>
        <v/>
      </c>
      <c r="H1090" s="34" t="str">
        <f>IF(M1090="X",IF(D1090&gt;'CẤU HÌNH'!$C$5+'CẤU HÌNH'!$C$10/1440,ROUND((D1090-'CẤU HÌNH'!$C$5)*1440,0),0),"")</f>
        <v/>
      </c>
      <c r="I1090" s="34" t="str">
        <f>IF(M1090="X",IF(E1090&lt;'CẤU HÌNH'!$C$6,ROUND(('CẤU HÌNH'!$C$6-E1090)*1440,0),0),"")</f>
        <v/>
      </c>
      <c r="J1090" s="37" t="str">
        <f>IF(M1090="","",IF(M1090="TC",G1090,IF(M1090="X",IF(ROUND((E1090-'CẤU HÌNH'!$C$6)*24,4)&gt;='CẤU HÌNH'!$C$13,FLOOR(ROUND((E1090-'CẤU HÌNH'!$C$6)*24,4),0.5),0),0)))</f>
        <v/>
      </c>
      <c r="K1090" s="32" t="str">
        <f>IF(A1090="","",IF(COUNTIF('CẤU HÌNH'!$E$5:$E$24,A1090)&gt;0,'CẤU HÌNH'!$C$16,IF(WEEKDAY(A1090)=1,'CẤU HÌNH'!$C$15,'CẤU HÌNH'!$C$14)))</f>
        <v/>
      </c>
      <c r="L1090" s="37" t="str">
        <f t="shared" si="1"/>
        <v/>
      </c>
      <c r="M1090" s="38" t="str">
        <f>IF(OR(A1090="",B1090=""),"",IF(F1090&lt;&gt;"",F1090,IF(G1090=0,"",IF(OR(COUNTIF('CẤU HÌNH'!$E$5:$E$24,A1090)&gt;0,WEEKDAY(A1090)=1),"TC",IF(G1090&gt;='CẤU HÌNH'!$C$11,"X",IF(G1090&gt;='CẤU HÌNH'!$C$12,"N","K"))))))</f>
        <v/>
      </c>
      <c r="N1090" s="17"/>
      <c r="O1090" s="39" t="str">
        <f t="shared" si="2"/>
        <v/>
      </c>
    </row>
    <row r="1091" ht="19.5" customHeight="1">
      <c r="A1091" s="15"/>
      <c r="B1091" s="17"/>
      <c r="C1091" s="22" t="str">
        <f t="array" ref="C1091">IF(B1091="","",IFERROR(INDEX('NHÂN VIÊN'!$C$5:$C$54,MATCH(B1091,'NHÂN VIÊN'!$B$5:$B$54,0)),"⚠ Sai mã NV"))</f>
        <v/>
      </c>
      <c r="D1091" s="24"/>
      <c r="E1091" s="24"/>
      <c r="F1091" s="25"/>
      <c r="G1091" s="32" t="str">
        <f>IF(OR(A1091="",B1091=""),"",IF(AND(D1091&lt;&gt;"",E1091&lt;&gt;""),ROUND(MAX(0,(E1091-D1091)*24-MAX(0,MIN(E1091,'CẤU HÌNH'!$C$8)-MAX(D1091,'CẤU HÌNH'!$C$7))*24),2),0))</f>
        <v/>
      </c>
      <c r="H1091" s="34" t="str">
        <f>IF(M1091="X",IF(D1091&gt;'CẤU HÌNH'!$C$5+'CẤU HÌNH'!$C$10/1440,ROUND((D1091-'CẤU HÌNH'!$C$5)*1440,0),0),"")</f>
        <v/>
      </c>
      <c r="I1091" s="34" t="str">
        <f>IF(M1091="X",IF(E1091&lt;'CẤU HÌNH'!$C$6,ROUND(('CẤU HÌNH'!$C$6-E1091)*1440,0),0),"")</f>
        <v/>
      </c>
      <c r="J1091" s="37" t="str">
        <f>IF(M1091="","",IF(M1091="TC",G1091,IF(M1091="X",IF(ROUND((E1091-'CẤU HÌNH'!$C$6)*24,4)&gt;='CẤU HÌNH'!$C$13,FLOOR(ROUND((E1091-'CẤU HÌNH'!$C$6)*24,4),0.5),0),0)))</f>
        <v/>
      </c>
      <c r="K1091" s="32" t="str">
        <f>IF(A1091="","",IF(COUNTIF('CẤU HÌNH'!$E$5:$E$24,A1091)&gt;0,'CẤU HÌNH'!$C$16,IF(WEEKDAY(A1091)=1,'CẤU HÌNH'!$C$15,'CẤU HÌNH'!$C$14)))</f>
        <v/>
      </c>
      <c r="L1091" s="37" t="str">
        <f t="shared" si="1"/>
        <v/>
      </c>
      <c r="M1091" s="38" t="str">
        <f>IF(OR(A1091="",B1091=""),"",IF(F1091&lt;&gt;"",F1091,IF(G1091=0,"",IF(OR(COUNTIF('CẤU HÌNH'!$E$5:$E$24,A1091)&gt;0,WEEKDAY(A1091)=1),"TC",IF(G1091&gt;='CẤU HÌNH'!$C$11,"X",IF(G1091&gt;='CẤU HÌNH'!$C$12,"N","K"))))))</f>
        <v/>
      </c>
      <c r="N1091" s="17"/>
      <c r="O1091" s="39" t="str">
        <f t="shared" si="2"/>
        <v/>
      </c>
    </row>
    <row r="1092" ht="19.5" customHeight="1">
      <c r="A1092" s="15"/>
      <c r="B1092" s="17"/>
      <c r="C1092" s="22" t="str">
        <f t="array" ref="C1092">IF(B1092="","",IFERROR(INDEX('NHÂN VIÊN'!$C$5:$C$54,MATCH(B1092,'NHÂN VIÊN'!$B$5:$B$54,0)),"⚠ Sai mã NV"))</f>
        <v/>
      </c>
      <c r="D1092" s="24"/>
      <c r="E1092" s="24"/>
      <c r="F1092" s="25"/>
      <c r="G1092" s="32" t="str">
        <f>IF(OR(A1092="",B1092=""),"",IF(AND(D1092&lt;&gt;"",E1092&lt;&gt;""),ROUND(MAX(0,(E1092-D1092)*24-MAX(0,MIN(E1092,'CẤU HÌNH'!$C$8)-MAX(D1092,'CẤU HÌNH'!$C$7))*24),2),0))</f>
        <v/>
      </c>
      <c r="H1092" s="34" t="str">
        <f>IF(M1092="X",IF(D1092&gt;'CẤU HÌNH'!$C$5+'CẤU HÌNH'!$C$10/1440,ROUND((D1092-'CẤU HÌNH'!$C$5)*1440,0),0),"")</f>
        <v/>
      </c>
      <c r="I1092" s="34" t="str">
        <f>IF(M1092="X",IF(E1092&lt;'CẤU HÌNH'!$C$6,ROUND(('CẤU HÌNH'!$C$6-E1092)*1440,0),0),"")</f>
        <v/>
      </c>
      <c r="J1092" s="37" t="str">
        <f>IF(M1092="","",IF(M1092="TC",G1092,IF(M1092="X",IF(ROUND((E1092-'CẤU HÌNH'!$C$6)*24,4)&gt;='CẤU HÌNH'!$C$13,FLOOR(ROUND((E1092-'CẤU HÌNH'!$C$6)*24,4),0.5),0),0)))</f>
        <v/>
      </c>
      <c r="K1092" s="32" t="str">
        <f>IF(A1092="","",IF(COUNTIF('CẤU HÌNH'!$E$5:$E$24,A1092)&gt;0,'CẤU HÌNH'!$C$16,IF(WEEKDAY(A1092)=1,'CẤU HÌNH'!$C$15,'CẤU HÌNH'!$C$14)))</f>
        <v/>
      </c>
      <c r="L1092" s="37" t="str">
        <f t="shared" si="1"/>
        <v/>
      </c>
      <c r="M1092" s="38" t="str">
        <f>IF(OR(A1092="",B1092=""),"",IF(F1092&lt;&gt;"",F1092,IF(G1092=0,"",IF(OR(COUNTIF('CẤU HÌNH'!$E$5:$E$24,A1092)&gt;0,WEEKDAY(A1092)=1),"TC",IF(G1092&gt;='CẤU HÌNH'!$C$11,"X",IF(G1092&gt;='CẤU HÌNH'!$C$12,"N","K"))))))</f>
        <v/>
      </c>
      <c r="N1092" s="17"/>
      <c r="O1092" s="39" t="str">
        <f t="shared" si="2"/>
        <v/>
      </c>
    </row>
    <row r="1093" ht="19.5" customHeight="1">
      <c r="A1093" s="15"/>
      <c r="B1093" s="17"/>
      <c r="C1093" s="22" t="str">
        <f t="array" ref="C1093">IF(B1093="","",IFERROR(INDEX('NHÂN VIÊN'!$C$5:$C$54,MATCH(B1093,'NHÂN VIÊN'!$B$5:$B$54,0)),"⚠ Sai mã NV"))</f>
        <v/>
      </c>
      <c r="D1093" s="24"/>
      <c r="E1093" s="24"/>
      <c r="F1093" s="25"/>
      <c r="G1093" s="32" t="str">
        <f>IF(OR(A1093="",B1093=""),"",IF(AND(D1093&lt;&gt;"",E1093&lt;&gt;""),ROUND(MAX(0,(E1093-D1093)*24-MAX(0,MIN(E1093,'CẤU HÌNH'!$C$8)-MAX(D1093,'CẤU HÌNH'!$C$7))*24),2),0))</f>
        <v/>
      </c>
      <c r="H1093" s="34" t="str">
        <f>IF(M1093="X",IF(D1093&gt;'CẤU HÌNH'!$C$5+'CẤU HÌNH'!$C$10/1440,ROUND((D1093-'CẤU HÌNH'!$C$5)*1440,0),0),"")</f>
        <v/>
      </c>
      <c r="I1093" s="34" t="str">
        <f>IF(M1093="X",IF(E1093&lt;'CẤU HÌNH'!$C$6,ROUND(('CẤU HÌNH'!$C$6-E1093)*1440,0),0),"")</f>
        <v/>
      </c>
      <c r="J1093" s="37" t="str">
        <f>IF(M1093="","",IF(M1093="TC",G1093,IF(M1093="X",IF(ROUND((E1093-'CẤU HÌNH'!$C$6)*24,4)&gt;='CẤU HÌNH'!$C$13,FLOOR(ROUND((E1093-'CẤU HÌNH'!$C$6)*24,4),0.5),0),0)))</f>
        <v/>
      </c>
      <c r="K1093" s="32" t="str">
        <f>IF(A1093="","",IF(COUNTIF('CẤU HÌNH'!$E$5:$E$24,A1093)&gt;0,'CẤU HÌNH'!$C$16,IF(WEEKDAY(A1093)=1,'CẤU HÌNH'!$C$15,'CẤU HÌNH'!$C$14)))</f>
        <v/>
      </c>
      <c r="L1093" s="37" t="str">
        <f t="shared" si="1"/>
        <v/>
      </c>
      <c r="M1093" s="38" t="str">
        <f>IF(OR(A1093="",B1093=""),"",IF(F1093&lt;&gt;"",F1093,IF(G1093=0,"",IF(OR(COUNTIF('CẤU HÌNH'!$E$5:$E$24,A1093)&gt;0,WEEKDAY(A1093)=1),"TC",IF(G1093&gt;='CẤU HÌNH'!$C$11,"X",IF(G1093&gt;='CẤU HÌNH'!$C$12,"N","K"))))))</f>
        <v/>
      </c>
      <c r="N1093" s="17"/>
      <c r="O1093" s="39" t="str">
        <f t="shared" si="2"/>
        <v/>
      </c>
    </row>
    <row r="1094" ht="19.5" customHeight="1">
      <c r="A1094" s="15"/>
      <c r="B1094" s="17"/>
      <c r="C1094" s="22" t="str">
        <f t="array" ref="C1094">IF(B1094="","",IFERROR(INDEX('NHÂN VIÊN'!$C$5:$C$54,MATCH(B1094,'NHÂN VIÊN'!$B$5:$B$54,0)),"⚠ Sai mã NV"))</f>
        <v/>
      </c>
      <c r="D1094" s="24"/>
      <c r="E1094" s="24"/>
      <c r="F1094" s="25"/>
      <c r="G1094" s="32" t="str">
        <f>IF(OR(A1094="",B1094=""),"",IF(AND(D1094&lt;&gt;"",E1094&lt;&gt;""),ROUND(MAX(0,(E1094-D1094)*24-MAX(0,MIN(E1094,'CẤU HÌNH'!$C$8)-MAX(D1094,'CẤU HÌNH'!$C$7))*24),2),0))</f>
        <v/>
      </c>
      <c r="H1094" s="34" t="str">
        <f>IF(M1094="X",IF(D1094&gt;'CẤU HÌNH'!$C$5+'CẤU HÌNH'!$C$10/1440,ROUND((D1094-'CẤU HÌNH'!$C$5)*1440,0),0),"")</f>
        <v/>
      </c>
      <c r="I1094" s="34" t="str">
        <f>IF(M1094="X",IF(E1094&lt;'CẤU HÌNH'!$C$6,ROUND(('CẤU HÌNH'!$C$6-E1094)*1440,0),0),"")</f>
        <v/>
      </c>
      <c r="J1094" s="37" t="str">
        <f>IF(M1094="","",IF(M1094="TC",G1094,IF(M1094="X",IF(ROUND((E1094-'CẤU HÌNH'!$C$6)*24,4)&gt;='CẤU HÌNH'!$C$13,FLOOR(ROUND((E1094-'CẤU HÌNH'!$C$6)*24,4),0.5),0),0)))</f>
        <v/>
      </c>
      <c r="K1094" s="32" t="str">
        <f>IF(A1094="","",IF(COUNTIF('CẤU HÌNH'!$E$5:$E$24,A1094)&gt;0,'CẤU HÌNH'!$C$16,IF(WEEKDAY(A1094)=1,'CẤU HÌNH'!$C$15,'CẤU HÌNH'!$C$14)))</f>
        <v/>
      </c>
      <c r="L1094" s="37" t="str">
        <f t="shared" si="1"/>
        <v/>
      </c>
      <c r="M1094" s="38" t="str">
        <f>IF(OR(A1094="",B1094=""),"",IF(F1094&lt;&gt;"",F1094,IF(G1094=0,"",IF(OR(COUNTIF('CẤU HÌNH'!$E$5:$E$24,A1094)&gt;0,WEEKDAY(A1094)=1),"TC",IF(G1094&gt;='CẤU HÌNH'!$C$11,"X",IF(G1094&gt;='CẤU HÌNH'!$C$12,"N","K"))))))</f>
        <v/>
      </c>
      <c r="N1094" s="17"/>
      <c r="O1094" s="39" t="str">
        <f t="shared" si="2"/>
        <v/>
      </c>
    </row>
    <row r="1095" ht="19.5" customHeight="1">
      <c r="A1095" s="15"/>
      <c r="B1095" s="17"/>
      <c r="C1095" s="22" t="str">
        <f t="array" ref="C1095">IF(B1095="","",IFERROR(INDEX('NHÂN VIÊN'!$C$5:$C$54,MATCH(B1095,'NHÂN VIÊN'!$B$5:$B$54,0)),"⚠ Sai mã NV"))</f>
        <v/>
      </c>
      <c r="D1095" s="24"/>
      <c r="E1095" s="24"/>
      <c r="F1095" s="25"/>
      <c r="G1095" s="32" t="str">
        <f>IF(OR(A1095="",B1095=""),"",IF(AND(D1095&lt;&gt;"",E1095&lt;&gt;""),ROUND(MAX(0,(E1095-D1095)*24-MAX(0,MIN(E1095,'CẤU HÌNH'!$C$8)-MAX(D1095,'CẤU HÌNH'!$C$7))*24),2),0))</f>
        <v/>
      </c>
      <c r="H1095" s="34" t="str">
        <f>IF(M1095="X",IF(D1095&gt;'CẤU HÌNH'!$C$5+'CẤU HÌNH'!$C$10/1440,ROUND((D1095-'CẤU HÌNH'!$C$5)*1440,0),0),"")</f>
        <v/>
      </c>
      <c r="I1095" s="34" t="str">
        <f>IF(M1095="X",IF(E1095&lt;'CẤU HÌNH'!$C$6,ROUND(('CẤU HÌNH'!$C$6-E1095)*1440,0),0),"")</f>
        <v/>
      </c>
      <c r="J1095" s="37" t="str">
        <f>IF(M1095="","",IF(M1095="TC",G1095,IF(M1095="X",IF(ROUND((E1095-'CẤU HÌNH'!$C$6)*24,4)&gt;='CẤU HÌNH'!$C$13,FLOOR(ROUND((E1095-'CẤU HÌNH'!$C$6)*24,4),0.5),0),0)))</f>
        <v/>
      </c>
      <c r="K1095" s="32" t="str">
        <f>IF(A1095="","",IF(COUNTIF('CẤU HÌNH'!$E$5:$E$24,A1095)&gt;0,'CẤU HÌNH'!$C$16,IF(WEEKDAY(A1095)=1,'CẤU HÌNH'!$C$15,'CẤU HÌNH'!$C$14)))</f>
        <v/>
      </c>
      <c r="L1095" s="37" t="str">
        <f t="shared" si="1"/>
        <v/>
      </c>
      <c r="M1095" s="38" t="str">
        <f>IF(OR(A1095="",B1095=""),"",IF(F1095&lt;&gt;"",F1095,IF(G1095=0,"",IF(OR(COUNTIF('CẤU HÌNH'!$E$5:$E$24,A1095)&gt;0,WEEKDAY(A1095)=1),"TC",IF(G1095&gt;='CẤU HÌNH'!$C$11,"X",IF(G1095&gt;='CẤU HÌNH'!$C$12,"N","K"))))))</f>
        <v/>
      </c>
      <c r="N1095" s="17"/>
      <c r="O1095" s="39" t="str">
        <f t="shared" si="2"/>
        <v/>
      </c>
    </row>
    <row r="1096" ht="19.5" customHeight="1">
      <c r="A1096" s="15"/>
      <c r="B1096" s="17"/>
      <c r="C1096" s="22" t="str">
        <f t="array" ref="C1096">IF(B1096="","",IFERROR(INDEX('NHÂN VIÊN'!$C$5:$C$54,MATCH(B1096,'NHÂN VIÊN'!$B$5:$B$54,0)),"⚠ Sai mã NV"))</f>
        <v/>
      </c>
      <c r="D1096" s="24"/>
      <c r="E1096" s="24"/>
      <c r="F1096" s="25"/>
      <c r="G1096" s="32" t="str">
        <f>IF(OR(A1096="",B1096=""),"",IF(AND(D1096&lt;&gt;"",E1096&lt;&gt;""),ROUND(MAX(0,(E1096-D1096)*24-MAX(0,MIN(E1096,'CẤU HÌNH'!$C$8)-MAX(D1096,'CẤU HÌNH'!$C$7))*24),2),0))</f>
        <v/>
      </c>
      <c r="H1096" s="34" t="str">
        <f>IF(M1096="X",IF(D1096&gt;'CẤU HÌNH'!$C$5+'CẤU HÌNH'!$C$10/1440,ROUND((D1096-'CẤU HÌNH'!$C$5)*1440,0),0),"")</f>
        <v/>
      </c>
      <c r="I1096" s="34" t="str">
        <f>IF(M1096="X",IF(E1096&lt;'CẤU HÌNH'!$C$6,ROUND(('CẤU HÌNH'!$C$6-E1096)*1440,0),0),"")</f>
        <v/>
      </c>
      <c r="J1096" s="37" t="str">
        <f>IF(M1096="","",IF(M1096="TC",G1096,IF(M1096="X",IF(ROUND((E1096-'CẤU HÌNH'!$C$6)*24,4)&gt;='CẤU HÌNH'!$C$13,FLOOR(ROUND((E1096-'CẤU HÌNH'!$C$6)*24,4),0.5),0),0)))</f>
        <v/>
      </c>
      <c r="K1096" s="32" t="str">
        <f>IF(A1096="","",IF(COUNTIF('CẤU HÌNH'!$E$5:$E$24,A1096)&gt;0,'CẤU HÌNH'!$C$16,IF(WEEKDAY(A1096)=1,'CẤU HÌNH'!$C$15,'CẤU HÌNH'!$C$14)))</f>
        <v/>
      </c>
      <c r="L1096" s="37" t="str">
        <f t="shared" si="1"/>
        <v/>
      </c>
      <c r="M1096" s="38" t="str">
        <f>IF(OR(A1096="",B1096=""),"",IF(F1096&lt;&gt;"",F1096,IF(G1096=0,"",IF(OR(COUNTIF('CẤU HÌNH'!$E$5:$E$24,A1096)&gt;0,WEEKDAY(A1096)=1),"TC",IF(G1096&gt;='CẤU HÌNH'!$C$11,"X",IF(G1096&gt;='CẤU HÌNH'!$C$12,"N","K"))))))</f>
        <v/>
      </c>
      <c r="N1096" s="17"/>
      <c r="O1096" s="39" t="str">
        <f t="shared" si="2"/>
        <v/>
      </c>
    </row>
    <row r="1097" ht="19.5" customHeight="1">
      <c r="A1097" s="15"/>
      <c r="B1097" s="17"/>
      <c r="C1097" s="22" t="str">
        <f t="array" ref="C1097">IF(B1097="","",IFERROR(INDEX('NHÂN VIÊN'!$C$5:$C$54,MATCH(B1097,'NHÂN VIÊN'!$B$5:$B$54,0)),"⚠ Sai mã NV"))</f>
        <v/>
      </c>
      <c r="D1097" s="24"/>
      <c r="E1097" s="24"/>
      <c r="F1097" s="25"/>
      <c r="G1097" s="32" t="str">
        <f>IF(OR(A1097="",B1097=""),"",IF(AND(D1097&lt;&gt;"",E1097&lt;&gt;""),ROUND(MAX(0,(E1097-D1097)*24-MAX(0,MIN(E1097,'CẤU HÌNH'!$C$8)-MAX(D1097,'CẤU HÌNH'!$C$7))*24),2),0))</f>
        <v/>
      </c>
      <c r="H1097" s="34" t="str">
        <f>IF(M1097="X",IF(D1097&gt;'CẤU HÌNH'!$C$5+'CẤU HÌNH'!$C$10/1440,ROUND((D1097-'CẤU HÌNH'!$C$5)*1440,0),0),"")</f>
        <v/>
      </c>
      <c r="I1097" s="34" t="str">
        <f>IF(M1097="X",IF(E1097&lt;'CẤU HÌNH'!$C$6,ROUND(('CẤU HÌNH'!$C$6-E1097)*1440,0),0),"")</f>
        <v/>
      </c>
      <c r="J1097" s="37" t="str">
        <f>IF(M1097="","",IF(M1097="TC",G1097,IF(M1097="X",IF(ROUND((E1097-'CẤU HÌNH'!$C$6)*24,4)&gt;='CẤU HÌNH'!$C$13,FLOOR(ROUND((E1097-'CẤU HÌNH'!$C$6)*24,4),0.5),0),0)))</f>
        <v/>
      </c>
      <c r="K1097" s="32" t="str">
        <f>IF(A1097="","",IF(COUNTIF('CẤU HÌNH'!$E$5:$E$24,A1097)&gt;0,'CẤU HÌNH'!$C$16,IF(WEEKDAY(A1097)=1,'CẤU HÌNH'!$C$15,'CẤU HÌNH'!$C$14)))</f>
        <v/>
      </c>
      <c r="L1097" s="37" t="str">
        <f t="shared" si="1"/>
        <v/>
      </c>
      <c r="M1097" s="38" t="str">
        <f>IF(OR(A1097="",B1097=""),"",IF(F1097&lt;&gt;"",F1097,IF(G1097=0,"",IF(OR(COUNTIF('CẤU HÌNH'!$E$5:$E$24,A1097)&gt;0,WEEKDAY(A1097)=1),"TC",IF(G1097&gt;='CẤU HÌNH'!$C$11,"X",IF(G1097&gt;='CẤU HÌNH'!$C$12,"N","K"))))))</f>
        <v/>
      </c>
      <c r="N1097" s="17"/>
      <c r="O1097" s="39" t="str">
        <f t="shared" si="2"/>
        <v/>
      </c>
    </row>
    <row r="1098" ht="19.5" customHeight="1">
      <c r="A1098" s="15"/>
      <c r="B1098" s="17"/>
      <c r="C1098" s="22" t="str">
        <f t="array" ref="C1098">IF(B1098="","",IFERROR(INDEX('NHÂN VIÊN'!$C$5:$C$54,MATCH(B1098,'NHÂN VIÊN'!$B$5:$B$54,0)),"⚠ Sai mã NV"))</f>
        <v/>
      </c>
      <c r="D1098" s="24"/>
      <c r="E1098" s="24"/>
      <c r="F1098" s="25"/>
      <c r="G1098" s="32" t="str">
        <f>IF(OR(A1098="",B1098=""),"",IF(AND(D1098&lt;&gt;"",E1098&lt;&gt;""),ROUND(MAX(0,(E1098-D1098)*24-MAX(0,MIN(E1098,'CẤU HÌNH'!$C$8)-MAX(D1098,'CẤU HÌNH'!$C$7))*24),2),0))</f>
        <v/>
      </c>
      <c r="H1098" s="34" t="str">
        <f>IF(M1098="X",IF(D1098&gt;'CẤU HÌNH'!$C$5+'CẤU HÌNH'!$C$10/1440,ROUND((D1098-'CẤU HÌNH'!$C$5)*1440,0),0),"")</f>
        <v/>
      </c>
      <c r="I1098" s="34" t="str">
        <f>IF(M1098="X",IF(E1098&lt;'CẤU HÌNH'!$C$6,ROUND(('CẤU HÌNH'!$C$6-E1098)*1440,0),0),"")</f>
        <v/>
      </c>
      <c r="J1098" s="37" t="str">
        <f>IF(M1098="","",IF(M1098="TC",G1098,IF(M1098="X",IF(ROUND((E1098-'CẤU HÌNH'!$C$6)*24,4)&gt;='CẤU HÌNH'!$C$13,FLOOR(ROUND((E1098-'CẤU HÌNH'!$C$6)*24,4),0.5),0),0)))</f>
        <v/>
      </c>
      <c r="K1098" s="32" t="str">
        <f>IF(A1098="","",IF(COUNTIF('CẤU HÌNH'!$E$5:$E$24,A1098)&gt;0,'CẤU HÌNH'!$C$16,IF(WEEKDAY(A1098)=1,'CẤU HÌNH'!$C$15,'CẤU HÌNH'!$C$14)))</f>
        <v/>
      </c>
      <c r="L1098" s="37" t="str">
        <f t="shared" si="1"/>
        <v/>
      </c>
      <c r="M1098" s="38" t="str">
        <f>IF(OR(A1098="",B1098=""),"",IF(F1098&lt;&gt;"",F1098,IF(G1098=0,"",IF(OR(COUNTIF('CẤU HÌNH'!$E$5:$E$24,A1098)&gt;0,WEEKDAY(A1098)=1),"TC",IF(G1098&gt;='CẤU HÌNH'!$C$11,"X",IF(G1098&gt;='CẤU HÌNH'!$C$12,"N","K"))))))</f>
        <v/>
      </c>
      <c r="N1098" s="17"/>
      <c r="O1098" s="39" t="str">
        <f t="shared" si="2"/>
        <v/>
      </c>
    </row>
    <row r="1099" ht="19.5" customHeight="1">
      <c r="A1099" s="15"/>
      <c r="B1099" s="17"/>
      <c r="C1099" s="22" t="str">
        <f t="array" ref="C1099">IF(B1099="","",IFERROR(INDEX('NHÂN VIÊN'!$C$5:$C$54,MATCH(B1099,'NHÂN VIÊN'!$B$5:$B$54,0)),"⚠ Sai mã NV"))</f>
        <v/>
      </c>
      <c r="D1099" s="24"/>
      <c r="E1099" s="24"/>
      <c r="F1099" s="25"/>
      <c r="G1099" s="32" t="str">
        <f>IF(OR(A1099="",B1099=""),"",IF(AND(D1099&lt;&gt;"",E1099&lt;&gt;""),ROUND(MAX(0,(E1099-D1099)*24-MAX(0,MIN(E1099,'CẤU HÌNH'!$C$8)-MAX(D1099,'CẤU HÌNH'!$C$7))*24),2),0))</f>
        <v/>
      </c>
      <c r="H1099" s="34" t="str">
        <f>IF(M1099="X",IF(D1099&gt;'CẤU HÌNH'!$C$5+'CẤU HÌNH'!$C$10/1440,ROUND((D1099-'CẤU HÌNH'!$C$5)*1440,0),0),"")</f>
        <v/>
      </c>
      <c r="I1099" s="34" t="str">
        <f>IF(M1099="X",IF(E1099&lt;'CẤU HÌNH'!$C$6,ROUND(('CẤU HÌNH'!$C$6-E1099)*1440,0),0),"")</f>
        <v/>
      </c>
      <c r="J1099" s="37" t="str">
        <f>IF(M1099="","",IF(M1099="TC",G1099,IF(M1099="X",IF(ROUND((E1099-'CẤU HÌNH'!$C$6)*24,4)&gt;='CẤU HÌNH'!$C$13,FLOOR(ROUND((E1099-'CẤU HÌNH'!$C$6)*24,4),0.5),0),0)))</f>
        <v/>
      </c>
      <c r="K1099" s="32" t="str">
        <f>IF(A1099="","",IF(COUNTIF('CẤU HÌNH'!$E$5:$E$24,A1099)&gt;0,'CẤU HÌNH'!$C$16,IF(WEEKDAY(A1099)=1,'CẤU HÌNH'!$C$15,'CẤU HÌNH'!$C$14)))</f>
        <v/>
      </c>
      <c r="L1099" s="37" t="str">
        <f t="shared" si="1"/>
        <v/>
      </c>
      <c r="M1099" s="38" t="str">
        <f>IF(OR(A1099="",B1099=""),"",IF(F1099&lt;&gt;"",F1099,IF(G1099=0,"",IF(OR(COUNTIF('CẤU HÌNH'!$E$5:$E$24,A1099)&gt;0,WEEKDAY(A1099)=1),"TC",IF(G1099&gt;='CẤU HÌNH'!$C$11,"X",IF(G1099&gt;='CẤU HÌNH'!$C$12,"N","K"))))))</f>
        <v/>
      </c>
      <c r="N1099" s="17"/>
      <c r="O1099" s="39" t="str">
        <f t="shared" si="2"/>
        <v/>
      </c>
    </row>
    <row r="1100" ht="19.5" customHeight="1">
      <c r="A1100" s="15"/>
      <c r="B1100" s="17"/>
      <c r="C1100" s="22" t="str">
        <f t="array" ref="C1100">IF(B1100="","",IFERROR(INDEX('NHÂN VIÊN'!$C$5:$C$54,MATCH(B1100,'NHÂN VIÊN'!$B$5:$B$54,0)),"⚠ Sai mã NV"))</f>
        <v/>
      </c>
      <c r="D1100" s="24"/>
      <c r="E1100" s="24"/>
      <c r="F1100" s="25"/>
      <c r="G1100" s="32" t="str">
        <f>IF(OR(A1100="",B1100=""),"",IF(AND(D1100&lt;&gt;"",E1100&lt;&gt;""),ROUND(MAX(0,(E1100-D1100)*24-MAX(0,MIN(E1100,'CẤU HÌNH'!$C$8)-MAX(D1100,'CẤU HÌNH'!$C$7))*24),2),0))</f>
        <v/>
      </c>
      <c r="H1100" s="34" t="str">
        <f>IF(M1100="X",IF(D1100&gt;'CẤU HÌNH'!$C$5+'CẤU HÌNH'!$C$10/1440,ROUND((D1100-'CẤU HÌNH'!$C$5)*1440,0),0),"")</f>
        <v/>
      </c>
      <c r="I1100" s="34" t="str">
        <f>IF(M1100="X",IF(E1100&lt;'CẤU HÌNH'!$C$6,ROUND(('CẤU HÌNH'!$C$6-E1100)*1440,0),0),"")</f>
        <v/>
      </c>
      <c r="J1100" s="37" t="str">
        <f>IF(M1100="","",IF(M1100="TC",G1100,IF(M1100="X",IF(ROUND((E1100-'CẤU HÌNH'!$C$6)*24,4)&gt;='CẤU HÌNH'!$C$13,FLOOR(ROUND((E1100-'CẤU HÌNH'!$C$6)*24,4),0.5),0),0)))</f>
        <v/>
      </c>
      <c r="K1100" s="32" t="str">
        <f>IF(A1100="","",IF(COUNTIF('CẤU HÌNH'!$E$5:$E$24,A1100)&gt;0,'CẤU HÌNH'!$C$16,IF(WEEKDAY(A1100)=1,'CẤU HÌNH'!$C$15,'CẤU HÌNH'!$C$14)))</f>
        <v/>
      </c>
      <c r="L1100" s="37" t="str">
        <f t="shared" si="1"/>
        <v/>
      </c>
      <c r="M1100" s="38" t="str">
        <f>IF(OR(A1100="",B1100=""),"",IF(F1100&lt;&gt;"",F1100,IF(G1100=0,"",IF(OR(COUNTIF('CẤU HÌNH'!$E$5:$E$24,A1100)&gt;0,WEEKDAY(A1100)=1),"TC",IF(G1100&gt;='CẤU HÌNH'!$C$11,"X",IF(G1100&gt;='CẤU HÌNH'!$C$12,"N","K"))))))</f>
        <v/>
      </c>
      <c r="N1100" s="17"/>
      <c r="O1100" s="39" t="str">
        <f t="shared" si="2"/>
        <v/>
      </c>
    </row>
    <row r="1101" ht="19.5" customHeight="1">
      <c r="A1101" s="15"/>
      <c r="B1101" s="17"/>
      <c r="C1101" s="22" t="str">
        <f t="array" ref="C1101">IF(B1101="","",IFERROR(INDEX('NHÂN VIÊN'!$C$5:$C$54,MATCH(B1101,'NHÂN VIÊN'!$B$5:$B$54,0)),"⚠ Sai mã NV"))</f>
        <v/>
      </c>
      <c r="D1101" s="24"/>
      <c r="E1101" s="24"/>
      <c r="F1101" s="25"/>
      <c r="G1101" s="32" t="str">
        <f>IF(OR(A1101="",B1101=""),"",IF(AND(D1101&lt;&gt;"",E1101&lt;&gt;""),ROUND(MAX(0,(E1101-D1101)*24-MAX(0,MIN(E1101,'CẤU HÌNH'!$C$8)-MAX(D1101,'CẤU HÌNH'!$C$7))*24),2),0))</f>
        <v/>
      </c>
      <c r="H1101" s="34" t="str">
        <f>IF(M1101="X",IF(D1101&gt;'CẤU HÌNH'!$C$5+'CẤU HÌNH'!$C$10/1440,ROUND((D1101-'CẤU HÌNH'!$C$5)*1440,0),0),"")</f>
        <v/>
      </c>
      <c r="I1101" s="34" t="str">
        <f>IF(M1101="X",IF(E1101&lt;'CẤU HÌNH'!$C$6,ROUND(('CẤU HÌNH'!$C$6-E1101)*1440,0),0),"")</f>
        <v/>
      </c>
      <c r="J1101" s="37" t="str">
        <f>IF(M1101="","",IF(M1101="TC",G1101,IF(M1101="X",IF(ROUND((E1101-'CẤU HÌNH'!$C$6)*24,4)&gt;='CẤU HÌNH'!$C$13,FLOOR(ROUND((E1101-'CẤU HÌNH'!$C$6)*24,4),0.5),0),0)))</f>
        <v/>
      </c>
      <c r="K1101" s="32" t="str">
        <f>IF(A1101="","",IF(COUNTIF('CẤU HÌNH'!$E$5:$E$24,A1101)&gt;0,'CẤU HÌNH'!$C$16,IF(WEEKDAY(A1101)=1,'CẤU HÌNH'!$C$15,'CẤU HÌNH'!$C$14)))</f>
        <v/>
      </c>
      <c r="L1101" s="37" t="str">
        <f t="shared" si="1"/>
        <v/>
      </c>
      <c r="M1101" s="38" t="str">
        <f>IF(OR(A1101="",B1101=""),"",IF(F1101&lt;&gt;"",F1101,IF(G1101=0,"",IF(OR(COUNTIF('CẤU HÌNH'!$E$5:$E$24,A1101)&gt;0,WEEKDAY(A1101)=1),"TC",IF(G1101&gt;='CẤU HÌNH'!$C$11,"X",IF(G1101&gt;='CẤU HÌNH'!$C$12,"N","K"))))))</f>
        <v/>
      </c>
      <c r="N1101" s="17"/>
      <c r="O1101" s="39" t="str">
        <f t="shared" si="2"/>
        <v/>
      </c>
    </row>
    <row r="1102" ht="19.5" customHeight="1">
      <c r="A1102" s="15"/>
      <c r="B1102" s="17"/>
      <c r="C1102" s="22" t="str">
        <f t="array" ref="C1102">IF(B1102="","",IFERROR(INDEX('NHÂN VIÊN'!$C$5:$C$54,MATCH(B1102,'NHÂN VIÊN'!$B$5:$B$54,0)),"⚠ Sai mã NV"))</f>
        <v/>
      </c>
      <c r="D1102" s="24"/>
      <c r="E1102" s="24"/>
      <c r="F1102" s="25"/>
      <c r="G1102" s="32" t="str">
        <f>IF(OR(A1102="",B1102=""),"",IF(AND(D1102&lt;&gt;"",E1102&lt;&gt;""),ROUND(MAX(0,(E1102-D1102)*24-MAX(0,MIN(E1102,'CẤU HÌNH'!$C$8)-MAX(D1102,'CẤU HÌNH'!$C$7))*24),2),0))</f>
        <v/>
      </c>
      <c r="H1102" s="34" t="str">
        <f>IF(M1102="X",IF(D1102&gt;'CẤU HÌNH'!$C$5+'CẤU HÌNH'!$C$10/1440,ROUND((D1102-'CẤU HÌNH'!$C$5)*1440,0),0),"")</f>
        <v/>
      </c>
      <c r="I1102" s="34" t="str">
        <f>IF(M1102="X",IF(E1102&lt;'CẤU HÌNH'!$C$6,ROUND(('CẤU HÌNH'!$C$6-E1102)*1440,0),0),"")</f>
        <v/>
      </c>
      <c r="J1102" s="37" t="str">
        <f>IF(M1102="","",IF(M1102="TC",G1102,IF(M1102="X",IF(ROUND((E1102-'CẤU HÌNH'!$C$6)*24,4)&gt;='CẤU HÌNH'!$C$13,FLOOR(ROUND((E1102-'CẤU HÌNH'!$C$6)*24,4),0.5),0),0)))</f>
        <v/>
      </c>
      <c r="K1102" s="32" t="str">
        <f>IF(A1102="","",IF(COUNTIF('CẤU HÌNH'!$E$5:$E$24,A1102)&gt;0,'CẤU HÌNH'!$C$16,IF(WEEKDAY(A1102)=1,'CẤU HÌNH'!$C$15,'CẤU HÌNH'!$C$14)))</f>
        <v/>
      </c>
      <c r="L1102" s="37" t="str">
        <f t="shared" si="1"/>
        <v/>
      </c>
      <c r="M1102" s="38" t="str">
        <f>IF(OR(A1102="",B1102=""),"",IF(F1102&lt;&gt;"",F1102,IF(G1102=0,"",IF(OR(COUNTIF('CẤU HÌNH'!$E$5:$E$24,A1102)&gt;0,WEEKDAY(A1102)=1),"TC",IF(G1102&gt;='CẤU HÌNH'!$C$11,"X",IF(G1102&gt;='CẤU HÌNH'!$C$12,"N","K"))))))</f>
        <v/>
      </c>
      <c r="N1102" s="17"/>
      <c r="O1102" s="39" t="str">
        <f t="shared" si="2"/>
        <v/>
      </c>
    </row>
    <row r="1103" ht="19.5" customHeight="1">
      <c r="A1103" s="15"/>
      <c r="B1103" s="17"/>
      <c r="C1103" s="22" t="str">
        <f t="array" ref="C1103">IF(B1103="","",IFERROR(INDEX('NHÂN VIÊN'!$C$5:$C$54,MATCH(B1103,'NHÂN VIÊN'!$B$5:$B$54,0)),"⚠ Sai mã NV"))</f>
        <v/>
      </c>
      <c r="D1103" s="24"/>
      <c r="E1103" s="24"/>
      <c r="F1103" s="25"/>
      <c r="G1103" s="32" t="str">
        <f>IF(OR(A1103="",B1103=""),"",IF(AND(D1103&lt;&gt;"",E1103&lt;&gt;""),ROUND(MAX(0,(E1103-D1103)*24-MAX(0,MIN(E1103,'CẤU HÌNH'!$C$8)-MAX(D1103,'CẤU HÌNH'!$C$7))*24),2),0))</f>
        <v/>
      </c>
      <c r="H1103" s="34" t="str">
        <f>IF(M1103="X",IF(D1103&gt;'CẤU HÌNH'!$C$5+'CẤU HÌNH'!$C$10/1440,ROUND((D1103-'CẤU HÌNH'!$C$5)*1440,0),0),"")</f>
        <v/>
      </c>
      <c r="I1103" s="34" t="str">
        <f>IF(M1103="X",IF(E1103&lt;'CẤU HÌNH'!$C$6,ROUND(('CẤU HÌNH'!$C$6-E1103)*1440,0),0),"")</f>
        <v/>
      </c>
      <c r="J1103" s="37" t="str">
        <f>IF(M1103="","",IF(M1103="TC",G1103,IF(M1103="X",IF(ROUND((E1103-'CẤU HÌNH'!$C$6)*24,4)&gt;='CẤU HÌNH'!$C$13,FLOOR(ROUND((E1103-'CẤU HÌNH'!$C$6)*24,4),0.5),0),0)))</f>
        <v/>
      </c>
      <c r="K1103" s="32" t="str">
        <f>IF(A1103="","",IF(COUNTIF('CẤU HÌNH'!$E$5:$E$24,A1103)&gt;0,'CẤU HÌNH'!$C$16,IF(WEEKDAY(A1103)=1,'CẤU HÌNH'!$C$15,'CẤU HÌNH'!$C$14)))</f>
        <v/>
      </c>
      <c r="L1103" s="37" t="str">
        <f t="shared" si="1"/>
        <v/>
      </c>
      <c r="M1103" s="38" t="str">
        <f>IF(OR(A1103="",B1103=""),"",IF(F1103&lt;&gt;"",F1103,IF(G1103=0,"",IF(OR(COUNTIF('CẤU HÌNH'!$E$5:$E$24,A1103)&gt;0,WEEKDAY(A1103)=1),"TC",IF(G1103&gt;='CẤU HÌNH'!$C$11,"X",IF(G1103&gt;='CẤU HÌNH'!$C$12,"N","K"))))))</f>
        <v/>
      </c>
      <c r="N1103" s="17"/>
      <c r="O1103" s="39" t="str">
        <f t="shared" si="2"/>
        <v/>
      </c>
    </row>
    <row r="1104" ht="19.5" customHeight="1">
      <c r="A1104" s="15"/>
      <c r="B1104" s="17"/>
      <c r="C1104" s="22" t="str">
        <f t="array" ref="C1104">IF(B1104="","",IFERROR(INDEX('NHÂN VIÊN'!$C$5:$C$54,MATCH(B1104,'NHÂN VIÊN'!$B$5:$B$54,0)),"⚠ Sai mã NV"))</f>
        <v/>
      </c>
      <c r="D1104" s="24"/>
      <c r="E1104" s="24"/>
      <c r="F1104" s="25"/>
      <c r="G1104" s="32" t="str">
        <f>IF(OR(A1104="",B1104=""),"",IF(AND(D1104&lt;&gt;"",E1104&lt;&gt;""),ROUND(MAX(0,(E1104-D1104)*24-MAX(0,MIN(E1104,'CẤU HÌNH'!$C$8)-MAX(D1104,'CẤU HÌNH'!$C$7))*24),2),0))</f>
        <v/>
      </c>
      <c r="H1104" s="34" t="str">
        <f>IF(M1104="X",IF(D1104&gt;'CẤU HÌNH'!$C$5+'CẤU HÌNH'!$C$10/1440,ROUND((D1104-'CẤU HÌNH'!$C$5)*1440,0),0),"")</f>
        <v/>
      </c>
      <c r="I1104" s="34" t="str">
        <f>IF(M1104="X",IF(E1104&lt;'CẤU HÌNH'!$C$6,ROUND(('CẤU HÌNH'!$C$6-E1104)*1440,0),0),"")</f>
        <v/>
      </c>
      <c r="J1104" s="37" t="str">
        <f>IF(M1104="","",IF(M1104="TC",G1104,IF(M1104="X",IF(ROUND((E1104-'CẤU HÌNH'!$C$6)*24,4)&gt;='CẤU HÌNH'!$C$13,FLOOR(ROUND((E1104-'CẤU HÌNH'!$C$6)*24,4),0.5),0),0)))</f>
        <v/>
      </c>
      <c r="K1104" s="32" t="str">
        <f>IF(A1104="","",IF(COUNTIF('CẤU HÌNH'!$E$5:$E$24,A1104)&gt;0,'CẤU HÌNH'!$C$16,IF(WEEKDAY(A1104)=1,'CẤU HÌNH'!$C$15,'CẤU HÌNH'!$C$14)))</f>
        <v/>
      </c>
      <c r="L1104" s="37" t="str">
        <f t="shared" si="1"/>
        <v/>
      </c>
      <c r="M1104" s="38" t="str">
        <f>IF(OR(A1104="",B1104=""),"",IF(F1104&lt;&gt;"",F1104,IF(G1104=0,"",IF(OR(COUNTIF('CẤU HÌNH'!$E$5:$E$24,A1104)&gt;0,WEEKDAY(A1104)=1),"TC",IF(G1104&gt;='CẤU HÌNH'!$C$11,"X",IF(G1104&gt;='CẤU HÌNH'!$C$12,"N","K"))))))</f>
        <v/>
      </c>
      <c r="N1104" s="17"/>
      <c r="O1104" s="39" t="str">
        <f t="shared" si="2"/>
        <v/>
      </c>
    </row>
    <row r="1105" ht="19.5" customHeight="1">
      <c r="A1105" s="15"/>
      <c r="B1105" s="17"/>
      <c r="C1105" s="22" t="str">
        <f t="array" ref="C1105">IF(B1105="","",IFERROR(INDEX('NHÂN VIÊN'!$C$5:$C$54,MATCH(B1105,'NHÂN VIÊN'!$B$5:$B$54,0)),"⚠ Sai mã NV"))</f>
        <v/>
      </c>
      <c r="D1105" s="24"/>
      <c r="E1105" s="24"/>
      <c r="F1105" s="25"/>
      <c r="G1105" s="32" t="str">
        <f>IF(OR(A1105="",B1105=""),"",IF(AND(D1105&lt;&gt;"",E1105&lt;&gt;""),ROUND(MAX(0,(E1105-D1105)*24-MAX(0,MIN(E1105,'CẤU HÌNH'!$C$8)-MAX(D1105,'CẤU HÌNH'!$C$7))*24),2),0))</f>
        <v/>
      </c>
      <c r="H1105" s="34" t="str">
        <f>IF(M1105="X",IF(D1105&gt;'CẤU HÌNH'!$C$5+'CẤU HÌNH'!$C$10/1440,ROUND((D1105-'CẤU HÌNH'!$C$5)*1440,0),0),"")</f>
        <v/>
      </c>
      <c r="I1105" s="34" t="str">
        <f>IF(M1105="X",IF(E1105&lt;'CẤU HÌNH'!$C$6,ROUND(('CẤU HÌNH'!$C$6-E1105)*1440,0),0),"")</f>
        <v/>
      </c>
      <c r="J1105" s="37" t="str">
        <f>IF(M1105="","",IF(M1105="TC",G1105,IF(M1105="X",IF(ROUND((E1105-'CẤU HÌNH'!$C$6)*24,4)&gt;='CẤU HÌNH'!$C$13,FLOOR(ROUND((E1105-'CẤU HÌNH'!$C$6)*24,4),0.5),0),0)))</f>
        <v/>
      </c>
      <c r="K1105" s="32" t="str">
        <f>IF(A1105="","",IF(COUNTIF('CẤU HÌNH'!$E$5:$E$24,A1105)&gt;0,'CẤU HÌNH'!$C$16,IF(WEEKDAY(A1105)=1,'CẤU HÌNH'!$C$15,'CẤU HÌNH'!$C$14)))</f>
        <v/>
      </c>
      <c r="L1105" s="37" t="str">
        <f t="shared" si="1"/>
        <v/>
      </c>
      <c r="M1105" s="38" t="str">
        <f>IF(OR(A1105="",B1105=""),"",IF(F1105&lt;&gt;"",F1105,IF(G1105=0,"",IF(OR(COUNTIF('CẤU HÌNH'!$E$5:$E$24,A1105)&gt;0,WEEKDAY(A1105)=1),"TC",IF(G1105&gt;='CẤU HÌNH'!$C$11,"X",IF(G1105&gt;='CẤU HÌNH'!$C$12,"N","K"))))))</f>
        <v/>
      </c>
      <c r="N1105" s="17"/>
      <c r="O1105" s="39" t="str">
        <f t="shared" si="2"/>
        <v/>
      </c>
    </row>
    <row r="1106" ht="19.5" customHeight="1">
      <c r="A1106" s="15"/>
      <c r="B1106" s="17"/>
      <c r="C1106" s="22" t="str">
        <f t="array" ref="C1106">IF(B1106="","",IFERROR(INDEX('NHÂN VIÊN'!$C$5:$C$54,MATCH(B1106,'NHÂN VIÊN'!$B$5:$B$54,0)),"⚠ Sai mã NV"))</f>
        <v/>
      </c>
      <c r="D1106" s="24"/>
      <c r="E1106" s="24"/>
      <c r="F1106" s="25"/>
      <c r="G1106" s="32" t="str">
        <f>IF(OR(A1106="",B1106=""),"",IF(AND(D1106&lt;&gt;"",E1106&lt;&gt;""),ROUND(MAX(0,(E1106-D1106)*24-MAX(0,MIN(E1106,'CẤU HÌNH'!$C$8)-MAX(D1106,'CẤU HÌNH'!$C$7))*24),2),0))</f>
        <v/>
      </c>
      <c r="H1106" s="34" t="str">
        <f>IF(M1106="X",IF(D1106&gt;'CẤU HÌNH'!$C$5+'CẤU HÌNH'!$C$10/1440,ROUND((D1106-'CẤU HÌNH'!$C$5)*1440,0),0),"")</f>
        <v/>
      </c>
      <c r="I1106" s="34" t="str">
        <f>IF(M1106="X",IF(E1106&lt;'CẤU HÌNH'!$C$6,ROUND(('CẤU HÌNH'!$C$6-E1106)*1440,0),0),"")</f>
        <v/>
      </c>
      <c r="J1106" s="37" t="str">
        <f>IF(M1106="","",IF(M1106="TC",G1106,IF(M1106="X",IF(ROUND((E1106-'CẤU HÌNH'!$C$6)*24,4)&gt;='CẤU HÌNH'!$C$13,FLOOR(ROUND((E1106-'CẤU HÌNH'!$C$6)*24,4),0.5),0),0)))</f>
        <v/>
      </c>
      <c r="K1106" s="32" t="str">
        <f>IF(A1106="","",IF(COUNTIF('CẤU HÌNH'!$E$5:$E$24,A1106)&gt;0,'CẤU HÌNH'!$C$16,IF(WEEKDAY(A1106)=1,'CẤU HÌNH'!$C$15,'CẤU HÌNH'!$C$14)))</f>
        <v/>
      </c>
      <c r="L1106" s="37" t="str">
        <f t="shared" si="1"/>
        <v/>
      </c>
      <c r="M1106" s="38" t="str">
        <f>IF(OR(A1106="",B1106=""),"",IF(F1106&lt;&gt;"",F1106,IF(G1106=0,"",IF(OR(COUNTIF('CẤU HÌNH'!$E$5:$E$24,A1106)&gt;0,WEEKDAY(A1106)=1),"TC",IF(G1106&gt;='CẤU HÌNH'!$C$11,"X",IF(G1106&gt;='CẤU HÌNH'!$C$12,"N","K"))))))</f>
        <v/>
      </c>
      <c r="N1106" s="17"/>
      <c r="O1106" s="39" t="str">
        <f t="shared" si="2"/>
        <v/>
      </c>
    </row>
    <row r="1107" ht="19.5" customHeight="1">
      <c r="A1107" s="15"/>
      <c r="B1107" s="17"/>
      <c r="C1107" s="22" t="str">
        <f t="array" ref="C1107">IF(B1107="","",IFERROR(INDEX('NHÂN VIÊN'!$C$5:$C$54,MATCH(B1107,'NHÂN VIÊN'!$B$5:$B$54,0)),"⚠ Sai mã NV"))</f>
        <v/>
      </c>
      <c r="D1107" s="24"/>
      <c r="E1107" s="24"/>
      <c r="F1107" s="25"/>
      <c r="G1107" s="32" t="str">
        <f>IF(OR(A1107="",B1107=""),"",IF(AND(D1107&lt;&gt;"",E1107&lt;&gt;""),ROUND(MAX(0,(E1107-D1107)*24-MAX(0,MIN(E1107,'CẤU HÌNH'!$C$8)-MAX(D1107,'CẤU HÌNH'!$C$7))*24),2),0))</f>
        <v/>
      </c>
      <c r="H1107" s="34" t="str">
        <f>IF(M1107="X",IF(D1107&gt;'CẤU HÌNH'!$C$5+'CẤU HÌNH'!$C$10/1440,ROUND((D1107-'CẤU HÌNH'!$C$5)*1440,0),0),"")</f>
        <v/>
      </c>
      <c r="I1107" s="34" t="str">
        <f>IF(M1107="X",IF(E1107&lt;'CẤU HÌNH'!$C$6,ROUND(('CẤU HÌNH'!$C$6-E1107)*1440,0),0),"")</f>
        <v/>
      </c>
      <c r="J1107" s="37" t="str">
        <f>IF(M1107="","",IF(M1107="TC",G1107,IF(M1107="X",IF(ROUND((E1107-'CẤU HÌNH'!$C$6)*24,4)&gt;='CẤU HÌNH'!$C$13,FLOOR(ROUND((E1107-'CẤU HÌNH'!$C$6)*24,4),0.5),0),0)))</f>
        <v/>
      </c>
      <c r="K1107" s="32" t="str">
        <f>IF(A1107="","",IF(COUNTIF('CẤU HÌNH'!$E$5:$E$24,A1107)&gt;0,'CẤU HÌNH'!$C$16,IF(WEEKDAY(A1107)=1,'CẤU HÌNH'!$C$15,'CẤU HÌNH'!$C$14)))</f>
        <v/>
      </c>
      <c r="L1107" s="37" t="str">
        <f t="shared" si="1"/>
        <v/>
      </c>
      <c r="M1107" s="38" t="str">
        <f>IF(OR(A1107="",B1107=""),"",IF(F1107&lt;&gt;"",F1107,IF(G1107=0,"",IF(OR(COUNTIF('CẤU HÌNH'!$E$5:$E$24,A1107)&gt;0,WEEKDAY(A1107)=1),"TC",IF(G1107&gt;='CẤU HÌNH'!$C$11,"X",IF(G1107&gt;='CẤU HÌNH'!$C$12,"N","K"))))))</f>
        <v/>
      </c>
      <c r="N1107" s="17"/>
      <c r="O1107" s="39" t="str">
        <f t="shared" si="2"/>
        <v/>
      </c>
    </row>
    <row r="1108" ht="19.5" customHeight="1">
      <c r="A1108" s="15"/>
      <c r="B1108" s="17"/>
      <c r="C1108" s="22" t="str">
        <f t="array" ref="C1108">IF(B1108="","",IFERROR(INDEX('NHÂN VIÊN'!$C$5:$C$54,MATCH(B1108,'NHÂN VIÊN'!$B$5:$B$54,0)),"⚠ Sai mã NV"))</f>
        <v/>
      </c>
      <c r="D1108" s="24"/>
      <c r="E1108" s="24"/>
      <c r="F1108" s="25"/>
      <c r="G1108" s="32" t="str">
        <f>IF(OR(A1108="",B1108=""),"",IF(AND(D1108&lt;&gt;"",E1108&lt;&gt;""),ROUND(MAX(0,(E1108-D1108)*24-MAX(0,MIN(E1108,'CẤU HÌNH'!$C$8)-MAX(D1108,'CẤU HÌNH'!$C$7))*24),2),0))</f>
        <v/>
      </c>
      <c r="H1108" s="34" t="str">
        <f>IF(M1108="X",IF(D1108&gt;'CẤU HÌNH'!$C$5+'CẤU HÌNH'!$C$10/1440,ROUND((D1108-'CẤU HÌNH'!$C$5)*1440,0),0),"")</f>
        <v/>
      </c>
      <c r="I1108" s="34" t="str">
        <f>IF(M1108="X",IF(E1108&lt;'CẤU HÌNH'!$C$6,ROUND(('CẤU HÌNH'!$C$6-E1108)*1440,0),0),"")</f>
        <v/>
      </c>
      <c r="J1108" s="37" t="str">
        <f>IF(M1108="","",IF(M1108="TC",G1108,IF(M1108="X",IF(ROUND((E1108-'CẤU HÌNH'!$C$6)*24,4)&gt;='CẤU HÌNH'!$C$13,FLOOR(ROUND((E1108-'CẤU HÌNH'!$C$6)*24,4),0.5),0),0)))</f>
        <v/>
      </c>
      <c r="K1108" s="32" t="str">
        <f>IF(A1108="","",IF(COUNTIF('CẤU HÌNH'!$E$5:$E$24,A1108)&gt;0,'CẤU HÌNH'!$C$16,IF(WEEKDAY(A1108)=1,'CẤU HÌNH'!$C$15,'CẤU HÌNH'!$C$14)))</f>
        <v/>
      </c>
      <c r="L1108" s="37" t="str">
        <f t="shared" si="1"/>
        <v/>
      </c>
      <c r="M1108" s="38" t="str">
        <f>IF(OR(A1108="",B1108=""),"",IF(F1108&lt;&gt;"",F1108,IF(G1108=0,"",IF(OR(COUNTIF('CẤU HÌNH'!$E$5:$E$24,A1108)&gt;0,WEEKDAY(A1108)=1),"TC",IF(G1108&gt;='CẤU HÌNH'!$C$11,"X",IF(G1108&gt;='CẤU HÌNH'!$C$12,"N","K"))))))</f>
        <v/>
      </c>
      <c r="N1108" s="17"/>
      <c r="O1108" s="39" t="str">
        <f t="shared" si="2"/>
        <v/>
      </c>
    </row>
    <row r="1109" ht="19.5" customHeight="1">
      <c r="A1109" s="15"/>
      <c r="B1109" s="17"/>
      <c r="C1109" s="22" t="str">
        <f t="array" ref="C1109">IF(B1109="","",IFERROR(INDEX('NHÂN VIÊN'!$C$5:$C$54,MATCH(B1109,'NHÂN VIÊN'!$B$5:$B$54,0)),"⚠ Sai mã NV"))</f>
        <v/>
      </c>
      <c r="D1109" s="24"/>
      <c r="E1109" s="24"/>
      <c r="F1109" s="25"/>
      <c r="G1109" s="32" t="str">
        <f>IF(OR(A1109="",B1109=""),"",IF(AND(D1109&lt;&gt;"",E1109&lt;&gt;""),ROUND(MAX(0,(E1109-D1109)*24-MAX(0,MIN(E1109,'CẤU HÌNH'!$C$8)-MAX(D1109,'CẤU HÌNH'!$C$7))*24),2),0))</f>
        <v/>
      </c>
      <c r="H1109" s="34" t="str">
        <f>IF(M1109="X",IF(D1109&gt;'CẤU HÌNH'!$C$5+'CẤU HÌNH'!$C$10/1440,ROUND((D1109-'CẤU HÌNH'!$C$5)*1440,0),0),"")</f>
        <v/>
      </c>
      <c r="I1109" s="34" t="str">
        <f>IF(M1109="X",IF(E1109&lt;'CẤU HÌNH'!$C$6,ROUND(('CẤU HÌNH'!$C$6-E1109)*1440,0),0),"")</f>
        <v/>
      </c>
      <c r="J1109" s="37" t="str">
        <f>IF(M1109="","",IF(M1109="TC",G1109,IF(M1109="X",IF(ROUND((E1109-'CẤU HÌNH'!$C$6)*24,4)&gt;='CẤU HÌNH'!$C$13,FLOOR(ROUND((E1109-'CẤU HÌNH'!$C$6)*24,4),0.5),0),0)))</f>
        <v/>
      </c>
      <c r="K1109" s="32" t="str">
        <f>IF(A1109="","",IF(COUNTIF('CẤU HÌNH'!$E$5:$E$24,A1109)&gt;0,'CẤU HÌNH'!$C$16,IF(WEEKDAY(A1109)=1,'CẤU HÌNH'!$C$15,'CẤU HÌNH'!$C$14)))</f>
        <v/>
      </c>
      <c r="L1109" s="37" t="str">
        <f t="shared" si="1"/>
        <v/>
      </c>
      <c r="M1109" s="38" t="str">
        <f>IF(OR(A1109="",B1109=""),"",IF(F1109&lt;&gt;"",F1109,IF(G1109=0,"",IF(OR(COUNTIF('CẤU HÌNH'!$E$5:$E$24,A1109)&gt;0,WEEKDAY(A1109)=1),"TC",IF(G1109&gt;='CẤU HÌNH'!$C$11,"X",IF(G1109&gt;='CẤU HÌNH'!$C$12,"N","K"))))))</f>
        <v/>
      </c>
      <c r="N1109" s="17"/>
      <c r="O1109" s="39" t="str">
        <f t="shared" si="2"/>
        <v/>
      </c>
    </row>
    <row r="1110" ht="19.5" customHeight="1">
      <c r="A1110" s="15"/>
      <c r="B1110" s="17"/>
      <c r="C1110" s="22" t="str">
        <f t="array" ref="C1110">IF(B1110="","",IFERROR(INDEX('NHÂN VIÊN'!$C$5:$C$54,MATCH(B1110,'NHÂN VIÊN'!$B$5:$B$54,0)),"⚠ Sai mã NV"))</f>
        <v/>
      </c>
      <c r="D1110" s="24"/>
      <c r="E1110" s="24"/>
      <c r="F1110" s="25"/>
      <c r="G1110" s="32" t="str">
        <f>IF(OR(A1110="",B1110=""),"",IF(AND(D1110&lt;&gt;"",E1110&lt;&gt;""),ROUND(MAX(0,(E1110-D1110)*24-MAX(0,MIN(E1110,'CẤU HÌNH'!$C$8)-MAX(D1110,'CẤU HÌNH'!$C$7))*24),2),0))</f>
        <v/>
      </c>
      <c r="H1110" s="34" t="str">
        <f>IF(M1110="X",IF(D1110&gt;'CẤU HÌNH'!$C$5+'CẤU HÌNH'!$C$10/1440,ROUND((D1110-'CẤU HÌNH'!$C$5)*1440,0),0),"")</f>
        <v/>
      </c>
      <c r="I1110" s="34" t="str">
        <f>IF(M1110="X",IF(E1110&lt;'CẤU HÌNH'!$C$6,ROUND(('CẤU HÌNH'!$C$6-E1110)*1440,0),0),"")</f>
        <v/>
      </c>
      <c r="J1110" s="37" t="str">
        <f>IF(M1110="","",IF(M1110="TC",G1110,IF(M1110="X",IF(ROUND((E1110-'CẤU HÌNH'!$C$6)*24,4)&gt;='CẤU HÌNH'!$C$13,FLOOR(ROUND((E1110-'CẤU HÌNH'!$C$6)*24,4),0.5),0),0)))</f>
        <v/>
      </c>
      <c r="K1110" s="32" t="str">
        <f>IF(A1110="","",IF(COUNTIF('CẤU HÌNH'!$E$5:$E$24,A1110)&gt;0,'CẤU HÌNH'!$C$16,IF(WEEKDAY(A1110)=1,'CẤU HÌNH'!$C$15,'CẤU HÌNH'!$C$14)))</f>
        <v/>
      </c>
      <c r="L1110" s="37" t="str">
        <f t="shared" si="1"/>
        <v/>
      </c>
      <c r="M1110" s="38" t="str">
        <f>IF(OR(A1110="",B1110=""),"",IF(F1110&lt;&gt;"",F1110,IF(G1110=0,"",IF(OR(COUNTIF('CẤU HÌNH'!$E$5:$E$24,A1110)&gt;0,WEEKDAY(A1110)=1),"TC",IF(G1110&gt;='CẤU HÌNH'!$C$11,"X",IF(G1110&gt;='CẤU HÌNH'!$C$12,"N","K"))))))</f>
        <v/>
      </c>
      <c r="N1110" s="17"/>
      <c r="O1110" s="39" t="str">
        <f t="shared" si="2"/>
        <v/>
      </c>
    </row>
    <row r="1111" ht="19.5" customHeight="1">
      <c r="A1111" s="15"/>
      <c r="B1111" s="17"/>
      <c r="C1111" s="22" t="str">
        <f t="array" ref="C1111">IF(B1111="","",IFERROR(INDEX('NHÂN VIÊN'!$C$5:$C$54,MATCH(B1111,'NHÂN VIÊN'!$B$5:$B$54,0)),"⚠ Sai mã NV"))</f>
        <v/>
      </c>
      <c r="D1111" s="24"/>
      <c r="E1111" s="24"/>
      <c r="F1111" s="25"/>
      <c r="G1111" s="32" t="str">
        <f>IF(OR(A1111="",B1111=""),"",IF(AND(D1111&lt;&gt;"",E1111&lt;&gt;""),ROUND(MAX(0,(E1111-D1111)*24-MAX(0,MIN(E1111,'CẤU HÌNH'!$C$8)-MAX(D1111,'CẤU HÌNH'!$C$7))*24),2),0))</f>
        <v/>
      </c>
      <c r="H1111" s="34" t="str">
        <f>IF(M1111="X",IF(D1111&gt;'CẤU HÌNH'!$C$5+'CẤU HÌNH'!$C$10/1440,ROUND((D1111-'CẤU HÌNH'!$C$5)*1440,0),0),"")</f>
        <v/>
      </c>
      <c r="I1111" s="34" t="str">
        <f>IF(M1111="X",IF(E1111&lt;'CẤU HÌNH'!$C$6,ROUND(('CẤU HÌNH'!$C$6-E1111)*1440,0),0),"")</f>
        <v/>
      </c>
      <c r="J1111" s="37" t="str">
        <f>IF(M1111="","",IF(M1111="TC",G1111,IF(M1111="X",IF(ROUND((E1111-'CẤU HÌNH'!$C$6)*24,4)&gt;='CẤU HÌNH'!$C$13,FLOOR(ROUND((E1111-'CẤU HÌNH'!$C$6)*24,4),0.5),0),0)))</f>
        <v/>
      </c>
      <c r="K1111" s="32" t="str">
        <f>IF(A1111="","",IF(COUNTIF('CẤU HÌNH'!$E$5:$E$24,A1111)&gt;0,'CẤU HÌNH'!$C$16,IF(WEEKDAY(A1111)=1,'CẤU HÌNH'!$C$15,'CẤU HÌNH'!$C$14)))</f>
        <v/>
      </c>
      <c r="L1111" s="37" t="str">
        <f t="shared" si="1"/>
        <v/>
      </c>
      <c r="M1111" s="38" t="str">
        <f>IF(OR(A1111="",B1111=""),"",IF(F1111&lt;&gt;"",F1111,IF(G1111=0,"",IF(OR(COUNTIF('CẤU HÌNH'!$E$5:$E$24,A1111)&gt;0,WEEKDAY(A1111)=1),"TC",IF(G1111&gt;='CẤU HÌNH'!$C$11,"X",IF(G1111&gt;='CẤU HÌNH'!$C$12,"N","K"))))))</f>
        <v/>
      </c>
      <c r="N1111" s="17"/>
      <c r="O1111" s="39" t="str">
        <f t="shared" si="2"/>
        <v/>
      </c>
    </row>
    <row r="1112" ht="19.5" customHeight="1">
      <c r="A1112" s="15"/>
      <c r="B1112" s="17"/>
      <c r="C1112" s="22" t="str">
        <f t="array" ref="C1112">IF(B1112="","",IFERROR(INDEX('NHÂN VIÊN'!$C$5:$C$54,MATCH(B1112,'NHÂN VIÊN'!$B$5:$B$54,0)),"⚠ Sai mã NV"))</f>
        <v/>
      </c>
      <c r="D1112" s="24"/>
      <c r="E1112" s="24"/>
      <c r="F1112" s="25"/>
      <c r="G1112" s="32" t="str">
        <f>IF(OR(A1112="",B1112=""),"",IF(AND(D1112&lt;&gt;"",E1112&lt;&gt;""),ROUND(MAX(0,(E1112-D1112)*24-MAX(0,MIN(E1112,'CẤU HÌNH'!$C$8)-MAX(D1112,'CẤU HÌNH'!$C$7))*24),2),0))</f>
        <v/>
      </c>
      <c r="H1112" s="34" t="str">
        <f>IF(M1112="X",IF(D1112&gt;'CẤU HÌNH'!$C$5+'CẤU HÌNH'!$C$10/1440,ROUND((D1112-'CẤU HÌNH'!$C$5)*1440,0),0),"")</f>
        <v/>
      </c>
      <c r="I1112" s="34" t="str">
        <f>IF(M1112="X",IF(E1112&lt;'CẤU HÌNH'!$C$6,ROUND(('CẤU HÌNH'!$C$6-E1112)*1440,0),0),"")</f>
        <v/>
      </c>
      <c r="J1112" s="37" t="str">
        <f>IF(M1112="","",IF(M1112="TC",G1112,IF(M1112="X",IF(ROUND((E1112-'CẤU HÌNH'!$C$6)*24,4)&gt;='CẤU HÌNH'!$C$13,FLOOR(ROUND((E1112-'CẤU HÌNH'!$C$6)*24,4),0.5),0),0)))</f>
        <v/>
      </c>
      <c r="K1112" s="32" t="str">
        <f>IF(A1112="","",IF(COUNTIF('CẤU HÌNH'!$E$5:$E$24,A1112)&gt;0,'CẤU HÌNH'!$C$16,IF(WEEKDAY(A1112)=1,'CẤU HÌNH'!$C$15,'CẤU HÌNH'!$C$14)))</f>
        <v/>
      </c>
      <c r="L1112" s="37" t="str">
        <f t="shared" si="1"/>
        <v/>
      </c>
      <c r="M1112" s="38" t="str">
        <f>IF(OR(A1112="",B1112=""),"",IF(F1112&lt;&gt;"",F1112,IF(G1112=0,"",IF(OR(COUNTIF('CẤU HÌNH'!$E$5:$E$24,A1112)&gt;0,WEEKDAY(A1112)=1),"TC",IF(G1112&gt;='CẤU HÌNH'!$C$11,"X",IF(G1112&gt;='CẤU HÌNH'!$C$12,"N","K"))))))</f>
        <v/>
      </c>
      <c r="N1112" s="17"/>
      <c r="O1112" s="39" t="str">
        <f t="shared" si="2"/>
        <v/>
      </c>
    </row>
    <row r="1113" ht="19.5" customHeight="1">
      <c r="A1113" s="15"/>
      <c r="B1113" s="17"/>
      <c r="C1113" s="22" t="str">
        <f t="array" ref="C1113">IF(B1113="","",IFERROR(INDEX('NHÂN VIÊN'!$C$5:$C$54,MATCH(B1113,'NHÂN VIÊN'!$B$5:$B$54,0)),"⚠ Sai mã NV"))</f>
        <v/>
      </c>
      <c r="D1113" s="24"/>
      <c r="E1113" s="24"/>
      <c r="F1113" s="25"/>
      <c r="G1113" s="32" t="str">
        <f>IF(OR(A1113="",B1113=""),"",IF(AND(D1113&lt;&gt;"",E1113&lt;&gt;""),ROUND(MAX(0,(E1113-D1113)*24-MAX(0,MIN(E1113,'CẤU HÌNH'!$C$8)-MAX(D1113,'CẤU HÌNH'!$C$7))*24),2),0))</f>
        <v/>
      </c>
      <c r="H1113" s="34" t="str">
        <f>IF(M1113="X",IF(D1113&gt;'CẤU HÌNH'!$C$5+'CẤU HÌNH'!$C$10/1440,ROUND((D1113-'CẤU HÌNH'!$C$5)*1440,0),0),"")</f>
        <v/>
      </c>
      <c r="I1113" s="34" t="str">
        <f>IF(M1113="X",IF(E1113&lt;'CẤU HÌNH'!$C$6,ROUND(('CẤU HÌNH'!$C$6-E1113)*1440,0),0),"")</f>
        <v/>
      </c>
      <c r="J1113" s="37" t="str">
        <f>IF(M1113="","",IF(M1113="TC",G1113,IF(M1113="X",IF(ROUND((E1113-'CẤU HÌNH'!$C$6)*24,4)&gt;='CẤU HÌNH'!$C$13,FLOOR(ROUND((E1113-'CẤU HÌNH'!$C$6)*24,4),0.5),0),0)))</f>
        <v/>
      </c>
      <c r="K1113" s="32" t="str">
        <f>IF(A1113="","",IF(COUNTIF('CẤU HÌNH'!$E$5:$E$24,A1113)&gt;0,'CẤU HÌNH'!$C$16,IF(WEEKDAY(A1113)=1,'CẤU HÌNH'!$C$15,'CẤU HÌNH'!$C$14)))</f>
        <v/>
      </c>
      <c r="L1113" s="37" t="str">
        <f t="shared" si="1"/>
        <v/>
      </c>
      <c r="M1113" s="38" t="str">
        <f>IF(OR(A1113="",B1113=""),"",IF(F1113&lt;&gt;"",F1113,IF(G1113=0,"",IF(OR(COUNTIF('CẤU HÌNH'!$E$5:$E$24,A1113)&gt;0,WEEKDAY(A1113)=1),"TC",IF(G1113&gt;='CẤU HÌNH'!$C$11,"X",IF(G1113&gt;='CẤU HÌNH'!$C$12,"N","K"))))))</f>
        <v/>
      </c>
      <c r="N1113" s="17"/>
      <c r="O1113" s="39" t="str">
        <f t="shared" si="2"/>
        <v/>
      </c>
    </row>
    <row r="1114" ht="19.5" customHeight="1">
      <c r="A1114" s="15"/>
      <c r="B1114" s="17"/>
      <c r="C1114" s="22" t="str">
        <f t="array" ref="C1114">IF(B1114="","",IFERROR(INDEX('NHÂN VIÊN'!$C$5:$C$54,MATCH(B1114,'NHÂN VIÊN'!$B$5:$B$54,0)),"⚠ Sai mã NV"))</f>
        <v/>
      </c>
      <c r="D1114" s="24"/>
      <c r="E1114" s="24"/>
      <c r="F1114" s="25"/>
      <c r="G1114" s="32" t="str">
        <f>IF(OR(A1114="",B1114=""),"",IF(AND(D1114&lt;&gt;"",E1114&lt;&gt;""),ROUND(MAX(0,(E1114-D1114)*24-MAX(0,MIN(E1114,'CẤU HÌNH'!$C$8)-MAX(D1114,'CẤU HÌNH'!$C$7))*24),2),0))</f>
        <v/>
      </c>
      <c r="H1114" s="34" t="str">
        <f>IF(M1114="X",IF(D1114&gt;'CẤU HÌNH'!$C$5+'CẤU HÌNH'!$C$10/1440,ROUND((D1114-'CẤU HÌNH'!$C$5)*1440,0),0),"")</f>
        <v/>
      </c>
      <c r="I1114" s="34" t="str">
        <f>IF(M1114="X",IF(E1114&lt;'CẤU HÌNH'!$C$6,ROUND(('CẤU HÌNH'!$C$6-E1114)*1440,0),0),"")</f>
        <v/>
      </c>
      <c r="J1114" s="37" t="str">
        <f>IF(M1114="","",IF(M1114="TC",G1114,IF(M1114="X",IF(ROUND((E1114-'CẤU HÌNH'!$C$6)*24,4)&gt;='CẤU HÌNH'!$C$13,FLOOR(ROUND((E1114-'CẤU HÌNH'!$C$6)*24,4),0.5),0),0)))</f>
        <v/>
      </c>
      <c r="K1114" s="32" t="str">
        <f>IF(A1114="","",IF(COUNTIF('CẤU HÌNH'!$E$5:$E$24,A1114)&gt;0,'CẤU HÌNH'!$C$16,IF(WEEKDAY(A1114)=1,'CẤU HÌNH'!$C$15,'CẤU HÌNH'!$C$14)))</f>
        <v/>
      </c>
      <c r="L1114" s="37" t="str">
        <f t="shared" si="1"/>
        <v/>
      </c>
      <c r="M1114" s="38" t="str">
        <f>IF(OR(A1114="",B1114=""),"",IF(F1114&lt;&gt;"",F1114,IF(G1114=0,"",IF(OR(COUNTIF('CẤU HÌNH'!$E$5:$E$24,A1114)&gt;0,WEEKDAY(A1114)=1),"TC",IF(G1114&gt;='CẤU HÌNH'!$C$11,"X",IF(G1114&gt;='CẤU HÌNH'!$C$12,"N","K"))))))</f>
        <v/>
      </c>
      <c r="N1114" s="17"/>
      <c r="O1114" s="39" t="str">
        <f t="shared" si="2"/>
        <v/>
      </c>
    </row>
    <row r="1115" ht="19.5" customHeight="1">
      <c r="A1115" s="15"/>
      <c r="B1115" s="17"/>
      <c r="C1115" s="22" t="str">
        <f t="array" ref="C1115">IF(B1115="","",IFERROR(INDEX('NHÂN VIÊN'!$C$5:$C$54,MATCH(B1115,'NHÂN VIÊN'!$B$5:$B$54,0)),"⚠ Sai mã NV"))</f>
        <v/>
      </c>
      <c r="D1115" s="24"/>
      <c r="E1115" s="24"/>
      <c r="F1115" s="25"/>
      <c r="G1115" s="32" t="str">
        <f>IF(OR(A1115="",B1115=""),"",IF(AND(D1115&lt;&gt;"",E1115&lt;&gt;""),ROUND(MAX(0,(E1115-D1115)*24-MAX(0,MIN(E1115,'CẤU HÌNH'!$C$8)-MAX(D1115,'CẤU HÌNH'!$C$7))*24),2),0))</f>
        <v/>
      </c>
      <c r="H1115" s="34" t="str">
        <f>IF(M1115="X",IF(D1115&gt;'CẤU HÌNH'!$C$5+'CẤU HÌNH'!$C$10/1440,ROUND((D1115-'CẤU HÌNH'!$C$5)*1440,0),0),"")</f>
        <v/>
      </c>
      <c r="I1115" s="34" t="str">
        <f>IF(M1115="X",IF(E1115&lt;'CẤU HÌNH'!$C$6,ROUND(('CẤU HÌNH'!$C$6-E1115)*1440,0),0),"")</f>
        <v/>
      </c>
      <c r="J1115" s="37" t="str">
        <f>IF(M1115="","",IF(M1115="TC",G1115,IF(M1115="X",IF(ROUND((E1115-'CẤU HÌNH'!$C$6)*24,4)&gt;='CẤU HÌNH'!$C$13,FLOOR(ROUND((E1115-'CẤU HÌNH'!$C$6)*24,4),0.5),0),0)))</f>
        <v/>
      </c>
      <c r="K1115" s="32" t="str">
        <f>IF(A1115="","",IF(COUNTIF('CẤU HÌNH'!$E$5:$E$24,A1115)&gt;0,'CẤU HÌNH'!$C$16,IF(WEEKDAY(A1115)=1,'CẤU HÌNH'!$C$15,'CẤU HÌNH'!$C$14)))</f>
        <v/>
      </c>
      <c r="L1115" s="37" t="str">
        <f t="shared" si="1"/>
        <v/>
      </c>
      <c r="M1115" s="38" t="str">
        <f>IF(OR(A1115="",B1115=""),"",IF(F1115&lt;&gt;"",F1115,IF(G1115=0,"",IF(OR(COUNTIF('CẤU HÌNH'!$E$5:$E$24,A1115)&gt;0,WEEKDAY(A1115)=1),"TC",IF(G1115&gt;='CẤU HÌNH'!$C$11,"X",IF(G1115&gt;='CẤU HÌNH'!$C$12,"N","K"))))))</f>
        <v/>
      </c>
      <c r="N1115" s="17"/>
      <c r="O1115" s="39" t="str">
        <f t="shared" si="2"/>
        <v/>
      </c>
    </row>
    <row r="1116" ht="19.5" customHeight="1">
      <c r="A1116" s="15"/>
      <c r="B1116" s="17"/>
      <c r="C1116" s="22" t="str">
        <f t="array" ref="C1116">IF(B1116="","",IFERROR(INDEX('NHÂN VIÊN'!$C$5:$C$54,MATCH(B1116,'NHÂN VIÊN'!$B$5:$B$54,0)),"⚠ Sai mã NV"))</f>
        <v/>
      </c>
      <c r="D1116" s="24"/>
      <c r="E1116" s="24"/>
      <c r="F1116" s="25"/>
      <c r="G1116" s="32" t="str">
        <f>IF(OR(A1116="",B1116=""),"",IF(AND(D1116&lt;&gt;"",E1116&lt;&gt;""),ROUND(MAX(0,(E1116-D1116)*24-MAX(0,MIN(E1116,'CẤU HÌNH'!$C$8)-MAX(D1116,'CẤU HÌNH'!$C$7))*24),2),0))</f>
        <v/>
      </c>
      <c r="H1116" s="34" t="str">
        <f>IF(M1116="X",IF(D1116&gt;'CẤU HÌNH'!$C$5+'CẤU HÌNH'!$C$10/1440,ROUND((D1116-'CẤU HÌNH'!$C$5)*1440,0),0),"")</f>
        <v/>
      </c>
      <c r="I1116" s="34" t="str">
        <f>IF(M1116="X",IF(E1116&lt;'CẤU HÌNH'!$C$6,ROUND(('CẤU HÌNH'!$C$6-E1116)*1440,0),0),"")</f>
        <v/>
      </c>
      <c r="J1116" s="37" t="str">
        <f>IF(M1116="","",IF(M1116="TC",G1116,IF(M1116="X",IF(ROUND((E1116-'CẤU HÌNH'!$C$6)*24,4)&gt;='CẤU HÌNH'!$C$13,FLOOR(ROUND((E1116-'CẤU HÌNH'!$C$6)*24,4),0.5),0),0)))</f>
        <v/>
      </c>
      <c r="K1116" s="32" t="str">
        <f>IF(A1116="","",IF(COUNTIF('CẤU HÌNH'!$E$5:$E$24,A1116)&gt;0,'CẤU HÌNH'!$C$16,IF(WEEKDAY(A1116)=1,'CẤU HÌNH'!$C$15,'CẤU HÌNH'!$C$14)))</f>
        <v/>
      </c>
      <c r="L1116" s="37" t="str">
        <f t="shared" si="1"/>
        <v/>
      </c>
      <c r="M1116" s="38" t="str">
        <f>IF(OR(A1116="",B1116=""),"",IF(F1116&lt;&gt;"",F1116,IF(G1116=0,"",IF(OR(COUNTIF('CẤU HÌNH'!$E$5:$E$24,A1116)&gt;0,WEEKDAY(A1116)=1),"TC",IF(G1116&gt;='CẤU HÌNH'!$C$11,"X",IF(G1116&gt;='CẤU HÌNH'!$C$12,"N","K"))))))</f>
        <v/>
      </c>
      <c r="N1116" s="17"/>
      <c r="O1116" s="39" t="str">
        <f t="shared" si="2"/>
        <v/>
      </c>
    </row>
    <row r="1117" ht="19.5" customHeight="1">
      <c r="A1117" s="15"/>
      <c r="B1117" s="17"/>
      <c r="C1117" s="22" t="str">
        <f t="array" ref="C1117">IF(B1117="","",IFERROR(INDEX('NHÂN VIÊN'!$C$5:$C$54,MATCH(B1117,'NHÂN VIÊN'!$B$5:$B$54,0)),"⚠ Sai mã NV"))</f>
        <v/>
      </c>
      <c r="D1117" s="24"/>
      <c r="E1117" s="24"/>
      <c r="F1117" s="25"/>
      <c r="G1117" s="32" t="str">
        <f>IF(OR(A1117="",B1117=""),"",IF(AND(D1117&lt;&gt;"",E1117&lt;&gt;""),ROUND(MAX(0,(E1117-D1117)*24-MAX(0,MIN(E1117,'CẤU HÌNH'!$C$8)-MAX(D1117,'CẤU HÌNH'!$C$7))*24),2),0))</f>
        <v/>
      </c>
      <c r="H1117" s="34" t="str">
        <f>IF(M1117="X",IF(D1117&gt;'CẤU HÌNH'!$C$5+'CẤU HÌNH'!$C$10/1440,ROUND((D1117-'CẤU HÌNH'!$C$5)*1440,0),0),"")</f>
        <v/>
      </c>
      <c r="I1117" s="34" t="str">
        <f>IF(M1117="X",IF(E1117&lt;'CẤU HÌNH'!$C$6,ROUND(('CẤU HÌNH'!$C$6-E1117)*1440,0),0),"")</f>
        <v/>
      </c>
      <c r="J1117" s="37" t="str">
        <f>IF(M1117="","",IF(M1117="TC",G1117,IF(M1117="X",IF(ROUND((E1117-'CẤU HÌNH'!$C$6)*24,4)&gt;='CẤU HÌNH'!$C$13,FLOOR(ROUND((E1117-'CẤU HÌNH'!$C$6)*24,4),0.5),0),0)))</f>
        <v/>
      </c>
      <c r="K1117" s="32" t="str">
        <f>IF(A1117="","",IF(COUNTIF('CẤU HÌNH'!$E$5:$E$24,A1117)&gt;0,'CẤU HÌNH'!$C$16,IF(WEEKDAY(A1117)=1,'CẤU HÌNH'!$C$15,'CẤU HÌNH'!$C$14)))</f>
        <v/>
      </c>
      <c r="L1117" s="37" t="str">
        <f t="shared" si="1"/>
        <v/>
      </c>
      <c r="M1117" s="38" t="str">
        <f>IF(OR(A1117="",B1117=""),"",IF(F1117&lt;&gt;"",F1117,IF(G1117=0,"",IF(OR(COUNTIF('CẤU HÌNH'!$E$5:$E$24,A1117)&gt;0,WEEKDAY(A1117)=1),"TC",IF(G1117&gt;='CẤU HÌNH'!$C$11,"X",IF(G1117&gt;='CẤU HÌNH'!$C$12,"N","K"))))))</f>
        <v/>
      </c>
      <c r="N1117" s="17"/>
      <c r="O1117" s="39" t="str">
        <f t="shared" si="2"/>
        <v/>
      </c>
    </row>
    <row r="1118" ht="19.5" customHeight="1">
      <c r="A1118" s="15"/>
      <c r="B1118" s="17"/>
      <c r="C1118" s="22" t="str">
        <f t="array" ref="C1118">IF(B1118="","",IFERROR(INDEX('NHÂN VIÊN'!$C$5:$C$54,MATCH(B1118,'NHÂN VIÊN'!$B$5:$B$54,0)),"⚠ Sai mã NV"))</f>
        <v/>
      </c>
      <c r="D1118" s="24"/>
      <c r="E1118" s="24"/>
      <c r="F1118" s="25"/>
      <c r="G1118" s="32" t="str">
        <f>IF(OR(A1118="",B1118=""),"",IF(AND(D1118&lt;&gt;"",E1118&lt;&gt;""),ROUND(MAX(0,(E1118-D1118)*24-MAX(0,MIN(E1118,'CẤU HÌNH'!$C$8)-MAX(D1118,'CẤU HÌNH'!$C$7))*24),2),0))</f>
        <v/>
      </c>
      <c r="H1118" s="34" t="str">
        <f>IF(M1118="X",IF(D1118&gt;'CẤU HÌNH'!$C$5+'CẤU HÌNH'!$C$10/1440,ROUND((D1118-'CẤU HÌNH'!$C$5)*1440,0),0),"")</f>
        <v/>
      </c>
      <c r="I1118" s="34" t="str">
        <f>IF(M1118="X",IF(E1118&lt;'CẤU HÌNH'!$C$6,ROUND(('CẤU HÌNH'!$C$6-E1118)*1440,0),0),"")</f>
        <v/>
      </c>
      <c r="J1118" s="37" t="str">
        <f>IF(M1118="","",IF(M1118="TC",G1118,IF(M1118="X",IF(ROUND((E1118-'CẤU HÌNH'!$C$6)*24,4)&gt;='CẤU HÌNH'!$C$13,FLOOR(ROUND((E1118-'CẤU HÌNH'!$C$6)*24,4),0.5),0),0)))</f>
        <v/>
      </c>
      <c r="K1118" s="32" t="str">
        <f>IF(A1118="","",IF(COUNTIF('CẤU HÌNH'!$E$5:$E$24,A1118)&gt;0,'CẤU HÌNH'!$C$16,IF(WEEKDAY(A1118)=1,'CẤU HÌNH'!$C$15,'CẤU HÌNH'!$C$14)))</f>
        <v/>
      </c>
      <c r="L1118" s="37" t="str">
        <f t="shared" si="1"/>
        <v/>
      </c>
      <c r="M1118" s="38" t="str">
        <f>IF(OR(A1118="",B1118=""),"",IF(F1118&lt;&gt;"",F1118,IF(G1118=0,"",IF(OR(COUNTIF('CẤU HÌNH'!$E$5:$E$24,A1118)&gt;0,WEEKDAY(A1118)=1),"TC",IF(G1118&gt;='CẤU HÌNH'!$C$11,"X",IF(G1118&gt;='CẤU HÌNH'!$C$12,"N","K"))))))</f>
        <v/>
      </c>
      <c r="N1118" s="17"/>
      <c r="O1118" s="39" t="str">
        <f t="shared" si="2"/>
        <v/>
      </c>
    </row>
    <row r="1119" ht="19.5" customHeight="1">
      <c r="A1119" s="15"/>
      <c r="B1119" s="17"/>
      <c r="C1119" s="22" t="str">
        <f t="array" ref="C1119">IF(B1119="","",IFERROR(INDEX('NHÂN VIÊN'!$C$5:$C$54,MATCH(B1119,'NHÂN VIÊN'!$B$5:$B$54,0)),"⚠ Sai mã NV"))</f>
        <v/>
      </c>
      <c r="D1119" s="24"/>
      <c r="E1119" s="24"/>
      <c r="F1119" s="25"/>
      <c r="G1119" s="32" t="str">
        <f>IF(OR(A1119="",B1119=""),"",IF(AND(D1119&lt;&gt;"",E1119&lt;&gt;""),ROUND(MAX(0,(E1119-D1119)*24-MAX(0,MIN(E1119,'CẤU HÌNH'!$C$8)-MAX(D1119,'CẤU HÌNH'!$C$7))*24),2),0))</f>
        <v/>
      </c>
      <c r="H1119" s="34" t="str">
        <f>IF(M1119="X",IF(D1119&gt;'CẤU HÌNH'!$C$5+'CẤU HÌNH'!$C$10/1440,ROUND((D1119-'CẤU HÌNH'!$C$5)*1440,0),0),"")</f>
        <v/>
      </c>
      <c r="I1119" s="34" t="str">
        <f>IF(M1119="X",IF(E1119&lt;'CẤU HÌNH'!$C$6,ROUND(('CẤU HÌNH'!$C$6-E1119)*1440,0),0),"")</f>
        <v/>
      </c>
      <c r="J1119" s="37" t="str">
        <f>IF(M1119="","",IF(M1119="TC",G1119,IF(M1119="X",IF(ROUND((E1119-'CẤU HÌNH'!$C$6)*24,4)&gt;='CẤU HÌNH'!$C$13,FLOOR(ROUND((E1119-'CẤU HÌNH'!$C$6)*24,4),0.5),0),0)))</f>
        <v/>
      </c>
      <c r="K1119" s="32" t="str">
        <f>IF(A1119="","",IF(COUNTIF('CẤU HÌNH'!$E$5:$E$24,A1119)&gt;0,'CẤU HÌNH'!$C$16,IF(WEEKDAY(A1119)=1,'CẤU HÌNH'!$C$15,'CẤU HÌNH'!$C$14)))</f>
        <v/>
      </c>
      <c r="L1119" s="37" t="str">
        <f t="shared" si="1"/>
        <v/>
      </c>
      <c r="M1119" s="38" t="str">
        <f>IF(OR(A1119="",B1119=""),"",IF(F1119&lt;&gt;"",F1119,IF(G1119=0,"",IF(OR(COUNTIF('CẤU HÌNH'!$E$5:$E$24,A1119)&gt;0,WEEKDAY(A1119)=1),"TC",IF(G1119&gt;='CẤU HÌNH'!$C$11,"X",IF(G1119&gt;='CẤU HÌNH'!$C$12,"N","K"))))))</f>
        <v/>
      </c>
      <c r="N1119" s="17"/>
      <c r="O1119" s="39" t="str">
        <f t="shared" si="2"/>
        <v/>
      </c>
    </row>
    <row r="1120" ht="19.5" customHeight="1">
      <c r="A1120" s="15"/>
      <c r="B1120" s="17"/>
      <c r="C1120" s="22" t="str">
        <f t="array" ref="C1120">IF(B1120="","",IFERROR(INDEX('NHÂN VIÊN'!$C$5:$C$54,MATCH(B1120,'NHÂN VIÊN'!$B$5:$B$54,0)),"⚠ Sai mã NV"))</f>
        <v/>
      </c>
      <c r="D1120" s="24"/>
      <c r="E1120" s="24"/>
      <c r="F1120" s="25"/>
      <c r="G1120" s="32" t="str">
        <f>IF(OR(A1120="",B1120=""),"",IF(AND(D1120&lt;&gt;"",E1120&lt;&gt;""),ROUND(MAX(0,(E1120-D1120)*24-MAX(0,MIN(E1120,'CẤU HÌNH'!$C$8)-MAX(D1120,'CẤU HÌNH'!$C$7))*24),2),0))</f>
        <v/>
      </c>
      <c r="H1120" s="34" t="str">
        <f>IF(M1120="X",IF(D1120&gt;'CẤU HÌNH'!$C$5+'CẤU HÌNH'!$C$10/1440,ROUND((D1120-'CẤU HÌNH'!$C$5)*1440,0),0),"")</f>
        <v/>
      </c>
      <c r="I1120" s="34" t="str">
        <f>IF(M1120="X",IF(E1120&lt;'CẤU HÌNH'!$C$6,ROUND(('CẤU HÌNH'!$C$6-E1120)*1440,0),0),"")</f>
        <v/>
      </c>
      <c r="J1120" s="37" t="str">
        <f>IF(M1120="","",IF(M1120="TC",G1120,IF(M1120="X",IF(ROUND((E1120-'CẤU HÌNH'!$C$6)*24,4)&gt;='CẤU HÌNH'!$C$13,FLOOR(ROUND((E1120-'CẤU HÌNH'!$C$6)*24,4),0.5),0),0)))</f>
        <v/>
      </c>
      <c r="K1120" s="32" t="str">
        <f>IF(A1120="","",IF(COUNTIF('CẤU HÌNH'!$E$5:$E$24,A1120)&gt;0,'CẤU HÌNH'!$C$16,IF(WEEKDAY(A1120)=1,'CẤU HÌNH'!$C$15,'CẤU HÌNH'!$C$14)))</f>
        <v/>
      </c>
      <c r="L1120" s="37" t="str">
        <f t="shared" si="1"/>
        <v/>
      </c>
      <c r="M1120" s="38" t="str">
        <f>IF(OR(A1120="",B1120=""),"",IF(F1120&lt;&gt;"",F1120,IF(G1120=0,"",IF(OR(COUNTIF('CẤU HÌNH'!$E$5:$E$24,A1120)&gt;0,WEEKDAY(A1120)=1),"TC",IF(G1120&gt;='CẤU HÌNH'!$C$11,"X",IF(G1120&gt;='CẤU HÌNH'!$C$12,"N","K"))))))</f>
        <v/>
      </c>
      <c r="N1120" s="17"/>
      <c r="O1120" s="39" t="str">
        <f t="shared" si="2"/>
        <v/>
      </c>
    </row>
    <row r="1121" ht="19.5" customHeight="1">
      <c r="A1121" s="15"/>
      <c r="B1121" s="17"/>
      <c r="C1121" s="22" t="str">
        <f t="array" ref="C1121">IF(B1121="","",IFERROR(INDEX('NHÂN VIÊN'!$C$5:$C$54,MATCH(B1121,'NHÂN VIÊN'!$B$5:$B$54,0)),"⚠ Sai mã NV"))</f>
        <v/>
      </c>
      <c r="D1121" s="24"/>
      <c r="E1121" s="24"/>
      <c r="F1121" s="25"/>
      <c r="G1121" s="32" t="str">
        <f>IF(OR(A1121="",B1121=""),"",IF(AND(D1121&lt;&gt;"",E1121&lt;&gt;""),ROUND(MAX(0,(E1121-D1121)*24-MAX(0,MIN(E1121,'CẤU HÌNH'!$C$8)-MAX(D1121,'CẤU HÌNH'!$C$7))*24),2),0))</f>
        <v/>
      </c>
      <c r="H1121" s="34" t="str">
        <f>IF(M1121="X",IF(D1121&gt;'CẤU HÌNH'!$C$5+'CẤU HÌNH'!$C$10/1440,ROUND((D1121-'CẤU HÌNH'!$C$5)*1440,0),0),"")</f>
        <v/>
      </c>
      <c r="I1121" s="34" t="str">
        <f>IF(M1121="X",IF(E1121&lt;'CẤU HÌNH'!$C$6,ROUND(('CẤU HÌNH'!$C$6-E1121)*1440,0),0),"")</f>
        <v/>
      </c>
      <c r="J1121" s="37" t="str">
        <f>IF(M1121="","",IF(M1121="TC",G1121,IF(M1121="X",IF(ROUND((E1121-'CẤU HÌNH'!$C$6)*24,4)&gt;='CẤU HÌNH'!$C$13,FLOOR(ROUND((E1121-'CẤU HÌNH'!$C$6)*24,4),0.5),0),0)))</f>
        <v/>
      </c>
      <c r="K1121" s="32" t="str">
        <f>IF(A1121="","",IF(COUNTIF('CẤU HÌNH'!$E$5:$E$24,A1121)&gt;0,'CẤU HÌNH'!$C$16,IF(WEEKDAY(A1121)=1,'CẤU HÌNH'!$C$15,'CẤU HÌNH'!$C$14)))</f>
        <v/>
      </c>
      <c r="L1121" s="37" t="str">
        <f t="shared" si="1"/>
        <v/>
      </c>
      <c r="M1121" s="38" t="str">
        <f>IF(OR(A1121="",B1121=""),"",IF(F1121&lt;&gt;"",F1121,IF(G1121=0,"",IF(OR(COUNTIF('CẤU HÌNH'!$E$5:$E$24,A1121)&gt;0,WEEKDAY(A1121)=1),"TC",IF(G1121&gt;='CẤU HÌNH'!$C$11,"X",IF(G1121&gt;='CẤU HÌNH'!$C$12,"N","K"))))))</f>
        <v/>
      </c>
      <c r="N1121" s="17"/>
      <c r="O1121" s="39" t="str">
        <f t="shared" si="2"/>
        <v/>
      </c>
    </row>
    <row r="1122" ht="19.5" customHeight="1">
      <c r="A1122" s="15"/>
      <c r="B1122" s="17"/>
      <c r="C1122" s="22" t="str">
        <f t="array" ref="C1122">IF(B1122="","",IFERROR(INDEX('NHÂN VIÊN'!$C$5:$C$54,MATCH(B1122,'NHÂN VIÊN'!$B$5:$B$54,0)),"⚠ Sai mã NV"))</f>
        <v/>
      </c>
      <c r="D1122" s="24"/>
      <c r="E1122" s="24"/>
      <c r="F1122" s="25"/>
      <c r="G1122" s="32" t="str">
        <f>IF(OR(A1122="",B1122=""),"",IF(AND(D1122&lt;&gt;"",E1122&lt;&gt;""),ROUND(MAX(0,(E1122-D1122)*24-MAX(0,MIN(E1122,'CẤU HÌNH'!$C$8)-MAX(D1122,'CẤU HÌNH'!$C$7))*24),2),0))</f>
        <v/>
      </c>
      <c r="H1122" s="34" t="str">
        <f>IF(M1122="X",IF(D1122&gt;'CẤU HÌNH'!$C$5+'CẤU HÌNH'!$C$10/1440,ROUND((D1122-'CẤU HÌNH'!$C$5)*1440,0),0),"")</f>
        <v/>
      </c>
      <c r="I1122" s="34" t="str">
        <f>IF(M1122="X",IF(E1122&lt;'CẤU HÌNH'!$C$6,ROUND(('CẤU HÌNH'!$C$6-E1122)*1440,0),0),"")</f>
        <v/>
      </c>
      <c r="J1122" s="37" t="str">
        <f>IF(M1122="","",IF(M1122="TC",G1122,IF(M1122="X",IF(ROUND((E1122-'CẤU HÌNH'!$C$6)*24,4)&gt;='CẤU HÌNH'!$C$13,FLOOR(ROUND((E1122-'CẤU HÌNH'!$C$6)*24,4),0.5),0),0)))</f>
        <v/>
      </c>
      <c r="K1122" s="32" t="str">
        <f>IF(A1122="","",IF(COUNTIF('CẤU HÌNH'!$E$5:$E$24,A1122)&gt;0,'CẤU HÌNH'!$C$16,IF(WEEKDAY(A1122)=1,'CẤU HÌNH'!$C$15,'CẤU HÌNH'!$C$14)))</f>
        <v/>
      </c>
      <c r="L1122" s="37" t="str">
        <f t="shared" si="1"/>
        <v/>
      </c>
      <c r="M1122" s="38" t="str">
        <f>IF(OR(A1122="",B1122=""),"",IF(F1122&lt;&gt;"",F1122,IF(G1122=0,"",IF(OR(COUNTIF('CẤU HÌNH'!$E$5:$E$24,A1122)&gt;0,WEEKDAY(A1122)=1),"TC",IF(G1122&gt;='CẤU HÌNH'!$C$11,"X",IF(G1122&gt;='CẤU HÌNH'!$C$12,"N","K"))))))</f>
        <v/>
      </c>
      <c r="N1122" s="17"/>
      <c r="O1122" s="39" t="str">
        <f t="shared" si="2"/>
        <v/>
      </c>
    </row>
    <row r="1123" ht="19.5" customHeight="1">
      <c r="A1123" s="15"/>
      <c r="B1123" s="17"/>
      <c r="C1123" s="22" t="str">
        <f t="array" ref="C1123">IF(B1123="","",IFERROR(INDEX('NHÂN VIÊN'!$C$5:$C$54,MATCH(B1123,'NHÂN VIÊN'!$B$5:$B$54,0)),"⚠ Sai mã NV"))</f>
        <v/>
      </c>
      <c r="D1123" s="24"/>
      <c r="E1123" s="24"/>
      <c r="F1123" s="25"/>
      <c r="G1123" s="32" t="str">
        <f>IF(OR(A1123="",B1123=""),"",IF(AND(D1123&lt;&gt;"",E1123&lt;&gt;""),ROUND(MAX(0,(E1123-D1123)*24-MAX(0,MIN(E1123,'CẤU HÌNH'!$C$8)-MAX(D1123,'CẤU HÌNH'!$C$7))*24),2),0))</f>
        <v/>
      </c>
      <c r="H1123" s="34" t="str">
        <f>IF(M1123="X",IF(D1123&gt;'CẤU HÌNH'!$C$5+'CẤU HÌNH'!$C$10/1440,ROUND((D1123-'CẤU HÌNH'!$C$5)*1440,0),0),"")</f>
        <v/>
      </c>
      <c r="I1123" s="34" t="str">
        <f>IF(M1123="X",IF(E1123&lt;'CẤU HÌNH'!$C$6,ROUND(('CẤU HÌNH'!$C$6-E1123)*1440,0),0),"")</f>
        <v/>
      </c>
      <c r="J1123" s="37" t="str">
        <f>IF(M1123="","",IF(M1123="TC",G1123,IF(M1123="X",IF(ROUND((E1123-'CẤU HÌNH'!$C$6)*24,4)&gt;='CẤU HÌNH'!$C$13,FLOOR(ROUND((E1123-'CẤU HÌNH'!$C$6)*24,4),0.5),0),0)))</f>
        <v/>
      </c>
      <c r="K1123" s="32" t="str">
        <f>IF(A1123="","",IF(COUNTIF('CẤU HÌNH'!$E$5:$E$24,A1123)&gt;0,'CẤU HÌNH'!$C$16,IF(WEEKDAY(A1123)=1,'CẤU HÌNH'!$C$15,'CẤU HÌNH'!$C$14)))</f>
        <v/>
      </c>
      <c r="L1123" s="37" t="str">
        <f t="shared" si="1"/>
        <v/>
      </c>
      <c r="M1123" s="38" t="str">
        <f>IF(OR(A1123="",B1123=""),"",IF(F1123&lt;&gt;"",F1123,IF(G1123=0,"",IF(OR(COUNTIF('CẤU HÌNH'!$E$5:$E$24,A1123)&gt;0,WEEKDAY(A1123)=1),"TC",IF(G1123&gt;='CẤU HÌNH'!$C$11,"X",IF(G1123&gt;='CẤU HÌNH'!$C$12,"N","K"))))))</f>
        <v/>
      </c>
      <c r="N1123" s="17"/>
      <c r="O1123" s="39" t="str">
        <f t="shared" si="2"/>
        <v/>
      </c>
    </row>
    <row r="1124" ht="19.5" customHeight="1">
      <c r="A1124" s="15"/>
      <c r="B1124" s="17"/>
      <c r="C1124" s="22" t="str">
        <f t="array" ref="C1124">IF(B1124="","",IFERROR(INDEX('NHÂN VIÊN'!$C$5:$C$54,MATCH(B1124,'NHÂN VIÊN'!$B$5:$B$54,0)),"⚠ Sai mã NV"))</f>
        <v/>
      </c>
      <c r="D1124" s="24"/>
      <c r="E1124" s="24"/>
      <c r="F1124" s="25"/>
      <c r="G1124" s="32" t="str">
        <f>IF(OR(A1124="",B1124=""),"",IF(AND(D1124&lt;&gt;"",E1124&lt;&gt;""),ROUND(MAX(0,(E1124-D1124)*24-MAX(0,MIN(E1124,'CẤU HÌNH'!$C$8)-MAX(D1124,'CẤU HÌNH'!$C$7))*24),2),0))</f>
        <v/>
      </c>
      <c r="H1124" s="34" t="str">
        <f>IF(M1124="X",IF(D1124&gt;'CẤU HÌNH'!$C$5+'CẤU HÌNH'!$C$10/1440,ROUND((D1124-'CẤU HÌNH'!$C$5)*1440,0),0),"")</f>
        <v/>
      </c>
      <c r="I1124" s="34" t="str">
        <f>IF(M1124="X",IF(E1124&lt;'CẤU HÌNH'!$C$6,ROUND(('CẤU HÌNH'!$C$6-E1124)*1440,0),0),"")</f>
        <v/>
      </c>
      <c r="J1124" s="37" t="str">
        <f>IF(M1124="","",IF(M1124="TC",G1124,IF(M1124="X",IF(ROUND((E1124-'CẤU HÌNH'!$C$6)*24,4)&gt;='CẤU HÌNH'!$C$13,FLOOR(ROUND((E1124-'CẤU HÌNH'!$C$6)*24,4),0.5),0),0)))</f>
        <v/>
      </c>
      <c r="K1124" s="32" t="str">
        <f>IF(A1124="","",IF(COUNTIF('CẤU HÌNH'!$E$5:$E$24,A1124)&gt;0,'CẤU HÌNH'!$C$16,IF(WEEKDAY(A1124)=1,'CẤU HÌNH'!$C$15,'CẤU HÌNH'!$C$14)))</f>
        <v/>
      </c>
      <c r="L1124" s="37" t="str">
        <f t="shared" si="1"/>
        <v/>
      </c>
      <c r="M1124" s="38" t="str">
        <f>IF(OR(A1124="",B1124=""),"",IF(F1124&lt;&gt;"",F1124,IF(G1124=0,"",IF(OR(COUNTIF('CẤU HÌNH'!$E$5:$E$24,A1124)&gt;0,WEEKDAY(A1124)=1),"TC",IF(G1124&gt;='CẤU HÌNH'!$C$11,"X",IF(G1124&gt;='CẤU HÌNH'!$C$12,"N","K"))))))</f>
        <v/>
      </c>
      <c r="N1124" s="17"/>
      <c r="O1124" s="39" t="str">
        <f t="shared" si="2"/>
        <v/>
      </c>
    </row>
    <row r="1125" ht="19.5" customHeight="1">
      <c r="A1125" s="15"/>
      <c r="B1125" s="17"/>
      <c r="C1125" s="22" t="str">
        <f t="array" ref="C1125">IF(B1125="","",IFERROR(INDEX('NHÂN VIÊN'!$C$5:$C$54,MATCH(B1125,'NHÂN VIÊN'!$B$5:$B$54,0)),"⚠ Sai mã NV"))</f>
        <v/>
      </c>
      <c r="D1125" s="24"/>
      <c r="E1125" s="24"/>
      <c r="F1125" s="25"/>
      <c r="G1125" s="32" t="str">
        <f>IF(OR(A1125="",B1125=""),"",IF(AND(D1125&lt;&gt;"",E1125&lt;&gt;""),ROUND(MAX(0,(E1125-D1125)*24-MAX(0,MIN(E1125,'CẤU HÌNH'!$C$8)-MAX(D1125,'CẤU HÌNH'!$C$7))*24),2),0))</f>
        <v/>
      </c>
      <c r="H1125" s="34" t="str">
        <f>IF(M1125="X",IF(D1125&gt;'CẤU HÌNH'!$C$5+'CẤU HÌNH'!$C$10/1440,ROUND((D1125-'CẤU HÌNH'!$C$5)*1440,0),0),"")</f>
        <v/>
      </c>
      <c r="I1125" s="34" t="str">
        <f>IF(M1125="X",IF(E1125&lt;'CẤU HÌNH'!$C$6,ROUND(('CẤU HÌNH'!$C$6-E1125)*1440,0),0),"")</f>
        <v/>
      </c>
      <c r="J1125" s="37" t="str">
        <f>IF(M1125="","",IF(M1125="TC",G1125,IF(M1125="X",IF(ROUND((E1125-'CẤU HÌNH'!$C$6)*24,4)&gt;='CẤU HÌNH'!$C$13,FLOOR(ROUND((E1125-'CẤU HÌNH'!$C$6)*24,4),0.5),0),0)))</f>
        <v/>
      </c>
      <c r="K1125" s="32" t="str">
        <f>IF(A1125="","",IF(COUNTIF('CẤU HÌNH'!$E$5:$E$24,A1125)&gt;0,'CẤU HÌNH'!$C$16,IF(WEEKDAY(A1125)=1,'CẤU HÌNH'!$C$15,'CẤU HÌNH'!$C$14)))</f>
        <v/>
      </c>
      <c r="L1125" s="37" t="str">
        <f t="shared" si="1"/>
        <v/>
      </c>
      <c r="M1125" s="38" t="str">
        <f>IF(OR(A1125="",B1125=""),"",IF(F1125&lt;&gt;"",F1125,IF(G1125=0,"",IF(OR(COUNTIF('CẤU HÌNH'!$E$5:$E$24,A1125)&gt;0,WEEKDAY(A1125)=1),"TC",IF(G1125&gt;='CẤU HÌNH'!$C$11,"X",IF(G1125&gt;='CẤU HÌNH'!$C$12,"N","K"))))))</f>
        <v/>
      </c>
      <c r="N1125" s="17"/>
      <c r="O1125" s="39" t="str">
        <f t="shared" si="2"/>
        <v/>
      </c>
    </row>
    <row r="1126" ht="19.5" customHeight="1">
      <c r="A1126" s="15"/>
      <c r="B1126" s="17"/>
      <c r="C1126" s="22" t="str">
        <f t="array" ref="C1126">IF(B1126="","",IFERROR(INDEX('NHÂN VIÊN'!$C$5:$C$54,MATCH(B1126,'NHÂN VIÊN'!$B$5:$B$54,0)),"⚠ Sai mã NV"))</f>
        <v/>
      </c>
      <c r="D1126" s="24"/>
      <c r="E1126" s="24"/>
      <c r="F1126" s="25"/>
      <c r="G1126" s="32" t="str">
        <f>IF(OR(A1126="",B1126=""),"",IF(AND(D1126&lt;&gt;"",E1126&lt;&gt;""),ROUND(MAX(0,(E1126-D1126)*24-MAX(0,MIN(E1126,'CẤU HÌNH'!$C$8)-MAX(D1126,'CẤU HÌNH'!$C$7))*24),2),0))</f>
        <v/>
      </c>
      <c r="H1126" s="34" t="str">
        <f>IF(M1126="X",IF(D1126&gt;'CẤU HÌNH'!$C$5+'CẤU HÌNH'!$C$10/1440,ROUND((D1126-'CẤU HÌNH'!$C$5)*1440,0),0),"")</f>
        <v/>
      </c>
      <c r="I1126" s="34" t="str">
        <f>IF(M1126="X",IF(E1126&lt;'CẤU HÌNH'!$C$6,ROUND(('CẤU HÌNH'!$C$6-E1126)*1440,0),0),"")</f>
        <v/>
      </c>
      <c r="J1126" s="37" t="str">
        <f>IF(M1126="","",IF(M1126="TC",G1126,IF(M1126="X",IF(ROUND((E1126-'CẤU HÌNH'!$C$6)*24,4)&gt;='CẤU HÌNH'!$C$13,FLOOR(ROUND((E1126-'CẤU HÌNH'!$C$6)*24,4),0.5),0),0)))</f>
        <v/>
      </c>
      <c r="K1126" s="32" t="str">
        <f>IF(A1126="","",IF(COUNTIF('CẤU HÌNH'!$E$5:$E$24,A1126)&gt;0,'CẤU HÌNH'!$C$16,IF(WEEKDAY(A1126)=1,'CẤU HÌNH'!$C$15,'CẤU HÌNH'!$C$14)))</f>
        <v/>
      </c>
      <c r="L1126" s="37" t="str">
        <f t="shared" si="1"/>
        <v/>
      </c>
      <c r="M1126" s="38" t="str">
        <f>IF(OR(A1126="",B1126=""),"",IF(F1126&lt;&gt;"",F1126,IF(G1126=0,"",IF(OR(COUNTIF('CẤU HÌNH'!$E$5:$E$24,A1126)&gt;0,WEEKDAY(A1126)=1),"TC",IF(G1126&gt;='CẤU HÌNH'!$C$11,"X",IF(G1126&gt;='CẤU HÌNH'!$C$12,"N","K"))))))</f>
        <v/>
      </c>
      <c r="N1126" s="17"/>
      <c r="O1126" s="39" t="str">
        <f t="shared" si="2"/>
        <v/>
      </c>
    </row>
    <row r="1127" ht="19.5" customHeight="1">
      <c r="A1127" s="15"/>
      <c r="B1127" s="17"/>
      <c r="C1127" s="22" t="str">
        <f t="array" ref="C1127">IF(B1127="","",IFERROR(INDEX('NHÂN VIÊN'!$C$5:$C$54,MATCH(B1127,'NHÂN VIÊN'!$B$5:$B$54,0)),"⚠ Sai mã NV"))</f>
        <v/>
      </c>
      <c r="D1127" s="24"/>
      <c r="E1127" s="24"/>
      <c r="F1127" s="25"/>
      <c r="G1127" s="32" t="str">
        <f>IF(OR(A1127="",B1127=""),"",IF(AND(D1127&lt;&gt;"",E1127&lt;&gt;""),ROUND(MAX(0,(E1127-D1127)*24-MAX(0,MIN(E1127,'CẤU HÌNH'!$C$8)-MAX(D1127,'CẤU HÌNH'!$C$7))*24),2),0))</f>
        <v/>
      </c>
      <c r="H1127" s="34" t="str">
        <f>IF(M1127="X",IF(D1127&gt;'CẤU HÌNH'!$C$5+'CẤU HÌNH'!$C$10/1440,ROUND((D1127-'CẤU HÌNH'!$C$5)*1440,0),0),"")</f>
        <v/>
      </c>
      <c r="I1127" s="34" t="str">
        <f>IF(M1127="X",IF(E1127&lt;'CẤU HÌNH'!$C$6,ROUND(('CẤU HÌNH'!$C$6-E1127)*1440,0),0),"")</f>
        <v/>
      </c>
      <c r="J1127" s="37" t="str">
        <f>IF(M1127="","",IF(M1127="TC",G1127,IF(M1127="X",IF(ROUND((E1127-'CẤU HÌNH'!$C$6)*24,4)&gt;='CẤU HÌNH'!$C$13,FLOOR(ROUND((E1127-'CẤU HÌNH'!$C$6)*24,4),0.5),0),0)))</f>
        <v/>
      </c>
      <c r="K1127" s="32" t="str">
        <f>IF(A1127="","",IF(COUNTIF('CẤU HÌNH'!$E$5:$E$24,A1127)&gt;0,'CẤU HÌNH'!$C$16,IF(WEEKDAY(A1127)=1,'CẤU HÌNH'!$C$15,'CẤU HÌNH'!$C$14)))</f>
        <v/>
      </c>
      <c r="L1127" s="37" t="str">
        <f t="shared" si="1"/>
        <v/>
      </c>
      <c r="M1127" s="38" t="str">
        <f>IF(OR(A1127="",B1127=""),"",IF(F1127&lt;&gt;"",F1127,IF(G1127=0,"",IF(OR(COUNTIF('CẤU HÌNH'!$E$5:$E$24,A1127)&gt;0,WEEKDAY(A1127)=1),"TC",IF(G1127&gt;='CẤU HÌNH'!$C$11,"X",IF(G1127&gt;='CẤU HÌNH'!$C$12,"N","K"))))))</f>
        <v/>
      </c>
      <c r="N1127" s="17"/>
      <c r="O1127" s="39" t="str">
        <f t="shared" si="2"/>
        <v/>
      </c>
    </row>
    <row r="1128" ht="19.5" customHeight="1">
      <c r="A1128" s="15"/>
      <c r="B1128" s="17"/>
      <c r="C1128" s="22" t="str">
        <f t="array" ref="C1128">IF(B1128="","",IFERROR(INDEX('NHÂN VIÊN'!$C$5:$C$54,MATCH(B1128,'NHÂN VIÊN'!$B$5:$B$54,0)),"⚠ Sai mã NV"))</f>
        <v/>
      </c>
      <c r="D1128" s="24"/>
      <c r="E1128" s="24"/>
      <c r="F1128" s="25"/>
      <c r="G1128" s="32" t="str">
        <f>IF(OR(A1128="",B1128=""),"",IF(AND(D1128&lt;&gt;"",E1128&lt;&gt;""),ROUND(MAX(0,(E1128-D1128)*24-MAX(0,MIN(E1128,'CẤU HÌNH'!$C$8)-MAX(D1128,'CẤU HÌNH'!$C$7))*24),2),0))</f>
        <v/>
      </c>
      <c r="H1128" s="34" t="str">
        <f>IF(M1128="X",IF(D1128&gt;'CẤU HÌNH'!$C$5+'CẤU HÌNH'!$C$10/1440,ROUND((D1128-'CẤU HÌNH'!$C$5)*1440,0),0),"")</f>
        <v/>
      </c>
      <c r="I1128" s="34" t="str">
        <f>IF(M1128="X",IF(E1128&lt;'CẤU HÌNH'!$C$6,ROUND(('CẤU HÌNH'!$C$6-E1128)*1440,0),0),"")</f>
        <v/>
      </c>
      <c r="J1128" s="37" t="str">
        <f>IF(M1128="","",IF(M1128="TC",G1128,IF(M1128="X",IF(ROUND((E1128-'CẤU HÌNH'!$C$6)*24,4)&gt;='CẤU HÌNH'!$C$13,FLOOR(ROUND((E1128-'CẤU HÌNH'!$C$6)*24,4),0.5),0),0)))</f>
        <v/>
      </c>
      <c r="K1128" s="32" t="str">
        <f>IF(A1128="","",IF(COUNTIF('CẤU HÌNH'!$E$5:$E$24,A1128)&gt;0,'CẤU HÌNH'!$C$16,IF(WEEKDAY(A1128)=1,'CẤU HÌNH'!$C$15,'CẤU HÌNH'!$C$14)))</f>
        <v/>
      </c>
      <c r="L1128" s="37" t="str">
        <f t="shared" si="1"/>
        <v/>
      </c>
      <c r="M1128" s="38" t="str">
        <f>IF(OR(A1128="",B1128=""),"",IF(F1128&lt;&gt;"",F1128,IF(G1128=0,"",IF(OR(COUNTIF('CẤU HÌNH'!$E$5:$E$24,A1128)&gt;0,WEEKDAY(A1128)=1),"TC",IF(G1128&gt;='CẤU HÌNH'!$C$11,"X",IF(G1128&gt;='CẤU HÌNH'!$C$12,"N","K"))))))</f>
        <v/>
      </c>
      <c r="N1128" s="17"/>
      <c r="O1128" s="39" t="str">
        <f t="shared" si="2"/>
        <v/>
      </c>
    </row>
    <row r="1129" ht="19.5" customHeight="1">
      <c r="A1129" s="15"/>
      <c r="B1129" s="17"/>
      <c r="C1129" s="22" t="str">
        <f t="array" ref="C1129">IF(B1129="","",IFERROR(INDEX('NHÂN VIÊN'!$C$5:$C$54,MATCH(B1129,'NHÂN VIÊN'!$B$5:$B$54,0)),"⚠ Sai mã NV"))</f>
        <v/>
      </c>
      <c r="D1129" s="24"/>
      <c r="E1129" s="24"/>
      <c r="F1129" s="25"/>
      <c r="G1129" s="32" t="str">
        <f>IF(OR(A1129="",B1129=""),"",IF(AND(D1129&lt;&gt;"",E1129&lt;&gt;""),ROUND(MAX(0,(E1129-D1129)*24-MAX(0,MIN(E1129,'CẤU HÌNH'!$C$8)-MAX(D1129,'CẤU HÌNH'!$C$7))*24),2),0))</f>
        <v/>
      </c>
      <c r="H1129" s="34" t="str">
        <f>IF(M1129="X",IF(D1129&gt;'CẤU HÌNH'!$C$5+'CẤU HÌNH'!$C$10/1440,ROUND((D1129-'CẤU HÌNH'!$C$5)*1440,0),0),"")</f>
        <v/>
      </c>
      <c r="I1129" s="34" t="str">
        <f>IF(M1129="X",IF(E1129&lt;'CẤU HÌNH'!$C$6,ROUND(('CẤU HÌNH'!$C$6-E1129)*1440,0),0),"")</f>
        <v/>
      </c>
      <c r="J1129" s="37" t="str">
        <f>IF(M1129="","",IF(M1129="TC",G1129,IF(M1129="X",IF(ROUND((E1129-'CẤU HÌNH'!$C$6)*24,4)&gt;='CẤU HÌNH'!$C$13,FLOOR(ROUND((E1129-'CẤU HÌNH'!$C$6)*24,4),0.5),0),0)))</f>
        <v/>
      </c>
      <c r="K1129" s="32" t="str">
        <f>IF(A1129="","",IF(COUNTIF('CẤU HÌNH'!$E$5:$E$24,A1129)&gt;0,'CẤU HÌNH'!$C$16,IF(WEEKDAY(A1129)=1,'CẤU HÌNH'!$C$15,'CẤU HÌNH'!$C$14)))</f>
        <v/>
      </c>
      <c r="L1129" s="37" t="str">
        <f t="shared" si="1"/>
        <v/>
      </c>
      <c r="M1129" s="38" t="str">
        <f>IF(OR(A1129="",B1129=""),"",IF(F1129&lt;&gt;"",F1129,IF(G1129=0,"",IF(OR(COUNTIF('CẤU HÌNH'!$E$5:$E$24,A1129)&gt;0,WEEKDAY(A1129)=1),"TC",IF(G1129&gt;='CẤU HÌNH'!$C$11,"X",IF(G1129&gt;='CẤU HÌNH'!$C$12,"N","K"))))))</f>
        <v/>
      </c>
      <c r="N1129" s="17"/>
      <c r="O1129" s="39" t="str">
        <f t="shared" si="2"/>
        <v/>
      </c>
    </row>
    <row r="1130" ht="19.5" customHeight="1">
      <c r="A1130" s="15"/>
      <c r="B1130" s="17"/>
      <c r="C1130" s="22" t="str">
        <f t="array" ref="C1130">IF(B1130="","",IFERROR(INDEX('NHÂN VIÊN'!$C$5:$C$54,MATCH(B1130,'NHÂN VIÊN'!$B$5:$B$54,0)),"⚠ Sai mã NV"))</f>
        <v/>
      </c>
      <c r="D1130" s="24"/>
      <c r="E1130" s="24"/>
      <c r="F1130" s="25"/>
      <c r="G1130" s="32" t="str">
        <f>IF(OR(A1130="",B1130=""),"",IF(AND(D1130&lt;&gt;"",E1130&lt;&gt;""),ROUND(MAX(0,(E1130-D1130)*24-MAX(0,MIN(E1130,'CẤU HÌNH'!$C$8)-MAX(D1130,'CẤU HÌNH'!$C$7))*24),2),0))</f>
        <v/>
      </c>
      <c r="H1130" s="34" t="str">
        <f>IF(M1130="X",IF(D1130&gt;'CẤU HÌNH'!$C$5+'CẤU HÌNH'!$C$10/1440,ROUND((D1130-'CẤU HÌNH'!$C$5)*1440,0),0),"")</f>
        <v/>
      </c>
      <c r="I1130" s="34" t="str">
        <f>IF(M1130="X",IF(E1130&lt;'CẤU HÌNH'!$C$6,ROUND(('CẤU HÌNH'!$C$6-E1130)*1440,0),0),"")</f>
        <v/>
      </c>
      <c r="J1130" s="37" t="str">
        <f>IF(M1130="","",IF(M1130="TC",G1130,IF(M1130="X",IF(ROUND((E1130-'CẤU HÌNH'!$C$6)*24,4)&gt;='CẤU HÌNH'!$C$13,FLOOR(ROUND((E1130-'CẤU HÌNH'!$C$6)*24,4),0.5),0),0)))</f>
        <v/>
      </c>
      <c r="K1130" s="32" t="str">
        <f>IF(A1130="","",IF(COUNTIF('CẤU HÌNH'!$E$5:$E$24,A1130)&gt;0,'CẤU HÌNH'!$C$16,IF(WEEKDAY(A1130)=1,'CẤU HÌNH'!$C$15,'CẤU HÌNH'!$C$14)))</f>
        <v/>
      </c>
      <c r="L1130" s="37" t="str">
        <f t="shared" si="1"/>
        <v/>
      </c>
      <c r="M1130" s="38" t="str">
        <f>IF(OR(A1130="",B1130=""),"",IF(F1130&lt;&gt;"",F1130,IF(G1130=0,"",IF(OR(COUNTIF('CẤU HÌNH'!$E$5:$E$24,A1130)&gt;0,WEEKDAY(A1130)=1),"TC",IF(G1130&gt;='CẤU HÌNH'!$C$11,"X",IF(G1130&gt;='CẤU HÌNH'!$C$12,"N","K"))))))</f>
        <v/>
      </c>
      <c r="N1130" s="17"/>
      <c r="O1130" s="39" t="str">
        <f t="shared" si="2"/>
        <v/>
      </c>
    </row>
    <row r="1131" ht="19.5" customHeight="1">
      <c r="A1131" s="15"/>
      <c r="B1131" s="17"/>
      <c r="C1131" s="22" t="str">
        <f t="array" ref="C1131">IF(B1131="","",IFERROR(INDEX('NHÂN VIÊN'!$C$5:$C$54,MATCH(B1131,'NHÂN VIÊN'!$B$5:$B$54,0)),"⚠ Sai mã NV"))</f>
        <v/>
      </c>
      <c r="D1131" s="24"/>
      <c r="E1131" s="24"/>
      <c r="F1131" s="25"/>
      <c r="G1131" s="32" t="str">
        <f>IF(OR(A1131="",B1131=""),"",IF(AND(D1131&lt;&gt;"",E1131&lt;&gt;""),ROUND(MAX(0,(E1131-D1131)*24-MAX(0,MIN(E1131,'CẤU HÌNH'!$C$8)-MAX(D1131,'CẤU HÌNH'!$C$7))*24),2),0))</f>
        <v/>
      </c>
      <c r="H1131" s="34" t="str">
        <f>IF(M1131="X",IF(D1131&gt;'CẤU HÌNH'!$C$5+'CẤU HÌNH'!$C$10/1440,ROUND((D1131-'CẤU HÌNH'!$C$5)*1440,0),0),"")</f>
        <v/>
      </c>
      <c r="I1131" s="34" t="str">
        <f>IF(M1131="X",IF(E1131&lt;'CẤU HÌNH'!$C$6,ROUND(('CẤU HÌNH'!$C$6-E1131)*1440,0),0),"")</f>
        <v/>
      </c>
      <c r="J1131" s="37" t="str">
        <f>IF(M1131="","",IF(M1131="TC",G1131,IF(M1131="X",IF(ROUND((E1131-'CẤU HÌNH'!$C$6)*24,4)&gt;='CẤU HÌNH'!$C$13,FLOOR(ROUND((E1131-'CẤU HÌNH'!$C$6)*24,4),0.5),0),0)))</f>
        <v/>
      </c>
      <c r="K1131" s="32" t="str">
        <f>IF(A1131="","",IF(COUNTIF('CẤU HÌNH'!$E$5:$E$24,A1131)&gt;0,'CẤU HÌNH'!$C$16,IF(WEEKDAY(A1131)=1,'CẤU HÌNH'!$C$15,'CẤU HÌNH'!$C$14)))</f>
        <v/>
      </c>
      <c r="L1131" s="37" t="str">
        <f t="shared" si="1"/>
        <v/>
      </c>
      <c r="M1131" s="38" t="str">
        <f>IF(OR(A1131="",B1131=""),"",IF(F1131&lt;&gt;"",F1131,IF(G1131=0,"",IF(OR(COUNTIF('CẤU HÌNH'!$E$5:$E$24,A1131)&gt;0,WEEKDAY(A1131)=1),"TC",IF(G1131&gt;='CẤU HÌNH'!$C$11,"X",IF(G1131&gt;='CẤU HÌNH'!$C$12,"N","K"))))))</f>
        <v/>
      </c>
      <c r="N1131" s="17"/>
      <c r="O1131" s="39" t="str">
        <f t="shared" si="2"/>
        <v/>
      </c>
    </row>
    <row r="1132" ht="19.5" customHeight="1">
      <c r="A1132" s="15"/>
      <c r="B1132" s="17"/>
      <c r="C1132" s="22" t="str">
        <f t="array" ref="C1132">IF(B1132="","",IFERROR(INDEX('NHÂN VIÊN'!$C$5:$C$54,MATCH(B1132,'NHÂN VIÊN'!$B$5:$B$54,0)),"⚠ Sai mã NV"))</f>
        <v/>
      </c>
      <c r="D1132" s="24"/>
      <c r="E1132" s="24"/>
      <c r="F1132" s="25"/>
      <c r="G1132" s="32" t="str">
        <f>IF(OR(A1132="",B1132=""),"",IF(AND(D1132&lt;&gt;"",E1132&lt;&gt;""),ROUND(MAX(0,(E1132-D1132)*24-MAX(0,MIN(E1132,'CẤU HÌNH'!$C$8)-MAX(D1132,'CẤU HÌNH'!$C$7))*24),2),0))</f>
        <v/>
      </c>
      <c r="H1132" s="34" t="str">
        <f>IF(M1132="X",IF(D1132&gt;'CẤU HÌNH'!$C$5+'CẤU HÌNH'!$C$10/1440,ROUND((D1132-'CẤU HÌNH'!$C$5)*1440,0),0),"")</f>
        <v/>
      </c>
      <c r="I1132" s="34" t="str">
        <f>IF(M1132="X",IF(E1132&lt;'CẤU HÌNH'!$C$6,ROUND(('CẤU HÌNH'!$C$6-E1132)*1440,0),0),"")</f>
        <v/>
      </c>
      <c r="J1132" s="37" t="str">
        <f>IF(M1132="","",IF(M1132="TC",G1132,IF(M1132="X",IF(ROUND((E1132-'CẤU HÌNH'!$C$6)*24,4)&gt;='CẤU HÌNH'!$C$13,FLOOR(ROUND((E1132-'CẤU HÌNH'!$C$6)*24,4),0.5),0),0)))</f>
        <v/>
      </c>
      <c r="K1132" s="32" t="str">
        <f>IF(A1132="","",IF(COUNTIF('CẤU HÌNH'!$E$5:$E$24,A1132)&gt;0,'CẤU HÌNH'!$C$16,IF(WEEKDAY(A1132)=1,'CẤU HÌNH'!$C$15,'CẤU HÌNH'!$C$14)))</f>
        <v/>
      </c>
      <c r="L1132" s="37" t="str">
        <f t="shared" si="1"/>
        <v/>
      </c>
      <c r="M1132" s="38" t="str">
        <f>IF(OR(A1132="",B1132=""),"",IF(F1132&lt;&gt;"",F1132,IF(G1132=0,"",IF(OR(COUNTIF('CẤU HÌNH'!$E$5:$E$24,A1132)&gt;0,WEEKDAY(A1132)=1),"TC",IF(G1132&gt;='CẤU HÌNH'!$C$11,"X",IF(G1132&gt;='CẤU HÌNH'!$C$12,"N","K"))))))</f>
        <v/>
      </c>
      <c r="N1132" s="17"/>
      <c r="O1132" s="39" t="str">
        <f t="shared" si="2"/>
        <v/>
      </c>
    </row>
    <row r="1133" ht="19.5" customHeight="1">
      <c r="A1133" s="15"/>
      <c r="B1133" s="17"/>
      <c r="C1133" s="22" t="str">
        <f t="array" ref="C1133">IF(B1133="","",IFERROR(INDEX('NHÂN VIÊN'!$C$5:$C$54,MATCH(B1133,'NHÂN VIÊN'!$B$5:$B$54,0)),"⚠ Sai mã NV"))</f>
        <v/>
      </c>
      <c r="D1133" s="24"/>
      <c r="E1133" s="24"/>
      <c r="F1133" s="25"/>
      <c r="G1133" s="32" t="str">
        <f>IF(OR(A1133="",B1133=""),"",IF(AND(D1133&lt;&gt;"",E1133&lt;&gt;""),ROUND(MAX(0,(E1133-D1133)*24-MAX(0,MIN(E1133,'CẤU HÌNH'!$C$8)-MAX(D1133,'CẤU HÌNH'!$C$7))*24),2),0))</f>
        <v/>
      </c>
      <c r="H1133" s="34" t="str">
        <f>IF(M1133="X",IF(D1133&gt;'CẤU HÌNH'!$C$5+'CẤU HÌNH'!$C$10/1440,ROUND((D1133-'CẤU HÌNH'!$C$5)*1440,0),0),"")</f>
        <v/>
      </c>
      <c r="I1133" s="34" t="str">
        <f>IF(M1133="X",IF(E1133&lt;'CẤU HÌNH'!$C$6,ROUND(('CẤU HÌNH'!$C$6-E1133)*1440,0),0),"")</f>
        <v/>
      </c>
      <c r="J1133" s="37" t="str">
        <f>IF(M1133="","",IF(M1133="TC",G1133,IF(M1133="X",IF(ROUND((E1133-'CẤU HÌNH'!$C$6)*24,4)&gt;='CẤU HÌNH'!$C$13,FLOOR(ROUND((E1133-'CẤU HÌNH'!$C$6)*24,4),0.5),0),0)))</f>
        <v/>
      </c>
      <c r="K1133" s="32" t="str">
        <f>IF(A1133="","",IF(COUNTIF('CẤU HÌNH'!$E$5:$E$24,A1133)&gt;0,'CẤU HÌNH'!$C$16,IF(WEEKDAY(A1133)=1,'CẤU HÌNH'!$C$15,'CẤU HÌNH'!$C$14)))</f>
        <v/>
      </c>
      <c r="L1133" s="37" t="str">
        <f t="shared" si="1"/>
        <v/>
      </c>
      <c r="M1133" s="38" t="str">
        <f>IF(OR(A1133="",B1133=""),"",IF(F1133&lt;&gt;"",F1133,IF(G1133=0,"",IF(OR(COUNTIF('CẤU HÌNH'!$E$5:$E$24,A1133)&gt;0,WEEKDAY(A1133)=1),"TC",IF(G1133&gt;='CẤU HÌNH'!$C$11,"X",IF(G1133&gt;='CẤU HÌNH'!$C$12,"N","K"))))))</f>
        <v/>
      </c>
      <c r="N1133" s="17"/>
      <c r="O1133" s="39" t="str">
        <f t="shared" si="2"/>
        <v/>
      </c>
    </row>
    <row r="1134" ht="19.5" customHeight="1">
      <c r="A1134" s="15"/>
      <c r="B1134" s="17"/>
      <c r="C1134" s="22" t="str">
        <f t="array" ref="C1134">IF(B1134="","",IFERROR(INDEX('NHÂN VIÊN'!$C$5:$C$54,MATCH(B1134,'NHÂN VIÊN'!$B$5:$B$54,0)),"⚠ Sai mã NV"))</f>
        <v/>
      </c>
      <c r="D1134" s="24"/>
      <c r="E1134" s="24"/>
      <c r="F1134" s="25"/>
      <c r="G1134" s="32" t="str">
        <f>IF(OR(A1134="",B1134=""),"",IF(AND(D1134&lt;&gt;"",E1134&lt;&gt;""),ROUND(MAX(0,(E1134-D1134)*24-MAX(0,MIN(E1134,'CẤU HÌNH'!$C$8)-MAX(D1134,'CẤU HÌNH'!$C$7))*24),2),0))</f>
        <v/>
      </c>
      <c r="H1134" s="34" t="str">
        <f>IF(M1134="X",IF(D1134&gt;'CẤU HÌNH'!$C$5+'CẤU HÌNH'!$C$10/1440,ROUND((D1134-'CẤU HÌNH'!$C$5)*1440,0),0),"")</f>
        <v/>
      </c>
      <c r="I1134" s="34" t="str">
        <f>IF(M1134="X",IF(E1134&lt;'CẤU HÌNH'!$C$6,ROUND(('CẤU HÌNH'!$C$6-E1134)*1440,0),0),"")</f>
        <v/>
      </c>
      <c r="J1134" s="37" t="str">
        <f>IF(M1134="","",IF(M1134="TC",G1134,IF(M1134="X",IF(ROUND((E1134-'CẤU HÌNH'!$C$6)*24,4)&gt;='CẤU HÌNH'!$C$13,FLOOR(ROUND((E1134-'CẤU HÌNH'!$C$6)*24,4),0.5),0),0)))</f>
        <v/>
      </c>
      <c r="K1134" s="32" t="str">
        <f>IF(A1134="","",IF(COUNTIF('CẤU HÌNH'!$E$5:$E$24,A1134)&gt;0,'CẤU HÌNH'!$C$16,IF(WEEKDAY(A1134)=1,'CẤU HÌNH'!$C$15,'CẤU HÌNH'!$C$14)))</f>
        <v/>
      </c>
      <c r="L1134" s="37" t="str">
        <f t="shared" si="1"/>
        <v/>
      </c>
      <c r="M1134" s="38" t="str">
        <f>IF(OR(A1134="",B1134=""),"",IF(F1134&lt;&gt;"",F1134,IF(G1134=0,"",IF(OR(COUNTIF('CẤU HÌNH'!$E$5:$E$24,A1134)&gt;0,WEEKDAY(A1134)=1),"TC",IF(G1134&gt;='CẤU HÌNH'!$C$11,"X",IF(G1134&gt;='CẤU HÌNH'!$C$12,"N","K"))))))</f>
        <v/>
      </c>
      <c r="N1134" s="17"/>
      <c r="O1134" s="39" t="str">
        <f t="shared" si="2"/>
        <v/>
      </c>
    </row>
    <row r="1135" ht="19.5" customHeight="1">
      <c r="A1135" s="15"/>
      <c r="B1135" s="17"/>
      <c r="C1135" s="22" t="str">
        <f t="array" ref="C1135">IF(B1135="","",IFERROR(INDEX('NHÂN VIÊN'!$C$5:$C$54,MATCH(B1135,'NHÂN VIÊN'!$B$5:$B$54,0)),"⚠ Sai mã NV"))</f>
        <v/>
      </c>
      <c r="D1135" s="24"/>
      <c r="E1135" s="24"/>
      <c r="F1135" s="25"/>
      <c r="G1135" s="32" t="str">
        <f>IF(OR(A1135="",B1135=""),"",IF(AND(D1135&lt;&gt;"",E1135&lt;&gt;""),ROUND(MAX(0,(E1135-D1135)*24-MAX(0,MIN(E1135,'CẤU HÌNH'!$C$8)-MAX(D1135,'CẤU HÌNH'!$C$7))*24),2),0))</f>
        <v/>
      </c>
      <c r="H1135" s="34" t="str">
        <f>IF(M1135="X",IF(D1135&gt;'CẤU HÌNH'!$C$5+'CẤU HÌNH'!$C$10/1440,ROUND((D1135-'CẤU HÌNH'!$C$5)*1440,0),0),"")</f>
        <v/>
      </c>
      <c r="I1135" s="34" t="str">
        <f>IF(M1135="X",IF(E1135&lt;'CẤU HÌNH'!$C$6,ROUND(('CẤU HÌNH'!$C$6-E1135)*1440,0),0),"")</f>
        <v/>
      </c>
      <c r="J1135" s="37" t="str">
        <f>IF(M1135="","",IF(M1135="TC",G1135,IF(M1135="X",IF(ROUND((E1135-'CẤU HÌNH'!$C$6)*24,4)&gt;='CẤU HÌNH'!$C$13,FLOOR(ROUND((E1135-'CẤU HÌNH'!$C$6)*24,4),0.5),0),0)))</f>
        <v/>
      </c>
      <c r="K1135" s="32" t="str">
        <f>IF(A1135="","",IF(COUNTIF('CẤU HÌNH'!$E$5:$E$24,A1135)&gt;0,'CẤU HÌNH'!$C$16,IF(WEEKDAY(A1135)=1,'CẤU HÌNH'!$C$15,'CẤU HÌNH'!$C$14)))</f>
        <v/>
      </c>
      <c r="L1135" s="37" t="str">
        <f t="shared" si="1"/>
        <v/>
      </c>
      <c r="M1135" s="38" t="str">
        <f>IF(OR(A1135="",B1135=""),"",IF(F1135&lt;&gt;"",F1135,IF(G1135=0,"",IF(OR(COUNTIF('CẤU HÌNH'!$E$5:$E$24,A1135)&gt;0,WEEKDAY(A1135)=1),"TC",IF(G1135&gt;='CẤU HÌNH'!$C$11,"X",IF(G1135&gt;='CẤU HÌNH'!$C$12,"N","K"))))))</f>
        <v/>
      </c>
      <c r="N1135" s="17"/>
      <c r="O1135" s="39" t="str">
        <f t="shared" si="2"/>
        <v/>
      </c>
    </row>
    <row r="1136" ht="19.5" customHeight="1">
      <c r="A1136" s="15"/>
      <c r="B1136" s="17"/>
      <c r="C1136" s="22" t="str">
        <f t="array" ref="C1136">IF(B1136="","",IFERROR(INDEX('NHÂN VIÊN'!$C$5:$C$54,MATCH(B1136,'NHÂN VIÊN'!$B$5:$B$54,0)),"⚠ Sai mã NV"))</f>
        <v/>
      </c>
      <c r="D1136" s="24"/>
      <c r="E1136" s="24"/>
      <c r="F1136" s="25"/>
      <c r="G1136" s="32" t="str">
        <f>IF(OR(A1136="",B1136=""),"",IF(AND(D1136&lt;&gt;"",E1136&lt;&gt;""),ROUND(MAX(0,(E1136-D1136)*24-MAX(0,MIN(E1136,'CẤU HÌNH'!$C$8)-MAX(D1136,'CẤU HÌNH'!$C$7))*24),2),0))</f>
        <v/>
      </c>
      <c r="H1136" s="34" t="str">
        <f>IF(M1136="X",IF(D1136&gt;'CẤU HÌNH'!$C$5+'CẤU HÌNH'!$C$10/1440,ROUND((D1136-'CẤU HÌNH'!$C$5)*1440,0),0),"")</f>
        <v/>
      </c>
      <c r="I1136" s="34" t="str">
        <f>IF(M1136="X",IF(E1136&lt;'CẤU HÌNH'!$C$6,ROUND(('CẤU HÌNH'!$C$6-E1136)*1440,0),0),"")</f>
        <v/>
      </c>
      <c r="J1136" s="37" t="str">
        <f>IF(M1136="","",IF(M1136="TC",G1136,IF(M1136="X",IF(ROUND((E1136-'CẤU HÌNH'!$C$6)*24,4)&gt;='CẤU HÌNH'!$C$13,FLOOR(ROUND((E1136-'CẤU HÌNH'!$C$6)*24,4),0.5),0),0)))</f>
        <v/>
      </c>
      <c r="K1136" s="32" t="str">
        <f>IF(A1136="","",IF(COUNTIF('CẤU HÌNH'!$E$5:$E$24,A1136)&gt;0,'CẤU HÌNH'!$C$16,IF(WEEKDAY(A1136)=1,'CẤU HÌNH'!$C$15,'CẤU HÌNH'!$C$14)))</f>
        <v/>
      </c>
      <c r="L1136" s="37" t="str">
        <f t="shared" si="1"/>
        <v/>
      </c>
      <c r="M1136" s="38" t="str">
        <f>IF(OR(A1136="",B1136=""),"",IF(F1136&lt;&gt;"",F1136,IF(G1136=0,"",IF(OR(COUNTIF('CẤU HÌNH'!$E$5:$E$24,A1136)&gt;0,WEEKDAY(A1136)=1),"TC",IF(G1136&gt;='CẤU HÌNH'!$C$11,"X",IF(G1136&gt;='CẤU HÌNH'!$C$12,"N","K"))))))</f>
        <v/>
      </c>
      <c r="N1136" s="17"/>
      <c r="O1136" s="39" t="str">
        <f t="shared" si="2"/>
        <v/>
      </c>
    </row>
    <row r="1137" ht="19.5" customHeight="1">
      <c r="A1137" s="15"/>
      <c r="B1137" s="17"/>
      <c r="C1137" s="22" t="str">
        <f t="array" ref="C1137">IF(B1137="","",IFERROR(INDEX('NHÂN VIÊN'!$C$5:$C$54,MATCH(B1137,'NHÂN VIÊN'!$B$5:$B$54,0)),"⚠ Sai mã NV"))</f>
        <v/>
      </c>
      <c r="D1137" s="24"/>
      <c r="E1137" s="24"/>
      <c r="F1137" s="25"/>
      <c r="G1137" s="32" t="str">
        <f>IF(OR(A1137="",B1137=""),"",IF(AND(D1137&lt;&gt;"",E1137&lt;&gt;""),ROUND(MAX(0,(E1137-D1137)*24-MAX(0,MIN(E1137,'CẤU HÌNH'!$C$8)-MAX(D1137,'CẤU HÌNH'!$C$7))*24),2),0))</f>
        <v/>
      </c>
      <c r="H1137" s="34" t="str">
        <f>IF(M1137="X",IF(D1137&gt;'CẤU HÌNH'!$C$5+'CẤU HÌNH'!$C$10/1440,ROUND((D1137-'CẤU HÌNH'!$C$5)*1440,0),0),"")</f>
        <v/>
      </c>
      <c r="I1137" s="34" t="str">
        <f>IF(M1137="X",IF(E1137&lt;'CẤU HÌNH'!$C$6,ROUND(('CẤU HÌNH'!$C$6-E1137)*1440,0),0),"")</f>
        <v/>
      </c>
      <c r="J1137" s="37" t="str">
        <f>IF(M1137="","",IF(M1137="TC",G1137,IF(M1137="X",IF(ROUND((E1137-'CẤU HÌNH'!$C$6)*24,4)&gt;='CẤU HÌNH'!$C$13,FLOOR(ROUND((E1137-'CẤU HÌNH'!$C$6)*24,4),0.5),0),0)))</f>
        <v/>
      </c>
      <c r="K1137" s="32" t="str">
        <f>IF(A1137="","",IF(COUNTIF('CẤU HÌNH'!$E$5:$E$24,A1137)&gt;0,'CẤU HÌNH'!$C$16,IF(WEEKDAY(A1137)=1,'CẤU HÌNH'!$C$15,'CẤU HÌNH'!$C$14)))</f>
        <v/>
      </c>
      <c r="L1137" s="37" t="str">
        <f t="shared" si="1"/>
        <v/>
      </c>
      <c r="M1137" s="38" t="str">
        <f>IF(OR(A1137="",B1137=""),"",IF(F1137&lt;&gt;"",F1137,IF(G1137=0,"",IF(OR(COUNTIF('CẤU HÌNH'!$E$5:$E$24,A1137)&gt;0,WEEKDAY(A1137)=1),"TC",IF(G1137&gt;='CẤU HÌNH'!$C$11,"X",IF(G1137&gt;='CẤU HÌNH'!$C$12,"N","K"))))))</f>
        <v/>
      </c>
      <c r="N1137" s="17"/>
      <c r="O1137" s="39" t="str">
        <f t="shared" si="2"/>
        <v/>
      </c>
    </row>
    <row r="1138" ht="19.5" customHeight="1">
      <c r="A1138" s="15"/>
      <c r="B1138" s="17"/>
      <c r="C1138" s="22" t="str">
        <f t="array" ref="C1138">IF(B1138="","",IFERROR(INDEX('NHÂN VIÊN'!$C$5:$C$54,MATCH(B1138,'NHÂN VIÊN'!$B$5:$B$54,0)),"⚠ Sai mã NV"))</f>
        <v/>
      </c>
      <c r="D1138" s="24"/>
      <c r="E1138" s="24"/>
      <c r="F1138" s="25"/>
      <c r="G1138" s="32" t="str">
        <f>IF(OR(A1138="",B1138=""),"",IF(AND(D1138&lt;&gt;"",E1138&lt;&gt;""),ROUND(MAX(0,(E1138-D1138)*24-MAX(0,MIN(E1138,'CẤU HÌNH'!$C$8)-MAX(D1138,'CẤU HÌNH'!$C$7))*24),2),0))</f>
        <v/>
      </c>
      <c r="H1138" s="34" t="str">
        <f>IF(M1138="X",IF(D1138&gt;'CẤU HÌNH'!$C$5+'CẤU HÌNH'!$C$10/1440,ROUND((D1138-'CẤU HÌNH'!$C$5)*1440,0),0),"")</f>
        <v/>
      </c>
      <c r="I1138" s="34" t="str">
        <f>IF(M1138="X",IF(E1138&lt;'CẤU HÌNH'!$C$6,ROUND(('CẤU HÌNH'!$C$6-E1138)*1440,0),0),"")</f>
        <v/>
      </c>
      <c r="J1138" s="37" t="str">
        <f>IF(M1138="","",IF(M1138="TC",G1138,IF(M1138="X",IF(ROUND((E1138-'CẤU HÌNH'!$C$6)*24,4)&gt;='CẤU HÌNH'!$C$13,FLOOR(ROUND((E1138-'CẤU HÌNH'!$C$6)*24,4),0.5),0),0)))</f>
        <v/>
      </c>
      <c r="K1138" s="32" t="str">
        <f>IF(A1138="","",IF(COUNTIF('CẤU HÌNH'!$E$5:$E$24,A1138)&gt;0,'CẤU HÌNH'!$C$16,IF(WEEKDAY(A1138)=1,'CẤU HÌNH'!$C$15,'CẤU HÌNH'!$C$14)))</f>
        <v/>
      </c>
      <c r="L1138" s="37" t="str">
        <f t="shared" si="1"/>
        <v/>
      </c>
      <c r="M1138" s="38" t="str">
        <f>IF(OR(A1138="",B1138=""),"",IF(F1138&lt;&gt;"",F1138,IF(G1138=0,"",IF(OR(COUNTIF('CẤU HÌNH'!$E$5:$E$24,A1138)&gt;0,WEEKDAY(A1138)=1),"TC",IF(G1138&gt;='CẤU HÌNH'!$C$11,"X",IF(G1138&gt;='CẤU HÌNH'!$C$12,"N","K"))))))</f>
        <v/>
      </c>
      <c r="N1138" s="17"/>
      <c r="O1138" s="39" t="str">
        <f t="shared" si="2"/>
        <v/>
      </c>
    </row>
    <row r="1139" ht="19.5" customHeight="1">
      <c r="A1139" s="15"/>
      <c r="B1139" s="17"/>
      <c r="C1139" s="22" t="str">
        <f t="array" ref="C1139">IF(B1139="","",IFERROR(INDEX('NHÂN VIÊN'!$C$5:$C$54,MATCH(B1139,'NHÂN VIÊN'!$B$5:$B$54,0)),"⚠ Sai mã NV"))</f>
        <v/>
      </c>
      <c r="D1139" s="24"/>
      <c r="E1139" s="24"/>
      <c r="F1139" s="25"/>
      <c r="G1139" s="32" t="str">
        <f>IF(OR(A1139="",B1139=""),"",IF(AND(D1139&lt;&gt;"",E1139&lt;&gt;""),ROUND(MAX(0,(E1139-D1139)*24-MAX(0,MIN(E1139,'CẤU HÌNH'!$C$8)-MAX(D1139,'CẤU HÌNH'!$C$7))*24),2),0))</f>
        <v/>
      </c>
      <c r="H1139" s="34" t="str">
        <f>IF(M1139="X",IF(D1139&gt;'CẤU HÌNH'!$C$5+'CẤU HÌNH'!$C$10/1440,ROUND((D1139-'CẤU HÌNH'!$C$5)*1440,0),0),"")</f>
        <v/>
      </c>
      <c r="I1139" s="34" t="str">
        <f>IF(M1139="X",IF(E1139&lt;'CẤU HÌNH'!$C$6,ROUND(('CẤU HÌNH'!$C$6-E1139)*1440,0),0),"")</f>
        <v/>
      </c>
      <c r="J1139" s="37" t="str">
        <f>IF(M1139="","",IF(M1139="TC",G1139,IF(M1139="X",IF(ROUND((E1139-'CẤU HÌNH'!$C$6)*24,4)&gt;='CẤU HÌNH'!$C$13,FLOOR(ROUND((E1139-'CẤU HÌNH'!$C$6)*24,4),0.5),0),0)))</f>
        <v/>
      </c>
      <c r="K1139" s="32" t="str">
        <f>IF(A1139="","",IF(COUNTIF('CẤU HÌNH'!$E$5:$E$24,A1139)&gt;0,'CẤU HÌNH'!$C$16,IF(WEEKDAY(A1139)=1,'CẤU HÌNH'!$C$15,'CẤU HÌNH'!$C$14)))</f>
        <v/>
      </c>
      <c r="L1139" s="37" t="str">
        <f t="shared" si="1"/>
        <v/>
      </c>
      <c r="M1139" s="38" t="str">
        <f>IF(OR(A1139="",B1139=""),"",IF(F1139&lt;&gt;"",F1139,IF(G1139=0,"",IF(OR(COUNTIF('CẤU HÌNH'!$E$5:$E$24,A1139)&gt;0,WEEKDAY(A1139)=1),"TC",IF(G1139&gt;='CẤU HÌNH'!$C$11,"X",IF(G1139&gt;='CẤU HÌNH'!$C$12,"N","K"))))))</f>
        <v/>
      </c>
      <c r="N1139" s="17"/>
      <c r="O1139" s="39" t="str">
        <f t="shared" si="2"/>
        <v/>
      </c>
    </row>
    <row r="1140" ht="19.5" customHeight="1">
      <c r="A1140" s="15"/>
      <c r="B1140" s="17"/>
      <c r="C1140" s="22" t="str">
        <f t="array" ref="C1140">IF(B1140="","",IFERROR(INDEX('NHÂN VIÊN'!$C$5:$C$54,MATCH(B1140,'NHÂN VIÊN'!$B$5:$B$54,0)),"⚠ Sai mã NV"))</f>
        <v/>
      </c>
      <c r="D1140" s="24"/>
      <c r="E1140" s="24"/>
      <c r="F1140" s="25"/>
      <c r="G1140" s="32" t="str">
        <f>IF(OR(A1140="",B1140=""),"",IF(AND(D1140&lt;&gt;"",E1140&lt;&gt;""),ROUND(MAX(0,(E1140-D1140)*24-MAX(0,MIN(E1140,'CẤU HÌNH'!$C$8)-MAX(D1140,'CẤU HÌNH'!$C$7))*24),2),0))</f>
        <v/>
      </c>
      <c r="H1140" s="34" t="str">
        <f>IF(M1140="X",IF(D1140&gt;'CẤU HÌNH'!$C$5+'CẤU HÌNH'!$C$10/1440,ROUND((D1140-'CẤU HÌNH'!$C$5)*1440,0),0),"")</f>
        <v/>
      </c>
      <c r="I1140" s="34" t="str">
        <f>IF(M1140="X",IF(E1140&lt;'CẤU HÌNH'!$C$6,ROUND(('CẤU HÌNH'!$C$6-E1140)*1440,0),0),"")</f>
        <v/>
      </c>
      <c r="J1140" s="37" t="str">
        <f>IF(M1140="","",IF(M1140="TC",G1140,IF(M1140="X",IF(ROUND((E1140-'CẤU HÌNH'!$C$6)*24,4)&gt;='CẤU HÌNH'!$C$13,FLOOR(ROUND((E1140-'CẤU HÌNH'!$C$6)*24,4),0.5),0),0)))</f>
        <v/>
      </c>
      <c r="K1140" s="32" t="str">
        <f>IF(A1140="","",IF(COUNTIF('CẤU HÌNH'!$E$5:$E$24,A1140)&gt;0,'CẤU HÌNH'!$C$16,IF(WEEKDAY(A1140)=1,'CẤU HÌNH'!$C$15,'CẤU HÌNH'!$C$14)))</f>
        <v/>
      </c>
      <c r="L1140" s="37" t="str">
        <f t="shared" si="1"/>
        <v/>
      </c>
      <c r="M1140" s="38" t="str">
        <f>IF(OR(A1140="",B1140=""),"",IF(F1140&lt;&gt;"",F1140,IF(G1140=0,"",IF(OR(COUNTIF('CẤU HÌNH'!$E$5:$E$24,A1140)&gt;0,WEEKDAY(A1140)=1),"TC",IF(G1140&gt;='CẤU HÌNH'!$C$11,"X",IF(G1140&gt;='CẤU HÌNH'!$C$12,"N","K"))))))</f>
        <v/>
      </c>
      <c r="N1140" s="17"/>
      <c r="O1140" s="39" t="str">
        <f t="shared" si="2"/>
        <v/>
      </c>
    </row>
    <row r="1141" ht="19.5" customHeight="1">
      <c r="A1141" s="15"/>
      <c r="B1141" s="17"/>
      <c r="C1141" s="22" t="str">
        <f t="array" ref="C1141">IF(B1141="","",IFERROR(INDEX('NHÂN VIÊN'!$C$5:$C$54,MATCH(B1141,'NHÂN VIÊN'!$B$5:$B$54,0)),"⚠ Sai mã NV"))</f>
        <v/>
      </c>
      <c r="D1141" s="24"/>
      <c r="E1141" s="24"/>
      <c r="F1141" s="25"/>
      <c r="G1141" s="32" t="str">
        <f>IF(OR(A1141="",B1141=""),"",IF(AND(D1141&lt;&gt;"",E1141&lt;&gt;""),ROUND(MAX(0,(E1141-D1141)*24-MAX(0,MIN(E1141,'CẤU HÌNH'!$C$8)-MAX(D1141,'CẤU HÌNH'!$C$7))*24),2),0))</f>
        <v/>
      </c>
      <c r="H1141" s="34" t="str">
        <f>IF(M1141="X",IF(D1141&gt;'CẤU HÌNH'!$C$5+'CẤU HÌNH'!$C$10/1440,ROUND((D1141-'CẤU HÌNH'!$C$5)*1440,0),0),"")</f>
        <v/>
      </c>
      <c r="I1141" s="34" t="str">
        <f>IF(M1141="X",IF(E1141&lt;'CẤU HÌNH'!$C$6,ROUND(('CẤU HÌNH'!$C$6-E1141)*1440,0),0),"")</f>
        <v/>
      </c>
      <c r="J1141" s="37" t="str">
        <f>IF(M1141="","",IF(M1141="TC",G1141,IF(M1141="X",IF(ROUND((E1141-'CẤU HÌNH'!$C$6)*24,4)&gt;='CẤU HÌNH'!$C$13,FLOOR(ROUND((E1141-'CẤU HÌNH'!$C$6)*24,4),0.5),0),0)))</f>
        <v/>
      </c>
      <c r="K1141" s="32" t="str">
        <f>IF(A1141="","",IF(COUNTIF('CẤU HÌNH'!$E$5:$E$24,A1141)&gt;0,'CẤU HÌNH'!$C$16,IF(WEEKDAY(A1141)=1,'CẤU HÌNH'!$C$15,'CẤU HÌNH'!$C$14)))</f>
        <v/>
      </c>
      <c r="L1141" s="37" t="str">
        <f t="shared" si="1"/>
        <v/>
      </c>
      <c r="M1141" s="38" t="str">
        <f>IF(OR(A1141="",B1141=""),"",IF(F1141&lt;&gt;"",F1141,IF(G1141=0,"",IF(OR(COUNTIF('CẤU HÌNH'!$E$5:$E$24,A1141)&gt;0,WEEKDAY(A1141)=1),"TC",IF(G1141&gt;='CẤU HÌNH'!$C$11,"X",IF(G1141&gt;='CẤU HÌNH'!$C$12,"N","K"))))))</f>
        <v/>
      </c>
      <c r="N1141" s="17"/>
      <c r="O1141" s="39" t="str">
        <f t="shared" si="2"/>
        <v/>
      </c>
    </row>
    <row r="1142" ht="19.5" customHeight="1">
      <c r="A1142" s="15"/>
      <c r="B1142" s="17"/>
      <c r="C1142" s="22" t="str">
        <f t="array" ref="C1142">IF(B1142="","",IFERROR(INDEX('NHÂN VIÊN'!$C$5:$C$54,MATCH(B1142,'NHÂN VIÊN'!$B$5:$B$54,0)),"⚠ Sai mã NV"))</f>
        <v/>
      </c>
      <c r="D1142" s="24"/>
      <c r="E1142" s="24"/>
      <c r="F1142" s="25"/>
      <c r="G1142" s="32" t="str">
        <f>IF(OR(A1142="",B1142=""),"",IF(AND(D1142&lt;&gt;"",E1142&lt;&gt;""),ROUND(MAX(0,(E1142-D1142)*24-MAX(0,MIN(E1142,'CẤU HÌNH'!$C$8)-MAX(D1142,'CẤU HÌNH'!$C$7))*24),2),0))</f>
        <v/>
      </c>
      <c r="H1142" s="34" t="str">
        <f>IF(M1142="X",IF(D1142&gt;'CẤU HÌNH'!$C$5+'CẤU HÌNH'!$C$10/1440,ROUND((D1142-'CẤU HÌNH'!$C$5)*1440,0),0),"")</f>
        <v/>
      </c>
      <c r="I1142" s="34" t="str">
        <f>IF(M1142="X",IF(E1142&lt;'CẤU HÌNH'!$C$6,ROUND(('CẤU HÌNH'!$C$6-E1142)*1440,0),0),"")</f>
        <v/>
      </c>
      <c r="J1142" s="37" t="str">
        <f>IF(M1142="","",IF(M1142="TC",G1142,IF(M1142="X",IF(ROUND((E1142-'CẤU HÌNH'!$C$6)*24,4)&gt;='CẤU HÌNH'!$C$13,FLOOR(ROUND((E1142-'CẤU HÌNH'!$C$6)*24,4),0.5),0),0)))</f>
        <v/>
      </c>
      <c r="K1142" s="32" t="str">
        <f>IF(A1142="","",IF(COUNTIF('CẤU HÌNH'!$E$5:$E$24,A1142)&gt;0,'CẤU HÌNH'!$C$16,IF(WEEKDAY(A1142)=1,'CẤU HÌNH'!$C$15,'CẤU HÌNH'!$C$14)))</f>
        <v/>
      </c>
      <c r="L1142" s="37" t="str">
        <f t="shared" si="1"/>
        <v/>
      </c>
      <c r="M1142" s="38" t="str">
        <f>IF(OR(A1142="",B1142=""),"",IF(F1142&lt;&gt;"",F1142,IF(G1142=0,"",IF(OR(COUNTIF('CẤU HÌNH'!$E$5:$E$24,A1142)&gt;0,WEEKDAY(A1142)=1),"TC",IF(G1142&gt;='CẤU HÌNH'!$C$11,"X",IF(G1142&gt;='CẤU HÌNH'!$C$12,"N","K"))))))</f>
        <v/>
      </c>
      <c r="N1142" s="17"/>
      <c r="O1142" s="39" t="str">
        <f t="shared" si="2"/>
        <v/>
      </c>
    </row>
    <row r="1143" ht="19.5" customHeight="1">
      <c r="A1143" s="15"/>
      <c r="B1143" s="17"/>
      <c r="C1143" s="22" t="str">
        <f t="array" ref="C1143">IF(B1143="","",IFERROR(INDEX('NHÂN VIÊN'!$C$5:$C$54,MATCH(B1143,'NHÂN VIÊN'!$B$5:$B$54,0)),"⚠ Sai mã NV"))</f>
        <v/>
      </c>
      <c r="D1143" s="24"/>
      <c r="E1143" s="24"/>
      <c r="F1143" s="25"/>
      <c r="G1143" s="32" t="str">
        <f>IF(OR(A1143="",B1143=""),"",IF(AND(D1143&lt;&gt;"",E1143&lt;&gt;""),ROUND(MAX(0,(E1143-D1143)*24-MAX(0,MIN(E1143,'CẤU HÌNH'!$C$8)-MAX(D1143,'CẤU HÌNH'!$C$7))*24),2),0))</f>
        <v/>
      </c>
      <c r="H1143" s="34" t="str">
        <f>IF(M1143="X",IF(D1143&gt;'CẤU HÌNH'!$C$5+'CẤU HÌNH'!$C$10/1440,ROUND((D1143-'CẤU HÌNH'!$C$5)*1440,0),0),"")</f>
        <v/>
      </c>
      <c r="I1143" s="34" t="str">
        <f>IF(M1143="X",IF(E1143&lt;'CẤU HÌNH'!$C$6,ROUND(('CẤU HÌNH'!$C$6-E1143)*1440,0),0),"")</f>
        <v/>
      </c>
      <c r="J1143" s="37" t="str">
        <f>IF(M1143="","",IF(M1143="TC",G1143,IF(M1143="X",IF(ROUND((E1143-'CẤU HÌNH'!$C$6)*24,4)&gt;='CẤU HÌNH'!$C$13,FLOOR(ROUND((E1143-'CẤU HÌNH'!$C$6)*24,4),0.5),0),0)))</f>
        <v/>
      </c>
      <c r="K1143" s="32" t="str">
        <f>IF(A1143="","",IF(COUNTIF('CẤU HÌNH'!$E$5:$E$24,A1143)&gt;0,'CẤU HÌNH'!$C$16,IF(WEEKDAY(A1143)=1,'CẤU HÌNH'!$C$15,'CẤU HÌNH'!$C$14)))</f>
        <v/>
      </c>
      <c r="L1143" s="37" t="str">
        <f t="shared" si="1"/>
        <v/>
      </c>
      <c r="M1143" s="38" t="str">
        <f>IF(OR(A1143="",B1143=""),"",IF(F1143&lt;&gt;"",F1143,IF(G1143=0,"",IF(OR(COUNTIF('CẤU HÌNH'!$E$5:$E$24,A1143)&gt;0,WEEKDAY(A1143)=1),"TC",IF(G1143&gt;='CẤU HÌNH'!$C$11,"X",IF(G1143&gt;='CẤU HÌNH'!$C$12,"N","K"))))))</f>
        <v/>
      </c>
      <c r="N1143" s="17"/>
      <c r="O1143" s="39" t="str">
        <f t="shared" si="2"/>
        <v/>
      </c>
    </row>
    <row r="1144" ht="19.5" customHeight="1">
      <c r="A1144" s="15"/>
      <c r="B1144" s="17"/>
      <c r="C1144" s="22" t="str">
        <f t="array" ref="C1144">IF(B1144="","",IFERROR(INDEX('NHÂN VIÊN'!$C$5:$C$54,MATCH(B1144,'NHÂN VIÊN'!$B$5:$B$54,0)),"⚠ Sai mã NV"))</f>
        <v/>
      </c>
      <c r="D1144" s="24"/>
      <c r="E1144" s="24"/>
      <c r="F1144" s="25"/>
      <c r="G1144" s="32" t="str">
        <f>IF(OR(A1144="",B1144=""),"",IF(AND(D1144&lt;&gt;"",E1144&lt;&gt;""),ROUND(MAX(0,(E1144-D1144)*24-MAX(0,MIN(E1144,'CẤU HÌNH'!$C$8)-MAX(D1144,'CẤU HÌNH'!$C$7))*24),2),0))</f>
        <v/>
      </c>
      <c r="H1144" s="34" t="str">
        <f>IF(M1144="X",IF(D1144&gt;'CẤU HÌNH'!$C$5+'CẤU HÌNH'!$C$10/1440,ROUND((D1144-'CẤU HÌNH'!$C$5)*1440,0),0),"")</f>
        <v/>
      </c>
      <c r="I1144" s="34" t="str">
        <f>IF(M1144="X",IF(E1144&lt;'CẤU HÌNH'!$C$6,ROUND(('CẤU HÌNH'!$C$6-E1144)*1440,0),0),"")</f>
        <v/>
      </c>
      <c r="J1144" s="37" t="str">
        <f>IF(M1144="","",IF(M1144="TC",G1144,IF(M1144="X",IF(ROUND((E1144-'CẤU HÌNH'!$C$6)*24,4)&gt;='CẤU HÌNH'!$C$13,FLOOR(ROUND((E1144-'CẤU HÌNH'!$C$6)*24,4),0.5),0),0)))</f>
        <v/>
      </c>
      <c r="K1144" s="32" t="str">
        <f>IF(A1144="","",IF(COUNTIF('CẤU HÌNH'!$E$5:$E$24,A1144)&gt;0,'CẤU HÌNH'!$C$16,IF(WEEKDAY(A1144)=1,'CẤU HÌNH'!$C$15,'CẤU HÌNH'!$C$14)))</f>
        <v/>
      </c>
      <c r="L1144" s="37" t="str">
        <f t="shared" si="1"/>
        <v/>
      </c>
      <c r="M1144" s="38" t="str">
        <f>IF(OR(A1144="",B1144=""),"",IF(F1144&lt;&gt;"",F1144,IF(G1144=0,"",IF(OR(COUNTIF('CẤU HÌNH'!$E$5:$E$24,A1144)&gt;0,WEEKDAY(A1144)=1),"TC",IF(G1144&gt;='CẤU HÌNH'!$C$11,"X",IF(G1144&gt;='CẤU HÌNH'!$C$12,"N","K"))))))</f>
        <v/>
      </c>
      <c r="N1144" s="17"/>
      <c r="O1144" s="39" t="str">
        <f t="shared" si="2"/>
        <v/>
      </c>
    </row>
    <row r="1145" ht="19.5" customHeight="1">
      <c r="A1145" s="15"/>
      <c r="B1145" s="17"/>
      <c r="C1145" s="22" t="str">
        <f t="array" ref="C1145">IF(B1145="","",IFERROR(INDEX('NHÂN VIÊN'!$C$5:$C$54,MATCH(B1145,'NHÂN VIÊN'!$B$5:$B$54,0)),"⚠ Sai mã NV"))</f>
        <v/>
      </c>
      <c r="D1145" s="24"/>
      <c r="E1145" s="24"/>
      <c r="F1145" s="25"/>
      <c r="G1145" s="32" t="str">
        <f>IF(OR(A1145="",B1145=""),"",IF(AND(D1145&lt;&gt;"",E1145&lt;&gt;""),ROUND(MAX(0,(E1145-D1145)*24-MAX(0,MIN(E1145,'CẤU HÌNH'!$C$8)-MAX(D1145,'CẤU HÌNH'!$C$7))*24),2),0))</f>
        <v/>
      </c>
      <c r="H1145" s="34" t="str">
        <f>IF(M1145="X",IF(D1145&gt;'CẤU HÌNH'!$C$5+'CẤU HÌNH'!$C$10/1440,ROUND((D1145-'CẤU HÌNH'!$C$5)*1440,0),0),"")</f>
        <v/>
      </c>
      <c r="I1145" s="34" t="str">
        <f>IF(M1145="X",IF(E1145&lt;'CẤU HÌNH'!$C$6,ROUND(('CẤU HÌNH'!$C$6-E1145)*1440,0),0),"")</f>
        <v/>
      </c>
      <c r="J1145" s="37" t="str">
        <f>IF(M1145="","",IF(M1145="TC",G1145,IF(M1145="X",IF(ROUND((E1145-'CẤU HÌNH'!$C$6)*24,4)&gt;='CẤU HÌNH'!$C$13,FLOOR(ROUND((E1145-'CẤU HÌNH'!$C$6)*24,4),0.5),0),0)))</f>
        <v/>
      </c>
      <c r="K1145" s="32" t="str">
        <f>IF(A1145="","",IF(COUNTIF('CẤU HÌNH'!$E$5:$E$24,A1145)&gt;0,'CẤU HÌNH'!$C$16,IF(WEEKDAY(A1145)=1,'CẤU HÌNH'!$C$15,'CẤU HÌNH'!$C$14)))</f>
        <v/>
      </c>
      <c r="L1145" s="37" t="str">
        <f t="shared" si="1"/>
        <v/>
      </c>
      <c r="M1145" s="38" t="str">
        <f>IF(OR(A1145="",B1145=""),"",IF(F1145&lt;&gt;"",F1145,IF(G1145=0,"",IF(OR(COUNTIF('CẤU HÌNH'!$E$5:$E$24,A1145)&gt;0,WEEKDAY(A1145)=1),"TC",IF(G1145&gt;='CẤU HÌNH'!$C$11,"X",IF(G1145&gt;='CẤU HÌNH'!$C$12,"N","K"))))))</f>
        <v/>
      </c>
      <c r="N1145" s="17"/>
      <c r="O1145" s="39" t="str">
        <f t="shared" si="2"/>
        <v/>
      </c>
    </row>
    <row r="1146" ht="19.5" customHeight="1">
      <c r="A1146" s="15"/>
      <c r="B1146" s="17"/>
      <c r="C1146" s="22" t="str">
        <f t="array" ref="C1146">IF(B1146="","",IFERROR(INDEX('NHÂN VIÊN'!$C$5:$C$54,MATCH(B1146,'NHÂN VIÊN'!$B$5:$B$54,0)),"⚠ Sai mã NV"))</f>
        <v/>
      </c>
      <c r="D1146" s="24"/>
      <c r="E1146" s="24"/>
      <c r="F1146" s="25"/>
      <c r="G1146" s="32" t="str">
        <f>IF(OR(A1146="",B1146=""),"",IF(AND(D1146&lt;&gt;"",E1146&lt;&gt;""),ROUND(MAX(0,(E1146-D1146)*24-MAX(0,MIN(E1146,'CẤU HÌNH'!$C$8)-MAX(D1146,'CẤU HÌNH'!$C$7))*24),2),0))</f>
        <v/>
      </c>
      <c r="H1146" s="34" t="str">
        <f>IF(M1146="X",IF(D1146&gt;'CẤU HÌNH'!$C$5+'CẤU HÌNH'!$C$10/1440,ROUND((D1146-'CẤU HÌNH'!$C$5)*1440,0),0),"")</f>
        <v/>
      </c>
      <c r="I1146" s="34" t="str">
        <f>IF(M1146="X",IF(E1146&lt;'CẤU HÌNH'!$C$6,ROUND(('CẤU HÌNH'!$C$6-E1146)*1440,0),0),"")</f>
        <v/>
      </c>
      <c r="J1146" s="37" t="str">
        <f>IF(M1146="","",IF(M1146="TC",G1146,IF(M1146="X",IF(ROUND((E1146-'CẤU HÌNH'!$C$6)*24,4)&gt;='CẤU HÌNH'!$C$13,FLOOR(ROUND((E1146-'CẤU HÌNH'!$C$6)*24,4),0.5),0),0)))</f>
        <v/>
      </c>
      <c r="K1146" s="32" t="str">
        <f>IF(A1146="","",IF(COUNTIF('CẤU HÌNH'!$E$5:$E$24,A1146)&gt;0,'CẤU HÌNH'!$C$16,IF(WEEKDAY(A1146)=1,'CẤU HÌNH'!$C$15,'CẤU HÌNH'!$C$14)))</f>
        <v/>
      </c>
      <c r="L1146" s="37" t="str">
        <f t="shared" si="1"/>
        <v/>
      </c>
      <c r="M1146" s="38" t="str">
        <f>IF(OR(A1146="",B1146=""),"",IF(F1146&lt;&gt;"",F1146,IF(G1146=0,"",IF(OR(COUNTIF('CẤU HÌNH'!$E$5:$E$24,A1146)&gt;0,WEEKDAY(A1146)=1),"TC",IF(G1146&gt;='CẤU HÌNH'!$C$11,"X",IF(G1146&gt;='CẤU HÌNH'!$C$12,"N","K"))))))</f>
        <v/>
      </c>
      <c r="N1146" s="17"/>
      <c r="O1146" s="39" t="str">
        <f t="shared" si="2"/>
        <v/>
      </c>
    </row>
    <row r="1147" ht="19.5" customHeight="1">
      <c r="A1147" s="15"/>
      <c r="B1147" s="17"/>
      <c r="C1147" s="22" t="str">
        <f t="array" ref="C1147">IF(B1147="","",IFERROR(INDEX('NHÂN VIÊN'!$C$5:$C$54,MATCH(B1147,'NHÂN VIÊN'!$B$5:$B$54,0)),"⚠ Sai mã NV"))</f>
        <v/>
      </c>
      <c r="D1147" s="24"/>
      <c r="E1147" s="24"/>
      <c r="F1147" s="25"/>
      <c r="G1147" s="32" t="str">
        <f>IF(OR(A1147="",B1147=""),"",IF(AND(D1147&lt;&gt;"",E1147&lt;&gt;""),ROUND(MAX(0,(E1147-D1147)*24-MAX(0,MIN(E1147,'CẤU HÌNH'!$C$8)-MAX(D1147,'CẤU HÌNH'!$C$7))*24),2),0))</f>
        <v/>
      </c>
      <c r="H1147" s="34" t="str">
        <f>IF(M1147="X",IF(D1147&gt;'CẤU HÌNH'!$C$5+'CẤU HÌNH'!$C$10/1440,ROUND((D1147-'CẤU HÌNH'!$C$5)*1440,0),0),"")</f>
        <v/>
      </c>
      <c r="I1147" s="34" t="str">
        <f>IF(M1147="X",IF(E1147&lt;'CẤU HÌNH'!$C$6,ROUND(('CẤU HÌNH'!$C$6-E1147)*1440,0),0),"")</f>
        <v/>
      </c>
      <c r="J1147" s="37" t="str">
        <f>IF(M1147="","",IF(M1147="TC",G1147,IF(M1147="X",IF(ROUND((E1147-'CẤU HÌNH'!$C$6)*24,4)&gt;='CẤU HÌNH'!$C$13,FLOOR(ROUND((E1147-'CẤU HÌNH'!$C$6)*24,4),0.5),0),0)))</f>
        <v/>
      </c>
      <c r="K1147" s="32" t="str">
        <f>IF(A1147="","",IF(COUNTIF('CẤU HÌNH'!$E$5:$E$24,A1147)&gt;0,'CẤU HÌNH'!$C$16,IF(WEEKDAY(A1147)=1,'CẤU HÌNH'!$C$15,'CẤU HÌNH'!$C$14)))</f>
        <v/>
      </c>
      <c r="L1147" s="37" t="str">
        <f t="shared" si="1"/>
        <v/>
      </c>
      <c r="M1147" s="38" t="str">
        <f>IF(OR(A1147="",B1147=""),"",IF(F1147&lt;&gt;"",F1147,IF(G1147=0,"",IF(OR(COUNTIF('CẤU HÌNH'!$E$5:$E$24,A1147)&gt;0,WEEKDAY(A1147)=1),"TC",IF(G1147&gt;='CẤU HÌNH'!$C$11,"X",IF(G1147&gt;='CẤU HÌNH'!$C$12,"N","K"))))))</f>
        <v/>
      </c>
      <c r="N1147" s="17"/>
      <c r="O1147" s="39" t="str">
        <f t="shared" si="2"/>
        <v/>
      </c>
    </row>
    <row r="1148" ht="19.5" customHeight="1">
      <c r="A1148" s="15"/>
      <c r="B1148" s="17"/>
      <c r="C1148" s="22" t="str">
        <f t="array" ref="C1148">IF(B1148="","",IFERROR(INDEX('NHÂN VIÊN'!$C$5:$C$54,MATCH(B1148,'NHÂN VIÊN'!$B$5:$B$54,0)),"⚠ Sai mã NV"))</f>
        <v/>
      </c>
      <c r="D1148" s="24"/>
      <c r="E1148" s="24"/>
      <c r="F1148" s="25"/>
      <c r="G1148" s="32" t="str">
        <f>IF(OR(A1148="",B1148=""),"",IF(AND(D1148&lt;&gt;"",E1148&lt;&gt;""),ROUND(MAX(0,(E1148-D1148)*24-MAX(0,MIN(E1148,'CẤU HÌNH'!$C$8)-MAX(D1148,'CẤU HÌNH'!$C$7))*24),2),0))</f>
        <v/>
      </c>
      <c r="H1148" s="34" t="str">
        <f>IF(M1148="X",IF(D1148&gt;'CẤU HÌNH'!$C$5+'CẤU HÌNH'!$C$10/1440,ROUND((D1148-'CẤU HÌNH'!$C$5)*1440,0),0),"")</f>
        <v/>
      </c>
      <c r="I1148" s="34" t="str">
        <f>IF(M1148="X",IF(E1148&lt;'CẤU HÌNH'!$C$6,ROUND(('CẤU HÌNH'!$C$6-E1148)*1440,0),0),"")</f>
        <v/>
      </c>
      <c r="J1148" s="37" t="str">
        <f>IF(M1148="","",IF(M1148="TC",G1148,IF(M1148="X",IF(ROUND((E1148-'CẤU HÌNH'!$C$6)*24,4)&gt;='CẤU HÌNH'!$C$13,FLOOR(ROUND((E1148-'CẤU HÌNH'!$C$6)*24,4),0.5),0),0)))</f>
        <v/>
      </c>
      <c r="K1148" s="32" t="str">
        <f>IF(A1148="","",IF(COUNTIF('CẤU HÌNH'!$E$5:$E$24,A1148)&gt;0,'CẤU HÌNH'!$C$16,IF(WEEKDAY(A1148)=1,'CẤU HÌNH'!$C$15,'CẤU HÌNH'!$C$14)))</f>
        <v/>
      </c>
      <c r="L1148" s="37" t="str">
        <f t="shared" si="1"/>
        <v/>
      </c>
      <c r="M1148" s="38" t="str">
        <f>IF(OR(A1148="",B1148=""),"",IF(F1148&lt;&gt;"",F1148,IF(G1148=0,"",IF(OR(COUNTIF('CẤU HÌNH'!$E$5:$E$24,A1148)&gt;0,WEEKDAY(A1148)=1),"TC",IF(G1148&gt;='CẤU HÌNH'!$C$11,"X",IF(G1148&gt;='CẤU HÌNH'!$C$12,"N","K"))))))</f>
        <v/>
      </c>
      <c r="N1148" s="17"/>
      <c r="O1148" s="39" t="str">
        <f t="shared" si="2"/>
        <v/>
      </c>
    </row>
    <row r="1149" ht="19.5" customHeight="1">
      <c r="A1149" s="15"/>
      <c r="B1149" s="17"/>
      <c r="C1149" s="22" t="str">
        <f t="array" ref="C1149">IF(B1149="","",IFERROR(INDEX('NHÂN VIÊN'!$C$5:$C$54,MATCH(B1149,'NHÂN VIÊN'!$B$5:$B$54,0)),"⚠ Sai mã NV"))</f>
        <v/>
      </c>
      <c r="D1149" s="24"/>
      <c r="E1149" s="24"/>
      <c r="F1149" s="25"/>
      <c r="G1149" s="32" t="str">
        <f>IF(OR(A1149="",B1149=""),"",IF(AND(D1149&lt;&gt;"",E1149&lt;&gt;""),ROUND(MAX(0,(E1149-D1149)*24-MAX(0,MIN(E1149,'CẤU HÌNH'!$C$8)-MAX(D1149,'CẤU HÌNH'!$C$7))*24),2),0))</f>
        <v/>
      </c>
      <c r="H1149" s="34" t="str">
        <f>IF(M1149="X",IF(D1149&gt;'CẤU HÌNH'!$C$5+'CẤU HÌNH'!$C$10/1440,ROUND((D1149-'CẤU HÌNH'!$C$5)*1440,0),0),"")</f>
        <v/>
      </c>
      <c r="I1149" s="34" t="str">
        <f>IF(M1149="X",IF(E1149&lt;'CẤU HÌNH'!$C$6,ROUND(('CẤU HÌNH'!$C$6-E1149)*1440,0),0),"")</f>
        <v/>
      </c>
      <c r="J1149" s="37" t="str">
        <f>IF(M1149="","",IF(M1149="TC",G1149,IF(M1149="X",IF(ROUND((E1149-'CẤU HÌNH'!$C$6)*24,4)&gt;='CẤU HÌNH'!$C$13,FLOOR(ROUND((E1149-'CẤU HÌNH'!$C$6)*24,4),0.5),0),0)))</f>
        <v/>
      </c>
      <c r="K1149" s="32" t="str">
        <f>IF(A1149="","",IF(COUNTIF('CẤU HÌNH'!$E$5:$E$24,A1149)&gt;0,'CẤU HÌNH'!$C$16,IF(WEEKDAY(A1149)=1,'CẤU HÌNH'!$C$15,'CẤU HÌNH'!$C$14)))</f>
        <v/>
      </c>
      <c r="L1149" s="37" t="str">
        <f t="shared" si="1"/>
        <v/>
      </c>
      <c r="M1149" s="38" t="str">
        <f>IF(OR(A1149="",B1149=""),"",IF(F1149&lt;&gt;"",F1149,IF(G1149=0,"",IF(OR(COUNTIF('CẤU HÌNH'!$E$5:$E$24,A1149)&gt;0,WEEKDAY(A1149)=1),"TC",IF(G1149&gt;='CẤU HÌNH'!$C$11,"X",IF(G1149&gt;='CẤU HÌNH'!$C$12,"N","K"))))))</f>
        <v/>
      </c>
      <c r="N1149" s="17"/>
      <c r="O1149" s="39" t="str">
        <f t="shared" si="2"/>
        <v/>
      </c>
    </row>
    <row r="1150" ht="19.5" customHeight="1">
      <c r="A1150" s="15"/>
      <c r="B1150" s="17"/>
      <c r="C1150" s="22" t="str">
        <f t="array" ref="C1150">IF(B1150="","",IFERROR(INDEX('NHÂN VIÊN'!$C$5:$C$54,MATCH(B1150,'NHÂN VIÊN'!$B$5:$B$54,0)),"⚠ Sai mã NV"))</f>
        <v/>
      </c>
      <c r="D1150" s="24"/>
      <c r="E1150" s="24"/>
      <c r="F1150" s="25"/>
      <c r="G1150" s="32" t="str">
        <f>IF(OR(A1150="",B1150=""),"",IF(AND(D1150&lt;&gt;"",E1150&lt;&gt;""),ROUND(MAX(0,(E1150-D1150)*24-MAX(0,MIN(E1150,'CẤU HÌNH'!$C$8)-MAX(D1150,'CẤU HÌNH'!$C$7))*24),2),0))</f>
        <v/>
      </c>
      <c r="H1150" s="34" t="str">
        <f>IF(M1150="X",IF(D1150&gt;'CẤU HÌNH'!$C$5+'CẤU HÌNH'!$C$10/1440,ROUND((D1150-'CẤU HÌNH'!$C$5)*1440,0),0),"")</f>
        <v/>
      </c>
      <c r="I1150" s="34" t="str">
        <f>IF(M1150="X",IF(E1150&lt;'CẤU HÌNH'!$C$6,ROUND(('CẤU HÌNH'!$C$6-E1150)*1440,0),0),"")</f>
        <v/>
      </c>
      <c r="J1150" s="37" t="str">
        <f>IF(M1150="","",IF(M1150="TC",G1150,IF(M1150="X",IF(ROUND((E1150-'CẤU HÌNH'!$C$6)*24,4)&gt;='CẤU HÌNH'!$C$13,FLOOR(ROUND((E1150-'CẤU HÌNH'!$C$6)*24,4),0.5),0),0)))</f>
        <v/>
      </c>
      <c r="K1150" s="32" t="str">
        <f>IF(A1150="","",IF(COUNTIF('CẤU HÌNH'!$E$5:$E$24,A1150)&gt;0,'CẤU HÌNH'!$C$16,IF(WEEKDAY(A1150)=1,'CẤU HÌNH'!$C$15,'CẤU HÌNH'!$C$14)))</f>
        <v/>
      </c>
      <c r="L1150" s="37" t="str">
        <f t="shared" si="1"/>
        <v/>
      </c>
      <c r="M1150" s="38" t="str">
        <f>IF(OR(A1150="",B1150=""),"",IF(F1150&lt;&gt;"",F1150,IF(G1150=0,"",IF(OR(COUNTIF('CẤU HÌNH'!$E$5:$E$24,A1150)&gt;0,WEEKDAY(A1150)=1),"TC",IF(G1150&gt;='CẤU HÌNH'!$C$11,"X",IF(G1150&gt;='CẤU HÌNH'!$C$12,"N","K"))))))</f>
        <v/>
      </c>
      <c r="N1150" s="17"/>
      <c r="O1150" s="39" t="str">
        <f t="shared" si="2"/>
        <v/>
      </c>
    </row>
    <row r="1151" ht="19.5" customHeight="1">
      <c r="A1151" s="15"/>
      <c r="B1151" s="17"/>
      <c r="C1151" s="22" t="str">
        <f t="array" ref="C1151">IF(B1151="","",IFERROR(INDEX('NHÂN VIÊN'!$C$5:$C$54,MATCH(B1151,'NHÂN VIÊN'!$B$5:$B$54,0)),"⚠ Sai mã NV"))</f>
        <v/>
      </c>
      <c r="D1151" s="24"/>
      <c r="E1151" s="24"/>
      <c r="F1151" s="25"/>
      <c r="G1151" s="32" t="str">
        <f>IF(OR(A1151="",B1151=""),"",IF(AND(D1151&lt;&gt;"",E1151&lt;&gt;""),ROUND(MAX(0,(E1151-D1151)*24-MAX(0,MIN(E1151,'CẤU HÌNH'!$C$8)-MAX(D1151,'CẤU HÌNH'!$C$7))*24),2),0))</f>
        <v/>
      </c>
      <c r="H1151" s="34" t="str">
        <f>IF(M1151="X",IF(D1151&gt;'CẤU HÌNH'!$C$5+'CẤU HÌNH'!$C$10/1440,ROUND((D1151-'CẤU HÌNH'!$C$5)*1440,0),0),"")</f>
        <v/>
      </c>
      <c r="I1151" s="34" t="str">
        <f>IF(M1151="X",IF(E1151&lt;'CẤU HÌNH'!$C$6,ROUND(('CẤU HÌNH'!$C$6-E1151)*1440,0),0),"")</f>
        <v/>
      </c>
      <c r="J1151" s="37" t="str">
        <f>IF(M1151="","",IF(M1151="TC",G1151,IF(M1151="X",IF(ROUND((E1151-'CẤU HÌNH'!$C$6)*24,4)&gt;='CẤU HÌNH'!$C$13,FLOOR(ROUND((E1151-'CẤU HÌNH'!$C$6)*24,4),0.5),0),0)))</f>
        <v/>
      </c>
      <c r="K1151" s="32" t="str">
        <f>IF(A1151="","",IF(COUNTIF('CẤU HÌNH'!$E$5:$E$24,A1151)&gt;0,'CẤU HÌNH'!$C$16,IF(WEEKDAY(A1151)=1,'CẤU HÌNH'!$C$15,'CẤU HÌNH'!$C$14)))</f>
        <v/>
      </c>
      <c r="L1151" s="37" t="str">
        <f t="shared" si="1"/>
        <v/>
      </c>
      <c r="M1151" s="38" t="str">
        <f>IF(OR(A1151="",B1151=""),"",IF(F1151&lt;&gt;"",F1151,IF(G1151=0,"",IF(OR(COUNTIF('CẤU HÌNH'!$E$5:$E$24,A1151)&gt;0,WEEKDAY(A1151)=1),"TC",IF(G1151&gt;='CẤU HÌNH'!$C$11,"X",IF(G1151&gt;='CẤU HÌNH'!$C$12,"N","K"))))))</f>
        <v/>
      </c>
      <c r="N1151" s="17"/>
      <c r="O1151" s="39" t="str">
        <f t="shared" si="2"/>
        <v/>
      </c>
    </row>
    <row r="1152" ht="19.5" customHeight="1">
      <c r="A1152" s="15"/>
      <c r="B1152" s="17"/>
      <c r="C1152" s="22" t="str">
        <f t="array" ref="C1152">IF(B1152="","",IFERROR(INDEX('NHÂN VIÊN'!$C$5:$C$54,MATCH(B1152,'NHÂN VIÊN'!$B$5:$B$54,0)),"⚠ Sai mã NV"))</f>
        <v/>
      </c>
      <c r="D1152" s="24"/>
      <c r="E1152" s="24"/>
      <c r="F1152" s="25"/>
      <c r="G1152" s="32" t="str">
        <f>IF(OR(A1152="",B1152=""),"",IF(AND(D1152&lt;&gt;"",E1152&lt;&gt;""),ROUND(MAX(0,(E1152-D1152)*24-MAX(0,MIN(E1152,'CẤU HÌNH'!$C$8)-MAX(D1152,'CẤU HÌNH'!$C$7))*24),2),0))</f>
        <v/>
      </c>
      <c r="H1152" s="34" t="str">
        <f>IF(M1152="X",IF(D1152&gt;'CẤU HÌNH'!$C$5+'CẤU HÌNH'!$C$10/1440,ROUND((D1152-'CẤU HÌNH'!$C$5)*1440,0),0),"")</f>
        <v/>
      </c>
      <c r="I1152" s="34" t="str">
        <f>IF(M1152="X",IF(E1152&lt;'CẤU HÌNH'!$C$6,ROUND(('CẤU HÌNH'!$C$6-E1152)*1440,0),0),"")</f>
        <v/>
      </c>
      <c r="J1152" s="37" t="str">
        <f>IF(M1152="","",IF(M1152="TC",G1152,IF(M1152="X",IF(ROUND((E1152-'CẤU HÌNH'!$C$6)*24,4)&gt;='CẤU HÌNH'!$C$13,FLOOR(ROUND((E1152-'CẤU HÌNH'!$C$6)*24,4),0.5),0),0)))</f>
        <v/>
      </c>
      <c r="K1152" s="32" t="str">
        <f>IF(A1152="","",IF(COUNTIF('CẤU HÌNH'!$E$5:$E$24,A1152)&gt;0,'CẤU HÌNH'!$C$16,IF(WEEKDAY(A1152)=1,'CẤU HÌNH'!$C$15,'CẤU HÌNH'!$C$14)))</f>
        <v/>
      </c>
      <c r="L1152" s="37" t="str">
        <f t="shared" si="1"/>
        <v/>
      </c>
      <c r="M1152" s="38" t="str">
        <f>IF(OR(A1152="",B1152=""),"",IF(F1152&lt;&gt;"",F1152,IF(G1152=0,"",IF(OR(COUNTIF('CẤU HÌNH'!$E$5:$E$24,A1152)&gt;0,WEEKDAY(A1152)=1),"TC",IF(G1152&gt;='CẤU HÌNH'!$C$11,"X",IF(G1152&gt;='CẤU HÌNH'!$C$12,"N","K"))))))</f>
        <v/>
      </c>
      <c r="N1152" s="17"/>
      <c r="O1152" s="39" t="str">
        <f t="shared" si="2"/>
        <v/>
      </c>
    </row>
    <row r="1153" ht="19.5" customHeight="1">
      <c r="A1153" s="15"/>
      <c r="B1153" s="17"/>
      <c r="C1153" s="22" t="str">
        <f t="array" ref="C1153">IF(B1153="","",IFERROR(INDEX('NHÂN VIÊN'!$C$5:$C$54,MATCH(B1153,'NHÂN VIÊN'!$B$5:$B$54,0)),"⚠ Sai mã NV"))</f>
        <v/>
      </c>
      <c r="D1153" s="24"/>
      <c r="E1153" s="24"/>
      <c r="F1153" s="25"/>
      <c r="G1153" s="32" t="str">
        <f>IF(OR(A1153="",B1153=""),"",IF(AND(D1153&lt;&gt;"",E1153&lt;&gt;""),ROUND(MAX(0,(E1153-D1153)*24-MAX(0,MIN(E1153,'CẤU HÌNH'!$C$8)-MAX(D1153,'CẤU HÌNH'!$C$7))*24),2),0))</f>
        <v/>
      </c>
      <c r="H1153" s="34" t="str">
        <f>IF(M1153="X",IF(D1153&gt;'CẤU HÌNH'!$C$5+'CẤU HÌNH'!$C$10/1440,ROUND((D1153-'CẤU HÌNH'!$C$5)*1440,0),0),"")</f>
        <v/>
      </c>
      <c r="I1153" s="34" t="str">
        <f>IF(M1153="X",IF(E1153&lt;'CẤU HÌNH'!$C$6,ROUND(('CẤU HÌNH'!$C$6-E1153)*1440,0),0),"")</f>
        <v/>
      </c>
      <c r="J1153" s="37" t="str">
        <f>IF(M1153="","",IF(M1153="TC",G1153,IF(M1153="X",IF(ROUND((E1153-'CẤU HÌNH'!$C$6)*24,4)&gt;='CẤU HÌNH'!$C$13,FLOOR(ROUND((E1153-'CẤU HÌNH'!$C$6)*24,4),0.5),0),0)))</f>
        <v/>
      </c>
      <c r="K1153" s="32" t="str">
        <f>IF(A1153="","",IF(COUNTIF('CẤU HÌNH'!$E$5:$E$24,A1153)&gt;0,'CẤU HÌNH'!$C$16,IF(WEEKDAY(A1153)=1,'CẤU HÌNH'!$C$15,'CẤU HÌNH'!$C$14)))</f>
        <v/>
      </c>
      <c r="L1153" s="37" t="str">
        <f t="shared" si="1"/>
        <v/>
      </c>
      <c r="M1153" s="38" t="str">
        <f>IF(OR(A1153="",B1153=""),"",IF(F1153&lt;&gt;"",F1153,IF(G1153=0,"",IF(OR(COUNTIF('CẤU HÌNH'!$E$5:$E$24,A1153)&gt;0,WEEKDAY(A1153)=1),"TC",IF(G1153&gt;='CẤU HÌNH'!$C$11,"X",IF(G1153&gt;='CẤU HÌNH'!$C$12,"N","K"))))))</f>
        <v/>
      </c>
      <c r="N1153" s="17"/>
      <c r="O1153" s="39" t="str">
        <f t="shared" si="2"/>
        <v/>
      </c>
    </row>
    <row r="1154" ht="19.5" customHeight="1">
      <c r="A1154" s="15"/>
      <c r="B1154" s="17"/>
      <c r="C1154" s="22" t="str">
        <f t="array" ref="C1154">IF(B1154="","",IFERROR(INDEX('NHÂN VIÊN'!$C$5:$C$54,MATCH(B1154,'NHÂN VIÊN'!$B$5:$B$54,0)),"⚠ Sai mã NV"))</f>
        <v/>
      </c>
      <c r="D1154" s="24"/>
      <c r="E1154" s="24"/>
      <c r="F1154" s="25"/>
      <c r="G1154" s="32" t="str">
        <f>IF(OR(A1154="",B1154=""),"",IF(AND(D1154&lt;&gt;"",E1154&lt;&gt;""),ROUND(MAX(0,(E1154-D1154)*24-MAX(0,MIN(E1154,'CẤU HÌNH'!$C$8)-MAX(D1154,'CẤU HÌNH'!$C$7))*24),2),0))</f>
        <v/>
      </c>
      <c r="H1154" s="34" t="str">
        <f>IF(M1154="X",IF(D1154&gt;'CẤU HÌNH'!$C$5+'CẤU HÌNH'!$C$10/1440,ROUND((D1154-'CẤU HÌNH'!$C$5)*1440,0),0),"")</f>
        <v/>
      </c>
      <c r="I1154" s="34" t="str">
        <f>IF(M1154="X",IF(E1154&lt;'CẤU HÌNH'!$C$6,ROUND(('CẤU HÌNH'!$C$6-E1154)*1440,0),0),"")</f>
        <v/>
      </c>
      <c r="J1154" s="37" t="str">
        <f>IF(M1154="","",IF(M1154="TC",G1154,IF(M1154="X",IF(ROUND((E1154-'CẤU HÌNH'!$C$6)*24,4)&gt;='CẤU HÌNH'!$C$13,FLOOR(ROUND((E1154-'CẤU HÌNH'!$C$6)*24,4),0.5),0),0)))</f>
        <v/>
      </c>
      <c r="K1154" s="32" t="str">
        <f>IF(A1154="","",IF(COUNTIF('CẤU HÌNH'!$E$5:$E$24,A1154)&gt;0,'CẤU HÌNH'!$C$16,IF(WEEKDAY(A1154)=1,'CẤU HÌNH'!$C$15,'CẤU HÌNH'!$C$14)))</f>
        <v/>
      </c>
      <c r="L1154" s="37" t="str">
        <f t="shared" si="1"/>
        <v/>
      </c>
      <c r="M1154" s="38" t="str">
        <f>IF(OR(A1154="",B1154=""),"",IF(F1154&lt;&gt;"",F1154,IF(G1154=0,"",IF(OR(COUNTIF('CẤU HÌNH'!$E$5:$E$24,A1154)&gt;0,WEEKDAY(A1154)=1),"TC",IF(G1154&gt;='CẤU HÌNH'!$C$11,"X",IF(G1154&gt;='CẤU HÌNH'!$C$12,"N","K"))))))</f>
        <v/>
      </c>
      <c r="N1154" s="17"/>
      <c r="O1154" s="39" t="str">
        <f t="shared" si="2"/>
        <v/>
      </c>
    </row>
    <row r="1155" ht="19.5" customHeight="1">
      <c r="A1155" s="15"/>
      <c r="B1155" s="17"/>
      <c r="C1155" s="22" t="str">
        <f t="array" ref="C1155">IF(B1155="","",IFERROR(INDEX('NHÂN VIÊN'!$C$5:$C$54,MATCH(B1155,'NHÂN VIÊN'!$B$5:$B$54,0)),"⚠ Sai mã NV"))</f>
        <v/>
      </c>
      <c r="D1155" s="24"/>
      <c r="E1155" s="24"/>
      <c r="F1155" s="25"/>
      <c r="G1155" s="32" t="str">
        <f>IF(OR(A1155="",B1155=""),"",IF(AND(D1155&lt;&gt;"",E1155&lt;&gt;""),ROUND(MAX(0,(E1155-D1155)*24-MAX(0,MIN(E1155,'CẤU HÌNH'!$C$8)-MAX(D1155,'CẤU HÌNH'!$C$7))*24),2),0))</f>
        <v/>
      </c>
      <c r="H1155" s="34" t="str">
        <f>IF(M1155="X",IF(D1155&gt;'CẤU HÌNH'!$C$5+'CẤU HÌNH'!$C$10/1440,ROUND((D1155-'CẤU HÌNH'!$C$5)*1440,0),0),"")</f>
        <v/>
      </c>
      <c r="I1155" s="34" t="str">
        <f>IF(M1155="X",IF(E1155&lt;'CẤU HÌNH'!$C$6,ROUND(('CẤU HÌNH'!$C$6-E1155)*1440,0),0),"")</f>
        <v/>
      </c>
      <c r="J1155" s="37" t="str">
        <f>IF(M1155="","",IF(M1155="TC",G1155,IF(M1155="X",IF(ROUND((E1155-'CẤU HÌNH'!$C$6)*24,4)&gt;='CẤU HÌNH'!$C$13,FLOOR(ROUND((E1155-'CẤU HÌNH'!$C$6)*24,4),0.5),0),0)))</f>
        <v/>
      </c>
      <c r="K1155" s="32" t="str">
        <f>IF(A1155="","",IF(COUNTIF('CẤU HÌNH'!$E$5:$E$24,A1155)&gt;0,'CẤU HÌNH'!$C$16,IF(WEEKDAY(A1155)=1,'CẤU HÌNH'!$C$15,'CẤU HÌNH'!$C$14)))</f>
        <v/>
      </c>
      <c r="L1155" s="37" t="str">
        <f t="shared" si="1"/>
        <v/>
      </c>
      <c r="M1155" s="38" t="str">
        <f>IF(OR(A1155="",B1155=""),"",IF(F1155&lt;&gt;"",F1155,IF(G1155=0,"",IF(OR(COUNTIF('CẤU HÌNH'!$E$5:$E$24,A1155)&gt;0,WEEKDAY(A1155)=1),"TC",IF(G1155&gt;='CẤU HÌNH'!$C$11,"X",IF(G1155&gt;='CẤU HÌNH'!$C$12,"N","K"))))))</f>
        <v/>
      </c>
      <c r="N1155" s="17"/>
      <c r="O1155" s="39" t="str">
        <f t="shared" si="2"/>
        <v/>
      </c>
    </row>
    <row r="1156" ht="19.5" customHeight="1">
      <c r="A1156" s="15"/>
      <c r="B1156" s="17"/>
      <c r="C1156" s="22" t="str">
        <f t="array" ref="C1156">IF(B1156="","",IFERROR(INDEX('NHÂN VIÊN'!$C$5:$C$54,MATCH(B1156,'NHÂN VIÊN'!$B$5:$B$54,0)),"⚠ Sai mã NV"))</f>
        <v/>
      </c>
      <c r="D1156" s="24"/>
      <c r="E1156" s="24"/>
      <c r="F1156" s="25"/>
      <c r="G1156" s="32" t="str">
        <f>IF(OR(A1156="",B1156=""),"",IF(AND(D1156&lt;&gt;"",E1156&lt;&gt;""),ROUND(MAX(0,(E1156-D1156)*24-MAX(0,MIN(E1156,'CẤU HÌNH'!$C$8)-MAX(D1156,'CẤU HÌNH'!$C$7))*24),2),0))</f>
        <v/>
      </c>
      <c r="H1156" s="34" t="str">
        <f>IF(M1156="X",IF(D1156&gt;'CẤU HÌNH'!$C$5+'CẤU HÌNH'!$C$10/1440,ROUND((D1156-'CẤU HÌNH'!$C$5)*1440,0),0),"")</f>
        <v/>
      </c>
      <c r="I1156" s="34" t="str">
        <f>IF(M1156="X",IF(E1156&lt;'CẤU HÌNH'!$C$6,ROUND(('CẤU HÌNH'!$C$6-E1156)*1440,0),0),"")</f>
        <v/>
      </c>
      <c r="J1156" s="37" t="str">
        <f>IF(M1156="","",IF(M1156="TC",G1156,IF(M1156="X",IF(ROUND((E1156-'CẤU HÌNH'!$C$6)*24,4)&gt;='CẤU HÌNH'!$C$13,FLOOR(ROUND((E1156-'CẤU HÌNH'!$C$6)*24,4),0.5),0),0)))</f>
        <v/>
      </c>
      <c r="K1156" s="32" t="str">
        <f>IF(A1156="","",IF(COUNTIF('CẤU HÌNH'!$E$5:$E$24,A1156)&gt;0,'CẤU HÌNH'!$C$16,IF(WEEKDAY(A1156)=1,'CẤU HÌNH'!$C$15,'CẤU HÌNH'!$C$14)))</f>
        <v/>
      </c>
      <c r="L1156" s="37" t="str">
        <f t="shared" si="1"/>
        <v/>
      </c>
      <c r="M1156" s="38" t="str">
        <f>IF(OR(A1156="",B1156=""),"",IF(F1156&lt;&gt;"",F1156,IF(G1156=0,"",IF(OR(COUNTIF('CẤU HÌNH'!$E$5:$E$24,A1156)&gt;0,WEEKDAY(A1156)=1),"TC",IF(G1156&gt;='CẤU HÌNH'!$C$11,"X",IF(G1156&gt;='CẤU HÌNH'!$C$12,"N","K"))))))</f>
        <v/>
      </c>
      <c r="N1156" s="17"/>
      <c r="O1156" s="39" t="str">
        <f t="shared" si="2"/>
        <v/>
      </c>
    </row>
    <row r="1157" ht="19.5" customHeight="1">
      <c r="A1157" s="15"/>
      <c r="B1157" s="17"/>
      <c r="C1157" s="22" t="str">
        <f t="array" ref="C1157">IF(B1157="","",IFERROR(INDEX('NHÂN VIÊN'!$C$5:$C$54,MATCH(B1157,'NHÂN VIÊN'!$B$5:$B$54,0)),"⚠ Sai mã NV"))</f>
        <v/>
      </c>
      <c r="D1157" s="24"/>
      <c r="E1157" s="24"/>
      <c r="F1157" s="25"/>
      <c r="G1157" s="32" t="str">
        <f>IF(OR(A1157="",B1157=""),"",IF(AND(D1157&lt;&gt;"",E1157&lt;&gt;""),ROUND(MAX(0,(E1157-D1157)*24-MAX(0,MIN(E1157,'CẤU HÌNH'!$C$8)-MAX(D1157,'CẤU HÌNH'!$C$7))*24),2),0))</f>
        <v/>
      </c>
      <c r="H1157" s="34" t="str">
        <f>IF(M1157="X",IF(D1157&gt;'CẤU HÌNH'!$C$5+'CẤU HÌNH'!$C$10/1440,ROUND((D1157-'CẤU HÌNH'!$C$5)*1440,0),0),"")</f>
        <v/>
      </c>
      <c r="I1157" s="34" t="str">
        <f>IF(M1157="X",IF(E1157&lt;'CẤU HÌNH'!$C$6,ROUND(('CẤU HÌNH'!$C$6-E1157)*1440,0),0),"")</f>
        <v/>
      </c>
      <c r="J1157" s="37" t="str">
        <f>IF(M1157="","",IF(M1157="TC",G1157,IF(M1157="X",IF(ROUND((E1157-'CẤU HÌNH'!$C$6)*24,4)&gt;='CẤU HÌNH'!$C$13,FLOOR(ROUND((E1157-'CẤU HÌNH'!$C$6)*24,4),0.5),0),0)))</f>
        <v/>
      </c>
      <c r="K1157" s="32" t="str">
        <f>IF(A1157="","",IF(COUNTIF('CẤU HÌNH'!$E$5:$E$24,A1157)&gt;0,'CẤU HÌNH'!$C$16,IF(WEEKDAY(A1157)=1,'CẤU HÌNH'!$C$15,'CẤU HÌNH'!$C$14)))</f>
        <v/>
      </c>
      <c r="L1157" s="37" t="str">
        <f t="shared" si="1"/>
        <v/>
      </c>
      <c r="M1157" s="38" t="str">
        <f>IF(OR(A1157="",B1157=""),"",IF(F1157&lt;&gt;"",F1157,IF(G1157=0,"",IF(OR(COUNTIF('CẤU HÌNH'!$E$5:$E$24,A1157)&gt;0,WEEKDAY(A1157)=1),"TC",IF(G1157&gt;='CẤU HÌNH'!$C$11,"X",IF(G1157&gt;='CẤU HÌNH'!$C$12,"N","K"))))))</f>
        <v/>
      </c>
      <c r="N1157" s="17"/>
      <c r="O1157" s="39" t="str">
        <f t="shared" si="2"/>
        <v/>
      </c>
    </row>
    <row r="1158" ht="19.5" customHeight="1">
      <c r="A1158" s="15"/>
      <c r="B1158" s="17"/>
      <c r="C1158" s="22" t="str">
        <f t="array" ref="C1158">IF(B1158="","",IFERROR(INDEX('NHÂN VIÊN'!$C$5:$C$54,MATCH(B1158,'NHÂN VIÊN'!$B$5:$B$54,0)),"⚠ Sai mã NV"))</f>
        <v/>
      </c>
      <c r="D1158" s="24"/>
      <c r="E1158" s="24"/>
      <c r="F1158" s="25"/>
      <c r="G1158" s="32" t="str">
        <f>IF(OR(A1158="",B1158=""),"",IF(AND(D1158&lt;&gt;"",E1158&lt;&gt;""),ROUND(MAX(0,(E1158-D1158)*24-MAX(0,MIN(E1158,'CẤU HÌNH'!$C$8)-MAX(D1158,'CẤU HÌNH'!$C$7))*24),2),0))</f>
        <v/>
      </c>
      <c r="H1158" s="34" t="str">
        <f>IF(M1158="X",IF(D1158&gt;'CẤU HÌNH'!$C$5+'CẤU HÌNH'!$C$10/1440,ROUND((D1158-'CẤU HÌNH'!$C$5)*1440,0),0),"")</f>
        <v/>
      </c>
      <c r="I1158" s="34" t="str">
        <f>IF(M1158="X",IF(E1158&lt;'CẤU HÌNH'!$C$6,ROUND(('CẤU HÌNH'!$C$6-E1158)*1440,0),0),"")</f>
        <v/>
      </c>
      <c r="J1158" s="37" t="str">
        <f>IF(M1158="","",IF(M1158="TC",G1158,IF(M1158="X",IF(ROUND((E1158-'CẤU HÌNH'!$C$6)*24,4)&gt;='CẤU HÌNH'!$C$13,FLOOR(ROUND((E1158-'CẤU HÌNH'!$C$6)*24,4),0.5),0),0)))</f>
        <v/>
      </c>
      <c r="K1158" s="32" t="str">
        <f>IF(A1158="","",IF(COUNTIF('CẤU HÌNH'!$E$5:$E$24,A1158)&gt;0,'CẤU HÌNH'!$C$16,IF(WEEKDAY(A1158)=1,'CẤU HÌNH'!$C$15,'CẤU HÌNH'!$C$14)))</f>
        <v/>
      </c>
      <c r="L1158" s="37" t="str">
        <f t="shared" si="1"/>
        <v/>
      </c>
      <c r="M1158" s="38" t="str">
        <f>IF(OR(A1158="",B1158=""),"",IF(F1158&lt;&gt;"",F1158,IF(G1158=0,"",IF(OR(COUNTIF('CẤU HÌNH'!$E$5:$E$24,A1158)&gt;0,WEEKDAY(A1158)=1),"TC",IF(G1158&gt;='CẤU HÌNH'!$C$11,"X",IF(G1158&gt;='CẤU HÌNH'!$C$12,"N","K"))))))</f>
        <v/>
      </c>
      <c r="N1158" s="17"/>
      <c r="O1158" s="39" t="str">
        <f t="shared" si="2"/>
        <v/>
      </c>
    </row>
    <row r="1159" ht="19.5" customHeight="1">
      <c r="A1159" s="15"/>
      <c r="B1159" s="17"/>
      <c r="C1159" s="22" t="str">
        <f t="array" ref="C1159">IF(B1159="","",IFERROR(INDEX('NHÂN VIÊN'!$C$5:$C$54,MATCH(B1159,'NHÂN VIÊN'!$B$5:$B$54,0)),"⚠ Sai mã NV"))</f>
        <v/>
      </c>
      <c r="D1159" s="24"/>
      <c r="E1159" s="24"/>
      <c r="F1159" s="25"/>
      <c r="G1159" s="32" t="str">
        <f>IF(OR(A1159="",B1159=""),"",IF(AND(D1159&lt;&gt;"",E1159&lt;&gt;""),ROUND(MAX(0,(E1159-D1159)*24-MAX(0,MIN(E1159,'CẤU HÌNH'!$C$8)-MAX(D1159,'CẤU HÌNH'!$C$7))*24),2),0))</f>
        <v/>
      </c>
      <c r="H1159" s="34" t="str">
        <f>IF(M1159="X",IF(D1159&gt;'CẤU HÌNH'!$C$5+'CẤU HÌNH'!$C$10/1440,ROUND((D1159-'CẤU HÌNH'!$C$5)*1440,0),0),"")</f>
        <v/>
      </c>
      <c r="I1159" s="34" t="str">
        <f>IF(M1159="X",IF(E1159&lt;'CẤU HÌNH'!$C$6,ROUND(('CẤU HÌNH'!$C$6-E1159)*1440,0),0),"")</f>
        <v/>
      </c>
      <c r="J1159" s="37" t="str">
        <f>IF(M1159="","",IF(M1159="TC",G1159,IF(M1159="X",IF(ROUND((E1159-'CẤU HÌNH'!$C$6)*24,4)&gt;='CẤU HÌNH'!$C$13,FLOOR(ROUND((E1159-'CẤU HÌNH'!$C$6)*24,4),0.5),0),0)))</f>
        <v/>
      </c>
      <c r="K1159" s="32" t="str">
        <f>IF(A1159="","",IF(COUNTIF('CẤU HÌNH'!$E$5:$E$24,A1159)&gt;0,'CẤU HÌNH'!$C$16,IF(WEEKDAY(A1159)=1,'CẤU HÌNH'!$C$15,'CẤU HÌNH'!$C$14)))</f>
        <v/>
      </c>
      <c r="L1159" s="37" t="str">
        <f t="shared" si="1"/>
        <v/>
      </c>
      <c r="M1159" s="38" t="str">
        <f>IF(OR(A1159="",B1159=""),"",IF(F1159&lt;&gt;"",F1159,IF(G1159=0,"",IF(OR(COUNTIF('CẤU HÌNH'!$E$5:$E$24,A1159)&gt;0,WEEKDAY(A1159)=1),"TC",IF(G1159&gt;='CẤU HÌNH'!$C$11,"X",IF(G1159&gt;='CẤU HÌNH'!$C$12,"N","K"))))))</f>
        <v/>
      </c>
      <c r="N1159" s="17"/>
      <c r="O1159" s="39" t="str">
        <f t="shared" si="2"/>
        <v/>
      </c>
    </row>
    <row r="1160" ht="19.5" customHeight="1">
      <c r="A1160" s="15"/>
      <c r="B1160" s="17"/>
      <c r="C1160" s="22" t="str">
        <f t="array" ref="C1160">IF(B1160="","",IFERROR(INDEX('NHÂN VIÊN'!$C$5:$C$54,MATCH(B1160,'NHÂN VIÊN'!$B$5:$B$54,0)),"⚠ Sai mã NV"))</f>
        <v/>
      </c>
      <c r="D1160" s="24"/>
      <c r="E1160" s="24"/>
      <c r="F1160" s="25"/>
      <c r="G1160" s="32" t="str">
        <f>IF(OR(A1160="",B1160=""),"",IF(AND(D1160&lt;&gt;"",E1160&lt;&gt;""),ROUND(MAX(0,(E1160-D1160)*24-MAX(0,MIN(E1160,'CẤU HÌNH'!$C$8)-MAX(D1160,'CẤU HÌNH'!$C$7))*24),2),0))</f>
        <v/>
      </c>
      <c r="H1160" s="34" t="str">
        <f>IF(M1160="X",IF(D1160&gt;'CẤU HÌNH'!$C$5+'CẤU HÌNH'!$C$10/1440,ROUND((D1160-'CẤU HÌNH'!$C$5)*1440,0),0),"")</f>
        <v/>
      </c>
      <c r="I1160" s="34" t="str">
        <f>IF(M1160="X",IF(E1160&lt;'CẤU HÌNH'!$C$6,ROUND(('CẤU HÌNH'!$C$6-E1160)*1440,0),0),"")</f>
        <v/>
      </c>
      <c r="J1160" s="37" t="str">
        <f>IF(M1160="","",IF(M1160="TC",G1160,IF(M1160="X",IF(ROUND((E1160-'CẤU HÌNH'!$C$6)*24,4)&gt;='CẤU HÌNH'!$C$13,FLOOR(ROUND((E1160-'CẤU HÌNH'!$C$6)*24,4),0.5),0),0)))</f>
        <v/>
      </c>
      <c r="K1160" s="32" t="str">
        <f>IF(A1160="","",IF(COUNTIF('CẤU HÌNH'!$E$5:$E$24,A1160)&gt;0,'CẤU HÌNH'!$C$16,IF(WEEKDAY(A1160)=1,'CẤU HÌNH'!$C$15,'CẤU HÌNH'!$C$14)))</f>
        <v/>
      </c>
      <c r="L1160" s="37" t="str">
        <f t="shared" si="1"/>
        <v/>
      </c>
      <c r="M1160" s="38" t="str">
        <f>IF(OR(A1160="",B1160=""),"",IF(F1160&lt;&gt;"",F1160,IF(G1160=0,"",IF(OR(COUNTIF('CẤU HÌNH'!$E$5:$E$24,A1160)&gt;0,WEEKDAY(A1160)=1),"TC",IF(G1160&gt;='CẤU HÌNH'!$C$11,"X",IF(G1160&gt;='CẤU HÌNH'!$C$12,"N","K"))))))</f>
        <v/>
      </c>
      <c r="N1160" s="17"/>
      <c r="O1160" s="39" t="str">
        <f t="shared" si="2"/>
        <v/>
      </c>
    </row>
    <row r="1161" ht="19.5" customHeight="1">
      <c r="A1161" s="15"/>
      <c r="B1161" s="17"/>
      <c r="C1161" s="22" t="str">
        <f t="array" ref="C1161">IF(B1161="","",IFERROR(INDEX('NHÂN VIÊN'!$C$5:$C$54,MATCH(B1161,'NHÂN VIÊN'!$B$5:$B$54,0)),"⚠ Sai mã NV"))</f>
        <v/>
      </c>
      <c r="D1161" s="24"/>
      <c r="E1161" s="24"/>
      <c r="F1161" s="25"/>
      <c r="G1161" s="32" t="str">
        <f>IF(OR(A1161="",B1161=""),"",IF(AND(D1161&lt;&gt;"",E1161&lt;&gt;""),ROUND(MAX(0,(E1161-D1161)*24-MAX(0,MIN(E1161,'CẤU HÌNH'!$C$8)-MAX(D1161,'CẤU HÌNH'!$C$7))*24),2),0))</f>
        <v/>
      </c>
      <c r="H1161" s="34" t="str">
        <f>IF(M1161="X",IF(D1161&gt;'CẤU HÌNH'!$C$5+'CẤU HÌNH'!$C$10/1440,ROUND((D1161-'CẤU HÌNH'!$C$5)*1440,0),0),"")</f>
        <v/>
      </c>
      <c r="I1161" s="34" t="str">
        <f>IF(M1161="X",IF(E1161&lt;'CẤU HÌNH'!$C$6,ROUND(('CẤU HÌNH'!$C$6-E1161)*1440,0),0),"")</f>
        <v/>
      </c>
      <c r="J1161" s="37" t="str">
        <f>IF(M1161="","",IF(M1161="TC",G1161,IF(M1161="X",IF(ROUND((E1161-'CẤU HÌNH'!$C$6)*24,4)&gt;='CẤU HÌNH'!$C$13,FLOOR(ROUND((E1161-'CẤU HÌNH'!$C$6)*24,4),0.5),0),0)))</f>
        <v/>
      </c>
      <c r="K1161" s="32" t="str">
        <f>IF(A1161="","",IF(COUNTIF('CẤU HÌNH'!$E$5:$E$24,A1161)&gt;0,'CẤU HÌNH'!$C$16,IF(WEEKDAY(A1161)=1,'CẤU HÌNH'!$C$15,'CẤU HÌNH'!$C$14)))</f>
        <v/>
      </c>
      <c r="L1161" s="37" t="str">
        <f t="shared" si="1"/>
        <v/>
      </c>
      <c r="M1161" s="38" t="str">
        <f>IF(OR(A1161="",B1161=""),"",IF(F1161&lt;&gt;"",F1161,IF(G1161=0,"",IF(OR(COUNTIF('CẤU HÌNH'!$E$5:$E$24,A1161)&gt;0,WEEKDAY(A1161)=1),"TC",IF(G1161&gt;='CẤU HÌNH'!$C$11,"X",IF(G1161&gt;='CẤU HÌNH'!$C$12,"N","K"))))))</f>
        <v/>
      </c>
      <c r="N1161" s="17"/>
      <c r="O1161" s="39" t="str">
        <f t="shared" si="2"/>
        <v/>
      </c>
    </row>
    <row r="1162" ht="19.5" customHeight="1">
      <c r="A1162" s="15"/>
      <c r="B1162" s="17"/>
      <c r="C1162" s="22" t="str">
        <f t="array" ref="C1162">IF(B1162="","",IFERROR(INDEX('NHÂN VIÊN'!$C$5:$C$54,MATCH(B1162,'NHÂN VIÊN'!$B$5:$B$54,0)),"⚠ Sai mã NV"))</f>
        <v/>
      </c>
      <c r="D1162" s="24"/>
      <c r="E1162" s="24"/>
      <c r="F1162" s="25"/>
      <c r="G1162" s="32" t="str">
        <f>IF(OR(A1162="",B1162=""),"",IF(AND(D1162&lt;&gt;"",E1162&lt;&gt;""),ROUND(MAX(0,(E1162-D1162)*24-MAX(0,MIN(E1162,'CẤU HÌNH'!$C$8)-MAX(D1162,'CẤU HÌNH'!$C$7))*24),2),0))</f>
        <v/>
      </c>
      <c r="H1162" s="34" t="str">
        <f>IF(M1162="X",IF(D1162&gt;'CẤU HÌNH'!$C$5+'CẤU HÌNH'!$C$10/1440,ROUND((D1162-'CẤU HÌNH'!$C$5)*1440,0),0),"")</f>
        <v/>
      </c>
      <c r="I1162" s="34" t="str">
        <f>IF(M1162="X",IF(E1162&lt;'CẤU HÌNH'!$C$6,ROUND(('CẤU HÌNH'!$C$6-E1162)*1440,0),0),"")</f>
        <v/>
      </c>
      <c r="J1162" s="37" t="str">
        <f>IF(M1162="","",IF(M1162="TC",G1162,IF(M1162="X",IF(ROUND((E1162-'CẤU HÌNH'!$C$6)*24,4)&gt;='CẤU HÌNH'!$C$13,FLOOR(ROUND((E1162-'CẤU HÌNH'!$C$6)*24,4),0.5),0),0)))</f>
        <v/>
      </c>
      <c r="K1162" s="32" t="str">
        <f>IF(A1162="","",IF(COUNTIF('CẤU HÌNH'!$E$5:$E$24,A1162)&gt;0,'CẤU HÌNH'!$C$16,IF(WEEKDAY(A1162)=1,'CẤU HÌNH'!$C$15,'CẤU HÌNH'!$C$14)))</f>
        <v/>
      </c>
      <c r="L1162" s="37" t="str">
        <f t="shared" si="1"/>
        <v/>
      </c>
      <c r="M1162" s="38" t="str">
        <f>IF(OR(A1162="",B1162=""),"",IF(F1162&lt;&gt;"",F1162,IF(G1162=0,"",IF(OR(COUNTIF('CẤU HÌNH'!$E$5:$E$24,A1162)&gt;0,WEEKDAY(A1162)=1),"TC",IF(G1162&gt;='CẤU HÌNH'!$C$11,"X",IF(G1162&gt;='CẤU HÌNH'!$C$12,"N","K"))))))</f>
        <v/>
      </c>
      <c r="N1162" s="17"/>
      <c r="O1162" s="39" t="str">
        <f t="shared" si="2"/>
        <v/>
      </c>
    </row>
    <row r="1163" ht="19.5" customHeight="1">
      <c r="A1163" s="15"/>
      <c r="B1163" s="17"/>
      <c r="C1163" s="22" t="str">
        <f t="array" ref="C1163">IF(B1163="","",IFERROR(INDEX('NHÂN VIÊN'!$C$5:$C$54,MATCH(B1163,'NHÂN VIÊN'!$B$5:$B$54,0)),"⚠ Sai mã NV"))</f>
        <v/>
      </c>
      <c r="D1163" s="24"/>
      <c r="E1163" s="24"/>
      <c r="F1163" s="25"/>
      <c r="G1163" s="32" t="str">
        <f>IF(OR(A1163="",B1163=""),"",IF(AND(D1163&lt;&gt;"",E1163&lt;&gt;""),ROUND(MAX(0,(E1163-D1163)*24-MAX(0,MIN(E1163,'CẤU HÌNH'!$C$8)-MAX(D1163,'CẤU HÌNH'!$C$7))*24),2),0))</f>
        <v/>
      </c>
      <c r="H1163" s="34" t="str">
        <f>IF(M1163="X",IF(D1163&gt;'CẤU HÌNH'!$C$5+'CẤU HÌNH'!$C$10/1440,ROUND((D1163-'CẤU HÌNH'!$C$5)*1440,0),0),"")</f>
        <v/>
      </c>
      <c r="I1163" s="34" t="str">
        <f>IF(M1163="X",IF(E1163&lt;'CẤU HÌNH'!$C$6,ROUND(('CẤU HÌNH'!$C$6-E1163)*1440,0),0),"")</f>
        <v/>
      </c>
      <c r="J1163" s="37" t="str">
        <f>IF(M1163="","",IF(M1163="TC",G1163,IF(M1163="X",IF(ROUND((E1163-'CẤU HÌNH'!$C$6)*24,4)&gt;='CẤU HÌNH'!$C$13,FLOOR(ROUND((E1163-'CẤU HÌNH'!$C$6)*24,4),0.5),0),0)))</f>
        <v/>
      </c>
      <c r="K1163" s="32" t="str">
        <f>IF(A1163="","",IF(COUNTIF('CẤU HÌNH'!$E$5:$E$24,A1163)&gt;0,'CẤU HÌNH'!$C$16,IF(WEEKDAY(A1163)=1,'CẤU HÌNH'!$C$15,'CẤU HÌNH'!$C$14)))</f>
        <v/>
      </c>
      <c r="L1163" s="37" t="str">
        <f t="shared" si="1"/>
        <v/>
      </c>
      <c r="M1163" s="38" t="str">
        <f>IF(OR(A1163="",B1163=""),"",IF(F1163&lt;&gt;"",F1163,IF(G1163=0,"",IF(OR(COUNTIF('CẤU HÌNH'!$E$5:$E$24,A1163)&gt;0,WEEKDAY(A1163)=1),"TC",IF(G1163&gt;='CẤU HÌNH'!$C$11,"X",IF(G1163&gt;='CẤU HÌNH'!$C$12,"N","K"))))))</f>
        <v/>
      </c>
      <c r="N1163" s="17"/>
      <c r="O1163" s="39" t="str">
        <f t="shared" si="2"/>
        <v/>
      </c>
    </row>
    <row r="1164" ht="19.5" customHeight="1">
      <c r="A1164" s="15"/>
      <c r="B1164" s="17"/>
      <c r="C1164" s="22" t="str">
        <f t="array" ref="C1164">IF(B1164="","",IFERROR(INDEX('NHÂN VIÊN'!$C$5:$C$54,MATCH(B1164,'NHÂN VIÊN'!$B$5:$B$54,0)),"⚠ Sai mã NV"))</f>
        <v/>
      </c>
      <c r="D1164" s="24"/>
      <c r="E1164" s="24"/>
      <c r="F1164" s="25"/>
      <c r="G1164" s="32" t="str">
        <f>IF(OR(A1164="",B1164=""),"",IF(AND(D1164&lt;&gt;"",E1164&lt;&gt;""),ROUND(MAX(0,(E1164-D1164)*24-MAX(0,MIN(E1164,'CẤU HÌNH'!$C$8)-MAX(D1164,'CẤU HÌNH'!$C$7))*24),2),0))</f>
        <v/>
      </c>
      <c r="H1164" s="34" t="str">
        <f>IF(M1164="X",IF(D1164&gt;'CẤU HÌNH'!$C$5+'CẤU HÌNH'!$C$10/1440,ROUND((D1164-'CẤU HÌNH'!$C$5)*1440,0),0),"")</f>
        <v/>
      </c>
      <c r="I1164" s="34" t="str">
        <f>IF(M1164="X",IF(E1164&lt;'CẤU HÌNH'!$C$6,ROUND(('CẤU HÌNH'!$C$6-E1164)*1440,0),0),"")</f>
        <v/>
      </c>
      <c r="J1164" s="37" t="str">
        <f>IF(M1164="","",IF(M1164="TC",G1164,IF(M1164="X",IF(ROUND((E1164-'CẤU HÌNH'!$C$6)*24,4)&gt;='CẤU HÌNH'!$C$13,FLOOR(ROUND((E1164-'CẤU HÌNH'!$C$6)*24,4),0.5),0),0)))</f>
        <v/>
      </c>
      <c r="K1164" s="32" t="str">
        <f>IF(A1164="","",IF(COUNTIF('CẤU HÌNH'!$E$5:$E$24,A1164)&gt;0,'CẤU HÌNH'!$C$16,IF(WEEKDAY(A1164)=1,'CẤU HÌNH'!$C$15,'CẤU HÌNH'!$C$14)))</f>
        <v/>
      </c>
      <c r="L1164" s="37" t="str">
        <f t="shared" si="1"/>
        <v/>
      </c>
      <c r="M1164" s="38" t="str">
        <f>IF(OR(A1164="",B1164=""),"",IF(F1164&lt;&gt;"",F1164,IF(G1164=0,"",IF(OR(COUNTIF('CẤU HÌNH'!$E$5:$E$24,A1164)&gt;0,WEEKDAY(A1164)=1),"TC",IF(G1164&gt;='CẤU HÌNH'!$C$11,"X",IF(G1164&gt;='CẤU HÌNH'!$C$12,"N","K"))))))</f>
        <v/>
      </c>
      <c r="N1164" s="17"/>
      <c r="O1164" s="39" t="str">
        <f t="shared" si="2"/>
        <v/>
      </c>
    </row>
    <row r="1165" ht="19.5" customHeight="1">
      <c r="A1165" s="15"/>
      <c r="B1165" s="17"/>
      <c r="C1165" s="22" t="str">
        <f t="array" ref="C1165">IF(B1165="","",IFERROR(INDEX('NHÂN VIÊN'!$C$5:$C$54,MATCH(B1165,'NHÂN VIÊN'!$B$5:$B$54,0)),"⚠ Sai mã NV"))</f>
        <v/>
      </c>
      <c r="D1165" s="24"/>
      <c r="E1165" s="24"/>
      <c r="F1165" s="25"/>
      <c r="G1165" s="32" t="str">
        <f>IF(OR(A1165="",B1165=""),"",IF(AND(D1165&lt;&gt;"",E1165&lt;&gt;""),ROUND(MAX(0,(E1165-D1165)*24-MAX(0,MIN(E1165,'CẤU HÌNH'!$C$8)-MAX(D1165,'CẤU HÌNH'!$C$7))*24),2),0))</f>
        <v/>
      </c>
      <c r="H1165" s="34" t="str">
        <f>IF(M1165="X",IF(D1165&gt;'CẤU HÌNH'!$C$5+'CẤU HÌNH'!$C$10/1440,ROUND((D1165-'CẤU HÌNH'!$C$5)*1440,0),0),"")</f>
        <v/>
      </c>
      <c r="I1165" s="34" t="str">
        <f>IF(M1165="X",IF(E1165&lt;'CẤU HÌNH'!$C$6,ROUND(('CẤU HÌNH'!$C$6-E1165)*1440,0),0),"")</f>
        <v/>
      </c>
      <c r="J1165" s="37" t="str">
        <f>IF(M1165="","",IF(M1165="TC",G1165,IF(M1165="X",IF(ROUND((E1165-'CẤU HÌNH'!$C$6)*24,4)&gt;='CẤU HÌNH'!$C$13,FLOOR(ROUND((E1165-'CẤU HÌNH'!$C$6)*24,4),0.5),0),0)))</f>
        <v/>
      </c>
      <c r="K1165" s="32" t="str">
        <f>IF(A1165="","",IF(COUNTIF('CẤU HÌNH'!$E$5:$E$24,A1165)&gt;0,'CẤU HÌNH'!$C$16,IF(WEEKDAY(A1165)=1,'CẤU HÌNH'!$C$15,'CẤU HÌNH'!$C$14)))</f>
        <v/>
      </c>
      <c r="L1165" s="37" t="str">
        <f t="shared" si="1"/>
        <v/>
      </c>
      <c r="M1165" s="38" t="str">
        <f>IF(OR(A1165="",B1165=""),"",IF(F1165&lt;&gt;"",F1165,IF(G1165=0,"",IF(OR(COUNTIF('CẤU HÌNH'!$E$5:$E$24,A1165)&gt;0,WEEKDAY(A1165)=1),"TC",IF(G1165&gt;='CẤU HÌNH'!$C$11,"X",IF(G1165&gt;='CẤU HÌNH'!$C$12,"N","K"))))))</f>
        <v/>
      </c>
      <c r="N1165" s="17"/>
      <c r="O1165" s="39" t="str">
        <f t="shared" si="2"/>
        <v/>
      </c>
    </row>
    <row r="1166" ht="19.5" customHeight="1">
      <c r="A1166" s="15"/>
      <c r="B1166" s="17"/>
      <c r="C1166" s="22" t="str">
        <f t="array" ref="C1166">IF(B1166="","",IFERROR(INDEX('NHÂN VIÊN'!$C$5:$C$54,MATCH(B1166,'NHÂN VIÊN'!$B$5:$B$54,0)),"⚠ Sai mã NV"))</f>
        <v/>
      </c>
      <c r="D1166" s="24"/>
      <c r="E1166" s="24"/>
      <c r="F1166" s="25"/>
      <c r="G1166" s="32" t="str">
        <f>IF(OR(A1166="",B1166=""),"",IF(AND(D1166&lt;&gt;"",E1166&lt;&gt;""),ROUND(MAX(0,(E1166-D1166)*24-MAX(0,MIN(E1166,'CẤU HÌNH'!$C$8)-MAX(D1166,'CẤU HÌNH'!$C$7))*24),2),0))</f>
        <v/>
      </c>
      <c r="H1166" s="34" t="str">
        <f>IF(M1166="X",IF(D1166&gt;'CẤU HÌNH'!$C$5+'CẤU HÌNH'!$C$10/1440,ROUND((D1166-'CẤU HÌNH'!$C$5)*1440,0),0),"")</f>
        <v/>
      </c>
      <c r="I1166" s="34" t="str">
        <f>IF(M1166="X",IF(E1166&lt;'CẤU HÌNH'!$C$6,ROUND(('CẤU HÌNH'!$C$6-E1166)*1440,0),0),"")</f>
        <v/>
      </c>
      <c r="J1166" s="37" t="str">
        <f>IF(M1166="","",IF(M1166="TC",G1166,IF(M1166="X",IF(ROUND((E1166-'CẤU HÌNH'!$C$6)*24,4)&gt;='CẤU HÌNH'!$C$13,FLOOR(ROUND((E1166-'CẤU HÌNH'!$C$6)*24,4),0.5),0),0)))</f>
        <v/>
      </c>
      <c r="K1166" s="32" t="str">
        <f>IF(A1166="","",IF(COUNTIF('CẤU HÌNH'!$E$5:$E$24,A1166)&gt;0,'CẤU HÌNH'!$C$16,IF(WEEKDAY(A1166)=1,'CẤU HÌNH'!$C$15,'CẤU HÌNH'!$C$14)))</f>
        <v/>
      </c>
      <c r="L1166" s="37" t="str">
        <f t="shared" si="1"/>
        <v/>
      </c>
      <c r="M1166" s="38" t="str">
        <f>IF(OR(A1166="",B1166=""),"",IF(F1166&lt;&gt;"",F1166,IF(G1166=0,"",IF(OR(COUNTIF('CẤU HÌNH'!$E$5:$E$24,A1166)&gt;0,WEEKDAY(A1166)=1),"TC",IF(G1166&gt;='CẤU HÌNH'!$C$11,"X",IF(G1166&gt;='CẤU HÌNH'!$C$12,"N","K"))))))</f>
        <v/>
      </c>
      <c r="N1166" s="17"/>
      <c r="O1166" s="39" t="str">
        <f t="shared" si="2"/>
        <v/>
      </c>
    </row>
    <row r="1167" ht="19.5" customHeight="1">
      <c r="A1167" s="15"/>
      <c r="B1167" s="17"/>
      <c r="C1167" s="22" t="str">
        <f t="array" ref="C1167">IF(B1167="","",IFERROR(INDEX('NHÂN VIÊN'!$C$5:$C$54,MATCH(B1167,'NHÂN VIÊN'!$B$5:$B$54,0)),"⚠ Sai mã NV"))</f>
        <v/>
      </c>
      <c r="D1167" s="24"/>
      <c r="E1167" s="24"/>
      <c r="F1167" s="25"/>
      <c r="G1167" s="32" t="str">
        <f>IF(OR(A1167="",B1167=""),"",IF(AND(D1167&lt;&gt;"",E1167&lt;&gt;""),ROUND(MAX(0,(E1167-D1167)*24-MAX(0,MIN(E1167,'CẤU HÌNH'!$C$8)-MAX(D1167,'CẤU HÌNH'!$C$7))*24),2),0))</f>
        <v/>
      </c>
      <c r="H1167" s="34" t="str">
        <f>IF(M1167="X",IF(D1167&gt;'CẤU HÌNH'!$C$5+'CẤU HÌNH'!$C$10/1440,ROUND((D1167-'CẤU HÌNH'!$C$5)*1440,0),0),"")</f>
        <v/>
      </c>
      <c r="I1167" s="34" t="str">
        <f>IF(M1167="X",IF(E1167&lt;'CẤU HÌNH'!$C$6,ROUND(('CẤU HÌNH'!$C$6-E1167)*1440,0),0),"")</f>
        <v/>
      </c>
      <c r="J1167" s="37" t="str">
        <f>IF(M1167="","",IF(M1167="TC",G1167,IF(M1167="X",IF(ROUND((E1167-'CẤU HÌNH'!$C$6)*24,4)&gt;='CẤU HÌNH'!$C$13,FLOOR(ROUND((E1167-'CẤU HÌNH'!$C$6)*24,4),0.5),0),0)))</f>
        <v/>
      </c>
      <c r="K1167" s="32" t="str">
        <f>IF(A1167="","",IF(COUNTIF('CẤU HÌNH'!$E$5:$E$24,A1167)&gt;0,'CẤU HÌNH'!$C$16,IF(WEEKDAY(A1167)=1,'CẤU HÌNH'!$C$15,'CẤU HÌNH'!$C$14)))</f>
        <v/>
      </c>
      <c r="L1167" s="37" t="str">
        <f t="shared" si="1"/>
        <v/>
      </c>
      <c r="M1167" s="38" t="str">
        <f>IF(OR(A1167="",B1167=""),"",IF(F1167&lt;&gt;"",F1167,IF(G1167=0,"",IF(OR(COUNTIF('CẤU HÌNH'!$E$5:$E$24,A1167)&gt;0,WEEKDAY(A1167)=1),"TC",IF(G1167&gt;='CẤU HÌNH'!$C$11,"X",IF(G1167&gt;='CẤU HÌNH'!$C$12,"N","K"))))))</f>
        <v/>
      </c>
      <c r="N1167" s="17"/>
      <c r="O1167" s="39" t="str">
        <f t="shared" si="2"/>
        <v/>
      </c>
    </row>
    <row r="1168" ht="19.5" customHeight="1">
      <c r="A1168" s="15"/>
      <c r="B1168" s="17"/>
      <c r="C1168" s="22" t="str">
        <f t="array" ref="C1168">IF(B1168="","",IFERROR(INDEX('NHÂN VIÊN'!$C$5:$C$54,MATCH(B1168,'NHÂN VIÊN'!$B$5:$B$54,0)),"⚠ Sai mã NV"))</f>
        <v/>
      </c>
      <c r="D1168" s="24"/>
      <c r="E1168" s="24"/>
      <c r="F1168" s="25"/>
      <c r="G1168" s="32" t="str">
        <f>IF(OR(A1168="",B1168=""),"",IF(AND(D1168&lt;&gt;"",E1168&lt;&gt;""),ROUND(MAX(0,(E1168-D1168)*24-MAX(0,MIN(E1168,'CẤU HÌNH'!$C$8)-MAX(D1168,'CẤU HÌNH'!$C$7))*24),2),0))</f>
        <v/>
      </c>
      <c r="H1168" s="34" t="str">
        <f>IF(M1168="X",IF(D1168&gt;'CẤU HÌNH'!$C$5+'CẤU HÌNH'!$C$10/1440,ROUND((D1168-'CẤU HÌNH'!$C$5)*1440,0),0),"")</f>
        <v/>
      </c>
      <c r="I1168" s="34" t="str">
        <f>IF(M1168="X",IF(E1168&lt;'CẤU HÌNH'!$C$6,ROUND(('CẤU HÌNH'!$C$6-E1168)*1440,0),0),"")</f>
        <v/>
      </c>
      <c r="J1168" s="37" t="str">
        <f>IF(M1168="","",IF(M1168="TC",G1168,IF(M1168="X",IF(ROUND((E1168-'CẤU HÌNH'!$C$6)*24,4)&gt;='CẤU HÌNH'!$C$13,FLOOR(ROUND((E1168-'CẤU HÌNH'!$C$6)*24,4),0.5),0),0)))</f>
        <v/>
      </c>
      <c r="K1168" s="32" t="str">
        <f>IF(A1168="","",IF(COUNTIF('CẤU HÌNH'!$E$5:$E$24,A1168)&gt;0,'CẤU HÌNH'!$C$16,IF(WEEKDAY(A1168)=1,'CẤU HÌNH'!$C$15,'CẤU HÌNH'!$C$14)))</f>
        <v/>
      </c>
      <c r="L1168" s="37" t="str">
        <f t="shared" si="1"/>
        <v/>
      </c>
      <c r="M1168" s="38" t="str">
        <f>IF(OR(A1168="",B1168=""),"",IF(F1168&lt;&gt;"",F1168,IF(G1168=0,"",IF(OR(COUNTIF('CẤU HÌNH'!$E$5:$E$24,A1168)&gt;0,WEEKDAY(A1168)=1),"TC",IF(G1168&gt;='CẤU HÌNH'!$C$11,"X",IF(G1168&gt;='CẤU HÌNH'!$C$12,"N","K"))))))</f>
        <v/>
      </c>
      <c r="N1168" s="17"/>
      <c r="O1168" s="39" t="str">
        <f t="shared" si="2"/>
        <v/>
      </c>
    </row>
    <row r="1169" ht="19.5" customHeight="1">
      <c r="A1169" s="15"/>
      <c r="B1169" s="17"/>
      <c r="C1169" s="22" t="str">
        <f t="array" ref="C1169">IF(B1169="","",IFERROR(INDEX('NHÂN VIÊN'!$C$5:$C$54,MATCH(B1169,'NHÂN VIÊN'!$B$5:$B$54,0)),"⚠ Sai mã NV"))</f>
        <v/>
      </c>
      <c r="D1169" s="24"/>
      <c r="E1169" s="24"/>
      <c r="F1169" s="25"/>
      <c r="G1169" s="32" t="str">
        <f>IF(OR(A1169="",B1169=""),"",IF(AND(D1169&lt;&gt;"",E1169&lt;&gt;""),ROUND(MAX(0,(E1169-D1169)*24-MAX(0,MIN(E1169,'CẤU HÌNH'!$C$8)-MAX(D1169,'CẤU HÌNH'!$C$7))*24),2),0))</f>
        <v/>
      </c>
      <c r="H1169" s="34" t="str">
        <f>IF(M1169="X",IF(D1169&gt;'CẤU HÌNH'!$C$5+'CẤU HÌNH'!$C$10/1440,ROUND((D1169-'CẤU HÌNH'!$C$5)*1440,0),0),"")</f>
        <v/>
      </c>
      <c r="I1169" s="34" t="str">
        <f>IF(M1169="X",IF(E1169&lt;'CẤU HÌNH'!$C$6,ROUND(('CẤU HÌNH'!$C$6-E1169)*1440,0),0),"")</f>
        <v/>
      </c>
      <c r="J1169" s="37" t="str">
        <f>IF(M1169="","",IF(M1169="TC",G1169,IF(M1169="X",IF(ROUND((E1169-'CẤU HÌNH'!$C$6)*24,4)&gt;='CẤU HÌNH'!$C$13,FLOOR(ROUND((E1169-'CẤU HÌNH'!$C$6)*24,4),0.5),0),0)))</f>
        <v/>
      </c>
      <c r="K1169" s="32" t="str">
        <f>IF(A1169="","",IF(COUNTIF('CẤU HÌNH'!$E$5:$E$24,A1169)&gt;0,'CẤU HÌNH'!$C$16,IF(WEEKDAY(A1169)=1,'CẤU HÌNH'!$C$15,'CẤU HÌNH'!$C$14)))</f>
        <v/>
      </c>
      <c r="L1169" s="37" t="str">
        <f t="shared" si="1"/>
        <v/>
      </c>
      <c r="M1169" s="38" t="str">
        <f>IF(OR(A1169="",B1169=""),"",IF(F1169&lt;&gt;"",F1169,IF(G1169=0,"",IF(OR(COUNTIF('CẤU HÌNH'!$E$5:$E$24,A1169)&gt;0,WEEKDAY(A1169)=1),"TC",IF(G1169&gt;='CẤU HÌNH'!$C$11,"X",IF(G1169&gt;='CẤU HÌNH'!$C$12,"N","K"))))))</f>
        <v/>
      </c>
      <c r="N1169" s="17"/>
      <c r="O1169" s="39" t="str">
        <f t="shared" si="2"/>
        <v/>
      </c>
    </row>
    <row r="1170" ht="19.5" customHeight="1">
      <c r="A1170" s="15"/>
      <c r="B1170" s="17"/>
      <c r="C1170" s="22" t="str">
        <f t="array" ref="C1170">IF(B1170="","",IFERROR(INDEX('NHÂN VIÊN'!$C$5:$C$54,MATCH(B1170,'NHÂN VIÊN'!$B$5:$B$54,0)),"⚠ Sai mã NV"))</f>
        <v/>
      </c>
      <c r="D1170" s="24"/>
      <c r="E1170" s="24"/>
      <c r="F1170" s="25"/>
      <c r="G1170" s="32" t="str">
        <f>IF(OR(A1170="",B1170=""),"",IF(AND(D1170&lt;&gt;"",E1170&lt;&gt;""),ROUND(MAX(0,(E1170-D1170)*24-MAX(0,MIN(E1170,'CẤU HÌNH'!$C$8)-MAX(D1170,'CẤU HÌNH'!$C$7))*24),2),0))</f>
        <v/>
      </c>
      <c r="H1170" s="34" t="str">
        <f>IF(M1170="X",IF(D1170&gt;'CẤU HÌNH'!$C$5+'CẤU HÌNH'!$C$10/1440,ROUND((D1170-'CẤU HÌNH'!$C$5)*1440,0),0),"")</f>
        <v/>
      </c>
      <c r="I1170" s="34" t="str">
        <f>IF(M1170="X",IF(E1170&lt;'CẤU HÌNH'!$C$6,ROUND(('CẤU HÌNH'!$C$6-E1170)*1440,0),0),"")</f>
        <v/>
      </c>
      <c r="J1170" s="37" t="str">
        <f>IF(M1170="","",IF(M1170="TC",G1170,IF(M1170="X",IF(ROUND((E1170-'CẤU HÌNH'!$C$6)*24,4)&gt;='CẤU HÌNH'!$C$13,FLOOR(ROUND((E1170-'CẤU HÌNH'!$C$6)*24,4),0.5),0),0)))</f>
        <v/>
      </c>
      <c r="K1170" s="32" t="str">
        <f>IF(A1170="","",IF(COUNTIF('CẤU HÌNH'!$E$5:$E$24,A1170)&gt;0,'CẤU HÌNH'!$C$16,IF(WEEKDAY(A1170)=1,'CẤU HÌNH'!$C$15,'CẤU HÌNH'!$C$14)))</f>
        <v/>
      </c>
      <c r="L1170" s="37" t="str">
        <f t="shared" si="1"/>
        <v/>
      </c>
      <c r="M1170" s="38" t="str">
        <f>IF(OR(A1170="",B1170=""),"",IF(F1170&lt;&gt;"",F1170,IF(G1170=0,"",IF(OR(COUNTIF('CẤU HÌNH'!$E$5:$E$24,A1170)&gt;0,WEEKDAY(A1170)=1),"TC",IF(G1170&gt;='CẤU HÌNH'!$C$11,"X",IF(G1170&gt;='CẤU HÌNH'!$C$12,"N","K"))))))</f>
        <v/>
      </c>
      <c r="N1170" s="17"/>
      <c r="O1170" s="39" t="str">
        <f t="shared" si="2"/>
        <v/>
      </c>
    </row>
    <row r="1171" ht="19.5" customHeight="1">
      <c r="A1171" s="15"/>
      <c r="B1171" s="17"/>
      <c r="C1171" s="22" t="str">
        <f t="array" ref="C1171">IF(B1171="","",IFERROR(INDEX('NHÂN VIÊN'!$C$5:$C$54,MATCH(B1171,'NHÂN VIÊN'!$B$5:$B$54,0)),"⚠ Sai mã NV"))</f>
        <v/>
      </c>
      <c r="D1171" s="24"/>
      <c r="E1171" s="24"/>
      <c r="F1171" s="25"/>
      <c r="G1171" s="32" t="str">
        <f>IF(OR(A1171="",B1171=""),"",IF(AND(D1171&lt;&gt;"",E1171&lt;&gt;""),ROUND(MAX(0,(E1171-D1171)*24-MAX(0,MIN(E1171,'CẤU HÌNH'!$C$8)-MAX(D1171,'CẤU HÌNH'!$C$7))*24),2),0))</f>
        <v/>
      </c>
      <c r="H1171" s="34" t="str">
        <f>IF(M1171="X",IF(D1171&gt;'CẤU HÌNH'!$C$5+'CẤU HÌNH'!$C$10/1440,ROUND((D1171-'CẤU HÌNH'!$C$5)*1440,0),0),"")</f>
        <v/>
      </c>
      <c r="I1171" s="34" t="str">
        <f>IF(M1171="X",IF(E1171&lt;'CẤU HÌNH'!$C$6,ROUND(('CẤU HÌNH'!$C$6-E1171)*1440,0),0),"")</f>
        <v/>
      </c>
      <c r="J1171" s="37" t="str">
        <f>IF(M1171="","",IF(M1171="TC",G1171,IF(M1171="X",IF(ROUND((E1171-'CẤU HÌNH'!$C$6)*24,4)&gt;='CẤU HÌNH'!$C$13,FLOOR(ROUND((E1171-'CẤU HÌNH'!$C$6)*24,4),0.5),0),0)))</f>
        <v/>
      </c>
      <c r="K1171" s="32" t="str">
        <f>IF(A1171="","",IF(COUNTIF('CẤU HÌNH'!$E$5:$E$24,A1171)&gt;0,'CẤU HÌNH'!$C$16,IF(WEEKDAY(A1171)=1,'CẤU HÌNH'!$C$15,'CẤU HÌNH'!$C$14)))</f>
        <v/>
      </c>
      <c r="L1171" s="37" t="str">
        <f t="shared" si="1"/>
        <v/>
      </c>
      <c r="M1171" s="38" t="str">
        <f>IF(OR(A1171="",B1171=""),"",IF(F1171&lt;&gt;"",F1171,IF(G1171=0,"",IF(OR(COUNTIF('CẤU HÌNH'!$E$5:$E$24,A1171)&gt;0,WEEKDAY(A1171)=1),"TC",IF(G1171&gt;='CẤU HÌNH'!$C$11,"X",IF(G1171&gt;='CẤU HÌNH'!$C$12,"N","K"))))))</f>
        <v/>
      </c>
      <c r="N1171" s="17"/>
      <c r="O1171" s="39" t="str">
        <f t="shared" si="2"/>
        <v/>
      </c>
    </row>
    <row r="1172" ht="19.5" customHeight="1">
      <c r="A1172" s="15"/>
      <c r="B1172" s="17"/>
      <c r="C1172" s="22" t="str">
        <f t="array" ref="C1172">IF(B1172="","",IFERROR(INDEX('NHÂN VIÊN'!$C$5:$C$54,MATCH(B1172,'NHÂN VIÊN'!$B$5:$B$54,0)),"⚠ Sai mã NV"))</f>
        <v/>
      </c>
      <c r="D1172" s="24"/>
      <c r="E1172" s="24"/>
      <c r="F1172" s="25"/>
      <c r="G1172" s="32" t="str">
        <f>IF(OR(A1172="",B1172=""),"",IF(AND(D1172&lt;&gt;"",E1172&lt;&gt;""),ROUND(MAX(0,(E1172-D1172)*24-MAX(0,MIN(E1172,'CẤU HÌNH'!$C$8)-MAX(D1172,'CẤU HÌNH'!$C$7))*24),2),0))</f>
        <v/>
      </c>
      <c r="H1172" s="34" t="str">
        <f>IF(M1172="X",IF(D1172&gt;'CẤU HÌNH'!$C$5+'CẤU HÌNH'!$C$10/1440,ROUND((D1172-'CẤU HÌNH'!$C$5)*1440,0),0),"")</f>
        <v/>
      </c>
      <c r="I1172" s="34" t="str">
        <f>IF(M1172="X",IF(E1172&lt;'CẤU HÌNH'!$C$6,ROUND(('CẤU HÌNH'!$C$6-E1172)*1440,0),0),"")</f>
        <v/>
      </c>
      <c r="J1172" s="37" t="str">
        <f>IF(M1172="","",IF(M1172="TC",G1172,IF(M1172="X",IF(ROUND((E1172-'CẤU HÌNH'!$C$6)*24,4)&gt;='CẤU HÌNH'!$C$13,FLOOR(ROUND((E1172-'CẤU HÌNH'!$C$6)*24,4),0.5),0),0)))</f>
        <v/>
      </c>
      <c r="K1172" s="32" t="str">
        <f>IF(A1172="","",IF(COUNTIF('CẤU HÌNH'!$E$5:$E$24,A1172)&gt;0,'CẤU HÌNH'!$C$16,IF(WEEKDAY(A1172)=1,'CẤU HÌNH'!$C$15,'CẤU HÌNH'!$C$14)))</f>
        <v/>
      </c>
      <c r="L1172" s="37" t="str">
        <f t="shared" si="1"/>
        <v/>
      </c>
      <c r="M1172" s="38" t="str">
        <f>IF(OR(A1172="",B1172=""),"",IF(F1172&lt;&gt;"",F1172,IF(G1172=0,"",IF(OR(COUNTIF('CẤU HÌNH'!$E$5:$E$24,A1172)&gt;0,WEEKDAY(A1172)=1),"TC",IF(G1172&gt;='CẤU HÌNH'!$C$11,"X",IF(G1172&gt;='CẤU HÌNH'!$C$12,"N","K"))))))</f>
        <v/>
      </c>
      <c r="N1172" s="17"/>
      <c r="O1172" s="39" t="str">
        <f t="shared" si="2"/>
        <v/>
      </c>
    </row>
    <row r="1173" ht="19.5" customHeight="1">
      <c r="A1173" s="15"/>
      <c r="B1173" s="17"/>
      <c r="C1173" s="22" t="str">
        <f t="array" ref="C1173">IF(B1173="","",IFERROR(INDEX('NHÂN VIÊN'!$C$5:$C$54,MATCH(B1173,'NHÂN VIÊN'!$B$5:$B$54,0)),"⚠ Sai mã NV"))</f>
        <v/>
      </c>
      <c r="D1173" s="24"/>
      <c r="E1173" s="24"/>
      <c r="F1173" s="25"/>
      <c r="G1173" s="32" t="str">
        <f>IF(OR(A1173="",B1173=""),"",IF(AND(D1173&lt;&gt;"",E1173&lt;&gt;""),ROUND(MAX(0,(E1173-D1173)*24-MAX(0,MIN(E1173,'CẤU HÌNH'!$C$8)-MAX(D1173,'CẤU HÌNH'!$C$7))*24),2),0))</f>
        <v/>
      </c>
      <c r="H1173" s="34" t="str">
        <f>IF(M1173="X",IF(D1173&gt;'CẤU HÌNH'!$C$5+'CẤU HÌNH'!$C$10/1440,ROUND((D1173-'CẤU HÌNH'!$C$5)*1440,0),0),"")</f>
        <v/>
      </c>
      <c r="I1173" s="34" t="str">
        <f>IF(M1173="X",IF(E1173&lt;'CẤU HÌNH'!$C$6,ROUND(('CẤU HÌNH'!$C$6-E1173)*1440,0),0),"")</f>
        <v/>
      </c>
      <c r="J1173" s="37" t="str">
        <f>IF(M1173="","",IF(M1173="TC",G1173,IF(M1173="X",IF(ROUND((E1173-'CẤU HÌNH'!$C$6)*24,4)&gt;='CẤU HÌNH'!$C$13,FLOOR(ROUND((E1173-'CẤU HÌNH'!$C$6)*24,4),0.5),0),0)))</f>
        <v/>
      </c>
      <c r="K1173" s="32" t="str">
        <f>IF(A1173="","",IF(COUNTIF('CẤU HÌNH'!$E$5:$E$24,A1173)&gt;0,'CẤU HÌNH'!$C$16,IF(WEEKDAY(A1173)=1,'CẤU HÌNH'!$C$15,'CẤU HÌNH'!$C$14)))</f>
        <v/>
      </c>
      <c r="L1173" s="37" t="str">
        <f t="shared" si="1"/>
        <v/>
      </c>
      <c r="M1173" s="38" t="str">
        <f>IF(OR(A1173="",B1173=""),"",IF(F1173&lt;&gt;"",F1173,IF(G1173=0,"",IF(OR(COUNTIF('CẤU HÌNH'!$E$5:$E$24,A1173)&gt;0,WEEKDAY(A1173)=1),"TC",IF(G1173&gt;='CẤU HÌNH'!$C$11,"X",IF(G1173&gt;='CẤU HÌNH'!$C$12,"N","K"))))))</f>
        <v/>
      </c>
      <c r="N1173" s="17"/>
      <c r="O1173" s="39" t="str">
        <f t="shared" si="2"/>
        <v/>
      </c>
    </row>
    <row r="1174" ht="19.5" customHeight="1">
      <c r="A1174" s="15"/>
      <c r="B1174" s="17"/>
      <c r="C1174" s="22" t="str">
        <f t="array" ref="C1174">IF(B1174="","",IFERROR(INDEX('NHÂN VIÊN'!$C$5:$C$54,MATCH(B1174,'NHÂN VIÊN'!$B$5:$B$54,0)),"⚠ Sai mã NV"))</f>
        <v/>
      </c>
      <c r="D1174" s="24"/>
      <c r="E1174" s="24"/>
      <c r="F1174" s="25"/>
      <c r="G1174" s="32" t="str">
        <f>IF(OR(A1174="",B1174=""),"",IF(AND(D1174&lt;&gt;"",E1174&lt;&gt;""),ROUND(MAX(0,(E1174-D1174)*24-MAX(0,MIN(E1174,'CẤU HÌNH'!$C$8)-MAX(D1174,'CẤU HÌNH'!$C$7))*24),2),0))</f>
        <v/>
      </c>
      <c r="H1174" s="34" t="str">
        <f>IF(M1174="X",IF(D1174&gt;'CẤU HÌNH'!$C$5+'CẤU HÌNH'!$C$10/1440,ROUND((D1174-'CẤU HÌNH'!$C$5)*1440,0),0),"")</f>
        <v/>
      </c>
      <c r="I1174" s="34" t="str">
        <f>IF(M1174="X",IF(E1174&lt;'CẤU HÌNH'!$C$6,ROUND(('CẤU HÌNH'!$C$6-E1174)*1440,0),0),"")</f>
        <v/>
      </c>
      <c r="J1174" s="37" t="str">
        <f>IF(M1174="","",IF(M1174="TC",G1174,IF(M1174="X",IF(ROUND((E1174-'CẤU HÌNH'!$C$6)*24,4)&gt;='CẤU HÌNH'!$C$13,FLOOR(ROUND((E1174-'CẤU HÌNH'!$C$6)*24,4),0.5),0),0)))</f>
        <v/>
      </c>
      <c r="K1174" s="32" t="str">
        <f>IF(A1174="","",IF(COUNTIF('CẤU HÌNH'!$E$5:$E$24,A1174)&gt;0,'CẤU HÌNH'!$C$16,IF(WEEKDAY(A1174)=1,'CẤU HÌNH'!$C$15,'CẤU HÌNH'!$C$14)))</f>
        <v/>
      </c>
      <c r="L1174" s="37" t="str">
        <f t="shared" si="1"/>
        <v/>
      </c>
      <c r="M1174" s="38" t="str">
        <f>IF(OR(A1174="",B1174=""),"",IF(F1174&lt;&gt;"",F1174,IF(G1174=0,"",IF(OR(COUNTIF('CẤU HÌNH'!$E$5:$E$24,A1174)&gt;0,WEEKDAY(A1174)=1),"TC",IF(G1174&gt;='CẤU HÌNH'!$C$11,"X",IF(G1174&gt;='CẤU HÌNH'!$C$12,"N","K"))))))</f>
        <v/>
      </c>
      <c r="N1174" s="17"/>
      <c r="O1174" s="39" t="str">
        <f t="shared" si="2"/>
        <v/>
      </c>
    </row>
    <row r="1175" ht="19.5" customHeight="1">
      <c r="A1175" s="15"/>
      <c r="B1175" s="17"/>
      <c r="C1175" s="22" t="str">
        <f t="array" ref="C1175">IF(B1175="","",IFERROR(INDEX('NHÂN VIÊN'!$C$5:$C$54,MATCH(B1175,'NHÂN VIÊN'!$B$5:$B$54,0)),"⚠ Sai mã NV"))</f>
        <v/>
      </c>
      <c r="D1175" s="24"/>
      <c r="E1175" s="24"/>
      <c r="F1175" s="25"/>
      <c r="G1175" s="32" t="str">
        <f>IF(OR(A1175="",B1175=""),"",IF(AND(D1175&lt;&gt;"",E1175&lt;&gt;""),ROUND(MAX(0,(E1175-D1175)*24-MAX(0,MIN(E1175,'CẤU HÌNH'!$C$8)-MAX(D1175,'CẤU HÌNH'!$C$7))*24),2),0))</f>
        <v/>
      </c>
      <c r="H1175" s="34" t="str">
        <f>IF(M1175="X",IF(D1175&gt;'CẤU HÌNH'!$C$5+'CẤU HÌNH'!$C$10/1440,ROUND((D1175-'CẤU HÌNH'!$C$5)*1440,0),0),"")</f>
        <v/>
      </c>
      <c r="I1175" s="34" t="str">
        <f>IF(M1175="X",IF(E1175&lt;'CẤU HÌNH'!$C$6,ROUND(('CẤU HÌNH'!$C$6-E1175)*1440,0),0),"")</f>
        <v/>
      </c>
      <c r="J1175" s="37" t="str">
        <f>IF(M1175="","",IF(M1175="TC",G1175,IF(M1175="X",IF(ROUND((E1175-'CẤU HÌNH'!$C$6)*24,4)&gt;='CẤU HÌNH'!$C$13,FLOOR(ROUND((E1175-'CẤU HÌNH'!$C$6)*24,4),0.5),0),0)))</f>
        <v/>
      </c>
      <c r="K1175" s="32" t="str">
        <f>IF(A1175="","",IF(COUNTIF('CẤU HÌNH'!$E$5:$E$24,A1175)&gt;0,'CẤU HÌNH'!$C$16,IF(WEEKDAY(A1175)=1,'CẤU HÌNH'!$C$15,'CẤU HÌNH'!$C$14)))</f>
        <v/>
      </c>
      <c r="L1175" s="37" t="str">
        <f t="shared" si="1"/>
        <v/>
      </c>
      <c r="M1175" s="38" t="str">
        <f>IF(OR(A1175="",B1175=""),"",IF(F1175&lt;&gt;"",F1175,IF(G1175=0,"",IF(OR(COUNTIF('CẤU HÌNH'!$E$5:$E$24,A1175)&gt;0,WEEKDAY(A1175)=1),"TC",IF(G1175&gt;='CẤU HÌNH'!$C$11,"X",IF(G1175&gt;='CẤU HÌNH'!$C$12,"N","K"))))))</f>
        <v/>
      </c>
      <c r="N1175" s="17"/>
      <c r="O1175" s="39" t="str">
        <f t="shared" si="2"/>
        <v/>
      </c>
    </row>
    <row r="1176" ht="19.5" customHeight="1">
      <c r="A1176" s="15"/>
      <c r="B1176" s="17"/>
      <c r="C1176" s="22" t="str">
        <f t="array" ref="C1176">IF(B1176="","",IFERROR(INDEX('NHÂN VIÊN'!$C$5:$C$54,MATCH(B1176,'NHÂN VIÊN'!$B$5:$B$54,0)),"⚠ Sai mã NV"))</f>
        <v/>
      </c>
      <c r="D1176" s="24"/>
      <c r="E1176" s="24"/>
      <c r="F1176" s="25"/>
      <c r="G1176" s="32" t="str">
        <f>IF(OR(A1176="",B1176=""),"",IF(AND(D1176&lt;&gt;"",E1176&lt;&gt;""),ROUND(MAX(0,(E1176-D1176)*24-MAX(0,MIN(E1176,'CẤU HÌNH'!$C$8)-MAX(D1176,'CẤU HÌNH'!$C$7))*24),2),0))</f>
        <v/>
      </c>
      <c r="H1176" s="34" t="str">
        <f>IF(M1176="X",IF(D1176&gt;'CẤU HÌNH'!$C$5+'CẤU HÌNH'!$C$10/1440,ROUND((D1176-'CẤU HÌNH'!$C$5)*1440,0),0),"")</f>
        <v/>
      </c>
      <c r="I1176" s="34" t="str">
        <f>IF(M1176="X",IF(E1176&lt;'CẤU HÌNH'!$C$6,ROUND(('CẤU HÌNH'!$C$6-E1176)*1440,0),0),"")</f>
        <v/>
      </c>
      <c r="J1176" s="37" t="str">
        <f>IF(M1176="","",IF(M1176="TC",G1176,IF(M1176="X",IF(ROUND((E1176-'CẤU HÌNH'!$C$6)*24,4)&gt;='CẤU HÌNH'!$C$13,FLOOR(ROUND((E1176-'CẤU HÌNH'!$C$6)*24,4),0.5),0),0)))</f>
        <v/>
      </c>
      <c r="K1176" s="32" t="str">
        <f>IF(A1176="","",IF(COUNTIF('CẤU HÌNH'!$E$5:$E$24,A1176)&gt;0,'CẤU HÌNH'!$C$16,IF(WEEKDAY(A1176)=1,'CẤU HÌNH'!$C$15,'CẤU HÌNH'!$C$14)))</f>
        <v/>
      </c>
      <c r="L1176" s="37" t="str">
        <f t="shared" si="1"/>
        <v/>
      </c>
      <c r="M1176" s="38" t="str">
        <f>IF(OR(A1176="",B1176=""),"",IF(F1176&lt;&gt;"",F1176,IF(G1176=0,"",IF(OR(COUNTIF('CẤU HÌNH'!$E$5:$E$24,A1176)&gt;0,WEEKDAY(A1176)=1),"TC",IF(G1176&gt;='CẤU HÌNH'!$C$11,"X",IF(G1176&gt;='CẤU HÌNH'!$C$12,"N","K"))))))</f>
        <v/>
      </c>
      <c r="N1176" s="17"/>
      <c r="O1176" s="39" t="str">
        <f t="shared" si="2"/>
        <v/>
      </c>
    </row>
    <row r="1177" ht="19.5" customHeight="1">
      <c r="A1177" s="15"/>
      <c r="B1177" s="17"/>
      <c r="C1177" s="22" t="str">
        <f t="array" ref="C1177">IF(B1177="","",IFERROR(INDEX('NHÂN VIÊN'!$C$5:$C$54,MATCH(B1177,'NHÂN VIÊN'!$B$5:$B$54,0)),"⚠ Sai mã NV"))</f>
        <v/>
      </c>
      <c r="D1177" s="24"/>
      <c r="E1177" s="24"/>
      <c r="F1177" s="25"/>
      <c r="G1177" s="32" t="str">
        <f>IF(OR(A1177="",B1177=""),"",IF(AND(D1177&lt;&gt;"",E1177&lt;&gt;""),ROUND(MAX(0,(E1177-D1177)*24-MAX(0,MIN(E1177,'CẤU HÌNH'!$C$8)-MAX(D1177,'CẤU HÌNH'!$C$7))*24),2),0))</f>
        <v/>
      </c>
      <c r="H1177" s="34" t="str">
        <f>IF(M1177="X",IF(D1177&gt;'CẤU HÌNH'!$C$5+'CẤU HÌNH'!$C$10/1440,ROUND((D1177-'CẤU HÌNH'!$C$5)*1440,0),0),"")</f>
        <v/>
      </c>
      <c r="I1177" s="34" t="str">
        <f>IF(M1177="X",IF(E1177&lt;'CẤU HÌNH'!$C$6,ROUND(('CẤU HÌNH'!$C$6-E1177)*1440,0),0),"")</f>
        <v/>
      </c>
      <c r="J1177" s="37" t="str">
        <f>IF(M1177="","",IF(M1177="TC",G1177,IF(M1177="X",IF(ROUND((E1177-'CẤU HÌNH'!$C$6)*24,4)&gt;='CẤU HÌNH'!$C$13,FLOOR(ROUND((E1177-'CẤU HÌNH'!$C$6)*24,4),0.5),0),0)))</f>
        <v/>
      </c>
      <c r="K1177" s="32" t="str">
        <f>IF(A1177="","",IF(COUNTIF('CẤU HÌNH'!$E$5:$E$24,A1177)&gt;0,'CẤU HÌNH'!$C$16,IF(WEEKDAY(A1177)=1,'CẤU HÌNH'!$C$15,'CẤU HÌNH'!$C$14)))</f>
        <v/>
      </c>
      <c r="L1177" s="37" t="str">
        <f t="shared" si="1"/>
        <v/>
      </c>
      <c r="M1177" s="38" t="str">
        <f>IF(OR(A1177="",B1177=""),"",IF(F1177&lt;&gt;"",F1177,IF(G1177=0,"",IF(OR(COUNTIF('CẤU HÌNH'!$E$5:$E$24,A1177)&gt;0,WEEKDAY(A1177)=1),"TC",IF(G1177&gt;='CẤU HÌNH'!$C$11,"X",IF(G1177&gt;='CẤU HÌNH'!$C$12,"N","K"))))))</f>
        <v/>
      </c>
      <c r="N1177" s="17"/>
      <c r="O1177" s="39" t="str">
        <f t="shared" si="2"/>
        <v/>
      </c>
    </row>
    <row r="1178" ht="19.5" customHeight="1">
      <c r="A1178" s="15"/>
      <c r="B1178" s="17"/>
      <c r="C1178" s="22" t="str">
        <f t="array" ref="C1178">IF(B1178="","",IFERROR(INDEX('NHÂN VIÊN'!$C$5:$C$54,MATCH(B1178,'NHÂN VIÊN'!$B$5:$B$54,0)),"⚠ Sai mã NV"))</f>
        <v/>
      </c>
      <c r="D1178" s="24"/>
      <c r="E1178" s="24"/>
      <c r="F1178" s="25"/>
      <c r="G1178" s="32" t="str">
        <f>IF(OR(A1178="",B1178=""),"",IF(AND(D1178&lt;&gt;"",E1178&lt;&gt;""),ROUND(MAX(0,(E1178-D1178)*24-MAX(0,MIN(E1178,'CẤU HÌNH'!$C$8)-MAX(D1178,'CẤU HÌNH'!$C$7))*24),2),0))</f>
        <v/>
      </c>
      <c r="H1178" s="34" t="str">
        <f>IF(M1178="X",IF(D1178&gt;'CẤU HÌNH'!$C$5+'CẤU HÌNH'!$C$10/1440,ROUND((D1178-'CẤU HÌNH'!$C$5)*1440,0),0),"")</f>
        <v/>
      </c>
      <c r="I1178" s="34" t="str">
        <f>IF(M1178="X",IF(E1178&lt;'CẤU HÌNH'!$C$6,ROUND(('CẤU HÌNH'!$C$6-E1178)*1440,0),0),"")</f>
        <v/>
      </c>
      <c r="J1178" s="37" t="str">
        <f>IF(M1178="","",IF(M1178="TC",G1178,IF(M1178="X",IF(ROUND((E1178-'CẤU HÌNH'!$C$6)*24,4)&gt;='CẤU HÌNH'!$C$13,FLOOR(ROUND((E1178-'CẤU HÌNH'!$C$6)*24,4),0.5),0),0)))</f>
        <v/>
      </c>
      <c r="K1178" s="32" t="str">
        <f>IF(A1178="","",IF(COUNTIF('CẤU HÌNH'!$E$5:$E$24,A1178)&gt;0,'CẤU HÌNH'!$C$16,IF(WEEKDAY(A1178)=1,'CẤU HÌNH'!$C$15,'CẤU HÌNH'!$C$14)))</f>
        <v/>
      </c>
      <c r="L1178" s="37" t="str">
        <f t="shared" si="1"/>
        <v/>
      </c>
      <c r="M1178" s="38" t="str">
        <f>IF(OR(A1178="",B1178=""),"",IF(F1178&lt;&gt;"",F1178,IF(G1178=0,"",IF(OR(COUNTIF('CẤU HÌNH'!$E$5:$E$24,A1178)&gt;0,WEEKDAY(A1178)=1),"TC",IF(G1178&gt;='CẤU HÌNH'!$C$11,"X",IF(G1178&gt;='CẤU HÌNH'!$C$12,"N","K"))))))</f>
        <v/>
      </c>
      <c r="N1178" s="17"/>
      <c r="O1178" s="39" t="str">
        <f t="shared" si="2"/>
        <v/>
      </c>
    </row>
    <row r="1179" ht="19.5" customHeight="1">
      <c r="A1179" s="15"/>
      <c r="B1179" s="17"/>
      <c r="C1179" s="22" t="str">
        <f t="array" ref="C1179">IF(B1179="","",IFERROR(INDEX('NHÂN VIÊN'!$C$5:$C$54,MATCH(B1179,'NHÂN VIÊN'!$B$5:$B$54,0)),"⚠ Sai mã NV"))</f>
        <v/>
      </c>
      <c r="D1179" s="24"/>
      <c r="E1179" s="24"/>
      <c r="F1179" s="25"/>
      <c r="G1179" s="32" t="str">
        <f>IF(OR(A1179="",B1179=""),"",IF(AND(D1179&lt;&gt;"",E1179&lt;&gt;""),ROUND(MAX(0,(E1179-D1179)*24-MAX(0,MIN(E1179,'CẤU HÌNH'!$C$8)-MAX(D1179,'CẤU HÌNH'!$C$7))*24),2),0))</f>
        <v/>
      </c>
      <c r="H1179" s="34" t="str">
        <f>IF(M1179="X",IF(D1179&gt;'CẤU HÌNH'!$C$5+'CẤU HÌNH'!$C$10/1440,ROUND((D1179-'CẤU HÌNH'!$C$5)*1440,0),0),"")</f>
        <v/>
      </c>
      <c r="I1179" s="34" t="str">
        <f>IF(M1179="X",IF(E1179&lt;'CẤU HÌNH'!$C$6,ROUND(('CẤU HÌNH'!$C$6-E1179)*1440,0),0),"")</f>
        <v/>
      </c>
      <c r="J1179" s="37" t="str">
        <f>IF(M1179="","",IF(M1179="TC",G1179,IF(M1179="X",IF(ROUND((E1179-'CẤU HÌNH'!$C$6)*24,4)&gt;='CẤU HÌNH'!$C$13,FLOOR(ROUND((E1179-'CẤU HÌNH'!$C$6)*24,4),0.5),0),0)))</f>
        <v/>
      </c>
      <c r="K1179" s="32" t="str">
        <f>IF(A1179="","",IF(COUNTIF('CẤU HÌNH'!$E$5:$E$24,A1179)&gt;0,'CẤU HÌNH'!$C$16,IF(WEEKDAY(A1179)=1,'CẤU HÌNH'!$C$15,'CẤU HÌNH'!$C$14)))</f>
        <v/>
      </c>
      <c r="L1179" s="37" t="str">
        <f t="shared" si="1"/>
        <v/>
      </c>
      <c r="M1179" s="38" t="str">
        <f>IF(OR(A1179="",B1179=""),"",IF(F1179&lt;&gt;"",F1179,IF(G1179=0,"",IF(OR(COUNTIF('CẤU HÌNH'!$E$5:$E$24,A1179)&gt;0,WEEKDAY(A1179)=1),"TC",IF(G1179&gt;='CẤU HÌNH'!$C$11,"X",IF(G1179&gt;='CẤU HÌNH'!$C$12,"N","K"))))))</f>
        <v/>
      </c>
      <c r="N1179" s="17"/>
      <c r="O1179" s="39" t="str">
        <f t="shared" si="2"/>
        <v/>
      </c>
    </row>
    <row r="1180" ht="19.5" customHeight="1">
      <c r="A1180" s="15"/>
      <c r="B1180" s="17"/>
      <c r="C1180" s="22" t="str">
        <f t="array" ref="C1180">IF(B1180="","",IFERROR(INDEX('NHÂN VIÊN'!$C$5:$C$54,MATCH(B1180,'NHÂN VIÊN'!$B$5:$B$54,0)),"⚠ Sai mã NV"))</f>
        <v/>
      </c>
      <c r="D1180" s="24"/>
      <c r="E1180" s="24"/>
      <c r="F1180" s="25"/>
      <c r="G1180" s="32" t="str">
        <f>IF(OR(A1180="",B1180=""),"",IF(AND(D1180&lt;&gt;"",E1180&lt;&gt;""),ROUND(MAX(0,(E1180-D1180)*24-MAX(0,MIN(E1180,'CẤU HÌNH'!$C$8)-MAX(D1180,'CẤU HÌNH'!$C$7))*24),2),0))</f>
        <v/>
      </c>
      <c r="H1180" s="34" t="str">
        <f>IF(M1180="X",IF(D1180&gt;'CẤU HÌNH'!$C$5+'CẤU HÌNH'!$C$10/1440,ROUND((D1180-'CẤU HÌNH'!$C$5)*1440,0),0),"")</f>
        <v/>
      </c>
      <c r="I1180" s="34" t="str">
        <f>IF(M1180="X",IF(E1180&lt;'CẤU HÌNH'!$C$6,ROUND(('CẤU HÌNH'!$C$6-E1180)*1440,0),0),"")</f>
        <v/>
      </c>
      <c r="J1180" s="37" t="str">
        <f>IF(M1180="","",IF(M1180="TC",G1180,IF(M1180="X",IF(ROUND((E1180-'CẤU HÌNH'!$C$6)*24,4)&gt;='CẤU HÌNH'!$C$13,FLOOR(ROUND((E1180-'CẤU HÌNH'!$C$6)*24,4),0.5),0),0)))</f>
        <v/>
      </c>
      <c r="K1180" s="32" t="str">
        <f>IF(A1180="","",IF(COUNTIF('CẤU HÌNH'!$E$5:$E$24,A1180)&gt;0,'CẤU HÌNH'!$C$16,IF(WEEKDAY(A1180)=1,'CẤU HÌNH'!$C$15,'CẤU HÌNH'!$C$14)))</f>
        <v/>
      </c>
      <c r="L1180" s="37" t="str">
        <f t="shared" si="1"/>
        <v/>
      </c>
      <c r="M1180" s="38" t="str">
        <f>IF(OR(A1180="",B1180=""),"",IF(F1180&lt;&gt;"",F1180,IF(G1180=0,"",IF(OR(COUNTIF('CẤU HÌNH'!$E$5:$E$24,A1180)&gt;0,WEEKDAY(A1180)=1),"TC",IF(G1180&gt;='CẤU HÌNH'!$C$11,"X",IF(G1180&gt;='CẤU HÌNH'!$C$12,"N","K"))))))</f>
        <v/>
      </c>
      <c r="N1180" s="17"/>
      <c r="O1180" s="39" t="str">
        <f t="shared" si="2"/>
        <v/>
      </c>
    </row>
    <row r="1181" ht="19.5" customHeight="1">
      <c r="A1181" s="15"/>
      <c r="B1181" s="17"/>
      <c r="C1181" s="22" t="str">
        <f t="array" ref="C1181">IF(B1181="","",IFERROR(INDEX('NHÂN VIÊN'!$C$5:$C$54,MATCH(B1181,'NHÂN VIÊN'!$B$5:$B$54,0)),"⚠ Sai mã NV"))</f>
        <v/>
      </c>
      <c r="D1181" s="24"/>
      <c r="E1181" s="24"/>
      <c r="F1181" s="25"/>
      <c r="G1181" s="32" t="str">
        <f>IF(OR(A1181="",B1181=""),"",IF(AND(D1181&lt;&gt;"",E1181&lt;&gt;""),ROUND(MAX(0,(E1181-D1181)*24-MAX(0,MIN(E1181,'CẤU HÌNH'!$C$8)-MAX(D1181,'CẤU HÌNH'!$C$7))*24),2),0))</f>
        <v/>
      </c>
      <c r="H1181" s="34" t="str">
        <f>IF(M1181="X",IF(D1181&gt;'CẤU HÌNH'!$C$5+'CẤU HÌNH'!$C$10/1440,ROUND((D1181-'CẤU HÌNH'!$C$5)*1440,0),0),"")</f>
        <v/>
      </c>
      <c r="I1181" s="34" t="str">
        <f>IF(M1181="X",IF(E1181&lt;'CẤU HÌNH'!$C$6,ROUND(('CẤU HÌNH'!$C$6-E1181)*1440,0),0),"")</f>
        <v/>
      </c>
      <c r="J1181" s="37" t="str">
        <f>IF(M1181="","",IF(M1181="TC",G1181,IF(M1181="X",IF(ROUND((E1181-'CẤU HÌNH'!$C$6)*24,4)&gt;='CẤU HÌNH'!$C$13,FLOOR(ROUND((E1181-'CẤU HÌNH'!$C$6)*24,4),0.5),0),0)))</f>
        <v/>
      </c>
      <c r="K1181" s="32" t="str">
        <f>IF(A1181="","",IF(COUNTIF('CẤU HÌNH'!$E$5:$E$24,A1181)&gt;0,'CẤU HÌNH'!$C$16,IF(WEEKDAY(A1181)=1,'CẤU HÌNH'!$C$15,'CẤU HÌNH'!$C$14)))</f>
        <v/>
      </c>
      <c r="L1181" s="37" t="str">
        <f t="shared" si="1"/>
        <v/>
      </c>
      <c r="M1181" s="38" t="str">
        <f>IF(OR(A1181="",B1181=""),"",IF(F1181&lt;&gt;"",F1181,IF(G1181=0,"",IF(OR(COUNTIF('CẤU HÌNH'!$E$5:$E$24,A1181)&gt;0,WEEKDAY(A1181)=1),"TC",IF(G1181&gt;='CẤU HÌNH'!$C$11,"X",IF(G1181&gt;='CẤU HÌNH'!$C$12,"N","K"))))))</f>
        <v/>
      </c>
      <c r="N1181" s="17"/>
      <c r="O1181" s="39" t="str">
        <f t="shared" si="2"/>
        <v/>
      </c>
    </row>
    <row r="1182" ht="19.5" customHeight="1">
      <c r="A1182" s="15"/>
      <c r="B1182" s="17"/>
      <c r="C1182" s="22" t="str">
        <f t="array" ref="C1182">IF(B1182="","",IFERROR(INDEX('NHÂN VIÊN'!$C$5:$C$54,MATCH(B1182,'NHÂN VIÊN'!$B$5:$B$54,0)),"⚠ Sai mã NV"))</f>
        <v/>
      </c>
      <c r="D1182" s="24"/>
      <c r="E1182" s="24"/>
      <c r="F1182" s="25"/>
      <c r="G1182" s="32" t="str">
        <f>IF(OR(A1182="",B1182=""),"",IF(AND(D1182&lt;&gt;"",E1182&lt;&gt;""),ROUND(MAX(0,(E1182-D1182)*24-MAX(0,MIN(E1182,'CẤU HÌNH'!$C$8)-MAX(D1182,'CẤU HÌNH'!$C$7))*24),2),0))</f>
        <v/>
      </c>
      <c r="H1182" s="34" t="str">
        <f>IF(M1182="X",IF(D1182&gt;'CẤU HÌNH'!$C$5+'CẤU HÌNH'!$C$10/1440,ROUND((D1182-'CẤU HÌNH'!$C$5)*1440,0),0),"")</f>
        <v/>
      </c>
      <c r="I1182" s="34" t="str">
        <f>IF(M1182="X",IF(E1182&lt;'CẤU HÌNH'!$C$6,ROUND(('CẤU HÌNH'!$C$6-E1182)*1440,0),0),"")</f>
        <v/>
      </c>
      <c r="J1182" s="37" t="str">
        <f>IF(M1182="","",IF(M1182="TC",G1182,IF(M1182="X",IF(ROUND((E1182-'CẤU HÌNH'!$C$6)*24,4)&gt;='CẤU HÌNH'!$C$13,FLOOR(ROUND((E1182-'CẤU HÌNH'!$C$6)*24,4),0.5),0),0)))</f>
        <v/>
      </c>
      <c r="K1182" s="32" t="str">
        <f>IF(A1182="","",IF(COUNTIF('CẤU HÌNH'!$E$5:$E$24,A1182)&gt;0,'CẤU HÌNH'!$C$16,IF(WEEKDAY(A1182)=1,'CẤU HÌNH'!$C$15,'CẤU HÌNH'!$C$14)))</f>
        <v/>
      </c>
      <c r="L1182" s="37" t="str">
        <f t="shared" si="1"/>
        <v/>
      </c>
      <c r="M1182" s="38" t="str">
        <f>IF(OR(A1182="",B1182=""),"",IF(F1182&lt;&gt;"",F1182,IF(G1182=0,"",IF(OR(COUNTIF('CẤU HÌNH'!$E$5:$E$24,A1182)&gt;0,WEEKDAY(A1182)=1),"TC",IF(G1182&gt;='CẤU HÌNH'!$C$11,"X",IF(G1182&gt;='CẤU HÌNH'!$C$12,"N","K"))))))</f>
        <v/>
      </c>
      <c r="N1182" s="17"/>
      <c r="O1182" s="39" t="str">
        <f t="shared" si="2"/>
        <v/>
      </c>
    </row>
    <row r="1183" ht="19.5" customHeight="1">
      <c r="A1183" s="15"/>
      <c r="B1183" s="17"/>
      <c r="C1183" s="22" t="str">
        <f t="array" ref="C1183">IF(B1183="","",IFERROR(INDEX('NHÂN VIÊN'!$C$5:$C$54,MATCH(B1183,'NHÂN VIÊN'!$B$5:$B$54,0)),"⚠ Sai mã NV"))</f>
        <v/>
      </c>
      <c r="D1183" s="24"/>
      <c r="E1183" s="24"/>
      <c r="F1183" s="25"/>
      <c r="G1183" s="32" t="str">
        <f>IF(OR(A1183="",B1183=""),"",IF(AND(D1183&lt;&gt;"",E1183&lt;&gt;""),ROUND(MAX(0,(E1183-D1183)*24-MAX(0,MIN(E1183,'CẤU HÌNH'!$C$8)-MAX(D1183,'CẤU HÌNH'!$C$7))*24),2),0))</f>
        <v/>
      </c>
      <c r="H1183" s="34" t="str">
        <f>IF(M1183="X",IF(D1183&gt;'CẤU HÌNH'!$C$5+'CẤU HÌNH'!$C$10/1440,ROUND((D1183-'CẤU HÌNH'!$C$5)*1440,0),0),"")</f>
        <v/>
      </c>
      <c r="I1183" s="34" t="str">
        <f>IF(M1183="X",IF(E1183&lt;'CẤU HÌNH'!$C$6,ROUND(('CẤU HÌNH'!$C$6-E1183)*1440,0),0),"")</f>
        <v/>
      </c>
      <c r="J1183" s="37" t="str">
        <f>IF(M1183="","",IF(M1183="TC",G1183,IF(M1183="X",IF(ROUND((E1183-'CẤU HÌNH'!$C$6)*24,4)&gt;='CẤU HÌNH'!$C$13,FLOOR(ROUND((E1183-'CẤU HÌNH'!$C$6)*24,4),0.5),0),0)))</f>
        <v/>
      </c>
      <c r="K1183" s="32" t="str">
        <f>IF(A1183="","",IF(COUNTIF('CẤU HÌNH'!$E$5:$E$24,A1183)&gt;0,'CẤU HÌNH'!$C$16,IF(WEEKDAY(A1183)=1,'CẤU HÌNH'!$C$15,'CẤU HÌNH'!$C$14)))</f>
        <v/>
      </c>
      <c r="L1183" s="37" t="str">
        <f t="shared" si="1"/>
        <v/>
      </c>
      <c r="M1183" s="38" t="str">
        <f>IF(OR(A1183="",B1183=""),"",IF(F1183&lt;&gt;"",F1183,IF(G1183=0,"",IF(OR(COUNTIF('CẤU HÌNH'!$E$5:$E$24,A1183)&gt;0,WEEKDAY(A1183)=1),"TC",IF(G1183&gt;='CẤU HÌNH'!$C$11,"X",IF(G1183&gt;='CẤU HÌNH'!$C$12,"N","K"))))))</f>
        <v/>
      </c>
      <c r="N1183" s="17"/>
      <c r="O1183" s="39" t="str">
        <f t="shared" si="2"/>
        <v/>
      </c>
    </row>
    <row r="1184" ht="19.5" customHeight="1">
      <c r="A1184" s="15"/>
      <c r="B1184" s="17"/>
      <c r="C1184" s="22" t="str">
        <f t="array" ref="C1184">IF(B1184="","",IFERROR(INDEX('NHÂN VIÊN'!$C$5:$C$54,MATCH(B1184,'NHÂN VIÊN'!$B$5:$B$54,0)),"⚠ Sai mã NV"))</f>
        <v/>
      </c>
      <c r="D1184" s="24"/>
      <c r="E1184" s="24"/>
      <c r="F1184" s="25"/>
      <c r="G1184" s="32" t="str">
        <f>IF(OR(A1184="",B1184=""),"",IF(AND(D1184&lt;&gt;"",E1184&lt;&gt;""),ROUND(MAX(0,(E1184-D1184)*24-MAX(0,MIN(E1184,'CẤU HÌNH'!$C$8)-MAX(D1184,'CẤU HÌNH'!$C$7))*24),2),0))</f>
        <v/>
      </c>
      <c r="H1184" s="34" t="str">
        <f>IF(M1184="X",IF(D1184&gt;'CẤU HÌNH'!$C$5+'CẤU HÌNH'!$C$10/1440,ROUND((D1184-'CẤU HÌNH'!$C$5)*1440,0),0),"")</f>
        <v/>
      </c>
      <c r="I1184" s="34" t="str">
        <f>IF(M1184="X",IF(E1184&lt;'CẤU HÌNH'!$C$6,ROUND(('CẤU HÌNH'!$C$6-E1184)*1440,0),0),"")</f>
        <v/>
      </c>
      <c r="J1184" s="37" t="str">
        <f>IF(M1184="","",IF(M1184="TC",G1184,IF(M1184="X",IF(ROUND((E1184-'CẤU HÌNH'!$C$6)*24,4)&gt;='CẤU HÌNH'!$C$13,FLOOR(ROUND((E1184-'CẤU HÌNH'!$C$6)*24,4),0.5),0),0)))</f>
        <v/>
      </c>
      <c r="K1184" s="32" t="str">
        <f>IF(A1184="","",IF(COUNTIF('CẤU HÌNH'!$E$5:$E$24,A1184)&gt;0,'CẤU HÌNH'!$C$16,IF(WEEKDAY(A1184)=1,'CẤU HÌNH'!$C$15,'CẤU HÌNH'!$C$14)))</f>
        <v/>
      </c>
      <c r="L1184" s="37" t="str">
        <f t="shared" si="1"/>
        <v/>
      </c>
      <c r="M1184" s="38" t="str">
        <f>IF(OR(A1184="",B1184=""),"",IF(F1184&lt;&gt;"",F1184,IF(G1184=0,"",IF(OR(COUNTIF('CẤU HÌNH'!$E$5:$E$24,A1184)&gt;0,WEEKDAY(A1184)=1),"TC",IF(G1184&gt;='CẤU HÌNH'!$C$11,"X",IF(G1184&gt;='CẤU HÌNH'!$C$12,"N","K"))))))</f>
        <v/>
      </c>
      <c r="N1184" s="17"/>
      <c r="O1184" s="39" t="str">
        <f t="shared" si="2"/>
        <v/>
      </c>
    </row>
    <row r="1185" ht="19.5" customHeight="1">
      <c r="A1185" s="15"/>
      <c r="B1185" s="17"/>
      <c r="C1185" s="22" t="str">
        <f t="array" ref="C1185">IF(B1185="","",IFERROR(INDEX('NHÂN VIÊN'!$C$5:$C$54,MATCH(B1185,'NHÂN VIÊN'!$B$5:$B$54,0)),"⚠ Sai mã NV"))</f>
        <v/>
      </c>
      <c r="D1185" s="24"/>
      <c r="E1185" s="24"/>
      <c r="F1185" s="25"/>
      <c r="G1185" s="32" t="str">
        <f>IF(OR(A1185="",B1185=""),"",IF(AND(D1185&lt;&gt;"",E1185&lt;&gt;""),ROUND(MAX(0,(E1185-D1185)*24-MAX(0,MIN(E1185,'CẤU HÌNH'!$C$8)-MAX(D1185,'CẤU HÌNH'!$C$7))*24),2),0))</f>
        <v/>
      </c>
      <c r="H1185" s="34" t="str">
        <f>IF(M1185="X",IF(D1185&gt;'CẤU HÌNH'!$C$5+'CẤU HÌNH'!$C$10/1440,ROUND((D1185-'CẤU HÌNH'!$C$5)*1440,0),0),"")</f>
        <v/>
      </c>
      <c r="I1185" s="34" t="str">
        <f>IF(M1185="X",IF(E1185&lt;'CẤU HÌNH'!$C$6,ROUND(('CẤU HÌNH'!$C$6-E1185)*1440,0),0),"")</f>
        <v/>
      </c>
      <c r="J1185" s="37" t="str">
        <f>IF(M1185="","",IF(M1185="TC",G1185,IF(M1185="X",IF(ROUND((E1185-'CẤU HÌNH'!$C$6)*24,4)&gt;='CẤU HÌNH'!$C$13,FLOOR(ROUND((E1185-'CẤU HÌNH'!$C$6)*24,4),0.5),0),0)))</f>
        <v/>
      </c>
      <c r="K1185" s="32" t="str">
        <f>IF(A1185="","",IF(COUNTIF('CẤU HÌNH'!$E$5:$E$24,A1185)&gt;0,'CẤU HÌNH'!$C$16,IF(WEEKDAY(A1185)=1,'CẤU HÌNH'!$C$15,'CẤU HÌNH'!$C$14)))</f>
        <v/>
      </c>
      <c r="L1185" s="37" t="str">
        <f t="shared" si="1"/>
        <v/>
      </c>
      <c r="M1185" s="38" t="str">
        <f>IF(OR(A1185="",B1185=""),"",IF(F1185&lt;&gt;"",F1185,IF(G1185=0,"",IF(OR(COUNTIF('CẤU HÌNH'!$E$5:$E$24,A1185)&gt;0,WEEKDAY(A1185)=1),"TC",IF(G1185&gt;='CẤU HÌNH'!$C$11,"X",IF(G1185&gt;='CẤU HÌNH'!$C$12,"N","K"))))))</f>
        <v/>
      </c>
      <c r="N1185" s="17"/>
      <c r="O1185" s="39" t="str">
        <f t="shared" si="2"/>
        <v/>
      </c>
    </row>
    <row r="1186" ht="19.5" customHeight="1">
      <c r="A1186" s="15"/>
      <c r="B1186" s="17"/>
      <c r="C1186" s="22" t="str">
        <f t="array" ref="C1186">IF(B1186="","",IFERROR(INDEX('NHÂN VIÊN'!$C$5:$C$54,MATCH(B1186,'NHÂN VIÊN'!$B$5:$B$54,0)),"⚠ Sai mã NV"))</f>
        <v/>
      </c>
      <c r="D1186" s="24"/>
      <c r="E1186" s="24"/>
      <c r="F1186" s="25"/>
      <c r="G1186" s="32" t="str">
        <f>IF(OR(A1186="",B1186=""),"",IF(AND(D1186&lt;&gt;"",E1186&lt;&gt;""),ROUND(MAX(0,(E1186-D1186)*24-MAX(0,MIN(E1186,'CẤU HÌNH'!$C$8)-MAX(D1186,'CẤU HÌNH'!$C$7))*24),2),0))</f>
        <v/>
      </c>
      <c r="H1186" s="34" t="str">
        <f>IF(M1186="X",IF(D1186&gt;'CẤU HÌNH'!$C$5+'CẤU HÌNH'!$C$10/1440,ROUND((D1186-'CẤU HÌNH'!$C$5)*1440,0),0),"")</f>
        <v/>
      </c>
      <c r="I1186" s="34" t="str">
        <f>IF(M1186="X",IF(E1186&lt;'CẤU HÌNH'!$C$6,ROUND(('CẤU HÌNH'!$C$6-E1186)*1440,0),0),"")</f>
        <v/>
      </c>
      <c r="J1186" s="37" t="str">
        <f>IF(M1186="","",IF(M1186="TC",G1186,IF(M1186="X",IF(ROUND((E1186-'CẤU HÌNH'!$C$6)*24,4)&gt;='CẤU HÌNH'!$C$13,FLOOR(ROUND((E1186-'CẤU HÌNH'!$C$6)*24,4),0.5),0),0)))</f>
        <v/>
      </c>
      <c r="K1186" s="32" t="str">
        <f>IF(A1186="","",IF(COUNTIF('CẤU HÌNH'!$E$5:$E$24,A1186)&gt;0,'CẤU HÌNH'!$C$16,IF(WEEKDAY(A1186)=1,'CẤU HÌNH'!$C$15,'CẤU HÌNH'!$C$14)))</f>
        <v/>
      </c>
      <c r="L1186" s="37" t="str">
        <f t="shared" si="1"/>
        <v/>
      </c>
      <c r="M1186" s="38" t="str">
        <f>IF(OR(A1186="",B1186=""),"",IF(F1186&lt;&gt;"",F1186,IF(G1186=0,"",IF(OR(COUNTIF('CẤU HÌNH'!$E$5:$E$24,A1186)&gt;0,WEEKDAY(A1186)=1),"TC",IF(G1186&gt;='CẤU HÌNH'!$C$11,"X",IF(G1186&gt;='CẤU HÌNH'!$C$12,"N","K"))))))</f>
        <v/>
      </c>
      <c r="N1186" s="17"/>
      <c r="O1186" s="39" t="str">
        <f t="shared" si="2"/>
        <v/>
      </c>
    </row>
    <row r="1187" ht="19.5" customHeight="1">
      <c r="A1187" s="15"/>
      <c r="B1187" s="17"/>
      <c r="C1187" s="22" t="str">
        <f t="array" ref="C1187">IF(B1187="","",IFERROR(INDEX('NHÂN VIÊN'!$C$5:$C$54,MATCH(B1187,'NHÂN VIÊN'!$B$5:$B$54,0)),"⚠ Sai mã NV"))</f>
        <v/>
      </c>
      <c r="D1187" s="24"/>
      <c r="E1187" s="24"/>
      <c r="F1187" s="25"/>
      <c r="G1187" s="32" t="str">
        <f>IF(OR(A1187="",B1187=""),"",IF(AND(D1187&lt;&gt;"",E1187&lt;&gt;""),ROUND(MAX(0,(E1187-D1187)*24-MAX(0,MIN(E1187,'CẤU HÌNH'!$C$8)-MAX(D1187,'CẤU HÌNH'!$C$7))*24),2),0))</f>
        <v/>
      </c>
      <c r="H1187" s="34" t="str">
        <f>IF(M1187="X",IF(D1187&gt;'CẤU HÌNH'!$C$5+'CẤU HÌNH'!$C$10/1440,ROUND((D1187-'CẤU HÌNH'!$C$5)*1440,0),0),"")</f>
        <v/>
      </c>
      <c r="I1187" s="34" t="str">
        <f>IF(M1187="X",IF(E1187&lt;'CẤU HÌNH'!$C$6,ROUND(('CẤU HÌNH'!$C$6-E1187)*1440,0),0),"")</f>
        <v/>
      </c>
      <c r="J1187" s="37" t="str">
        <f>IF(M1187="","",IF(M1187="TC",G1187,IF(M1187="X",IF(ROUND((E1187-'CẤU HÌNH'!$C$6)*24,4)&gt;='CẤU HÌNH'!$C$13,FLOOR(ROUND((E1187-'CẤU HÌNH'!$C$6)*24,4),0.5),0),0)))</f>
        <v/>
      </c>
      <c r="K1187" s="32" t="str">
        <f>IF(A1187="","",IF(COUNTIF('CẤU HÌNH'!$E$5:$E$24,A1187)&gt;0,'CẤU HÌNH'!$C$16,IF(WEEKDAY(A1187)=1,'CẤU HÌNH'!$C$15,'CẤU HÌNH'!$C$14)))</f>
        <v/>
      </c>
      <c r="L1187" s="37" t="str">
        <f t="shared" si="1"/>
        <v/>
      </c>
      <c r="M1187" s="38" t="str">
        <f>IF(OR(A1187="",B1187=""),"",IF(F1187&lt;&gt;"",F1187,IF(G1187=0,"",IF(OR(COUNTIF('CẤU HÌNH'!$E$5:$E$24,A1187)&gt;0,WEEKDAY(A1187)=1),"TC",IF(G1187&gt;='CẤU HÌNH'!$C$11,"X",IF(G1187&gt;='CẤU HÌNH'!$C$12,"N","K"))))))</f>
        <v/>
      </c>
      <c r="N1187" s="17"/>
      <c r="O1187" s="39" t="str">
        <f t="shared" si="2"/>
        <v/>
      </c>
    </row>
    <row r="1188" ht="19.5" customHeight="1">
      <c r="A1188" s="15"/>
      <c r="B1188" s="17"/>
      <c r="C1188" s="22" t="str">
        <f t="array" ref="C1188">IF(B1188="","",IFERROR(INDEX('NHÂN VIÊN'!$C$5:$C$54,MATCH(B1188,'NHÂN VIÊN'!$B$5:$B$54,0)),"⚠ Sai mã NV"))</f>
        <v/>
      </c>
      <c r="D1188" s="24"/>
      <c r="E1188" s="24"/>
      <c r="F1188" s="25"/>
      <c r="G1188" s="32" t="str">
        <f>IF(OR(A1188="",B1188=""),"",IF(AND(D1188&lt;&gt;"",E1188&lt;&gt;""),ROUND(MAX(0,(E1188-D1188)*24-MAX(0,MIN(E1188,'CẤU HÌNH'!$C$8)-MAX(D1188,'CẤU HÌNH'!$C$7))*24),2),0))</f>
        <v/>
      </c>
      <c r="H1188" s="34" t="str">
        <f>IF(M1188="X",IF(D1188&gt;'CẤU HÌNH'!$C$5+'CẤU HÌNH'!$C$10/1440,ROUND((D1188-'CẤU HÌNH'!$C$5)*1440,0),0),"")</f>
        <v/>
      </c>
      <c r="I1188" s="34" t="str">
        <f>IF(M1188="X",IF(E1188&lt;'CẤU HÌNH'!$C$6,ROUND(('CẤU HÌNH'!$C$6-E1188)*1440,0),0),"")</f>
        <v/>
      </c>
      <c r="J1188" s="37" t="str">
        <f>IF(M1188="","",IF(M1188="TC",G1188,IF(M1188="X",IF(ROUND((E1188-'CẤU HÌNH'!$C$6)*24,4)&gt;='CẤU HÌNH'!$C$13,FLOOR(ROUND((E1188-'CẤU HÌNH'!$C$6)*24,4),0.5),0),0)))</f>
        <v/>
      </c>
      <c r="K1188" s="32" t="str">
        <f>IF(A1188="","",IF(COUNTIF('CẤU HÌNH'!$E$5:$E$24,A1188)&gt;0,'CẤU HÌNH'!$C$16,IF(WEEKDAY(A1188)=1,'CẤU HÌNH'!$C$15,'CẤU HÌNH'!$C$14)))</f>
        <v/>
      </c>
      <c r="L1188" s="37" t="str">
        <f t="shared" si="1"/>
        <v/>
      </c>
      <c r="M1188" s="38" t="str">
        <f>IF(OR(A1188="",B1188=""),"",IF(F1188&lt;&gt;"",F1188,IF(G1188=0,"",IF(OR(COUNTIF('CẤU HÌNH'!$E$5:$E$24,A1188)&gt;0,WEEKDAY(A1188)=1),"TC",IF(G1188&gt;='CẤU HÌNH'!$C$11,"X",IF(G1188&gt;='CẤU HÌNH'!$C$12,"N","K"))))))</f>
        <v/>
      </c>
      <c r="N1188" s="17"/>
      <c r="O1188" s="39" t="str">
        <f t="shared" si="2"/>
        <v/>
      </c>
    </row>
    <row r="1189" ht="19.5" customHeight="1">
      <c r="A1189" s="15"/>
      <c r="B1189" s="17"/>
      <c r="C1189" s="22" t="str">
        <f t="array" ref="C1189">IF(B1189="","",IFERROR(INDEX('NHÂN VIÊN'!$C$5:$C$54,MATCH(B1189,'NHÂN VIÊN'!$B$5:$B$54,0)),"⚠ Sai mã NV"))</f>
        <v/>
      </c>
      <c r="D1189" s="24"/>
      <c r="E1189" s="24"/>
      <c r="F1189" s="25"/>
      <c r="G1189" s="32" t="str">
        <f>IF(OR(A1189="",B1189=""),"",IF(AND(D1189&lt;&gt;"",E1189&lt;&gt;""),ROUND(MAX(0,(E1189-D1189)*24-MAX(0,MIN(E1189,'CẤU HÌNH'!$C$8)-MAX(D1189,'CẤU HÌNH'!$C$7))*24),2),0))</f>
        <v/>
      </c>
      <c r="H1189" s="34" t="str">
        <f>IF(M1189="X",IF(D1189&gt;'CẤU HÌNH'!$C$5+'CẤU HÌNH'!$C$10/1440,ROUND((D1189-'CẤU HÌNH'!$C$5)*1440,0),0),"")</f>
        <v/>
      </c>
      <c r="I1189" s="34" t="str">
        <f>IF(M1189="X",IF(E1189&lt;'CẤU HÌNH'!$C$6,ROUND(('CẤU HÌNH'!$C$6-E1189)*1440,0),0),"")</f>
        <v/>
      </c>
      <c r="J1189" s="37" t="str">
        <f>IF(M1189="","",IF(M1189="TC",G1189,IF(M1189="X",IF(ROUND((E1189-'CẤU HÌNH'!$C$6)*24,4)&gt;='CẤU HÌNH'!$C$13,FLOOR(ROUND((E1189-'CẤU HÌNH'!$C$6)*24,4),0.5),0),0)))</f>
        <v/>
      </c>
      <c r="K1189" s="32" t="str">
        <f>IF(A1189="","",IF(COUNTIF('CẤU HÌNH'!$E$5:$E$24,A1189)&gt;0,'CẤU HÌNH'!$C$16,IF(WEEKDAY(A1189)=1,'CẤU HÌNH'!$C$15,'CẤU HÌNH'!$C$14)))</f>
        <v/>
      </c>
      <c r="L1189" s="37" t="str">
        <f t="shared" si="1"/>
        <v/>
      </c>
      <c r="M1189" s="38" t="str">
        <f>IF(OR(A1189="",B1189=""),"",IF(F1189&lt;&gt;"",F1189,IF(G1189=0,"",IF(OR(COUNTIF('CẤU HÌNH'!$E$5:$E$24,A1189)&gt;0,WEEKDAY(A1189)=1),"TC",IF(G1189&gt;='CẤU HÌNH'!$C$11,"X",IF(G1189&gt;='CẤU HÌNH'!$C$12,"N","K"))))))</f>
        <v/>
      </c>
      <c r="N1189" s="17"/>
      <c r="O1189" s="39" t="str">
        <f t="shared" si="2"/>
        <v/>
      </c>
    </row>
    <row r="1190" ht="19.5" customHeight="1">
      <c r="A1190" s="15"/>
      <c r="B1190" s="17"/>
      <c r="C1190" s="22" t="str">
        <f t="array" ref="C1190">IF(B1190="","",IFERROR(INDEX('NHÂN VIÊN'!$C$5:$C$54,MATCH(B1190,'NHÂN VIÊN'!$B$5:$B$54,0)),"⚠ Sai mã NV"))</f>
        <v/>
      </c>
      <c r="D1190" s="24"/>
      <c r="E1190" s="24"/>
      <c r="F1190" s="25"/>
      <c r="G1190" s="32" t="str">
        <f>IF(OR(A1190="",B1190=""),"",IF(AND(D1190&lt;&gt;"",E1190&lt;&gt;""),ROUND(MAX(0,(E1190-D1190)*24-MAX(0,MIN(E1190,'CẤU HÌNH'!$C$8)-MAX(D1190,'CẤU HÌNH'!$C$7))*24),2),0))</f>
        <v/>
      </c>
      <c r="H1190" s="34" t="str">
        <f>IF(M1190="X",IF(D1190&gt;'CẤU HÌNH'!$C$5+'CẤU HÌNH'!$C$10/1440,ROUND((D1190-'CẤU HÌNH'!$C$5)*1440,0),0),"")</f>
        <v/>
      </c>
      <c r="I1190" s="34" t="str">
        <f>IF(M1190="X",IF(E1190&lt;'CẤU HÌNH'!$C$6,ROUND(('CẤU HÌNH'!$C$6-E1190)*1440,0),0),"")</f>
        <v/>
      </c>
      <c r="J1190" s="37" t="str">
        <f>IF(M1190="","",IF(M1190="TC",G1190,IF(M1190="X",IF(ROUND((E1190-'CẤU HÌNH'!$C$6)*24,4)&gt;='CẤU HÌNH'!$C$13,FLOOR(ROUND((E1190-'CẤU HÌNH'!$C$6)*24,4),0.5),0),0)))</f>
        <v/>
      </c>
      <c r="K1190" s="32" t="str">
        <f>IF(A1190="","",IF(COUNTIF('CẤU HÌNH'!$E$5:$E$24,A1190)&gt;0,'CẤU HÌNH'!$C$16,IF(WEEKDAY(A1190)=1,'CẤU HÌNH'!$C$15,'CẤU HÌNH'!$C$14)))</f>
        <v/>
      </c>
      <c r="L1190" s="37" t="str">
        <f t="shared" si="1"/>
        <v/>
      </c>
      <c r="M1190" s="38" t="str">
        <f>IF(OR(A1190="",B1190=""),"",IF(F1190&lt;&gt;"",F1190,IF(G1190=0,"",IF(OR(COUNTIF('CẤU HÌNH'!$E$5:$E$24,A1190)&gt;0,WEEKDAY(A1190)=1),"TC",IF(G1190&gt;='CẤU HÌNH'!$C$11,"X",IF(G1190&gt;='CẤU HÌNH'!$C$12,"N","K"))))))</f>
        <v/>
      </c>
      <c r="N1190" s="17"/>
      <c r="O1190" s="39" t="str">
        <f t="shared" si="2"/>
        <v/>
      </c>
    </row>
    <row r="1191" ht="19.5" customHeight="1">
      <c r="A1191" s="15"/>
      <c r="B1191" s="17"/>
      <c r="C1191" s="22" t="str">
        <f t="array" ref="C1191">IF(B1191="","",IFERROR(INDEX('NHÂN VIÊN'!$C$5:$C$54,MATCH(B1191,'NHÂN VIÊN'!$B$5:$B$54,0)),"⚠ Sai mã NV"))</f>
        <v/>
      </c>
      <c r="D1191" s="24"/>
      <c r="E1191" s="24"/>
      <c r="F1191" s="25"/>
      <c r="G1191" s="32" t="str">
        <f>IF(OR(A1191="",B1191=""),"",IF(AND(D1191&lt;&gt;"",E1191&lt;&gt;""),ROUND(MAX(0,(E1191-D1191)*24-MAX(0,MIN(E1191,'CẤU HÌNH'!$C$8)-MAX(D1191,'CẤU HÌNH'!$C$7))*24),2),0))</f>
        <v/>
      </c>
      <c r="H1191" s="34" t="str">
        <f>IF(M1191="X",IF(D1191&gt;'CẤU HÌNH'!$C$5+'CẤU HÌNH'!$C$10/1440,ROUND((D1191-'CẤU HÌNH'!$C$5)*1440,0),0),"")</f>
        <v/>
      </c>
      <c r="I1191" s="34" t="str">
        <f>IF(M1191="X",IF(E1191&lt;'CẤU HÌNH'!$C$6,ROUND(('CẤU HÌNH'!$C$6-E1191)*1440,0),0),"")</f>
        <v/>
      </c>
      <c r="J1191" s="37" t="str">
        <f>IF(M1191="","",IF(M1191="TC",G1191,IF(M1191="X",IF(ROUND((E1191-'CẤU HÌNH'!$C$6)*24,4)&gt;='CẤU HÌNH'!$C$13,FLOOR(ROUND((E1191-'CẤU HÌNH'!$C$6)*24,4),0.5),0),0)))</f>
        <v/>
      </c>
      <c r="K1191" s="32" t="str">
        <f>IF(A1191="","",IF(COUNTIF('CẤU HÌNH'!$E$5:$E$24,A1191)&gt;0,'CẤU HÌNH'!$C$16,IF(WEEKDAY(A1191)=1,'CẤU HÌNH'!$C$15,'CẤU HÌNH'!$C$14)))</f>
        <v/>
      </c>
      <c r="L1191" s="37" t="str">
        <f t="shared" si="1"/>
        <v/>
      </c>
      <c r="M1191" s="38" t="str">
        <f>IF(OR(A1191="",B1191=""),"",IF(F1191&lt;&gt;"",F1191,IF(G1191=0,"",IF(OR(COUNTIF('CẤU HÌNH'!$E$5:$E$24,A1191)&gt;0,WEEKDAY(A1191)=1),"TC",IF(G1191&gt;='CẤU HÌNH'!$C$11,"X",IF(G1191&gt;='CẤU HÌNH'!$C$12,"N","K"))))))</f>
        <v/>
      </c>
      <c r="N1191" s="17"/>
      <c r="O1191" s="39" t="str">
        <f t="shared" si="2"/>
        <v/>
      </c>
    </row>
    <row r="1192" ht="19.5" customHeight="1">
      <c r="A1192" s="15"/>
      <c r="B1192" s="17"/>
      <c r="C1192" s="22" t="str">
        <f t="array" ref="C1192">IF(B1192="","",IFERROR(INDEX('NHÂN VIÊN'!$C$5:$C$54,MATCH(B1192,'NHÂN VIÊN'!$B$5:$B$54,0)),"⚠ Sai mã NV"))</f>
        <v/>
      </c>
      <c r="D1192" s="24"/>
      <c r="E1192" s="24"/>
      <c r="F1192" s="25"/>
      <c r="G1192" s="32" t="str">
        <f>IF(OR(A1192="",B1192=""),"",IF(AND(D1192&lt;&gt;"",E1192&lt;&gt;""),ROUND(MAX(0,(E1192-D1192)*24-MAX(0,MIN(E1192,'CẤU HÌNH'!$C$8)-MAX(D1192,'CẤU HÌNH'!$C$7))*24),2),0))</f>
        <v/>
      </c>
      <c r="H1192" s="34" t="str">
        <f>IF(M1192="X",IF(D1192&gt;'CẤU HÌNH'!$C$5+'CẤU HÌNH'!$C$10/1440,ROUND((D1192-'CẤU HÌNH'!$C$5)*1440,0),0),"")</f>
        <v/>
      </c>
      <c r="I1192" s="34" t="str">
        <f>IF(M1192="X",IF(E1192&lt;'CẤU HÌNH'!$C$6,ROUND(('CẤU HÌNH'!$C$6-E1192)*1440,0),0),"")</f>
        <v/>
      </c>
      <c r="J1192" s="37" t="str">
        <f>IF(M1192="","",IF(M1192="TC",G1192,IF(M1192="X",IF(ROUND((E1192-'CẤU HÌNH'!$C$6)*24,4)&gt;='CẤU HÌNH'!$C$13,FLOOR(ROUND((E1192-'CẤU HÌNH'!$C$6)*24,4),0.5),0),0)))</f>
        <v/>
      </c>
      <c r="K1192" s="32" t="str">
        <f>IF(A1192="","",IF(COUNTIF('CẤU HÌNH'!$E$5:$E$24,A1192)&gt;0,'CẤU HÌNH'!$C$16,IF(WEEKDAY(A1192)=1,'CẤU HÌNH'!$C$15,'CẤU HÌNH'!$C$14)))</f>
        <v/>
      </c>
      <c r="L1192" s="37" t="str">
        <f t="shared" si="1"/>
        <v/>
      </c>
      <c r="M1192" s="38" t="str">
        <f>IF(OR(A1192="",B1192=""),"",IF(F1192&lt;&gt;"",F1192,IF(G1192=0,"",IF(OR(COUNTIF('CẤU HÌNH'!$E$5:$E$24,A1192)&gt;0,WEEKDAY(A1192)=1),"TC",IF(G1192&gt;='CẤU HÌNH'!$C$11,"X",IF(G1192&gt;='CẤU HÌNH'!$C$12,"N","K"))))))</f>
        <v/>
      </c>
      <c r="N1192" s="17"/>
      <c r="O1192" s="39" t="str">
        <f t="shared" si="2"/>
        <v/>
      </c>
    </row>
    <row r="1193" ht="19.5" customHeight="1">
      <c r="A1193" s="15"/>
      <c r="B1193" s="17"/>
      <c r="C1193" s="22" t="str">
        <f t="array" ref="C1193">IF(B1193="","",IFERROR(INDEX('NHÂN VIÊN'!$C$5:$C$54,MATCH(B1193,'NHÂN VIÊN'!$B$5:$B$54,0)),"⚠ Sai mã NV"))</f>
        <v/>
      </c>
      <c r="D1193" s="24"/>
      <c r="E1193" s="24"/>
      <c r="F1193" s="25"/>
      <c r="G1193" s="32" t="str">
        <f>IF(OR(A1193="",B1193=""),"",IF(AND(D1193&lt;&gt;"",E1193&lt;&gt;""),ROUND(MAX(0,(E1193-D1193)*24-MAX(0,MIN(E1193,'CẤU HÌNH'!$C$8)-MAX(D1193,'CẤU HÌNH'!$C$7))*24),2),0))</f>
        <v/>
      </c>
      <c r="H1193" s="34" t="str">
        <f>IF(M1193="X",IF(D1193&gt;'CẤU HÌNH'!$C$5+'CẤU HÌNH'!$C$10/1440,ROUND((D1193-'CẤU HÌNH'!$C$5)*1440,0),0),"")</f>
        <v/>
      </c>
      <c r="I1193" s="34" t="str">
        <f>IF(M1193="X",IF(E1193&lt;'CẤU HÌNH'!$C$6,ROUND(('CẤU HÌNH'!$C$6-E1193)*1440,0),0),"")</f>
        <v/>
      </c>
      <c r="J1193" s="37" t="str">
        <f>IF(M1193="","",IF(M1193="TC",G1193,IF(M1193="X",IF(ROUND((E1193-'CẤU HÌNH'!$C$6)*24,4)&gt;='CẤU HÌNH'!$C$13,FLOOR(ROUND((E1193-'CẤU HÌNH'!$C$6)*24,4),0.5),0),0)))</f>
        <v/>
      </c>
      <c r="K1193" s="32" t="str">
        <f>IF(A1193="","",IF(COUNTIF('CẤU HÌNH'!$E$5:$E$24,A1193)&gt;0,'CẤU HÌNH'!$C$16,IF(WEEKDAY(A1193)=1,'CẤU HÌNH'!$C$15,'CẤU HÌNH'!$C$14)))</f>
        <v/>
      </c>
      <c r="L1193" s="37" t="str">
        <f t="shared" si="1"/>
        <v/>
      </c>
      <c r="M1193" s="38" t="str">
        <f>IF(OR(A1193="",B1193=""),"",IF(F1193&lt;&gt;"",F1193,IF(G1193=0,"",IF(OR(COUNTIF('CẤU HÌNH'!$E$5:$E$24,A1193)&gt;0,WEEKDAY(A1193)=1),"TC",IF(G1193&gt;='CẤU HÌNH'!$C$11,"X",IF(G1193&gt;='CẤU HÌNH'!$C$12,"N","K"))))))</f>
        <v/>
      </c>
      <c r="N1193" s="17"/>
      <c r="O1193" s="39" t="str">
        <f t="shared" si="2"/>
        <v/>
      </c>
    </row>
    <row r="1194" ht="19.5" customHeight="1">
      <c r="A1194" s="15"/>
      <c r="B1194" s="17"/>
      <c r="C1194" s="22" t="str">
        <f t="array" ref="C1194">IF(B1194="","",IFERROR(INDEX('NHÂN VIÊN'!$C$5:$C$54,MATCH(B1194,'NHÂN VIÊN'!$B$5:$B$54,0)),"⚠ Sai mã NV"))</f>
        <v/>
      </c>
      <c r="D1194" s="24"/>
      <c r="E1194" s="24"/>
      <c r="F1194" s="25"/>
      <c r="G1194" s="32" t="str">
        <f>IF(OR(A1194="",B1194=""),"",IF(AND(D1194&lt;&gt;"",E1194&lt;&gt;""),ROUND(MAX(0,(E1194-D1194)*24-MAX(0,MIN(E1194,'CẤU HÌNH'!$C$8)-MAX(D1194,'CẤU HÌNH'!$C$7))*24),2),0))</f>
        <v/>
      </c>
      <c r="H1194" s="34" t="str">
        <f>IF(M1194="X",IF(D1194&gt;'CẤU HÌNH'!$C$5+'CẤU HÌNH'!$C$10/1440,ROUND((D1194-'CẤU HÌNH'!$C$5)*1440,0),0),"")</f>
        <v/>
      </c>
      <c r="I1194" s="34" t="str">
        <f>IF(M1194="X",IF(E1194&lt;'CẤU HÌNH'!$C$6,ROUND(('CẤU HÌNH'!$C$6-E1194)*1440,0),0),"")</f>
        <v/>
      </c>
      <c r="J1194" s="37" t="str">
        <f>IF(M1194="","",IF(M1194="TC",G1194,IF(M1194="X",IF(ROUND((E1194-'CẤU HÌNH'!$C$6)*24,4)&gt;='CẤU HÌNH'!$C$13,FLOOR(ROUND((E1194-'CẤU HÌNH'!$C$6)*24,4),0.5),0),0)))</f>
        <v/>
      </c>
      <c r="K1194" s="32" t="str">
        <f>IF(A1194="","",IF(COUNTIF('CẤU HÌNH'!$E$5:$E$24,A1194)&gt;0,'CẤU HÌNH'!$C$16,IF(WEEKDAY(A1194)=1,'CẤU HÌNH'!$C$15,'CẤU HÌNH'!$C$14)))</f>
        <v/>
      </c>
      <c r="L1194" s="37" t="str">
        <f t="shared" si="1"/>
        <v/>
      </c>
      <c r="M1194" s="38" t="str">
        <f>IF(OR(A1194="",B1194=""),"",IF(F1194&lt;&gt;"",F1194,IF(G1194=0,"",IF(OR(COUNTIF('CẤU HÌNH'!$E$5:$E$24,A1194)&gt;0,WEEKDAY(A1194)=1),"TC",IF(G1194&gt;='CẤU HÌNH'!$C$11,"X",IF(G1194&gt;='CẤU HÌNH'!$C$12,"N","K"))))))</f>
        <v/>
      </c>
      <c r="N1194" s="17"/>
      <c r="O1194" s="39" t="str">
        <f t="shared" si="2"/>
        <v/>
      </c>
    </row>
    <row r="1195" ht="19.5" customHeight="1">
      <c r="A1195" s="15"/>
      <c r="B1195" s="17"/>
      <c r="C1195" s="22" t="str">
        <f t="array" ref="C1195">IF(B1195="","",IFERROR(INDEX('NHÂN VIÊN'!$C$5:$C$54,MATCH(B1195,'NHÂN VIÊN'!$B$5:$B$54,0)),"⚠ Sai mã NV"))</f>
        <v/>
      </c>
      <c r="D1195" s="24"/>
      <c r="E1195" s="24"/>
      <c r="F1195" s="25"/>
      <c r="G1195" s="32" t="str">
        <f>IF(OR(A1195="",B1195=""),"",IF(AND(D1195&lt;&gt;"",E1195&lt;&gt;""),ROUND(MAX(0,(E1195-D1195)*24-MAX(0,MIN(E1195,'CẤU HÌNH'!$C$8)-MAX(D1195,'CẤU HÌNH'!$C$7))*24),2),0))</f>
        <v/>
      </c>
      <c r="H1195" s="34" t="str">
        <f>IF(M1195="X",IF(D1195&gt;'CẤU HÌNH'!$C$5+'CẤU HÌNH'!$C$10/1440,ROUND((D1195-'CẤU HÌNH'!$C$5)*1440,0),0),"")</f>
        <v/>
      </c>
      <c r="I1195" s="34" t="str">
        <f>IF(M1195="X",IF(E1195&lt;'CẤU HÌNH'!$C$6,ROUND(('CẤU HÌNH'!$C$6-E1195)*1440,0),0),"")</f>
        <v/>
      </c>
      <c r="J1195" s="37" t="str">
        <f>IF(M1195="","",IF(M1195="TC",G1195,IF(M1195="X",IF(ROUND((E1195-'CẤU HÌNH'!$C$6)*24,4)&gt;='CẤU HÌNH'!$C$13,FLOOR(ROUND((E1195-'CẤU HÌNH'!$C$6)*24,4),0.5),0),0)))</f>
        <v/>
      </c>
      <c r="K1195" s="32" t="str">
        <f>IF(A1195="","",IF(COUNTIF('CẤU HÌNH'!$E$5:$E$24,A1195)&gt;0,'CẤU HÌNH'!$C$16,IF(WEEKDAY(A1195)=1,'CẤU HÌNH'!$C$15,'CẤU HÌNH'!$C$14)))</f>
        <v/>
      </c>
      <c r="L1195" s="37" t="str">
        <f t="shared" si="1"/>
        <v/>
      </c>
      <c r="M1195" s="38" t="str">
        <f>IF(OR(A1195="",B1195=""),"",IF(F1195&lt;&gt;"",F1195,IF(G1195=0,"",IF(OR(COUNTIF('CẤU HÌNH'!$E$5:$E$24,A1195)&gt;0,WEEKDAY(A1195)=1),"TC",IF(G1195&gt;='CẤU HÌNH'!$C$11,"X",IF(G1195&gt;='CẤU HÌNH'!$C$12,"N","K"))))))</f>
        <v/>
      </c>
      <c r="N1195" s="17"/>
      <c r="O1195" s="39" t="str">
        <f t="shared" si="2"/>
        <v/>
      </c>
    </row>
    <row r="1196" ht="19.5" customHeight="1">
      <c r="A1196" s="15"/>
      <c r="B1196" s="17"/>
      <c r="C1196" s="22" t="str">
        <f t="array" ref="C1196">IF(B1196="","",IFERROR(INDEX('NHÂN VIÊN'!$C$5:$C$54,MATCH(B1196,'NHÂN VIÊN'!$B$5:$B$54,0)),"⚠ Sai mã NV"))</f>
        <v/>
      </c>
      <c r="D1196" s="24"/>
      <c r="E1196" s="24"/>
      <c r="F1196" s="25"/>
      <c r="G1196" s="32" t="str">
        <f>IF(OR(A1196="",B1196=""),"",IF(AND(D1196&lt;&gt;"",E1196&lt;&gt;""),ROUND(MAX(0,(E1196-D1196)*24-MAX(0,MIN(E1196,'CẤU HÌNH'!$C$8)-MAX(D1196,'CẤU HÌNH'!$C$7))*24),2),0))</f>
        <v/>
      </c>
      <c r="H1196" s="34" t="str">
        <f>IF(M1196="X",IF(D1196&gt;'CẤU HÌNH'!$C$5+'CẤU HÌNH'!$C$10/1440,ROUND((D1196-'CẤU HÌNH'!$C$5)*1440,0),0),"")</f>
        <v/>
      </c>
      <c r="I1196" s="34" t="str">
        <f>IF(M1196="X",IF(E1196&lt;'CẤU HÌNH'!$C$6,ROUND(('CẤU HÌNH'!$C$6-E1196)*1440,0),0),"")</f>
        <v/>
      </c>
      <c r="J1196" s="37" t="str">
        <f>IF(M1196="","",IF(M1196="TC",G1196,IF(M1196="X",IF(ROUND((E1196-'CẤU HÌNH'!$C$6)*24,4)&gt;='CẤU HÌNH'!$C$13,FLOOR(ROUND((E1196-'CẤU HÌNH'!$C$6)*24,4),0.5),0),0)))</f>
        <v/>
      </c>
      <c r="K1196" s="32" t="str">
        <f>IF(A1196="","",IF(COUNTIF('CẤU HÌNH'!$E$5:$E$24,A1196)&gt;0,'CẤU HÌNH'!$C$16,IF(WEEKDAY(A1196)=1,'CẤU HÌNH'!$C$15,'CẤU HÌNH'!$C$14)))</f>
        <v/>
      </c>
      <c r="L1196" s="37" t="str">
        <f t="shared" si="1"/>
        <v/>
      </c>
      <c r="M1196" s="38" t="str">
        <f>IF(OR(A1196="",B1196=""),"",IF(F1196&lt;&gt;"",F1196,IF(G1196=0,"",IF(OR(COUNTIF('CẤU HÌNH'!$E$5:$E$24,A1196)&gt;0,WEEKDAY(A1196)=1),"TC",IF(G1196&gt;='CẤU HÌNH'!$C$11,"X",IF(G1196&gt;='CẤU HÌNH'!$C$12,"N","K"))))))</f>
        <v/>
      </c>
      <c r="N1196" s="17"/>
      <c r="O1196" s="39" t="str">
        <f t="shared" si="2"/>
        <v/>
      </c>
    </row>
    <row r="1197" ht="19.5" customHeight="1">
      <c r="A1197" s="15"/>
      <c r="B1197" s="17"/>
      <c r="C1197" s="22" t="str">
        <f t="array" ref="C1197">IF(B1197="","",IFERROR(INDEX('NHÂN VIÊN'!$C$5:$C$54,MATCH(B1197,'NHÂN VIÊN'!$B$5:$B$54,0)),"⚠ Sai mã NV"))</f>
        <v/>
      </c>
      <c r="D1197" s="24"/>
      <c r="E1197" s="24"/>
      <c r="F1197" s="25"/>
      <c r="G1197" s="32" t="str">
        <f>IF(OR(A1197="",B1197=""),"",IF(AND(D1197&lt;&gt;"",E1197&lt;&gt;""),ROUND(MAX(0,(E1197-D1197)*24-MAX(0,MIN(E1197,'CẤU HÌNH'!$C$8)-MAX(D1197,'CẤU HÌNH'!$C$7))*24),2),0))</f>
        <v/>
      </c>
      <c r="H1197" s="34" t="str">
        <f>IF(M1197="X",IF(D1197&gt;'CẤU HÌNH'!$C$5+'CẤU HÌNH'!$C$10/1440,ROUND((D1197-'CẤU HÌNH'!$C$5)*1440,0),0),"")</f>
        <v/>
      </c>
      <c r="I1197" s="34" t="str">
        <f>IF(M1197="X",IF(E1197&lt;'CẤU HÌNH'!$C$6,ROUND(('CẤU HÌNH'!$C$6-E1197)*1440,0),0),"")</f>
        <v/>
      </c>
      <c r="J1197" s="37" t="str">
        <f>IF(M1197="","",IF(M1197="TC",G1197,IF(M1197="X",IF(ROUND((E1197-'CẤU HÌNH'!$C$6)*24,4)&gt;='CẤU HÌNH'!$C$13,FLOOR(ROUND((E1197-'CẤU HÌNH'!$C$6)*24,4),0.5),0),0)))</f>
        <v/>
      </c>
      <c r="K1197" s="32" t="str">
        <f>IF(A1197="","",IF(COUNTIF('CẤU HÌNH'!$E$5:$E$24,A1197)&gt;0,'CẤU HÌNH'!$C$16,IF(WEEKDAY(A1197)=1,'CẤU HÌNH'!$C$15,'CẤU HÌNH'!$C$14)))</f>
        <v/>
      </c>
      <c r="L1197" s="37" t="str">
        <f t="shared" si="1"/>
        <v/>
      </c>
      <c r="M1197" s="38" t="str">
        <f>IF(OR(A1197="",B1197=""),"",IF(F1197&lt;&gt;"",F1197,IF(G1197=0,"",IF(OR(COUNTIF('CẤU HÌNH'!$E$5:$E$24,A1197)&gt;0,WEEKDAY(A1197)=1),"TC",IF(G1197&gt;='CẤU HÌNH'!$C$11,"X",IF(G1197&gt;='CẤU HÌNH'!$C$12,"N","K"))))))</f>
        <v/>
      </c>
      <c r="N1197" s="17"/>
      <c r="O1197" s="39" t="str">
        <f t="shared" si="2"/>
        <v/>
      </c>
    </row>
    <row r="1198" ht="19.5" customHeight="1">
      <c r="A1198" s="15"/>
      <c r="B1198" s="17"/>
      <c r="C1198" s="22" t="str">
        <f t="array" ref="C1198">IF(B1198="","",IFERROR(INDEX('NHÂN VIÊN'!$C$5:$C$54,MATCH(B1198,'NHÂN VIÊN'!$B$5:$B$54,0)),"⚠ Sai mã NV"))</f>
        <v/>
      </c>
      <c r="D1198" s="24"/>
      <c r="E1198" s="24"/>
      <c r="F1198" s="25"/>
      <c r="G1198" s="32" t="str">
        <f>IF(OR(A1198="",B1198=""),"",IF(AND(D1198&lt;&gt;"",E1198&lt;&gt;""),ROUND(MAX(0,(E1198-D1198)*24-MAX(0,MIN(E1198,'CẤU HÌNH'!$C$8)-MAX(D1198,'CẤU HÌNH'!$C$7))*24),2),0))</f>
        <v/>
      </c>
      <c r="H1198" s="34" t="str">
        <f>IF(M1198="X",IF(D1198&gt;'CẤU HÌNH'!$C$5+'CẤU HÌNH'!$C$10/1440,ROUND((D1198-'CẤU HÌNH'!$C$5)*1440,0),0),"")</f>
        <v/>
      </c>
      <c r="I1198" s="34" t="str">
        <f>IF(M1198="X",IF(E1198&lt;'CẤU HÌNH'!$C$6,ROUND(('CẤU HÌNH'!$C$6-E1198)*1440,0),0),"")</f>
        <v/>
      </c>
      <c r="J1198" s="37" t="str">
        <f>IF(M1198="","",IF(M1198="TC",G1198,IF(M1198="X",IF(ROUND((E1198-'CẤU HÌNH'!$C$6)*24,4)&gt;='CẤU HÌNH'!$C$13,FLOOR(ROUND((E1198-'CẤU HÌNH'!$C$6)*24,4),0.5),0),0)))</f>
        <v/>
      </c>
      <c r="K1198" s="32" t="str">
        <f>IF(A1198="","",IF(COUNTIF('CẤU HÌNH'!$E$5:$E$24,A1198)&gt;0,'CẤU HÌNH'!$C$16,IF(WEEKDAY(A1198)=1,'CẤU HÌNH'!$C$15,'CẤU HÌNH'!$C$14)))</f>
        <v/>
      </c>
      <c r="L1198" s="37" t="str">
        <f t="shared" si="1"/>
        <v/>
      </c>
      <c r="M1198" s="38" t="str">
        <f>IF(OR(A1198="",B1198=""),"",IF(F1198&lt;&gt;"",F1198,IF(G1198=0,"",IF(OR(COUNTIF('CẤU HÌNH'!$E$5:$E$24,A1198)&gt;0,WEEKDAY(A1198)=1),"TC",IF(G1198&gt;='CẤU HÌNH'!$C$11,"X",IF(G1198&gt;='CẤU HÌNH'!$C$12,"N","K"))))))</f>
        <v/>
      </c>
      <c r="N1198" s="17"/>
      <c r="O1198" s="39" t="str">
        <f t="shared" si="2"/>
        <v/>
      </c>
    </row>
    <row r="1199" ht="19.5" customHeight="1">
      <c r="A1199" s="15"/>
      <c r="B1199" s="17"/>
      <c r="C1199" s="22" t="str">
        <f t="array" ref="C1199">IF(B1199="","",IFERROR(INDEX('NHÂN VIÊN'!$C$5:$C$54,MATCH(B1199,'NHÂN VIÊN'!$B$5:$B$54,0)),"⚠ Sai mã NV"))</f>
        <v/>
      </c>
      <c r="D1199" s="24"/>
      <c r="E1199" s="24"/>
      <c r="F1199" s="25"/>
      <c r="G1199" s="32" t="str">
        <f>IF(OR(A1199="",B1199=""),"",IF(AND(D1199&lt;&gt;"",E1199&lt;&gt;""),ROUND(MAX(0,(E1199-D1199)*24-MAX(0,MIN(E1199,'CẤU HÌNH'!$C$8)-MAX(D1199,'CẤU HÌNH'!$C$7))*24),2),0))</f>
        <v/>
      </c>
      <c r="H1199" s="34" t="str">
        <f>IF(M1199="X",IF(D1199&gt;'CẤU HÌNH'!$C$5+'CẤU HÌNH'!$C$10/1440,ROUND((D1199-'CẤU HÌNH'!$C$5)*1440,0),0),"")</f>
        <v/>
      </c>
      <c r="I1199" s="34" t="str">
        <f>IF(M1199="X",IF(E1199&lt;'CẤU HÌNH'!$C$6,ROUND(('CẤU HÌNH'!$C$6-E1199)*1440,0),0),"")</f>
        <v/>
      </c>
      <c r="J1199" s="37" t="str">
        <f>IF(M1199="","",IF(M1199="TC",G1199,IF(M1199="X",IF(ROUND((E1199-'CẤU HÌNH'!$C$6)*24,4)&gt;='CẤU HÌNH'!$C$13,FLOOR(ROUND((E1199-'CẤU HÌNH'!$C$6)*24,4),0.5),0),0)))</f>
        <v/>
      </c>
      <c r="K1199" s="32" t="str">
        <f>IF(A1199="","",IF(COUNTIF('CẤU HÌNH'!$E$5:$E$24,A1199)&gt;0,'CẤU HÌNH'!$C$16,IF(WEEKDAY(A1199)=1,'CẤU HÌNH'!$C$15,'CẤU HÌNH'!$C$14)))</f>
        <v/>
      </c>
      <c r="L1199" s="37" t="str">
        <f t="shared" si="1"/>
        <v/>
      </c>
      <c r="M1199" s="38" t="str">
        <f>IF(OR(A1199="",B1199=""),"",IF(F1199&lt;&gt;"",F1199,IF(G1199=0,"",IF(OR(COUNTIF('CẤU HÌNH'!$E$5:$E$24,A1199)&gt;0,WEEKDAY(A1199)=1),"TC",IF(G1199&gt;='CẤU HÌNH'!$C$11,"X",IF(G1199&gt;='CẤU HÌNH'!$C$12,"N","K"))))))</f>
        <v/>
      </c>
      <c r="N1199" s="17"/>
      <c r="O1199" s="39" t="str">
        <f t="shared" si="2"/>
        <v/>
      </c>
    </row>
    <row r="1200" ht="19.5" customHeight="1">
      <c r="A1200" s="15"/>
      <c r="B1200" s="17"/>
      <c r="C1200" s="22" t="str">
        <f t="array" ref="C1200">IF(B1200="","",IFERROR(INDEX('NHÂN VIÊN'!$C$5:$C$54,MATCH(B1200,'NHÂN VIÊN'!$B$5:$B$54,0)),"⚠ Sai mã NV"))</f>
        <v/>
      </c>
      <c r="D1200" s="24"/>
      <c r="E1200" s="24"/>
      <c r="F1200" s="25"/>
      <c r="G1200" s="32" t="str">
        <f>IF(OR(A1200="",B1200=""),"",IF(AND(D1200&lt;&gt;"",E1200&lt;&gt;""),ROUND(MAX(0,(E1200-D1200)*24-MAX(0,MIN(E1200,'CẤU HÌNH'!$C$8)-MAX(D1200,'CẤU HÌNH'!$C$7))*24),2),0))</f>
        <v/>
      </c>
      <c r="H1200" s="34" t="str">
        <f>IF(M1200="X",IF(D1200&gt;'CẤU HÌNH'!$C$5+'CẤU HÌNH'!$C$10/1440,ROUND((D1200-'CẤU HÌNH'!$C$5)*1440,0),0),"")</f>
        <v/>
      </c>
      <c r="I1200" s="34" t="str">
        <f>IF(M1200="X",IF(E1200&lt;'CẤU HÌNH'!$C$6,ROUND(('CẤU HÌNH'!$C$6-E1200)*1440,0),0),"")</f>
        <v/>
      </c>
      <c r="J1200" s="37" t="str">
        <f>IF(M1200="","",IF(M1200="TC",G1200,IF(M1200="X",IF(ROUND((E1200-'CẤU HÌNH'!$C$6)*24,4)&gt;='CẤU HÌNH'!$C$13,FLOOR(ROUND((E1200-'CẤU HÌNH'!$C$6)*24,4),0.5),0),0)))</f>
        <v/>
      </c>
      <c r="K1200" s="32" t="str">
        <f>IF(A1200="","",IF(COUNTIF('CẤU HÌNH'!$E$5:$E$24,A1200)&gt;0,'CẤU HÌNH'!$C$16,IF(WEEKDAY(A1200)=1,'CẤU HÌNH'!$C$15,'CẤU HÌNH'!$C$14)))</f>
        <v/>
      </c>
      <c r="L1200" s="37" t="str">
        <f t="shared" si="1"/>
        <v/>
      </c>
      <c r="M1200" s="38" t="str">
        <f>IF(OR(A1200="",B1200=""),"",IF(F1200&lt;&gt;"",F1200,IF(G1200=0,"",IF(OR(COUNTIF('CẤU HÌNH'!$E$5:$E$24,A1200)&gt;0,WEEKDAY(A1200)=1),"TC",IF(G1200&gt;='CẤU HÌNH'!$C$11,"X",IF(G1200&gt;='CẤU HÌNH'!$C$12,"N","K"))))))</f>
        <v/>
      </c>
      <c r="N1200" s="17"/>
      <c r="O1200" s="39" t="str">
        <f t="shared" si="2"/>
        <v/>
      </c>
    </row>
    <row r="1201" ht="19.5" customHeight="1">
      <c r="A1201" s="15"/>
      <c r="B1201" s="17"/>
      <c r="C1201" s="22" t="str">
        <f t="array" ref="C1201">IF(B1201="","",IFERROR(INDEX('NHÂN VIÊN'!$C$5:$C$54,MATCH(B1201,'NHÂN VIÊN'!$B$5:$B$54,0)),"⚠ Sai mã NV"))</f>
        <v/>
      </c>
      <c r="D1201" s="24"/>
      <c r="E1201" s="24"/>
      <c r="F1201" s="25"/>
      <c r="G1201" s="32" t="str">
        <f>IF(OR(A1201="",B1201=""),"",IF(AND(D1201&lt;&gt;"",E1201&lt;&gt;""),ROUND(MAX(0,(E1201-D1201)*24-MAX(0,MIN(E1201,'CẤU HÌNH'!$C$8)-MAX(D1201,'CẤU HÌNH'!$C$7))*24),2),0))</f>
        <v/>
      </c>
      <c r="H1201" s="34" t="str">
        <f>IF(M1201="X",IF(D1201&gt;'CẤU HÌNH'!$C$5+'CẤU HÌNH'!$C$10/1440,ROUND((D1201-'CẤU HÌNH'!$C$5)*1440,0),0),"")</f>
        <v/>
      </c>
      <c r="I1201" s="34" t="str">
        <f>IF(M1201="X",IF(E1201&lt;'CẤU HÌNH'!$C$6,ROUND(('CẤU HÌNH'!$C$6-E1201)*1440,0),0),"")</f>
        <v/>
      </c>
      <c r="J1201" s="37" t="str">
        <f>IF(M1201="","",IF(M1201="TC",G1201,IF(M1201="X",IF(ROUND((E1201-'CẤU HÌNH'!$C$6)*24,4)&gt;='CẤU HÌNH'!$C$13,FLOOR(ROUND((E1201-'CẤU HÌNH'!$C$6)*24,4),0.5),0),0)))</f>
        <v/>
      </c>
      <c r="K1201" s="32" t="str">
        <f>IF(A1201="","",IF(COUNTIF('CẤU HÌNH'!$E$5:$E$24,A1201)&gt;0,'CẤU HÌNH'!$C$16,IF(WEEKDAY(A1201)=1,'CẤU HÌNH'!$C$15,'CẤU HÌNH'!$C$14)))</f>
        <v/>
      </c>
      <c r="L1201" s="37" t="str">
        <f t="shared" si="1"/>
        <v/>
      </c>
      <c r="M1201" s="38" t="str">
        <f>IF(OR(A1201="",B1201=""),"",IF(F1201&lt;&gt;"",F1201,IF(G1201=0,"",IF(OR(COUNTIF('CẤU HÌNH'!$E$5:$E$24,A1201)&gt;0,WEEKDAY(A1201)=1),"TC",IF(G1201&gt;='CẤU HÌNH'!$C$11,"X",IF(G1201&gt;='CẤU HÌNH'!$C$12,"N","K"))))))</f>
        <v/>
      </c>
      <c r="N1201" s="17"/>
      <c r="O1201" s="39" t="str">
        <f t="shared" si="2"/>
        <v/>
      </c>
    </row>
    <row r="1202" ht="19.5" customHeight="1">
      <c r="A1202" s="15"/>
      <c r="B1202" s="17"/>
      <c r="C1202" s="22" t="str">
        <f t="array" ref="C1202">IF(B1202="","",IFERROR(INDEX('NHÂN VIÊN'!$C$5:$C$54,MATCH(B1202,'NHÂN VIÊN'!$B$5:$B$54,0)),"⚠ Sai mã NV"))</f>
        <v/>
      </c>
      <c r="D1202" s="24"/>
      <c r="E1202" s="24"/>
      <c r="F1202" s="25"/>
      <c r="G1202" s="32" t="str">
        <f>IF(OR(A1202="",B1202=""),"",IF(AND(D1202&lt;&gt;"",E1202&lt;&gt;""),ROUND(MAX(0,(E1202-D1202)*24-MAX(0,MIN(E1202,'CẤU HÌNH'!$C$8)-MAX(D1202,'CẤU HÌNH'!$C$7))*24),2),0))</f>
        <v/>
      </c>
      <c r="H1202" s="34" t="str">
        <f>IF(M1202="X",IF(D1202&gt;'CẤU HÌNH'!$C$5+'CẤU HÌNH'!$C$10/1440,ROUND((D1202-'CẤU HÌNH'!$C$5)*1440,0),0),"")</f>
        <v/>
      </c>
      <c r="I1202" s="34" t="str">
        <f>IF(M1202="X",IF(E1202&lt;'CẤU HÌNH'!$C$6,ROUND(('CẤU HÌNH'!$C$6-E1202)*1440,0),0),"")</f>
        <v/>
      </c>
      <c r="J1202" s="37" t="str">
        <f>IF(M1202="","",IF(M1202="TC",G1202,IF(M1202="X",IF(ROUND((E1202-'CẤU HÌNH'!$C$6)*24,4)&gt;='CẤU HÌNH'!$C$13,FLOOR(ROUND((E1202-'CẤU HÌNH'!$C$6)*24,4),0.5),0),0)))</f>
        <v/>
      </c>
      <c r="K1202" s="32" t="str">
        <f>IF(A1202="","",IF(COUNTIF('CẤU HÌNH'!$E$5:$E$24,A1202)&gt;0,'CẤU HÌNH'!$C$16,IF(WEEKDAY(A1202)=1,'CẤU HÌNH'!$C$15,'CẤU HÌNH'!$C$14)))</f>
        <v/>
      </c>
      <c r="L1202" s="37" t="str">
        <f t="shared" si="1"/>
        <v/>
      </c>
      <c r="M1202" s="38" t="str">
        <f>IF(OR(A1202="",B1202=""),"",IF(F1202&lt;&gt;"",F1202,IF(G1202=0,"",IF(OR(COUNTIF('CẤU HÌNH'!$E$5:$E$24,A1202)&gt;0,WEEKDAY(A1202)=1),"TC",IF(G1202&gt;='CẤU HÌNH'!$C$11,"X",IF(G1202&gt;='CẤU HÌNH'!$C$12,"N","K"))))))</f>
        <v/>
      </c>
      <c r="N1202" s="17"/>
      <c r="O1202" s="39" t="str">
        <f t="shared" si="2"/>
        <v/>
      </c>
    </row>
    <row r="1203" ht="19.5" customHeight="1">
      <c r="A1203" s="15"/>
      <c r="B1203" s="17"/>
      <c r="C1203" s="22" t="str">
        <f t="array" ref="C1203">IF(B1203="","",IFERROR(INDEX('NHÂN VIÊN'!$C$5:$C$54,MATCH(B1203,'NHÂN VIÊN'!$B$5:$B$54,0)),"⚠ Sai mã NV"))</f>
        <v/>
      </c>
      <c r="D1203" s="24"/>
      <c r="E1203" s="24"/>
      <c r="F1203" s="25"/>
      <c r="G1203" s="32" t="str">
        <f>IF(OR(A1203="",B1203=""),"",IF(AND(D1203&lt;&gt;"",E1203&lt;&gt;""),ROUND(MAX(0,(E1203-D1203)*24-MAX(0,MIN(E1203,'CẤU HÌNH'!$C$8)-MAX(D1203,'CẤU HÌNH'!$C$7))*24),2),0))</f>
        <v/>
      </c>
      <c r="H1203" s="34" t="str">
        <f>IF(M1203="X",IF(D1203&gt;'CẤU HÌNH'!$C$5+'CẤU HÌNH'!$C$10/1440,ROUND((D1203-'CẤU HÌNH'!$C$5)*1440,0),0),"")</f>
        <v/>
      </c>
      <c r="I1203" s="34" t="str">
        <f>IF(M1203="X",IF(E1203&lt;'CẤU HÌNH'!$C$6,ROUND(('CẤU HÌNH'!$C$6-E1203)*1440,0),0),"")</f>
        <v/>
      </c>
      <c r="J1203" s="37" t="str">
        <f>IF(M1203="","",IF(M1203="TC",G1203,IF(M1203="X",IF(ROUND((E1203-'CẤU HÌNH'!$C$6)*24,4)&gt;='CẤU HÌNH'!$C$13,FLOOR(ROUND((E1203-'CẤU HÌNH'!$C$6)*24,4),0.5),0),0)))</f>
        <v/>
      </c>
      <c r="K1203" s="32" t="str">
        <f>IF(A1203="","",IF(COUNTIF('CẤU HÌNH'!$E$5:$E$24,A1203)&gt;0,'CẤU HÌNH'!$C$16,IF(WEEKDAY(A1203)=1,'CẤU HÌNH'!$C$15,'CẤU HÌNH'!$C$14)))</f>
        <v/>
      </c>
      <c r="L1203" s="37" t="str">
        <f t="shared" si="1"/>
        <v/>
      </c>
      <c r="M1203" s="38" t="str">
        <f>IF(OR(A1203="",B1203=""),"",IF(F1203&lt;&gt;"",F1203,IF(G1203=0,"",IF(OR(COUNTIF('CẤU HÌNH'!$E$5:$E$24,A1203)&gt;0,WEEKDAY(A1203)=1),"TC",IF(G1203&gt;='CẤU HÌNH'!$C$11,"X",IF(G1203&gt;='CẤU HÌNH'!$C$12,"N","K"))))))</f>
        <v/>
      </c>
      <c r="N1203" s="17"/>
      <c r="O1203" s="39" t="str">
        <f t="shared" si="2"/>
        <v/>
      </c>
    </row>
    <row r="1204" ht="19.5" customHeight="1">
      <c r="A1204" s="15"/>
      <c r="B1204" s="17"/>
      <c r="C1204" s="22" t="str">
        <f t="array" ref="C1204">IF(B1204="","",IFERROR(INDEX('NHÂN VIÊN'!$C$5:$C$54,MATCH(B1204,'NHÂN VIÊN'!$B$5:$B$54,0)),"⚠ Sai mã NV"))</f>
        <v/>
      </c>
      <c r="D1204" s="24"/>
      <c r="E1204" s="24"/>
      <c r="F1204" s="25"/>
      <c r="G1204" s="32" t="str">
        <f>IF(OR(A1204="",B1204=""),"",IF(AND(D1204&lt;&gt;"",E1204&lt;&gt;""),ROUND(MAX(0,(E1204-D1204)*24-MAX(0,MIN(E1204,'CẤU HÌNH'!$C$8)-MAX(D1204,'CẤU HÌNH'!$C$7))*24),2),0))</f>
        <v/>
      </c>
      <c r="H1204" s="34" t="str">
        <f>IF(M1204="X",IF(D1204&gt;'CẤU HÌNH'!$C$5+'CẤU HÌNH'!$C$10/1440,ROUND((D1204-'CẤU HÌNH'!$C$5)*1440,0),0),"")</f>
        <v/>
      </c>
      <c r="I1204" s="34" t="str">
        <f>IF(M1204="X",IF(E1204&lt;'CẤU HÌNH'!$C$6,ROUND(('CẤU HÌNH'!$C$6-E1204)*1440,0),0),"")</f>
        <v/>
      </c>
      <c r="J1204" s="37" t="str">
        <f>IF(M1204="","",IF(M1204="TC",G1204,IF(M1204="X",IF(ROUND((E1204-'CẤU HÌNH'!$C$6)*24,4)&gt;='CẤU HÌNH'!$C$13,FLOOR(ROUND((E1204-'CẤU HÌNH'!$C$6)*24,4),0.5),0),0)))</f>
        <v/>
      </c>
      <c r="K1204" s="32" t="str">
        <f>IF(A1204="","",IF(COUNTIF('CẤU HÌNH'!$E$5:$E$24,A1204)&gt;0,'CẤU HÌNH'!$C$16,IF(WEEKDAY(A1204)=1,'CẤU HÌNH'!$C$15,'CẤU HÌNH'!$C$14)))</f>
        <v/>
      </c>
      <c r="L1204" s="37" t="str">
        <f t="shared" si="1"/>
        <v/>
      </c>
      <c r="M1204" s="38" t="str">
        <f>IF(OR(A1204="",B1204=""),"",IF(F1204&lt;&gt;"",F1204,IF(G1204=0,"",IF(OR(COUNTIF('CẤU HÌNH'!$E$5:$E$24,A1204)&gt;0,WEEKDAY(A1204)=1),"TC",IF(G1204&gt;='CẤU HÌNH'!$C$11,"X",IF(G1204&gt;='CẤU HÌNH'!$C$12,"N","K"))))))</f>
        <v/>
      </c>
      <c r="N1204" s="17"/>
      <c r="O1204" s="39" t="str">
        <f t="shared" si="2"/>
        <v/>
      </c>
    </row>
    <row r="1205" ht="19.5" customHeight="1">
      <c r="A1205" s="15"/>
      <c r="B1205" s="17"/>
      <c r="C1205" s="22" t="str">
        <f t="array" ref="C1205">IF(B1205="","",IFERROR(INDEX('NHÂN VIÊN'!$C$5:$C$54,MATCH(B1205,'NHÂN VIÊN'!$B$5:$B$54,0)),"⚠ Sai mã NV"))</f>
        <v/>
      </c>
      <c r="D1205" s="24"/>
      <c r="E1205" s="24"/>
      <c r="F1205" s="25"/>
      <c r="G1205" s="32" t="str">
        <f>IF(OR(A1205="",B1205=""),"",IF(AND(D1205&lt;&gt;"",E1205&lt;&gt;""),ROUND(MAX(0,(E1205-D1205)*24-MAX(0,MIN(E1205,'CẤU HÌNH'!$C$8)-MAX(D1205,'CẤU HÌNH'!$C$7))*24),2),0))</f>
        <v/>
      </c>
      <c r="H1205" s="34" t="str">
        <f>IF(M1205="X",IF(D1205&gt;'CẤU HÌNH'!$C$5+'CẤU HÌNH'!$C$10/1440,ROUND((D1205-'CẤU HÌNH'!$C$5)*1440,0),0),"")</f>
        <v/>
      </c>
      <c r="I1205" s="34" t="str">
        <f>IF(M1205="X",IF(E1205&lt;'CẤU HÌNH'!$C$6,ROUND(('CẤU HÌNH'!$C$6-E1205)*1440,0),0),"")</f>
        <v/>
      </c>
      <c r="J1205" s="37" t="str">
        <f>IF(M1205="","",IF(M1205="TC",G1205,IF(M1205="X",IF(ROUND((E1205-'CẤU HÌNH'!$C$6)*24,4)&gt;='CẤU HÌNH'!$C$13,FLOOR(ROUND((E1205-'CẤU HÌNH'!$C$6)*24,4),0.5),0),0)))</f>
        <v/>
      </c>
      <c r="K1205" s="32" t="str">
        <f>IF(A1205="","",IF(COUNTIF('CẤU HÌNH'!$E$5:$E$24,A1205)&gt;0,'CẤU HÌNH'!$C$16,IF(WEEKDAY(A1205)=1,'CẤU HÌNH'!$C$15,'CẤU HÌNH'!$C$14)))</f>
        <v/>
      </c>
      <c r="L1205" s="37" t="str">
        <f t="shared" si="1"/>
        <v/>
      </c>
      <c r="M1205" s="38" t="str">
        <f>IF(OR(A1205="",B1205=""),"",IF(F1205&lt;&gt;"",F1205,IF(G1205=0,"",IF(OR(COUNTIF('CẤU HÌNH'!$E$5:$E$24,A1205)&gt;0,WEEKDAY(A1205)=1),"TC",IF(G1205&gt;='CẤU HÌNH'!$C$11,"X",IF(G1205&gt;='CẤU HÌNH'!$C$12,"N","K"))))))</f>
        <v/>
      </c>
      <c r="N1205" s="17"/>
      <c r="O1205" s="39" t="str">
        <f t="shared" si="2"/>
        <v/>
      </c>
    </row>
    <row r="1206" ht="19.5" customHeight="1">
      <c r="A1206" s="15"/>
      <c r="B1206" s="17"/>
      <c r="C1206" s="22" t="str">
        <f t="array" ref="C1206">IF(B1206="","",IFERROR(INDEX('NHÂN VIÊN'!$C$5:$C$54,MATCH(B1206,'NHÂN VIÊN'!$B$5:$B$54,0)),"⚠ Sai mã NV"))</f>
        <v/>
      </c>
      <c r="D1206" s="24"/>
      <c r="E1206" s="24"/>
      <c r="F1206" s="25"/>
      <c r="G1206" s="32" t="str">
        <f>IF(OR(A1206="",B1206=""),"",IF(AND(D1206&lt;&gt;"",E1206&lt;&gt;""),ROUND(MAX(0,(E1206-D1206)*24-MAX(0,MIN(E1206,'CẤU HÌNH'!$C$8)-MAX(D1206,'CẤU HÌNH'!$C$7))*24),2),0))</f>
        <v/>
      </c>
      <c r="H1206" s="34" t="str">
        <f>IF(M1206="X",IF(D1206&gt;'CẤU HÌNH'!$C$5+'CẤU HÌNH'!$C$10/1440,ROUND((D1206-'CẤU HÌNH'!$C$5)*1440,0),0),"")</f>
        <v/>
      </c>
      <c r="I1206" s="34" t="str">
        <f>IF(M1206="X",IF(E1206&lt;'CẤU HÌNH'!$C$6,ROUND(('CẤU HÌNH'!$C$6-E1206)*1440,0),0),"")</f>
        <v/>
      </c>
      <c r="J1206" s="37" t="str">
        <f>IF(M1206="","",IF(M1206="TC",G1206,IF(M1206="X",IF(ROUND((E1206-'CẤU HÌNH'!$C$6)*24,4)&gt;='CẤU HÌNH'!$C$13,FLOOR(ROUND((E1206-'CẤU HÌNH'!$C$6)*24,4),0.5),0),0)))</f>
        <v/>
      </c>
      <c r="K1206" s="32" t="str">
        <f>IF(A1206="","",IF(COUNTIF('CẤU HÌNH'!$E$5:$E$24,A1206)&gt;0,'CẤU HÌNH'!$C$16,IF(WEEKDAY(A1206)=1,'CẤU HÌNH'!$C$15,'CẤU HÌNH'!$C$14)))</f>
        <v/>
      </c>
      <c r="L1206" s="37" t="str">
        <f t="shared" si="1"/>
        <v/>
      </c>
      <c r="M1206" s="38" t="str">
        <f>IF(OR(A1206="",B1206=""),"",IF(F1206&lt;&gt;"",F1206,IF(G1206=0,"",IF(OR(COUNTIF('CẤU HÌNH'!$E$5:$E$24,A1206)&gt;0,WEEKDAY(A1206)=1),"TC",IF(G1206&gt;='CẤU HÌNH'!$C$11,"X",IF(G1206&gt;='CẤU HÌNH'!$C$12,"N","K"))))))</f>
        <v/>
      </c>
      <c r="N1206" s="17"/>
      <c r="O1206" s="39" t="str">
        <f t="shared" si="2"/>
        <v/>
      </c>
    </row>
    <row r="1207" ht="19.5" customHeight="1">
      <c r="A1207" s="15"/>
      <c r="B1207" s="17"/>
      <c r="C1207" s="22" t="str">
        <f t="array" ref="C1207">IF(B1207="","",IFERROR(INDEX('NHÂN VIÊN'!$C$5:$C$54,MATCH(B1207,'NHÂN VIÊN'!$B$5:$B$54,0)),"⚠ Sai mã NV"))</f>
        <v/>
      </c>
      <c r="D1207" s="24"/>
      <c r="E1207" s="24"/>
      <c r="F1207" s="25"/>
      <c r="G1207" s="32" t="str">
        <f>IF(OR(A1207="",B1207=""),"",IF(AND(D1207&lt;&gt;"",E1207&lt;&gt;""),ROUND(MAX(0,(E1207-D1207)*24-MAX(0,MIN(E1207,'CẤU HÌNH'!$C$8)-MAX(D1207,'CẤU HÌNH'!$C$7))*24),2),0))</f>
        <v/>
      </c>
      <c r="H1207" s="34" t="str">
        <f>IF(M1207="X",IF(D1207&gt;'CẤU HÌNH'!$C$5+'CẤU HÌNH'!$C$10/1440,ROUND((D1207-'CẤU HÌNH'!$C$5)*1440,0),0),"")</f>
        <v/>
      </c>
      <c r="I1207" s="34" t="str">
        <f>IF(M1207="X",IF(E1207&lt;'CẤU HÌNH'!$C$6,ROUND(('CẤU HÌNH'!$C$6-E1207)*1440,0),0),"")</f>
        <v/>
      </c>
      <c r="J1207" s="37" t="str">
        <f>IF(M1207="","",IF(M1207="TC",G1207,IF(M1207="X",IF(ROUND((E1207-'CẤU HÌNH'!$C$6)*24,4)&gt;='CẤU HÌNH'!$C$13,FLOOR(ROUND((E1207-'CẤU HÌNH'!$C$6)*24,4),0.5),0),0)))</f>
        <v/>
      </c>
      <c r="K1207" s="32" t="str">
        <f>IF(A1207="","",IF(COUNTIF('CẤU HÌNH'!$E$5:$E$24,A1207)&gt;0,'CẤU HÌNH'!$C$16,IF(WEEKDAY(A1207)=1,'CẤU HÌNH'!$C$15,'CẤU HÌNH'!$C$14)))</f>
        <v/>
      </c>
      <c r="L1207" s="37" t="str">
        <f t="shared" si="1"/>
        <v/>
      </c>
      <c r="M1207" s="38" t="str">
        <f>IF(OR(A1207="",B1207=""),"",IF(F1207&lt;&gt;"",F1207,IF(G1207=0,"",IF(OR(COUNTIF('CẤU HÌNH'!$E$5:$E$24,A1207)&gt;0,WEEKDAY(A1207)=1),"TC",IF(G1207&gt;='CẤU HÌNH'!$C$11,"X",IF(G1207&gt;='CẤU HÌNH'!$C$12,"N","K"))))))</f>
        <v/>
      </c>
      <c r="N1207" s="17"/>
      <c r="O1207" s="39" t="str">
        <f t="shared" si="2"/>
        <v/>
      </c>
    </row>
    <row r="1208" ht="19.5" customHeight="1">
      <c r="A1208" s="15"/>
      <c r="B1208" s="17"/>
      <c r="C1208" s="22" t="str">
        <f t="array" ref="C1208">IF(B1208="","",IFERROR(INDEX('NHÂN VIÊN'!$C$5:$C$54,MATCH(B1208,'NHÂN VIÊN'!$B$5:$B$54,0)),"⚠ Sai mã NV"))</f>
        <v/>
      </c>
      <c r="D1208" s="24"/>
      <c r="E1208" s="24"/>
      <c r="F1208" s="25"/>
      <c r="G1208" s="32" t="str">
        <f>IF(OR(A1208="",B1208=""),"",IF(AND(D1208&lt;&gt;"",E1208&lt;&gt;""),ROUND(MAX(0,(E1208-D1208)*24-MAX(0,MIN(E1208,'CẤU HÌNH'!$C$8)-MAX(D1208,'CẤU HÌNH'!$C$7))*24),2),0))</f>
        <v/>
      </c>
      <c r="H1208" s="34" t="str">
        <f>IF(M1208="X",IF(D1208&gt;'CẤU HÌNH'!$C$5+'CẤU HÌNH'!$C$10/1440,ROUND((D1208-'CẤU HÌNH'!$C$5)*1440,0),0),"")</f>
        <v/>
      </c>
      <c r="I1208" s="34" t="str">
        <f>IF(M1208="X",IF(E1208&lt;'CẤU HÌNH'!$C$6,ROUND(('CẤU HÌNH'!$C$6-E1208)*1440,0),0),"")</f>
        <v/>
      </c>
      <c r="J1208" s="37" t="str">
        <f>IF(M1208="","",IF(M1208="TC",G1208,IF(M1208="X",IF(ROUND((E1208-'CẤU HÌNH'!$C$6)*24,4)&gt;='CẤU HÌNH'!$C$13,FLOOR(ROUND((E1208-'CẤU HÌNH'!$C$6)*24,4),0.5),0),0)))</f>
        <v/>
      </c>
      <c r="K1208" s="32" t="str">
        <f>IF(A1208="","",IF(COUNTIF('CẤU HÌNH'!$E$5:$E$24,A1208)&gt;0,'CẤU HÌNH'!$C$16,IF(WEEKDAY(A1208)=1,'CẤU HÌNH'!$C$15,'CẤU HÌNH'!$C$14)))</f>
        <v/>
      </c>
      <c r="L1208" s="37" t="str">
        <f t="shared" si="1"/>
        <v/>
      </c>
      <c r="M1208" s="38" t="str">
        <f>IF(OR(A1208="",B1208=""),"",IF(F1208&lt;&gt;"",F1208,IF(G1208=0,"",IF(OR(COUNTIF('CẤU HÌNH'!$E$5:$E$24,A1208)&gt;0,WEEKDAY(A1208)=1),"TC",IF(G1208&gt;='CẤU HÌNH'!$C$11,"X",IF(G1208&gt;='CẤU HÌNH'!$C$12,"N","K"))))))</f>
        <v/>
      </c>
      <c r="N1208" s="17"/>
      <c r="O1208" s="39" t="str">
        <f t="shared" si="2"/>
        <v/>
      </c>
    </row>
    <row r="1209" ht="19.5" customHeight="1">
      <c r="A1209" s="15"/>
      <c r="B1209" s="17"/>
      <c r="C1209" s="22" t="str">
        <f t="array" ref="C1209">IF(B1209="","",IFERROR(INDEX('NHÂN VIÊN'!$C$5:$C$54,MATCH(B1209,'NHÂN VIÊN'!$B$5:$B$54,0)),"⚠ Sai mã NV"))</f>
        <v/>
      </c>
      <c r="D1209" s="24"/>
      <c r="E1209" s="24"/>
      <c r="F1209" s="25"/>
      <c r="G1209" s="32" t="str">
        <f>IF(OR(A1209="",B1209=""),"",IF(AND(D1209&lt;&gt;"",E1209&lt;&gt;""),ROUND(MAX(0,(E1209-D1209)*24-MAX(0,MIN(E1209,'CẤU HÌNH'!$C$8)-MAX(D1209,'CẤU HÌNH'!$C$7))*24),2),0))</f>
        <v/>
      </c>
      <c r="H1209" s="34" t="str">
        <f>IF(M1209="X",IF(D1209&gt;'CẤU HÌNH'!$C$5+'CẤU HÌNH'!$C$10/1440,ROUND((D1209-'CẤU HÌNH'!$C$5)*1440,0),0),"")</f>
        <v/>
      </c>
      <c r="I1209" s="34" t="str">
        <f>IF(M1209="X",IF(E1209&lt;'CẤU HÌNH'!$C$6,ROUND(('CẤU HÌNH'!$C$6-E1209)*1440,0),0),"")</f>
        <v/>
      </c>
      <c r="J1209" s="37" t="str">
        <f>IF(M1209="","",IF(M1209="TC",G1209,IF(M1209="X",IF(ROUND((E1209-'CẤU HÌNH'!$C$6)*24,4)&gt;='CẤU HÌNH'!$C$13,FLOOR(ROUND((E1209-'CẤU HÌNH'!$C$6)*24,4),0.5),0),0)))</f>
        <v/>
      </c>
      <c r="K1209" s="32" t="str">
        <f>IF(A1209="","",IF(COUNTIF('CẤU HÌNH'!$E$5:$E$24,A1209)&gt;0,'CẤU HÌNH'!$C$16,IF(WEEKDAY(A1209)=1,'CẤU HÌNH'!$C$15,'CẤU HÌNH'!$C$14)))</f>
        <v/>
      </c>
      <c r="L1209" s="37" t="str">
        <f t="shared" si="1"/>
        <v/>
      </c>
      <c r="M1209" s="38" t="str">
        <f>IF(OR(A1209="",B1209=""),"",IF(F1209&lt;&gt;"",F1209,IF(G1209=0,"",IF(OR(COUNTIF('CẤU HÌNH'!$E$5:$E$24,A1209)&gt;0,WEEKDAY(A1209)=1),"TC",IF(G1209&gt;='CẤU HÌNH'!$C$11,"X",IF(G1209&gt;='CẤU HÌNH'!$C$12,"N","K"))))))</f>
        <v/>
      </c>
      <c r="N1209" s="17"/>
      <c r="O1209" s="39" t="str">
        <f t="shared" si="2"/>
        <v/>
      </c>
    </row>
    <row r="1210" ht="19.5" customHeight="1">
      <c r="A1210" s="15"/>
      <c r="B1210" s="17"/>
      <c r="C1210" s="22" t="str">
        <f t="array" ref="C1210">IF(B1210="","",IFERROR(INDEX('NHÂN VIÊN'!$C$5:$C$54,MATCH(B1210,'NHÂN VIÊN'!$B$5:$B$54,0)),"⚠ Sai mã NV"))</f>
        <v/>
      </c>
      <c r="D1210" s="24"/>
      <c r="E1210" s="24"/>
      <c r="F1210" s="25"/>
      <c r="G1210" s="32" t="str">
        <f>IF(OR(A1210="",B1210=""),"",IF(AND(D1210&lt;&gt;"",E1210&lt;&gt;""),ROUND(MAX(0,(E1210-D1210)*24-MAX(0,MIN(E1210,'CẤU HÌNH'!$C$8)-MAX(D1210,'CẤU HÌNH'!$C$7))*24),2),0))</f>
        <v/>
      </c>
      <c r="H1210" s="34" t="str">
        <f>IF(M1210="X",IF(D1210&gt;'CẤU HÌNH'!$C$5+'CẤU HÌNH'!$C$10/1440,ROUND((D1210-'CẤU HÌNH'!$C$5)*1440,0),0),"")</f>
        <v/>
      </c>
      <c r="I1210" s="34" t="str">
        <f>IF(M1210="X",IF(E1210&lt;'CẤU HÌNH'!$C$6,ROUND(('CẤU HÌNH'!$C$6-E1210)*1440,0),0),"")</f>
        <v/>
      </c>
      <c r="J1210" s="37" t="str">
        <f>IF(M1210="","",IF(M1210="TC",G1210,IF(M1210="X",IF(ROUND((E1210-'CẤU HÌNH'!$C$6)*24,4)&gt;='CẤU HÌNH'!$C$13,FLOOR(ROUND((E1210-'CẤU HÌNH'!$C$6)*24,4),0.5),0),0)))</f>
        <v/>
      </c>
      <c r="K1210" s="32" t="str">
        <f>IF(A1210="","",IF(COUNTIF('CẤU HÌNH'!$E$5:$E$24,A1210)&gt;0,'CẤU HÌNH'!$C$16,IF(WEEKDAY(A1210)=1,'CẤU HÌNH'!$C$15,'CẤU HÌNH'!$C$14)))</f>
        <v/>
      </c>
      <c r="L1210" s="37" t="str">
        <f t="shared" si="1"/>
        <v/>
      </c>
      <c r="M1210" s="38" t="str">
        <f>IF(OR(A1210="",B1210=""),"",IF(F1210&lt;&gt;"",F1210,IF(G1210=0,"",IF(OR(COUNTIF('CẤU HÌNH'!$E$5:$E$24,A1210)&gt;0,WEEKDAY(A1210)=1),"TC",IF(G1210&gt;='CẤU HÌNH'!$C$11,"X",IF(G1210&gt;='CẤU HÌNH'!$C$12,"N","K"))))))</f>
        <v/>
      </c>
      <c r="N1210" s="17"/>
      <c r="O1210" s="39" t="str">
        <f t="shared" si="2"/>
        <v/>
      </c>
    </row>
    <row r="1211" ht="19.5" customHeight="1">
      <c r="A1211" s="15"/>
      <c r="B1211" s="17"/>
      <c r="C1211" s="22" t="str">
        <f t="array" ref="C1211">IF(B1211="","",IFERROR(INDEX('NHÂN VIÊN'!$C$5:$C$54,MATCH(B1211,'NHÂN VIÊN'!$B$5:$B$54,0)),"⚠ Sai mã NV"))</f>
        <v/>
      </c>
      <c r="D1211" s="24"/>
      <c r="E1211" s="24"/>
      <c r="F1211" s="25"/>
      <c r="G1211" s="32" t="str">
        <f>IF(OR(A1211="",B1211=""),"",IF(AND(D1211&lt;&gt;"",E1211&lt;&gt;""),ROUND(MAX(0,(E1211-D1211)*24-MAX(0,MIN(E1211,'CẤU HÌNH'!$C$8)-MAX(D1211,'CẤU HÌNH'!$C$7))*24),2),0))</f>
        <v/>
      </c>
      <c r="H1211" s="34" t="str">
        <f>IF(M1211="X",IF(D1211&gt;'CẤU HÌNH'!$C$5+'CẤU HÌNH'!$C$10/1440,ROUND((D1211-'CẤU HÌNH'!$C$5)*1440,0),0),"")</f>
        <v/>
      </c>
      <c r="I1211" s="34" t="str">
        <f>IF(M1211="X",IF(E1211&lt;'CẤU HÌNH'!$C$6,ROUND(('CẤU HÌNH'!$C$6-E1211)*1440,0),0),"")</f>
        <v/>
      </c>
      <c r="J1211" s="37" t="str">
        <f>IF(M1211="","",IF(M1211="TC",G1211,IF(M1211="X",IF(ROUND((E1211-'CẤU HÌNH'!$C$6)*24,4)&gt;='CẤU HÌNH'!$C$13,FLOOR(ROUND((E1211-'CẤU HÌNH'!$C$6)*24,4),0.5),0),0)))</f>
        <v/>
      </c>
      <c r="K1211" s="32" t="str">
        <f>IF(A1211="","",IF(COUNTIF('CẤU HÌNH'!$E$5:$E$24,A1211)&gt;0,'CẤU HÌNH'!$C$16,IF(WEEKDAY(A1211)=1,'CẤU HÌNH'!$C$15,'CẤU HÌNH'!$C$14)))</f>
        <v/>
      </c>
      <c r="L1211" s="37" t="str">
        <f t="shared" si="1"/>
        <v/>
      </c>
      <c r="M1211" s="38" t="str">
        <f>IF(OR(A1211="",B1211=""),"",IF(F1211&lt;&gt;"",F1211,IF(G1211=0,"",IF(OR(COUNTIF('CẤU HÌNH'!$E$5:$E$24,A1211)&gt;0,WEEKDAY(A1211)=1),"TC",IF(G1211&gt;='CẤU HÌNH'!$C$11,"X",IF(G1211&gt;='CẤU HÌNH'!$C$12,"N","K"))))))</f>
        <v/>
      </c>
      <c r="N1211" s="17"/>
      <c r="O1211" s="39" t="str">
        <f t="shared" si="2"/>
        <v/>
      </c>
    </row>
    <row r="1212" ht="19.5" customHeight="1">
      <c r="A1212" s="15"/>
      <c r="B1212" s="17"/>
      <c r="C1212" s="22" t="str">
        <f t="array" ref="C1212">IF(B1212="","",IFERROR(INDEX('NHÂN VIÊN'!$C$5:$C$54,MATCH(B1212,'NHÂN VIÊN'!$B$5:$B$54,0)),"⚠ Sai mã NV"))</f>
        <v/>
      </c>
      <c r="D1212" s="24"/>
      <c r="E1212" s="24"/>
      <c r="F1212" s="25"/>
      <c r="G1212" s="32" t="str">
        <f>IF(OR(A1212="",B1212=""),"",IF(AND(D1212&lt;&gt;"",E1212&lt;&gt;""),ROUND(MAX(0,(E1212-D1212)*24-MAX(0,MIN(E1212,'CẤU HÌNH'!$C$8)-MAX(D1212,'CẤU HÌNH'!$C$7))*24),2),0))</f>
        <v/>
      </c>
      <c r="H1212" s="34" t="str">
        <f>IF(M1212="X",IF(D1212&gt;'CẤU HÌNH'!$C$5+'CẤU HÌNH'!$C$10/1440,ROUND((D1212-'CẤU HÌNH'!$C$5)*1440,0),0),"")</f>
        <v/>
      </c>
      <c r="I1212" s="34" t="str">
        <f>IF(M1212="X",IF(E1212&lt;'CẤU HÌNH'!$C$6,ROUND(('CẤU HÌNH'!$C$6-E1212)*1440,0),0),"")</f>
        <v/>
      </c>
      <c r="J1212" s="37" t="str">
        <f>IF(M1212="","",IF(M1212="TC",G1212,IF(M1212="X",IF(ROUND((E1212-'CẤU HÌNH'!$C$6)*24,4)&gt;='CẤU HÌNH'!$C$13,FLOOR(ROUND((E1212-'CẤU HÌNH'!$C$6)*24,4),0.5),0),0)))</f>
        <v/>
      </c>
      <c r="K1212" s="32" t="str">
        <f>IF(A1212="","",IF(COUNTIF('CẤU HÌNH'!$E$5:$E$24,A1212)&gt;0,'CẤU HÌNH'!$C$16,IF(WEEKDAY(A1212)=1,'CẤU HÌNH'!$C$15,'CẤU HÌNH'!$C$14)))</f>
        <v/>
      </c>
      <c r="L1212" s="37" t="str">
        <f t="shared" si="1"/>
        <v/>
      </c>
      <c r="M1212" s="38" t="str">
        <f>IF(OR(A1212="",B1212=""),"",IF(F1212&lt;&gt;"",F1212,IF(G1212=0,"",IF(OR(COUNTIF('CẤU HÌNH'!$E$5:$E$24,A1212)&gt;0,WEEKDAY(A1212)=1),"TC",IF(G1212&gt;='CẤU HÌNH'!$C$11,"X",IF(G1212&gt;='CẤU HÌNH'!$C$12,"N","K"))))))</f>
        <v/>
      </c>
      <c r="N1212" s="17"/>
      <c r="O1212" s="39" t="str">
        <f t="shared" si="2"/>
        <v/>
      </c>
    </row>
    <row r="1213" ht="19.5" customHeight="1">
      <c r="A1213" s="15"/>
      <c r="B1213" s="17"/>
      <c r="C1213" s="22" t="str">
        <f t="array" ref="C1213">IF(B1213="","",IFERROR(INDEX('NHÂN VIÊN'!$C$5:$C$54,MATCH(B1213,'NHÂN VIÊN'!$B$5:$B$54,0)),"⚠ Sai mã NV"))</f>
        <v/>
      </c>
      <c r="D1213" s="24"/>
      <c r="E1213" s="24"/>
      <c r="F1213" s="25"/>
      <c r="G1213" s="32" t="str">
        <f>IF(OR(A1213="",B1213=""),"",IF(AND(D1213&lt;&gt;"",E1213&lt;&gt;""),ROUND(MAX(0,(E1213-D1213)*24-MAX(0,MIN(E1213,'CẤU HÌNH'!$C$8)-MAX(D1213,'CẤU HÌNH'!$C$7))*24),2),0))</f>
        <v/>
      </c>
      <c r="H1213" s="34" t="str">
        <f>IF(M1213="X",IF(D1213&gt;'CẤU HÌNH'!$C$5+'CẤU HÌNH'!$C$10/1440,ROUND((D1213-'CẤU HÌNH'!$C$5)*1440,0),0),"")</f>
        <v/>
      </c>
      <c r="I1213" s="34" t="str">
        <f>IF(M1213="X",IF(E1213&lt;'CẤU HÌNH'!$C$6,ROUND(('CẤU HÌNH'!$C$6-E1213)*1440,0),0),"")</f>
        <v/>
      </c>
      <c r="J1213" s="37" t="str">
        <f>IF(M1213="","",IF(M1213="TC",G1213,IF(M1213="X",IF(ROUND((E1213-'CẤU HÌNH'!$C$6)*24,4)&gt;='CẤU HÌNH'!$C$13,FLOOR(ROUND((E1213-'CẤU HÌNH'!$C$6)*24,4),0.5),0),0)))</f>
        <v/>
      </c>
      <c r="K1213" s="32" t="str">
        <f>IF(A1213="","",IF(COUNTIF('CẤU HÌNH'!$E$5:$E$24,A1213)&gt;0,'CẤU HÌNH'!$C$16,IF(WEEKDAY(A1213)=1,'CẤU HÌNH'!$C$15,'CẤU HÌNH'!$C$14)))</f>
        <v/>
      </c>
      <c r="L1213" s="37" t="str">
        <f t="shared" si="1"/>
        <v/>
      </c>
      <c r="M1213" s="38" t="str">
        <f>IF(OR(A1213="",B1213=""),"",IF(F1213&lt;&gt;"",F1213,IF(G1213=0,"",IF(OR(COUNTIF('CẤU HÌNH'!$E$5:$E$24,A1213)&gt;0,WEEKDAY(A1213)=1),"TC",IF(G1213&gt;='CẤU HÌNH'!$C$11,"X",IF(G1213&gt;='CẤU HÌNH'!$C$12,"N","K"))))))</f>
        <v/>
      </c>
      <c r="N1213" s="17"/>
      <c r="O1213" s="39" t="str">
        <f t="shared" si="2"/>
        <v/>
      </c>
    </row>
    <row r="1214" ht="19.5" customHeight="1">
      <c r="A1214" s="15"/>
      <c r="B1214" s="17"/>
      <c r="C1214" s="22" t="str">
        <f t="array" ref="C1214">IF(B1214="","",IFERROR(INDEX('NHÂN VIÊN'!$C$5:$C$54,MATCH(B1214,'NHÂN VIÊN'!$B$5:$B$54,0)),"⚠ Sai mã NV"))</f>
        <v/>
      </c>
      <c r="D1214" s="24"/>
      <c r="E1214" s="24"/>
      <c r="F1214" s="25"/>
      <c r="G1214" s="32" t="str">
        <f>IF(OR(A1214="",B1214=""),"",IF(AND(D1214&lt;&gt;"",E1214&lt;&gt;""),ROUND(MAX(0,(E1214-D1214)*24-MAX(0,MIN(E1214,'CẤU HÌNH'!$C$8)-MAX(D1214,'CẤU HÌNH'!$C$7))*24),2),0))</f>
        <v/>
      </c>
      <c r="H1214" s="34" t="str">
        <f>IF(M1214="X",IF(D1214&gt;'CẤU HÌNH'!$C$5+'CẤU HÌNH'!$C$10/1440,ROUND((D1214-'CẤU HÌNH'!$C$5)*1440,0),0),"")</f>
        <v/>
      </c>
      <c r="I1214" s="34" t="str">
        <f>IF(M1214="X",IF(E1214&lt;'CẤU HÌNH'!$C$6,ROUND(('CẤU HÌNH'!$C$6-E1214)*1440,0),0),"")</f>
        <v/>
      </c>
      <c r="J1214" s="37" t="str">
        <f>IF(M1214="","",IF(M1214="TC",G1214,IF(M1214="X",IF(ROUND((E1214-'CẤU HÌNH'!$C$6)*24,4)&gt;='CẤU HÌNH'!$C$13,FLOOR(ROUND((E1214-'CẤU HÌNH'!$C$6)*24,4),0.5),0),0)))</f>
        <v/>
      </c>
      <c r="K1214" s="32" t="str">
        <f>IF(A1214="","",IF(COUNTIF('CẤU HÌNH'!$E$5:$E$24,A1214)&gt;0,'CẤU HÌNH'!$C$16,IF(WEEKDAY(A1214)=1,'CẤU HÌNH'!$C$15,'CẤU HÌNH'!$C$14)))</f>
        <v/>
      </c>
      <c r="L1214" s="37" t="str">
        <f t="shared" si="1"/>
        <v/>
      </c>
      <c r="M1214" s="38" t="str">
        <f>IF(OR(A1214="",B1214=""),"",IF(F1214&lt;&gt;"",F1214,IF(G1214=0,"",IF(OR(COUNTIF('CẤU HÌNH'!$E$5:$E$24,A1214)&gt;0,WEEKDAY(A1214)=1),"TC",IF(G1214&gt;='CẤU HÌNH'!$C$11,"X",IF(G1214&gt;='CẤU HÌNH'!$C$12,"N","K"))))))</f>
        <v/>
      </c>
      <c r="N1214" s="17"/>
      <c r="O1214" s="39" t="str">
        <f t="shared" si="2"/>
        <v/>
      </c>
    </row>
    <row r="1215" ht="19.5" customHeight="1">
      <c r="A1215" s="15"/>
      <c r="B1215" s="17"/>
      <c r="C1215" s="22" t="str">
        <f t="array" ref="C1215">IF(B1215="","",IFERROR(INDEX('NHÂN VIÊN'!$C$5:$C$54,MATCH(B1215,'NHÂN VIÊN'!$B$5:$B$54,0)),"⚠ Sai mã NV"))</f>
        <v/>
      </c>
      <c r="D1215" s="24"/>
      <c r="E1215" s="24"/>
      <c r="F1215" s="25"/>
      <c r="G1215" s="32" t="str">
        <f>IF(OR(A1215="",B1215=""),"",IF(AND(D1215&lt;&gt;"",E1215&lt;&gt;""),ROUND(MAX(0,(E1215-D1215)*24-MAX(0,MIN(E1215,'CẤU HÌNH'!$C$8)-MAX(D1215,'CẤU HÌNH'!$C$7))*24),2),0))</f>
        <v/>
      </c>
      <c r="H1215" s="34" t="str">
        <f>IF(M1215="X",IF(D1215&gt;'CẤU HÌNH'!$C$5+'CẤU HÌNH'!$C$10/1440,ROUND((D1215-'CẤU HÌNH'!$C$5)*1440,0),0),"")</f>
        <v/>
      </c>
      <c r="I1215" s="34" t="str">
        <f>IF(M1215="X",IF(E1215&lt;'CẤU HÌNH'!$C$6,ROUND(('CẤU HÌNH'!$C$6-E1215)*1440,0),0),"")</f>
        <v/>
      </c>
      <c r="J1215" s="37" t="str">
        <f>IF(M1215="","",IF(M1215="TC",G1215,IF(M1215="X",IF(ROUND((E1215-'CẤU HÌNH'!$C$6)*24,4)&gt;='CẤU HÌNH'!$C$13,FLOOR(ROUND((E1215-'CẤU HÌNH'!$C$6)*24,4),0.5),0),0)))</f>
        <v/>
      </c>
      <c r="K1215" s="32" t="str">
        <f>IF(A1215="","",IF(COUNTIF('CẤU HÌNH'!$E$5:$E$24,A1215)&gt;0,'CẤU HÌNH'!$C$16,IF(WEEKDAY(A1215)=1,'CẤU HÌNH'!$C$15,'CẤU HÌNH'!$C$14)))</f>
        <v/>
      </c>
      <c r="L1215" s="37" t="str">
        <f t="shared" si="1"/>
        <v/>
      </c>
      <c r="M1215" s="38" t="str">
        <f>IF(OR(A1215="",B1215=""),"",IF(F1215&lt;&gt;"",F1215,IF(G1215=0,"",IF(OR(COUNTIF('CẤU HÌNH'!$E$5:$E$24,A1215)&gt;0,WEEKDAY(A1215)=1),"TC",IF(G1215&gt;='CẤU HÌNH'!$C$11,"X",IF(G1215&gt;='CẤU HÌNH'!$C$12,"N","K"))))))</f>
        <v/>
      </c>
      <c r="N1215" s="17"/>
      <c r="O1215" s="39" t="str">
        <f t="shared" si="2"/>
        <v/>
      </c>
    </row>
    <row r="1216" ht="19.5" customHeight="1">
      <c r="A1216" s="15"/>
      <c r="B1216" s="17"/>
      <c r="C1216" s="22" t="str">
        <f t="array" ref="C1216">IF(B1216="","",IFERROR(INDEX('NHÂN VIÊN'!$C$5:$C$54,MATCH(B1216,'NHÂN VIÊN'!$B$5:$B$54,0)),"⚠ Sai mã NV"))</f>
        <v/>
      </c>
      <c r="D1216" s="24"/>
      <c r="E1216" s="24"/>
      <c r="F1216" s="25"/>
      <c r="G1216" s="32" t="str">
        <f>IF(OR(A1216="",B1216=""),"",IF(AND(D1216&lt;&gt;"",E1216&lt;&gt;""),ROUND(MAX(0,(E1216-D1216)*24-MAX(0,MIN(E1216,'CẤU HÌNH'!$C$8)-MAX(D1216,'CẤU HÌNH'!$C$7))*24),2),0))</f>
        <v/>
      </c>
      <c r="H1216" s="34" t="str">
        <f>IF(M1216="X",IF(D1216&gt;'CẤU HÌNH'!$C$5+'CẤU HÌNH'!$C$10/1440,ROUND((D1216-'CẤU HÌNH'!$C$5)*1440,0),0),"")</f>
        <v/>
      </c>
      <c r="I1216" s="34" t="str">
        <f>IF(M1216="X",IF(E1216&lt;'CẤU HÌNH'!$C$6,ROUND(('CẤU HÌNH'!$C$6-E1216)*1440,0),0),"")</f>
        <v/>
      </c>
      <c r="J1216" s="37" t="str">
        <f>IF(M1216="","",IF(M1216="TC",G1216,IF(M1216="X",IF(ROUND((E1216-'CẤU HÌNH'!$C$6)*24,4)&gt;='CẤU HÌNH'!$C$13,FLOOR(ROUND((E1216-'CẤU HÌNH'!$C$6)*24,4),0.5),0),0)))</f>
        <v/>
      </c>
      <c r="K1216" s="32" t="str">
        <f>IF(A1216="","",IF(COUNTIF('CẤU HÌNH'!$E$5:$E$24,A1216)&gt;0,'CẤU HÌNH'!$C$16,IF(WEEKDAY(A1216)=1,'CẤU HÌNH'!$C$15,'CẤU HÌNH'!$C$14)))</f>
        <v/>
      </c>
      <c r="L1216" s="37" t="str">
        <f t="shared" si="1"/>
        <v/>
      </c>
      <c r="M1216" s="38" t="str">
        <f>IF(OR(A1216="",B1216=""),"",IF(F1216&lt;&gt;"",F1216,IF(G1216=0,"",IF(OR(COUNTIF('CẤU HÌNH'!$E$5:$E$24,A1216)&gt;0,WEEKDAY(A1216)=1),"TC",IF(G1216&gt;='CẤU HÌNH'!$C$11,"X",IF(G1216&gt;='CẤU HÌNH'!$C$12,"N","K"))))))</f>
        <v/>
      </c>
      <c r="N1216" s="17"/>
      <c r="O1216" s="39" t="str">
        <f t="shared" si="2"/>
        <v/>
      </c>
    </row>
    <row r="1217" ht="19.5" customHeight="1">
      <c r="A1217" s="15"/>
      <c r="B1217" s="17"/>
      <c r="C1217" s="22" t="str">
        <f t="array" ref="C1217">IF(B1217="","",IFERROR(INDEX('NHÂN VIÊN'!$C$5:$C$54,MATCH(B1217,'NHÂN VIÊN'!$B$5:$B$54,0)),"⚠ Sai mã NV"))</f>
        <v/>
      </c>
      <c r="D1217" s="24"/>
      <c r="E1217" s="24"/>
      <c r="F1217" s="25"/>
      <c r="G1217" s="32" t="str">
        <f>IF(OR(A1217="",B1217=""),"",IF(AND(D1217&lt;&gt;"",E1217&lt;&gt;""),ROUND(MAX(0,(E1217-D1217)*24-MAX(0,MIN(E1217,'CẤU HÌNH'!$C$8)-MAX(D1217,'CẤU HÌNH'!$C$7))*24),2),0))</f>
        <v/>
      </c>
      <c r="H1217" s="34" t="str">
        <f>IF(M1217="X",IF(D1217&gt;'CẤU HÌNH'!$C$5+'CẤU HÌNH'!$C$10/1440,ROUND((D1217-'CẤU HÌNH'!$C$5)*1440,0),0),"")</f>
        <v/>
      </c>
      <c r="I1217" s="34" t="str">
        <f>IF(M1217="X",IF(E1217&lt;'CẤU HÌNH'!$C$6,ROUND(('CẤU HÌNH'!$C$6-E1217)*1440,0),0),"")</f>
        <v/>
      </c>
      <c r="J1217" s="37" t="str">
        <f>IF(M1217="","",IF(M1217="TC",G1217,IF(M1217="X",IF(ROUND((E1217-'CẤU HÌNH'!$C$6)*24,4)&gt;='CẤU HÌNH'!$C$13,FLOOR(ROUND((E1217-'CẤU HÌNH'!$C$6)*24,4),0.5),0),0)))</f>
        <v/>
      </c>
      <c r="K1217" s="32" t="str">
        <f>IF(A1217="","",IF(COUNTIF('CẤU HÌNH'!$E$5:$E$24,A1217)&gt;0,'CẤU HÌNH'!$C$16,IF(WEEKDAY(A1217)=1,'CẤU HÌNH'!$C$15,'CẤU HÌNH'!$C$14)))</f>
        <v/>
      </c>
      <c r="L1217" s="37" t="str">
        <f t="shared" si="1"/>
        <v/>
      </c>
      <c r="M1217" s="38" t="str">
        <f>IF(OR(A1217="",B1217=""),"",IF(F1217&lt;&gt;"",F1217,IF(G1217=0,"",IF(OR(COUNTIF('CẤU HÌNH'!$E$5:$E$24,A1217)&gt;0,WEEKDAY(A1217)=1),"TC",IF(G1217&gt;='CẤU HÌNH'!$C$11,"X",IF(G1217&gt;='CẤU HÌNH'!$C$12,"N","K"))))))</f>
        <v/>
      </c>
      <c r="N1217" s="17"/>
      <c r="O1217" s="39" t="str">
        <f t="shared" si="2"/>
        <v/>
      </c>
    </row>
    <row r="1218" ht="19.5" customHeight="1">
      <c r="A1218" s="15"/>
      <c r="B1218" s="17"/>
      <c r="C1218" s="22" t="str">
        <f t="array" ref="C1218">IF(B1218="","",IFERROR(INDEX('NHÂN VIÊN'!$C$5:$C$54,MATCH(B1218,'NHÂN VIÊN'!$B$5:$B$54,0)),"⚠ Sai mã NV"))</f>
        <v/>
      </c>
      <c r="D1218" s="24"/>
      <c r="E1218" s="24"/>
      <c r="F1218" s="25"/>
      <c r="G1218" s="32" t="str">
        <f>IF(OR(A1218="",B1218=""),"",IF(AND(D1218&lt;&gt;"",E1218&lt;&gt;""),ROUND(MAX(0,(E1218-D1218)*24-MAX(0,MIN(E1218,'CẤU HÌNH'!$C$8)-MAX(D1218,'CẤU HÌNH'!$C$7))*24),2),0))</f>
        <v/>
      </c>
      <c r="H1218" s="34" t="str">
        <f>IF(M1218="X",IF(D1218&gt;'CẤU HÌNH'!$C$5+'CẤU HÌNH'!$C$10/1440,ROUND((D1218-'CẤU HÌNH'!$C$5)*1440,0),0),"")</f>
        <v/>
      </c>
      <c r="I1218" s="34" t="str">
        <f>IF(M1218="X",IF(E1218&lt;'CẤU HÌNH'!$C$6,ROUND(('CẤU HÌNH'!$C$6-E1218)*1440,0),0),"")</f>
        <v/>
      </c>
      <c r="J1218" s="37" t="str">
        <f>IF(M1218="","",IF(M1218="TC",G1218,IF(M1218="X",IF(ROUND((E1218-'CẤU HÌNH'!$C$6)*24,4)&gt;='CẤU HÌNH'!$C$13,FLOOR(ROUND((E1218-'CẤU HÌNH'!$C$6)*24,4),0.5),0),0)))</f>
        <v/>
      </c>
      <c r="K1218" s="32" t="str">
        <f>IF(A1218="","",IF(COUNTIF('CẤU HÌNH'!$E$5:$E$24,A1218)&gt;0,'CẤU HÌNH'!$C$16,IF(WEEKDAY(A1218)=1,'CẤU HÌNH'!$C$15,'CẤU HÌNH'!$C$14)))</f>
        <v/>
      </c>
      <c r="L1218" s="37" t="str">
        <f t="shared" si="1"/>
        <v/>
      </c>
      <c r="M1218" s="38" t="str">
        <f>IF(OR(A1218="",B1218=""),"",IF(F1218&lt;&gt;"",F1218,IF(G1218=0,"",IF(OR(COUNTIF('CẤU HÌNH'!$E$5:$E$24,A1218)&gt;0,WEEKDAY(A1218)=1),"TC",IF(G1218&gt;='CẤU HÌNH'!$C$11,"X",IF(G1218&gt;='CẤU HÌNH'!$C$12,"N","K"))))))</f>
        <v/>
      </c>
      <c r="N1218" s="17"/>
      <c r="O1218" s="39" t="str">
        <f t="shared" si="2"/>
        <v/>
      </c>
    </row>
    <row r="1219" ht="19.5" customHeight="1">
      <c r="A1219" s="15"/>
      <c r="B1219" s="17"/>
      <c r="C1219" s="22" t="str">
        <f t="array" ref="C1219">IF(B1219="","",IFERROR(INDEX('NHÂN VIÊN'!$C$5:$C$54,MATCH(B1219,'NHÂN VIÊN'!$B$5:$B$54,0)),"⚠ Sai mã NV"))</f>
        <v/>
      </c>
      <c r="D1219" s="24"/>
      <c r="E1219" s="24"/>
      <c r="F1219" s="25"/>
      <c r="G1219" s="32" t="str">
        <f>IF(OR(A1219="",B1219=""),"",IF(AND(D1219&lt;&gt;"",E1219&lt;&gt;""),ROUND(MAX(0,(E1219-D1219)*24-MAX(0,MIN(E1219,'CẤU HÌNH'!$C$8)-MAX(D1219,'CẤU HÌNH'!$C$7))*24),2),0))</f>
        <v/>
      </c>
      <c r="H1219" s="34" t="str">
        <f>IF(M1219="X",IF(D1219&gt;'CẤU HÌNH'!$C$5+'CẤU HÌNH'!$C$10/1440,ROUND((D1219-'CẤU HÌNH'!$C$5)*1440,0),0),"")</f>
        <v/>
      </c>
      <c r="I1219" s="34" t="str">
        <f>IF(M1219="X",IF(E1219&lt;'CẤU HÌNH'!$C$6,ROUND(('CẤU HÌNH'!$C$6-E1219)*1440,0),0),"")</f>
        <v/>
      </c>
      <c r="J1219" s="37" t="str">
        <f>IF(M1219="","",IF(M1219="TC",G1219,IF(M1219="X",IF(ROUND((E1219-'CẤU HÌNH'!$C$6)*24,4)&gt;='CẤU HÌNH'!$C$13,FLOOR(ROUND((E1219-'CẤU HÌNH'!$C$6)*24,4),0.5),0),0)))</f>
        <v/>
      </c>
      <c r="K1219" s="32" t="str">
        <f>IF(A1219="","",IF(COUNTIF('CẤU HÌNH'!$E$5:$E$24,A1219)&gt;0,'CẤU HÌNH'!$C$16,IF(WEEKDAY(A1219)=1,'CẤU HÌNH'!$C$15,'CẤU HÌNH'!$C$14)))</f>
        <v/>
      </c>
      <c r="L1219" s="37" t="str">
        <f t="shared" si="1"/>
        <v/>
      </c>
      <c r="M1219" s="38" t="str">
        <f>IF(OR(A1219="",B1219=""),"",IF(F1219&lt;&gt;"",F1219,IF(G1219=0,"",IF(OR(COUNTIF('CẤU HÌNH'!$E$5:$E$24,A1219)&gt;0,WEEKDAY(A1219)=1),"TC",IF(G1219&gt;='CẤU HÌNH'!$C$11,"X",IF(G1219&gt;='CẤU HÌNH'!$C$12,"N","K"))))))</f>
        <v/>
      </c>
      <c r="N1219" s="17"/>
      <c r="O1219" s="39" t="str">
        <f t="shared" si="2"/>
        <v/>
      </c>
    </row>
    <row r="1220" ht="19.5" customHeight="1">
      <c r="A1220" s="15"/>
      <c r="B1220" s="17"/>
      <c r="C1220" s="22" t="str">
        <f t="array" ref="C1220">IF(B1220="","",IFERROR(INDEX('NHÂN VIÊN'!$C$5:$C$54,MATCH(B1220,'NHÂN VIÊN'!$B$5:$B$54,0)),"⚠ Sai mã NV"))</f>
        <v/>
      </c>
      <c r="D1220" s="24"/>
      <c r="E1220" s="24"/>
      <c r="F1220" s="25"/>
      <c r="G1220" s="32" t="str">
        <f>IF(OR(A1220="",B1220=""),"",IF(AND(D1220&lt;&gt;"",E1220&lt;&gt;""),ROUND(MAX(0,(E1220-D1220)*24-MAX(0,MIN(E1220,'CẤU HÌNH'!$C$8)-MAX(D1220,'CẤU HÌNH'!$C$7))*24),2),0))</f>
        <v/>
      </c>
      <c r="H1220" s="34" t="str">
        <f>IF(M1220="X",IF(D1220&gt;'CẤU HÌNH'!$C$5+'CẤU HÌNH'!$C$10/1440,ROUND((D1220-'CẤU HÌNH'!$C$5)*1440,0),0),"")</f>
        <v/>
      </c>
      <c r="I1220" s="34" t="str">
        <f>IF(M1220="X",IF(E1220&lt;'CẤU HÌNH'!$C$6,ROUND(('CẤU HÌNH'!$C$6-E1220)*1440,0),0),"")</f>
        <v/>
      </c>
      <c r="J1220" s="37" t="str">
        <f>IF(M1220="","",IF(M1220="TC",G1220,IF(M1220="X",IF(ROUND((E1220-'CẤU HÌNH'!$C$6)*24,4)&gt;='CẤU HÌNH'!$C$13,FLOOR(ROUND((E1220-'CẤU HÌNH'!$C$6)*24,4),0.5),0),0)))</f>
        <v/>
      </c>
      <c r="K1220" s="32" t="str">
        <f>IF(A1220="","",IF(COUNTIF('CẤU HÌNH'!$E$5:$E$24,A1220)&gt;0,'CẤU HÌNH'!$C$16,IF(WEEKDAY(A1220)=1,'CẤU HÌNH'!$C$15,'CẤU HÌNH'!$C$14)))</f>
        <v/>
      </c>
      <c r="L1220" s="37" t="str">
        <f t="shared" si="1"/>
        <v/>
      </c>
      <c r="M1220" s="38" t="str">
        <f>IF(OR(A1220="",B1220=""),"",IF(F1220&lt;&gt;"",F1220,IF(G1220=0,"",IF(OR(COUNTIF('CẤU HÌNH'!$E$5:$E$24,A1220)&gt;0,WEEKDAY(A1220)=1),"TC",IF(G1220&gt;='CẤU HÌNH'!$C$11,"X",IF(G1220&gt;='CẤU HÌNH'!$C$12,"N","K"))))))</f>
        <v/>
      </c>
      <c r="N1220" s="17"/>
      <c r="O1220" s="39" t="str">
        <f t="shared" si="2"/>
        <v/>
      </c>
    </row>
    <row r="1221" ht="19.5" customHeight="1">
      <c r="A1221" s="15"/>
      <c r="B1221" s="17"/>
      <c r="C1221" s="22" t="str">
        <f t="array" ref="C1221">IF(B1221="","",IFERROR(INDEX('NHÂN VIÊN'!$C$5:$C$54,MATCH(B1221,'NHÂN VIÊN'!$B$5:$B$54,0)),"⚠ Sai mã NV"))</f>
        <v/>
      </c>
      <c r="D1221" s="24"/>
      <c r="E1221" s="24"/>
      <c r="F1221" s="25"/>
      <c r="G1221" s="32" t="str">
        <f>IF(OR(A1221="",B1221=""),"",IF(AND(D1221&lt;&gt;"",E1221&lt;&gt;""),ROUND(MAX(0,(E1221-D1221)*24-MAX(0,MIN(E1221,'CẤU HÌNH'!$C$8)-MAX(D1221,'CẤU HÌNH'!$C$7))*24),2),0))</f>
        <v/>
      </c>
      <c r="H1221" s="34" t="str">
        <f>IF(M1221="X",IF(D1221&gt;'CẤU HÌNH'!$C$5+'CẤU HÌNH'!$C$10/1440,ROUND((D1221-'CẤU HÌNH'!$C$5)*1440,0),0),"")</f>
        <v/>
      </c>
      <c r="I1221" s="34" t="str">
        <f>IF(M1221="X",IF(E1221&lt;'CẤU HÌNH'!$C$6,ROUND(('CẤU HÌNH'!$C$6-E1221)*1440,0),0),"")</f>
        <v/>
      </c>
      <c r="J1221" s="37" t="str">
        <f>IF(M1221="","",IF(M1221="TC",G1221,IF(M1221="X",IF(ROUND((E1221-'CẤU HÌNH'!$C$6)*24,4)&gt;='CẤU HÌNH'!$C$13,FLOOR(ROUND((E1221-'CẤU HÌNH'!$C$6)*24,4),0.5),0),0)))</f>
        <v/>
      </c>
      <c r="K1221" s="32" t="str">
        <f>IF(A1221="","",IF(COUNTIF('CẤU HÌNH'!$E$5:$E$24,A1221)&gt;0,'CẤU HÌNH'!$C$16,IF(WEEKDAY(A1221)=1,'CẤU HÌNH'!$C$15,'CẤU HÌNH'!$C$14)))</f>
        <v/>
      </c>
      <c r="L1221" s="37" t="str">
        <f t="shared" si="1"/>
        <v/>
      </c>
      <c r="M1221" s="38" t="str">
        <f>IF(OR(A1221="",B1221=""),"",IF(F1221&lt;&gt;"",F1221,IF(G1221=0,"",IF(OR(COUNTIF('CẤU HÌNH'!$E$5:$E$24,A1221)&gt;0,WEEKDAY(A1221)=1),"TC",IF(G1221&gt;='CẤU HÌNH'!$C$11,"X",IF(G1221&gt;='CẤU HÌNH'!$C$12,"N","K"))))))</f>
        <v/>
      </c>
      <c r="N1221" s="17"/>
      <c r="O1221" s="39" t="str">
        <f t="shared" si="2"/>
        <v/>
      </c>
    </row>
    <row r="1222" ht="19.5" customHeight="1">
      <c r="A1222" s="15"/>
      <c r="B1222" s="17"/>
      <c r="C1222" s="22" t="str">
        <f t="array" ref="C1222">IF(B1222="","",IFERROR(INDEX('NHÂN VIÊN'!$C$5:$C$54,MATCH(B1222,'NHÂN VIÊN'!$B$5:$B$54,0)),"⚠ Sai mã NV"))</f>
        <v/>
      </c>
      <c r="D1222" s="24"/>
      <c r="E1222" s="24"/>
      <c r="F1222" s="25"/>
      <c r="G1222" s="32" t="str">
        <f>IF(OR(A1222="",B1222=""),"",IF(AND(D1222&lt;&gt;"",E1222&lt;&gt;""),ROUND(MAX(0,(E1222-D1222)*24-MAX(0,MIN(E1222,'CẤU HÌNH'!$C$8)-MAX(D1222,'CẤU HÌNH'!$C$7))*24),2),0))</f>
        <v/>
      </c>
      <c r="H1222" s="34" t="str">
        <f>IF(M1222="X",IF(D1222&gt;'CẤU HÌNH'!$C$5+'CẤU HÌNH'!$C$10/1440,ROUND((D1222-'CẤU HÌNH'!$C$5)*1440,0),0),"")</f>
        <v/>
      </c>
      <c r="I1222" s="34" t="str">
        <f>IF(M1222="X",IF(E1222&lt;'CẤU HÌNH'!$C$6,ROUND(('CẤU HÌNH'!$C$6-E1222)*1440,0),0),"")</f>
        <v/>
      </c>
      <c r="J1222" s="37" t="str">
        <f>IF(M1222="","",IF(M1222="TC",G1222,IF(M1222="X",IF(ROUND((E1222-'CẤU HÌNH'!$C$6)*24,4)&gt;='CẤU HÌNH'!$C$13,FLOOR(ROUND((E1222-'CẤU HÌNH'!$C$6)*24,4),0.5),0),0)))</f>
        <v/>
      </c>
      <c r="K1222" s="32" t="str">
        <f>IF(A1222="","",IF(COUNTIF('CẤU HÌNH'!$E$5:$E$24,A1222)&gt;0,'CẤU HÌNH'!$C$16,IF(WEEKDAY(A1222)=1,'CẤU HÌNH'!$C$15,'CẤU HÌNH'!$C$14)))</f>
        <v/>
      </c>
      <c r="L1222" s="37" t="str">
        <f t="shared" si="1"/>
        <v/>
      </c>
      <c r="M1222" s="38" t="str">
        <f>IF(OR(A1222="",B1222=""),"",IF(F1222&lt;&gt;"",F1222,IF(G1222=0,"",IF(OR(COUNTIF('CẤU HÌNH'!$E$5:$E$24,A1222)&gt;0,WEEKDAY(A1222)=1),"TC",IF(G1222&gt;='CẤU HÌNH'!$C$11,"X",IF(G1222&gt;='CẤU HÌNH'!$C$12,"N","K"))))))</f>
        <v/>
      </c>
      <c r="N1222" s="17"/>
      <c r="O1222" s="39" t="str">
        <f t="shared" si="2"/>
        <v/>
      </c>
    </row>
    <row r="1223" ht="19.5" customHeight="1">
      <c r="A1223" s="15"/>
      <c r="B1223" s="17"/>
      <c r="C1223" s="22" t="str">
        <f t="array" ref="C1223">IF(B1223="","",IFERROR(INDEX('NHÂN VIÊN'!$C$5:$C$54,MATCH(B1223,'NHÂN VIÊN'!$B$5:$B$54,0)),"⚠ Sai mã NV"))</f>
        <v/>
      </c>
      <c r="D1223" s="24"/>
      <c r="E1223" s="24"/>
      <c r="F1223" s="25"/>
      <c r="G1223" s="32" t="str">
        <f>IF(OR(A1223="",B1223=""),"",IF(AND(D1223&lt;&gt;"",E1223&lt;&gt;""),ROUND(MAX(0,(E1223-D1223)*24-MAX(0,MIN(E1223,'CẤU HÌNH'!$C$8)-MAX(D1223,'CẤU HÌNH'!$C$7))*24),2),0))</f>
        <v/>
      </c>
      <c r="H1223" s="34" t="str">
        <f>IF(M1223="X",IF(D1223&gt;'CẤU HÌNH'!$C$5+'CẤU HÌNH'!$C$10/1440,ROUND((D1223-'CẤU HÌNH'!$C$5)*1440,0),0),"")</f>
        <v/>
      </c>
      <c r="I1223" s="34" t="str">
        <f>IF(M1223="X",IF(E1223&lt;'CẤU HÌNH'!$C$6,ROUND(('CẤU HÌNH'!$C$6-E1223)*1440,0),0),"")</f>
        <v/>
      </c>
      <c r="J1223" s="37" t="str">
        <f>IF(M1223="","",IF(M1223="TC",G1223,IF(M1223="X",IF(ROUND((E1223-'CẤU HÌNH'!$C$6)*24,4)&gt;='CẤU HÌNH'!$C$13,FLOOR(ROUND((E1223-'CẤU HÌNH'!$C$6)*24,4),0.5),0),0)))</f>
        <v/>
      </c>
      <c r="K1223" s="32" t="str">
        <f>IF(A1223="","",IF(COUNTIF('CẤU HÌNH'!$E$5:$E$24,A1223)&gt;0,'CẤU HÌNH'!$C$16,IF(WEEKDAY(A1223)=1,'CẤU HÌNH'!$C$15,'CẤU HÌNH'!$C$14)))</f>
        <v/>
      </c>
      <c r="L1223" s="37" t="str">
        <f t="shared" si="1"/>
        <v/>
      </c>
      <c r="M1223" s="38" t="str">
        <f>IF(OR(A1223="",B1223=""),"",IF(F1223&lt;&gt;"",F1223,IF(G1223=0,"",IF(OR(COUNTIF('CẤU HÌNH'!$E$5:$E$24,A1223)&gt;0,WEEKDAY(A1223)=1),"TC",IF(G1223&gt;='CẤU HÌNH'!$C$11,"X",IF(G1223&gt;='CẤU HÌNH'!$C$12,"N","K"))))))</f>
        <v/>
      </c>
      <c r="N1223" s="17"/>
      <c r="O1223" s="39" t="str">
        <f t="shared" si="2"/>
        <v/>
      </c>
    </row>
    <row r="1224" ht="19.5" customHeight="1">
      <c r="A1224" s="15"/>
      <c r="B1224" s="17"/>
      <c r="C1224" s="22" t="str">
        <f t="array" ref="C1224">IF(B1224="","",IFERROR(INDEX('NHÂN VIÊN'!$C$5:$C$54,MATCH(B1224,'NHÂN VIÊN'!$B$5:$B$54,0)),"⚠ Sai mã NV"))</f>
        <v/>
      </c>
      <c r="D1224" s="24"/>
      <c r="E1224" s="24"/>
      <c r="F1224" s="25"/>
      <c r="G1224" s="32" t="str">
        <f>IF(OR(A1224="",B1224=""),"",IF(AND(D1224&lt;&gt;"",E1224&lt;&gt;""),ROUND(MAX(0,(E1224-D1224)*24-MAX(0,MIN(E1224,'CẤU HÌNH'!$C$8)-MAX(D1224,'CẤU HÌNH'!$C$7))*24),2),0))</f>
        <v/>
      </c>
      <c r="H1224" s="34" t="str">
        <f>IF(M1224="X",IF(D1224&gt;'CẤU HÌNH'!$C$5+'CẤU HÌNH'!$C$10/1440,ROUND((D1224-'CẤU HÌNH'!$C$5)*1440,0),0),"")</f>
        <v/>
      </c>
      <c r="I1224" s="34" t="str">
        <f>IF(M1224="X",IF(E1224&lt;'CẤU HÌNH'!$C$6,ROUND(('CẤU HÌNH'!$C$6-E1224)*1440,0),0),"")</f>
        <v/>
      </c>
      <c r="J1224" s="37" t="str">
        <f>IF(M1224="","",IF(M1224="TC",G1224,IF(M1224="X",IF(ROUND((E1224-'CẤU HÌNH'!$C$6)*24,4)&gt;='CẤU HÌNH'!$C$13,FLOOR(ROUND((E1224-'CẤU HÌNH'!$C$6)*24,4),0.5),0),0)))</f>
        <v/>
      </c>
      <c r="K1224" s="32" t="str">
        <f>IF(A1224="","",IF(COUNTIF('CẤU HÌNH'!$E$5:$E$24,A1224)&gt;0,'CẤU HÌNH'!$C$16,IF(WEEKDAY(A1224)=1,'CẤU HÌNH'!$C$15,'CẤU HÌNH'!$C$14)))</f>
        <v/>
      </c>
      <c r="L1224" s="37" t="str">
        <f t="shared" si="1"/>
        <v/>
      </c>
      <c r="M1224" s="38" t="str">
        <f>IF(OR(A1224="",B1224=""),"",IF(F1224&lt;&gt;"",F1224,IF(G1224=0,"",IF(OR(COUNTIF('CẤU HÌNH'!$E$5:$E$24,A1224)&gt;0,WEEKDAY(A1224)=1),"TC",IF(G1224&gt;='CẤU HÌNH'!$C$11,"X",IF(G1224&gt;='CẤU HÌNH'!$C$12,"N","K"))))))</f>
        <v/>
      </c>
      <c r="N1224" s="17"/>
      <c r="O1224" s="39" t="str">
        <f t="shared" si="2"/>
        <v/>
      </c>
    </row>
    <row r="1225" ht="19.5" customHeight="1">
      <c r="A1225" s="15"/>
      <c r="B1225" s="17"/>
      <c r="C1225" s="22" t="str">
        <f t="array" ref="C1225">IF(B1225="","",IFERROR(INDEX('NHÂN VIÊN'!$C$5:$C$54,MATCH(B1225,'NHÂN VIÊN'!$B$5:$B$54,0)),"⚠ Sai mã NV"))</f>
        <v/>
      </c>
      <c r="D1225" s="24"/>
      <c r="E1225" s="24"/>
      <c r="F1225" s="25"/>
      <c r="G1225" s="32" t="str">
        <f>IF(OR(A1225="",B1225=""),"",IF(AND(D1225&lt;&gt;"",E1225&lt;&gt;""),ROUND(MAX(0,(E1225-D1225)*24-MAX(0,MIN(E1225,'CẤU HÌNH'!$C$8)-MAX(D1225,'CẤU HÌNH'!$C$7))*24),2),0))</f>
        <v/>
      </c>
      <c r="H1225" s="34" t="str">
        <f>IF(M1225="X",IF(D1225&gt;'CẤU HÌNH'!$C$5+'CẤU HÌNH'!$C$10/1440,ROUND((D1225-'CẤU HÌNH'!$C$5)*1440,0),0),"")</f>
        <v/>
      </c>
      <c r="I1225" s="34" t="str">
        <f>IF(M1225="X",IF(E1225&lt;'CẤU HÌNH'!$C$6,ROUND(('CẤU HÌNH'!$C$6-E1225)*1440,0),0),"")</f>
        <v/>
      </c>
      <c r="J1225" s="37" t="str">
        <f>IF(M1225="","",IF(M1225="TC",G1225,IF(M1225="X",IF(ROUND((E1225-'CẤU HÌNH'!$C$6)*24,4)&gt;='CẤU HÌNH'!$C$13,FLOOR(ROUND((E1225-'CẤU HÌNH'!$C$6)*24,4),0.5),0),0)))</f>
        <v/>
      </c>
      <c r="K1225" s="32" t="str">
        <f>IF(A1225="","",IF(COUNTIF('CẤU HÌNH'!$E$5:$E$24,A1225)&gt;0,'CẤU HÌNH'!$C$16,IF(WEEKDAY(A1225)=1,'CẤU HÌNH'!$C$15,'CẤU HÌNH'!$C$14)))</f>
        <v/>
      </c>
      <c r="L1225" s="37" t="str">
        <f t="shared" si="1"/>
        <v/>
      </c>
      <c r="M1225" s="38" t="str">
        <f>IF(OR(A1225="",B1225=""),"",IF(F1225&lt;&gt;"",F1225,IF(G1225=0,"",IF(OR(COUNTIF('CẤU HÌNH'!$E$5:$E$24,A1225)&gt;0,WEEKDAY(A1225)=1),"TC",IF(G1225&gt;='CẤU HÌNH'!$C$11,"X",IF(G1225&gt;='CẤU HÌNH'!$C$12,"N","K"))))))</f>
        <v/>
      </c>
      <c r="N1225" s="17"/>
      <c r="O1225" s="39" t="str">
        <f t="shared" si="2"/>
        <v/>
      </c>
    </row>
    <row r="1226" ht="19.5" customHeight="1">
      <c r="A1226" s="15"/>
      <c r="B1226" s="17"/>
      <c r="C1226" s="22" t="str">
        <f t="array" ref="C1226">IF(B1226="","",IFERROR(INDEX('NHÂN VIÊN'!$C$5:$C$54,MATCH(B1226,'NHÂN VIÊN'!$B$5:$B$54,0)),"⚠ Sai mã NV"))</f>
        <v/>
      </c>
      <c r="D1226" s="24"/>
      <c r="E1226" s="24"/>
      <c r="F1226" s="25"/>
      <c r="G1226" s="32" t="str">
        <f>IF(OR(A1226="",B1226=""),"",IF(AND(D1226&lt;&gt;"",E1226&lt;&gt;""),ROUND(MAX(0,(E1226-D1226)*24-MAX(0,MIN(E1226,'CẤU HÌNH'!$C$8)-MAX(D1226,'CẤU HÌNH'!$C$7))*24),2),0))</f>
        <v/>
      </c>
      <c r="H1226" s="34" t="str">
        <f>IF(M1226="X",IF(D1226&gt;'CẤU HÌNH'!$C$5+'CẤU HÌNH'!$C$10/1440,ROUND((D1226-'CẤU HÌNH'!$C$5)*1440,0),0),"")</f>
        <v/>
      </c>
      <c r="I1226" s="34" t="str">
        <f>IF(M1226="X",IF(E1226&lt;'CẤU HÌNH'!$C$6,ROUND(('CẤU HÌNH'!$C$6-E1226)*1440,0),0),"")</f>
        <v/>
      </c>
      <c r="J1226" s="37" t="str">
        <f>IF(M1226="","",IF(M1226="TC",G1226,IF(M1226="X",IF(ROUND((E1226-'CẤU HÌNH'!$C$6)*24,4)&gt;='CẤU HÌNH'!$C$13,FLOOR(ROUND((E1226-'CẤU HÌNH'!$C$6)*24,4),0.5),0),0)))</f>
        <v/>
      </c>
      <c r="K1226" s="32" t="str">
        <f>IF(A1226="","",IF(COUNTIF('CẤU HÌNH'!$E$5:$E$24,A1226)&gt;0,'CẤU HÌNH'!$C$16,IF(WEEKDAY(A1226)=1,'CẤU HÌNH'!$C$15,'CẤU HÌNH'!$C$14)))</f>
        <v/>
      </c>
      <c r="L1226" s="37" t="str">
        <f t="shared" si="1"/>
        <v/>
      </c>
      <c r="M1226" s="38" t="str">
        <f>IF(OR(A1226="",B1226=""),"",IF(F1226&lt;&gt;"",F1226,IF(G1226=0,"",IF(OR(COUNTIF('CẤU HÌNH'!$E$5:$E$24,A1226)&gt;0,WEEKDAY(A1226)=1),"TC",IF(G1226&gt;='CẤU HÌNH'!$C$11,"X",IF(G1226&gt;='CẤU HÌNH'!$C$12,"N","K"))))))</f>
        <v/>
      </c>
      <c r="N1226" s="17"/>
      <c r="O1226" s="39" t="str">
        <f t="shared" si="2"/>
        <v/>
      </c>
    </row>
    <row r="1227" ht="19.5" customHeight="1">
      <c r="A1227" s="15"/>
      <c r="B1227" s="17"/>
      <c r="C1227" s="22" t="str">
        <f t="array" ref="C1227">IF(B1227="","",IFERROR(INDEX('NHÂN VIÊN'!$C$5:$C$54,MATCH(B1227,'NHÂN VIÊN'!$B$5:$B$54,0)),"⚠ Sai mã NV"))</f>
        <v/>
      </c>
      <c r="D1227" s="24"/>
      <c r="E1227" s="24"/>
      <c r="F1227" s="25"/>
      <c r="G1227" s="32" t="str">
        <f>IF(OR(A1227="",B1227=""),"",IF(AND(D1227&lt;&gt;"",E1227&lt;&gt;""),ROUND(MAX(0,(E1227-D1227)*24-MAX(0,MIN(E1227,'CẤU HÌNH'!$C$8)-MAX(D1227,'CẤU HÌNH'!$C$7))*24),2),0))</f>
        <v/>
      </c>
      <c r="H1227" s="34" t="str">
        <f>IF(M1227="X",IF(D1227&gt;'CẤU HÌNH'!$C$5+'CẤU HÌNH'!$C$10/1440,ROUND((D1227-'CẤU HÌNH'!$C$5)*1440,0),0),"")</f>
        <v/>
      </c>
      <c r="I1227" s="34" t="str">
        <f>IF(M1227="X",IF(E1227&lt;'CẤU HÌNH'!$C$6,ROUND(('CẤU HÌNH'!$C$6-E1227)*1440,0),0),"")</f>
        <v/>
      </c>
      <c r="J1227" s="37" t="str">
        <f>IF(M1227="","",IF(M1227="TC",G1227,IF(M1227="X",IF(ROUND((E1227-'CẤU HÌNH'!$C$6)*24,4)&gt;='CẤU HÌNH'!$C$13,FLOOR(ROUND((E1227-'CẤU HÌNH'!$C$6)*24,4),0.5),0),0)))</f>
        <v/>
      </c>
      <c r="K1227" s="32" t="str">
        <f>IF(A1227="","",IF(COUNTIF('CẤU HÌNH'!$E$5:$E$24,A1227)&gt;0,'CẤU HÌNH'!$C$16,IF(WEEKDAY(A1227)=1,'CẤU HÌNH'!$C$15,'CẤU HÌNH'!$C$14)))</f>
        <v/>
      </c>
      <c r="L1227" s="37" t="str">
        <f t="shared" si="1"/>
        <v/>
      </c>
      <c r="M1227" s="38" t="str">
        <f>IF(OR(A1227="",B1227=""),"",IF(F1227&lt;&gt;"",F1227,IF(G1227=0,"",IF(OR(COUNTIF('CẤU HÌNH'!$E$5:$E$24,A1227)&gt;0,WEEKDAY(A1227)=1),"TC",IF(G1227&gt;='CẤU HÌNH'!$C$11,"X",IF(G1227&gt;='CẤU HÌNH'!$C$12,"N","K"))))))</f>
        <v/>
      </c>
      <c r="N1227" s="17"/>
      <c r="O1227" s="39" t="str">
        <f t="shared" si="2"/>
        <v/>
      </c>
    </row>
    <row r="1228" ht="19.5" customHeight="1">
      <c r="A1228" s="15"/>
      <c r="B1228" s="17"/>
      <c r="C1228" s="22" t="str">
        <f t="array" ref="C1228">IF(B1228="","",IFERROR(INDEX('NHÂN VIÊN'!$C$5:$C$54,MATCH(B1228,'NHÂN VIÊN'!$B$5:$B$54,0)),"⚠ Sai mã NV"))</f>
        <v/>
      </c>
      <c r="D1228" s="24"/>
      <c r="E1228" s="24"/>
      <c r="F1228" s="25"/>
      <c r="G1228" s="32" t="str">
        <f>IF(OR(A1228="",B1228=""),"",IF(AND(D1228&lt;&gt;"",E1228&lt;&gt;""),ROUND(MAX(0,(E1228-D1228)*24-MAX(0,MIN(E1228,'CẤU HÌNH'!$C$8)-MAX(D1228,'CẤU HÌNH'!$C$7))*24),2),0))</f>
        <v/>
      </c>
      <c r="H1228" s="34" t="str">
        <f>IF(M1228="X",IF(D1228&gt;'CẤU HÌNH'!$C$5+'CẤU HÌNH'!$C$10/1440,ROUND((D1228-'CẤU HÌNH'!$C$5)*1440,0),0),"")</f>
        <v/>
      </c>
      <c r="I1228" s="34" t="str">
        <f>IF(M1228="X",IF(E1228&lt;'CẤU HÌNH'!$C$6,ROUND(('CẤU HÌNH'!$C$6-E1228)*1440,0),0),"")</f>
        <v/>
      </c>
      <c r="J1228" s="37" t="str">
        <f>IF(M1228="","",IF(M1228="TC",G1228,IF(M1228="X",IF(ROUND((E1228-'CẤU HÌNH'!$C$6)*24,4)&gt;='CẤU HÌNH'!$C$13,FLOOR(ROUND((E1228-'CẤU HÌNH'!$C$6)*24,4),0.5),0),0)))</f>
        <v/>
      </c>
      <c r="K1228" s="32" t="str">
        <f>IF(A1228="","",IF(COUNTIF('CẤU HÌNH'!$E$5:$E$24,A1228)&gt;0,'CẤU HÌNH'!$C$16,IF(WEEKDAY(A1228)=1,'CẤU HÌNH'!$C$15,'CẤU HÌNH'!$C$14)))</f>
        <v/>
      </c>
      <c r="L1228" s="37" t="str">
        <f t="shared" si="1"/>
        <v/>
      </c>
      <c r="M1228" s="38" t="str">
        <f>IF(OR(A1228="",B1228=""),"",IF(F1228&lt;&gt;"",F1228,IF(G1228=0,"",IF(OR(COUNTIF('CẤU HÌNH'!$E$5:$E$24,A1228)&gt;0,WEEKDAY(A1228)=1),"TC",IF(G1228&gt;='CẤU HÌNH'!$C$11,"X",IF(G1228&gt;='CẤU HÌNH'!$C$12,"N","K"))))))</f>
        <v/>
      </c>
      <c r="N1228" s="17"/>
      <c r="O1228" s="39" t="str">
        <f t="shared" si="2"/>
        <v/>
      </c>
    </row>
    <row r="1229" ht="19.5" customHeight="1">
      <c r="A1229" s="15"/>
      <c r="B1229" s="17"/>
      <c r="C1229" s="22" t="str">
        <f t="array" ref="C1229">IF(B1229="","",IFERROR(INDEX('NHÂN VIÊN'!$C$5:$C$54,MATCH(B1229,'NHÂN VIÊN'!$B$5:$B$54,0)),"⚠ Sai mã NV"))</f>
        <v/>
      </c>
      <c r="D1229" s="24"/>
      <c r="E1229" s="24"/>
      <c r="F1229" s="25"/>
      <c r="G1229" s="32" t="str">
        <f>IF(OR(A1229="",B1229=""),"",IF(AND(D1229&lt;&gt;"",E1229&lt;&gt;""),ROUND(MAX(0,(E1229-D1229)*24-MAX(0,MIN(E1229,'CẤU HÌNH'!$C$8)-MAX(D1229,'CẤU HÌNH'!$C$7))*24),2),0))</f>
        <v/>
      </c>
      <c r="H1229" s="34" t="str">
        <f>IF(M1229="X",IF(D1229&gt;'CẤU HÌNH'!$C$5+'CẤU HÌNH'!$C$10/1440,ROUND((D1229-'CẤU HÌNH'!$C$5)*1440,0),0),"")</f>
        <v/>
      </c>
      <c r="I1229" s="34" t="str">
        <f>IF(M1229="X",IF(E1229&lt;'CẤU HÌNH'!$C$6,ROUND(('CẤU HÌNH'!$C$6-E1229)*1440,0),0),"")</f>
        <v/>
      </c>
      <c r="J1229" s="37" t="str">
        <f>IF(M1229="","",IF(M1229="TC",G1229,IF(M1229="X",IF(ROUND((E1229-'CẤU HÌNH'!$C$6)*24,4)&gt;='CẤU HÌNH'!$C$13,FLOOR(ROUND((E1229-'CẤU HÌNH'!$C$6)*24,4),0.5),0),0)))</f>
        <v/>
      </c>
      <c r="K1229" s="32" t="str">
        <f>IF(A1229="","",IF(COUNTIF('CẤU HÌNH'!$E$5:$E$24,A1229)&gt;0,'CẤU HÌNH'!$C$16,IF(WEEKDAY(A1229)=1,'CẤU HÌNH'!$C$15,'CẤU HÌNH'!$C$14)))</f>
        <v/>
      </c>
      <c r="L1229" s="37" t="str">
        <f t="shared" si="1"/>
        <v/>
      </c>
      <c r="M1229" s="38" t="str">
        <f>IF(OR(A1229="",B1229=""),"",IF(F1229&lt;&gt;"",F1229,IF(G1229=0,"",IF(OR(COUNTIF('CẤU HÌNH'!$E$5:$E$24,A1229)&gt;0,WEEKDAY(A1229)=1),"TC",IF(G1229&gt;='CẤU HÌNH'!$C$11,"X",IF(G1229&gt;='CẤU HÌNH'!$C$12,"N","K"))))))</f>
        <v/>
      </c>
      <c r="N1229" s="17"/>
      <c r="O1229" s="39" t="str">
        <f t="shared" si="2"/>
        <v/>
      </c>
    </row>
    <row r="1230" ht="19.5" customHeight="1">
      <c r="A1230" s="15"/>
      <c r="B1230" s="17"/>
      <c r="C1230" s="22" t="str">
        <f t="array" ref="C1230">IF(B1230="","",IFERROR(INDEX('NHÂN VIÊN'!$C$5:$C$54,MATCH(B1230,'NHÂN VIÊN'!$B$5:$B$54,0)),"⚠ Sai mã NV"))</f>
        <v/>
      </c>
      <c r="D1230" s="24"/>
      <c r="E1230" s="24"/>
      <c r="F1230" s="25"/>
      <c r="G1230" s="32" t="str">
        <f>IF(OR(A1230="",B1230=""),"",IF(AND(D1230&lt;&gt;"",E1230&lt;&gt;""),ROUND(MAX(0,(E1230-D1230)*24-MAX(0,MIN(E1230,'CẤU HÌNH'!$C$8)-MAX(D1230,'CẤU HÌNH'!$C$7))*24),2),0))</f>
        <v/>
      </c>
      <c r="H1230" s="34" t="str">
        <f>IF(M1230="X",IF(D1230&gt;'CẤU HÌNH'!$C$5+'CẤU HÌNH'!$C$10/1440,ROUND((D1230-'CẤU HÌNH'!$C$5)*1440,0),0),"")</f>
        <v/>
      </c>
      <c r="I1230" s="34" t="str">
        <f>IF(M1230="X",IF(E1230&lt;'CẤU HÌNH'!$C$6,ROUND(('CẤU HÌNH'!$C$6-E1230)*1440,0),0),"")</f>
        <v/>
      </c>
      <c r="J1230" s="37" t="str">
        <f>IF(M1230="","",IF(M1230="TC",G1230,IF(M1230="X",IF(ROUND((E1230-'CẤU HÌNH'!$C$6)*24,4)&gt;='CẤU HÌNH'!$C$13,FLOOR(ROUND((E1230-'CẤU HÌNH'!$C$6)*24,4),0.5),0),0)))</f>
        <v/>
      </c>
      <c r="K1230" s="32" t="str">
        <f>IF(A1230="","",IF(COUNTIF('CẤU HÌNH'!$E$5:$E$24,A1230)&gt;0,'CẤU HÌNH'!$C$16,IF(WEEKDAY(A1230)=1,'CẤU HÌNH'!$C$15,'CẤU HÌNH'!$C$14)))</f>
        <v/>
      </c>
      <c r="L1230" s="37" t="str">
        <f t="shared" si="1"/>
        <v/>
      </c>
      <c r="M1230" s="38" t="str">
        <f>IF(OR(A1230="",B1230=""),"",IF(F1230&lt;&gt;"",F1230,IF(G1230=0,"",IF(OR(COUNTIF('CẤU HÌNH'!$E$5:$E$24,A1230)&gt;0,WEEKDAY(A1230)=1),"TC",IF(G1230&gt;='CẤU HÌNH'!$C$11,"X",IF(G1230&gt;='CẤU HÌNH'!$C$12,"N","K"))))))</f>
        <v/>
      </c>
      <c r="N1230" s="17"/>
      <c r="O1230" s="39" t="str">
        <f t="shared" si="2"/>
        <v/>
      </c>
    </row>
    <row r="1231" ht="19.5" customHeight="1">
      <c r="A1231" s="15"/>
      <c r="B1231" s="17"/>
      <c r="C1231" s="22" t="str">
        <f t="array" ref="C1231">IF(B1231="","",IFERROR(INDEX('NHÂN VIÊN'!$C$5:$C$54,MATCH(B1231,'NHÂN VIÊN'!$B$5:$B$54,0)),"⚠ Sai mã NV"))</f>
        <v/>
      </c>
      <c r="D1231" s="24"/>
      <c r="E1231" s="24"/>
      <c r="F1231" s="25"/>
      <c r="G1231" s="32" t="str">
        <f>IF(OR(A1231="",B1231=""),"",IF(AND(D1231&lt;&gt;"",E1231&lt;&gt;""),ROUND(MAX(0,(E1231-D1231)*24-MAX(0,MIN(E1231,'CẤU HÌNH'!$C$8)-MAX(D1231,'CẤU HÌNH'!$C$7))*24),2),0))</f>
        <v/>
      </c>
      <c r="H1231" s="34" t="str">
        <f>IF(M1231="X",IF(D1231&gt;'CẤU HÌNH'!$C$5+'CẤU HÌNH'!$C$10/1440,ROUND((D1231-'CẤU HÌNH'!$C$5)*1440,0),0),"")</f>
        <v/>
      </c>
      <c r="I1231" s="34" t="str">
        <f>IF(M1231="X",IF(E1231&lt;'CẤU HÌNH'!$C$6,ROUND(('CẤU HÌNH'!$C$6-E1231)*1440,0),0),"")</f>
        <v/>
      </c>
      <c r="J1231" s="37" t="str">
        <f>IF(M1231="","",IF(M1231="TC",G1231,IF(M1231="X",IF(ROUND((E1231-'CẤU HÌNH'!$C$6)*24,4)&gt;='CẤU HÌNH'!$C$13,FLOOR(ROUND((E1231-'CẤU HÌNH'!$C$6)*24,4),0.5),0),0)))</f>
        <v/>
      </c>
      <c r="K1231" s="32" t="str">
        <f>IF(A1231="","",IF(COUNTIF('CẤU HÌNH'!$E$5:$E$24,A1231)&gt;0,'CẤU HÌNH'!$C$16,IF(WEEKDAY(A1231)=1,'CẤU HÌNH'!$C$15,'CẤU HÌNH'!$C$14)))</f>
        <v/>
      </c>
      <c r="L1231" s="37" t="str">
        <f t="shared" si="1"/>
        <v/>
      </c>
      <c r="M1231" s="38" t="str">
        <f>IF(OR(A1231="",B1231=""),"",IF(F1231&lt;&gt;"",F1231,IF(G1231=0,"",IF(OR(COUNTIF('CẤU HÌNH'!$E$5:$E$24,A1231)&gt;0,WEEKDAY(A1231)=1),"TC",IF(G1231&gt;='CẤU HÌNH'!$C$11,"X",IF(G1231&gt;='CẤU HÌNH'!$C$12,"N","K"))))))</f>
        <v/>
      </c>
      <c r="N1231" s="17"/>
      <c r="O1231" s="39" t="str">
        <f t="shared" si="2"/>
        <v/>
      </c>
    </row>
    <row r="1232" ht="19.5" customHeight="1">
      <c r="A1232" s="15"/>
      <c r="B1232" s="17"/>
      <c r="C1232" s="22" t="str">
        <f t="array" ref="C1232">IF(B1232="","",IFERROR(INDEX('NHÂN VIÊN'!$C$5:$C$54,MATCH(B1232,'NHÂN VIÊN'!$B$5:$B$54,0)),"⚠ Sai mã NV"))</f>
        <v/>
      </c>
      <c r="D1232" s="24"/>
      <c r="E1232" s="24"/>
      <c r="F1232" s="25"/>
      <c r="G1232" s="32" t="str">
        <f>IF(OR(A1232="",B1232=""),"",IF(AND(D1232&lt;&gt;"",E1232&lt;&gt;""),ROUND(MAX(0,(E1232-D1232)*24-MAX(0,MIN(E1232,'CẤU HÌNH'!$C$8)-MAX(D1232,'CẤU HÌNH'!$C$7))*24),2),0))</f>
        <v/>
      </c>
      <c r="H1232" s="34" t="str">
        <f>IF(M1232="X",IF(D1232&gt;'CẤU HÌNH'!$C$5+'CẤU HÌNH'!$C$10/1440,ROUND((D1232-'CẤU HÌNH'!$C$5)*1440,0),0),"")</f>
        <v/>
      </c>
      <c r="I1232" s="34" t="str">
        <f>IF(M1232="X",IF(E1232&lt;'CẤU HÌNH'!$C$6,ROUND(('CẤU HÌNH'!$C$6-E1232)*1440,0),0),"")</f>
        <v/>
      </c>
      <c r="J1232" s="37" t="str">
        <f>IF(M1232="","",IF(M1232="TC",G1232,IF(M1232="X",IF(ROUND((E1232-'CẤU HÌNH'!$C$6)*24,4)&gt;='CẤU HÌNH'!$C$13,FLOOR(ROUND((E1232-'CẤU HÌNH'!$C$6)*24,4),0.5),0),0)))</f>
        <v/>
      </c>
      <c r="K1232" s="32" t="str">
        <f>IF(A1232="","",IF(COUNTIF('CẤU HÌNH'!$E$5:$E$24,A1232)&gt;0,'CẤU HÌNH'!$C$16,IF(WEEKDAY(A1232)=1,'CẤU HÌNH'!$C$15,'CẤU HÌNH'!$C$14)))</f>
        <v/>
      </c>
      <c r="L1232" s="37" t="str">
        <f t="shared" si="1"/>
        <v/>
      </c>
      <c r="M1232" s="38" t="str">
        <f>IF(OR(A1232="",B1232=""),"",IF(F1232&lt;&gt;"",F1232,IF(G1232=0,"",IF(OR(COUNTIF('CẤU HÌNH'!$E$5:$E$24,A1232)&gt;0,WEEKDAY(A1232)=1),"TC",IF(G1232&gt;='CẤU HÌNH'!$C$11,"X",IF(G1232&gt;='CẤU HÌNH'!$C$12,"N","K"))))))</f>
        <v/>
      </c>
      <c r="N1232" s="17"/>
      <c r="O1232" s="39" t="str">
        <f t="shared" si="2"/>
        <v/>
      </c>
    </row>
    <row r="1233" ht="19.5" customHeight="1">
      <c r="A1233" s="15"/>
      <c r="B1233" s="17"/>
      <c r="C1233" s="22" t="str">
        <f t="array" ref="C1233">IF(B1233="","",IFERROR(INDEX('NHÂN VIÊN'!$C$5:$C$54,MATCH(B1233,'NHÂN VIÊN'!$B$5:$B$54,0)),"⚠ Sai mã NV"))</f>
        <v/>
      </c>
      <c r="D1233" s="24"/>
      <c r="E1233" s="24"/>
      <c r="F1233" s="25"/>
      <c r="G1233" s="32" t="str">
        <f>IF(OR(A1233="",B1233=""),"",IF(AND(D1233&lt;&gt;"",E1233&lt;&gt;""),ROUND(MAX(0,(E1233-D1233)*24-MAX(0,MIN(E1233,'CẤU HÌNH'!$C$8)-MAX(D1233,'CẤU HÌNH'!$C$7))*24),2),0))</f>
        <v/>
      </c>
      <c r="H1233" s="34" t="str">
        <f>IF(M1233="X",IF(D1233&gt;'CẤU HÌNH'!$C$5+'CẤU HÌNH'!$C$10/1440,ROUND((D1233-'CẤU HÌNH'!$C$5)*1440,0),0),"")</f>
        <v/>
      </c>
      <c r="I1233" s="34" t="str">
        <f>IF(M1233="X",IF(E1233&lt;'CẤU HÌNH'!$C$6,ROUND(('CẤU HÌNH'!$C$6-E1233)*1440,0),0),"")</f>
        <v/>
      </c>
      <c r="J1233" s="37" t="str">
        <f>IF(M1233="","",IF(M1233="TC",G1233,IF(M1233="X",IF(ROUND((E1233-'CẤU HÌNH'!$C$6)*24,4)&gt;='CẤU HÌNH'!$C$13,FLOOR(ROUND((E1233-'CẤU HÌNH'!$C$6)*24,4),0.5),0),0)))</f>
        <v/>
      </c>
      <c r="K1233" s="32" t="str">
        <f>IF(A1233="","",IF(COUNTIF('CẤU HÌNH'!$E$5:$E$24,A1233)&gt;0,'CẤU HÌNH'!$C$16,IF(WEEKDAY(A1233)=1,'CẤU HÌNH'!$C$15,'CẤU HÌNH'!$C$14)))</f>
        <v/>
      </c>
      <c r="L1233" s="37" t="str">
        <f t="shared" si="1"/>
        <v/>
      </c>
      <c r="M1233" s="38" t="str">
        <f>IF(OR(A1233="",B1233=""),"",IF(F1233&lt;&gt;"",F1233,IF(G1233=0,"",IF(OR(COUNTIF('CẤU HÌNH'!$E$5:$E$24,A1233)&gt;0,WEEKDAY(A1233)=1),"TC",IF(G1233&gt;='CẤU HÌNH'!$C$11,"X",IF(G1233&gt;='CẤU HÌNH'!$C$12,"N","K"))))))</f>
        <v/>
      </c>
      <c r="N1233" s="17"/>
      <c r="O1233" s="39" t="str">
        <f t="shared" si="2"/>
        <v/>
      </c>
    </row>
    <row r="1234" ht="19.5" customHeight="1">
      <c r="A1234" s="15"/>
      <c r="B1234" s="17"/>
      <c r="C1234" s="22" t="str">
        <f t="array" ref="C1234">IF(B1234="","",IFERROR(INDEX('NHÂN VIÊN'!$C$5:$C$54,MATCH(B1234,'NHÂN VIÊN'!$B$5:$B$54,0)),"⚠ Sai mã NV"))</f>
        <v/>
      </c>
      <c r="D1234" s="24"/>
      <c r="E1234" s="24"/>
      <c r="F1234" s="25"/>
      <c r="G1234" s="32" t="str">
        <f>IF(OR(A1234="",B1234=""),"",IF(AND(D1234&lt;&gt;"",E1234&lt;&gt;""),ROUND(MAX(0,(E1234-D1234)*24-MAX(0,MIN(E1234,'CẤU HÌNH'!$C$8)-MAX(D1234,'CẤU HÌNH'!$C$7))*24),2),0))</f>
        <v/>
      </c>
      <c r="H1234" s="34" t="str">
        <f>IF(M1234="X",IF(D1234&gt;'CẤU HÌNH'!$C$5+'CẤU HÌNH'!$C$10/1440,ROUND((D1234-'CẤU HÌNH'!$C$5)*1440,0),0),"")</f>
        <v/>
      </c>
      <c r="I1234" s="34" t="str">
        <f>IF(M1234="X",IF(E1234&lt;'CẤU HÌNH'!$C$6,ROUND(('CẤU HÌNH'!$C$6-E1234)*1440,0),0),"")</f>
        <v/>
      </c>
      <c r="J1234" s="37" t="str">
        <f>IF(M1234="","",IF(M1234="TC",G1234,IF(M1234="X",IF(ROUND((E1234-'CẤU HÌNH'!$C$6)*24,4)&gt;='CẤU HÌNH'!$C$13,FLOOR(ROUND((E1234-'CẤU HÌNH'!$C$6)*24,4),0.5),0),0)))</f>
        <v/>
      </c>
      <c r="K1234" s="32" t="str">
        <f>IF(A1234="","",IF(COUNTIF('CẤU HÌNH'!$E$5:$E$24,A1234)&gt;0,'CẤU HÌNH'!$C$16,IF(WEEKDAY(A1234)=1,'CẤU HÌNH'!$C$15,'CẤU HÌNH'!$C$14)))</f>
        <v/>
      </c>
      <c r="L1234" s="37" t="str">
        <f t="shared" si="1"/>
        <v/>
      </c>
      <c r="M1234" s="38" t="str">
        <f>IF(OR(A1234="",B1234=""),"",IF(F1234&lt;&gt;"",F1234,IF(G1234=0,"",IF(OR(COUNTIF('CẤU HÌNH'!$E$5:$E$24,A1234)&gt;0,WEEKDAY(A1234)=1),"TC",IF(G1234&gt;='CẤU HÌNH'!$C$11,"X",IF(G1234&gt;='CẤU HÌNH'!$C$12,"N","K"))))))</f>
        <v/>
      </c>
      <c r="N1234" s="17"/>
      <c r="O1234" s="39" t="str">
        <f t="shared" si="2"/>
        <v/>
      </c>
    </row>
    <row r="1235" ht="19.5" customHeight="1">
      <c r="A1235" s="15"/>
      <c r="B1235" s="17"/>
      <c r="C1235" s="22" t="str">
        <f t="array" ref="C1235">IF(B1235="","",IFERROR(INDEX('NHÂN VIÊN'!$C$5:$C$54,MATCH(B1235,'NHÂN VIÊN'!$B$5:$B$54,0)),"⚠ Sai mã NV"))</f>
        <v/>
      </c>
      <c r="D1235" s="24"/>
      <c r="E1235" s="24"/>
      <c r="F1235" s="25"/>
      <c r="G1235" s="32" t="str">
        <f>IF(OR(A1235="",B1235=""),"",IF(AND(D1235&lt;&gt;"",E1235&lt;&gt;""),ROUND(MAX(0,(E1235-D1235)*24-MAX(0,MIN(E1235,'CẤU HÌNH'!$C$8)-MAX(D1235,'CẤU HÌNH'!$C$7))*24),2),0))</f>
        <v/>
      </c>
      <c r="H1235" s="34" t="str">
        <f>IF(M1235="X",IF(D1235&gt;'CẤU HÌNH'!$C$5+'CẤU HÌNH'!$C$10/1440,ROUND((D1235-'CẤU HÌNH'!$C$5)*1440,0),0),"")</f>
        <v/>
      </c>
      <c r="I1235" s="34" t="str">
        <f>IF(M1235="X",IF(E1235&lt;'CẤU HÌNH'!$C$6,ROUND(('CẤU HÌNH'!$C$6-E1235)*1440,0),0),"")</f>
        <v/>
      </c>
      <c r="J1235" s="37" t="str">
        <f>IF(M1235="","",IF(M1235="TC",G1235,IF(M1235="X",IF(ROUND((E1235-'CẤU HÌNH'!$C$6)*24,4)&gt;='CẤU HÌNH'!$C$13,FLOOR(ROUND((E1235-'CẤU HÌNH'!$C$6)*24,4),0.5),0),0)))</f>
        <v/>
      </c>
      <c r="K1235" s="32" t="str">
        <f>IF(A1235="","",IF(COUNTIF('CẤU HÌNH'!$E$5:$E$24,A1235)&gt;0,'CẤU HÌNH'!$C$16,IF(WEEKDAY(A1235)=1,'CẤU HÌNH'!$C$15,'CẤU HÌNH'!$C$14)))</f>
        <v/>
      </c>
      <c r="L1235" s="37" t="str">
        <f t="shared" si="1"/>
        <v/>
      </c>
      <c r="M1235" s="38" t="str">
        <f>IF(OR(A1235="",B1235=""),"",IF(F1235&lt;&gt;"",F1235,IF(G1235=0,"",IF(OR(COUNTIF('CẤU HÌNH'!$E$5:$E$24,A1235)&gt;0,WEEKDAY(A1235)=1),"TC",IF(G1235&gt;='CẤU HÌNH'!$C$11,"X",IF(G1235&gt;='CẤU HÌNH'!$C$12,"N","K"))))))</f>
        <v/>
      </c>
      <c r="N1235" s="17"/>
      <c r="O1235" s="39" t="str">
        <f t="shared" si="2"/>
        <v/>
      </c>
    </row>
    <row r="1236" ht="19.5" customHeight="1">
      <c r="A1236" s="15"/>
      <c r="B1236" s="17"/>
      <c r="C1236" s="22" t="str">
        <f t="array" ref="C1236">IF(B1236="","",IFERROR(INDEX('NHÂN VIÊN'!$C$5:$C$54,MATCH(B1236,'NHÂN VIÊN'!$B$5:$B$54,0)),"⚠ Sai mã NV"))</f>
        <v/>
      </c>
      <c r="D1236" s="24"/>
      <c r="E1236" s="24"/>
      <c r="F1236" s="25"/>
      <c r="G1236" s="32" t="str">
        <f>IF(OR(A1236="",B1236=""),"",IF(AND(D1236&lt;&gt;"",E1236&lt;&gt;""),ROUND(MAX(0,(E1236-D1236)*24-MAX(0,MIN(E1236,'CẤU HÌNH'!$C$8)-MAX(D1236,'CẤU HÌNH'!$C$7))*24),2),0))</f>
        <v/>
      </c>
      <c r="H1236" s="34" t="str">
        <f>IF(M1236="X",IF(D1236&gt;'CẤU HÌNH'!$C$5+'CẤU HÌNH'!$C$10/1440,ROUND((D1236-'CẤU HÌNH'!$C$5)*1440,0),0),"")</f>
        <v/>
      </c>
      <c r="I1236" s="34" t="str">
        <f>IF(M1236="X",IF(E1236&lt;'CẤU HÌNH'!$C$6,ROUND(('CẤU HÌNH'!$C$6-E1236)*1440,0),0),"")</f>
        <v/>
      </c>
      <c r="J1236" s="37" t="str">
        <f>IF(M1236="","",IF(M1236="TC",G1236,IF(M1236="X",IF(ROUND((E1236-'CẤU HÌNH'!$C$6)*24,4)&gt;='CẤU HÌNH'!$C$13,FLOOR(ROUND((E1236-'CẤU HÌNH'!$C$6)*24,4),0.5),0),0)))</f>
        <v/>
      </c>
      <c r="K1236" s="32" t="str">
        <f>IF(A1236="","",IF(COUNTIF('CẤU HÌNH'!$E$5:$E$24,A1236)&gt;0,'CẤU HÌNH'!$C$16,IF(WEEKDAY(A1236)=1,'CẤU HÌNH'!$C$15,'CẤU HÌNH'!$C$14)))</f>
        <v/>
      </c>
      <c r="L1236" s="37" t="str">
        <f t="shared" si="1"/>
        <v/>
      </c>
      <c r="M1236" s="38" t="str">
        <f>IF(OR(A1236="",B1236=""),"",IF(F1236&lt;&gt;"",F1236,IF(G1236=0,"",IF(OR(COUNTIF('CẤU HÌNH'!$E$5:$E$24,A1236)&gt;0,WEEKDAY(A1236)=1),"TC",IF(G1236&gt;='CẤU HÌNH'!$C$11,"X",IF(G1236&gt;='CẤU HÌNH'!$C$12,"N","K"))))))</f>
        <v/>
      </c>
      <c r="N1236" s="17"/>
      <c r="O1236" s="39" t="str">
        <f t="shared" si="2"/>
        <v/>
      </c>
    </row>
    <row r="1237" ht="19.5" customHeight="1">
      <c r="A1237" s="15"/>
      <c r="B1237" s="17"/>
      <c r="C1237" s="22" t="str">
        <f t="array" ref="C1237">IF(B1237="","",IFERROR(INDEX('NHÂN VIÊN'!$C$5:$C$54,MATCH(B1237,'NHÂN VIÊN'!$B$5:$B$54,0)),"⚠ Sai mã NV"))</f>
        <v/>
      </c>
      <c r="D1237" s="24"/>
      <c r="E1237" s="24"/>
      <c r="F1237" s="25"/>
      <c r="G1237" s="32" t="str">
        <f>IF(OR(A1237="",B1237=""),"",IF(AND(D1237&lt;&gt;"",E1237&lt;&gt;""),ROUND(MAX(0,(E1237-D1237)*24-MAX(0,MIN(E1237,'CẤU HÌNH'!$C$8)-MAX(D1237,'CẤU HÌNH'!$C$7))*24),2),0))</f>
        <v/>
      </c>
      <c r="H1237" s="34" t="str">
        <f>IF(M1237="X",IF(D1237&gt;'CẤU HÌNH'!$C$5+'CẤU HÌNH'!$C$10/1440,ROUND((D1237-'CẤU HÌNH'!$C$5)*1440,0),0),"")</f>
        <v/>
      </c>
      <c r="I1237" s="34" t="str">
        <f>IF(M1237="X",IF(E1237&lt;'CẤU HÌNH'!$C$6,ROUND(('CẤU HÌNH'!$C$6-E1237)*1440,0),0),"")</f>
        <v/>
      </c>
      <c r="J1237" s="37" t="str">
        <f>IF(M1237="","",IF(M1237="TC",G1237,IF(M1237="X",IF(ROUND((E1237-'CẤU HÌNH'!$C$6)*24,4)&gt;='CẤU HÌNH'!$C$13,FLOOR(ROUND((E1237-'CẤU HÌNH'!$C$6)*24,4),0.5),0),0)))</f>
        <v/>
      </c>
      <c r="K1237" s="32" t="str">
        <f>IF(A1237="","",IF(COUNTIF('CẤU HÌNH'!$E$5:$E$24,A1237)&gt;0,'CẤU HÌNH'!$C$16,IF(WEEKDAY(A1237)=1,'CẤU HÌNH'!$C$15,'CẤU HÌNH'!$C$14)))</f>
        <v/>
      </c>
      <c r="L1237" s="37" t="str">
        <f t="shared" si="1"/>
        <v/>
      </c>
      <c r="M1237" s="38" t="str">
        <f>IF(OR(A1237="",B1237=""),"",IF(F1237&lt;&gt;"",F1237,IF(G1237=0,"",IF(OR(COUNTIF('CẤU HÌNH'!$E$5:$E$24,A1237)&gt;0,WEEKDAY(A1237)=1),"TC",IF(G1237&gt;='CẤU HÌNH'!$C$11,"X",IF(G1237&gt;='CẤU HÌNH'!$C$12,"N","K"))))))</f>
        <v/>
      </c>
      <c r="N1237" s="17"/>
      <c r="O1237" s="39" t="str">
        <f t="shared" si="2"/>
        <v/>
      </c>
    </row>
    <row r="1238" ht="19.5" customHeight="1">
      <c r="A1238" s="15"/>
      <c r="B1238" s="17"/>
      <c r="C1238" s="22" t="str">
        <f t="array" ref="C1238">IF(B1238="","",IFERROR(INDEX('NHÂN VIÊN'!$C$5:$C$54,MATCH(B1238,'NHÂN VIÊN'!$B$5:$B$54,0)),"⚠ Sai mã NV"))</f>
        <v/>
      </c>
      <c r="D1238" s="24"/>
      <c r="E1238" s="24"/>
      <c r="F1238" s="25"/>
      <c r="G1238" s="32" t="str">
        <f>IF(OR(A1238="",B1238=""),"",IF(AND(D1238&lt;&gt;"",E1238&lt;&gt;""),ROUND(MAX(0,(E1238-D1238)*24-MAX(0,MIN(E1238,'CẤU HÌNH'!$C$8)-MAX(D1238,'CẤU HÌNH'!$C$7))*24),2),0))</f>
        <v/>
      </c>
      <c r="H1238" s="34" t="str">
        <f>IF(M1238="X",IF(D1238&gt;'CẤU HÌNH'!$C$5+'CẤU HÌNH'!$C$10/1440,ROUND((D1238-'CẤU HÌNH'!$C$5)*1440,0),0),"")</f>
        <v/>
      </c>
      <c r="I1238" s="34" t="str">
        <f>IF(M1238="X",IF(E1238&lt;'CẤU HÌNH'!$C$6,ROUND(('CẤU HÌNH'!$C$6-E1238)*1440,0),0),"")</f>
        <v/>
      </c>
      <c r="J1238" s="37" t="str">
        <f>IF(M1238="","",IF(M1238="TC",G1238,IF(M1238="X",IF(ROUND((E1238-'CẤU HÌNH'!$C$6)*24,4)&gt;='CẤU HÌNH'!$C$13,FLOOR(ROUND((E1238-'CẤU HÌNH'!$C$6)*24,4),0.5),0),0)))</f>
        <v/>
      </c>
      <c r="K1238" s="32" t="str">
        <f>IF(A1238="","",IF(COUNTIF('CẤU HÌNH'!$E$5:$E$24,A1238)&gt;0,'CẤU HÌNH'!$C$16,IF(WEEKDAY(A1238)=1,'CẤU HÌNH'!$C$15,'CẤU HÌNH'!$C$14)))</f>
        <v/>
      </c>
      <c r="L1238" s="37" t="str">
        <f t="shared" si="1"/>
        <v/>
      </c>
      <c r="M1238" s="38" t="str">
        <f>IF(OR(A1238="",B1238=""),"",IF(F1238&lt;&gt;"",F1238,IF(G1238=0,"",IF(OR(COUNTIF('CẤU HÌNH'!$E$5:$E$24,A1238)&gt;0,WEEKDAY(A1238)=1),"TC",IF(G1238&gt;='CẤU HÌNH'!$C$11,"X",IF(G1238&gt;='CẤU HÌNH'!$C$12,"N","K"))))))</f>
        <v/>
      </c>
      <c r="N1238" s="17"/>
      <c r="O1238" s="39" t="str">
        <f t="shared" si="2"/>
        <v/>
      </c>
    </row>
    <row r="1239" ht="19.5" customHeight="1">
      <c r="A1239" s="15"/>
      <c r="B1239" s="17"/>
      <c r="C1239" s="22" t="str">
        <f t="array" ref="C1239">IF(B1239="","",IFERROR(INDEX('NHÂN VIÊN'!$C$5:$C$54,MATCH(B1239,'NHÂN VIÊN'!$B$5:$B$54,0)),"⚠ Sai mã NV"))</f>
        <v/>
      </c>
      <c r="D1239" s="24"/>
      <c r="E1239" s="24"/>
      <c r="F1239" s="25"/>
      <c r="G1239" s="32" t="str">
        <f>IF(OR(A1239="",B1239=""),"",IF(AND(D1239&lt;&gt;"",E1239&lt;&gt;""),ROUND(MAX(0,(E1239-D1239)*24-MAX(0,MIN(E1239,'CẤU HÌNH'!$C$8)-MAX(D1239,'CẤU HÌNH'!$C$7))*24),2),0))</f>
        <v/>
      </c>
      <c r="H1239" s="34" t="str">
        <f>IF(M1239="X",IF(D1239&gt;'CẤU HÌNH'!$C$5+'CẤU HÌNH'!$C$10/1440,ROUND((D1239-'CẤU HÌNH'!$C$5)*1440,0),0),"")</f>
        <v/>
      </c>
      <c r="I1239" s="34" t="str">
        <f>IF(M1239="X",IF(E1239&lt;'CẤU HÌNH'!$C$6,ROUND(('CẤU HÌNH'!$C$6-E1239)*1440,0),0),"")</f>
        <v/>
      </c>
      <c r="J1239" s="37" t="str">
        <f>IF(M1239="","",IF(M1239="TC",G1239,IF(M1239="X",IF(ROUND((E1239-'CẤU HÌNH'!$C$6)*24,4)&gt;='CẤU HÌNH'!$C$13,FLOOR(ROUND((E1239-'CẤU HÌNH'!$C$6)*24,4),0.5),0),0)))</f>
        <v/>
      </c>
      <c r="K1239" s="32" t="str">
        <f>IF(A1239="","",IF(COUNTIF('CẤU HÌNH'!$E$5:$E$24,A1239)&gt;0,'CẤU HÌNH'!$C$16,IF(WEEKDAY(A1239)=1,'CẤU HÌNH'!$C$15,'CẤU HÌNH'!$C$14)))</f>
        <v/>
      </c>
      <c r="L1239" s="37" t="str">
        <f t="shared" si="1"/>
        <v/>
      </c>
      <c r="M1239" s="38" t="str">
        <f>IF(OR(A1239="",B1239=""),"",IF(F1239&lt;&gt;"",F1239,IF(G1239=0,"",IF(OR(COUNTIF('CẤU HÌNH'!$E$5:$E$24,A1239)&gt;0,WEEKDAY(A1239)=1),"TC",IF(G1239&gt;='CẤU HÌNH'!$C$11,"X",IF(G1239&gt;='CẤU HÌNH'!$C$12,"N","K"))))))</f>
        <v/>
      </c>
      <c r="N1239" s="17"/>
      <c r="O1239" s="39" t="str">
        <f t="shared" si="2"/>
        <v/>
      </c>
    </row>
    <row r="1240" ht="19.5" customHeight="1">
      <c r="A1240" s="15"/>
      <c r="B1240" s="17"/>
      <c r="C1240" s="22" t="str">
        <f t="array" ref="C1240">IF(B1240="","",IFERROR(INDEX('NHÂN VIÊN'!$C$5:$C$54,MATCH(B1240,'NHÂN VIÊN'!$B$5:$B$54,0)),"⚠ Sai mã NV"))</f>
        <v/>
      </c>
      <c r="D1240" s="24"/>
      <c r="E1240" s="24"/>
      <c r="F1240" s="25"/>
      <c r="G1240" s="32" t="str">
        <f>IF(OR(A1240="",B1240=""),"",IF(AND(D1240&lt;&gt;"",E1240&lt;&gt;""),ROUND(MAX(0,(E1240-D1240)*24-MAX(0,MIN(E1240,'CẤU HÌNH'!$C$8)-MAX(D1240,'CẤU HÌNH'!$C$7))*24),2),0))</f>
        <v/>
      </c>
      <c r="H1240" s="34" t="str">
        <f>IF(M1240="X",IF(D1240&gt;'CẤU HÌNH'!$C$5+'CẤU HÌNH'!$C$10/1440,ROUND((D1240-'CẤU HÌNH'!$C$5)*1440,0),0),"")</f>
        <v/>
      </c>
      <c r="I1240" s="34" t="str">
        <f>IF(M1240="X",IF(E1240&lt;'CẤU HÌNH'!$C$6,ROUND(('CẤU HÌNH'!$C$6-E1240)*1440,0),0),"")</f>
        <v/>
      </c>
      <c r="J1240" s="37" t="str">
        <f>IF(M1240="","",IF(M1240="TC",G1240,IF(M1240="X",IF(ROUND((E1240-'CẤU HÌNH'!$C$6)*24,4)&gt;='CẤU HÌNH'!$C$13,FLOOR(ROUND((E1240-'CẤU HÌNH'!$C$6)*24,4),0.5),0),0)))</f>
        <v/>
      </c>
      <c r="K1240" s="32" t="str">
        <f>IF(A1240="","",IF(COUNTIF('CẤU HÌNH'!$E$5:$E$24,A1240)&gt;0,'CẤU HÌNH'!$C$16,IF(WEEKDAY(A1240)=1,'CẤU HÌNH'!$C$15,'CẤU HÌNH'!$C$14)))</f>
        <v/>
      </c>
      <c r="L1240" s="37" t="str">
        <f t="shared" si="1"/>
        <v/>
      </c>
      <c r="M1240" s="38" t="str">
        <f>IF(OR(A1240="",B1240=""),"",IF(F1240&lt;&gt;"",F1240,IF(G1240=0,"",IF(OR(COUNTIF('CẤU HÌNH'!$E$5:$E$24,A1240)&gt;0,WEEKDAY(A1240)=1),"TC",IF(G1240&gt;='CẤU HÌNH'!$C$11,"X",IF(G1240&gt;='CẤU HÌNH'!$C$12,"N","K"))))))</f>
        <v/>
      </c>
      <c r="N1240" s="17"/>
      <c r="O1240" s="39" t="str">
        <f t="shared" si="2"/>
        <v/>
      </c>
    </row>
    <row r="1241" ht="19.5" customHeight="1">
      <c r="A1241" s="15"/>
      <c r="B1241" s="17"/>
      <c r="C1241" s="22" t="str">
        <f t="array" ref="C1241">IF(B1241="","",IFERROR(INDEX('NHÂN VIÊN'!$C$5:$C$54,MATCH(B1241,'NHÂN VIÊN'!$B$5:$B$54,0)),"⚠ Sai mã NV"))</f>
        <v/>
      </c>
      <c r="D1241" s="24"/>
      <c r="E1241" s="24"/>
      <c r="F1241" s="25"/>
      <c r="G1241" s="32" t="str">
        <f>IF(OR(A1241="",B1241=""),"",IF(AND(D1241&lt;&gt;"",E1241&lt;&gt;""),ROUND(MAX(0,(E1241-D1241)*24-MAX(0,MIN(E1241,'CẤU HÌNH'!$C$8)-MAX(D1241,'CẤU HÌNH'!$C$7))*24),2),0))</f>
        <v/>
      </c>
      <c r="H1241" s="34" t="str">
        <f>IF(M1241="X",IF(D1241&gt;'CẤU HÌNH'!$C$5+'CẤU HÌNH'!$C$10/1440,ROUND((D1241-'CẤU HÌNH'!$C$5)*1440,0),0),"")</f>
        <v/>
      </c>
      <c r="I1241" s="34" t="str">
        <f>IF(M1241="X",IF(E1241&lt;'CẤU HÌNH'!$C$6,ROUND(('CẤU HÌNH'!$C$6-E1241)*1440,0),0),"")</f>
        <v/>
      </c>
      <c r="J1241" s="37" t="str">
        <f>IF(M1241="","",IF(M1241="TC",G1241,IF(M1241="X",IF(ROUND((E1241-'CẤU HÌNH'!$C$6)*24,4)&gt;='CẤU HÌNH'!$C$13,FLOOR(ROUND((E1241-'CẤU HÌNH'!$C$6)*24,4),0.5),0),0)))</f>
        <v/>
      </c>
      <c r="K1241" s="32" t="str">
        <f>IF(A1241="","",IF(COUNTIF('CẤU HÌNH'!$E$5:$E$24,A1241)&gt;0,'CẤU HÌNH'!$C$16,IF(WEEKDAY(A1241)=1,'CẤU HÌNH'!$C$15,'CẤU HÌNH'!$C$14)))</f>
        <v/>
      </c>
      <c r="L1241" s="37" t="str">
        <f t="shared" si="1"/>
        <v/>
      </c>
      <c r="M1241" s="38" t="str">
        <f>IF(OR(A1241="",B1241=""),"",IF(F1241&lt;&gt;"",F1241,IF(G1241=0,"",IF(OR(COUNTIF('CẤU HÌNH'!$E$5:$E$24,A1241)&gt;0,WEEKDAY(A1241)=1),"TC",IF(G1241&gt;='CẤU HÌNH'!$C$11,"X",IF(G1241&gt;='CẤU HÌNH'!$C$12,"N","K"))))))</f>
        <v/>
      </c>
      <c r="N1241" s="17"/>
      <c r="O1241" s="39" t="str">
        <f t="shared" si="2"/>
        <v/>
      </c>
    </row>
    <row r="1242" ht="19.5" customHeight="1">
      <c r="A1242" s="15"/>
      <c r="B1242" s="17"/>
      <c r="C1242" s="22" t="str">
        <f t="array" ref="C1242">IF(B1242="","",IFERROR(INDEX('NHÂN VIÊN'!$C$5:$C$54,MATCH(B1242,'NHÂN VIÊN'!$B$5:$B$54,0)),"⚠ Sai mã NV"))</f>
        <v/>
      </c>
      <c r="D1242" s="24"/>
      <c r="E1242" s="24"/>
      <c r="F1242" s="25"/>
      <c r="G1242" s="32" t="str">
        <f>IF(OR(A1242="",B1242=""),"",IF(AND(D1242&lt;&gt;"",E1242&lt;&gt;""),ROUND(MAX(0,(E1242-D1242)*24-MAX(0,MIN(E1242,'CẤU HÌNH'!$C$8)-MAX(D1242,'CẤU HÌNH'!$C$7))*24),2),0))</f>
        <v/>
      </c>
      <c r="H1242" s="34" t="str">
        <f>IF(M1242="X",IF(D1242&gt;'CẤU HÌNH'!$C$5+'CẤU HÌNH'!$C$10/1440,ROUND((D1242-'CẤU HÌNH'!$C$5)*1440,0),0),"")</f>
        <v/>
      </c>
      <c r="I1242" s="34" t="str">
        <f>IF(M1242="X",IF(E1242&lt;'CẤU HÌNH'!$C$6,ROUND(('CẤU HÌNH'!$C$6-E1242)*1440,0),0),"")</f>
        <v/>
      </c>
      <c r="J1242" s="37" t="str">
        <f>IF(M1242="","",IF(M1242="TC",G1242,IF(M1242="X",IF(ROUND((E1242-'CẤU HÌNH'!$C$6)*24,4)&gt;='CẤU HÌNH'!$C$13,FLOOR(ROUND((E1242-'CẤU HÌNH'!$C$6)*24,4),0.5),0),0)))</f>
        <v/>
      </c>
      <c r="K1242" s="32" t="str">
        <f>IF(A1242="","",IF(COUNTIF('CẤU HÌNH'!$E$5:$E$24,A1242)&gt;0,'CẤU HÌNH'!$C$16,IF(WEEKDAY(A1242)=1,'CẤU HÌNH'!$C$15,'CẤU HÌNH'!$C$14)))</f>
        <v/>
      </c>
      <c r="L1242" s="37" t="str">
        <f t="shared" si="1"/>
        <v/>
      </c>
      <c r="M1242" s="38" t="str">
        <f>IF(OR(A1242="",B1242=""),"",IF(F1242&lt;&gt;"",F1242,IF(G1242=0,"",IF(OR(COUNTIF('CẤU HÌNH'!$E$5:$E$24,A1242)&gt;0,WEEKDAY(A1242)=1),"TC",IF(G1242&gt;='CẤU HÌNH'!$C$11,"X",IF(G1242&gt;='CẤU HÌNH'!$C$12,"N","K"))))))</f>
        <v/>
      </c>
      <c r="N1242" s="17"/>
      <c r="O1242" s="39" t="str">
        <f t="shared" si="2"/>
        <v/>
      </c>
    </row>
    <row r="1243" ht="19.5" customHeight="1">
      <c r="A1243" s="15"/>
      <c r="B1243" s="17"/>
      <c r="C1243" s="22" t="str">
        <f t="array" ref="C1243">IF(B1243="","",IFERROR(INDEX('NHÂN VIÊN'!$C$5:$C$54,MATCH(B1243,'NHÂN VIÊN'!$B$5:$B$54,0)),"⚠ Sai mã NV"))</f>
        <v/>
      </c>
      <c r="D1243" s="24"/>
      <c r="E1243" s="24"/>
      <c r="F1243" s="25"/>
      <c r="G1243" s="32" t="str">
        <f>IF(OR(A1243="",B1243=""),"",IF(AND(D1243&lt;&gt;"",E1243&lt;&gt;""),ROUND(MAX(0,(E1243-D1243)*24-MAX(0,MIN(E1243,'CẤU HÌNH'!$C$8)-MAX(D1243,'CẤU HÌNH'!$C$7))*24),2),0))</f>
        <v/>
      </c>
      <c r="H1243" s="34" t="str">
        <f>IF(M1243="X",IF(D1243&gt;'CẤU HÌNH'!$C$5+'CẤU HÌNH'!$C$10/1440,ROUND((D1243-'CẤU HÌNH'!$C$5)*1440,0),0),"")</f>
        <v/>
      </c>
      <c r="I1243" s="34" t="str">
        <f>IF(M1243="X",IF(E1243&lt;'CẤU HÌNH'!$C$6,ROUND(('CẤU HÌNH'!$C$6-E1243)*1440,0),0),"")</f>
        <v/>
      </c>
      <c r="J1243" s="37" t="str">
        <f>IF(M1243="","",IF(M1243="TC",G1243,IF(M1243="X",IF(ROUND((E1243-'CẤU HÌNH'!$C$6)*24,4)&gt;='CẤU HÌNH'!$C$13,FLOOR(ROUND((E1243-'CẤU HÌNH'!$C$6)*24,4),0.5),0),0)))</f>
        <v/>
      </c>
      <c r="K1243" s="32" t="str">
        <f>IF(A1243="","",IF(COUNTIF('CẤU HÌNH'!$E$5:$E$24,A1243)&gt;0,'CẤU HÌNH'!$C$16,IF(WEEKDAY(A1243)=1,'CẤU HÌNH'!$C$15,'CẤU HÌNH'!$C$14)))</f>
        <v/>
      </c>
      <c r="L1243" s="37" t="str">
        <f t="shared" si="1"/>
        <v/>
      </c>
      <c r="M1243" s="38" t="str">
        <f>IF(OR(A1243="",B1243=""),"",IF(F1243&lt;&gt;"",F1243,IF(G1243=0,"",IF(OR(COUNTIF('CẤU HÌNH'!$E$5:$E$24,A1243)&gt;0,WEEKDAY(A1243)=1),"TC",IF(G1243&gt;='CẤU HÌNH'!$C$11,"X",IF(G1243&gt;='CẤU HÌNH'!$C$12,"N","K"))))))</f>
        <v/>
      </c>
      <c r="N1243" s="17"/>
      <c r="O1243" s="39" t="str">
        <f t="shared" si="2"/>
        <v/>
      </c>
    </row>
    <row r="1244" ht="19.5" customHeight="1">
      <c r="A1244" s="15"/>
      <c r="B1244" s="17"/>
      <c r="C1244" s="22" t="str">
        <f t="array" ref="C1244">IF(B1244="","",IFERROR(INDEX('NHÂN VIÊN'!$C$5:$C$54,MATCH(B1244,'NHÂN VIÊN'!$B$5:$B$54,0)),"⚠ Sai mã NV"))</f>
        <v/>
      </c>
      <c r="D1244" s="24"/>
      <c r="E1244" s="24"/>
      <c r="F1244" s="25"/>
      <c r="G1244" s="32" t="str">
        <f>IF(OR(A1244="",B1244=""),"",IF(AND(D1244&lt;&gt;"",E1244&lt;&gt;""),ROUND(MAX(0,(E1244-D1244)*24-MAX(0,MIN(E1244,'CẤU HÌNH'!$C$8)-MAX(D1244,'CẤU HÌNH'!$C$7))*24),2),0))</f>
        <v/>
      </c>
      <c r="H1244" s="34" t="str">
        <f>IF(M1244="X",IF(D1244&gt;'CẤU HÌNH'!$C$5+'CẤU HÌNH'!$C$10/1440,ROUND((D1244-'CẤU HÌNH'!$C$5)*1440,0),0),"")</f>
        <v/>
      </c>
      <c r="I1244" s="34" t="str">
        <f>IF(M1244="X",IF(E1244&lt;'CẤU HÌNH'!$C$6,ROUND(('CẤU HÌNH'!$C$6-E1244)*1440,0),0),"")</f>
        <v/>
      </c>
      <c r="J1244" s="37" t="str">
        <f>IF(M1244="","",IF(M1244="TC",G1244,IF(M1244="X",IF(ROUND((E1244-'CẤU HÌNH'!$C$6)*24,4)&gt;='CẤU HÌNH'!$C$13,FLOOR(ROUND((E1244-'CẤU HÌNH'!$C$6)*24,4),0.5),0),0)))</f>
        <v/>
      </c>
      <c r="K1244" s="32" t="str">
        <f>IF(A1244="","",IF(COUNTIF('CẤU HÌNH'!$E$5:$E$24,A1244)&gt;0,'CẤU HÌNH'!$C$16,IF(WEEKDAY(A1244)=1,'CẤU HÌNH'!$C$15,'CẤU HÌNH'!$C$14)))</f>
        <v/>
      </c>
      <c r="L1244" s="37" t="str">
        <f t="shared" si="1"/>
        <v/>
      </c>
      <c r="M1244" s="38" t="str">
        <f>IF(OR(A1244="",B1244=""),"",IF(F1244&lt;&gt;"",F1244,IF(G1244=0,"",IF(OR(COUNTIF('CẤU HÌNH'!$E$5:$E$24,A1244)&gt;0,WEEKDAY(A1244)=1),"TC",IF(G1244&gt;='CẤU HÌNH'!$C$11,"X",IF(G1244&gt;='CẤU HÌNH'!$C$12,"N","K"))))))</f>
        <v/>
      </c>
      <c r="N1244" s="17"/>
      <c r="O1244" s="39" t="str">
        <f t="shared" si="2"/>
        <v/>
      </c>
    </row>
    <row r="1245" ht="19.5" customHeight="1">
      <c r="A1245" s="15"/>
      <c r="B1245" s="17"/>
      <c r="C1245" s="22" t="str">
        <f t="array" ref="C1245">IF(B1245="","",IFERROR(INDEX('NHÂN VIÊN'!$C$5:$C$54,MATCH(B1245,'NHÂN VIÊN'!$B$5:$B$54,0)),"⚠ Sai mã NV"))</f>
        <v/>
      </c>
      <c r="D1245" s="24"/>
      <c r="E1245" s="24"/>
      <c r="F1245" s="25"/>
      <c r="G1245" s="32" t="str">
        <f>IF(OR(A1245="",B1245=""),"",IF(AND(D1245&lt;&gt;"",E1245&lt;&gt;""),ROUND(MAX(0,(E1245-D1245)*24-MAX(0,MIN(E1245,'CẤU HÌNH'!$C$8)-MAX(D1245,'CẤU HÌNH'!$C$7))*24),2),0))</f>
        <v/>
      </c>
      <c r="H1245" s="34" t="str">
        <f>IF(M1245="X",IF(D1245&gt;'CẤU HÌNH'!$C$5+'CẤU HÌNH'!$C$10/1440,ROUND((D1245-'CẤU HÌNH'!$C$5)*1440,0),0),"")</f>
        <v/>
      </c>
      <c r="I1245" s="34" t="str">
        <f>IF(M1245="X",IF(E1245&lt;'CẤU HÌNH'!$C$6,ROUND(('CẤU HÌNH'!$C$6-E1245)*1440,0),0),"")</f>
        <v/>
      </c>
      <c r="J1245" s="37" t="str">
        <f>IF(M1245="","",IF(M1245="TC",G1245,IF(M1245="X",IF(ROUND((E1245-'CẤU HÌNH'!$C$6)*24,4)&gt;='CẤU HÌNH'!$C$13,FLOOR(ROUND((E1245-'CẤU HÌNH'!$C$6)*24,4),0.5),0),0)))</f>
        <v/>
      </c>
      <c r="K1245" s="32" t="str">
        <f>IF(A1245="","",IF(COUNTIF('CẤU HÌNH'!$E$5:$E$24,A1245)&gt;0,'CẤU HÌNH'!$C$16,IF(WEEKDAY(A1245)=1,'CẤU HÌNH'!$C$15,'CẤU HÌNH'!$C$14)))</f>
        <v/>
      </c>
      <c r="L1245" s="37" t="str">
        <f t="shared" si="1"/>
        <v/>
      </c>
      <c r="M1245" s="38" t="str">
        <f>IF(OR(A1245="",B1245=""),"",IF(F1245&lt;&gt;"",F1245,IF(G1245=0,"",IF(OR(COUNTIF('CẤU HÌNH'!$E$5:$E$24,A1245)&gt;0,WEEKDAY(A1245)=1),"TC",IF(G1245&gt;='CẤU HÌNH'!$C$11,"X",IF(G1245&gt;='CẤU HÌNH'!$C$12,"N","K"))))))</f>
        <v/>
      </c>
      <c r="N1245" s="17"/>
      <c r="O1245" s="39" t="str">
        <f t="shared" si="2"/>
        <v/>
      </c>
    </row>
    <row r="1246" ht="19.5" customHeight="1">
      <c r="A1246" s="15"/>
      <c r="B1246" s="17"/>
      <c r="C1246" s="22" t="str">
        <f t="array" ref="C1246">IF(B1246="","",IFERROR(INDEX('NHÂN VIÊN'!$C$5:$C$54,MATCH(B1246,'NHÂN VIÊN'!$B$5:$B$54,0)),"⚠ Sai mã NV"))</f>
        <v/>
      </c>
      <c r="D1246" s="24"/>
      <c r="E1246" s="24"/>
      <c r="F1246" s="25"/>
      <c r="G1246" s="32" t="str">
        <f>IF(OR(A1246="",B1246=""),"",IF(AND(D1246&lt;&gt;"",E1246&lt;&gt;""),ROUND(MAX(0,(E1246-D1246)*24-MAX(0,MIN(E1246,'CẤU HÌNH'!$C$8)-MAX(D1246,'CẤU HÌNH'!$C$7))*24),2),0))</f>
        <v/>
      </c>
      <c r="H1246" s="34" t="str">
        <f>IF(M1246="X",IF(D1246&gt;'CẤU HÌNH'!$C$5+'CẤU HÌNH'!$C$10/1440,ROUND((D1246-'CẤU HÌNH'!$C$5)*1440,0),0),"")</f>
        <v/>
      </c>
      <c r="I1246" s="34" t="str">
        <f>IF(M1246="X",IF(E1246&lt;'CẤU HÌNH'!$C$6,ROUND(('CẤU HÌNH'!$C$6-E1246)*1440,0),0),"")</f>
        <v/>
      </c>
      <c r="J1246" s="37" t="str">
        <f>IF(M1246="","",IF(M1246="TC",G1246,IF(M1246="X",IF(ROUND((E1246-'CẤU HÌNH'!$C$6)*24,4)&gt;='CẤU HÌNH'!$C$13,FLOOR(ROUND((E1246-'CẤU HÌNH'!$C$6)*24,4),0.5),0),0)))</f>
        <v/>
      </c>
      <c r="K1246" s="32" t="str">
        <f>IF(A1246="","",IF(COUNTIF('CẤU HÌNH'!$E$5:$E$24,A1246)&gt;0,'CẤU HÌNH'!$C$16,IF(WEEKDAY(A1246)=1,'CẤU HÌNH'!$C$15,'CẤU HÌNH'!$C$14)))</f>
        <v/>
      </c>
      <c r="L1246" s="37" t="str">
        <f t="shared" si="1"/>
        <v/>
      </c>
      <c r="M1246" s="38" t="str">
        <f>IF(OR(A1246="",B1246=""),"",IF(F1246&lt;&gt;"",F1246,IF(G1246=0,"",IF(OR(COUNTIF('CẤU HÌNH'!$E$5:$E$24,A1246)&gt;0,WEEKDAY(A1246)=1),"TC",IF(G1246&gt;='CẤU HÌNH'!$C$11,"X",IF(G1246&gt;='CẤU HÌNH'!$C$12,"N","K"))))))</f>
        <v/>
      </c>
      <c r="N1246" s="17"/>
      <c r="O1246" s="39" t="str">
        <f t="shared" si="2"/>
        <v/>
      </c>
    </row>
    <row r="1247" ht="19.5" customHeight="1">
      <c r="A1247" s="15"/>
      <c r="B1247" s="17"/>
      <c r="C1247" s="22" t="str">
        <f t="array" ref="C1247">IF(B1247="","",IFERROR(INDEX('NHÂN VIÊN'!$C$5:$C$54,MATCH(B1247,'NHÂN VIÊN'!$B$5:$B$54,0)),"⚠ Sai mã NV"))</f>
        <v/>
      </c>
      <c r="D1247" s="24"/>
      <c r="E1247" s="24"/>
      <c r="F1247" s="25"/>
      <c r="G1247" s="32" t="str">
        <f>IF(OR(A1247="",B1247=""),"",IF(AND(D1247&lt;&gt;"",E1247&lt;&gt;""),ROUND(MAX(0,(E1247-D1247)*24-MAX(0,MIN(E1247,'CẤU HÌNH'!$C$8)-MAX(D1247,'CẤU HÌNH'!$C$7))*24),2),0))</f>
        <v/>
      </c>
      <c r="H1247" s="34" t="str">
        <f>IF(M1247="X",IF(D1247&gt;'CẤU HÌNH'!$C$5+'CẤU HÌNH'!$C$10/1440,ROUND((D1247-'CẤU HÌNH'!$C$5)*1440,0),0),"")</f>
        <v/>
      </c>
      <c r="I1247" s="34" t="str">
        <f>IF(M1247="X",IF(E1247&lt;'CẤU HÌNH'!$C$6,ROUND(('CẤU HÌNH'!$C$6-E1247)*1440,0),0),"")</f>
        <v/>
      </c>
      <c r="J1247" s="37" t="str">
        <f>IF(M1247="","",IF(M1247="TC",G1247,IF(M1247="X",IF(ROUND((E1247-'CẤU HÌNH'!$C$6)*24,4)&gt;='CẤU HÌNH'!$C$13,FLOOR(ROUND((E1247-'CẤU HÌNH'!$C$6)*24,4),0.5),0),0)))</f>
        <v/>
      </c>
      <c r="K1247" s="32" t="str">
        <f>IF(A1247="","",IF(COUNTIF('CẤU HÌNH'!$E$5:$E$24,A1247)&gt;0,'CẤU HÌNH'!$C$16,IF(WEEKDAY(A1247)=1,'CẤU HÌNH'!$C$15,'CẤU HÌNH'!$C$14)))</f>
        <v/>
      </c>
      <c r="L1247" s="37" t="str">
        <f t="shared" si="1"/>
        <v/>
      </c>
      <c r="M1247" s="38" t="str">
        <f>IF(OR(A1247="",B1247=""),"",IF(F1247&lt;&gt;"",F1247,IF(G1247=0,"",IF(OR(COUNTIF('CẤU HÌNH'!$E$5:$E$24,A1247)&gt;0,WEEKDAY(A1247)=1),"TC",IF(G1247&gt;='CẤU HÌNH'!$C$11,"X",IF(G1247&gt;='CẤU HÌNH'!$C$12,"N","K"))))))</f>
        <v/>
      </c>
      <c r="N1247" s="17"/>
      <c r="O1247" s="39" t="str">
        <f t="shared" si="2"/>
        <v/>
      </c>
    </row>
    <row r="1248" ht="19.5" customHeight="1">
      <c r="A1248" s="15"/>
      <c r="B1248" s="17"/>
      <c r="C1248" s="22" t="str">
        <f t="array" ref="C1248">IF(B1248="","",IFERROR(INDEX('NHÂN VIÊN'!$C$5:$C$54,MATCH(B1248,'NHÂN VIÊN'!$B$5:$B$54,0)),"⚠ Sai mã NV"))</f>
        <v/>
      </c>
      <c r="D1248" s="24"/>
      <c r="E1248" s="24"/>
      <c r="F1248" s="25"/>
      <c r="G1248" s="32" t="str">
        <f>IF(OR(A1248="",B1248=""),"",IF(AND(D1248&lt;&gt;"",E1248&lt;&gt;""),ROUND(MAX(0,(E1248-D1248)*24-MAX(0,MIN(E1248,'CẤU HÌNH'!$C$8)-MAX(D1248,'CẤU HÌNH'!$C$7))*24),2),0))</f>
        <v/>
      </c>
      <c r="H1248" s="34" t="str">
        <f>IF(M1248="X",IF(D1248&gt;'CẤU HÌNH'!$C$5+'CẤU HÌNH'!$C$10/1440,ROUND((D1248-'CẤU HÌNH'!$C$5)*1440,0),0),"")</f>
        <v/>
      </c>
      <c r="I1248" s="34" t="str">
        <f>IF(M1248="X",IF(E1248&lt;'CẤU HÌNH'!$C$6,ROUND(('CẤU HÌNH'!$C$6-E1248)*1440,0),0),"")</f>
        <v/>
      </c>
      <c r="J1248" s="37" t="str">
        <f>IF(M1248="","",IF(M1248="TC",G1248,IF(M1248="X",IF(ROUND((E1248-'CẤU HÌNH'!$C$6)*24,4)&gt;='CẤU HÌNH'!$C$13,FLOOR(ROUND((E1248-'CẤU HÌNH'!$C$6)*24,4),0.5),0),0)))</f>
        <v/>
      </c>
      <c r="K1248" s="32" t="str">
        <f>IF(A1248="","",IF(COUNTIF('CẤU HÌNH'!$E$5:$E$24,A1248)&gt;0,'CẤU HÌNH'!$C$16,IF(WEEKDAY(A1248)=1,'CẤU HÌNH'!$C$15,'CẤU HÌNH'!$C$14)))</f>
        <v/>
      </c>
      <c r="L1248" s="37" t="str">
        <f t="shared" si="1"/>
        <v/>
      </c>
      <c r="M1248" s="38" t="str">
        <f>IF(OR(A1248="",B1248=""),"",IF(F1248&lt;&gt;"",F1248,IF(G1248=0,"",IF(OR(COUNTIF('CẤU HÌNH'!$E$5:$E$24,A1248)&gt;0,WEEKDAY(A1248)=1),"TC",IF(G1248&gt;='CẤU HÌNH'!$C$11,"X",IF(G1248&gt;='CẤU HÌNH'!$C$12,"N","K"))))))</f>
        <v/>
      </c>
      <c r="N1248" s="17"/>
      <c r="O1248" s="39" t="str">
        <f t="shared" si="2"/>
        <v/>
      </c>
    </row>
    <row r="1249" ht="19.5" customHeight="1">
      <c r="A1249" s="15"/>
      <c r="B1249" s="17"/>
      <c r="C1249" s="22" t="str">
        <f t="array" ref="C1249">IF(B1249="","",IFERROR(INDEX('NHÂN VIÊN'!$C$5:$C$54,MATCH(B1249,'NHÂN VIÊN'!$B$5:$B$54,0)),"⚠ Sai mã NV"))</f>
        <v/>
      </c>
      <c r="D1249" s="24"/>
      <c r="E1249" s="24"/>
      <c r="F1249" s="25"/>
      <c r="G1249" s="32" t="str">
        <f>IF(OR(A1249="",B1249=""),"",IF(AND(D1249&lt;&gt;"",E1249&lt;&gt;""),ROUND(MAX(0,(E1249-D1249)*24-MAX(0,MIN(E1249,'CẤU HÌNH'!$C$8)-MAX(D1249,'CẤU HÌNH'!$C$7))*24),2),0))</f>
        <v/>
      </c>
      <c r="H1249" s="34" t="str">
        <f>IF(M1249="X",IF(D1249&gt;'CẤU HÌNH'!$C$5+'CẤU HÌNH'!$C$10/1440,ROUND((D1249-'CẤU HÌNH'!$C$5)*1440,0),0),"")</f>
        <v/>
      </c>
      <c r="I1249" s="34" t="str">
        <f>IF(M1249="X",IF(E1249&lt;'CẤU HÌNH'!$C$6,ROUND(('CẤU HÌNH'!$C$6-E1249)*1440,0),0),"")</f>
        <v/>
      </c>
      <c r="J1249" s="37" t="str">
        <f>IF(M1249="","",IF(M1249="TC",G1249,IF(M1249="X",IF(ROUND((E1249-'CẤU HÌNH'!$C$6)*24,4)&gt;='CẤU HÌNH'!$C$13,FLOOR(ROUND((E1249-'CẤU HÌNH'!$C$6)*24,4),0.5),0),0)))</f>
        <v/>
      </c>
      <c r="K1249" s="32" t="str">
        <f>IF(A1249="","",IF(COUNTIF('CẤU HÌNH'!$E$5:$E$24,A1249)&gt;0,'CẤU HÌNH'!$C$16,IF(WEEKDAY(A1249)=1,'CẤU HÌNH'!$C$15,'CẤU HÌNH'!$C$14)))</f>
        <v/>
      </c>
      <c r="L1249" s="37" t="str">
        <f t="shared" si="1"/>
        <v/>
      </c>
      <c r="M1249" s="38" t="str">
        <f>IF(OR(A1249="",B1249=""),"",IF(F1249&lt;&gt;"",F1249,IF(G1249=0,"",IF(OR(COUNTIF('CẤU HÌNH'!$E$5:$E$24,A1249)&gt;0,WEEKDAY(A1249)=1),"TC",IF(G1249&gt;='CẤU HÌNH'!$C$11,"X",IF(G1249&gt;='CẤU HÌNH'!$C$12,"N","K"))))))</f>
        <v/>
      </c>
      <c r="N1249" s="17"/>
      <c r="O1249" s="39" t="str">
        <f t="shared" si="2"/>
        <v/>
      </c>
    </row>
    <row r="1250" ht="19.5" customHeight="1">
      <c r="A1250" s="15"/>
      <c r="B1250" s="17"/>
      <c r="C1250" s="22" t="str">
        <f t="array" ref="C1250">IF(B1250="","",IFERROR(INDEX('NHÂN VIÊN'!$C$5:$C$54,MATCH(B1250,'NHÂN VIÊN'!$B$5:$B$54,0)),"⚠ Sai mã NV"))</f>
        <v/>
      </c>
      <c r="D1250" s="24"/>
      <c r="E1250" s="24"/>
      <c r="F1250" s="25"/>
      <c r="G1250" s="32" t="str">
        <f>IF(OR(A1250="",B1250=""),"",IF(AND(D1250&lt;&gt;"",E1250&lt;&gt;""),ROUND(MAX(0,(E1250-D1250)*24-MAX(0,MIN(E1250,'CẤU HÌNH'!$C$8)-MAX(D1250,'CẤU HÌNH'!$C$7))*24),2),0))</f>
        <v/>
      </c>
      <c r="H1250" s="34" t="str">
        <f>IF(M1250="X",IF(D1250&gt;'CẤU HÌNH'!$C$5+'CẤU HÌNH'!$C$10/1440,ROUND((D1250-'CẤU HÌNH'!$C$5)*1440,0),0),"")</f>
        <v/>
      </c>
      <c r="I1250" s="34" t="str">
        <f>IF(M1250="X",IF(E1250&lt;'CẤU HÌNH'!$C$6,ROUND(('CẤU HÌNH'!$C$6-E1250)*1440,0),0),"")</f>
        <v/>
      </c>
      <c r="J1250" s="37" t="str">
        <f>IF(M1250="","",IF(M1250="TC",G1250,IF(M1250="X",IF(ROUND((E1250-'CẤU HÌNH'!$C$6)*24,4)&gt;='CẤU HÌNH'!$C$13,FLOOR(ROUND((E1250-'CẤU HÌNH'!$C$6)*24,4),0.5),0),0)))</f>
        <v/>
      </c>
      <c r="K1250" s="32" t="str">
        <f>IF(A1250="","",IF(COUNTIF('CẤU HÌNH'!$E$5:$E$24,A1250)&gt;0,'CẤU HÌNH'!$C$16,IF(WEEKDAY(A1250)=1,'CẤU HÌNH'!$C$15,'CẤU HÌNH'!$C$14)))</f>
        <v/>
      </c>
      <c r="L1250" s="37" t="str">
        <f t="shared" si="1"/>
        <v/>
      </c>
      <c r="M1250" s="38" t="str">
        <f>IF(OR(A1250="",B1250=""),"",IF(F1250&lt;&gt;"",F1250,IF(G1250=0,"",IF(OR(COUNTIF('CẤU HÌNH'!$E$5:$E$24,A1250)&gt;0,WEEKDAY(A1250)=1),"TC",IF(G1250&gt;='CẤU HÌNH'!$C$11,"X",IF(G1250&gt;='CẤU HÌNH'!$C$12,"N","K"))))))</f>
        <v/>
      </c>
      <c r="N1250" s="17"/>
      <c r="O1250" s="39" t="str">
        <f t="shared" si="2"/>
        <v/>
      </c>
    </row>
    <row r="1251" ht="19.5" customHeight="1">
      <c r="A1251" s="15"/>
      <c r="B1251" s="17"/>
      <c r="C1251" s="22" t="str">
        <f t="array" ref="C1251">IF(B1251="","",IFERROR(INDEX('NHÂN VIÊN'!$C$5:$C$54,MATCH(B1251,'NHÂN VIÊN'!$B$5:$B$54,0)),"⚠ Sai mã NV"))</f>
        <v/>
      </c>
      <c r="D1251" s="24"/>
      <c r="E1251" s="24"/>
      <c r="F1251" s="25"/>
      <c r="G1251" s="32" t="str">
        <f>IF(OR(A1251="",B1251=""),"",IF(AND(D1251&lt;&gt;"",E1251&lt;&gt;""),ROUND(MAX(0,(E1251-D1251)*24-MAX(0,MIN(E1251,'CẤU HÌNH'!$C$8)-MAX(D1251,'CẤU HÌNH'!$C$7))*24),2),0))</f>
        <v/>
      </c>
      <c r="H1251" s="34" t="str">
        <f>IF(M1251="X",IF(D1251&gt;'CẤU HÌNH'!$C$5+'CẤU HÌNH'!$C$10/1440,ROUND((D1251-'CẤU HÌNH'!$C$5)*1440,0),0),"")</f>
        <v/>
      </c>
      <c r="I1251" s="34" t="str">
        <f>IF(M1251="X",IF(E1251&lt;'CẤU HÌNH'!$C$6,ROUND(('CẤU HÌNH'!$C$6-E1251)*1440,0),0),"")</f>
        <v/>
      </c>
      <c r="J1251" s="37" t="str">
        <f>IF(M1251="","",IF(M1251="TC",G1251,IF(M1251="X",IF(ROUND((E1251-'CẤU HÌNH'!$C$6)*24,4)&gt;='CẤU HÌNH'!$C$13,FLOOR(ROUND((E1251-'CẤU HÌNH'!$C$6)*24,4),0.5),0),0)))</f>
        <v/>
      </c>
      <c r="K1251" s="32" t="str">
        <f>IF(A1251="","",IF(COUNTIF('CẤU HÌNH'!$E$5:$E$24,A1251)&gt;0,'CẤU HÌNH'!$C$16,IF(WEEKDAY(A1251)=1,'CẤU HÌNH'!$C$15,'CẤU HÌNH'!$C$14)))</f>
        <v/>
      </c>
      <c r="L1251" s="37" t="str">
        <f t="shared" si="1"/>
        <v/>
      </c>
      <c r="M1251" s="38" t="str">
        <f>IF(OR(A1251="",B1251=""),"",IF(F1251&lt;&gt;"",F1251,IF(G1251=0,"",IF(OR(COUNTIF('CẤU HÌNH'!$E$5:$E$24,A1251)&gt;0,WEEKDAY(A1251)=1),"TC",IF(G1251&gt;='CẤU HÌNH'!$C$11,"X",IF(G1251&gt;='CẤU HÌNH'!$C$12,"N","K"))))))</f>
        <v/>
      </c>
      <c r="N1251" s="17"/>
      <c r="O1251" s="39" t="str">
        <f t="shared" si="2"/>
        <v/>
      </c>
    </row>
    <row r="1252" ht="19.5" customHeight="1">
      <c r="A1252" s="15"/>
      <c r="B1252" s="17"/>
      <c r="C1252" s="22" t="str">
        <f t="array" ref="C1252">IF(B1252="","",IFERROR(INDEX('NHÂN VIÊN'!$C$5:$C$54,MATCH(B1252,'NHÂN VIÊN'!$B$5:$B$54,0)),"⚠ Sai mã NV"))</f>
        <v/>
      </c>
      <c r="D1252" s="24"/>
      <c r="E1252" s="24"/>
      <c r="F1252" s="25"/>
      <c r="G1252" s="32" t="str">
        <f>IF(OR(A1252="",B1252=""),"",IF(AND(D1252&lt;&gt;"",E1252&lt;&gt;""),ROUND(MAX(0,(E1252-D1252)*24-MAX(0,MIN(E1252,'CẤU HÌNH'!$C$8)-MAX(D1252,'CẤU HÌNH'!$C$7))*24),2),0))</f>
        <v/>
      </c>
      <c r="H1252" s="34" t="str">
        <f>IF(M1252="X",IF(D1252&gt;'CẤU HÌNH'!$C$5+'CẤU HÌNH'!$C$10/1440,ROUND((D1252-'CẤU HÌNH'!$C$5)*1440,0),0),"")</f>
        <v/>
      </c>
      <c r="I1252" s="34" t="str">
        <f>IF(M1252="X",IF(E1252&lt;'CẤU HÌNH'!$C$6,ROUND(('CẤU HÌNH'!$C$6-E1252)*1440,0),0),"")</f>
        <v/>
      </c>
      <c r="J1252" s="37" t="str">
        <f>IF(M1252="","",IF(M1252="TC",G1252,IF(M1252="X",IF(ROUND((E1252-'CẤU HÌNH'!$C$6)*24,4)&gt;='CẤU HÌNH'!$C$13,FLOOR(ROUND((E1252-'CẤU HÌNH'!$C$6)*24,4),0.5),0),0)))</f>
        <v/>
      </c>
      <c r="K1252" s="32" t="str">
        <f>IF(A1252="","",IF(COUNTIF('CẤU HÌNH'!$E$5:$E$24,A1252)&gt;0,'CẤU HÌNH'!$C$16,IF(WEEKDAY(A1252)=1,'CẤU HÌNH'!$C$15,'CẤU HÌNH'!$C$14)))</f>
        <v/>
      </c>
      <c r="L1252" s="37" t="str">
        <f t="shared" si="1"/>
        <v/>
      </c>
      <c r="M1252" s="38" t="str">
        <f>IF(OR(A1252="",B1252=""),"",IF(F1252&lt;&gt;"",F1252,IF(G1252=0,"",IF(OR(COUNTIF('CẤU HÌNH'!$E$5:$E$24,A1252)&gt;0,WEEKDAY(A1252)=1),"TC",IF(G1252&gt;='CẤU HÌNH'!$C$11,"X",IF(G1252&gt;='CẤU HÌNH'!$C$12,"N","K"))))))</f>
        <v/>
      </c>
      <c r="N1252" s="17"/>
      <c r="O1252" s="39" t="str">
        <f t="shared" si="2"/>
        <v/>
      </c>
    </row>
    <row r="1253" ht="19.5" customHeight="1">
      <c r="A1253" s="15"/>
      <c r="B1253" s="17"/>
      <c r="C1253" s="22" t="str">
        <f t="array" ref="C1253">IF(B1253="","",IFERROR(INDEX('NHÂN VIÊN'!$C$5:$C$54,MATCH(B1253,'NHÂN VIÊN'!$B$5:$B$54,0)),"⚠ Sai mã NV"))</f>
        <v/>
      </c>
      <c r="D1253" s="24"/>
      <c r="E1253" s="24"/>
      <c r="F1253" s="25"/>
      <c r="G1253" s="32" t="str">
        <f>IF(OR(A1253="",B1253=""),"",IF(AND(D1253&lt;&gt;"",E1253&lt;&gt;""),ROUND(MAX(0,(E1253-D1253)*24-MAX(0,MIN(E1253,'CẤU HÌNH'!$C$8)-MAX(D1253,'CẤU HÌNH'!$C$7))*24),2),0))</f>
        <v/>
      </c>
      <c r="H1253" s="34" t="str">
        <f>IF(M1253="X",IF(D1253&gt;'CẤU HÌNH'!$C$5+'CẤU HÌNH'!$C$10/1440,ROUND((D1253-'CẤU HÌNH'!$C$5)*1440,0),0),"")</f>
        <v/>
      </c>
      <c r="I1253" s="34" t="str">
        <f>IF(M1253="X",IF(E1253&lt;'CẤU HÌNH'!$C$6,ROUND(('CẤU HÌNH'!$C$6-E1253)*1440,0),0),"")</f>
        <v/>
      </c>
      <c r="J1253" s="37" t="str">
        <f>IF(M1253="","",IF(M1253="TC",G1253,IF(M1253="X",IF(ROUND((E1253-'CẤU HÌNH'!$C$6)*24,4)&gt;='CẤU HÌNH'!$C$13,FLOOR(ROUND((E1253-'CẤU HÌNH'!$C$6)*24,4),0.5),0),0)))</f>
        <v/>
      </c>
      <c r="K1253" s="32" t="str">
        <f>IF(A1253="","",IF(COUNTIF('CẤU HÌNH'!$E$5:$E$24,A1253)&gt;0,'CẤU HÌNH'!$C$16,IF(WEEKDAY(A1253)=1,'CẤU HÌNH'!$C$15,'CẤU HÌNH'!$C$14)))</f>
        <v/>
      </c>
      <c r="L1253" s="37" t="str">
        <f t="shared" si="1"/>
        <v/>
      </c>
      <c r="M1253" s="38" t="str">
        <f>IF(OR(A1253="",B1253=""),"",IF(F1253&lt;&gt;"",F1253,IF(G1253=0,"",IF(OR(COUNTIF('CẤU HÌNH'!$E$5:$E$24,A1253)&gt;0,WEEKDAY(A1253)=1),"TC",IF(G1253&gt;='CẤU HÌNH'!$C$11,"X",IF(G1253&gt;='CẤU HÌNH'!$C$12,"N","K"))))))</f>
        <v/>
      </c>
      <c r="N1253" s="17"/>
      <c r="O1253" s="39" t="str">
        <f t="shared" si="2"/>
        <v/>
      </c>
    </row>
    <row r="1254" ht="19.5" customHeight="1">
      <c r="A1254" s="15"/>
      <c r="B1254" s="17"/>
      <c r="C1254" s="22" t="str">
        <f t="array" ref="C1254">IF(B1254="","",IFERROR(INDEX('NHÂN VIÊN'!$C$5:$C$54,MATCH(B1254,'NHÂN VIÊN'!$B$5:$B$54,0)),"⚠ Sai mã NV"))</f>
        <v/>
      </c>
      <c r="D1254" s="24"/>
      <c r="E1254" s="24"/>
      <c r="F1254" s="25"/>
      <c r="G1254" s="32" t="str">
        <f>IF(OR(A1254="",B1254=""),"",IF(AND(D1254&lt;&gt;"",E1254&lt;&gt;""),ROUND(MAX(0,(E1254-D1254)*24-MAX(0,MIN(E1254,'CẤU HÌNH'!$C$8)-MAX(D1254,'CẤU HÌNH'!$C$7))*24),2),0))</f>
        <v/>
      </c>
      <c r="H1254" s="34" t="str">
        <f>IF(M1254="X",IF(D1254&gt;'CẤU HÌNH'!$C$5+'CẤU HÌNH'!$C$10/1440,ROUND((D1254-'CẤU HÌNH'!$C$5)*1440,0),0),"")</f>
        <v/>
      </c>
      <c r="I1254" s="34" t="str">
        <f>IF(M1254="X",IF(E1254&lt;'CẤU HÌNH'!$C$6,ROUND(('CẤU HÌNH'!$C$6-E1254)*1440,0),0),"")</f>
        <v/>
      </c>
      <c r="J1254" s="37" t="str">
        <f>IF(M1254="","",IF(M1254="TC",G1254,IF(M1254="X",IF(ROUND((E1254-'CẤU HÌNH'!$C$6)*24,4)&gt;='CẤU HÌNH'!$C$13,FLOOR(ROUND((E1254-'CẤU HÌNH'!$C$6)*24,4),0.5),0),0)))</f>
        <v/>
      </c>
      <c r="K1254" s="32" t="str">
        <f>IF(A1254="","",IF(COUNTIF('CẤU HÌNH'!$E$5:$E$24,A1254)&gt;0,'CẤU HÌNH'!$C$16,IF(WEEKDAY(A1254)=1,'CẤU HÌNH'!$C$15,'CẤU HÌNH'!$C$14)))</f>
        <v/>
      </c>
      <c r="L1254" s="37" t="str">
        <f t="shared" si="1"/>
        <v/>
      </c>
      <c r="M1254" s="38" t="str">
        <f>IF(OR(A1254="",B1254=""),"",IF(F1254&lt;&gt;"",F1254,IF(G1254=0,"",IF(OR(COUNTIF('CẤU HÌNH'!$E$5:$E$24,A1254)&gt;0,WEEKDAY(A1254)=1),"TC",IF(G1254&gt;='CẤU HÌNH'!$C$11,"X",IF(G1254&gt;='CẤU HÌNH'!$C$12,"N","K"))))))</f>
        <v/>
      </c>
      <c r="N1254" s="17"/>
      <c r="O1254" s="39" t="str">
        <f t="shared" si="2"/>
        <v/>
      </c>
    </row>
    <row r="1255" ht="19.5" customHeight="1">
      <c r="A1255" s="15"/>
      <c r="B1255" s="17"/>
      <c r="C1255" s="22" t="str">
        <f t="array" ref="C1255">IF(B1255="","",IFERROR(INDEX('NHÂN VIÊN'!$C$5:$C$54,MATCH(B1255,'NHÂN VIÊN'!$B$5:$B$54,0)),"⚠ Sai mã NV"))</f>
        <v/>
      </c>
      <c r="D1255" s="24"/>
      <c r="E1255" s="24"/>
      <c r="F1255" s="25"/>
      <c r="G1255" s="32" t="str">
        <f>IF(OR(A1255="",B1255=""),"",IF(AND(D1255&lt;&gt;"",E1255&lt;&gt;""),ROUND(MAX(0,(E1255-D1255)*24-MAX(0,MIN(E1255,'CẤU HÌNH'!$C$8)-MAX(D1255,'CẤU HÌNH'!$C$7))*24),2),0))</f>
        <v/>
      </c>
      <c r="H1255" s="34" t="str">
        <f>IF(M1255="X",IF(D1255&gt;'CẤU HÌNH'!$C$5+'CẤU HÌNH'!$C$10/1440,ROUND((D1255-'CẤU HÌNH'!$C$5)*1440,0),0),"")</f>
        <v/>
      </c>
      <c r="I1255" s="34" t="str">
        <f>IF(M1255="X",IF(E1255&lt;'CẤU HÌNH'!$C$6,ROUND(('CẤU HÌNH'!$C$6-E1255)*1440,0),0),"")</f>
        <v/>
      </c>
      <c r="J1255" s="37" t="str">
        <f>IF(M1255="","",IF(M1255="TC",G1255,IF(M1255="X",IF(ROUND((E1255-'CẤU HÌNH'!$C$6)*24,4)&gt;='CẤU HÌNH'!$C$13,FLOOR(ROUND((E1255-'CẤU HÌNH'!$C$6)*24,4),0.5),0),0)))</f>
        <v/>
      </c>
      <c r="K1255" s="32" t="str">
        <f>IF(A1255="","",IF(COUNTIF('CẤU HÌNH'!$E$5:$E$24,A1255)&gt;0,'CẤU HÌNH'!$C$16,IF(WEEKDAY(A1255)=1,'CẤU HÌNH'!$C$15,'CẤU HÌNH'!$C$14)))</f>
        <v/>
      </c>
      <c r="L1255" s="37" t="str">
        <f t="shared" si="1"/>
        <v/>
      </c>
      <c r="M1255" s="38" t="str">
        <f>IF(OR(A1255="",B1255=""),"",IF(F1255&lt;&gt;"",F1255,IF(G1255=0,"",IF(OR(COUNTIF('CẤU HÌNH'!$E$5:$E$24,A1255)&gt;0,WEEKDAY(A1255)=1),"TC",IF(G1255&gt;='CẤU HÌNH'!$C$11,"X",IF(G1255&gt;='CẤU HÌNH'!$C$12,"N","K"))))))</f>
        <v/>
      </c>
      <c r="N1255" s="17"/>
      <c r="O1255" s="39" t="str">
        <f t="shared" si="2"/>
        <v/>
      </c>
    </row>
    <row r="1256" ht="19.5" customHeight="1">
      <c r="A1256" s="15"/>
      <c r="B1256" s="17"/>
      <c r="C1256" s="22" t="str">
        <f t="array" ref="C1256">IF(B1256="","",IFERROR(INDEX('NHÂN VIÊN'!$C$5:$C$54,MATCH(B1256,'NHÂN VIÊN'!$B$5:$B$54,0)),"⚠ Sai mã NV"))</f>
        <v/>
      </c>
      <c r="D1256" s="24"/>
      <c r="E1256" s="24"/>
      <c r="F1256" s="25"/>
      <c r="G1256" s="32" t="str">
        <f>IF(OR(A1256="",B1256=""),"",IF(AND(D1256&lt;&gt;"",E1256&lt;&gt;""),ROUND(MAX(0,(E1256-D1256)*24-MAX(0,MIN(E1256,'CẤU HÌNH'!$C$8)-MAX(D1256,'CẤU HÌNH'!$C$7))*24),2),0))</f>
        <v/>
      </c>
      <c r="H1256" s="34" t="str">
        <f>IF(M1256="X",IF(D1256&gt;'CẤU HÌNH'!$C$5+'CẤU HÌNH'!$C$10/1440,ROUND((D1256-'CẤU HÌNH'!$C$5)*1440,0),0),"")</f>
        <v/>
      </c>
      <c r="I1256" s="34" t="str">
        <f>IF(M1256="X",IF(E1256&lt;'CẤU HÌNH'!$C$6,ROUND(('CẤU HÌNH'!$C$6-E1256)*1440,0),0),"")</f>
        <v/>
      </c>
      <c r="J1256" s="37" t="str">
        <f>IF(M1256="","",IF(M1256="TC",G1256,IF(M1256="X",IF(ROUND((E1256-'CẤU HÌNH'!$C$6)*24,4)&gt;='CẤU HÌNH'!$C$13,FLOOR(ROUND((E1256-'CẤU HÌNH'!$C$6)*24,4),0.5),0),0)))</f>
        <v/>
      </c>
      <c r="K1256" s="32" t="str">
        <f>IF(A1256="","",IF(COUNTIF('CẤU HÌNH'!$E$5:$E$24,A1256)&gt;0,'CẤU HÌNH'!$C$16,IF(WEEKDAY(A1256)=1,'CẤU HÌNH'!$C$15,'CẤU HÌNH'!$C$14)))</f>
        <v/>
      </c>
      <c r="L1256" s="37" t="str">
        <f t="shared" si="1"/>
        <v/>
      </c>
      <c r="M1256" s="38" t="str">
        <f>IF(OR(A1256="",B1256=""),"",IF(F1256&lt;&gt;"",F1256,IF(G1256=0,"",IF(OR(COUNTIF('CẤU HÌNH'!$E$5:$E$24,A1256)&gt;0,WEEKDAY(A1256)=1),"TC",IF(G1256&gt;='CẤU HÌNH'!$C$11,"X",IF(G1256&gt;='CẤU HÌNH'!$C$12,"N","K"))))))</f>
        <v/>
      </c>
      <c r="N1256" s="17"/>
      <c r="O1256" s="39" t="str">
        <f t="shared" si="2"/>
        <v/>
      </c>
    </row>
    <row r="1257" ht="19.5" customHeight="1">
      <c r="A1257" s="15"/>
      <c r="B1257" s="17"/>
      <c r="C1257" s="22" t="str">
        <f t="array" ref="C1257">IF(B1257="","",IFERROR(INDEX('NHÂN VIÊN'!$C$5:$C$54,MATCH(B1257,'NHÂN VIÊN'!$B$5:$B$54,0)),"⚠ Sai mã NV"))</f>
        <v/>
      </c>
      <c r="D1257" s="24"/>
      <c r="E1257" s="24"/>
      <c r="F1257" s="25"/>
      <c r="G1257" s="32" t="str">
        <f>IF(OR(A1257="",B1257=""),"",IF(AND(D1257&lt;&gt;"",E1257&lt;&gt;""),ROUND(MAX(0,(E1257-D1257)*24-MAX(0,MIN(E1257,'CẤU HÌNH'!$C$8)-MAX(D1257,'CẤU HÌNH'!$C$7))*24),2),0))</f>
        <v/>
      </c>
      <c r="H1257" s="34" t="str">
        <f>IF(M1257="X",IF(D1257&gt;'CẤU HÌNH'!$C$5+'CẤU HÌNH'!$C$10/1440,ROUND((D1257-'CẤU HÌNH'!$C$5)*1440,0),0),"")</f>
        <v/>
      </c>
      <c r="I1257" s="34" t="str">
        <f>IF(M1257="X",IF(E1257&lt;'CẤU HÌNH'!$C$6,ROUND(('CẤU HÌNH'!$C$6-E1257)*1440,0),0),"")</f>
        <v/>
      </c>
      <c r="J1257" s="37" t="str">
        <f>IF(M1257="","",IF(M1257="TC",G1257,IF(M1257="X",IF(ROUND((E1257-'CẤU HÌNH'!$C$6)*24,4)&gt;='CẤU HÌNH'!$C$13,FLOOR(ROUND((E1257-'CẤU HÌNH'!$C$6)*24,4),0.5),0),0)))</f>
        <v/>
      </c>
      <c r="K1257" s="32" t="str">
        <f>IF(A1257="","",IF(COUNTIF('CẤU HÌNH'!$E$5:$E$24,A1257)&gt;0,'CẤU HÌNH'!$C$16,IF(WEEKDAY(A1257)=1,'CẤU HÌNH'!$C$15,'CẤU HÌNH'!$C$14)))</f>
        <v/>
      </c>
      <c r="L1257" s="37" t="str">
        <f t="shared" si="1"/>
        <v/>
      </c>
      <c r="M1257" s="38" t="str">
        <f>IF(OR(A1257="",B1257=""),"",IF(F1257&lt;&gt;"",F1257,IF(G1257=0,"",IF(OR(COUNTIF('CẤU HÌNH'!$E$5:$E$24,A1257)&gt;0,WEEKDAY(A1257)=1),"TC",IF(G1257&gt;='CẤU HÌNH'!$C$11,"X",IF(G1257&gt;='CẤU HÌNH'!$C$12,"N","K"))))))</f>
        <v/>
      </c>
      <c r="N1257" s="17"/>
      <c r="O1257" s="39" t="str">
        <f t="shared" si="2"/>
        <v/>
      </c>
    </row>
    <row r="1258" ht="19.5" customHeight="1">
      <c r="A1258" s="15"/>
      <c r="B1258" s="17"/>
      <c r="C1258" s="22" t="str">
        <f t="array" ref="C1258">IF(B1258="","",IFERROR(INDEX('NHÂN VIÊN'!$C$5:$C$54,MATCH(B1258,'NHÂN VIÊN'!$B$5:$B$54,0)),"⚠ Sai mã NV"))</f>
        <v/>
      </c>
      <c r="D1258" s="24"/>
      <c r="E1258" s="24"/>
      <c r="F1258" s="25"/>
      <c r="G1258" s="32" t="str">
        <f>IF(OR(A1258="",B1258=""),"",IF(AND(D1258&lt;&gt;"",E1258&lt;&gt;""),ROUND(MAX(0,(E1258-D1258)*24-MAX(0,MIN(E1258,'CẤU HÌNH'!$C$8)-MAX(D1258,'CẤU HÌNH'!$C$7))*24),2),0))</f>
        <v/>
      </c>
      <c r="H1258" s="34" t="str">
        <f>IF(M1258="X",IF(D1258&gt;'CẤU HÌNH'!$C$5+'CẤU HÌNH'!$C$10/1440,ROUND((D1258-'CẤU HÌNH'!$C$5)*1440,0),0),"")</f>
        <v/>
      </c>
      <c r="I1258" s="34" t="str">
        <f>IF(M1258="X",IF(E1258&lt;'CẤU HÌNH'!$C$6,ROUND(('CẤU HÌNH'!$C$6-E1258)*1440,0),0),"")</f>
        <v/>
      </c>
      <c r="J1258" s="37" t="str">
        <f>IF(M1258="","",IF(M1258="TC",G1258,IF(M1258="X",IF(ROUND((E1258-'CẤU HÌNH'!$C$6)*24,4)&gt;='CẤU HÌNH'!$C$13,FLOOR(ROUND((E1258-'CẤU HÌNH'!$C$6)*24,4),0.5),0),0)))</f>
        <v/>
      </c>
      <c r="K1258" s="32" t="str">
        <f>IF(A1258="","",IF(COUNTIF('CẤU HÌNH'!$E$5:$E$24,A1258)&gt;0,'CẤU HÌNH'!$C$16,IF(WEEKDAY(A1258)=1,'CẤU HÌNH'!$C$15,'CẤU HÌNH'!$C$14)))</f>
        <v/>
      </c>
      <c r="L1258" s="37" t="str">
        <f t="shared" si="1"/>
        <v/>
      </c>
      <c r="M1258" s="38" t="str">
        <f>IF(OR(A1258="",B1258=""),"",IF(F1258&lt;&gt;"",F1258,IF(G1258=0,"",IF(OR(COUNTIF('CẤU HÌNH'!$E$5:$E$24,A1258)&gt;0,WEEKDAY(A1258)=1),"TC",IF(G1258&gt;='CẤU HÌNH'!$C$11,"X",IF(G1258&gt;='CẤU HÌNH'!$C$12,"N","K"))))))</f>
        <v/>
      </c>
      <c r="N1258" s="17"/>
      <c r="O1258" s="39" t="str">
        <f t="shared" si="2"/>
        <v/>
      </c>
    </row>
    <row r="1259" ht="19.5" customHeight="1">
      <c r="A1259" s="15"/>
      <c r="B1259" s="17"/>
      <c r="C1259" s="22" t="str">
        <f t="array" ref="C1259">IF(B1259="","",IFERROR(INDEX('NHÂN VIÊN'!$C$5:$C$54,MATCH(B1259,'NHÂN VIÊN'!$B$5:$B$54,0)),"⚠ Sai mã NV"))</f>
        <v/>
      </c>
      <c r="D1259" s="24"/>
      <c r="E1259" s="24"/>
      <c r="F1259" s="25"/>
      <c r="G1259" s="32" t="str">
        <f>IF(OR(A1259="",B1259=""),"",IF(AND(D1259&lt;&gt;"",E1259&lt;&gt;""),ROUND(MAX(0,(E1259-D1259)*24-MAX(0,MIN(E1259,'CẤU HÌNH'!$C$8)-MAX(D1259,'CẤU HÌNH'!$C$7))*24),2),0))</f>
        <v/>
      </c>
      <c r="H1259" s="34" t="str">
        <f>IF(M1259="X",IF(D1259&gt;'CẤU HÌNH'!$C$5+'CẤU HÌNH'!$C$10/1440,ROUND((D1259-'CẤU HÌNH'!$C$5)*1440,0),0),"")</f>
        <v/>
      </c>
      <c r="I1259" s="34" t="str">
        <f>IF(M1259="X",IF(E1259&lt;'CẤU HÌNH'!$C$6,ROUND(('CẤU HÌNH'!$C$6-E1259)*1440,0),0),"")</f>
        <v/>
      </c>
      <c r="J1259" s="37" t="str">
        <f>IF(M1259="","",IF(M1259="TC",G1259,IF(M1259="X",IF(ROUND((E1259-'CẤU HÌNH'!$C$6)*24,4)&gt;='CẤU HÌNH'!$C$13,FLOOR(ROUND((E1259-'CẤU HÌNH'!$C$6)*24,4),0.5),0),0)))</f>
        <v/>
      </c>
      <c r="K1259" s="32" t="str">
        <f>IF(A1259="","",IF(COUNTIF('CẤU HÌNH'!$E$5:$E$24,A1259)&gt;0,'CẤU HÌNH'!$C$16,IF(WEEKDAY(A1259)=1,'CẤU HÌNH'!$C$15,'CẤU HÌNH'!$C$14)))</f>
        <v/>
      </c>
      <c r="L1259" s="37" t="str">
        <f t="shared" si="1"/>
        <v/>
      </c>
      <c r="M1259" s="38" t="str">
        <f>IF(OR(A1259="",B1259=""),"",IF(F1259&lt;&gt;"",F1259,IF(G1259=0,"",IF(OR(COUNTIF('CẤU HÌNH'!$E$5:$E$24,A1259)&gt;0,WEEKDAY(A1259)=1),"TC",IF(G1259&gt;='CẤU HÌNH'!$C$11,"X",IF(G1259&gt;='CẤU HÌNH'!$C$12,"N","K"))))))</f>
        <v/>
      </c>
      <c r="N1259" s="17"/>
      <c r="O1259" s="39" t="str">
        <f t="shared" si="2"/>
        <v/>
      </c>
    </row>
    <row r="1260" ht="19.5" customHeight="1">
      <c r="A1260" s="15"/>
      <c r="B1260" s="17"/>
      <c r="C1260" s="22" t="str">
        <f t="array" ref="C1260">IF(B1260="","",IFERROR(INDEX('NHÂN VIÊN'!$C$5:$C$54,MATCH(B1260,'NHÂN VIÊN'!$B$5:$B$54,0)),"⚠ Sai mã NV"))</f>
        <v/>
      </c>
      <c r="D1260" s="24"/>
      <c r="E1260" s="24"/>
      <c r="F1260" s="25"/>
      <c r="G1260" s="32" t="str">
        <f>IF(OR(A1260="",B1260=""),"",IF(AND(D1260&lt;&gt;"",E1260&lt;&gt;""),ROUND(MAX(0,(E1260-D1260)*24-MAX(0,MIN(E1260,'CẤU HÌNH'!$C$8)-MAX(D1260,'CẤU HÌNH'!$C$7))*24),2),0))</f>
        <v/>
      </c>
      <c r="H1260" s="34" t="str">
        <f>IF(M1260="X",IF(D1260&gt;'CẤU HÌNH'!$C$5+'CẤU HÌNH'!$C$10/1440,ROUND((D1260-'CẤU HÌNH'!$C$5)*1440,0),0),"")</f>
        <v/>
      </c>
      <c r="I1260" s="34" t="str">
        <f>IF(M1260="X",IF(E1260&lt;'CẤU HÌNH'!$C$6,ROUND(('CẤU HÌNH'!$C$6-E1260)*1440,0),0),"")</f>
        <v/>
      </c>
      <c r="J1260" s="37" t="str">
        <f>IF(M1260="","",IF(M1260="TC",G1260,IF(M1260="X",IF(ROUND((E1260-'CẤU HÌNH'!$C$6)*24,4)&gt;='CẤU HÌNH'!$C$13,FLOOR(ROUND((E1260-'CẤU HÌNH'!$C$6)*24,4),0.5),0),0)))</f>
        <v/>
      </c>
      <c r="K1260" s="32" t="str">
        <f>IF(A1260="","",IF(COUNTIF('CẤU HÌNH'!$E$5:$E$24,A1260)&gt;0,'CẤU HÌNH'!$C$16,IF(WEEKDAY(A1260)=1,'CẤU HÌNH'!$C$15,'CẤU HÌNH'!$C$14)))</f>
        <v/>
      </c>
      <c r="L1260" s="37" t="str">
        <f t="shared" si="1"/>
        <v/>
      </c>
      <c r="M1260" s="38" t="str">
        <f>IF(OR(A1260="",B1260=""),"",IF(F1260&lt;&gt;"",F1260,IF(G1260=0,"",IF(OR(COUNTIF('CẤU HÌNH'!$E$5:$E$24,A1260)&gt;0,WEEKDAY(A1260)=1),"TC",IF(G1260&gt;='CẤU HÌNH'!$C$11,"X",IF(G1260&gt;='CẤU HÌNH'!$C$12,"N","K"))))))</f>
        <v/>
      </c>
      <c r="N1260" s="17"/>
      <c r="O1260" s="39" t="str">
        <f t="shared" si="2"/>
        <v/>
      </c>
    </row>
    <row r="1261" ht="19.5" customHeight="1">
      <c r="A1261" s="15"/>
      <c r="B1261" s="17"/>
      <c r="C1261" s="22" t="str">
        <f t="array" ref="C1261">IF(B1261="","",IFERROR(INDEX('NHÂN VIÊN'!$C$5:$C$54,MATCH(B1261,'NHÂN VIÊN'!$B$5:$B$54,0)),"⚠ Sai mã NV"))</f>
        <v/>
      </c>
      <c r="D1261" s="24"/>
      <c r="E1261" s="24"/>
      <c r="F1261" s="25"/>
      <c r="G1261" s="32" t="str">
        <f>IF(OR(A1261="",B1261=""),"",IF(AND(D1261&lt;&gt;"",E1261&lt;&gt;""),ROUND(MAX(0,(E1261-D1261)*24-MAX(0,MIN(E1261,'CẤU HÌNH'!$C$8)-MAX(D1261,'CẤU HÌNH'!$C$7))*24),2),0))</f>
        <v/>
      </c>
      <c r="H1261" s="34" t="str">
        <f>IF(M1261="X",IF(D1261&gt;'CẤU HÌNH'!$C$5+'CẤU HÌNH'!$C$10/1440,ROUND((D1261-'CẤU HÌNH'!$C$5)*1440,0),0),"")</f>
        <v/>
      </c>
      <c r="I1261" s="34" t="str">
        <f>IF(M1261="X",IF(E1261&lt;'CẤU HÌNH'!$C$6,ROUND(('CẤU HÌNH'!$C$6-E1261)*1440,0),0),"")</f>
        <v/>
      </c>
      <c r="J1261" s="37" t="str">
        <f>IF(M1261="","",IF(M1261="TC",G1261,IF(M1261="X",IF(ROUND((E1261-'CẤU HÌNH'!$C$6)*24,4)&gt;='CẤU HÌNH'!$C$13,FLOOR(ROUND((E1261-'CẤU HÌNH'!$C$6)*24,4),0.5),0),0)))</f>
        <v/>
      </c>
      <c r="K1261" s="32" t="str">
        <f>IF(A1261="","",IF(COUNTIF('CẤU HÌNH'!$E$5:$E$24,A1261)&gt;0,'CẤU HÌNH'!$C$16,IF(WEEKDAY(A1261)=1,'CẤU HÌNH'!$C$15,'CẤU HÌNH'!$C$14)))</f>
        <v/>
      </c>
      <c r="L1261" s="37" t="str">
        <f t="shared" si="1"/>
        <v/>
      </c>
      <c r="M1261" s="38" t="str">
        <f>IF(OR(A1261="",B1261=""),"",IF(F1261&lt;&gt;"",F1261,IF(G1261=0,"",IF(OR(COUNTIF('CẤU HÌNH'!$E$5:$E$24,A1261)&gt;0,WEEKDAY(A1261)=1),"TC",IF(G1261&gt;='CẤU HÌNH'!$C$11,"X",IF(G1261&gt;='CẤU HÌNH'!$C$12,"N","K"))))))</f>
        <v/>
      </c>
      <c r="N1261" s="17"/>
      <c r="O1261" s="39" t="str">
        <f t="shared" si="2"/>
        <v/>
      </c>
    </row>
    <row r="1262" ht="19.5" customHeight="1">
      <c r="A1262" s="15"/>
      <c r="B1262" s="17"/>
      <c r="C1262" s="22" t="str">
        <f t="array" ref="C1262">IF(B1262="","",IFERROR(INDEX('NHÂN VIÊN'!$C$5:$C$54,MATCH(B1262,'NHÂN VIÊN'!$B$5:$B$54,0)),"⚠ Sai mã NV"))</f>
        <v/>
      </c>
      <c r="D1262" s="24"/>
      <c r="E1262" s="24"/>
      <c r="F1262" s="25"/>
      <c r="G1262" s="32" t="str">
        <f>IF(OR(A1262="",B1262=""),"",IF(AND(D1262&lt;&gt;"",E1262&lt;&gt;""),ROUND(MAX(0,(E1262-D1262)*24-MAX(0,MIN(E1262,'CẤU HÌNH'!$C$8)-MAX(D1262,'CẤU HÌNH'!$C$7))*24),2),0))</f>
        <v/>
      </c>
      <c r="H1262" s="34" t="str">
        <f>IF(M1262="X",IF(D1262&gt;'CẤU HÌNH'!$C$5+'CẤU HÌNH'!$C$10/1440,ROUND((D1262-'CẤU HÌNH'!$C$5)*1440,0),0),"")</f>
        <v/>
      </c>
      <c r="I1262" s="34" t="str">
        <f>IF(M1262="X",IF(E1262&lt;'CẤU HÌNH'!$C$6,ROUND(('CẤU HÌNH'!$C$6-E1262)*1440,0),0),"")</f>
        <v/>
      </c>
      <c r="J1262" s="37" t="str">
        <f>IF(M1262="","",IF(M1262="TC",G1262,IF(M1262="X",IF(ROUND((E1262-'CẤU HÌNH'!$C$6)*24,4)&gt;='CẤU HÌNH'!$C$13,FLOOR(ROUND((E1262-'CẤU HÌNH'!$C$6)*24,4),0.5),0),0)))</f>
        <v/>
      </c>
      <c r="K1262" s="32" t="str">
        <f>IF(A1262="","",IF(COUNTIF('CẤU HÌNH'!$E$5:$E$24,A1262)&gt;0,'CẤU HÌNH'!$C$16,IF(WEEKDAY(A1262)=1,'CẤU HÌNH'!$C$15,'CẤU HÌNH'!$C$14)))</f>
        <v/>
      </c>
      <c r="L1262" s="37" t="str">
        <f t="shared" si="1"/>
        <v/>
      </c>
      <c r="M1262" s="38" t="str">
        <f>IF(OR(A1262="",B1262=""),"",IF(F1262&lt;&gt;"",F1262,IF(G1262=0,"",IF(OR(COUNTIF('CẤU HÌNH'!$E$5:$E$24,A1262)&gt;0,WEEKDAY(A1262)=1),"TC",IF(G1262&gt;='CẤU HÌNH'!$C$11,"X",IF(G1262&gt;='CẤU HÌNH'!$C$12,"N","K"))))))</f>
        <v/>
      </c>
      <c r="N1262" s="17"/>
      <c r="O1262" s="39" t="str">
        <f t="shared" si="2"/>
        <v/>
      </c>
    </row>
    <row r="1263" ht="19.5" customHeight="1">
      <c r="A1263" s="15"/>
      <c r="B1263" s="17"/>
      <c r="C1263" s="22" t="str">
        <f t="array" ref="C1263">IF(B1263="","",IFERROR(INDEX('NHÂN VIÊN'!$C$5:$C$54,MATCH(B1263,'NHÂN VIÊN'!$B$5:$B$54,0)),"⚠ Sai mã NV"))</f>
        <v/>
      </c>
      <c r="D1263" s="24"/>
      <c r="E1263" s="24"/>
      <c r="F1263" s="25"/>
      <c r="G1263" s="32" t="str">
        <f>IF(OR(A1263="",B1263=""),"",IF(AND(D1263&lt;&gt;"",E1263&lt;&gt;""),ROUND(MAX(0,(E1263-D1263)*24-MAX(0,MIN(E1263,'CẤU HÌNH'!$C$8)-MAX(D1263,'CẤU HÌNH'!$C$7))*24),2),0))</f>
        <v/>
      </c>
      <c r="H1263" s="34" t="str">
        <f>IF(M1263="X",IF(D1263&gt;'CẤU HÌNH'!$C$5+'CẤU HÌNH'!$C$10/1440,ROUND((D1263-'CẤU HÌNH'!$C$5)*1440,0),0),"")</f>
        <v/>
      </c>
      <c r="I1263" s="34" t="str">
        <f>IF(M1263="X",IF(E1263&lt;'CẤU HÌNH'!$C$6,ROUND(('CẤU HÌNH'!$C$6-E1263)*1440,0),0),"")</f>
        <v/>
      </c>
      <c r="J1263" s="37" t="str">
        <f>IF(M1263="","",IF(M1263="TC",G1263,IF(M1263="X",IF(ROUND((E1263-'CẤU HÌNH'!$C$6)*24,4)&gt;='CẤU HÌNH'!$C$13,FLOOR(ROUND((E1263-'CẤU HÌNH'!$C$6)*24,4),0.5),0),0)))</f>
        <v/>
      </c>
      <c r="K1263" s="32" t="str">
        <f>IF(A1263="","",IF(COUNTIF('CẤU HÌNH'!$E$5:$E$24,A1263)&gt;0,'CẤU HÌNH'!$C$16,IF(WEEKDAY(A1263)=1,'CẤU HÌNH'!$C$15,'CẤU HÌNH'!$C$14)))</f>
        <v/>
      </c>
      <c r="L1263" s="37" t="str">
        <f t="shared" si="1"/>
        <v/>
      </c>
      <c r="M1263" s="38" t="str">
        <f>IF(OR(A1263="",B1263=""),"",IF(F1263&lt;&gt;"",F1263,IF(G1263=0,"",IF(OR(COUNTIF('CẤU HÌNH'!$E$5:$E$24,A1263)&gt;0,WEEKDAY(A1263)=1),"TC",IF(G1263&gt;='CẤU HÌNH'!$C$11,"X",IF(G1263&gt;='CẤU HÌNH'!$C$12,"N","K"))))))</f>
        <v/>
      </c>
      <c r="N1263" s="17"/>
      <c r="O1263" s="39" t="str">
        <f t="shared" si="2"/>
        <v/>
      </c>
    </row>
    <row r="1264" ht="19.5" customHeight="1">
      <c r="A1264" s="15"/>
      <c r="B1264" s="17"/>
      <c r="C1264" s="22" t="str">
        <f t="array" ref="C1264">IF(B1264="","",IFERROR(INDEX('NHÂN VIÊN'!$C$5:$C$54,MATCH(B1264,'NHÂN VIÊN'!$B$5:$B$54,0)),"⚠ Sai mã NV"))</f>
        <v/>
      </c>
      <c r="D1264" s="24"/>
      <c r="E1264" s="24"/>
      <c r="F1264" s="25"/>
      <c r="G1264" s="32" t="str">
        <f>IF(OR(A1264="",B1264=""),"",IF(AND(D1264&lt;&gt;"",E1264&lt;&gt;""),ROUND(MAX(0,(E1264-D1264)*24-MAX(0,MIN(E1264,'CẤU HÌNH'!$C$8)-MAX(D1264,'CẤU HÌNH'!$C$7))*24),2),0))</f>
        <v/>
      </c>
      <c r="H1264" s="34" t="str">
        <f>IF(M1264="X",IF(D1264&gt;'CẤU HÌNH'!$C$5+'CẤU HÌNH'!$C$10/1440,ROUND((D1264-'CẤU HÌNH'!$C$5)*1440,0),0),"")</f>
        <v/>
      </c>
      <c r="I1264" s="34" t="str">
        <f>IF(M1264="X",IF(E1264&lt;'CẤU HÌNH'!$C$6,ROUND(('CẤU HÌNH'!$C$6-E1264)*1440,0),0),"")</f>
        <v/>
      </c>
      <c r="J1264" s="37" t="str">
        <f>IF(M1264="","",IF(M1264="TC",G1264,IF(M1264="X",IF(ROUND((E1264-'CẤU HÌNH'!$C$6)*24,4)&gt;='CẤU HÌNH'!$C$13,FLOOR(ROUND((E1264-'CẤU HÌNH'!$C$6)*24,4),0.5),0),0)))</f>
        <v/>
      </c>
      <c r="K1264" s="32" t="str">
        <f>IF(A1264="","",IF(COUNTIF('CẤU HÌNH'!$E$5:$E$24,A1264)&gt;0,'CẤU HÌNH'!$C$16,IF(WEEKDAY(A1264)=1,'CẤU HÌNH'!$C$15,'CẤU HÌNH'!$C$14)))</f>
        <v/>
      </c>
      <c r="L1264" s="37" t="str">
        <f t="shared" si="1"/>
        <v/>
      </c>
      <c r="M1264" s="38" t="str">
        <f>IF(OR(A1264="",B1264=""),"",IF(F1264&lt;&gt;"",F1264,IF(G1264=0,"",IF(OR(COUNTIF('CẤU HÌNH'!$E$5:$E$24,A1264)&gt;0,WEEKDAY(A1264)=1),"TC",IF(G1264&gt;='CẤU HÌNH'!$C$11,"X",IF(G1264&gt;='CẤU HÌNH'!$C$12,"N","K"))))))</f>
        <v/>
      </c>
      <c r="N1264" s="17"/>
      <c r="O1264" s="39" t="str">
        <f t="shared" si="2"/>
        <v/>
      </c>
    </row>
    <row r="1265" ht="19.5" customHeight="1">
      <c r="A1265" s="15"/>
      <c r="B1265" s="17"/>
      <c r="C1265" s="22" t="str">
        <f t="array" ref="C1265">IF(B1265="","",IFERROR(INDEX('NHÂN VIÊN'!$C$5:$C$54,MATCH(B1265,'NHÂN VIÊN'!$B$5:$B$54,0)),"⚠ Sai mã NV"))</f>
        <v/>
      </c>
      <c r="D1265" s="24"/>
      <c r="E1265" s="24"/>
      <c r="F1265" s="25"/>
      <c r="G1265" s="32" t="str">
        <f>IF(OR(A1265="",B1265=""),"",IF(AND(D1265&lt;&gt;"",E1265&lt;&gt;""),ROUND(MAX(0,(E1265-D1265)*24-MAX(0,MIN(E1265,'CẤU HÌNH'!$C$8)-MAX(D1265,'CẤU HÌNH'!$C$7))*24),2),0))</f>
        <v/>
      </c>
      <c r="H1265" s="34" t="str">
        <f>IF(M1265="X",IF(D1265&gt;'CẤU HÌNH'!$C$5+'CẤU HÌNH'!$C$10/1440,ROUND((D1265-'CẤU HÌNH'!$C$5)*1440,0),0),"")</f>
        <v/>
      </c>
      <c r="I1265" s="34" t="str">
        <f>IF(M1265="X",IF(E1265&lt;'CẤU HÌNH'!$C$6,ROUND(('CẤU HÌNH'!$C$6-E1265)*1440,0),0),"")</f>
        <v/>
      </c>
      <c r="J1265" s="37" t="str">
        <f>IF(M1265="","",IF(M1265="TC",G1265,IF(M1265="X",IF(ROUND((E1265-'CẤU HÌNH'!$C$6)*24,4)&gt;='CẤU HÌNH'!$C$13,FLOOR(ROUND((E1265-'CẤU HÌNH'!$C$6)*24,4),0.5),0),0)))</f>
        <v/>
      </c>
      <c r="K1265" s="32" t="str">
        <f>IF(A1265="","",IF(COUNTIF('CẤU HÌNH'!$E$5:$E$24,A1265)&gt;0,'CẤU HÌNH'!$C$16,IF(WEEKDAY(A1265)=1,'CẤU HÌNH'!$C$15,'CẤU HÌNH'!$C$14)))</f>
        <v/>
      </c>
      <c r="L1265" s="37" t="str">
        <f t="shared" si="1"/>
        <v/>
      </c>
      <c r="M1265" s="38" t="str">
        <f>IF(OR(A1265="",B1265=""),"",IF(F1265&lt;&gt;"",F1265,IF(G1265=0,"",IF(OR(COUNTIF('CẤU HÌNH'!$E$5:$E$24,A1265)&gt;0,WEEKDAY(A1265)=1),"TC",IF(G1265&gt;='CẤU HÌNH'!$C$11,"X",IF(G1265&gt;='CẤU HÌNH'!$C$12,"N","K"))))))</f>
        <v/>
      </c>
      <c r="N1265" s="17"/>
      <c r="O1265" s="39" t="str">
        <f t="shared" si="2"/>
        <v/>
      </c>
    </row>
    <row r="1266" ht="19.5" customHeight="1">
      <c r="A1266" s="15"/>
      <c r="B1266" s="17"/>
      <c r="C1266" s="22" t="str">
        <f t="array" ref="C1266">IF(B1266="","",IFERROR(INDEX('NHÂN VIÊN'!$C$5:$C$54,MATCH(B1266,'NHÂN VIÊN'!$B$5:$B$54,0)),"⚠ Sai mã NV"))</f>
        <v/>
      </c>
      <c r="D1266" s="24"/>
      <c r="E1266" s="24"/>
      <c r="F1266" s="25"/>
      <c r="G1266" s="32" t="str">
        <f>IF(OR(A1266="",B1266=""),"",IF(AND(D1266&lt;&gt;"",E1266&lt;&gt;""),ROUND(MAX(0,(E1266-D1266)*24-MAX(0,MIN(E1266,'CẤU HÌNH'!$C$8)-MAX(D1266,'CẤU HÌNH'!$C$7))*24),2),0))</f>
        <v/>
      </c>
      <c r="H1266" s="34" t="str">
        <f>IF(M1266="X",IF(D1266&gt;'CẤU HÌNH'!$C$5+'CẤU HÌNH'!$C$10/1440,ROUND((D1266-'CẤU HÌNH'!$C$5)*1440,0),0),"")</f>
        <v/>
      </c>
      <c r="I1266" s="34" t="str">
        <f>IF(M1266="X",IF(E1266&lt;'CẤU HÌNH'!$C$6,ROUND(('CẤU HÌNH'!$C$6-E1266)*1440,0),0),"")</f>
        <v/>
      </c>
      <c r="J1266" s="37" t="str">
        <f>IF(M1266="","",IF(M1266="TC",G1266,IF(M1266="X",IF(ROUND((E1266-'CẤU HÌNH'!$C$6)*24,4)&gt;='CẤU HÌNH'!$C$13,FLOOR(ROUND((E1266-'CẤU HÌNH'!$C$6)*24,4),0.5),0),0)))</f>
        <v/>
      </c>
      <c r="K1266" s="32" t="str">
        <f>IF(A1266="","",IF(COUNTIF('CẤU HÌNH'!$E$5:$E$24,A1266)&gt;0,'CẤU HÌNH'!$C$16,IF(WEEKDAY(A1266)=1,'CẤU HÌNH'!$C$15,'CẤU HÌNH'!$C$14)))</f>
        <v/>
      </c>
      <c r="L1266" s="37" t="str">
        <f t="shared" si="1"/>
        <v/>
      </c>
      <c r="M1266" s="38" t="str">
        <f>IF(OR(A1266="",B1266=""),"",IF(F1266&lt;&gt;"",F1266,IF(G1266=0,"",IF(OR(COUNTIF('CẤU HÌNH'!$E$5:$E$24,A1266)&gt;0,WEEKDAY(A1266)=1),"TC",IF(G1266&gt;='CẤU HÌNH'!$C$11,"X",IF(G1266&gt;='CẤU HÌNH'!$C$12,"N","K"))))))</f>
        <v/>
      </c>
      <c r="N1266" s="17"/>
      <c r="O1266" s="39" t="str">
        <f t="shared" si="2"/>
        <v/>
      </c>
    </row>
    <row r="1267" ht="19.5" customHeight="1">
      <c r="A1267" s="15"/>
      <c r="B1267" s="17"/>
      <c r="C1267" s="22" t="str">
        <f t="array" ref="C1267">IF(B1267="","",IFERROR(INDEX('NHÂN VIÊN'!$C$5:$C$54,MATCH(B1267,'NHÂN VIÊN'!$B$5:$B$54,0)),"⚠ Sai mã NV"))</f>
        <v/>
      </c>
      <c r="D1267" s="24"/>
      <c r="E1267" s="24"/>
      <c r="F1267" s="25"/>
      <c r="G1267" s="32" t="str">
        <f>IF(OR(A1267="",B1267=""),"",IF(AND(D1267&lt;&gt;"",E1267&lt;&gt;""),ROUND(MAX(0,(E1267-D1267)*24-MAX(0,MIN(E1267,'CẤU HÌNH'!$C$8)-MAX(D1267,'CẤU HÌNH'!$C$7))*24),2),0))</f>
        <v/>
      </c>
      <c r="H1267" s="34" t="str">
        <f>IF(M1267="X",IF(D1267&gt;'CẤU HÌNH'!$C$5+'CẤU HÌNH'!$C$10/1440,ROUND((D1267-'CẤU HÌNH'!$C$5)*1440,0),0),"")</f>
        <v/>
      </c>
      <c r="I1267" s="34" t="str">
        <f>IF(M1267="X",IF(E1267&lt;'CẤU HÌNH'!$C$6,ROUND(('CẤU HÌNH'!$C$6-E1267)*1440,0),0),"")</f>
        <v/>
      </c>
      <c r="J1267" s="37" t="str">
        <f>IF(M1267="","",IF(M1267="TC",G1267,IF(M1267="X",IF(ROUND((E1267-'CẤU HÌNH'!$C$6)*24,4)&gt;='CẤU HÌNH'!$C$13,FLOOR(ROUND((E1267-'CẤU HÌNH'!$C$6)*24,4),0.5),0),0)))</f>
        <v/>
      </c>
      <c r="K1267" s="32" t="str">
        <f>IF(A1267="","",IF(COUNTIF('CẤU HÌNH'!$E$5:$E$24,A1267)&gt;0,'CẤU HÌNH'!$C$16,IF(WEEKDAY(A1267)=1,'CẤU HÌNH'!$C$15,'CẤU HÌNH'!$C$14)))</f>
        <v/>
      </c>
      <c r="L1267" s="37" t="str">
        <f t="shared" si="1"/>
        <v/>
      </c>
      <c r="M1267" s="38" t="str">
        <f>IF(OR(A1267="",B1267=""),"",IF(F1267&lt;&gt;"",F1267,IF(G1267=0,"",IF(OR(COUNTIF('CẤU HÌNH'!$E$5:$E$24,A1267)&gt;0,WEEKDAY(A1267)=1),"TC",IF(G1267&gt;='CẤU HÌNH'!$C$11,"X",IF(G1267&gt;='CẤU HÌNH'!$C$12,"N","K"))))))</f>
        <v/>
      </c>
      <c r="N1267" s="17"/>
      <c r="O1267" s="39" t="str">
        <f t="shared" si="2"/>
        <v/>
      </c>
    </row>
    <row r="1268" ht="19.5" customHeight="1">
      <c r="A1268" s="15"/>
      <c r="B1268" s="17"/>
      <c r="C1268" s="22" t="str">
        <f t="array" ref="C1268">IF(B1268="","",IFERROR(INDEX('NHÂN VIÊN'!$C$5:$C$54,MATCH(B1268,'NHÂN VIÊN'!$B$5:$B$54,0)),"⚠ Sai mã NV"))</f>
        <v/>
      </c>
      <c r="D1268" s="24"/>
      <c r="E1268" s="24"/>
      <c r="F1268" s="25"/>
      <c r="G1268" s="32" t="str">
        <f>IF(OR(A1268="",B1268=""),"",IF(AND(D1268&lt;&gt;"",E1268&lt;&gt;""),ROUND(MAX(0,(E1268-D1268)*24-MAX(0,MIN(E1268,'CẤU HÌNH'!$C$8)-MAX(D1268,'CẤU HÌNH'!$C$7))*24),2),0))</f>
        <v/>
      </c>
      <c r="H1268" s="34" t="str">
        <f>IF(M1268="X",IF(D1268&gt;'CẤU HÌNH'!$C$5+'CẤU HÌNH'!$C$10/1440,ROUND((D1268-'CẤU HÌNH'!$C$5)*1440,0),0),"")</f>
        <v/>
      </c>
      <c r="I1268" s="34" t="str">
        <f>IF(M1268="X",IF(E1268&lt;'CẤU HÌNH'!$C$6,ROUND(('CẤU HÌNH'!$C$6-E1268)*1440,0),0),"")</f>
        <v/>
      </c>
      <c r="J1268" s="37" t="str">
        <f>IF(M1268="","",IF(M1268="TC",G1268,IF(M1268="X",IF(ROUND((E1268-'CẤU HÌNH'!$C$6)*24,4)&gt;='CẤU HÌNH'!$C$13,FLOOR(ROUND((E1268-'CẤU HÌNH'!$C$6)*24,4),0.5),0),0)))</f>
        <v/>
      </c>
      <c r="K1268" s="32" t="str">
        <f>IF(A1268="","",IF(COUNTIF('CẤU HÌNH'!$E$5:$E$24,A1268)&gt;0,'CẤU HÌNH'!$C$16,IF(WEEKDAY(A1268)=1,'CẤU HÌNH'!$C$15,'CẤU HÌNH'!$C$14)))</f>
        <v/>
      </c>
      <c r="L1268" s="37" t="str">
        <f t="shared" si="1"/>
        <v/>
      </c>
      <c r="M1268" s="38" t="str">
        <f>IF(OR(A1268="",B1268=""),"",IF(F1268&lt;&gt;"",F1268,IF(G1268=0,"",IF(OR(COUNTIF('CẤU HÌNH'!$E$5:$E$24,A1268)&gt;0,WEEKDAY(A1268)=1),"TC",IF(G1268&gt;='CẤU HÌNH'!$C$11,"X",IF(G1268&gt;='CẤU HÌNH'!$C$12,"N","K"))))))</f>
        <v/>
      </c>
      <c r="N1268" s="17"/>
      <c r="O1268" s="39" t="str">
        <f t="shared" si="2"/>
        <v/>
      </c>
    </row>
    <row r="1269" ht="19.5" customHeight="1">
      <c r="A1269" s="15"/>
      <c r="B1269" s="17"/>
      <c r="C1269" s="22" t="str">
        <f t="array" ref="C1269">IF(B1269="","",IFERROR(INDEX('NHÂN VIÊN'!$C$5:$C$54,MATCH(B1269,'NHÂN VIÊN'!$B$5:$B$54,0)),"⚠ Sai mã NV"))</f>
        <v/>
      </c>
      <c r="D1269" s="24"/>
      <c r="E1269" s="24"/>
      <c r="F1269" s="25"/>
      <c r="G1269" s="32" t="str">
        <f>IF(OR(A1269="",B1269=""),"",IF(AND(D1269&lt;&gt;"",E1269&lt;&gt;""),ROUND(MAX(0,(E1269-D1269)*24-MAX(0,MIN(E1269,'CẤU HÌNH'!$C$8)-MAX(D1269,'CẤU HÌNH'!$C$7))*24),2),0))</f>
        <v/>
      </c>
      <c r="H1269" s="34" t="str">
        <f>IF(M1269="X",IF(D1269&gt;'CẤU HÌNH'!$C$5+'CẤU HÌNH'!$C$10/1440,ROUND((D1269-'CẤU HÌNH'!$C$5)*1440,0),0),"")</f>
        <v/>
      </c>
      <c r="I1269" s="34" t="str">
        <f>IF(M1269="X",IF(E1269&lt;'CẤU HÌNH'!$C$6,ROUND(('CẤU HÌNH'!$C$6-E1269)*1440,0),0),"")</f>
        <v/>
      </c>
      <c r="J1269" s="37" t="str">
        <f>IF(M1269="","",IF(M1269="TC",G1269,IF(M1269="X",IF(ROUND((E1269-'CẤU HÌNH'!$C$6)*24,4)&gt;='CẤU HÌNH'!$C$13,FLOOR(ROUND((E1269-'CẤU HÌNH'!$C$6)*24,4),0.5),0),0)))</f>
        <v/>
      </c>
      <c r="K1269" s="32" t="str">
        <f>IF(A1269="","",IF(COUNTIF('CẤU HÌNH'!$E$5:$E$24,A1269)&gt;0,'CẤU HÌNH'!$C$16,IF(WEEKDAY(A1269)=1,'CẤU HÌNH'!$C$15,'CẤU HÌNH'!$C$14)))</f>
        <v/>
      </c>
      <c r="L1269" s="37" t="str">
        <f t="shared" si="1"/>
        <v/>
      </c>
      <c r="M1269" s="38" t="str">
        <f>IF(OR(A1269="",B1269=""),"",IF(F1269&lt;&gt;"",F1269,IF(G1269=0,"",IF(OR(COUNTIF('CẤU HÌNH'!$E$5:$E$24,A1269)&gt;0,WEEKDAY(A1269)=1),"TC",IF(G1269&gt;='CẤU HÌNH'!$C$11,"X",IF(G1269&gt;='CẤU HÌNH'!$C$12,"N","K"))))))</f>
        <v/>
      </c>
      <c r="N1269" s="17"/>
      <c r="O1269" s="39" t="str">
        <f t="shared" si="2"/>
        <v/>
      </c>
    </row>
    <row r="1270" ht="19.5" customHeight="1">
      <c r="A1270" s="15"/>
      <c r="B1270" s="17"/>
      <c r="C1270" s="22" t="str">
        <f t="array" ref="C1270">IF(B1270="","",IFERROR(INDEX('NHÂN VIÊN'!$C$5:$C$54,MATCH(B1270,'NHÂN VIÊN'!$B$5:$B$54,0)),"⚠ Sai mã NV"))</f>
        <v/>
      </c>
      <c r="D1270" s="24"/>
      <c r="E1270" s="24"/>
      <c r="F1270" s="25"/>
      <c r="G1270" s="32" t="str">
        <f>IF(OR(A1270="",B1270=""),"",IF(AND(D1270&lt;&gt;"",E1270&lt;&gt;""),ROUND(MAX(0,(E1270-D1270)*24-MAX(0,MIN(E1270,'CẤU HÌNH'!$C$8)-MAX(D1270,'CẤU HÌNH'!$C$7))*24),2),0))</f>
        <v/>
      </c>
      <c r="H1270" s="34" t="str">
        <f>IF(M1270="X",IF(D1270&gt;'CẤU HÌNH'!$C$5+'CẤU HÌNH'!$C$10/1440,ROUND((D1270-'CẤU HÌNH'!$C$5)*1440,0),0),"")</f>
        <v/>
      </c>
      <c r="I1270" s="34" t="str">
        <f>IF(M1270="X",IF(E1270&lt;'CẤU HÌNH'!$C$6,ROUND(('CẤU HÌNH'!$C$6-E1270)*1440,0),0),"")</f>
        <v/>
      </c>
      <c r="J1270" s="37" t="str">
        <f>IF(M1270="","",IF(M1270="TC",G1270,IF(M1270="X",IF(ROUND((E1270-'CẤU HÌNH'!$C$6)*24,4)&gt;='CẤU HÌNH'!$C$13,FLOOR(ROUND((E1270-'CẤU HÌNH'!$C$6)*24,4),0.5),0),0)))</f>
        <v/>
      </c>
      <c r="K1270" s="32" t="str">
        <f>IF(A1270="","",IF(COUNTIF('CẤU HÌNH'!$E$5:$E$24,A1270)&gt;0,'CẤU HÌNH'!$C$16,IF(WEEKDAY(A1270)=1,'CẤU HÌNH'!$C$15,'CẤU HÌNH'!$C$14)))</f>
        <v/>
      </c>
      <c r="L1270" s="37" t="str">
        <f t="shared" si="1"/>
        <v/>
      </c>
      <c r="M1270" s="38" t="str">
        <f>IF(OR(A1270="",B1270=""),"",IF(F1270&lt;&gt;"",F1270,IF(G1270=0,"",IF(OR(COUNTIF('CẤU HÌNH'!$E$5:$E$24,A1270)&gt;0,WEEKDAY(A1270)=1),"TC",IF(G1270&gt;='CẤU HÌNH'!$C$11,"X",IF(G1270&gt;='CẤU HÌNH'!$C$12,"N","K"))))))</f>
        <v/>
      </c>
      <c r="N1270" s="17"/>
      <c r="O1270" s="39" t="str">
        <f t="shared" si="2"/>
        <v/>
      </c>
    </row>
    <row r="1271" ht="19.5" customHeight="1">
      <c r="A1271" s="15"/>
      <c r="B1271" s="17"/>
      <c r="C1271" s="22" t="str">
        <f t="array" ref="C1271">IF(B1271="","",IFERROR(INDEX('NHÂN VIÊN'!$C$5:$C$54,MATCH(B1271,'NHÂN VIÊN'!$B$5:$B$54,0)),"⚠ Sai mã NV"))</f>
        <v/>
      </c>
      <c r="D1271" s="24"/>
      <c r="E1271" s="24"/>
      <c r="F1271" s="25"/>
      <c r="G1271" s="32" t="str">
        <f>IF(OR(A1271="",B1271=""),"",IF(AND(D1271&lt;&gt;"",E1271&lt;&gt;""),ROUND(MAX(0,(E1271-D1271)*24-MAX(0,MIN(E1271,'CẤU HÌNH'!$C$8)-MAX(D1271,'CẤU HÌNH'!$C$7))*24),2),0))</f>
        <v/>
      </c>
      <c r="H1271" s="34" t="str">
        <f>IF(M1271="X",IF(D1271&gt;'CẤU HÌNH'!$C$5+'CẤU HÌNH'!$C$10/1440,ROUND((D1271-'CẤU HÌNH'!$C$5)*1440,0),0),"")</f>
        <v/>
      </c>
      <c r="I1271" s="34" t="str">
        <f>IF(M1271="X",IF(E1271&lt;'CẤU HÌNH'!$C$6,ROUND(('CẤU HÌNH'!$C$6-E1271)*1440,0),0),"")</f>
        <v/>
      </c>
      <c r="J1271" s="37" t="str">
        <f>IF(M1271="","",IF(M1271="TC",G1271,IF(M1271="X",IF(ROUND((E1271-'CẤU HÌNH'!$C$6)*24,4)&gt;='CẤU HÌNH'!$C$13,FLOOR(ROUND((E1271-'CẤU HÌNH'!$C$6)*24,4),0.5),0),0)))</f>
        <v/>
      </c>
      <c r="K1271" s="32" t="str">
        <f>IF(A1271="","",IF(COUNTIF('CẤU HÌNH'!$E$5:$E$24,A1271)&gt;0,'CẤU HÌNH'!$C$16,IF(WEEKDAY(A1271)=1,'CẤU HÌNH'!$C$15,'CẤU HÌNH'!$C$14)))</f>
        <v/>
      </c>
      <c r="L1271" s="37" t="str">
        <f t="shared" si="1"/>
        <v/>
      </c>
      <c r="M1271" s="38" t="str">
        <f>IF(OR(A1271="",B1271=""),"",IF(F1271&lt;&gt;"",F1271,IF(G1271=0,"",IF(OR(COUNTIF('CẤU HÌNH'!$E$5:$E$24,A1271)&gt;0,WEEKDAY(A1271)=1),"TC",IF(G1271&gt;='CẤU HÌNH'!$C$11,"X",IF(G1271&gt;='CẤU HÌNH'!$C$12,"N","K"))))))</f>
        <v/>
      </c>
      <c r="N1271" s="17"/>
      <c r="O1271" s="39" t="str">
        <f t="shared" si="2"/>
        <v/>
      </c>
    </row>
    <row r="1272" ht="19.5" customHeight="1">
      <c r="A1272" s="15"/>
      <c r="B1272" s="17"/>
      <c r="C1272" s="22" t="str">
        <f t="array" ref="C1272">IF(B1272="","",IFERROR(INDEX('NHÂN VIÊN'!$C$5:$C$54,MATCH(B1272,'NHÂN VIÊN'!$B$5:$B$54,0)),"⚠ Sai mã NV"))</f>
        <v/>
      </c>
      <c r="D1272" s="24"/>
      <c r="E1272" s="24"/>
      <c r="F1272" s="25"/>
      <c r="G1272" s="32" t="str">
        <f>IF(OR(A1272="",B1272=""),"",IF(AND(D1272&lt;&gt;"",E1272&lt;&gt;""),ROUND(MAX(0,(E1272-D1272)*24-MAX(0,MIN(E1272,'CẤU HÌNH'!$C$8)-MAX(D1272,'CẤU HÌNH'!$C$7))*24),2),0))</f>
        <v/>
      </c>
      <c r="H1272" s="34" t="str">
        <f>IF(M1272="X",IF(D1272&gt;'CẤU HÌNH'!$C$5+'CẤU HÌNH'!$C$10/1440,ROUND((D1272-'CẤU HÌNH'!$C$5)*1440,0),0),"")</f>
        <v/>
      </c>
      <c r="I1272" s="34" t="str">
        <f>IF(M1272="X",IF(E1272&lt;'CẤU HÌNH'!$C$6,ROUND(('CẤU HÌNH'!$C$6-E1272)*1440,0),0),"")</f>
        <v/>
      </c>
      <c r="J1272" s="37" t="str">
        <f>IF(M1272="","",IF(M1272="TC",G1272,IF(M1272="X",IF(ROUND((E1272-'CẤU HÌNH'!$C$6)*24,4)&gt;='CẤU HÌNH'!$C$13,FLOOR(ROUND((E1272-'CẤU HÌNH'!$C$6)*24,4),0.5),0),0)))</f>
        <v/>
      </c>
      <c r="K1272" s="32" t="str">
        <f>IF(A1272="","",IF(COUNTIF('CẤU HÌNH'!$E$5:$E$24,A1272)&gt;0,'CẤU HÌNH'!$C$16,IF(WEEKDAY(A1272)=1,'CẤU HÌNH'!$C$15,'CẤU HÌNH'!$C$14)))</f>
        <v/>
      </c>
      <c r="L1272" s="37" t="str">
        <f t="shared" si="1"/>
        <v/>
      </c>
      <c r="M1272" s="38" t="str">
        <f>IF(OR(A1272="",B1272=""),"",IF(F1272&lt;&gt;"",F1272,IF(G1272=0,"",IF(OR(COUNTIF('CẤU HÌNH'!$E$5:$E$24,A1272)&gt;0,WEEKDAY(A1272)=1),"TC",IF(G1272&gt;='CẤU HÌNH'!$C$11,"X",IF(G1272&gt;='CẤU HÌNH'!$C$12,"N","K"))))))</f>
        <v/>
      </c>
      <c r="N1272" s="17"/>
      <c r="O1272" s="39" t="str">
        <f t="shared" si="2"/>
        <v/>
      </c>
    </row>
    <row r="1273" ht="19.5" customHeight="1">
      <c r="A1273" s="15"/>
      <c r="B1273" s="17"/>
      <c r="C1273" s="22" t="str">
        <f t="array" ref="C1273">IF(B1273="","",IFERROR(INDEX('NHÂN VIÊN'!$C$5:$C$54,MATCH(B1273,'NHÂN VIÊN'!$B$5:$B$54,0)),"⚠ Sai mã NV"))</f>
        <v/>
      </c>
      <c r="D1273" s="24"/>
      <c r="E1273" s="24"/>
      <c r="F1273" s="25"/>
      <c r="G1273" s="32" t="str">
        <f>IF(OR(A1273="",B1273=""),"",IF(AND(D1273&lt;&gt;"",E1273&lt;&gt;""),ROUND(MAX(0,(E1273-D1273)*24-MAX(0,MIN(E1273,'CẤU HÌNH'!$C$8)-MAX(D1273,'CẤU HÌNH'!$C$7))*24),2),0))</f>
        <v/>
      </c>
      <c r="H1273" s="34" t="str">
        <f>IF(M1273="X",IF(D1273&gt;'CẤU HÌNH'!$C$5+'CẤU HÌNH'!$C$10/1440,ROUND((D1273-'CẤU HÌNH'!$C$5)*1440,0),0),"")</f>
        <v/>
      </c>
      <c r="I1273" s="34" t="str">
        <f>IF(M1273="X",IF(E1273&lt;'CẤU HÌNH'!$C$6,ROUND(('CẤU HÌNH'!$C$6-E1273)*1440,0),0),"")</f>
        <v/>
      </c>
      <c r="J1273" s="37" t="str">
        <f>IF(M1273="","",IF(M1273="TC",G1273,IF(M1273="X",IF(ROUND((E1273-'CẤU HÌNH'!$C$6)*24,4)&gt;='CẤU HÌNH'!$C$13,FLOOR(ROUND((E1273-'CẤU HÌNH'!$C$6)*24,4),0.5),0),0)))</f>
        <v/>
      </c>
      <c r="K1273" s="32" t="str">
        <f>IF(A1273="","",IF(COUNTIF('CẤU HÌNH'!$E$5:$E$24,A1273)&gt;0,'CẤU HÌNH'!$C$16,IF(WEEKDAY(A1273)=1,'CẤU HÌNH'!$C$15,'CẤU HÌNH'!$C$14)))</f>
        <v/>
      </c>
      <c r="L1273" s="37" t="str">
        <f t="shared" si="1"/>
        <v/>
      </c>
      <c r="M1273" s="38" t="str">
        <f>IF(OR(A1273="",B1273=""),"",IF(F1273&lt;&gt;"",F1273,IF(G1273=0,"",IF(OR(COUNTIF('CẤU HÌNH'!$E$5:$E$24,A1273)&gt;0,WEEKDAY(A1273)=1),"TC",IF(G1273&gt;='CẤU HÌNH'!$C$11,"X",IF(G1273&gt;='CẤU HÌNH'!$C$12,"N","K"))))))</f>
        <v/>
      </c>
      <c r="N1273" s="17"/>
      <c r="O1273" s="39" t="str">
        <f t="shared" si="2"/>
        <v/>
      </c>
    </row>
    <row r="1274" ht="19.5" customHeight="1">
      <c r="A1274" s="15"/>
      <c r="B1274" s="17"/>
      <c r="C1274" s="22" t="str">
        <f t="array" ref="C1274">IF(B1274="","",IFERROR(INDEX('NHÂN VIÊN'!$C$5:$C$54,MATCH(B1274,'NHÂN VIÊN'!$B$5:$B$54,0)),"⚠ Sai mã NV"))</f>
        <v/>
      </c>
      <c r="D1274" s="24"/>
      <c r="E1274" s="24"/>
      <c r="F1274" s="25"/>
      <c r="G1274" s="32" t="str">
        <f>IF(OR(A1274="",B1274=""),"",IF(AND(D1274&lt;&gt;"",E1274&lt;&gt;""),ROUND(MAX(0,(E1274-D1274)*24-MAX(0,MIN(E1274,'CẤU HÌNH'!$C$8)-MAX(D1274,'CẤU HÌNH'!$C$7))*24),2),0))</f>
        <v/>
      </c>
      <c r="H1274" s="34" t="str">
        <f>IF(M1274="X",IF(D1274&gt;'CẤU HÌNH'!$C$5+'CẤU HÌNH'!$C$10/1440,ROUND((D1274-'CẤU HÌNH'!$C$5)*1440,0),0),"")</f>
        <v/>
      </c>
      <c r="I1274" s="34" t="str">
        <f>IF(M1274="X",IF(E1274&lt;'CẤU HÌNH'!$C$6,ROUND(('CẤU HÌNH'!$C$6-E1274)*1440,0),0),"")</f>
        <v/>
      </c>
      <c r="J1274" s="37" t="str">
        <f>IF(M1274="","",IF(M1274="TC",G1274,IF(M1274="X",IF(ROUND((E1274-'CẤU HÌNH'!$C$6)*24,4)&gt;='CẤU HÌNH'!$C$13,FLOOR(ROUND((E1274-'CẤU HÌNH'!$C$6)*24,4),0.5),0),0)))</f>
        <v/>
      </c>
      <c r="K1274" s="32" t="str">
        <f>IF(A1274="","",IF(COUNTIF('CẤU HÌNH'!$E$5:$E$24,A1274)&gt;0,'CẤU HÌNH'!$C$16,IF(WEEKDAY(A1274)=1,'CẤU HÌNH'!$C$15,'CẤU HÌNH'!$C$14)))</f>
        <v/>
      </c>
      <c r="L1274" s="37" t="str">
        <f t="shared" si="1"/>
        <v/>
      </c>
      <c r="M1274" s="38" t="str">
        <f>IF(OR(A1274="",B1274=""),"",IF(F1274&lt;&gt;"",F1274,IF(G1274=0,"",IF(OR(COUNTIF('CẤU HÌNH'!$E$5:$E$24,A1274)&gt;0,WEEKDAY(A1274)=1),"TC",IF(G1274&gt;='CẤU HÌNH'!$C$11,"X",IF(G1274&gt;='CẤU HÌNH'!$C$12,"N","K"))))))</f>
        <v/>
      </c>
      <c r="N1274" s="17"/>
      <c r="O1274" s="39" t="str">
        <f t="shared" si="2"/>
        <v/>
      </c>
    </row>
    <row r="1275" ht="19.5" customHeight="1">
      <c r="A1275" s="15"/>
      <c r="B1275" s="17"/>
      <c r="C1275" s="22" t="str">
        <f t="array" ref="C1275">IF(B1275="","",IFERROR(INDEX('NHÂN VIÊN'!$C$5:$C$54,MATCH(B1275,'NHÂN VIÊN'!$B$5:$B$54,0)),"⚠ Sai mã NV"))</f>
        <v/>
      </c>
      <c r="D1275" s="24"/>
      <c r="E1275" s="24"/>
      <c r="F1275" s="25"/>
      <c r="G1275" s="32" t="str">
        <f>IF(OR(A1275="",B1275=""),"",IF(AND(D1275&lt;&gt;"",E1275&lt;&gt;""),ROUND(MAX(0,(E1275-D1275)*24-MAX(0,MIN(E1275,'CẤU HÌNH'!$C$8)-MAX(D1275,'CẤU HÌNH'!$C$7))*24),2),0))</f>
        <v/>
      </c>
      <c r="H1275" s="34" t="str">
        <f>IF(M1275="X",IF(D1275&gt;'CẤU HÌNH'!$C$5+'CẤU HÌNH'!$C$10/1440,ROUND((D1275-'CẤU HÌNH'!$C$5)*1440,0),0),"")</f>
        <v/>
      </c>
      <c r="I1275" s="34" t="str">
        <f>IF(M1275="X",IF(E1275&lt;'CẤU HÌNH'!$C$6,ROUND(('CẤU HÌNH'!$C$6-E1275)*1440,0),0),"")</f>
        <v/>
      </c>
      <c r="J1275" s="37" t="str">
        <f>IF(M1275="","",IF(M1275="TC",G1275,IF(M1275="X",IF(ROUND((E1275-'CẤU HÌNH'!$C$6)*24,4)&gt;='CẤU HÌNH'!$C$13,FLOOR(ROUND((E1275-'CẤU HÌNH'!$C$6)*24,4),0.5),0),0)))</f>
        <v/>
      </c>
      <c r="K1275" s="32" t="str">
        <f>IF(A1275="","",IF(COUNTIF('CẤU HÌNH'!$E$5:$E$24,A1275)&gt;0,'CẤU HÌNH'!$C$16,IF(WEEKDAY(A1275)=1,'CẤU HÌNH'!$C$15,'CẤU HÌNH'!$C$14)))</f>
        <v/>
      </c>
      <c r="L1275" s="37" t="str">
        <f t="shared" si="1"/>
        <v/>
      </c>
      <c r="M1275" s="38" t="str">
        <f>IF(OR(A1275="",B1275=""),"",IF(F1275&lt;&gt;"",F1275,IF(G1275=0,"",IF(OR(COUNTIF('CẤU HÌNH'!$E$5:$E$24,A1275)&gt;0,WEEKDAY(A1275)=1),"TC",IF(G1275&gt;='CẤU HÌNH'!$C$11,"X",IF(G1275&gt;='CẤU HÌNH'!$C$12,"N","K"))))))</f>
        <v/>
      </c>
      <c r="N1275" s="17"/>
      <c r="O1275" s="39" t="str">
        <f t="shared" si="2"/>
        <v/>
      </c>
    </row>
    <row r="1276" ht="19.5" customHeight="1">
      <c r="A1276" s="15"/>
      <c r="B1276" s="17"/>
      <c r="C1276" s="22" t="str">
        <f t="array" ref="C1276">IF(B1276="","",IFERROR(INDEX('NHÂN VIÊN'!$C$5:$C$54,MATCH(B1276,'NHÂN VIÊN'!$B$5:$B$54,0)),"⚠ Sai mã NV"))</f>
        <v/>
      </c>
      <c r="D1276" s="24"/>
      <c r="E1276" s="24"/>
      <c r="F1276" s="25"/>
      <c r="G1276" s="32" t="str">
        <f>IF(OR(A1276="",B1276=""),"",IF(AND(D1276&lt;&gt;"",E1276&lt;&gt;""),ROUND(MAX(0,(E1276-D1276)*24-MAX(0,MIN(E1276,'CẤU HÌNH'!$C$8)-MAX(D1276,'CẤU HÌNH'!$C$7))*24),2),0))</f>
        <v/>
      </c>
      <c r="H1276" s="34" t="str">
        <f>IF(M1276="X",IF(D1276&gt;'CẤU HÌNH'!$C$5+'CẤU HÌNH'!$C$10/1440,ROUND((D1276-'CẤU HÌNH'!$C$5)*1440,0),0),"")</f>
        <v/>
      </c>
      <c r="I1276" s="34" t="str">
        <f>IF(M1276="X",IF(E1276&lt;'CẤU HÌNH'!$C$6,ROUND(('CẤU HÌNH'!$C$6-E1276)*1440,0),0),"")</f>
        <v/>
      </c>
      <c r="J1276" s="37" t="str">
        <f>IF(M1276="","",IF(M1276="TC",G1276,IF(M1276="X",IF(ROUND((E1276-'CẤU HÌNH'!$C$6)*24,4)&gt;='CẤU HÌNH'!$C$13,FLOOR(ROUND((E1276-'CẤU HÌNH'!$C$6)*24,4),0.5),0),0)))</f>
        <v/>
      </c>
      <c r="K1276" s="32" t="str">
        <f>IF(A1276="","",IF(COUNTIF('CẤU HÌNH'!$E$5:$E$24,A1276)&gt;0,'CẤU HÌNH'!$C$16,IF(WEEKDAY(A1276)=1,'CẤU HÌNH'!$C$15,'CẤU HÌNH'!$C$14)))</f>
        <v/>
      </c>
      <c r="L1276" s="37" t="str">
        <f t="shared" si="1"/>
        <v/>
      </c>
      <c r="M1276" s="38" t="str">
        <f>IF(OR(A1276="",B1276=""),"",IF(F1276&lt;&gt;"",F1276,IF(G1276=0,"",IF(OR(COUNTIF('CẤU HÌNH'!$E$5:$E$24,A1276)&gt;0,WEEKDAY(A1276)=1),"TC",IF(G1276&gt;='CẤU HÌNH'!$C$11,"X",IF(G1276&gt;='CẤU HÌNH'!$C$12,"N","K"))))))</f>
        <v/>
      </c>
      <c r="N1276" s="17"/>
      <c r="O1276" s="39" t="str">
        <f t="shared" si="2"/>
        <v/>
      </c>
    </row>
    <row r="1277" ht="19.5" customHeight="1">
      <c r="A1277" s="15"/>
      <c r="B1277" s="17"/>
      <c r="C1277" s="22" t="str">
        <f t="array" ref="C1277">IF(B1277="","",IFERROR(INDEX('NHÂN VIÊN'!$C$5:$C$54,MATCH(B1277,'NHÂN VIÊN'!$B$5:$B$54,0)),"⚠ Sai mã NV"))</f>
        <v/>
      </c>
      <c r="D1277" s="24"/>
      <c r="E1277" s="24"/>
      <c r="F1277" s="25"/>
      <c r="G1277" s="32" t="str">
        <f>IF(OR(A1277="",B1277=""),"",IF(AND(D1277&lt;&gt;"",E1277&lt;&gt;""),ROUND(MAX(0,(E1277-D1277)*24-MAX(0,MIN(E1277,'CẤU HÌNH'!$C$8)-MAX(D1277,'CẤU HÌNH'!$C$7))*24),2),0))</f>
        <v/>
      </c>
      <c r="H1277" s="34" t="str">
        <f>IF(M1277="X",IF(D1277&gt;'CẤU HÌNH'!$C$5+'CẤU HÌNH'!$C$10/1440,ROUND((D1277-'CẤU HÌNH'!$C$5)*1440,0),0),"")</f>
        <v/>
      </c>
      <c r="I1277" s="34" t="str">
        <f>IF(M1277="X",IF(E1277&lt;'CẤU HÌNH'!$C$6,ROUND(('CẤU HÌNH'!$C$6-E1277)*1440,0),0),"")</f>
        <v/>
      </c>
      <c r="J1277" s="37" t="str">
        <f>IF(M1277="","",IF(M1277="TC",G1277,IF(M1277="X",IF(ROUND((E1277-'CẤU HÌNH'!$C$6)*24,4)&gt;='CẤU HÌNH'!$C$13,FLOOR(ROUND((E1277-'CẤU HÌNH'!$C$6)*24,4),0.5),0),0)))</f>
        <v/>
      </c>
      <c r="K1277" s="32" t="str">
        <f>IF(A1277="","",IF(COUNTIF('CẤU HÌNH'!$E$5:$E$24,A1277)&gt;0,'CẤU HÌNH'!$C$16,IF(WEEKDAY(A1277)=1,'CẤU HÌNH'!$C$15,'CẤU HÌNH'!$C$14)))</f>
        <v/>
      </c>
      <c r="L1277" s="37" t="str">
        <f t="shared" si="1"/>
        <v/>
      </c>
      <c r="M1277" s="38" t="str">
        <f>IF(OR(A1277="",B1277=""),"",IF(F1277&lt;&gt;"",F1277,IF(G1277=0,"",IF(OR(COUNTIF('CẤU HÌNH'!$E$5:$E$24,A1277)&gt;0,WEEKDAY(A1277)=1),"TC",IF(G1277&gt;='CẤU HÌNH'!$C$11,"X",IF(G1277&gt;='CẤU HÌNH'!$C$12,"N","K"))))))</f>
        <v/>
      </c>
      <c r="N1277" s="17"/>
      <c r="O1277" s="39" t="str">
        <f t="shared" si="2"/>
        <v/>
      </c>
    </row>
    <row r="1278" ht="19.5" customHeight="1">
      <c r="A1278" s="15"/>
      <c r="B1278" s="17"/>
      <c r="C1278" s="22" t="str">
        <f t="array" ref="C1278">IF(B1278="","",IFERROR(INDEX('NHÂN VIÊN'!$C$5:$C$54,MATCH(B1278,'NHÂN VIÊN'!$B$5:$B$54,0)),"⚠ Sai mã NV"))</f>
        <v/>
      </c>
      <c r="D1278" s="24"/>
      <c r="E1278" s="24"/>
      <c r="F1278" s="25"/>
      <c r="G1278" s="32" t="str">
        <f>IF(OR(A1278="",B1278=""),"",IF(AND(D1278&lt;&gt;"",E1278&lt;&gt;""),ROUND(MAX(0,(E1278-D1278)*24-MAX(0,MIN(E1278,'CẤU HÌNH'!$C$8)-MAX(D1278,'CẤU HÌNH'!$C$7))*24),2),0))</f>
        <v/>
      </c>
      <c r="H1278" s="34" t="str">
        <f>IF(M1278="X",IF(D1278&gt;'CẤU HÌNH'!$C$5+'CẤU HÌNH'!$C$10/1440,ROUND((D1278-'CẤU HÌNH'!$C$5)*1440,0),0),"")</f>
        <v/>
      </c>
      <c r="I1278" s="34" t="str">
        <f>IF(M1278="X",IF(E1278&lt;'CẤU HÌNH'!$C$6,ROUND(('CẤU HÌNH'!$C$6-E1278)*1440,0),0),"")</f>
        <v/>
      </c>
      <c r="J1278" s="37" t="str">
        <f>IF(M1278="","",IF(M1278="TC",G1278,IF(M1278="X",IF(ROUND((E1278-'CẤU HÌNH'!$C$6)*24,4)&gt;='CẤU HÌNH'!$C$13,FLOOR(ROUND((E1278-'CẤU HÌNH'!$C$6)*24,4),0.5),0),0)))</f>
        <v/>
      </c>
      <c r="K1278" s="32" t="str">
        <f>IF(A1278="","",IF(COUNTIF('CẤU HÌNH'!$E$5:$E$24,A1278)&gt;0,'CẤU HÌNH'!$C$16,IF(WEEKDAY(A1278)=1,'CẤU HÌNH'!$C$15,'CẤU HÌNH'!$C$14)))</f>
        <v/>
      </c>
      <c r="L1278" s="37" t="str">
        <f t="shared" si="1"/>
        <v/>
      </c>
      <c r="M1278" s="38" t="str">
        <f>IF(OR(A1278="",B1278=""),"",IF(F1278&lt;&gt;"",F1278,IF(G1278=0,"",IF(OR(COUNTIF('CẤU HÌNH'!$E$5:$E$24,A1278)&gt;0,WEEKDAY(A1278)=1),"TC",IF(G1278&gt;='CẤU HÌNH'!$C$11,"X",IF(G1278&gt;='CẤU HÌNH'!$C$12,"N","K"))))))</f>
        <v/>
      </c>
      <c r="N1278" s="17"/>
      <c r="O1278" s="39" t="str">
        <f t="shared" si="2"/>
        <v/>
      </c>
    </row>
    <row r="1279" ht="19.5" customHeight="1">
      <c r="A1279" s="15"/>
      <c r="B1279" s="17"/>
      <c r="C1279" s="22" t="str">
        <f t="array" ref="C1279">IF(B1279="","",IFERROR(INDEX('NHÂN VIÊN'!$C$5:$C$54,MATCH(B1279,'NHÂN VIÊN'!$B$5:$B$54,0)),"⚠ Sai mã NV"))</f>
        <v/>
      </c>
      <c r="D1279" s="24"/>
      <c r="E1279" s="24"/>
      <c r="F1279" s="25"/>
      <c r="G1279" s="32" t="str">
        <f>IF(OR(A1279="",B1279=""),"",IF(AND(D1279&lt;&gt;"",E1279&lt;&gt;""),ROUND(MAX(0,(E1279-D1279)*24-MAX(0,MIN(E1279,'CẤU HÌNH'!$C$8)-MAX(D1279,'CẤU HÌNH'!$C$7))*24),2),0))</f>
        <v/>
      </c>
      <c r="H1279" s="34" t="str">
        <f>IF(M1279="X",IF(D1279&gt;'CẤU HÌNH'!$C$5+'CẤU HÌNH'!$C$10/1440,ROUND((D1279-'CẤU HÌNH'!$C$5)*1440,0),0),"")</f>
        <v/>
      </c>
      <c r="I1279" s="34" t="str">
        <f>IF(M1279="X",IF(E1279&lt;'CẤU HÌNH'!$C$6,ROUND(('CẤU HÌNH'!$C$6-E1279)*1440,0),0),"")</f>
        <v/>
      </c>
      <c r="J1279" s="37" t="str">
        <f>IF(M1279="","",IF(M1279="TC",G1279,IF(M1279="X",IF(ROUND((E1279-'CẤU HÌNH'!$C$6)*24,4)&gt;='CẤU HÌNH'!$C$13,FLOOR(ROUND((E1279-'CẤU HÌNH'!$C$6)*24,4),0.5),0),0)))</f>
        <v/>
      </c>
      <c r="K1279" s="32" t="str">
        <f>IF(A1279="","",IF(COUNTIF('CẤU HÌNH'!$E$5:$E$24,A1279)&gt;0,'CẤU HÌNH'!$C$16,IF(WEEKDAY(A1279)=1,'CẤU HÌNH'!$C$15,'CẤU HÌNH'!$C$14)))</f>
        <v/>
      </c>
      <c r="L1279" s="37" t="str">
        <f t="shared" si="1"/>
        <v/>
      </c>
      <c r="M1279" s="38" t="str">
        <f>IF(OR(A1279="",B1279=""),"",IF(F1279&lt;&gt;"",F1279,IF(G1279=0,"",IF(OR(COUNTIF('CẤU HÌNH'!$E$5:$E$24,A1279)&gt;0,WEEKDAY(A1279)=1),"TC",IF(G1279&gt;='CẤU HÌNH'!$C$11,"X",IF(G1279&gt;='CẤU HÌNH'!$C$12,"N","K"))))))</f>
        <v/>
      </c>
      <c r="N1279" s="17"/>
      <c r="O1279" s="39" t="str">
        <f t="shared" si="2"/>
        <v/>
      </c>
    </row>
    <row r="1280" ht="19.5" customHeight="1">
      <c r="A1280" s="15"/>
      <c r="B1280" s="17"/>
      <c r="C1280" s="22" t="str">
        <f t="array" ref="C1280">IF(B1280="","",IFERROR(INDEX('NHÂN VIÊN'!$C$5:$C$54,MATCH(B1280,'NHÂN VIÊN'!$B$5:$B$54,0)),"⚠ Sai mã NV"))</f>
        <v/>
      </c>
      <c r="D1280" s="24"/>
      <c r="E1280" s="24"/>
      <c r="F1280" s="25"/>
      <c r="G1280" s="32" t="str">
        <f>IF(OR(A1280="",B1280=""),"",IF(AND(D1280&lt;&gt;"",E1280&lt;&gt;""),ROUND(MAX(0,(E1280-D1280)*24-MAX(0,MIN(E1280,'CẤU HÌNH'!$C$8)-MAX(D1280,'CẤU HÌNH'!$C$7))*24),2),0))</f>
        <v/>
      </c>
      <c r="H1280" s="34" t="str">
        <f>IF(M1280="X",IF(D1280&gt;'CẤU HÌNH'!$C$5+'CẤU HÌNH'!$C$10/1440,ROUND((D1280-'CẤU HÌNH'!$C$5)*1440,0),0),"")</f>
        <v/>
      </c>
      <c r="I1280" s="34" t="str">
        <f>IF(M1280="X",IF(E1280&lt;'CẤU HÌNH'!$C$6,ROUND(('CẤU HÌNH'!$C$6-E1280)*1440,0),0),"")</f>
        <v/>
      </c>
      <c r="J1280" s="37" t="str">
        <f>IF(M1280="","",IF(M1280="TC",G1280,IF(M1280="X",IF(ROUND((E1280-'CẤU HÌNH'!$C$6)*24,4)&gt;='CẤU HÌNH'!$C$13,FLOOR(ROUND((E1280-'CẤU HÌNH'!$C$6)*24,4),0.5),0),0)))</f>
        <v/>
      </c>
      <c r="K1280" s="32" t="str">
        <f>IF(A1280="","",IF(COUNTIF('CẤU HÌNH'!$E$5:$E$24,A1280)&gt;0,'CẤU HÌNH'!$C$16,IF(WEEKDAY(A1280)=1,'CẤU HÌNH'!$C$15,'CẤU HÌNH'!$C$14)))</f>
        <v/>
      </c>
      <c r="L1280" s="37" t="str">
        <f t="shared" si="1"/>
        <v/>
      </c>
      <c r="M1280" s="38" t="str">
        <f>IF(OR(A1280="",B1280=""),"",IF(F1280&lt;&gt;"",F1280,IF(G1280=0,"",IF(OR(COUNTIF('CẤU HÌNH'!$E$5:$E$24,A1280)&gt;0,WEEKDAY(A1280)=1),"TC",IF(G1280&gt;='CẤU HÌNH'!$C$11,"X",IF(G1280&gt;='CẤU HÌNH'!$C$12,"N","K"))))))</f>
        <v/>
      </c>
      <c r="N1280" s="17"/>
      <c r="O1280" s="39" t="str">
        <f t="shared" si="2"/>
        <v/>
      </c>
    </row>
    <row r="1281" ht="19.5" customHeight="1">
      <c r="A1281" s="15"/>
      <c r="B1281" s="17"/>
      <c r="C1281" s="22" t="str">
        <f t="array" ref="C1281">IF(B1281="","",IFERROR(INDEX('NHÂN VIÊN'!$C$5:$C$54,MATCH(B1281,'NHÂN VIÊN'!$B$5:$B$54,0)),"⚠ Sai mã NV"))</f>
        <v/>
      </c>
      <c r="D1281" s="24"/>
      <c r="E1281" s="24"/>
      <c r="F1281" s="25"/>
      <c r="G1281" s="32" t="str">
        <f>IF(OR(A1281="",B1281=""),"",IF(AND(D1281&lt;&gt;"",E1281&lt;&gt;""),ROUND(MAX(0,(E1281-D1281)*24-MAX(0,MIN(E1281,'CẤU HÌNH'!$C$8)-MAX(D1281,'CẤU HÌNH'!$C$7))*24),2),0))</f>
        <v/>
      </c>
      <c r="H1281" s="34" t="str">
        <f>IF(M1281="X",IF(D1281&gt;'CẤU HÌNH'!$C$5+'CẤU HÌNH'!$C$10/1440,ROUND((D1281-'CẤU HÌNH'!$C$5)*1440,0),0),"")</f>
        <v/>
      </c>
      <c r="I1281" s="34" t="str">
        <f>IF(M1281="X",IF(E1281&lt;'CẤU HÌNH'!$C$6,ROUND(('CẤU HÌNH'!$C$6-E1281)*1440,0),0),"")</f>
        <v/>
      </c>
      <c r="J1281" s="37" t="str">
        <f>IF(M1281="","",IF(M1281="TC",G1281,IF(M1281="X",IF(ROUND((E1281-'CẤU HÌNH'!$C$6)*24,4)&gt;='CẤU HÌNH'!$C$13,FLOOR(ROUND((E1281-'CẤU HÌNH'!$C$6)*24,4),0.5),0),0)))</f>
        <v/>
      </c>
      <c r="K1281" s="32" t="str">
        <f>IF(A1281="","",IF(COUNTIF('CẤU HÌNH'!$E$5:$E$24,A1281)&gt;0,'CẤU HÌNH'!$C$16,IF(WEEKDAY(A1281)=1,'CẤU HÌNH'!$C$15,'CẤU HÌNH'!$C$14)))</f>
        <v/>
      </c>
      <c r="L1281" s="37" t="str">
        <f t="shared" si="1"/>
        <v/>
      </c>
      <c r="M1281" s="38" t="str">
        <f>IF(OR(A1281="",B1281=""),"",IF(F1281&lt;&gt;"",F1281,IF(G1281=0,"",IF(OR(COUNTIF('CẤU HÌNH'!$E$5:$E$24,A1281)&gt;0,WEEKDAY(A1281)=1),"TC",IF(G1281&gt;='CẤU HÌNH'!$C$11,"X",IF(G1281&gt;='CẤU HÌNH'!$C$12,"N","K"))))))</f>
        <v/>
      </c>
      <c r="N1281" s="17"/>
      <c r="O1281" s="39" t="str">
        <f t="shared" si="2"/>
        <v/>
      </c>
    </row>
    <row r="1282" ht="19.5" customHeight="1">
      <c r="A1282" s="15"/>
      <c r="B1282" s="17"/>
      <c r="C1282" s="22" t="str">
        <f t="array" ref="C1282">IF(B1282="","",IFERROR(INDEX('NHÂN VIÊN'!$C$5:$C$54,MATCH(B1282,'NHÂN VIÊN'!$B$5:$B$54,0)),"⚠ Sai mã NV"))</f>
        <v/>
      </c>
      <c r="D1282" s="24"/>
      <c r="E1282" s="24"/>
      <c r="F1282" s="25"/>
      <c r="G1282" s="32" t="str">
        <f>IF(OR(A1282="",B1282=""),"",IF(AND(D1282&lt;&gt;"",E1282&lt;&gt;""),ROUND(MAX(0,(E1282-D1282)*24-MAX(0,MIN(E1282,'CẤU HÌNH'!$C$8)-MAX(D1282,'CẤU HÌNH'!$C$7))*24),2),0))</f>
        <v/>
      </c>
      <c r="H1282" s="34" t="str">
        <f>IF(M1282="X",IF(D1282&gt;'CẤU HÌNH'!$C$5+'CẤU HÌNH'!$C$10/1440,ROUND((D1282-'CẤU HÌNH'!$C$5)*1440,0),0),"")</f>
        <v/>
      </c>
      <c r="I1282" s="34" t="str">
        <f>IF(M1282="X",IF(E1282&lt;'CẤU HÌNH'!$C$6,ROUND(('CẤU HÌNH'!$C$6-E1282)*1440,0),0),"")</f>
        <v/>
      </c>
      <c r="J1282" s="37" t="str">
        <f>IF(M1282="","",IF(M1282="TC",G1282,IF(M1282="X",IF(ROUND((E1282-'CẤU HÌNH'!$C$6)*24,4)&gt;='CẤU HÌNH'!$C$13,FLOOR(ROUND((E1282-'CẤU HÌNH'!$C$6)*24,4),0.5),0),0)))</f>
        <v/>
      </c>
      <c r="K1282" s="32" t="str">
        <f>IF(A1282="","",IF(COUNTIF('CẤU HÌNH'!$E$5:$E$24,A1282)&gt;0,'CẤU HÌNH'!$C$16,IF(WEEKDAY(A1282)=1,'CẤU HÌNH'!$C$15,'CẤU HÌNH'!$C$14)))</f>
        <v/>
      </c>
      <c r="L1282" s="37" t="str">
        <f t="shared" si="1"/>
        <v/>
      </c>
      <c r="M1282" s="38" t="str">
        <f>IF(OR(A1282="",B1282=""),"",IF(F1282&lt;&gt;"",F1282,IF(G1282=0,"",IF(OR(COUNTIF('CẤU HÌNH'!$E$5:$E$24,A1282)&gt;0,WEEKDAY(A1282)=1),"TC",IF(G1282&gt;='CẤU HÌNH'!$C$11,"X",IF(G1282&gt;='CẤU HÌNH'!$C$12,"N","K"))))))</f>
        <v/>
      </c>
      <c r="N1282" s="17"/>
      <c r="O1282" s="39" t="str">
        <f t="shared" si="2"/>
        <v/>
      </c>
    </row>
    <row r="1283" ht="19.5" customHeight="1">
      <c r="A1283" s="15"/>
      <c r="B1283" s="17"/>
      <c r="C1283" s="22" t="str">
        <f t="array" ref="C1283">IF(B1283="","",IFERROR(INDEX('NHÂN VIÊN'!$C$5:$C$54,MATCH(B1283,'NHÂN VIÊN'!$B$5:$B$54,0)),"⚠ Sai mã NV"))</f>
        <v/>
      </c>
      <c r="D1283" s="24"/>
      <c r="E1283" s="24"/>
      <c r="F1283" s="25"/>
      <c r="G1283" s="32" t="str">
        <f>IF(OR(A1283="",B1283=""),"",IF(AND(D1283&lt;&gt;"",E1283&lt;&gt;""),ROUND(MAX(0,(E1283-D1283)*24-MAX(0,MIN(E1283,'CẤU HÌNH'!$C$8)-MAX(D1283,'CẤU HÌNH'!$C$7))*24),2),0))</f>
        <v/>
      </c>
      <c r="H1283" s="34" t="str">
        <f>IF(M1283="X",IF(D1283&gt;'CẤU HÌNH'!$C$5+'CẤU HÌNH'!$C$10/1440,ROUND((D1283-'CẤU HÌNH'!$C$5)*1440,0),0),"")</f>
        <v/>
      </c>
      <c r="I1283" s="34" t="str">
        <f>IF(M1283="X",IF(E1283&lt;'CẤU HÌNH'!$C$6,ROUND(('CẤU HÌNH'!$C$6-E1283)*1440,0),0),"")</f>
        <v/>
      </c>
      <c r="J1283" s="37" t="str">
        <f>IF(M1283="","",IF(M1283="TC",G1283,IF(M1283="X",IF(ROUND((E1283-'CẤU HÌNH'!$C$6)*24,4)&gt;='CẤU HÌNH'!$C$13,FLOOR(ROUND((E1283-'CẤU HÌNH'!$C$6)*24,4),0.5),0),0)))</f>
        <v/>
      </c>
      <c r="K1283" s="32" t="str">
        <f>IF(A1283="","",IF(COUNTIF('CẤU HÌNH'!$E$5:$E$24,A1283)&gt;0,'CẤU HÌNH'!$C$16,IF(WEEKDAY(A1283)=1,'CẤU HÌNH'!$C$15,'CẤU HÌNH'!$C$14)))</f>
        <v/>
      </c>
      <c r="L1283" s="37" t="str">
        <f t="shared" si="1"/>
        <v/>
      </c>
      <c r="M1283" s="38" t="str">
        <f>IF(OR(A1283="",B1283=""),"",IF(F1283&lt;&gt;"",F1283,IF(G1283=0,"",IF(OR(COUNTIF('CẤU HÌNH'!$E$5:$E$24,A1283)&gt;0,WEEKDAY(A1283)=1),"TC",IF(G1283&gt;='CẤU HÌNH'!$C$11,"X",IF(G1283&gt;='CẤU HÌNH'!$C$12,"N","K"))))))</f>
        <v/>
      </c>
      <c r="N1283" s="17"/>
      <c r="O1283" s="39" t="str">
        <f t="shared" si="2"/>
        <v/>
      </c>
    </row>
    <row r="1284" ht="19.5" customHeight="1">
      <c r="A1284" s="15"/>
      <c r="B1284" s="17"/>
      <c r="C1284" s="22" t="str">
        <f t="array" ref="C1284">IF(B1284="","",IFERROR(INDEX('NHÂN VIÊN'!$C$5:$C$54,MATCH(B1284,'NHÂN VIÊN'!$B$5:$B$54,0)),"⚠ Sai mã NV"))</f>
        <v/>
      </c>
      <c r="D1284" s="24"/>
      <c r="E1284" s="24"/>
      <c r="F1284" s="25"/>
      <c r="G1284" s="32" t="str">
        <f>IF(OR(A1284="",B1284=""),"",IF(AND(D1284&lt;&gt;"",E1284&lt;&gt;""),ROUND(MAX(0,(E1284-D1284)*24-MAX(0,MIN(E1284,'CẤU HÌNH'!$C$8)-MAX(D1284,'CẤU HÌNH'!$C$7))*24),2),0))</f>
        <v/>
      </c>
      <c r="H1284" s="34" t="str">
        <f>IF(M1284="X",IF(D1284&gt;'CẤU HÌNH'!$C$5+'CẤU HÌNH'!$C$10/1440,ROUND((D1284-'CẤU HÌNH'!$C$5)*1440,0),0),"")</f>
        <v/>
      </c>
      <c r="I1284" s="34" t="str">
        <f>IF(M1284="X",IF(E1284&lt;'CẤU HÌNH'!$C$6,ROUND(('CẤU HÌNH'!$C$6-E1284)*1440,0),0),"")</f>
        <v/>
      </c>
      <c r="J1284" s="37" t="str">
        <f>IF(M1284="","",IF(M1284="TC",G1284,IF(M1284="X",IF(ROUND((E1284-'CẤU HÌNH'!$C$6)*24,4)&gt;='CẤU HÌNH'!$C$13,FLOOR(ROUND((E1284-'CẤU HÌNH'!$C$6)*24,4),0.5),0),0)))</f>
        <v/>
      </c>
      <c r="K1284" s="32" t="str">
        <f>IF(A1284="","",IF(COUNTIF('CẤU HÌNH'!$E$5:$E$24,A1284)&gt;0,'CẤU HÌNH'!$C$16,IF(WEEKDAY(A1284)=1,'CẤU HÌNH'!$C$15,'CẤU HÌNH'!$C$14)))</f>
        <v/>
      </c>
      <c r="L1284" s="37" t="str">
        <f t="shared" si="1"/>
        <v/>
      </c>
      <c r="M1284" s="38" t="str">
        <f>IF(OR(A1284="",B1284=""),"",IF(F1284&lt;&gt;"",F1284,IF(G1284=0,"",IF(OR(COUNTIF('CẤU HÌNH'!$E$5:$E$24,A1284)&gt;0,WEEKDAY(A1284)=1),"TC",IF(G1284&gt;='CẤU HÌNH'!$C$11,"X",IF(G1284&gt;='CẤU HÌNH'!$C$12,"N","K"))))))</f>
        <v/>
      </c>
      <c r="N1284" s="17"/>
      <c r="O1284" s="39" t="str">
        <f t="shared" si="2"/>
        <v/>
      </c>
    </row>
    <row r="1285" ht="19.5" customHeight="1">
      <c r="A1285" s="15"/>
      <c r="B1285" s="17"/>
      <c r="C1285" s="22" t="str">
        <f t="array" ref="C1285">IF(B1285="","",IFERROR(INDEX('NHÂN VIÊN'!$C$5:$C$54,MATCH(B1285,'NHÂN VIÊN'!$B$5:$B$54,0)),"⚠ Sai mã NV"))</f>
        <v/>
      </c>
      <c r="D1285" s="24"/>
      <c r="E1285" s="24"/>
      <c r="F1285" s="25"/>
      <c r="G1285" s="32" t="str">
        <f>IF(OR(A1285="",B1285=""),"",IF(AND(D1285&lt;&gt;"",E1285&lt;&gt;""),ROUND(MAX(0,(E1285-D1285)*24-MAX(0,MIN(E1285,'CẤU HÌNH'!$C$8)-MAX(D1285,'CẤU HÌNH'!$C$7))*24),2),0))</f>
        <v/>
      </c>
      <c r="H1285" s="34" t="str">
        <f>IF(M1285="X",IF(D1285&gt;'CẤU HÌNH'!$C$5+'CẤU HÌNH'!$C$10/1440,ROUND((D1285-'CẤU HÌNH'!$C$5)*1440,0),0),"")</f>
        <v/>
      </c>
      <c r="I1285" s="34" t="str">
        <f>IF(M1285="X",IF(E1285&lt;'CẤU HÌNH'!$C$6,ROUND(('CẤU HÌNH'!$C$6-E1285)*1440,0),0),"")</f>
        <v/>
      </c>
      <c r="J1285" s="37" t="str">
        <f>IF(M1285="","",IF(M1285="TC",G1285,IF(M1285="X",IF(ROUND((E1285-'CẤU HÌNH'!$C$6)*24,4)&gt;='CẤU HÌNH'!$C$13,FLOOR(ROUND((E1285-'CẤU HÌNH'!$C$6)*24,4),0.5),0),0)))</f>
        <v/>
      </c>
      <c r="K1285" s="32" t="str">
        <f>IF(A1285="","",IF(COUNTIF('CẤU HÌNH'!$E$5:$E$24,A1285)&gt;0,'CẤU HÌNH'!$C$16,IF(WEEKDAY(A1285)=1,'CẤU HÌNH'!$C$15,'CẤU HÌNH'!$C$14)))</f>
        <v/>
      </c>
      <c r="L1285" s="37" t="str">
        <f t="shared" si="1"/>
        <v/>
      </c>
      <c r="M1285" s="38" t="str">
        <f>IF(OR(A1285="",B1285=""),"",IF(F1285&lt;&gt;"",F1285,IF(G1285=0,"",IF(OR(COUNTIF('CẤU HÌNH'!$E$5:$E$24,A1285)&gt;0,WEEKDAY(A1285)=1),"TC",IF(G1285&gt;='CẤU HÌNH'!$C$11,"X",IF(G1285&gt;='CẤU HÌNH'!$C$12,"N","K"))))))</f>
        <v/>
      </c>
      <c r="N1285" s="17"/>
      <c r="O1285" s="39" t="str">
        <f t="shared" si="2"/>
        <v/>
      </c>
    </row>
    <row r="1286" ht="19.5" customHeight="1">
      <c r="A1286" s="15"/>
      <c r="B1286" s="17"/>
      <c r="C1286" s="22" t="str">
        <f t="array" ref="C1286">IF(B1286="","",IFERROR(INDEX('NHÂN VIÊN'!$C$5:$C$54,MATCH(B1286,'NHÂN VIÊN'!$B$5:$B$54,0)),"⚠ Sai mã NV"))</f>
        <v/>
      </c>
      <c r="D1286" s="24"/>
      <c r="E1286" s="24"/>
      <c r="F1286" s="25"/>
      <c r="G1286" s="32" t="str">
        <f>IF(OR(A1286="",B1286=""),"",IF(AND(D1286&lt;&gt;"",E1286&lt;&gt;""),ROUND(MAX(0,(E1286-D1286)*24-MAX(0,MIN(E1286,'CẤU HÌNH'!$C$8)-MAX(D1286,'CẤU HÌNH'!$C$7))*24),2),0))</f>
        <v/>
      </c>
      <c r="H1286" s="34" t="str">
        <f>IF(M1286="X",IF(D1286&gt;'CẤU HÌNH'!$C$5+'CẤU HÌNH'!$C$10/1440,ROUND((D1286-'CẤU HÌNH'!$C$5)*1440,0),0),"")</f>
        <v/>
      </c>
      <c r="I1286" s="34" t="str">
        <f>IF(M1286="X",IF(E1286&lt;'CẤU HÌNH'!$C$6,ROUND(('CẤU HÌNH'!$C$6-E1286)*1440,0),0),"")</f>
        <v/>
      </c>
      <c r="J1286" s="37" t="str">
        <f>IF(M1286="","",IF(M1286="TC",G1286,IF(M1286="X",IF(ROUND((E1286-'CẤU HÌNH'!$C$6)*24,4)&gt;='CẤU HÌNH'!$C$13,FLOOR(ROUND((E1286-'CẤU HÌNH'!$C$6)*24,4),0.5),0),0)))</f>
        <v/>
      </c>
      <c r="K1286" s="32" t="str">
        <f>IF(A1286="","",IF(COUNTIF('CẤU HÌNH'!$E$5:$E$24,A1286)&gt;0,'CẤU HÌNH'!$C$16,IF(WEEKDAY(A1286)=1,'CẤU HÌNH'!$C$15,'CẤU HÌNH'!$C$14)))</f>
        <v/>
      </c>
      <c r="L1286" s="37" t="str">
        <f t="shared" si="1"/>
        <v/>
      </c>
      <c r="M1286" s="38" t="str">
        <f>IF(OR(A1286="",B1286=""),"",IF(F1286&lt;&gt;"",F1286,IF(G1286=0,"",IF(OR(COUNTIF('CẤU HÌNH'!$E$5:$E$24,A1286)&gt;0,WEEKDAY(A1286)=1),"TC",IF(G1286&gt;='CẤU HÌNH'!$C$11,"X",IF(G1286&gt;='CẤU HÌNH'!$C$12,"N","K"))))))</f>
        <v/>
      </c>
      <c r="N1286" s="17"/>
      <c r="O1286" s="39" t="str">
        <f t="shared" si="2"/>
        <v/>
      </c>
    </row>
    <row r="1287" ht="19.5" customHeight="1">
      <c r="A1287" s="15"/>
      <c r="B1287" s="17"/>
      <c r="C1287" s="22" t="str">
        <f t="array" ref="C1287">IF(B1287="","",IFERROR(INDEX('NHÂN VIÊN'!$C$5:$C$54,MATCH(B1287,'NHÂN VIÊN'!$B$5:$B$54,0)),"⚠ Sai mã NV"))</f>
        <v/>
      </c>
      <c r="D1287" s="24"/>
      <c r="E1287" s="24"/>
      <c r="F1287" s="25"/>
      <c r="G1287" s="32" t="str">
        <f>IF(OR(A1287="",B1287=""),"",IF(AND(D1287&lt;&gt;"",E1287&lt;&gt;""),ROUND(MAX(0,(E1287-D1287)*24-MAX(0,MIN(E1287,'CẤU HÌNH'!$C$8)-MAX(D1287,'CẤU HÌNH'!$C$7))*24),2),0))</f>
        <v/>
      </c>
      <c r="H1287" s="34" t="str">
        <f>IF(M1287="X",IF(D1287&gt;'CẤU HÌNH'!$C$5+'CẤU HÌNH'!$C$10/1440,ROUND((D1287-'CẤU HÌNH'!$C$5)*1440,0),0),"")</f>
        <v/>
      </c>
      <c r="I1287" s="34" t="str">
        <f>IF(M1287="X",IF(E1287&lt;'CẤU HÌNH'!$C$6,ROUND(('CẤU HÌNH'!$C$6-E1287)*1440,0),0),"")</f>
        <v/>
      </c>
      <c r="J1287" s="37" t="str">
        <f>IF(M1287="","",IF(M1287="TC",G1287,IF(M1287="X",IF(ROUND((E1287-'CẤU HÌNH'!$C$6)*24,4)&gt;='CẤU HÌNH'!$C$13,FLOOR(ROUND((E1287-'CẤU HÌNH'!$C$6)*24,4),0.5),0),0)))</f>
        <v/>
      </c>
      <c r="K1287" s="32" t="str">
        <f>IF(A1287="","",IF(COUNTIF('CẤU HÌNH'!$E$5:$E$24,A1287)&gt;0,'CẤU HÌNH'!$C$16,IF(WEEKDAY(A1287)=1,'CẤU HÌNH'!$C$15,'CẤU HÌNH'!$C$14)))</f>
        <v/>
      </c>
      <c r="L1287" s="37" t="str">
        <f t="shared" si="1"/>
        <v/>
      </c>
      <c r="M1287" s="38" t="str">
        <f>IF(OR(A1287="",B1287=""),"",IF(F1287&lt;&gt;"",F1287,IF(G1287=0,"",IF(OR(COUNTIF('CẤU HÌNH'!$E$5:$E$24,A1287)&gt;0,WEEKDAY(A1287)=1),"TC",IF(G1287&gt;='CẤU HÌNH'!$C$11,"X",IF(G1287&gt;='CẤU HÌNH'!$C$12,"N","K"))))))</f>
        <v/>
      </c>
      <c r="N1287" s="17"/>
      <c r="O1287" s="39" t="str">
        <f t="shared" si="2"/>
        <v/>
      </c>
    </row>
    <row r="1288" ht="19.5" customHeight="1">
      <c r="A1288" s="15"/>
      <c r="B1288" s="17"/>
      <c r="C1288" s="22" t="str">
        <f t="array" ref="C1288">IF(B1288="","",IFERROR(INDEX('NHÂN VIÊN'!$C$5:$C$54,MATCH(B1288,'NHÂN VIÊN'!$B$5:$B$54,0)),"⚠ Sai mã NV"))</f>
        <v/>
      </c>
      <c r="D1288" s="24"/>
      <c r="E1288" s="24"/>
      <c r="F1288" s="25"/>
      <c r="G1288" s="32" t="str">
        <f>IF(OR(A1288="",B1288=""),"",IF(AND(D1288&lt;&gt;"",E1288&lt;&gt;""),ROUND(MAX(0,(E1288-D1288)*24-MAX(0,MIN(E1288,'CẤU HÌNH'!$C$8)-MAX(D1288,'CẤU HÌNH'!$C$7))*24),2),0))</f>
        <v/>
      </c>
      <c r="H1288" s="34" t="str">
        <f>IF(M1288="X",IF(D1288&gt;'CẤU HÌNH'!$C$5+'CẤU HÌNH'!$C$10/1440,ROUND((D1288-'CẤU HÌNH'!$C$5)*1440,0),0),"")</f>
        <v/>
      </c>
      <c r="I1288" s="34" t="str">
        <f>IF(M1288="X",IF(E1288&lt;'CẤU HÌNH'!$C$6,ROUND(('CẤU HÌNH'!$C$6-E1288)*1440,0),0),"")</f>
        <v/>
      </c>
      <c r="J1288" s="37" t="str">
        <f>IF(M1288="","",IF(M1288="TC",G1288,IF(M1288="X",IF(ROUND((E1288-'CẤU HÌNH'!$C$6)*24,4)&gt;='CẤU HÌNH'!$C$13,FLOOR(ROUND((E1288-'CẤU HÌNH'!$C$6)*24,4),0.5),0),0)))</f>
        <v/>
      </c>
      <c r="K1288" s="32" t="str">
        <f>IF(A1288="","",IF(COUNTIF('CẤU HÌNH'!$E$5:$E$24,A1288)&gt;0,'CẤU HÌNH'!$C$16,IF(WEEKDAY(A1288)=1,'CẤU HÌNH'!$C$15,'CẤU HÌNH'!$C$14)))</f>
        <v/>
      </c>
      <c r="L1288" s="37" t="str">
        <f t="shared" si="1"/>
        <v/>
      </c>
      <c r="M1288" s="38" t="str">
        <f>IF(OR(A1288="",B1288=""),"",IF(F1288&lt;&gt;"",F1288,IF(G1288=0,"",IF(OR(COUNTIF('CẤU HÌNH'!$E$5:$E$24,A1288)&gt;0,WEEKDAY(A1288)=1),"TC",IF(G1288&gt;='CẤU HÌNH'!$C$11,"X",IF(G1288&gt;='CẤU HÌNH'!$C$12,"N","K"))))))</f>
        <v/>
      </c>
      <c r="N1288" s="17"/>
      <c r="O1288" s="39" t="str">
        <f t="shared" si="2"/>
        <v/>
      </c>
    </row>
    <row r="1289" ht="19.5" customHeight="1">
      <c r="A1289" s="15"/>
      <c r="B1289" s="17"/>
      <c r="C1289" s="22" t="str">
        <f t="array" ref="C1289">IF(B1289="","",IFERROR(INDEX('NHÂN VIÊN'!$C$5:$C$54,MATCH(B1289,'NHÂN VIÊN'!$B$5:$B$54,0)),"⚠ Sai mã NV"))</f>
        <v/>
      </c>
      <c r="D1289" s="24"/>
      <c r="E1289" s="24"/>
      <c r="F1289" s="25"/>
      <c r="G1289" s="32" t="str">
        <f>IF(OR(A1289="",B1289=""),"",IF(AND(D1289&lt;&gt;"",E1289&lt;&gt;""),ROUND(MAX(0,(E1289-D1289)*24-MAX(0,MIN(E1289,'CẤU HÌNH'!$C$8)-MAX(D1289,'CẤU HÌNH'!$C$7))*24),2),0))</f>
        <v/>
      </c>
      <c r="H1289" s="34" t="str">
        <f>IF(M1289="X",IF(D1289&gt;'CẤU HÌNH'!$C$5+'CẤU HÌNH'!$C$10/1440,ROUND((D1289-'CẤU HÌNH'!$C$5)*1440,0),0),"")</f>
        <v/>
      </c>
      <c r="I1289" s="34" t="str">
        <f>IF(M1289="X",IF(E1289&lt;'CẤU HÌNH'!$C$6,ROUND(('CẤU HÌNH'!$C$6-E1289)*1440,0),0),"")</f>
        <v/>
      </c>
      <c r="J1289" s="37" t="str">
        <f>IF(M1289="","",IF(M1289="TC",G1289,IF(M1289="X",IF(ROUND((E1289-'CẤU HÌNH'!$C$6)*24,4)&gt;='CẤU HÌNH'!$C$13,FLOOR(ROUND((E1289-'CẤU HÌNH'!$C$6)*24,4),0.5),0),0)))</f>
        <v/>
      </c>
      <c r="K1289" s="32" t="str">
        <f>IF(A1289="","",IF(COUNTIF('CẤU HÌNH'!$E$5:$E$24,A1289)&gt;0,'CẤU HÌNH'!$C$16,IF(WEEKDAY(A1289)=1,'CẤU HÌNH'!$C$15,'CẤU HÌNH'!$C$14)))</f>
        <v/>
      </c>
      <c r="L1289" s="37" t="str">
        <f t="shared" si="1"/>
        <v/>
      </c>
      <c r="M1289" s="38" t="str">
        <f>IF(OR(A1289="",B1289=""),"",IF(F1289&lt;&gt;"",F1289,IF(G1289=0,"",IF(OR(COUNTIF('CẤU HÌNH'!$E$5:$E$24,A1289)&gt;0,WEEKDAY(A1289)=1),"TC",IF(G1289&gt;='CẤU HÌNH'!$C$11,"X",IF(G1289&gt;='CẤU HÌNH'!$C$12,"N","K"))))))</f>
        <v/>
      </c>
      <c r="N1289" s="17"/>
      <c r="O1289" s="39" t="str">
        <f t="shared" si="2"/>
        <v/>
      </c>
    </row>
    <row r="1290" ht="19.5" customHeight="1">
      <c r="A1290" s="15"/>
      <c r="B1290" s="17"/>
      <c r="C1290" s="22" t="str">
        <f t="array" ref="C1290">IF(B1290="","",IFERROR(INDEX('NHÂN VIÊN'!$C$5:$C$54,MATCH(B1290,'NHÂN VIÊN'!$B$5:$B$54,0)),"⚠ Sai mã NV"))</f>
        <v/>
      </c>
      <c r="D1290" s="24"/>
      <c r="E1290" s="24"/>
      <c r="F1290" s="25"/>
      <c r="G1290" s="32" t="str">
        <f>IF(OR(A1290="",B1290=""),"",IF(AND(D1290&lt;&gt;"",E1290&lt;&gt;""),ROUND(MAX(0,(E1290-D1290)*24-MAX(0,MIN(E1290,'CẤU HÌNH'!$C$8)-MAX(D1290,'CẤU HÌNH'!$C$7))*24),2),0))</f>
        <v/>
      </c>
      <c r="H1290" s="34" t="str">
        <f>IF(M1290="X",IF(D1290&gt;'CẤU HÌNH'!$C$5+'CẤU HÌNH'!$C$10/1440,ROUND((D1290-'CẤU HÌNH'!$C$5)*1440,0),0),"")</f>
        <v/>
      </c>
      <c r="I1290" s="34" t="str">
        <f>IF(M1290="X",IF(E1290&lt;'CẤU HÌNH'!$C$6,ROUND(('CẤU HÌNH'!$C$6-E1290)*1440,0),0),"")</f>
        <v/>
      </c>
      <c r="J1290" s="37" t="str">
        <f>IF(M1290="","",IF(M1290="TC",G1290,IF(M1290="X",IF(ROUND((E1290-'CẤU HÌNH'!$C$6)*24,4)&gt;='CẤU HÌNH'!$C$13,FLOOR(ROUND((E1290-'CẤU HÌNH'!$C$6)*24,4),0.5),0),0)))</f>
        <v/>
      </c>
      <c r="K1290" s="32" t="str">
        <f>IF(A1290="","",IF(COUNTIF('CẤU HÌNH'!$E$5:$E$24,A1290)&gt;0,'CẤU HÌNH'!$C$16,IF(WEEKDAY(A1290)=1,'CẤU HÌNH'!$C$15,'CẤU HÌNH'!$C$14)))</f>
        <v/>
      </c>
      <c r="L1290" s="37" t="str">
        <f t="shared" si="1"/>
        <v/>
      </c>
      <c r="M1290" s="38" t="str">
        <f>IF(OR(A1290="",B1290=""),"",IF(F1290&lt;&gt;"",F1290,IF(G1290=0,"",IF(OR(COUNTIF('CẤU HÌNH'!$E$5:$E$24,A1290)&gt;0,WEEKDAY(A1290)=1),"TC",IF(G1290&gt;='CẤU HÌNH'!$C$11,"X",IF(G1290&gt;='CẤU HÌNH'!$C$12,"N","K"))))))</f>
        <v/>
      </c>
      <c r="N1290" s="17"/>
      <c r="O1290" s="39" t="str">
        <f t="shared" si="2"/>
        <v/>
      </c>
    </row>
    <row r="1291" ht="19.5" customHeight="1">
      <c r="A1291" s="15"/>
      <c r="B1291" s="17"/>
      <c r="C1291" s="22" t="str">
        <f t="array" ref="C1291">IF(B1291="","",IFERROR(INDEX('NHÂN VIÊN'!$C$5:$C$54,MATCH(B1291,'NHÂN VIÊN'!$B$5:$B$54,0)),"⚠ Sai mã NV"))</f>
        <v/>
      </c>
      <c r="D1291" s="24"/>
      <c r="E1291" s="24"/>
      <c r="F1291" s="25"/>
      <c r="G1291" s="32" t="str">
        <f>IF(OR(A1291="",B1291=""),"",IF(AND(D1291&lt;&gt;"",E1291&lt;&gt;""),ROUND(MAX(0,(E1291-D1291)*24-MAX(0,MIN(E1291,'CẤU HÌNH'!$C$8)-MAX(D1291,'CẤU HÌNH'!$C$7))*24),2),0))</f>
        <v/>
      </c>
      <c r="H1291" s="34" t="str">
        <f>IF(M1291="X",IF(D1291&gt;'CẤU HÌNH'!$C$5+'CẤU HÌNH'!$C$10/1440,ROUND((D1291-'CẤU HÌNH'!$C$5)*1440,0),0),"")</f>
        <v/>
      </c>
      <c r="I1291" s="34" t="str">
        <f>IF(M1291="X",IF(E1291&lt;'CẤU HÌNH'!$C$6,ROUND(('CẤU HÌNH'!$C$6-E1291)*1440,0),0),"")</f>
        <v/>
      </c>
      <c r="J1291" s="37" t="str">
        <f>IF(M1291="","",IF(M1291="TC",G1291,IF(M1291="X",IF(ROUND((E1291-'CẤU HÌNH'!$C$6)*24,4)&gt;='CẤU HÌNH'!$C$13,FLOOR(ROUND((E1291-'CẤU HÌNH'!$C$6)*24,4),0.5),0),0)))</f>
        <v/>
      </c>
      <c r="K1291" s="32" t="str">
        <f>IF(A1291="","",IF(COUNTIF('CẤU HÌNH'!$E$5:$E$24,A1291)&gt;0,'CẤU HÌNH'!$C$16,IF(WEEKDAY(A1291)=1,'CẤU HÌNH'!$C$15,'CẤU HÌNH'!$C$14)))</f>
        <v/>
      </c>
      <c r="L1291" s="37" t="str">
        <f t="shared" si="1"/>
        <v/>
      </c>
      <c r="M1291" s="38" t="str">
        <f>IF(OR(A1291="",B1291=""),"",IF(F1291&lt;&gt;"",F1291,IF(G1291=0,"",IF(OR(COUNTIF('CẤU HÌNH'!$E$5:$E$24,A1291)&gt;0,WEEKDAY(A1291)=1),"TC",IF(G1291&gt;='CẤU HÌNH'!$C$11,"X",IF(G1291&gt;='CẤU HÌNH'!$C$12,"N","K"))))))</f>
        <v/>
      </c>
      <c r="N1291" s="17"/>
      <c r="O1291" s="39" t="str">
        <f t="shared" si="2"/>
        <v/>
      </c>
    </row>
    <row r="1292" ht="19.5" customHeight="1">
      <c r="A1292" s="15"/>
      <c r="B1292" s="17"/>
      <c r="C1292" s="22" t="str">
        <f t="array" ref="C1292">IF(B1292="","",IFERROR(INDEX('NHÂN VIÊN'!$C$5:$C$54,MATCH(B1292,'NHÂN VIÊN'!$B$5:$B$54,0)),"⚠ Sai mã NV"))</f>
        <v/>
      </c>
      <c r="D1292" s="24"/>
      <c r="E1292" s="24"/>
      <c r="F1292" s="25"/>
      <c r="G1292" s="32" t="str">
        <f>IF(OR(A1292="",B1292=""),"",IF(AND(D1292&lt;&gt;"",E1292&lt;&gt;""),ROUND(MAX(0,(E1292-D1292)*24-MAX(0,MIN(E1292,'CẤU HÌNH'!$C$8)-MAX(D1292,'CẤU HÌNH'!$C$7))*24),2),0))</f>
        <v/>
      </c>
      <c r="H1292" s="34" t="str">
        <f>IF(M1292="X",IF(D1292&gt;'CẤU HÌNH'!$C$5+'CẤU HÌNH'!$C$10/1440,ROUND((D1292-'CẤU HÌNH'!$C$5)*1440,0),0),"")</f>
        <v/>
      </c>
      <c r="I1292" s="34" t="str">
        <f>IF(M1292="X",IF(E1292&lt;'CẤU HÌNH'!$C$6,ROUND(('CẤU HÌNH'!$C$6-E1292)*1440,0),0),"")</f>
        <v/>
      </c>
      <c r="J1292" s="37" t="str">
        <f>IF(M1292="","",IF(M1292="TC",G1292,IF(M1292="X",IF(ROUND((E1292-'CẤU HÌNH'!$C$6)*24,4)&gt;='CẤU HÌNH'!$C$13,FLOOR(ROUND((E1292-'CẤU HÌNH'!$C$6)*24,4),0.5),0),0)))</f>
        <v/>
      </c>
      <c r="K1292" s="32" t="str">
        <f>IF(A1292="","",IF(COUNTIF('CẤU HÌNH'!$E$5:$E$24,A1292)&gt;0,'CẤU HÌNH'!$C$16,IF(WEEKDAY(A1292)=1,'CẤU HÌNH'!$C$15,'CẤU HÌNH'!$C$14)))</f>
        <v/>
      </c>
      <c r="L1292" s="37" t="str">
        <f t="shared" si="1"/>
        <v/>
      </c>
      <c r="M1292" s="38" t="str">
        <f>IF(OR(A1292="",B1292=""),"",IF(F1292&lt;&gt;"",F1292,IF(G1292=0,"",IF(OR(COUNTIF('CẤU HÌNH'!$E$5:$E$24,A1292)&gt;0,WEEKDAY(A1292)=1),"TC",IF(G1292&gt;='CẤU HÌNH'!$C$11,"X",IF(G1292&gt;='CẤU HÌNH'!$C$12,"N","K"))))))</f>
        <v/>
      </c>
      <c r="N1292" s="17"/>
      <c r="O1292" s="39" t="str">
        <f t="shared" si="2"/>
        <v/>
      </c>
    </row>
    <row r="1293" ht="19.5" customHeight="1">
      <c r="A1293" s="15"/>
      <c r="B1293" s="17"/>
      <c r="C1293" s="22" t="str">
        <f t="array" ref="C1293">IF(B1293="","",IFERROR(INDEX('NHÂN VIÊN'!$C$5:$C$54,MATCH(B1293,'NHÂN VIÊN'!$B$5:$B$54,0)),"⚠ Sai mã NV"))</f>
        <v/>
      </c>
      <c r="D1293" s="24"/>
      <c r="E1293" s="24"/>
      <c r="F1293" s="25"/>
      <c r="G1293" s="32" t="str">
        <f>IF(OR(A1293="",B1293=""),"",IF(AND(D1293&lt;&gt;"",E1293&lt;&gt;""),ROUND(MAX(0,(E1293-D1293)*24-MAX(0,MIN(E1293,'CẤU HÌNH'!$C$8)-MAX(D1293,'CẤU HÌNH'!$C$7))*24),2),0))</f>
        <v/>
      </c>
      <c r="H1293" s="34" t="str">
        <f>IF(M1293="X",IF(D1293&gt;'CẤU HÌNH'!$C$5+'CẤU HÌNH'!$C$10/1440,ROUND((D1293-'CẤU HÌNH'!$C$5)*1440,0),0),"")</f>
        <v/>
      </c>
      <c r="I1293" s="34" t="str">
        <f>IF(M1293="X",IF(E1293&lt;'CẤU HÌNH'!$C$6,ROUND(('CẤU HÌNH'!$C$6-E1293)*1440,0),0),"")</f>
        <v/>
      </c>
      <c r="J1293" s="37" t="str">
        <f>IF(M1293="","",IF(M1293="TC",G1293,IF(M1293="X",IF(ROUND((E1293-'CẤU HÌNH'!$C$6)*24,4)&gt;='CẤU HÌNH'!$C$13,FLOOR(ROUND((E1293-'CẤU HÌNH'!$C$6)*24,4),0.5),0),0)))</f>
        <v/>
      </c>
      <c r="K1293" s="32" t="str">
        <f>IF(A1293="","",IF(COUNTIF('CẤU HÌNH'!$E$5:$E$24,A1293)&gt;0,'CẤU HÌNH'!$C$16,IF(WEEKDAY(A1293)=1,'CẤU HÌNH'!$C$15,'CẤU HÌNH'!$C$14)))</f>
        <v/>
      </c>
      <c r="L1293" s="37" t="str">
        <f t="shared" si="1"/>
        <v/>
      </c>
      <c r="M1293" s="38" t="str">
        <f>IF(OR(A1293="",B1293=""),"",IF(F1293&lt;&gt;"",F1293,IF(G1293=0,"",IF(OR(COUNTIF('CẤU HÌNH'!$E$5:$E$24,A1293)&gt;0,WEEKDAY(A1293)=1),"TC",IF(G1293&gt;='CẤU HÌNH'!$C$11,"X",IF(G1293&gt;='CẤU HÌNH'!$C$12,"N","K"))))))</f>
        <v/>
      </c>
      <c r="N1293" s="17"/>
      <c r="O1293" s="39" t="str">
        <f t="shared" si="2"/>
        <v/>
      </c>
    </row>
    <row r="1294" ht="19.5" customHeight="1">
      <c r="A1294" s="15"/>
      <c r="B1294" s="17"/>
      <c r="C1294" s="22" t="str">
        <f t="array" ref="C1294">IF(B1294="","",IFERROR(INDEX('NHÂN VIÊN'!$C$5:$C$54,MATCH(B1294,'NHÂN VIÊN'!$B$5:$B$54,0)),"⚠ Sai mã NV"))</f>
        <v/>
      </c>
      <c r="D1294" s="24"/>
      <c r="E1294" s="24"/>
      <c r="F1294" s="25"/>
      <c r="G1294" s="32" t="str">
        <f>IF(OR(A1294="",B1294=""),"",IF(AND(D1294&lt;&gt;"",E1294&lt;&gt;""),ROUND(MAX(0,(E1294-D1294)*24-MAX(0,MIN(E1294,'CẤU HÌNH'!$C$8)-MAX(D1294,'CẤU HÌNH'!$C$7))*24),2),0))</f>
        <v/>
      </c>
      <c r="H1294" s="34" t="str">
        <f>IF(M1294="X",IF(D1294&gt;'CẤU HÌNH'!$C$5+'CẤU HÌNH'!$C$10/1440,ROUND((D1294-'CẤU HÌNH'!$C$5)*1440,0),0),"")</f>
        <v/>
      </c>
      <c r="I1294" s="34" t="str">
        <f>IF(M1294="X",IF(E1294&lt;'CẤU HÌNH'!$C$6,ROUND(('CẤU HÌNH'!$C$6-E1294)*1440,0),0),"")</f>
        <v/>
      </c>
      <c r="J1294" s="37" t="str">
        <f>IF(M1294="","",IF(M1294="TC",G1294,IF(M1294="X",IF(ROUND((E1294-'CẤU HÌNH'!$C$6)*24,4)&gt;='CẤU HÌNH'!$C$13,FLOOR(ROUND((E1294-'CẤU HÌNH'!$C$6)*24,4),0.5),0),0)))</f>
        <v/>
      </c>
      <c r="K1294" s="32" t="str">
        <f>IF(A1294="","",IF(COUNTIF('CẤU HÌNH'!$E$5:$E$24,A1294)&gt;0,'CẤU HÌNH'!$C$16,IF(WEEKDAY(A1294)=1,'CẤU HÌNH'!$C$15,'CẤU HÌNH'!$C$14)))</f>
        <v/>
      </c>
      <c r="L1294" s="37" t="str">
        <f t="shared" si="1"/>
        <v/>
      </c>
      <c r="M1294" s="38" t="str">
        <f>IF(OR(A1294="",B1294=""),"",IF(F1294&lt;&gt;"",F1294,IF(G1294=0,"",IF(OR(COUNTIF('CẤU HÌNH'!$E$5:$E$24,A1294)&gt;0,WEEKDAY(A1294)=1),"TC",IF(G1294&gt;='CẤU HÌNH'!$C$11,"X",IF(G1294&gt;='CẤU HÌNH'!$C$12,"N","K"))))))</f>
        <v/>
      </c>
      <c r="N1294" s="17"/>
      <c r="O1294" s="39" t="str">
        <f t="shared" si="2"/>
        <v/>
      </c>
    </row>
    <row r="1295" ht="19.5" customHeight="1">
      <c r="A1295" s="15"/>
      <c r="B1295" s="17"/>
      <c r="C1295" s="22" t="str">
        <f t="array" ref="C1295">IF(B1295="","",IFERROR(INDEX('NHÂN VIÊN'!$C$5:$C$54,MATCH(B1295,'NHÂN VIÊN'!$B$5:$B$54,0)),"⚠ Sai mã NV"))</f>
        <v/>
      </c>
      <c r="D1295" s="24"/>
      <c r="E1295" s="24"/>
      <c r="F1295" s="25"/>
      <c r="G1295" s="32" t="str">
        <f>IF(OR(A1295="",B1295=""),"",IF(AND(D1295&lt;&gt;"",E1295&lt;&gt;""),ROUND(MAX(0,(E1295-D1295)*24-MAX(0,MIN(E1295,'CẤU HÌNH'!$C$8)-MAX(D1295,'CẤU HÌNH'!$C$7))*24),2),0))</f>
        <v/>
      </c>
      <c r="H1295" s="34" t="str">
        <f>IF(M1295="X",IF(D1295&gt;'CẤU HÌNH'!$C$5+'CẤU HÌNH'!$C$10/1440,ROUND((D1295-'CẤU HÌNH'!$C$5)*1440,0),0),"")</f>
        <v/>
      </c>
      <c r="I1295" s="34" t="str">
        <f>IF(M1295="X",IF(E1295&lt;'CẤU HÌNH'!$C$6,ROUND(('CẤU HÌNH'!$C$6-E1295)*1440,0),0),"")</f>
        <v/>
      </c>
      <c r="J1295" s="37" t="str">
        <f>IF(M1295="","",IF(M1295="TC",G1295,IF(M1295="X",IF(ROUND((E1295-'CẤU HÌNH'!$C$6)*24,4)&gt;='CẤU HÌNH'!$C$13,FLOOR(ROUND((E1295-'CẤU HÌNH'!$C$6)*24,4),0.5),0),0)))</f>
        <v/>
      </c>
      <c r="K1295" s="32" t="str">
        <f>IF(A1295="","",IF(COUNTIF('CẤU HÌNH'!$E$5:$E$24,A1295)&gt;0,'CẤU HÌNH'!$C$16,IF(WEEKDAY(A1295)=1,'CẤU HÌNH'!$C$15,'CẤU HÌNH'!$C$14)))</f>
        <v/>
      </c>
      <c r="L1295" s="37" t="str">
        <f t="shared" si="1"/>
        <v/>
      </c>
      <c r="M1295" s="38" t="str">
        <f>IF(OR(A1295="",B1295=""),"",IF(F1295&lt;&gt;"",F1295,IF(G1295=0,"",IF(OR(COUNTIF('CẤU HÌNH'!$E$5:$E$24,A1295)&gt;0,WEEKDAY(A1295)=1),"TC",IF(G1295&gt;='CẤU HÌNH'!$C$11,"X",IF(G1295&gt;='CẤU HÌNH'!$C$12,"N","K"))))))</f>
        <v/>
      </c>
      <c r="N1295" s="17"/>
      <c r="O1295" s="39" t="str">
        <f t="shared" si="2"/>
        <v/>
      </c>
    </row>
    <row r="1296" ht="19.5" customHeight="1">
      <c r="A1296" s="15"/>
      <c r="B1296" s="17"/>
      <c r="C1296" s="22" t="str">
        <f t="array" ref="C1296">IF(B1296="","",IFERROR(INDEX('NHÂN VIÊN'!$C$5:$C$54,MATCH(B1296,'NHÂN VIÊN'!$B$5:$B$54,0)),"⚠ Sai mã NV"))</f>
        <v/>
      </c>
      <c r="D1296" s="24"/>
      <c r="E1296" s="24"/>
      <c r="F1296" s="25"/>
      <c r="G1296" s="32" t="str">
        <f>IF(OR(A1296="",B1296=""),"",IF(AND(D1296&lt;&gt;"",E1296&lt;&gt;""),ROUND(MAX(0,(E1296-D1296)*24-MAX(0,MIN(E1296,'CẤU HÌNH'!$C$8)-MAX(D1296,'CẤU HÌNH'!$C$7))*24),2),0))</f>
        <v/>
      </c>
      <c r="H1296" s="34" t="str">
        <f>IF(M1296="X",IF(D1296&gt;'CẤU HÌNH'!$C$5+'CẤU HÌNH'!$C$10/1440,ROUND((D1296-'CẤU HÌNH'!$C$5)*1440,0),0),"")</f>
        <v/>
      </c>
      <c r="I1296" s="34" t="str">
        <f>IF(M1296="X",IF(E1296&lt;'CẤU HÌNH'!$C$6,ROUND(('CẤU HÌNH'!$C$6-E1296)*1440,0),0),"")</f>
        <v/>
      </c>
      <c r="J1296" s="37" t="str">
        <f>IF(M1296="","",IF(M1296="TC",G1296,IF(M1296="X",IF(ROUND((E1296-'CẤU HÌNH'!$C$6)*24,4)&gt;='CẤU HÌNH'!$C$13,FLOOR(ROUND((E1296-'CẤU HÌNH'!$C$6)*24,4),0.5),0),0)))</f>
        <v/>
      </c>
      <c r="K1296" s="32" t="str">
        <f>IF(A1296="","",IF(COUNTIF('CẤU HÌNH'!$E$5:$E$24,A1296)&gt;0,'CẤU HÌNH'!$C$16,IF(WEEKDAY(A1296)=1,'CẤU HÌNH'!$C$15,'CẤU HÌNH'!$C$14)))</f>
        <v/>
      </c>
      <c r="L1296" s="37" t="str">
        <f t="shared" si="1"/>
        <v/>
      </c>
      <c r="M1296" s="38" t="str">
        <f>IF(OR(A1296="",B1296=""),"",IF(F1296&lt;&gt;"",F1296,IF(G1296=0,"",IF(OR(COUNTIF('CẤU HÌNH'!$E$5:$E$24,A1296)&gt;0,WEEKDAY(A1296)=1),"TC",IF(G1296&gt;='CẤU HÌNH'!$C$11,"X",IF(G1296&gt;='CẤU HÌNH'!$C$12,"N","K"))))))</f>
        <v/>
      </c>
      <c r="N1296" s="17"/>
      <c r="O1296" s="39" t="str">
        <f t="shared" si="2"/>
        <v/>
      </c>
    </row>
    <row r="1297" ht="19.5" customHeight="1">
      <c r="A1297" s="15"/>
      <c r="B1297" s="17"/>
      <c r="C1297" s="22" t="str">
        <f t="array" ref="C1297">IF(B1297="","",IFERROR(INDEX('NHÂN VIÊN'!$C$5:$C$54,MATCH(B1297,'NHÂN VIÊN'!$B$5:$B$54,0)),"⚠ Sai mã NV"))</f>
        <v/>
      </c>
      <c r="D1297" s="24"/>
      <c r="E1297" s="24"/>
      <c r="F1297" s="25"/>
      <c r="G1297" s="32" t="str">
        <f>IF(OR(A1297="",B1297=""),"",IF(AND(D1297&lt;&gt;"",E1297&lt;&gt;""),ROUND(MAX(0,(E1297-D1297)*24-MAX(0,MIN(E1297,'CẤU HÌNH'!$C$8)-MAX(D1297,'CẤU HÌNH'!$C$7))*24),2),0))</f>
        <v/>
      </c>
      <c r="H1297" s="34" t="str">
        <f>IF(M1297="X",IF(D1297&gt;'CẤU HÌNH'!$C$5+'CẤU HÌNH'!$C$10/1440,ROUND((D1297-'CẤU HÌNH'!$C$5)*1440,0),0),"")</f>
        <v/>
      </c>
      <c r="I1297" s="34" t="str">
        <f>IF(M1297="X",IF(E1297&lt;'CẤU HÌNH'!$C$6,ROUND(('CẤU HÌNH'!$C$6-E1297)*1440,0),0),"")</f>
        <v/>
      </c>
      <c r="J1297" s="37" t="str">
        <f>IF(M1297="","",IF(M1297="TC",G1297,IF(M1297="X",IF(ROUND((E1297-'CẤU HÌNH'!$C$6)*24,4)&gt;='CẤU HÌNH'!$C$13,FLOOR(ROUND((E1297-'CẤU HÌNH'!$C$6)*24,4),0.5),0),0)))</f>
        <v/>
      </c>
      <c r="K1297" s="32" t="str">
        <f>IF(A1297="","",IF(COUNTIF('CẤU HÌNH'!$E$5:$E$24,A1297)&gt;0,'CẤU HÌNH'!$C$16,IF(WEEKDAY(A1297)=1,'CẤU HÌNH'!$C$15,'CẤU HÌNH'!$C$14)))</f>
        <v/>
      </c>
      <c r="L1297" s="37" t="str">
        <f t="shared" si="1"/>
        <v/>
      </c>
      <c r="M1297" s="38" t="str">
        <f>IF(OR(A1297="",B1297=""),"",IF(F1297&lt;&gt;"",F1297,IF(G1297=0,"",IF(OR(COUNTIF('CẤU HÌNH'!$E$5:$E$24,A1297)&gt;0,WEEKDAY(A1297)=1),"TC",IF(G1297&gt;='CẤU HÌNH'!$C$11,"X",IF(G1297&gt;='CẤU HÌNH'!$C$12,"N","K"))))))</f>
        <v/>
      </c>
      <c r="N1297" s="17"/>
      <c r="O1297" s="39" t="str">
        <f t="shared" si="2"/>
        <v/>
      </c>
    </row>
    <row r="1298" ht="19.5" customHeight="1">
      <c r="A1298" s="15"/>
      <c r="B1298" s="17"/>
      <c r="C1298" s="22" t="str">
        <f t="array" ref="C1298">IF(B1298="","",IFERROR(INDEX('NHÂN VIÊN'!$C$5:$C$54,MATCH(B1298,'NHÂN VIÊN'!$B$5:$B$54,0)),"⚠ Sai mã NV"))</f>
        <v/>
      </c>
      <c r="D1298" s="24"/>
      <c r="E1298" s="24"/>
      <c r="F1298" s="25"/>
      <c r="G1298" s="32" t="str">
        <f>IF(OR(A1298="",B1298=""),"",IF(AND(D1298&lt;&gt;"",E1298&lt;&gt;""),ROUND(MAX(0,(E1298-D1298)*24-MAX(0,MIN(E1298,'CẤU HÌNH'!$C$8)-MAX(D1298,'CẤU HÌNH'!$C$7))*24),2),0))</f>
        <v/>
      </c>
      <c r="H1298" s="34" t="str">
        <f>IF(M1298="X",IF(D1298&gt;'CẤU HÌNH'!$C$5+'CẤU HÌNH'!$C$10/1440,ROUND((D1298-'CẤU HÌNH'!$C$5)*1440,0),0),"")</f>
        <v/>
      </c>
      <c r="I1298" s="34" t="str">
        <f>IF(M1298="X",IF(E1298&lt;'CẤU HÌNH'!$C$6,ROUND(('CẤU HÌNH'!$C$6-E1298)*1440,0),0),"")</f>
        <v/>
      </c>
      <c r="J1298" s="37" t="str">
        <f>IF(M1298="","",IF(M1298="TC",G1298,IF(M1298="X",IF(ROUND((E1298-'CẤU HÌNH'!$C$6)*24,4)&gt;='CẤU HÌNH'!$C$13,FLOOR(ROUND((E1298-'CẤU HÌNH'!$C$6)*24,4),0.5),0),0)))</f>
        <v/>
      </c>
      <c r="K1298" s="32" t="str">
        <f>IF(A1298="","",IF(COUNTIF('CẤU HÌNH'!$E$5:$E$24,A1298)&gt;0,'CẤU HÌNH'!$C$16,IF(WEEKDAY(A1298)=1,'CẤU HÌNH'!$C$15,'CẤU HÌNH'!$C$14)))</f>
        <v/>
      </c>
      <c r="L1298" s="37" t="str">
        <f t="shared" si="1"/>
        <v/>
      </c>
      <c r="M1298" s="38" t="str">
        <f>IF(OR(A1298="",B1298=""),"",IF(F1298&lt;&gt;"",F1298,IF(G1298=0,"",IF(OR(COUNTIF('CẤU HÌNH'!$E$5:$E$24,A1298)&gt;0,WEEKDAY(A1298)=1),"TC",IF(G1298&gt;='CẤU HÌNH'!$C$11,"X",IF(G1298&gt;='CẤU HÌNH'!$C$12,"N","K"))))))</f>
        <v/>
      </c>
      <c r="N1298" s="17"/>
      <c r="O1298" s="39" t="str">
        <f t="shared" si="2"/>
        <v/>
      </c>
    </row>
    <row r="1299" ht="19.5" customHeight="1">
      <c r="A1299" s="15"/>
      <c r="B1299" s="17"/>
      <c r="C1299" s="22" t="str">
        <f t="array" ref="C1299">IF(B1299="","",IFERROR(INDEX('NHÂN VIÊN'!$C$5:$C$54,MATCH(B1299,'NHÂN VIÊN'!$B$5:$B$54,0)),"⚠ Sai mã NV"))</f>
        <v/>
      </c>
      <c r="D1299" s="24"/>
      <c r="E1299" s="24"/>
      <c r="F1299" s="25"/>
      <c r="G1299" s="32" t="str">
        <f>IF(OR(A1299="",B1299=""),"",IF(AND(D1299&lt;&gt;"",E1299&lt;&gt;""),ROUND(MAX(0,(E1299-D1299)*24-MAX(0,MIN(E1299,'CẤU HÌNH'!$C$8)-MAX(D1299,'CẤU HÌNH'!$C$7))*24),2),0))</f>
        <v/>
      </c>
      <c r="H1299" s="34" t="str">
        <f>IF(M1299="X",IF(D1299&gt;'CẤU HÌNH'!$C$5+'CẤU HÌNH'!$C$10/1440,ROUND((D1299-'CẤU HÌNH'!$C$5)*1440,0),0),"")</f>
        <v/>
      </c>
      <c r="I1299" s="34" t="str">
        <f>IF(M1299="X",IF(E1299&lt;'CẤU HÌNH'!$C$6,ROUND(('CẤU HÌNH'!$C$6-E1299)*1440,0),0),"")</f>
        <v/>
      </c>
      <c r="J1299" s="37" t="str">
        <f>IF(M1299="","",IF(M1299="TC",G1299,IF(M1299="X",IF(ROUND((E1299-'CẤU HÌNH'!$C$6)*24,4)&gt;='CẤU HÌNH'!$C$13,FLOOR(ROUND((E1299-'CẤU HÌNH'!$C$6)*24,4),0.5),0),0)))</f>
        <v/>
      </c>
      <c r="K1299" s="32" t="str">
        <f>IF(A1299="","",IF(COUNTIF('CẤU HÌNH'!$E$5:$E$24,A1299)&gt;0,'CẤU HÌNH'!$C$16,IF(WEEKDAY(A1299)=1,'CẤU HÌNH'!$C$15,'CẤU HÌNH'!$C$14)))</f>
        <v/>
      </c>
      <c r="L1299" s="37" t="str">
        <f t="shared" si="1"/>
        <v/>
      </c>
      <c r="M1299" s="38" t="str">
        <f>IF(OR(A1299="",B1299=""),"",IF(F1299&lt;&gt;"",F1299,IF(G1299=0,"",IF(OR(COUNTIF('CẤU HÌNH'!$E$5:$E$24,A1299)&gt;0,WEEKDAY(A1299)=1),"TC",IF(G1299&gt;='CẤU HÌNH'!$C$11,"X",IF(G1299&gt;='CẤU HÌNH'!$C$12,"N","K"))))))</f>
        <v/>
      </c>
      <c r="N1299" s="17"/>
      <c r="O1299" s="39" t="str">
        <f t="shared" si="2"/>
        <v/>
      </c>
    </row>
    <row r="1300" ht="19.5" customHeight="1">
      <c r="A1300" s="15"/>
      <c r="B1300" s="17"/>
      <c r="C1300" s="22" t="str">
        <f t="array" ref="C1300">IF(B1300="","",IFERROR(INDEX('NHÂN VIÊN'!$C$5:$C$54,MATCH(B1300,'NHÂN VIÊN'!$B$5:$B$54,0)),"⚠ Sai mã NV"))</f>
        <v/>
      </c>
      <c r="D1300" s="24"/>
      <c r="E1300" s="24"/>
      <c r="F1300" s="25"/>
      <c r="G1300" s="32" t="str">
        <f>IF(OR(A1300="",B1300=""),"",IF(AND(D1300&lt;&gt;"",E1300&lt;&gt;""),ROUND(MAX(0,(E1300-D1300)*24-MAX(0,MIN(E1300,'CẤU HÌNH'!$C$8)-MAX(D1300,'CẤU HÌNH'!$C$7))*24),2),0))</f>
        <v/>
      </c>
      <c r="H1300" s="34" t="str">
        <f>IF(M1300="X",IF(D1300&gt;'CẤU HÌNH'!$C$5+'CẤU HÌNH'!$C$10/1440,ROUND((D1300-'CẤU HÌNH'!$C$5)*1440,0),0),"")</f>
        <v/>
      </c>
      <c r="I1300" s="34" t="str">
        <f>IF(M1300="X",IF(E1300&lt;'CẤU HÌNH'!$C$6,ROUND(('CẤU HÌNH'!$C$6-E1300)*1440,0),0),"")</f>
        <v/>
      </c>
      <c r="J1300" s="37" t="str">
        <f>IF(M1300="","",IF(M1300="TC",G1300,IF(M1300="X",IF(ROUND((E1300-'CẤU HÌNH'!$C$6)*24,4)&gt;='CẤU HÌNH'!$C$13,FLOOR(ROUND((E1300-'CẤU HÌNH'!$C$6)*24,4),0.5),0),0)))</f>
        <v/>
      </c>
      <c r="K1300" s="32" t="str">
        <f>IF(A1300="","",IF(COUNTIF('CẤU HÌNH'!$E$5:$E$24,A1300)&gt;0,'CẤU HÌNH'!$C$16,IF(WEEKDAY(A1300)=1,'CẤU HÌNH'!$C$15,'CẤU HÌNH'!$C$14)))</f>
        <v/>
      </c>
      <c r="L1300" s="37" t="str">
        <f t="shared" si="1"/>
        <v/>
      </c>
      <c r="M1300" s="38" t="str">
        <f>IF(OR(A1300="",B1300=""),"",IF(F1300&lt;&gt;"",F1300,IF(G1300=0,"",IF(OR(COUNTIF('CẤU HÌNH'!$E$5:$E$24,A1300)&gt;0,WEEKDAY(A1300)=1),"TC",IF(G1300&gt;='CẤU HÌNH'!$C$11,"X",IF(G1300&gt;='CẤU HÌNH'!$C$12,"N","K"))))))</f>
        <v/>
      </c>
      <c r="N1300" s="17"/>
      <c r="O1300" s="39" t="str">
        <f t="shared" si="2"/>
        <v/>
      </c>
    </row>
    <row r="1301" ht="19.5" customHeight="1">
      <c r="A1301" s="15"/>
      <c r="B1301" s="17"/>
      <c r="C1301" s="22" t="str">
        <f t="array" ref="C1301">IF(B1301="","",IFERROR(INDEX('NHÂN VIÊN'!$C$5:$C$54,MATCH(B1301,'NHÂN VIÊN'!$B$5:$B$54,0)),"⚠ Sai mã NV"))</f>
        <v/>
      </c>
      <c r="D1301" s="24"/>
      <c r="E1301" s="24"/>
      <c r="F1301" s="25"/>
      <c r="G1301" s="32" t="str">
        <f>IF(OR(A1301="",B1301=""),"",IF(AND(D1301&lt;&gt;"",E1301&lt;&gt;""),ROUND(MAX(0,(E1301-D1301)*24-MAX(0,MIN(E1301,'CẤU HÌNH'!$C$8)-MAX(D1301,'CẤU HÌNH'!$C$7))*24),2),0))</f>
        <v/>
      </c>
      <c r="H1301" s="34" t="str">
        <f>IF(M1301="X",IF(D1301&gt;'CẤU HÌNH'!$C$5+'CẤU HÌNH'!$C$10/1440,ROUND((D1301-'CẤU HÌNH'!$C$5)*1440,0),0),"")</f>
        <v/>
      </c>
      <c r="I1301" s="34" t="str">
        <f>IF(M1301="X",IF(E1301&lt;'CẤU HÌNH'!$C$6,ROUND(('CẤU HÌNH'!$C$6-E1301)*1440,0),0),"")</f>
        <v/>
      </c>
      <c r="J1301" s="37" t="str">
        <f>IF(M1301="","",IF(M1301="TC",G1301,IF(M1301="X",IF(ROUND((E1301-'CẤU HÌNH'!$C$6)*24,4)&gt;='CẤU HÌNH'!$C$13,FLOOR(ROUND((E1301-'CẤU HÌNH'!$C$6)*24,4),0.5),0),0)))</f>
        <v/>
      </c>
      <c r="K1301" s="32" t="str">
        <f>IF(A1301="","",IF(COUNTIF('CẤU HÌNH'!$E$5:$E$24,A1301)&gt;0,'CẤU HÌNH'!$C$16,IF(WEEKDAY(A1301)=1,'CẤU HÌNH'!$C$15,'CẤU HÌNH'!$C$14)))</f>
        <v/>
      </c>
      <c r="L1301" s="37" t="str">
        <f t="shared" si="1"/>
        <v/>
      </c>
      <c r="M1301" s="38" t="str">
        <f>IF(OR(A1301="",B1301=""),"",IF(F1301&lt;&gt;"",F1301,IF(G1301=0,"",IF(OR(COUNTIF('CẤU HÌNH'!$E$5:$E$24,A1301)&gt;0,WEEKDAY(A1301)=1),"TC",IF(G1301&gt;='CẤU HÌNH'!$C$11,"X",IF(G1301&gt;='CẤU HÌNH'!$C$12,"N","K"))))))</f>
        <v/>
      </c>
      <c r="N1301" s="17"/>
      <c r="O1301" s="39" t="str">
        <f t="shared" si="2"/>
        <v/>
      </c>
    </row>
    <row r="1302" ht="19.5" customHeight="1">
      <c r="A1302" s="15"/>
      <c r="B1302" s="17"/>
      <c r="C1302" s="22" t="str">
        <f t="array" ref="C1302">IF(B1302="","",IFERROR(INDEX('NHÂN VIÊN'!$C$5:$C$54,MATCH(B1302,'NHÂN VIÊN'!$B$5:$B$54,0)),"⚠ Sai mã NV"))</f>
        <v/>
      </c>
      <c r="D1302" s="24"/>
      <c r="E1302" s="24"/>
      <c r="F1302" s="25"/>
      <c r="G1302" s="32" t="str">
        <f>IF(OR(A1302="",B1302=""),"",IF(AND(D1302&lt;&gt;"",E1302&lt;&gt;""),ROUND(MAX(0,(E1302-D1302)*24-MAX(0,MIN(E1302,'CẤU HÌNH'!$C$8)-MAX(D1302,'CẤU HÌNH'!$C$7))*24),2),0))</f>
        <v/>
      </c>
      <c r="H1302" s="34" t="str">
        <f>IF(M1302="X",IF(D1302&gt;'CẤU HÌNH'!$C$5+'CẤU HÌNH'!$C$10/1440,ROUND((D1302-'CẤU HÌNH'!$C$5)*1440,0),0),"")</f>
        <v/>
      </c>
      <c r="I1302" s="34" t="str">
        <f>IF(M1302="X",IF(E1302&lt;'CẤU HÌNH'!$C$6,ROUND(('CẤU HÌNH'!$C$6-E1302)*1440,0),0),"")</f>
        <v/>
      </c>
      <c r="J1302" s="37" t="str">
        <f>IF(M1302="","",IF(M1302="TC",G1302,IF(M1302="X",IF(ROUND((E1302-'CẤU HÌNH'!$C$6)*24,4)&gt;='CẤU HÌNH'!$C$13,FLOOR(ROUND((E1302-'CẤU HÌNH'!$C$6)*24,4),0.5),0),0)))</f>
        <v/>
      </c>
      <c r="K1302" s="32" t="str">
        <f>IF(A1302="","",IF(COUNTIF('CẤU HÌNH'!$E$5:$E$24,A1302)&gt;0,'CẤU HÌNH'!$C$16,IF(WEEKDAY(A1302)=1,'CẤU HÌNH'!$C$15,'CẤU HÌNH'!$C$14)))</f>
        <v/>
      </c>
      <c r="L1302" s="37" t="str">
        <f t="shared" si="1"/>
        <v/>
      </c>
      <c r="M1302" s="38" t="str">
        <f>IF(OR(A1302="",B1302=""),"",IF(F1302&lt;&gt;"",F1302,IF(G1302=0,"",IF(OR(COUNTIF('CẤU HÌNH'!$E$5:$E$24,A1302)&gt;0,WEEKDAY(A1302)=1),"TC",IF(G1302&gt;='CẤU HÌNH'!$C$11,"X",IF(G1302&gt;='CẤU HÌNH'!$C$12,"N","K"))))))</f>
        <v/>
      </c>
      <c r="N1302" s="17"/>
      <c r="O1302" s="39" t="str">
        <f t="shared" si="2"/>
        <v/>
      </c>
    </row>
    <row r="1303" ht="19.5" customHeight="1">
      <c r="A1303" s="15"/>
      <c r="B1303" s="17"/>
      <c r="C1303" s="22" t="str">
        <f t="array" ref="C1303">IF(B1303="","",IFERROR(INDEX('NHÂN VIÊN'!$C$5:$C$54,MATCH(B1303,'NHÂN VIÊN'!$B$5:$B$54,0)),"⚠ Sai mã NV"))</f>
        <v/>
      </c>
      <c r="D1303" s="24"/>
      <c r="E1303" s="24"/>
      <c r="F1303" s="25"/>
      <c r="G1303" s="32" t="str">
        <f>IF(OR(A1303="",B1303=""),"",IF(AND(D1303&lt;&gt;"",E1303&lt;&gt;""),ROUND(MAX(0,(E1303-D1303)*24-MAX(0,MIN(E1303,'CẤU HÌNH'!$C$8)-MAX(D1303,'CẤU HÌNH'!$C$7))*24),2),0))</f>
        <v/>
      </c>
      <c r="H1303" s="34" t="str">
        <f>IF(M1303="X",IF(D1303&gt;'CẤU HÌNH'!$C$5+'CẤU HÌNH'!$C$10/1440,ROUND((D1303-'CẤU HÌNH'!$C$5)*1440,0),0),"")</f>
        <v/>
      </c>
      <c r="I1303" s="34" t="str">
        <f>IF(M1303="X",IF(E1303&lt;'CẤU HÌNH'!$C$6,ROUND(('CẤU HÌNH'!$C$6-E1303)*1440,0),0),"")</f>
        <v/>
      </c>
      <c r="J1303" s="37" t="str">
        <f>IF(M1303="","",IF(M1303="TC",G1303,IF(M1303="X",IF(ROUND((E1303-'CẤU HÌNH'!$C$6)*24,4)&gt;='CẤU HÌNH'!$C$13,FLOOR(ROUND((E1303-'CẤU HÌNH'!$C$6)*24,4),0.5),0),0)))</f>
        <v/>
      </c>
      <c r="K1303" s="32" t="str">
        <f>IF(A1303="","",IF(COUNTIF('CẤU HÌNH'!$E$5:$E$24,A1303)&gt;0,'CẤU HÌNH'!$C$16,IF(WEEKDAY(A1303)=1,'CẤU HÌNH'!$C$15,'CẤU HÌNH'!$C$14)))</f>
        <v/>
      </c>
      <c r="L1303" s="37" t="str">
        <f t="shared" si="1"/>
        <v/>
      </c>
      <c r="M1303" s="38" t="str">
        <f>IF(OR(A1303="",B1303=""),"",IF(F1303&lt;&gt;"",F1303,IF(G1303=0,"",IF(OR(COUNTIF('CẤU HÌNH'!$E$5:$E$24,A1303)&gt;0,WEEKDAY(A1303)=1),"TC",IF(G1303&gt;='CẤU HÌNH'!$C$11,"X",IF(G1303&gt;='CẤU HÌNH'!$C$12,"N","K"))))))</f>
        <v/>
      </c>
      <c r="N1303" s="17"/>
      <c r="O1303" s="39" t="str">
        <f t="shared" si="2"/>
        <v/>
      </c>
    </row>
    <row r="1304" ht="19.5" customHeight="1">
      <c r="A1304" s="15"/>
      <c r="B1304" s="17"/>
      <c r="C1304" s="22" t="str">
        <f t="array" ref="C1304">IF(B1304="","",IFERROR(INDEX('NHÂN VIÊN'!$C$5:$C$54,MATCH(B1304,'NHÂN VIÊN'!$B$5:$B$54,0)),"⚠ Sai mã NV"))</f>
        <v/>
      </c>
      <c r="D1304" s="24"/>
      <c r="E1304" s="24"/>
      <c r="F1304" s="25"/>
      <c r="G1304" s="32" t="str">
        <f>IF(OR(A1304="",B1304=""),"",IF(AND(D1304&lt;&gt;"",E1304&lt;&gt;""),ROUND(MAX(0,(E1304-D1304)*24-MAX(0,MIN(E1304,'CẤU HÌNH'!$C$8)-MAX(D1304,'CẤU HÌNH'!$C$7))*24),2),0))</f>
        <v/>
      </c>
      <c r="H1304" s="34" t="str">
        <f>IF(M1304="X",IF(D1304&gt;'CẤU HÌNH'!$C$5+'CẤU HÌNH'!$C$10/1440,ROUND((D1304-'CẤU HÌNH'!$C$5)*1440,0),0),"")</f>
        <v/>
      </c>
      <c r="I1304" s="34" t="str">
        <f>IF(M1304="X",IF(E1304&lt;'CẤU HÌNH'!$C$6,ROUND(('CẤU HÌNH'!$C$6-E1304)*1440,0),0),"")</f>
        <v/>
      </c>
      <c r="J1304" s="37" t="str">
        <f>IF(M1304="","",IF(M1304="TC",G1304,IF(M1304="X",IF(ROUND((E1304-'CẤU HÌNH'!$C$6)*24,4)&gt;='CẤU HÌNH'!$C$13,FLOOR(ROUND((E1304-'CẤU HÌNH'!$C$6)*24,4),0.5),0),0)))</f>
        <v/>
      </c>
      <c r="K1304" s="32" t="str">
        <f>IF(A1304="","",IF(COUNTIF('CẤU HÌNH'!$E$5:$E$24,A1304)&gt;0,'CẤU HÌNH'!$C$16,IF(WEEKDAY(A1304)=1,'CẤU HÌNH'!$C$15,'CẤU HÌNH'!$C$14)))</f>
        <v/>
      </c>
      <c r="L1304" s="37" t="str">
        <f t="shared" si="1"/>
        <v/>
      </c>
      <c r="M1304" s="38" t="str">
        <f>IF(OR(A1304="",B1304=""),"",IF(F1304&lt;&gt;"",F1304,IF(G1304=0,"",IF(OR(COUNTIF('CẤU HÌNH'!$E$5:$E$24,A1304)&gt;0,WEEKDAY(A1304)=1),"TC",IF(G1304&gt;='CẤU HÌNH'!$C$11,"X",IF(G1304&gt;='CẤU HÌNH'!$C$12,"N","K"))))))</f>
        <v/>
      </c>
      <c r="N1304" s="17"/>
      <c r="O1304" s="39" t="str">
        <f t="shared" si="2"/>
        <v/>
      </c>
    </row>
    <row r="1305" ht="19.5" customHeight="1">
      <c r="A1305" s="15"/>
      <c r="B1305" s="17"/>
      <c r="C1305" s="22" t="str">
        <f t="array" ref="C1305">IF(B1305="","",IFERROR(INDEX('NHÂN VIÊN'!$C$5:$C$54,MATCH(B1305,'NHÂN VIÊN'!$B$5:$B$54,0)),"⚠ Sai mã NV"))</f>
        <v/>
      </c>
      <c r="D1305" s="24"/>
      <c r="E1305" s="24"/>
      <c r="F1305" s="25"/>
      <c r="G1305" s="32" t="str">
        <f>IF(OR(A1305="",B1305=""),"",IF(AND(D1305&lt;&gt;"",E1305&lt;&gt;""),ROUND(MAX(0,(E1305-D1305)*24-MAX(0,MIN(E1305,'CẤU HÌNH'!$C$8)-MAX(D1305,'CẤU HÌNH'!$C$7))*24),2),0))</f>
        <v/>
      </c>
      <c r="H1305" s="34" t="str">
        <f>IF(M1305="X",IF(D1305&gt;'CẤU HÌNH'!$C$5+'CẤU HÌNH'!$C$10/1440,ROUND((D1305-'CẤU HÌNH'!$C$5)*1440,0),0),"")</f>
        <v/>
      </c>
      <c r="I1305" s="34" t="str">
        <f>IF(M1305="X",IF(E1305&lt;'CẤU HÌNH'!$C$6,ROUND(('CẤU HÌNH'!$C$6-E1305)*1440,0),0),"")</f>
        <v/>
      </c>
      <c r="J1305" s="37" t="str">
        <f>IF(M1305="","",IF(M1305="TC",G1305,IF(M1305="X",IF(ROUND((E1305-'CẤU HÌNH'!$C$6)*24,4)&gt;='CẤU HÌNH'!$C$13,FLOOR(ROUND((E1305-'CẤU HÌNH'!$C$6)*24,4),0.5),0),0)))</f>
        <v/>
      </c>
      <c r="K1305" s="32" t="str">
        <f>IF(A1305="","",IF(COUNTIF('CẤU HÌNH'!$E$5:$E$24,A1305)&gt;0,'CẤU HÌNH'!$C$16,IF(WEEKDAY(A1305)=1,'CẤU HÌNH'!$C$15,'CẤU HÌNH'!$C$14)))</f>
        <v/>
      </c>
      <c r="L1305" s="37" t="str">
        <f t="shared" si="1"/>
        <v/>
      </c>
      <c r="M1305" s="38" t="str">
        <f>IF(OR(A1305="",B1305=""),"",IF(F1305&lt;&gt;"",F1305,IF(G1305=0,"",IF(OR(COUNTIF('CẤU HÌNH'!$E$5:$E$24,A1305)&gt;0,WEEKDAY(A1305)=1),"TC",IF(G1305&gt;='CẤU HÌNH'!$C$11,"X",IF(G1305&gt;='CẤU HÌNH'!$C$12,"N","K"))))))</f>
        <v/>
      </c>
      <c r="N1305" s="17"/>
      <c r="O1305" s="39" t="str">
        <f t="shared" si="2"/>
        <v/>
      </c>
    </row>
    <row r="1306" ht="19.5" customHeight="1">
      <c r="A1306" s="15"/>
      <c r="B1306" s="17"/>
      <c r="C1306" s="22" t="str">
        <f t="array" ref="C1306">IF(B1306="","",IFERROR(INDEX('NHÂN VIÊN'!$C$5:$C$54,MATCH(B1306,'NHÂN VIÊN'!$B$5:$B$54,0)),"⚠ Sai mã NV"))</f>
        <v/>
      </c>
      <c r="D1306" s="24"/>
      <c r="E1306" s="24"/>
      <c r="F1306" s="25"/>
      <c r="G1306" s="32" t="str">
        <f>IF(OR(A1306="",B1306=""),"",IF(AND(D1306&lt;&gt;"",E1306&lt;&gt;""),ROUND(MAX(0,(E1306-D1306)*24-MAX(0,MIN(E1306,'CẤU HÌNH'!$C$8)-MAX(D1306,'CẤU HÌNH'!$C$7))*24),2),0))</f>
        <v/>
      </c>
      <c r="H1306" s="34" t="str">
        <f>IF(M1306="X",IF(D1306&gt;'CẤU HÌNH'!$C$5+'CẤU HÌNH'!$C$10/1440,ROUND((D1306-'CẤU HÌNH'!$C$5)*1440,0),0),"")</f>
        <v/>
      </c>
      <c r="I1306" s="34" t="str">
        <f>IF(M1306="X",IF(E1306&lt;'CẤU HÌNH'!$C$6,ROUND(('CẤU HÌNH'!$C$6-E1306)*1440,0),0),"")</f>
        <v/>
      </c>
      <c r="J1306" s="37" t="str">
        <f>IF(M1306="","",IF(M1306="TC",G1306,IF(M1306="X",IF(ROUND((E1306-'CẤU HÌNH'!$C$6)*24,4)&gt;='CẤU HÌNH'!$C$13,FLOOR(ROUND((E1306-'CẤU HÌNH'!$C$6)*24,4),0.5),0),0)))</f>
        <v/>
      </c>
      <c r="K1306" s="32" t="str">
        <f>IF(A1306="","",IF(COUNTIF('CẤU HÌNH'!$E$5:$E$24,A1306)&gt;0,'CẤU HÌNH'!$C$16,IF(WEEKDAY(A1306)=1,'CẤU HÌNH'!$C$15,'CẤU HÌNH'!$C$14)))</f>
        <v/>
      </c>
      <c r="L1306" s="37" t="str">
        <f t="shared" si="1"/>
        <v/>
      </c>
      <c r="M1306" s="38" t="str">
        <f>IF(OR(A1306="",B1306=""),"",IF(F1306&lt;&gt;"",F1306,IF(G1306=0,"",IF(OR(COUNTIF('CẤU HÌNH'!$E$5:$E$24,A1306)&gt;0,WEEKDAY(A1306)=1),"TC",IF(G1306&gt;='CẤU HÌNH'!$C$11,"X",IF(G1306&gt;='CẤU HÌNH'!$C$12,"N","K"))))))</f>
        <v/>
      </c>
      <c r="N1306" s="17"/>
      <c r="O1306" s="39" t="str">
        <f t="shared" si="2"/>
        <v/>
      </c>
    </row>
    <row r="1307" ht="19.5" customHeight="1">
      <c r="A1307" s="15"/>
      <c r="B1307" s="17"/>
      <c r="C1307" s="22" t="str">
        <f t="array" ref="C1307">IF(B1307="","",IFERROR(INDEX('NHÂN VIÊN'!$C$5:$C$54,MATCH(B1307,'NHÂN VIÊN'!$B$5:$B$54,0)),"⚠ Sai mã NV"))</f>
        <v/>
      </c>
      <c r="D1307" s="24"/>
      <c r="E1307" s="24"/>
      <c r="F1307" s="25"/>
      <c r="G1307" s="32" t="str">
        <f>IF(OR(A1307="",B1307=""),"",IF(AND(D1307&lt;&gt;"",E1307&lt;&gt;""),ROUND(MAX(0,(E1307-D1307)*24-MAX(0,MIN(E1307,'CẤU HÌNH'!$C$8)-MAX(D1307,'CẤU HÌNH'!$C$7))*24),2),0))</f>
        <v/>
      </c>
      <c r="H1307" s="34" t="str">
        <f>IF(M1307="X",IF(D1307&gt;'CẤU HÌNH'!$C$5+'CẤU HÌNH'!$C$10/1440,ROUND((D1307-'CẤU HÌNH'!$C$5)*1440,0),0),"")</f>
        <v/>
      </c>
      <c r="I1307" s="34" t="str">
        <f>IF(M1307="X",IF(E1307&lt;'CẤU HÌNH'!$C$6,ROUND(('CẤU HÌNH'!$C$6-E1307)*1440,0),0),"")</f>
        <v/>
      </c>
      <c r="J1307" s="37" t="str">
        <f>IF(M1307="","",IF(M1307="TC",G1307,IF(M1307="X",IF(ROUND((E1307-'CẤU HÌNH'!$C$6)*24,4)&gt;='CẤU HÌNH'!$C$13,FLOOR(ROUND((E1307-'CẤU HÌNH'!$C$6)*24,4),0.5),0),0)))</f>
        <v/>
      </c>
      <c r="K1307" s="32" t="str">
        <f>IF(A1307="","",IF(COUNTIF('CẤU HÌNH'!$E$5:$E$24,A1307)&gt;0,'CẤU HÌNH'!$C$16,IF(WEEKDAY(A1307)=1,'CẤU HÌNH'!$C$15,'CẤU HÌNH'!$C$14)))</f>
        <v/>
      </c>
      <c r="L1307" s="37" t="str">
        <f t="shared" si="1"/>
        <v/>
      </c>
      <c r="M1307" s="38" t="str">
        <f>IF(OR(A1307="",B1307=""),"",IF(F1307&lt;&gt;"",F1307,IF(G1307=0,"",IF(OR(COUNTIF('CẤU HÌNH'!$E$5:$E$24,A1307)&gt;0,WEEKDAY(A1307)=1),"TC",IF(G1307&gt;='CẤU HÌNH'!$C$11,"X",IF(G1307&gt;='CẤU HÌNH'!$C$12,"N","K"))))))</f>
        <v/>
      </c>
      <c r="N1307" s="17"/>
      <c r="O1307" s="39" t="str">
        <f t="shared" si="2"/>
        <v/>
      </c>
    </row>
    <row r="1308" ht="19.5" customHeight="1">
      <c r="A1308" s="15"/>
      <c r="B1308" s="17"/>
      <c r="C1308" s="22" t="str">
        <f t="array" ref="C1308">IF(B1308="","",IFERROR(INDEX('NHÂN VIÊN'!$C$5:$C$54,MATCH(B1308,'NHÂN VIÊN'!$B$5:$B$54,0)),"⚠ Sai mã NV"))</f>
        <v/>
      </c>
      <c r="D1308" s="24"/>
      <c r="E1308" s="24"/>
      <c r="F1308" s="25"/>
      <c r="G1308" s="32" t="str">
        <f>IF(OR(A1308="",B1308=""),"",IF(AND(D1308&lt;&gt;"",E1308&lt;&gt;""),ROUND(MAX(0,(E1308-D1308)*24-MAX(0,MIN(E1308,'CẤU HÌNH'!$C$8)-MAX(D1308,'CẤU HÌNH'!$C$7))*24),2),0))</f>
        <v/>
      </c>
      <c r="H1308" s="34" t="str">
        <f>IF(M1308="X",IF(D1308&gt;'CẤU HÌNH'!$C$5+'CẤU HÌNH'!$C$10/1440,ROUND((D1308-'CẤU HÌNH'!$C$5)*1440,0),0),"")</f>
        <v/>
      </c>
      <c r="I1308" s="34" t="str">
        <f>IF(M1308="X",IF(E1308&lt;'CẤU HÌNH'!$C$6,ROUND(('CẤU HÌNH'!$C$6-E1308)*1440,0),0),"")</f>
        <v/>
      </c>
      <c r="J1308" s="37" t="str">
        <f>IF(M1308="","",IF(M1308="TC",G1308,IF(M1308="X",IF(ROUND((E1308-'CẤU HÌNH'!$C$6)*24,4)&gt;='CẤU HÌNH'!$C$13,FLOOR(ROUND((E1308-'CẤU HÌNH'!$C$6)*24,4),0.5),0),0)))</f>
        <v/>
      </c>
      <c r="K1308" s="32" t="str">
        <f>IF(A1308="","",IF(COUNTIF('CẤU HÌNH'!$E$5:$E$24,A1308)&gt;0,'CẤU HÌNH'!$C$16,IF(WEEKDAY(A1308)=1,'CẤU HÌNH'!$C$15,'CẤU HÌNH'!$C$14)))</f>
        <v/>
      </c>
      <c r="L1308" s="37" t="str">
        <f t="shared" si="1"/>
        <v/>
      </c>
      <c r="M1308" s="38" t="str">
        <f>IF(OR(A1308="",B1308=""),"",IF(F1308&lt;&gt;"",F1308,IF(G1308=0,"",IF(OR(COUNTIF('CẤU HÌNH'!$E$5:$E$24,A1308)&gt;0,WEEKDAY(A1308)=1),"TC",IF(G1308&gt;='CẤU HÌNH'!$C$11,"X",IF(G1308&gt;='CẤU HÌNH'!$C$12,"N","K"))))))</f>
        <v/>
      </c>
      <c r="N1308" s="17"/>
      <c r="O1308" s="39" t="str">
        <f t="shared" si="2"/>
        <v/>
      </c>
    </row>
    <row r="1309" ht="19.5" customHeight="1">
      <c r="A1309" s="15"/>
      <c r="B1309" s="17"/>
      <c r="C1309" s="22" t="str">
        <f t="array" ref="C1309">IF(B1309="","",IFERROR(INDEX('NHÂN VIÊN'!$C$5:$C$54,MATCH(B1309,'NHÂN VIÊN'!$B$5:$B$54,0)),"⚠ Sai mã NV"))</f>
        <v/>
      </c>
      <c r="D1309" s="24"/>
      <c r="E1309" s="24"/>
      <c r="F1309" s="25"/>
      <c r="G1309" s="32" t="str">
        <f>IF(OR(A1309="",B1309=""),"",IF(AND(D1309&lt;&gt;"",E1309&lt;&gt;""),ROUND(MAX(0,(E1309-D1309)*24-MAX(0,MIN(E1309,'CẤU HÌNH'!$C$8)-MAX(D1309,'CẤU HÌNH'!$C$7))*24),2),0))</f>
        <v/>
      </c>
      <c r="H1309" s="34" t="str">
        <f>IF(M1309="X",IF(D1309&gt;'CẤU HÌNH'!$C$5+'CẤU HÌNH'!$C$10/1440,ROUND((D1309-'CẤU HÌNH'!$C$5)*1440,0),0),"")</f>
        <v/>
      </c>
      <c r="I1309" s="34" t="str">
        <f>IF(M1309="X",IF(E1309&lt;'CẤU HÌNH'!$C$6,ROUND(('CẤU HÌNH'!$C$6-E1309)*1440,0),0),"")</f>
        <v/>
      </c>
      <c r="J1309" s="37" t="str">
        <f>IF(M1309="","",IF(M1309="TC",G1309,IF(M1309="X",IF(ROUND((E1309-'CẤU HÌNH'!$C$6)*24,4)&gt;='CẤU HÌNH'!$C$13,FLOOR(ROUND((E1309-'CẤU HÌNH'!$C$6)*24,4),0.5),0),0)))</f>
        <v/>
      </c>
      <c r="K1309" s="32" t="str">
        <f>IF(A1309="","",IF(COUNTIF('CẤU HÌNH'!$E$5:$E$24,A1309)&gt;0,'CẤU HÌNH'!$C$16,IF(WEEKDAY(A1309)=1,'CẤU HÌNH'!$C$15,'CẤU HÌNH'!$C$14)))</f>
        <v/>
      </c>
      <c r="L1309" s="37" t="str">
        <f t="shared" si="1"/>
        <v/>
      </c>
      <c r="M1309" s="38" t="str">
        <f>IF(OR(A1309="",B1309=""),"",IF(F1309&lt;&gt;"",F1309,IF(G1309=0,"",IF(OR(COUNTIF('CẤU HÌNH'!$E$5:$E$24,A1309)&gt;0,WEEKDAY(A1309)=1),"TC",IF(G1309&gt;='CẤU HÌNH'!$C$11,"X",IF(G1309&gt;='CẤU HÌNH'!$C$12,"N","K"))))))</f>
        <v/>
      </c>
      <c r="N1309" s="17"/>
      <c r="O1309" s="39" t="str">
        <f t="shared" si="2"/>
        <v/>
      </c>
    </row>
    <row r="1310" ht="19.5" customHeight="1">
      <c r="A1310" s="15"/>
      <c r="B1310" s="17"/>
      <c r="C1310" s="22" t="str">
        <f t="array" ref="C1310">IF(B1310="","",IFERROR(INDEX('NHÂN VIÊN'!$C$5:$C$54,MATCH(B1310,'NHÂN VIÊN'!$B$5:$B$54,0)),"⚠ Sai mã NV"))</f>
        <v/>
      </c>
      <c r="D1310" s="24"/>
      <c r="E1310" s="24"/>
      <c r="F1310" s="25"/>
      <c r="G1310" s="32" t="str">
        <f>IF(OR(A1310="",B1310=""),"",IF(AND(D1310&lt;&gt;"",E1310&lt;&gt;""),ROUND(MAX(0,(E1310-D1310)*24-MAX(0,MIN(E1310,'CẤU HÌNH'!$C$8)-MAX(D1310,'CẤU HÌNH'!$C$7))*24),2),0))</f>
        <v/>
      </c>
      <c r="H1310" s="34" t="str">
        <f>IF(M1310="X",IF(D1310&gt;'CẤU HÌNH'!$C$5+'CẤU HÌNH'!$C$10/1440,ROUND((D1310-'CẤU HÌNH'!$C$5)*1440,0),0),"")</f>
        <v/>
      </c>
      <c r="I1310" s="34" t="str">
        <f>IF(M1310="X",IF(E1310&lt;'CẤU HÌNH'!$C$6,ROUND(('CẤU HÌNH'!$C$6-E1310)*1440,0),0),"")</f>
        <v/>
      </c>
      <c r="J1310" s="37" t="str">
        <f>IF(M1310="","",IF(M1310="TC",G1310,IF(M1310="X",IF(ROUND((E1310-'CẤU HÌNH'!$C$6)*24,4)&gt;='CẤU HÌNH'!$C$13,FLOOR(ROUND((E1310-'CẤU HÌNH'!$C$6)*24,4),0.5),0),0)))</f>
        <v/>
      </c>
      <c r="K1310" s="32" t="str">
        <f>IF(A1310="","",IF(COUNTIF('CẤU HÌNH'!$E$5:$E$24,A1310)&gt;0,'CẤU HÌNH'!$C$16,IF(WEEKDAY(A1310)=1,'CẤU HÌNH'!$C$15,'CẤU HÌNH'!$C$14)))</f>
        <v/>
      </c>
      <c r="L1310" s="37" t="str">
        <f t="shared" si="1"/>
        <v/>
      </c>
      <c r="M1310" s="38" t="str">
        <f>IF(OR(A1310="",B1310=""),"",IF(F1310&lt;&gt;"",F1310,IF(G1310=0,"",IF(OR(COUNTIF('CẤU HÌNH'!$E$5:$E$24,A1310)&gt;0,WEEKDAY(A1310)=1),"TC",IF(G1310&gt;='CẤU HÌNH'!$C$11,"X",IF(G1310&gt;='CẤU HÌNH'!$C$12,"N","K"))))))</f>
        <v/>
      </c>
      <c r="N1310" s="17"/>
      <c r="O1310" s="39" t="str">
        <f t="shared" si="2"/>
        <v/>
      </c>
    </row>
    <row r="1311" ht="19.5" customHeight="1">
      <c r="A1311" s="15"/>
      <c r="B1311" s="17"/>
      <c r="C1311" s="22" t="str">
        <f t="array" ref="C1311">IF(B1311="","",IFERROR(INDEX('NHÂN VIÊN'!$C$5:$C$54,MATCH(B1311,'NHÂN VIÊN'!$B$5:$B$54,0)),"⚠ Sai mã NV"))</f>
        <v/>
      </c>
      <c r="D1311" s="24"/>
      <c r="E1311" s="24"/>
      <c r="F1311" s="25"/>
      <c r="G1311" s="32" t="str">
        <f>IF(OR(A1311="",B1311=""),"",IF(AND(D1311&lt;&gt;"",E1311&lt;&gt;""),ROUND(MAX(0,(E1311-D1311)*24-MAX(0,MIN(E1311,'CẤU HÌNH'!$C$8)-MAX(D1311,'CẤU HÌNH'!$C$7))*24),2),0))</f>
        <v/>
      </c>
      <c r="H1311" s="34" t="str">
        <f>IF(M1311="X",IF(D1311&gt;'CẤU HÌNH'!$C$5+'CẤU HÌNH'!$C$10/1440,ROUND((D1311-'CẤU HÌNH'!$C$5)*1440,0),0),"")</f>
        <v/>
      </c>
      <c r="I1311" s="34" t="str">
        <f>IF(M1311="X",IF(E1311&lt;'CẤU HÌNH'!$C$6,ROUND(('CẤU HÌNH'!$C$6-E1311)*1440,0),0),"")</f>
        <v/>
      </c>
      <c r="J1311" s="37" t="str">
        <f>IF(M1311="","",IF(M1311="TC",G1311,IF(M1311="X",IF(ROUND((E1311-'CẤU HÌNH'!$C$6)*24,4)&gt;='CẤU HÌNH'!$C$13,FLOOR(ROUND((E1311-'CẤU HÌNH'!$C$6)*24,4),0.5),0),0)))</f>
        <v/>
      </c>
      <c r="K1311" s="32" t="str">
        <f>IF(A1311="","",IF(COUNTIF('CẤU HÌNH'!$E$5:$E$24,A1311)&gt;0,'CẤU HÌNH'!$C$16,IF(WEEKDAY(A1311)=1,'CẤU HÌNH'!$C$15,'CẤU HÌNH'!$C$14)))</f>
        <v/>
      </c>
      <c r="L1311" s="37" t="str">
        <f t="shared" si="1"/>
        <v/>
      </c>
      <c r="M1311" s="38" t="str">
        <f>IF(OR(A1311="",B1311=""),"",IF(F1311&lt;&gt;"",F1311,IF(G1311=0,"",IF(OR(COUNTIF('CẤU HÌNH'!$E$5:$E$24,A1311)&gt;0,WEEKDAY(A1311)=1),"TC",IF(G1311&gt;='CẤU HÌNH'!$C$11,"X",IF(G1311&gt;='CẤU HÌNH'!$C$12,"N","K"))))))</f>
        <v/>
      </c>
      <c r="N1311" s="17"/>
      <c r="O1311" s="39" t="str">
        <f t="shared" si="2"/>
        <v/>
      </c>
    </row>
    <row r="1312" ht="19.5" customHeight="1">
      <c r="A1312" s="15"/>
      <c r="B1312" s="17"/>
      <c r="C1312" s="22" t="str">
        <f t="array" ref="C1312">IF(B1312="","",IFERROR(INDEX('NHÂN VIÊN'!$C$5:$C$54,MATCH(B1312,'NHÂN VIÊN'!$B$5:$B$54,0)),"⚠ Sai mã NV"))</f>
        <v/>
      </c>
      <c r="D1312" s="24"/>
      <c r="E1312" s="24"/>
      <c r="F1312" s="25"/>
      <c r="G1312" s="32" t="str">
        <f>IF(OR(A1312="",B1312=""),"",IF(AND(D1312&lt;&gt;"",E1312&lt;&gt;""),ROUND(MAX(0,(E1312-D1312)*24-MAX(0,MIN(E1312,'CẤU HÌNH'!$C$8)-MAX(D1312,'CẤU HÌNH'!$C$7))*24),2),0))</f>
        <v/>
      </c>
      <c r="H1312" s="34" t="str">
        <f>IF(M1312="X",IF(D1312&gt;'CẤU HÌNH'!$C$5+'CẤU HÌNH'!$C$10/1440,ROUND((D1312-'CẤU HÌNH'!$C$5)*1440,0),0),"")</f>
        <v/>
      </c>
      <c r="I1312" s="34" t="str">
        <f>IF(M1312="X",IF(E1312&lt;'CẤU HÌNH'!$C$6,ROUND(('CẤU HÌNH'!$C$6-E1312)*1440,0),0),"")</f>
        <v/>
      </c>
      <c r="J1312" s="37" t="str">
        <f>IF(M1312="","",IF(M1312="TC",G1312,IF(M1312="X",IF(ROUND((E1312-'CẤU HÌNH'!$C$6)*24,4)&gt;='CẤU HÌNH'!$C$13,FLOOR(ROUND((E1312-'CẤU HÌNH'!$C$6)*24,4),0.5),0),0)))</f>
        <v/>
      </c>
      <c r="K1312" s="32" t="str">
        <f>IF(A1312="","",IF(COUNTIF('CẤU HÌNH'!$E$5:$E$24,A1312)&gt;0,'CẤU HÌNH'!$C$16,IF(WEEKDAY(A1312)=1,'CẤU HÌNH'!$C$15,'CẤU HÌNH'!$C$14)))</f>
        <v/>
      </c>
      <c r="L1312" s="37" t="str">
        <f t="shared" si="1"/>
        <v/>
      </c>
      <c r="M1312" s="38" t="str">
        <f>IF(OR(A1312="",B1312=""),"",IF(F1312&lt;&gt;"",F1312,IF(G1312=0,"",IF(OR(COUNTIF('CẤU HÌNH'!$E$5:$E$24,A1312)&gt;0,WEEKDAY(A1312)=1),"TC",IF(G1312&gt;='CẤU HÌNH'!$C$11,"X",IF(G1312&gt;='CẤU HÌNH'!$C$12,"N","K"))))))</f>
        <v/>
      </c>
      <c r="N1312" s="17"/>
      <c r="O1312" s="39" t="str">
        <f t="shared" si="2"/>
        <v/>
      </c>
    </row>
    <row r="1313" ht="19.5" customHeight="1">
      <c r="A1313" s="15"/>
      <c r="B1313" s="17"/>
      <c r="C1313" s="22" t="str">
        <f t="array" ref="C1313">IF(B1313="","",IFERROR(INDEX('NHÂN VIÊN'!$C$5:$C$54,MATCH(B1313,'NHÂN VIÊN'!$B$5:$B$54,0)),"⚠ Sai mã NV"))</f>
        <v/>
      </c>
      <c r="D1313" s="24"/>
      <c r="E1313" s="24"/>
      <c r="F1313" s="25"/>
      <c r="G1313" s="32" t="str">
        <f>IF(OR(A1313="",B1313=""),"",IF(AND(D1313&lt;&gt;"",E1313&lt;&gt;""),ROUND(MAX(0,(E1313-D1313)*24-MAX(0,MIN(E1313,'CẤU HÌNH'!$C$8)-MAX(D1313,'CẤU HÌNH'!$C$7))*24),2),0))</f>
        <v/>
      </c>
      <c r="H1313" s="34" t="str">
        <f>IF(M1313="X",IF(D1313&gt;'CẤU HÌNH'!$C$5+'CẤU HÌNH'!$C$10/1440,ROUND((D1313-'CẤU HÌNH'!$C$5)*1440,0),0),"")</f>
        <v/>
      </c>
      <c r="I1313" s="34" t="str">
        <f>IF(M1313="X",IF(E1313&lt;'CẤU HÌNH'!$C$6,ROUND(('CẤU HÌNH'!$C$6-E1313)*1440,0),0),"")</f>
        <v/>
      </c>
      <c r="J1313" s="37" t="str">
        <f>IF(M1313="","",IF(M1313="TC",G1313,IF(M1313="X",IF(ROUND((E1313-'CẤU HÌNH'!$C$6)*24,4)&gt;='CẤU HÌNH'!$C$13,FLOOR(ROUND((E1313-'CẤU HÌNH'!$C$6)*24,4),0.5),0),0)))</f>
        <v/>
      </c>
      <c r="K1313" s="32" t="str">
        <f>IF(A1313="","",IF(COUNTIF('CẤU HÌNH'!$E$5:$E$24,A1313)&gt;0,'CẤU HÌNH'!$C$16,IF(WEEKDAY(A1313)=1,'CẤU HÌNH'!$C$15,'CẤU HÌNH'!$C$14)))</f>
        <v/>
      </c>
      <c r="L1313" s="37" t="str">
        <f t="shared" si="1"/>
        <v/>
      </c>
      <c r="M1313" s="38" t="str">
        <f>IF(OR(A1313="",B1313=""),"",IF(F1313&lt;&gt;"",F1313,IF(G1313=0,"",IF(OR(COUNTIF('CẤU HÌNH'!$E$5:$E$24,A1313)&gt;0,WEEKDAY(A1313)=1),"TC",IF(G1313&gt;='CẤU HÌNH'!$C$11,"X",IF(G1313&gt;='CẤU HÌNH'!$C$12,"N","K"))))))</f>
        <v/>
      </c>
      <c r="N1313" s="17"/>
      <c r="O1313" s="39" t="str">
        <f t="shared" si="2"/>
        <v/>
      </c>
    </row>
    <row r="1314" ht="19.5" customHeight="1">
      <c r="A1314" s="15"/>
      <c r="B1314" s="17"/>
      <c r="C1314" s="22" t="str">
        <f t="array" ref="C1314">IF(B1314="","",IFERROR(INDEX('NHÂN VIÊN'!$C$5:$C$54,MATCH(B1314,'NHÂN VIÊN'!$B$5:$B$54,0)),"⚠ Sai mã NV"))</f>
        <v/>
      </c>
      <c r="D1314" s="24"/>
      <c r="E1314" s="24"/>
      <c r="F1314" s="25"/>
      <c r="G1314" s="32" t="str">
        <f>IF(OR(A1314="",B1314=""),"",IF(AND(D1314&lt;&gt;"",E1314&lt;&gt;""),ROUND(MAX(0,(E1314-D1314)*24-MAX(0,MIN(E1314,'CẤU HÌNH'!$C$8)-MAX(D1314,'CẤU HÌNH'!$C$7))*24),2),0))</f>
        <v/>
      </c>
      <c r="H1314" s="34" t="str">
        <f>IF(M1314="X",IF(D1314&gt;'CẤU HÌNH'!$C$5+'CẤU HÌNH'!$C$10/1440,ROUND((D1314-'CẤU HÌNH'!$C$5)*1440,0),0),"")</f>
        <v/>
      </c>
      <c r="I1314" s="34" t="str">
        <f>IF(M1314="X",IF(E1314&lt;'CẤU HÌNH'!$C$6,ROUND(('CẤU HÌNH'!$C$6-E1314)*1440,0),0),"")</f>
        <v/>
      </c>
      <c r="J1314" s="37" t="str">
        <f>IF(M1314="","",IF(M1314="TC",G1314,IF(M1314="X",IF(ROUND((E1314-'CẤU HÌNH'!$C$6)*24,4)&gt;='CẤU HÌNH'!$C$13,FLOOR(ROUND((E1314-'CẤU HÌNH'!$C$6)*24,4),0.5),0),0)))</f>
        <v/>
      </c>
      <c r="K1314" s="32" t="str">
        <f>IF(A1314="","",IF(COUNTIF('CẤU HÌNH'!$E$5:$E$24,A1314)&gt;0,'CẤU HÌNH'!$C$16,IF(WEEKDAY(A1314)=1,'CẤU HÌNH'!$C$15,'CẤU HÌNH'!$C$14)))</f>
        <v/>
      </c>
      <c r="L1314" s="37" t="str">
        <f t="shared" si="1"/>
        <v/>
      </c>
      <c r="M1314" s="38" t="str">
        <f>IF(OR(A1314="",B1314=""),"",IF(F1314&lt;&gt;"",F1314,IF(G1314=0,"",IF(OR(COUNTIF('CẤU HÌNH'!$E$5:$E$24,A1314)&gt;0,WEEKDAY(A1314)=1),"TC",IF(G1314&gt;='CẤU HÌNH'!$C$11,"X",IF(G1314&gt;='CẤU HÌNH'!$C$12,"N","K"))))))</f>
        <v/>
      </c>
      <c r="N1314" s="17"/>
      <c r="O1314" s="39" t="str">
        <f t="shared" si="2"/>
        <v/>
      </c>
    </row>
    <row r="1315" ht="19.5" customHeight="1">
      <c r="A1315" s="15"/>
      <c r="B1315" s="17"/>
      <c r="C1315" s="22" t="str">
        <f t="array" ref="C1315">IF(B1315="","",IFERROR(INDEX('NHÂN VIÊN'!$C$5:$C$54,MATCH(B1315,'NHÂN VIÊN'!$B$5:$B$54,0)),"⚠ Sai mã NV"))</f>
        <v/>
      </c>
      <c r="D1315" s="24"/>
      <c r="E1315" s="24"/>
      <c r="F1315" s="25"/>
      <c r="G1315" s="32" t="str">
        <f>IF(OR(A1315="",B1315=""),"",IF(AND(D1315&lt;&gt;"",E1315&lt;&gt;""),ROUND(MAX(0,(E1315-D1315)*24-MAX(0,MIN(E1315,'CẤU HÌNH'!$C$8)-MAX(D1315,'CẤU HÌNH'!$C$7))*24),2),0))</f>
        <v/>
      </c>
      <c r="H1315" s="34" t="str">
        <f>IF(M1315="X",IF(D1315&gt;'CẤU HÌNH'!$C$5+'CẤU HÌNH'!$C$10/1440,ROUND((D1315-'CẤU HÌNH'!$C$5)*1440,0),0),"")</f>
        <v/>
      </c>
      <c r="I1315" s="34" t="str">
        <f>IF(M1315="X",IF(E1315&lt;'CẤU HÌNH'!$C$6,ROUND(('CẤU HÌNH'!$C$6-E1315)*1440,0),0),"")</f>
        <v/>
      </c>
      <c r="J1315" s="37" t="str">
        <f>IF(M1315="","",IF(M1315="TC",G1315,IF(M1315="X",IF(ROUND((E1315-'CẤU HÌNH'!$C$6)*24,4)&gt;='CẤU HÌNH'!$C$13,FLOOR(ROUND((E1315-'CẤU HÌNH'!$C$6)*24,4),0.5),0),0)))</f>
        <v/>
      </c>
      <c r="K1315" s="32" t="str">
        <f>IF(A1315="","",IF(COUNTIF('CẤU HÌNH'!$E$5:$E$24,A1315)&gt;0,'CẤU HÌNH'!$C$16,IF(WEEKDAY(A1315)=1,'CẤU HÌNH'!$C$15,'CẤU HÌNH'!$C$14)))</f>
        <v/>
      </c>
      <c r="L1315" s="37" t="str">
        <f t="shared" si="1"/>
        <v/>
      </c>
      <c r="M1315" s="38" t="str">
        <f>IF(OR(A1315="",B1315=""),"",IF(F1315&lt;&gt;"",F1315,IF(G1315=0,"",IF(OR(COUNTIF('CẤU HÌNH'!$E$5:$E$24,A1315)&gt;0,WEEKDAY(A1315)=1),"TC",IF(G1315&gt;='CẤU HÌNH'!$C$11,"X",IF(G1315&gt;='CẤU HÌNH'!$C$12,"N","K"))))))</f>
        <v/>
      </c>
      <c r="N1315" s="17"/>
      <c r="O1315" s="39" t="str">
        <f t="shared" si="2"/>
        <v/>
      </c>
    </row>
    <row r="1316" ht="19.5" customHeight="1">
      <c r="A1316" s="15"/>
      <c r="B1316" s="17"/>
      <c r="C1316" s="22" t="str">
        <f t="array" ref="C1316">IF(B1316="","",IFERROR(INDEX('NHÂN VIÊN'!$C$5:$C$54,MATCH(B1316,'NHÂN VIÊN'!$B$5:$B$54,0)),"⚠ Sai mã NV"))</f>
        <v/>
      </c>
      <c r="D1316" s="24"/>
      <c r="E1316" s="24"/>
      <c r="F1316" s="25"/>
      <c r="G1316" s="32" t="str">
        <f>IF(OR(A1316="",B1316=""),"",IF(AND(D1316&lt;&gt;"",E1316&lt;&gt;""),ROUND(MAX(0,(E1316-D1316)*24-MAX(0,MIN(E1316,'CẤU HÌNH'!$C$8)-MAX(D1316,'CẤU HÌNH'!$C$7))*24),2),0))</f>
        <v/>
      </c>
      <c r="H1316" s="34" t="str">
        <f>IF(M1316="X",IF(D1316&gt;'CẤU HÌNH'!$C$5+'CẤU HÌNH'!$C$10/1440,ROUND((D1316-'CẤU HÌNH'!$C$5)*1440,0),0),"")</f>
        <v/>
      </c>
      <c r="I1316" s="34" t="str">
        <f>IF(M1316="X",IF(E1316&lt;'CẤU HÌNH'!$C$6,ROUND(('CẤU HÌNH'!$C$6-E1316)*1440,0),0),"")</f>
        <v/>
      </c>
      <c r="J1316" s="37" t="str">
        <f>IF(M1316="","",IF(M1316="TC",G1316,IF(M1316="X",IF(ROUND((E1316-'CẤU HÌNH'!$C$6)*24,4)&gt;='CẤU HÌNH'!$C$13,FLOOR(ROUND((E1316-'CẤU HÌNH'!$C$6)*24,4),0.5),0),0)))</f>
        <v/>
      </c>
      <c r="K1316" s="32" t="str">
        <f>IF(A1316="","",IF(COUNTIF('CẤU HÌNH'!$E$5:$E$24,A1316)&gt;0,'CẤU HÌNH'!$C$16,IF(WEEKDAY(A1316)=1,'CẤU HÌNH'!$C$15,'CẤU HÌNH'!$C$14)))</f>
        <v/>
      </c>
      <c r="L1316" s="37" t="str">
        <f t="shared" si="1"/>
        <v/>
      </c>
      <c r="M1316" s="38" t="str">
        <f>IF(OR(A1316="",B1316=""),"",IF(F1316&lt;&gt;"",F1316,IF(G1316=0,"",IF(OR(COUNTIF('CẤU HÌNH'!$E$5:$E$24,A1316)&gt;0,WEEKDAY(A1316)=1),"TC",IF(G1316&gt;='CẤU HÌNH'!$C$11,"X",IF(G1316&gt;='CẤU HÌNH'!$C$12,"N","K"))))))</f>
        <v/>
      </c>
      <c r="N1316" s="17"/>
      <c r="O1316" s="39" t="str">
        <f t="shared" si="2"/>
        <v/>
      </c>
    </row>
    <row r="1317" ht="19.5" customHeight="1">
      <c r="A1317" s="15"/>
      <c r="B1317" s="17"/>
      <c r="C1317" s="22" t="str">
        <f t="array" ref="C1317">IF(B1317="","",IFERROR(INDEX('NHÂN VIÊN'!$C$5:$C$54,MATCH(B1317,'NHÂN VIÊN'!$B$5:$B$54,0)),"⚠ Sai mã NV"))</f>
        <v/>
      </c>
      <c r="D1317" s="24"/>
      <c r="E1317" s="24"/>
      <c r="F1317" s="25"/>
      <c r="G1317" s="32" t="str">
        <f>IF(OR(A1317="",B1317=""),"",IF(AND(D1317&lt;&gt;"",E1317&lt;&gt;""),ROUND(MAX(0,(E1317-D1317)*24-MAX(0,MIN(E1317,'CẤU HÌNH'!$C$8)-MAX(D1317,'CẤU HÌNH'!$C$7))*24),2),0))</f>
        <v/>
      </c>
      <c r="H1317" s="34" t="str">
        <f>IF(M1317="X",IF(D1317&gt;'CẤU HÌNH'!$C$5+'CẤU HÌNH'!$C$10/1440,ROUND((D1317-'CẤU HÌNH'!$C$5)*1440,0),0),"")</f>
        <v/>
      </c>
      <c r="I1317" s="34" t="str">
        <f>IF(M1317="X",IF(E1317&lt;'CẤU HÌNH'!$C$6,ROUND(('CẤU HÌNH'!$C$6-E1317)*1440,0),0),"")</f>
        <v/>
      </c>
      <c r="J1317" s="37" t="str">
        <f>IF(M1317="","",IF(M1317="TC",G1317,IF(M1317="X",IF(ROUND((E1317-'CẤU HÌNH'!$C$6)*24,4)&gt;='CẤU HÌNH'!$C$13,FLOOR(ROUND((E1317-'CẤU HÌNH'!$C$6)*24,4),0.5),0),0)))</f>
        <v/>
      </c>
      <c r="K1317" s="32" t="str">
        <f>IF(A1317="","",IF(COUNTIF('CẤU HÌNH'!$E$5:$E$24,A1317)&gt;0,'CẤU HÌNH'!$C$16,IF(WEEKDAY(A1317)=1,'CẤU HÌNH'!$C$15,'CẤU HÌNH'!$C$14)))</f>
        <v/>
      </c>
      <c r="L1317" s="37" t="str">
        <f t="shared" si="1"/>
        <v/>
      </c>
      <c r="M1317" s="38" t="str">
        <f>IF(OR(A1317="",B1317=""),"",IF(F1317&lt;&gt;"",F1317,IF(G1317=0,"",IF(OR(COUNTIF('CẤU HÌNH'!$E$5:$E$24,A1317)&gt;0,WEEKDAY(A1317)=1),"TC",IF(G1317&gt;='CẤU HÌNH'!$C$11,"X",IF(G1317&gt;='CẤU HÌNH'!$C$12,"N","K"))))))</f>
        <v/>
      </c>
      <c r="N1317" s="17"/>
      <c r="O1317" s="39" t="str">
        <f t="shared" si="2"/>
        <v/>
      </c>
    </row>
    <row r="1318" ht="19.5" customHeight="1">
      <c r="A1318" s="15"/>
      <c r="B1318" s="17"/>
      <c r="C1318" s="22" t="str">
        <f t="array" ref="C1318">IF(B1318="","",IFERROR(INDEX('NHÂN VIÊN'!$C$5:$C$54,MATCH(B1318,'NHÂN VIÊN'!$B$5:$B$54,0)),"⚠ Sai mã NV"))</f>
        <v/>
      </c>
      <c r="D1318" s="24"/>
      <c r="E1318" s="24"/>
      <c r="F1318" s="25"/>
      <c r="G1318" s="32" t="str">
        <f>IF(OR(A1318="",B1318=""),"",IF(AND(D1318&lt;&gt;"",E1318&lt;&gt;""),ROUND(MAX(0,(E1318-D1318)*24-MAX(0,MIN(E1318,'CẤU HÌNH'!$C$8)-MAX(D1318,'CẤU HÌNH'!$C$7))*24),2),0))</f>
        <v/>
      </c>
      <c r="H1318" s="34" t="str">
        <f>IF(M1318="X",IF(D1318&gt;'CẤU HÌNH'!$C$5+'CẤU HÌNH'!$C$10/1440,ROUND((D1318-'CẤU HÌNH'!$C$5)*1440,0),0),"")</f>
        <v/>
      </c>
      <c r="I1318" s="34" t="str">
        <f>IF(M1318="X",IF(E1318&lt;'CẤU HÌNH'!$C$6,ROUND(('CẤU HÌNH'!$C$6-E1318)*1440,0),0),"")</f>
        <v/>
      </c>
      <c r="J1318" s="37" t="str">
        <f>IF(M1318="","",IF(M1318="TC",G1318,IF(M1318="X",IF(ROUND((E1318-'CẤU HÌNH'!$C$6)*24,4)&gt;='CẤU HÌNH'!$C$13,FLOOR(ROUND((E1318-'CẤU HÌNH'!$C$6)*24,4),0.5),0),0)))</f>
        <v/>
      </c>
      <c r="K1318" s="32" t="str">
        <f>IF(A1318="","",IF(COUNTIF('CẤU HÌNH'!$E$5:$E$24,A1318)&gt;0,'CẤU HÌNH'!$C$16,IF(WEEKDAY(A1318)=1,'CẤU HÌNH'!$C$15,'CẤU HÌNH'!$C$14)))</f>
        <v/>
      </c>
      <c r="L1318" s="37" t="str">
        <f t="shared" si="1"/>
        <v/>
      </c>
      <c r="M1318" s="38" t="str">
        <f>IF(OR(A1318="",B1318=""),"",IF(F1318&lt;&gt;"",F1318,IF(G1318=0,"",IF(OR(COUNTIF('CẤU HÌNH'!$E$5:$E$24,A1318)&gt;0,WEEKDAY(A1318)=1),"TC",IF(G1318&gt;='CẤU HÌNH'!$C$11,"X",IF(G1318&gt;='CẤU HÌNH'!$C$12,"N","K"))))))</f>
        <v/>
      </c>
      <c r="N1318" s="17"/>
      <c r="O1318" s="39" t="str">
        <f t="shared" si="2"/>
        <v/>
      </c>
    </row>
    <row r="1319" ht="19.5" customHeight="1">
      <c r="A1319" s="15"/>
      <c r="B1319" s="17"/>
      <c r="C1319" s="22" t="str">
        <f t="array" ref="C1319">IF(B1319="","",IFERROR(INDEX('NHÂN VIÊN'!$C$5:$C$54,MATCH(B1319,'NHÂN VIÊN'!$B$5:$B$54,0)),"⚠ Sai mã NV"))</f>
        <v/>
      </c>
      <c r="D1319" s="24"/>
      <c r="E1319" s="24"/>
      <c r="F1319" s="25"/>
      <c r="G1319" s="32" t="str">
        <f>IF(OR(A1319="",B1319=""),"",IF(AND(D1319&lt;&gt;"",E1319&lt;&gt;""),ROUND(MAX(0,(E1319-D1319)*24-MAX(0,MIN(E1319,'CẤU HÌNH'!$C$8)-MAX(D1319,'CẤU HÌNH'!$C$7))*24),2),0))</f>
        <v/>
      </c>
      <c r="H1319" s="34" t="str">
        <f>IF(M1319="X",IF(D1319&gt;'CẤU HÌNH'!$C$5+'CẤU HÌNH'!$C$10/1440,ROUND((D1319-'CẤU HÌNH'!$C$5)*1440,0),0),"")</f>
        <v/>
      </c>
      <c r="I1319" s="34" t="str">
        <f>IF(M1319="X",IF(E1319&lt;'CẤU HÌNH'!$C$6,ROUND(('CẤU HÌNH'!$C$6-E1319)*1440,0),0),"")</f>
        <v/>
      </c>
      <c r="J1319" s="37" t="str">
        <f>IF(M1319="","",IF(M1319="TC",G1319,IF(M1319="X",IF(ROUND((E1319-'CẤU HÌNH'!$C$6)*24,4)&gt;='CẤU HÌNH'!$C$13,FLOOR(ROUND((E1319-'CẤU HÌNH'!$C$6)*24,4),0.5),0),0)))</f>
        <v/>
      </c>
      <c r="K1319" s="32" t="str">
        <f>IF(A1319="","",IF(COUNTIF('CẤU HÌNH'!$E$5:$E$24,A1319)&gt;0,'CẤU HÌNH'!$C$16,IF(WEEKDAY(A1319)=1,'CẤU HÌNH'!$C$15,'CẤU HÌNH'!$C$14)))</f>
        <v/>
      </c>
      <c r="L1319" s="37" t="str">
        <f t="shared" si="1"/>
        <v/>
      </c>
      <c r="M1319" s="38" t="str">
        <f>IF(OR(A1319="",B1319=""),"",IF(F1319&lt;&gt;"",F1319,IF(G1319=0,"",IF(OR(COUNTIF('CẤU HÌNH'!$E$5:$E$24,A1319)&gt;0,WEEKDAY(A1319)=1),"TC",IF(G1319&gt;='CẤU HÌNH'!$C$11,"X",IF(G1319&gt;='CẤU HÌNH'!$C$12,"N","K"))))))</f>
        <v/>
      </c>
      <c r="N1319" s="17"/>
      <c r="O1319" s="39" t="str">
        <f t="shared" si="2"/>
        <v/>
      </c>
    </row>
    <row r="1320" ht="19.5" customHeight="1">
      <c r="A1320" s="15"/>
      <c r="B1320" s="17"/>
      <c r="C1320" s="22" t="str">
        <f t="array" ref="C1320">IF(B1320="","",IFERROR(INDEX('NHÂN VIÊN'!$C$5:$C$54,MATCH(B1320,'NHÂN VIÊN'!$B$5:$B$54,0)),"⚠ Sai mã NV"))</f>
        <v/>
      </c>
      <c r="D1320" s="24"/>
      <c r="E1320" s="24"/>
      <c r="F1320" s="25"/>
      <c r="G1320" s="32" t="str">
        <f>IF(OR(A1320="",B1320=""),"",IF(AND(D1320&lt;&gt;"",E1320&lt;&gt;""),ROUND(MAX(0,(E1320-D1320)*24-MAX(0,MIN(E1320,'CẤU HÌNH'!$C$8)-MAX(D1320,'CẤU HÌNH'!$C$7))*24),2),0))</f>
        <v/>
      </c>
      <c r="H1320" s="34" t="str">
        <f>IF(M1320="X",IF(D1320&gt;'CẤU HÌNH'!$C$5+'CẤU HÌNH'!$C$10/1440,ROUND((D1320-'CẤU HÌNH'!$C$5)*1440,0),0),"")</f>
        <v/>
      </c>
      <c r="I1320" s="34" t="str">
        <f>IF(M1320="X",IF(E1320&lt;'CẤU HÌNH'!$C$6,ROUND(('CẤU HÌNH'!$C$6-E1320)*1440,0),0),"")</f>
        <v/>
      </c>
      <c r="J1320" s="37" t="str">
        <f>IF(M1320="","",IF(M1320="TC",G1320,IF(M1320="X",IF(ROUND((E1320-'CẤU HÌNH'!$C$6)*24,4)&gt;='CẤU HÌNH'!$C$13,FLOOR(ROUND((E1320-'CẤU HÌNH'!$C$6)*24,4),0.5),0),0)))</f>
        <v/>
      </c>
      <c r="K1320" s="32" t="str">
        <f>IF(A1320="","",IF(COUNTIF('CẤU HÌNH'!$E$5:$E$24,A1320)&gt;0,'CẤU HÌNH'!$C$16,IF(WEEKDAY(A1320)=1,'CẤU HÌNH'!$C$15,'CẤU HÌNH'!$C$14)))</f>
        <v/>
      </c>
      <c r="L1320" s="37" t="str">
        <f t="shared" si="1"/>
        <v/>
      </c>
      <c r="M1320" s="38" t="str">
        <f>IF(OR(A1320="",B1320=""),"",IF(F1320&lt;&gt;"",F1320,IF(G1320=0,"",IF(OR(COUNTIF('CẤU HÌNH'!$E$5:$E$24,A1320)&gt;0,WEEKDAY(A1320)=1),"TC",IF(G1320&gt;='CẤU HÌNH'!$C$11,"X",IF(G1320&gt;='CẤU HÌNH'!$C$12,"N","K"))))))</f>
        <v/>
      </c>
      <c r="N1320" s="17"/>
      <c r="O1320" s="39" t="str">
        <f t="shared" si="2"/>
        <v/>
      </c>
    </row>
    <row r="1321" ht="19.5" customHeight="1">
      <c r="A1321" s="15"/>
      <c r="B1321" s="17"/>
      <c r="C1321" s="22" t="str">
        <f t="array" ref="C1321">IF(B1321="","",IFERROR(INDEX('NHÂN VIÊN'!$C$5:$C$54,MATCH(B1321,'NHÂN VIÊN'!$B$5:$B$54,0)),"⚠ Sai mã NV"))</f>
        <v/>
      </c>
      <c r="D1321" s="24"/>
      <c r="E1321" s="24"/>
      <c r="F1321" s="25"/>
      <c r="G1321" s="32" t="str">
        <f>IF(OR(A1321="",B1321=""),"",IF(AND(D1321&lt;&gt;"",E1321&lt;&gt;""),ROUND(MAX(0,(E1321-D1321)*24-MAX(0,MIN(E1321,'CẤU HÌNH'!$C$8)-MAX(D1321,'CẤU HÌNH'!$C$7))*24),2),0))</f>
        <v/>
      </c>
      <c r="H1321" s="34" t="str">
        <f>IF(M1321="X",IF(D1321&gt;'CẤU HÌNH'!$C$5+'CẤU HÌNH'!$C$10/1440,ROUND((D1321-'CẤU HÌNH'!$C$5)*1440,0),0),"")</f>
        <v/>
      </c>
      <c r="I1321" s="34" t="str">
        <f>IF(M1321="X",IF(E1321&lt;'CẤU HÌNH'!$C$6,ROUND(('CẤU HÌNH'!$C$6-E1321)*1440,0),0),"")</f>
        <v/>
      </c>
      <c r="J1321" s="37" t="str">
        <f>IF(M1321="","",IF(M1321="TC",G1321,IF(M1321="X",IF(ROUND((E1321-'CẤU HÌNH'!$C$6)*24,4)&gt;='CẤU HÌNH'!$C$13,FLOOR(ROUND((E1321-'CẤU HÌNH'!$C$6)*24,4),0.5),0),0)))</f>
        <v/>
      </c>
      <c r="K1321" s="32" t="str">
        <f>IF(A1321="","",IF(COUNTIF('CẤU HÌNH'!$E$5:$E$24,A1321)&gt;0,'CẤU HÌNH'!$C$16,IF(WEEKDAY(A1321)=1,'CẤU HÌNH'!$C$15,'CẤU HÌNH'!$C$14)))</f>
        <v/>
      </c>
      <c r="L1321" s="37" t="str">
        <f t="shared" si="1"/>
        <v/>
      </c>
      <c r="M1321" s="38" t="str">
        <f>IF(OR(A1321="",B1321=""),"",IF(F1321&lt;&gt;"",F1321,IF(G1321=0,"",IF(OR(COUNTIF('CẤU HÌNH'!$E$5:$E$24,A1321)&gt;0,WEEKDAY(A1321)=1),"TC",IF(G1321&gt;='CẤU HÌNH'!$C$11,"X",IF(G1321&gt;='CẤU HÌNH'!$C$12,"N","K"))))))</f>
        <v/>
      </c>
      <c r="N1321" s="17"/>
      <c r="O1321" s="39" t="str">
        <f t="shared" si="2"/>
        <v/>
      </c>
    </row>
    <row r="1322" ht="19.5" customHeight="1">
      <c r="A1322" s="15"/>
      <c r="B1322" s="17"/>
      <c r="C1322" s="22" t="str">
        <f t="array" ref="C1322">IF(B1322="","",IFERROR(INDEX('NHÂN VIÊN'!$C$5:$C$54,MATCH(B1322,'NHÂN VIÊN'!$B$5:$B$54,0)),"⚠ Sai mã NV"))</f>
        <v/>
      </c>
      <c r="D1322" s="24"/>
      <c r="E1322" s="24"/>
      <c r="F1322" s="25"/>
      <c r="G1322" s="32" t="str">
        <f>IF(OR(A1322="",B1322=""),"",IF(AND(D1322&lt;&gt;"",E1322&lt;&gt;""),ROUND(MAX(0,(E1322-D1322)*24-MAX(0,MIN(E1322,'CẤU HÌNH'!$C$8)-MAX(D1322,'CẤU HÌNH'!$C$7))*24),2),0))</f>
        <v/>
      </c>
      <c r="H1322" s="34" t="str">
        <f>IF(M1322="X",IF(D1322&gt;'CẤU HÌNH'!$C$5+'CẤU HÌNH'!$C$10/1440,ROUND((D1322-'CẤU HÌNH'!$C$5)*1440,0),0),"")</f>
        <v/>
      </c>
      <c r="I1322" s="34" t="str">
        <f>IF(M1322="X",IF(E1322&lt;'CẤU HÌNH'!$C$6,ROUND(('CẤU HÌNH'!$C$6-E1322)*1440,0),0),"")</f>
        <v/>
      </c>
      <c r="J1322" s="37" t="str">
        <f>IF(M1322="","",IF(M1322="TC",G1322,IF(M1322="X",IF(ROUND((E1322-'CẤU HÌNH'!$C$6)*24,4)&gt;='CẤU HÌNH'!$C$13,FLOOR(ROUND((E1322-'CẤU HÌNH'!$C$6)*24,4),0.5),0),0)))</f>
        <v/>
      </c>
      <c r="K1322" s="32" t="str">
        <f>IF(A1322="","",IF(COUNTIF('CẤU HÌNH'!$E$5:$E$24,A1322)&gt;0,'CẤU HÌNH'!$C$16,IF(WEEKDAY(A1322)=1,'CẤU HÌNH'!$C$15,'CẤU HÌNH'!$C$14)))</f>
        <v/>
      </c>
      <c r="L1322" s="37" t="str">
        <f t="shared" si="1"/>
        <v/>
      </c>
      <c r="M1322" s="38" t="str">
        <f>IF(OR(A1322="",B1322=""),"",IF(F1322&lt;&gt;"",F1322,IF(G1322=0,"",IF(OR(COUNTIF('CẤU HÌNH'!$E$5:$E$24,A1322)&gt;0,WEEKDAY(A1322)=1),"TC",IF(G1322&gt;='CẤU HÌNH'!$C$11,"X",IF(G1322&gt;='CẤU HÌNH'!$C$12,"N","K"))))))</f>
        <v/>
      </c>
      <c r="N1322" s="17"/>
      <c r="O1322" s="39" t="str">
        <f t="shared" si="2"/>
        <v/>
      </c>
    </row>
    <row r="1323" ht="19.5" customHeight="1">
      <c r="A1323" s="15"/>
      <c r="B1323" s="17"/>
      <c r="C1323" s="22" t="str">
        <f t="array" ref="C1323">IF(B1323="","",IFERROR(INDEX('NHÂN VIÊN'!$C$5:$C$54,MATCH(B1323,'NHÂN VIÊN'!$B$5:$B$54,0)),"⚠ Sai mã NV"))</f>
        <v/>
      </c>
      <c r="D1323" s="24"/>
      <c r="E1323" s="24"/>
      <c r="F1323" s="25"/>
      <c r="G1323" s="32" t="str">
        <f>IF(OR(A1323="",B1323=""),"",IF(AND(D1323&lt;&gt;"",E1323&lt;&gt;""),ROUND(MAX(0,(E1323-D1323)*24-MAX(0,MIN(E1323,'CẤU HÌNH'!$C$8)-MAX(D1323,'CẤU HÌNH'!$C$7))*24),2),0))</f>
        <v/>
      </c>
      <c r="H1323" s="34" t="str">
        <f>IF(M1323="X",IF(D1323&gt;'CẤU HÌNH'!$C$5+'CẤU HÌNH'!$C$10/1440,ROUND((D1323-'CẤU HÌNH'!$C$5)*1440,0),0),"")</f>
        <v/>
      </c>
      <c r="I1323" s="34" t="str">
        <f>IF(M1323="X",IF(E1323&lt;'CẤU HÌNH'!$C$6,ROUND(('CẤU HÌNH'!$C$6-E1323)*1440,0),0),"")</f>
        <v/>
      </c>
      <c r="J1323" s="37" t="str">
        <f>IF(M1323="","",IF(M1323="TC",G1323,IF(M1323="X",IF(ROUND((E1323-'CẤU HÌNH'!$C$6)*24,4)&gt;='CẤU HÌNH'!$C$13,FLOOR(ROUND((E1323-'CẤU HÌNH'!$C$6)*24,4),0.5),0),0)))</f>
        <v/>
      </c>
      <c r="K1323" s="32" t="str">
        <f>IF(A1323="","",IF(COUNTIF('CẤU HÌNH'!$E$5:$E$24,A1323)&gt;0,'CẤU HÌNH'!$C$16,IF(WEEKDAY(A1323)=1,'CẤU HÌNH'!$C$15,'CẤU HÌNH'!$C$14)))</f>
        <v/>
      </c>
      <c r="L1323" s="37" t="str">
        <f t="shared" si="1"/>
        <v/>
      </c>
      <c r="M1323" s="38" t="str">
        <f>IF(OR(A1323="",B1323=""),"",IF(F1323&lt;&gt;"",F1323,IF(G1323=0,"",IF(OR(COUNTIF('CẤU HÌNH'!$E$5:$E$24,A1323)&gt;0,WEEKDAY(A1323)=1),"TC",IF(G1323&gt;='CẤU HÌNH'!$C$11,"X",IF(G1323&gt;='CẤU HÌNH'!$C$12,"N","K"))))))</f>
        <v/>
      </c>
      <c r="N1323" s="17"/>
      <c r="O1323" s="39" t="str">
        <f t="shared" si="2"/>
        <v/>
      </c>
    </row>
    <row r="1324" ht="19.5" customHeight="1">
      <c r="A1324" s="15"/>
      <c r="B1324" s="17"/>
      <c r="C1324" s="22" t="str">
        <f t="array" ref="C1324">IF(B1324="","",IFERROR(INDEX('NHÂN VIÊN'!$C$5:$C$54,MATCH(B1324,'NHÂN VIÊN'!$B$5:$B$54,0)),"⚠ Sai mã NV"))</f>
        <v/>
      </c>
      <c r="D1324" s="24"/>
      <c r="E1324" s="24"/>
      <c r="F1324" s="25"/>
      <c r="G1324" s="32" t="str">
        <f>IF(OR(A1324="",B1324=""),"",IF(AND(D1324&lt;&gt;"",E1324&lt;&gt;""),ROUND(MAX(0,(E1324-D1324)*24-MAX(0,MIN(E1324,'CẤU HÌNH'!$C$8)-MAX(D1324,'CẤU HÌNH'!$C$7))*24),2),0))</f>
        <v/>
      </c>
      <c r="H1324" s="34" t="str">
        <f>IF(M1324="X",IF(D1324&gt;'CẤU HÌNH'!$C$5+'CẤU HÌNH'!$C$10/1440,ROUND((D1324-'CẤU HÌNH'!$C$5)*1440,0),0),"")</f>
        <v/>
      </c>
      <c r="I1324" s="34" t="str">
        <f>IF(M1324="X",IF(E1324&lt;'CẤU HÌNH'!$C$6,ROUND(('CẤU HÌNH'!$C$6-E1324)*1440,0),0),"")</f>
        <v/>
      </c>
      <c r="J1324" s="37" t="str">
        <f>IF(M1324="","",IF(M1324="TC",G1324,IF(M1324="X",IF(ROUND((E1324-'CẤU HÌNH'!$C$6)*24,4)&gt;='CẤU HÌNH'!$C$13,FLOOR(ROUND((E1324-'CẤU HÌNH'!$C$6)*24,4),0.5),0),0)))</f>
        <v/>
      </c>
      <c r="K1324" s="32" t="str">
        <f>IF(A1324="","",IF(COUNTIF('CẤU HÌNH'!$E$5:$E$24,A1324)&gt;0,'CẤU HÌNH'!$C$16,IF(WEEKDAY(A1324)=1,'CẤU HÌNH'!$C$15,'CẤU HÌNH'!$C$14)))</f>
        <v/>
      </c>
      <c r="L1324" s="37" t="str">
        <f t="shared" si="1"/>
        <v/>
      </c>
      <c r="M1324" s="38" t="str">
        <f>IF(OR(A1324="",B1324=""),"",IF(F1324&lt;&gt;"",F1324,IF(G1324=0,"",IF(OR(COUNTIF('CẤU HÌNH'!$E$5:$E$24,A1324)&gt;0,WEEKDAY(A1324)=1),"TC",IF(G1324&gt;='CẤU HÌNH'!$C$11,"X",IF(G1324&gt;='CẤU HÌNH'!$C$12,"N","K"))))))</f>
        <v/>
      </c>
      <c r="N1324" s="17"/>
      <c r="O1324" s="39" t="str">
        <f t="shared" si="2"/>
        <v/>
      </c>
    </row>
    <row r="1325" ht="19.5" customHeight="1">
      <c r="A1325" s="15"/>
      <c r="B1325" s="17"/>
      <c r="C1325" s="22" t="str">
        <f t="array" ref="C1325">IF(B1325="","",IFERROR(INDEX('NHÂN VIÊN'!$C$5:$C$54,MATCH(B1325,'NHÂN VIÊN'!$B$5:$B$54,0)),"⚠ Sai mã NV"))</f>
        <v/>
      </c>
      <c r="D1325" s="24"/>
      <c r="E1325" s="24"/>
      <c r="F1325" s="25"/>
      <c r="G1325" s="32" t="str">
        <f>IF(OR(A1325="",B1325=""),"",IF(AND(D1325&lt;&gt;"",E1325&lt;&gt;""),ROUND(MAX(0,(E1325-D1325)*24-MAX(0,MIN(E1325,'CẤU HÌNH'!$C$8)-MAX(D1325,'CẤU HÌNH'!$C$7))*24),2),0))</f>
        <v/>
      </c>
      <c r="H1325" s="34" t="str">
        <f>IF(M1325="X",IF(D1325&gt;'CẤU HÌNH'!$C$5+'CẤU HÌNH'!$C$10/1440,ROUND((D1325-'CẤU HÌNH'!$C$5)*1440,0),0),"")</f>
        <v/>
      </c>
      <c r="I1325" s="34" t="str">
        <f>IF(M1325="X",IF(E1325&lt;'CẤU HÌNH'!$C$6,ROUND(('CẤU HÌNH'!$C$6-E1325)*1440,0),0),"")</f>
        <v/>
      </c>
      <c r="J1325" s="37" t="str">
        <f>IF(M1325="","",IF(M1325="TC",G1325,IF(M1325="X",IF(ROUND((E1325-'CẤU HÌNH'!$C$6)*24,4)&gt;='CẤU HÌNH'!$C$13,FLOOR(ROUND((E1325-'CẤU HÌNH'!$C$6)*24,4),0.5),0),0)))</f>
        <v/>
      </c>
      <c r="K1325" s="32" t="str">
        <f>IF(A1325="","",IF(COUNTIF('CẤU HÌNH'!$E$5:$E$24,A1325)&gt;0,'CẤU HÌNH'!$C$16,IF(WEEKDAY(A1325)=1,'CẤU HÌNH'!$C$15,'CẤU HÌNH'!$C$14)))</f>
        <v/>
      </c>
      <c r="L1325" s="37" t="str">
        <f t="shared" si="1"/>
        <v/>
      </c>
      <c r="M1325" s="38" t="str">
        <f>IF(OR(A1325="",B1325=""),"",IF(F1325&lt;&gt;"",F1325,IF(G1325=0,"",IF(OR(COUNTIF('CẤU HÌNH'!$E$5:$E$24,A1325)&gt;0,WEEKDAY(A1325)=1),"TC",IF(G1325&gt;='CẤU HÌNH'!$C$11,"X",IF(G1325&gt;='CẤU HÌNH'!$C$12,"N","K"))))))</f>
        <v/>
      </c>
      <c r="N1325" s="17"/>
      <c r="O1325" s="39" t="str">
        <f t="shared" si="2"/>
        <v/>
      </c>
    </row>
    <row r="1326" ht="19.5" customHeight="1">
      <c r="A1326" s="15"/>
      <c r="B1326" s="17"/>
      <c r="C1326" s="22" t="str">
        <f t="array" ref="C1326">IF(B1326="","",IFERROR(INDEX('NHÂN VIÊN'!$C$5:$C$54,MATCH(B1326,'NHÂN VIÊN'!$B$5:$B$54,0)),"⚠ Sai mã NV"))</f>
        <v/>
      </c>
      <c r="D1326" s="24"/>
      <c r="E1326" s="24"/>
      <c r="F1326" s="25"/>
      <c r="G1326" s="32" t="str">
        <f>IF(OR(A1326="",B1326=""),"",IF(AND(D1326&lt;&gt;"",E1326&lt;&gt;""),ROUND(MAX(0,(E1326-D1326)*24-MAX(0,MIN(E1326,'CẤU HÌNH'!$C$8)-MAX(D1326,'CẤU HÌNH'!$C$7))*24),2),0))</f>
        <v/>
      </c>
      <c r="H1326" s="34" t="str">
        <f>IF(M1326="X",IF(D1326&gt;'CẤU HÌNH'!$C$5+'CẤU HÌNH'!$C$10/1440,ROUND((D1326-'CẤU HÌNH'!$C$5)*1440,0),0),"")</f>
        <v/>
      </c>
      <c r="I1326" s="34" t="str">
        <f>IF(M1326="X",IF(E1326&lt;'CẤU HÌNH'!$C$6,ROUND(('CẤU HÌNH'!$C$6-E1326)*1440,0),0),"")</f>
        <v/>
      </c>
      <c r="J1326" s="37" t="str">
        <f>IF(M1326="","",IF(M1326="TC",G1326,IF(M1326="X",IF(ROUND((E1326-'CẤU HÌNH'!$C$6)*24,4)&gt;='CẤU HÌNH'!$C$13,FLOOR(ROUND((E1326-'CẤU HÌNH'!$C$6)*24,4),0.5),0),0)))</f>
        <v/>
      </c>
      <c r="K1326" s="32" t="str">
        <f>IF(A1326="","",IF(COUNTIF('CẤU HÌNH'!$E$5:$E$24,A1326)&gt;0,'CẤU HÌNH'!$C$16,IF(WEEKDAY(A1326)=1,'CẤU HÌNH'!$C$15,'CẤU HÌNH'!$C$14)))</f>
        <v/>
      </c>
      <c r="L1326" s="37" t="str">
        <f t="shared" si="1"/>
        <v/>
      </c>
      <c r="M1326" s="38" t="str">
        <f>IF(OR(A1326="",B1326=""),"",IF(F1326&lt;&gt;"",F1326,IF(G1326=0,"",IF(OR(COUNTIF('CẤU HÌNH'!$E$5:$E$24,A1326)&gt;0,WEEKDAY(A1326)=1),"TC",IF(G1326&gt;='CẤU HÌNH'!$C$11,"X",IF(G1326&gt;='CẤU HÌNH'!$C$12,"N","K"))))))</f>
        <v/>
      </c>
      <c r="N1326" s="17"/>
      <c r="O1326" s="39" t="str">
        <f t="shared" si="2"/>
        <v/>
      </c>
    </row>
    <row r="1327" ht="19.5" customHeight="1">
      <c r="A1327" s="15"/>
      <c r="B1327" s="17"/>
      <c r="C1327" s="22" t="str">
        <f t="array" ref="C1327">IF(B1327="","",IFERROR(INDEX('NHÂN VIÊN'!$C$5:$C$54,MATCH(B1327,'NHÂN VIÊN'!$B$5:$B$54,0)),"⚠ Sai mã NV"))</f>
        <v/>
      </c>
      <c r="D1327" s="24"/>
      <c r="E1327" s="24"/>
      <c r="F1327" s="25"/>
      <c r="G1327" s="32" t="str">
        <f>IF(OR(A1327="",B1327=""),"",IF(AND(D1327&lt;&gt;"",E1327&lt;&gt;""),ROUND(MAX(0,(E1327-D1327)*24-MAX(0,MIN(E1327,'CẤU HÌNH'!$C$8)-MAX(D1327,'CẤU HÌNH'!$C$7))*24),2),0))</f>
        <v/>
      </c>
      <c r="H1327" s="34" t="str">
        <f>IF(M1327="X",IF(D1327&gt;'CẤU HÌNH'!$C$5+'CẤU HÌNH'!$C$10/1440,ROUND((D1327-'CẤU HÌNH'!$C$5)*1440,0),0),"")</f>
        <v/>
      </c>
      <c r="I1327" s="34" t="str">
        <f>IF(M1327="X",IF(E1327&lt;'CẤU HÌNH'!$C$6,ROUND(('CẤU HÌNH'!$C$6-E1327)*1440,0),0),"")</f>
        <v/>
      </c>
      <c r="J1327" s="37" t="str">
        <f>IF(M1327="","",IF(M1327="TC",G1327,IF(M1327="X",IF(ROUND((E1327-'CẤU HÌNH'!$C$6)*24,4)&gt;='CẤU HÌNH'!$C$13,FLOOR(ROUND((E1327-'CẤU HÌNH'!$C$6)*24,4),0.5),0),0)))</f>
        <v/>
      </c>
      <c r="K1327" s="32" t="str">
        <f>IF(A1327="","",IF(COUNTIF('CẤU HÌNH'!$E$5:$E$24,A1327)&gt;0,'CẤU HÌNH'!$C$16,IF(WEEKDAY(A1327)=1,'CẤU HÌNH'!$C$15,'CẤU HÌNH'!$C$14)))</f>
        <v/>
      </c>
      <c r="L1327" s="37" t="str">
        <f t="shared" si="1"/>
        <v/>
      </c>
      <c r="M1327" s="38" t="str">
        <f>IF(OR(A1327="",B1327=""),"",IF(F1327&lt;&gt;"",F1327,IF(G1327=0,"",IF(OR(COUNTIF('CẤU HÌNH'!$E$5:$E$24,A1327)&gt;0,WEEKDAY(A1327)=1),"TC",IF(G1327&gt;='CẤU HÌNH'!$C$11,"X",IF(G1327&gt;='CẤU HÌNH'!$C$12,"N","K"))))))</f>
        <v/>
      </c>
      <c r="N1327" s="17"/>
      <c r="O1327" s="39" t="str">
        <f t="shared" si="2"/>
        <v/>
      </c>
    </row>
    <row r="1328" ht="19.5" customHeight="1">
      <c r="A1328" s="15"/>
      <c r="B1328" s="17"/>
      <c r="C1328" s="22" t="str">
        <f t="array" ref="C1328">IF(B1328="","",IFERROR(INDEX('NHÂN VIÊN'!$C$5:$C$54,MATCH(B1328,'NHÂN VIÊN'!$B$5:$B$54,0)),"⚠ Sai mã NV"))</f>
        <v/>
      </c>
      <c r="D1328" s="24"/>
      <c r="E1328" s="24"/>
      <c r="F1328" s="25"/>
      <c r="G1328" s="32" t="str">
        <f>IF(OR(A1328="",B1328=""),"",IF(AND(D1328&lt;&gt;"",E1328&lt;&gt;""),ROUND(MAX(0,(E1328-D1328)*24-MAX(0,MIN(E1328,'CẤU HÌNH'!$C$8)-MAX(D1328,'CẤU HÌNH'!$C$7))*24),2),0))</f>
        <v/>
      </c>
      <c r="H1328" s="34" t="str">
        <f>IF(M1328="X",IF(D1328&gt;'CẤU HÌNH'!$C$5+'CẤU HÌNH'!$C$10/1440,ROUND((D1328-'CẤU HÌNH'!$C$5)*1440,0),0),"")</f>
        <v/>
      </c>
      <c r="I1328" s="34" t="str">
        <f>IF(M1328="X",IF(E1328&lt;'CẤU HÌNH'!$C$6,ROUND(('CẤU HÌNH'!$C$6-E1328)*1440,0),0),"")</f>
        <v/>
      </c>
      <c r="J1328" s="37" t="str">
        <f>IF(M1328="","",IF(M1328="TC",G1328,IF(M1328="X",IF(ROUND((E1328-'CẤU HÌNH'!$C$6)*24,4)&gt;='CẤU HÌNH'!$C$13,FLOOR(ROUND((E1328-'CẤU HÌNH'!$C$6)*24,4),0.5),0),0)))</f>
        <v/>
      </c>
      <c r="K1328" s="32" t="str">
        <f>IF(A1328="","",IF(COUNTIF('CẤU HÌNH'!$E$5:$E$24,A1328)&gt;0,'CẤU HÌNH'!$C$16,IF(WEEKDAY(A1328)=1,'CẤU HÌNH'!$C$15,'CẤU HÌNH'!$C$14)))</f>
        <v/>
      </c>
      <c r="L1328" s="37" t="str">
        <f t="shared" si="1"/>
        <v/>
      </c>
      <c r="M1328" s="38" t="str">
        <f>IF(OR(A1328="",B1328=""),"",IF(F1328&lt;&gt;"",F1328,IF(G1328=0,"",IF(OR(COUNTIF('CẤU HÌNH'!$E$5:$E$24,A1328)&gt;0,WEEKDAY(A1328)=1),"TC",IF(G1328&gt;='CẤU HÌNH'!$C$11,"X",IF(G1328&gt;='CẤU HÌNH'!$C$12,"N","K"))))))</f>
        <v/>
      </c>
      <c r="N1328" s="17"/>
      <c r="O1328" s="39" t="str">
        <f t="shared" si="2"/>
        <v/>
      </c>
    </row>
    <row r="1329" ht="19.5" customHeight="1">
      <c r="A1329" s="15"/>
      <c r="B1329" s="17"/>
      <c r="C1329" s="22" t="str">
        <f t="array" ref="C1329">IF(B1329="","",IFERROR(INDEX('NHÂN VIÊN'!$C$5:$C$54,MATCH(B1329,'NHÂN VIÊN'!$B$5:$B$54,0)),"⚠ Sai mã NV"))</f>
        <v/>
      </c>
      <c r="D1329" s="24"/>
      <c r="E1329" s="24"/>
      <c r="F1329" s="25"/>
      <c r="G1329" s="32" t="str">
        <f>IF(OR(A1329="",B1329=""),"",IF(AND(D1329&lt;&gt;"",E1329&lt;&gt;""),ROUND(MAX(0,(E1329-D1329)*24-MAX(0,MIN(E1329,'CẤU HÌNH'!$C$8)-MAX(D1329,'CẤU HÌNH'!$C$7))*24),2),0))</f>
        <v/>
      </c>
      <c r="H1329" s="34" t="str">
        <f>IF(M1329="X",IF(D1329&gt;'CẤU HÌNH'!$C$5+'CẤU HÌNH'!$C$10/1440,ROUND((D1329-'CẤU HÌNH'!$C$5)*1440,0),0),"")</f>
        <v/>
      </c>
      <c r="I1329" s="34" t="str">
        <f>IF(M1329="X",IF(E1329&lt;'CẤU HÌNH'!$C$6,ROUND(('CẤU HÌNH'!$C$6-E1329)*1440,0),0),"")</f>
        <v/>
      </c>
      <c r="J1329" s="37" t="str">
        <f>IF(M1329="","",IF(M1329="TC",G1329,IF(M1329="X",IF(ROUND((E1329-'CẤU HÌNH'!$C$6)*24,4)&gt;='CẤU HÌNH'!$C$13,FLOOR(ROUND((E1329-'CẤU HÌNH'!$C$6)*24,4),0.5),0),0)))</f>
        <v/>
      </c>
      <c r="K1329" s="32" t="str">
        <f>IF(A1329="","",IF(COUNTIF('CẤU HÌNH'!$E$5:$E$24,A1329)&gt;0,'CẤU HÌNH'!$C$16,IF(WEEKDAY(A1329)=1,'CẤU HÌNH'!$C$15,'CẤU HÌNH'!$C$14)))</f>
        <v/>
      </c>
      <c r="L1329" s="37" t="str">
        <f t="shared" si="1"/>
        <v/>
      </c>
      <c r="M1329" s="38" t="str">
        <f>IF(OR(A1329="",B1329=""),"",IF(F1329&lt;&gt;"",F1329,IF(G1329=0,"",IF(OR(COUNTIF('CẤU HÌNH'!$E$5:$E$24,A1329)&gt;0,WEEKDAY(A1329)=1),"TC",IF(G1329&gt;='CẤU HÌNH'!$C$11,"X",IF(G1329&gt;='CẤU HÌNH'!$C$12,"N","K"))))))</f>
        <v/>
      </c>
      <c r="N1329" s="17"/>
      <c r="O1329" s="39" t="str">
        <f t="shared" si="2"/>
        <v/>
      </c>
    </row>
    <row r="1330" ht="19.5" customHeight="1">
      <c r="A1330" s="15"/>
      <c r="B1330" s="17"/>
      <c r="C1330" s="22" t="str">
        <f t="array" ref="C1330">IF(B1330="","",IFERROR(INDEX('NHÂN VIÊN'!$C$5:$C$54,MATCH(B1330,'NHÂN VIÊN'!$B$5:$B$54,0)),"⚠ Sai mã NV"))</f>
        <v/>
      </c>
      <c r="D1330" s="24"/>
      <c r="E1330" s="24"/>
      <c r="F1330" s="25"/>
      <c r="G1330" s="32" t="str">
        <f>IF(OR(A1330="",B1330=""),"",IF(AND(D1330&lt;&gt;"",E1330&lt;&gt;""),ROUND(MAX(0,(E1330-D1330)*24-MAX(0,MIN(E1330,'CẤU HÌNH'!$C$8)-MAX(D1330,'CẤU HÌNH'!$C$7))*24),2),0))</f>
        <v/>
      </c>
      <c r="H1330" s="34" t="str">
        <f>IF(M1330="X",IF(D1330&gt;'CẤU HÌNH'!$C$5+'CẤU HÌNH'!$C$10/1440,ROUND((D1330-'CẤU HÌNH'!$C$5)*1440,0),0),"")</f>
        <v/>
      </c>
      <c r="I1330" s="34" t="str">
        <f>IF(M1330="X",IF(E1330&lt;'CẤU HÌNH'!$C$6,ROUND(('CẤU HÌNH'!$C$6-E1330)*1440,0),0),"")</f>
        <v/>
      </c>
      <c r="J1330" s="37" t="str">
        <f>IF(M1330="","",IF(M1330="TC",G1330,IF(M1330="X",IF(ROUND((E1330-'CẤU HÌNH'!$C$6)*24,4)&gt;='CẤU HÌNH'!$C$13,FLOOR(ROUND((E1330-'CẤU HÌNH'!$C$6)*24,4),0.5),0),0)))</f>
        <v/>
      </c>
      <c r="K1330" s="32" t="str">
        <f>IF(A1330="","",IF(COUNTIF('CẤU HÌNH'!$E$5:$E$24,A1330)&gt;0,'CẤU HÌNH'!$C$16,IF(WEEKDAY(A1330)=1,'CẤU HÌNH'!$C$15,'CẤU HÌNH'!$C$14)))</f>
        <v/>
      </c>
      <c r="L1330" s="37" t="str">
        <f t="shared" si="1"/>
        <v/>
      </c>
      <c r="M1330" s="38" t="str">
        <f>IF(OR(A1330="",B1330=""),"",IF(F1330&lt;&gt;"",F1330,IF(G1330=0,"",IF(OR(COUNTIF('CẤU HÌNH'!$E$5:$E$24,A1330)&gt;0,WEEKDAY(A1330)=1),"TC",IF(G1330&gt;='CẤU HÌNH'!$C$11,"X",IF(G1330&gt;='CẤU HÌNH'!$C$12,"N","K"))))))</f>
        <v/>
      </c>
      <c r="N1330" s="17"/>
      <c r="O1330" s="39" t="str">
        <f t="shared" si="2"/>
        <v/>
      </c>
    </row>
    <row r="1331" ht="19.5" customHeight="1">
      <c r="A1331" s="15"/>
      <c r="B1331" s="17"/>
      <c r="C1331" s="22" t="str">
        <f t="array" ref="C1331">IF(B1331="","",IFERROR(INDEX('NHÂN VIÊN'!$C$5:$C$54,MATCH(B1331,'NHÂN VIÊN'!$B$5:$B$54,0)),"⚠ Sai mã NV"))</f>
        <v/>
      </c>
      <c r="D1331" s="24"/>
      <c r="E1331" s="24"/>
      <c r="F1331" s="25"/>
      <c r="G1331" s="32" t="str">
        <f>IF(OR(A1331="",B1331=""),"",IF(AND(D1331&lt;&gt;"",E1331&lt;&gt;""),ROUND(MAX(0,(E1331-D1331)*24-MAX(0,MIN(E1331,'CẤU HÌNH'!$C$8)-MAX(D1331,'CẤU HÌNH'!$C$7))*24),2),0))</f>
        <v/>
      </c>
      <c r="H1331" s="34" t="str">
        <f>IF(M1331="X",IF(D1331&gt;'CẤU HÌNH'!$C$5+'CẤU HÌNH'!$C$10/1440,ROUND((D1331-'CẤU HÌNH'!$C$5)*1440,0),0),"")</f>
        <v/>
      </c>
      <c r="I1331" s="34" t="str">
        <f>IF(M1331="X",IF(E1331&lt;'CẤU HÌNH'!$C$6,ROUND(('CẤU HÌNH'!$C$6-E1331)*1440,0),0),"")</f>
        <v/>
      </c>
      <c r="J1331" s="37" t="str">
        <f>IF(M1331="","",IF(M1331="TC",G1331,IF(M1331="X",IF(ROUND((E1331-'CẤU HÌNH'!$C$6)*24,4)&gt;='CẤU HÌNH'!$C$13,FLOOR(ROUND((E1331-'CẤU HÌNH'!$C$6)*24,4),0.5),0),0)))</f>
        <v/>
      </c>
      <c r="K1331" s="32" t="str">
        <f>IF(A1331="","",IF(COUNTIF('CẤU HÌNH'!$E$5:$E$24,A1331)&gt;0,'CẤU HÌNH'!$C$16,IF(WEEKDAY(A1331)=1,'CẤU HÌNH'!$C$15,'CẤU HÌNH'!$C$14)))</f>
        <v/>
      </c>
      <c r="L1331" s="37" t="str">
        <f t="shared" si="1"/>
        <v/>
      </c>
      <c r="M1331" s="38" t="str">
        <f>IF(OR(A1331="",B1331=""),"",IF(F1331&lt;&gt;"",F1331,IF(G1331=0,"",IF(OR(COUNTIF('CẤU HÌNH'!$E$5:$E$24,A1331)&gt;0,WEEKDAY(A1331)=1),"TC",IF(G1331&gt;='CẤU HÌNH'!$C$11,"X",IF(G1331&gt;='CẤU HÌNH'!$C$12,"N","K"))))))</f>
        <v/>
      </c>
      <c r="N1331" s="17"/>
      <c r="O1331" s="39" t="str">
        <f t="shared" si="2"/>
        <v/>
      </c>
    </row>
    <row r="1332" ht="19.5" customHeight="1">
      <c r="A1332" s="15"/>
      <c r="B1332" s="17"/>
      <c r="C1332" s="22" t="str">
        <f t="array" ref="C1332">IF(B1332="","",IFERROR(INDEX('NHÂN VIÊN'!$C$5:$C$54,MATCH(B1332,'NHÂN VIÊN'!$B$5:$B$54,0)),"⚠ Sai mã NV"))</f>
        <v/>
      </c>
      <c r="D1332" s="24"/>
      <c r="E1332" s="24"/>
      <c r="F1332" s="25"/>
      <c r="G1332" s="32" t="str">
        <f>IF(OR(A1332="",B1332=""),"",IF(AND(D1332&lt;&gt;"",E1332&lt;&gt;""),ROUND(MAX(0,(E1332-D1332)*24-MAX(0,MIN(E1332,'CẤU HÌNH'!$C$8)-MAX(D1332,'CẤU HÌNH'!$C$7))*24),2),0))</f>
        <v/>
      </c>
      <c r="H1332" s="34" t="str">
        <f>IF(M1332="X",IF(D1332&gt;'CẤU HÌNH'!$C$5+'CẤU HÌNH'!$C$10/1440,ROUND((D1332-'CẤU HÌNH'!$C$5)*1440,0),0),"")</f>
        <v/>
      </c>
      <c r="I1332" s="34" t="str">
        <f>IF(M1332="X",IF(E1332&lt;'CẤU HÌNH'!$C$6,ROUND(('CẤU HÌNH'!$C$6-E1332)*1440,0),0),"")</f>
        <v/>
      </c>
      <c r="J1332" s="37" t="str">
        <f>IF(M1332="","",IF(M1332="TC",G1332,IF(M1332="X",IF(ROUND((E1332-'CẤU HÌNH'!$C$6)*24,4)&gt;='CẤU HÌNH'!$C$13,FLOOR(ROUND((E1332-'CẤU HÌNH'!$C$6)*24,4),0.5),0),0)))</f>
        <v/>
      </c>
      <c r="K1332" s="32" t="str">
        <f>IF(A1332="","",IF(COUNTIF('CẤU HÌNH'!$E$5:$E$24,A1332)&gt;0,'CẤU HÌNH'!$C$16,IF(WEEKDAY(A1332)=1,'CẤU HÌNH'!$C$15,'CẤU HÌNH'!$C$14)))</f>
        <v/>
      </c>
      <c r="L1332" s="37" t="str">
        <f t="shared" si="1"/>
        <v/>
      </c>
      <c r="M1332" s="38" t="str">
        <f>IF(OR(A1332="",B1332=""),"",IF(F1332&lt;&gt;"",F1332,IF(G1332=0,"",IF(OR(COUNTIF('CẤU HÌNH'!$E$5:$E$24,A1332)&gt;0,WEEKDAY(A1332)=1),"TC",IF(G1332&gt;='CẤU HÌNH'!$C$11,"X",IF(G1332&gt;='CẤU HÌNH'!$C$12,"N","K"))))))</f>
        <v/>
      </c>
      <c r="N1332" s="17"/>
      <c r="O1332" s="39" t="str">
        <f t="shared" si="2"/>
        <v/>
      </c>
    </row>
    <row r="1333" ht="19.5" customHeight="1">
      <c r="A1333" s="15"/>
      <c r="B1333" s="17"/>
      <c r="C1333" s="22" t="str">
        <f t="array" ref="C1333">IF(B1333="","",IFERROR(INDEX('NHÂN VIÊN'!$C$5:$C$54,MATCH(B1333,'NHÂN VIÊN'!$B$5:$B$54,0)),"⚠ Sai mã NV"))</f>
        <v/>
      </c>
      <c r="D1333" s="24"/>
      <c r="E1333" s="24"/>
      <c r="F1333" s="25"/>
      <c r="G1333" s="32" t="str">
        <f>IF(OR(A1333="",B1333=""),"",IF(AND(D1333&lt;&gt;"",E1333&lt;&gt;""),ROUND(MAX(0,(E1333-D1333)*24-MAX(0,MIN(E1333,'CẤU HÌNH'!$C$8)-MAX(D1333,'CẤU HÌNH'!$C$7))*24),2),0))</f>
        <v/>
      </c>
      <c r="H1333" s="34" t="str">
        <f>IF(M1333="X",IF(D1333&gt;'CẤU HÌNH'!$C$5+'CẤU HÌNH'!$C$10/1440,ROUND((D1333-'CẤU HÌNH'!$C$5)*1440,0),0),"")</f>
        <v/>
      </c>
      <c r="I1333" s="34" t="str">
        <f>IF(M1333="X",IF(E1333&lt;'CẤU HÌNH'!$C$6,ROUND(('CẤU HÌNH'!$C$6-E1333)*1440,0),0),"")</f>
        <v/>
      </c>
      <c r="J1333" s="37" t="str">
        <f>IF(M1333="","",IF(M1333="TC",G1333,IF(M1333="X",IF(ROUND((E1333-'CẤU HÌNH'!$C$6)*24,4)&gt;='CẤU HÌNH'!$C$13,FLOOR(ROUND((E1333-'CẤU HÌNH'!$C$6)*24,4),0.5),0),0)))</f>
        <v/>
      </c>
      <c r="K1333" s="32" t="str">
        <f>IF(A1333="","",IF(COUNTIF('CẤU HÌNH'!$E$5:$E$24,A1333)&gt;0,'CẤU HÌNH'!$C$16,IF(WEEKDAY(A1333)=1,'CẤU HÌNH'!$C$15,'CẤU HÌNH'!$C$14)))</f>
        <v/>
      </c>
      <c r="L1333" s="37" t="str">
        <f t="shared" si="1"/>
        <v/>
      </c>
      <c r="M1333" s="38" t="str">
        <f>IF(OR(A1333="",B1333=""),"",IF(F1333&lt;&gt;"",F1333,IF(G1333=0,"",IF(OR(COUNTIF('CẤU HÌNH'!$E$5:$E$24,A1333)&gt;0,WEEKDAY(A1333)=1),"TC",IF(G1333&gt;='CẤU HÌNH'!$C$11,"X",IF(G1333&gt;='CẤU HÌNH'!$C$12,"N","K"))))))</f>
        <v/>
      </c>
      <c r="N1333" s="17"/>
      <c r="O1333" s="39" t="str">
        <f t="shared" si="2"/>
        <v/>
      </c>
    </row>
    <row r="1334" ht="19.5" customHeight="1">
      <c r="A1334" s="15"/>
      <c r="B1334" s="17"/>
      <c r="C1334" s="22" t="str">
        <f t="array" ref="C1334">IF(B1334="","",IFERROR(INDEX('NHÂN VIÊN'!$C$5:$C$54,MATCH(B1334,'NHÂN VIÊN'!$B$5:$B$54,0)),"⚠ Sai mã NV"))</f>
        <v/>
      </c>
      <c r="D1334" s="24"/>
      <c r="E1334" s="24"/>
      <c r="F1334" s="25"/>
      <c r="G1334" s="32" t="str">
        <f>IF(OR(A1334="",B1334=""),"",IF(AND(D1334&lt;&gt;"",E1334&lt;&gt;""),ROUND(MAX(0,(E1334-D1334)*24-MAX(0,MIN(E1334,'CẤU HÌNH'!$C$8)-MAX(D1334,'CẤU HÌNH'!$C$7))*24),2),0))</f>
        <v/>
      </c>
      <c r="H1334" s="34" t="str">
        <f>IF(M1334="X",IF(D1334&gt;'CẤU HÌNH'!$C$5+'CẤU HÌNH'!$C$10/1440,ROUND((D1334-'CẤU HÌNH'!$C$5)*1440,0),0),"")</f>
        <v/>
      </c>
      <c r="I1334" s="34" t="str">
        <f>IF(M1334="X",IF(E1334&lt;'CẤU HÌNH'!$C$6,ROUND(('CẤU HÌNH'!$C$6-E1334)*1440,0),0),"")</f>
        <v/>
      </c>
      <c r="J1334" s="37" t="str">
        <f>IF(M1334="","",IF(M1334="TC",G1334,IF(M1334="X",IF(ROUND((E1334-'CẤU HÌNH'!$C$6)*24,4)&gt;='CẤU HÌNH'!$C$13,FLOOR(ROUND((E1334-'CẤU HÌNH'!$C$6)*24,4),0.5),0),0)))</f>
        <v/>
      </c>
      <c r="K1334" s="32" t="str">
        <f>IF(A1334="","",IF(COUNTIF('CẤU HÌNH'!$E$5:$E$24,A1334)&gt;0,'CẤU HÌNH'!$C$16,IF(WEEKDAY(A1334)=1,'CẤU HÌNH'!$C$15,'CẤU HÌNH'!$C$14)))</f>
        <v/>
      </c>
      <c r="L1334" s="37" t="str">
        <f t="shared" si="1"/>
        <v/>
      </c>
      <c r="M1334" s="38" t="str">
        <f>IF(OR(A1334="",B1334=""),"",IF(F1334&lt;&gt;"",F1334,IF(G1334=0,"",IF(OR(COUNTIF('CẤU HÌNH'!$E$5:$E$24,A1334)&gt;0,WEEKDAY(A1334)=1),"TC",IF(G1334&gt;='CẤU HÌNH'!$C$11,"X",IF(G1334&gt;='CẤU HÌNH'!$C$12,"N","K"))))))</f>
        <v/>
      </c>
      <c r="N1334" s="17"/>
      <c r="O1334" s="39" t="str">
        <f t="shared" si="2"/>
        <v/>
      </c>
    </row>
    <row r="1335" ht="19.5" customHeight="1">
      <c r="A1335" s="15"/>
      <c r="B1335" s="17"/>
      <c r="C1335" s="22" t="str">
        <f t="array" ref="C1335">IF(B1335="","",IFERROR(INDEX('NHÂN VIÊN'!$C$5:$C$54,MATCH(B1335,'NHÂN VIÊN'!$B$5:$B$54,0)),"⚠ Sai mã NV"))</f>
        <v/>
      </c>
      <c r="D1335" s="24"/>
      <c r="E1335" s="24"/>
      <c r="F1335" s="25"/>
      <c r="G1335" s="32" t="str">
        <f>IF(OR(A1335="",B1335=""),"",IF(AND(D1335&lt;&gt;"",E1335&lt;&gt;""),ROUND(MAX(0,(E1335-D1335)*24-MAX(0,MIN(E1335,'CẤU HÌNH'!$C$8)-MAX(D1335,'CẤU HÌNH'!$C$7))*24),2),0))</f>
        <v/>
      </c>
      <c r="H1335" s="34" t="str">
        <f>IF(M1335="X",IF(D1335&gt;'CẤU HÌNH'!$C$5+'CẤU HÌNH'!$C$10/1440,ROUND((D1335-'CẤU HÌNH'!$C$5)*1440,0),0),"")</f>
        <v/>
      </c>
      <c r="I1335" s="34" t="str">
        <f>IF(M1335="X",IF(E1335&lt;'CẤU HÌNH'!$C$6,ROUND(('CẤU HÌNH'!$C$6-E1335)*1440,0),0),"")</f>
        <v/>
      </c>
      <c r="J1335" s="37" t="str">
        <f>IF(M1335="","",IF(M1335="TC",G1335,IF(M1335="X",IF(ROUND((E1335-'CẤU HÌNH'!$C$6)*24,4)&gt;='CẤU HÌNH'!$C$13,FLOOR(ROUND((E1335-'CẤU HÌNH'!$C$6)*24,4),0.5),0),0)))</f>
        <v/>
      </c>
      <c r="K1335" s="32" t="str">
        <f>IF(A1335="","",IF(COUNTIF('CẤU HÌNH'!$E$5:$E$24,A1335)&gt;0,'CẤU HÌNH'!$C$16,IF(WEEKDAY(A1335)=1,'CẤU HÌNH'!$C$15,'CẤU HÌNH'!$C$14)))</f>
        <v/>
      </c>
      <c r="L1335" s="37" t="str">
        <f t="shared" si="1"/>
        <v/>
      </c>
      <c r="M1335" s="38" t="str">
        <f>IF(OR(A1335="",B1335=""),"",IF(F1335&lt;&gt;"",F1335,IF(G1335=0,"",IF(OR(COUNTIF('CẤU HÌNH'!$E$5:$E$24,A1335)&gt;0,WEEKDAY(A1335)=1),"TC",IF(G1335&gt;='CẤU HÌNH'!$C$11,"X",IF(G1335&gt;='CẤU HÌNH'!$C$12,"N","K"))))))</f>
        <v/>
      </c>
      <c r="N1335" s="17"/>
      <c r="O1335" s="39" t="str">
        <f t="shared" si="2"/>
        <v/>
      </c>
    </row>
    <row r="1336" ht="19.5" customHeight="1">
      <c r="A1336" s="15"/>
      <c r="B1336" s="17"/>
      <c r="C1336" s="22" t="str">
        <f t="array" ref="C1336">IF(B1336="","",IFERROR(INDEX('NHÂN VIÊN'!$C$5:$C$54,MATCH(B1336,'NHÂN VIÊN'!$B$5:$B$54,0)),"⚠ Sai mã NV"))</f>
        <v/>
      </c>
      <c r="D1336" s="24"/>
      <c r="E1336" s="24"/>
      <c r="F1336" s="25"/>
      <c r="G1336" s="32" t="str">
        <f>IF(OR(A1336="",B1336=""),"",IF(AND(D1336&lt;&gt;"",E1336&lt;&gt;""),ROUND(MAX(0,(E1336-D1336)*24-MAX(0,MIN(E1336,'CẤU HÌNH'!$C$8)-MAX(D1336,'CẤU HÌNH'!$C$7))*24),2),0))</f>
        <v/>
      </c>
      <c r="H1336" s="34" t="str">
        <f>IF(M1336="X",IF(D1336&gt;'CẤU HÌNH'!$C$5+'CẤU HÌNH'!$C$10/1440,ROUND((D1336-'CẤU HÌNH'!$C$5)*1440,0),0),"")</f>
        <v/>
      </c>
      <c r="I1336" s="34" t="str">
        <f>IF(M1336="X",IF(E1336&lt;'CẤU HÌNH'!$C$6,ROUND(('CẤU HÌNH'!$C$6-E1336)*1440,0),0),"")</f>
        <v/>
      </c>
      <c r="J1336" s="37" t="str">
        <f>IF(M1336="","",IF(M1336="TC",G1336,IF(M1336="X",IF(ROUND((E1336-'CẤU HÌNH'!$C$6)*24,4)&gt;='CẤU HÌNH'!$C$13,FLOOR(ROUND((E1336-'CẤU HÌNH'!$C$6)*24,4),0.5),0),0)))</f>
        <v/>
      </c>
      <c r="K1336" s="32" t="str">
        <f>IF(A1336="","",IF(COUNTIF('CẤU HÌNH'!$E$5:$E$24,A1336)&gt;0,'CẤU HÌNH'!$C$16,IF(WEEKDAY(A1336)=1,'CẤU HÌNH'!$C$15,'CẤU HÌNH'!$C$14)))</f>
        <v/>
      </c>
      <c r="L1336" s="37" t="str">
        <f t="shared" si="1"/>
        <v/>
      </c>
      <c r="M1336" s="38" t="str">
        <f>IF(OR(A1336="",B1336=""),"",IF(F1336&lt;&gt;"",F1336,IF(G1336=0,"",IF(OR(COUNTIF('CẤU HÌNH'!$E$5:$E$24,A1336)&gt;0,WEEKDAY(A1336)=1),"TC",IF(G1336&gt;='CẤU HÌNH'!$C$11,"X",IF(G1336&gt;='CẤU HÌNH'!$C$12,"N","K"))))))</f>
        <v/>
      </c>
      <c r="N1336" s="17"/>
      <c r="O1336" s="39" t="str">
        <f t="shared" si="2"/>
        <v/>
      </c>
    </row>
    <row r="1337" ht="19.5" customHeight="1">
      <c r="A1337" s="15"/>
      <c r="B1337" s="17"/>
      <c r="C1337" s="22" t="str">
        <f t="array" ref="C1337">IF(B1337="","",IFERROR(INDEX('NHÂN VIÊN'!$C$5:$C$54,MATCH(B1337,'NHÂN VIÊN'!$B$5:$B$54,0)),"⚠ Sai mã NV"))</f>
        <v/>
      </c>
      <c r="D1337" s="24"/>
      <c r="E1337" s="24"/>
      <c r="F1337" s="25"/>
      <c r="G1337" s="32" t="str">
        <f>IF(OR(A1337="",B1337=""),"",IF(AND(D1337&lt;&gt;"",E1337&lt;&gt;""),ROUND(MAX(0,(E1337-D1337)*24-MAX(0,MIN(E1337,'CẤU HÌNH'!$C$8)-MAX(D1337,'CẤU HÌNH'!$C$7))*24),2),0))</f>
        <v/>
      </c>
      <c r="H1337" s="34" t="str">
        <f>IF(M1337="X",IF(D1337&gt;'CẤU HÌNH'!$C$5+'CẤU HÌNH'!$C$10/1440,ROUND((D1337-'CẤU HÌNH'!$C$5)*1440,0),0),"")</f>
        <v/>
      </c>
      <c r="I1337" s="34" t="str">
        <f>IF(M1337="X",IF(E1337&lt;'CẤU HÌNH'!$C$6,ROUND(('CẤU HÌNH'!$C$6-E1337)*1440,0),0),"")</f>
        <v/>
      </c>
      <c r="J1337" s="37" t="str">
        <f>IF(M1337="","",IF(M1337="TC",G1337,IF(M1337="X",IF(ROUND((E1337-'CẤU HÌNH'!$C$6)*24,4)&gt;='CẤU HÌNH'!$C$13,FLOOR(ROUND((E1337-'CẤU HÌNH'!$C$6)*24,4),0.5),0),0)))</f>
        <v/>
      </c>
      <c r="K1337" s="32" t="str">
        <f>IF(A1337="","",IF(COUNTIF('CẤU HÌNH'!$E$5:$E$24,A1337)&gt;0,'CẤU HÌNH'!$C$16,IF(WEEKDAY(A1337)=1,'CẤU HÌNH'!$C$15,'CẤU HÌNH'!$C$14)))</f>
        <v/>
      </c>
      <c r="L1337" s="37" t="str">
        <f t="shared" si="1"/>
        <v/>
      </c>
      <c r="M1337" s="38" t="str">
        <f>IF(OR(A1337="",B1337=""),"",IF(F1337&lt;&gt;"",F1337,IF(G1337=0,"",IF(OR(COUNTIF('CẤU HÌNH'!$E$5:$E$24,A1337)&gt;0,WEEKDAY(A1337)=1),"TC",IF(G1337&gt;='CẤU HÌNH'!$C$11,"X",IF(G1337&gt;='CẤU HÌNH'!$C$12,"N","K"))))))</f>
        <v/>
      </c>
      <c r="N1337" s="17"/>
      <c r="O1337" s="39" t="str">
        <f t="shared" si="2"/>
        <v/>
      </c>
    </row>
    <row r="1338" ht="19.5" customHeight="1">
      <c r="A1338" s="15"/>
      <c r="B1338" s="17"/>
      <c r="C1338" s="22" t="str">
        <f t="array" ref="C1338">IF(B1338="","",IFERROR(INDEX('NHÂN VIÊN'!$C$5:$C$54,MATCH(B1338,'NHÂN VIÊN'!$B$5:$B$54,0)),"⚠ Sai mã NV"))</f>
        <v/>
      </c>
      <c r="D1338" s="24"/>
      <c r="E1338" s="24"/>
      <c r="F1338" s="25"/>
      <c r="G1338" s="32" t="str">
        <f>IF(OR(A1338="",B1338=""),"",IF(AND(D1338&lt;&gt;"",E1338&lt;&gt;""),ROUND(MAX(0,(E1338-D1338)*24-MAX(0,MIN(E1338,'CẤU HÌNH'!$C$8)-MAX(D1338,'CẤU HÌNH'!$C$7))*24),2),0))</f>
        <v/>
      </c>
      <c r="H1338" s="34" t="str">
        <f>IF(M1338="X",IF(D1338&gt;'CẤU HÌNH'!$C$5+'CẤU HÌNH'!$C$10/1440,ROUND((D1338-'CẤU HÌNH'!$C$5)*1440,0),0),"")</f>
        <v/>
      </c>
      <c r="I1338" s="34" t="str">
        <f>IF(M1338="X",IF(E1338&lt;'CẤU HÌNH'!$C$6,ROUND(('CẤU HÌNH'!$C$6-E1338)*1440,0),0),"")</f>
        <v/>
      </c>
      <c r="J1338" s="37" t="str">
        <f>IF(M1338="","",IF(M1338="TC",G1338,IF(M1338="X",IF(ROUND((E1338-'CẤU HÌNH'!$C$6)*24,4)&gt;='CẤU HÌNH'!$C$13,FLOOR(ROUND((E1338-'CẤU HÌNH'!$C$6)*24,4),0.5),0),0)))</f>
        <v/>
      </c>
      <c r="K1338" s="32" t="str">
        <f>IF(A1338="","",IF(COUNTIF('CẤU HÌNH'!$E$5:$E$24,A1338)&gt;0,'CẤU HÌNH'!$C$16,IF(WEEKDAY(A1338)=1,'CẤU HÌNH'!$C$15,'CẤU HÌNH'!$C$14)))</f>
        <v/>
      </c>
      <c r="L1338" s="37" t="str">
        <f t="shared" si="1"/>
        <v/>
      </c>
      <c r="M1338" s="38" t="str">
        <f>IF(OR(A1338="",B1338=""),"",IF(F1338&lt;&gt;"",F1338,IF(G1338=0,"",IF(OR(COUNTIF('CẤU HÌNH'!$E$5:$E$24,A1338)&gt;0,WEEKDAY(A1338)=1),"TC",IF(G1338&gt;='CẤU HÌNH'!$C$11,"X",IF(G1338&gt;='CẤU HÌNH'!$C$12,"N","K"))))))</f>
        <v/>
      </c>
      <c r="N1338" s="17"/>
      <c r="O1338" s="39" t="str">
        <f t="shared" si="2"/>
        <v/>
      </c>
    </row>
    <row r="1339" ht="19.5" customHeight="1">
      <c r="A1339" s="15"/>
      <c r="B1339" s="17"/>
      <c r="C1339" s="22" t="str">
        <f t="array" ref="C1339">IF(B1339="","",IFERROR(INDEX('NHÂN VIÊN'!$C$5:$C$54,MATCH(B1339,'NHÂN VIÊN'!$B$5:$B$54,0)),"⚠ Sai mã NV"))</f>
        <v/>
      </c>
      <c r="D1339" s="24"/>
      <c r="E1339" s="24"/>
      <c r="F1339" s="25"/>
      <c r="G1339" s="32" t="str">
        <f>IF(OR(A1339="",B1339=""),"",IF(AND(D1339&lt;&gt;"",E1339&lt;&gt;""),ROUND(MAX(0,(E1339-D1339)*24-MAX(0,MIN(E1339,'CẤU HÌNH'!$C$8)-MAX(D1339,'CẤU HÌNH'!$C$7))*24),2),0))</f>
        <v/>
      </c>
      <c r="H1339" s="34" t="str">
        <f>IF(M1339="X",IF(D1339&gt;'CẤU HÌNH'!$C$5+'CẤU HÌNH'!$C$10/1440,ROUND((D1339-'CẤU HÌNH'!$C$5)*1440,0),0),"")</f>
        <v/>
      </c>
      <c r="I1339" s="34" t="str">
        <f>IF(M1339="X",IF(E1339&lt;'CẤU HÌNH'!$C$6,ROUND(('CẤU HÌNH'!$C$6-E1339)*1440,0),0),"")</f>
        <v/>
      </c>
      <c r="J1339" s="37" t="str">
        <f>IF(M1339="","",IF(M1339="TC",G1339,IF(M1339="X",IF(ROUND((E1339-'CẤU HÌNH'!$C$6)*24,4)&gt;='CẤU HÌNH'!$C$13,FLOOR(ROUND((E1339-'CẤU HÌNH'!$C$6)*24,4),0.5),0),0)))</f>
        <v/>
      </c>
      <c r="K1339" s="32" t="str">
        <f>IF(A1339="","",IF(COUNTIF('CẤU HÌNH'!$E$5:$E$24,A1339)&gt;0,'CẤU HÌNH'!$C$16,IF(WEEKDAY(A1339)=1,'CẤU HÌNH'!$C$15,'CẤU HÌNH'!$C$14)))</f>
        <v/>
      </c>
      <c r="L1339" s="37" t="str">
        <f t="shared" si="1"/>
        <v/>
      </c>
      <c r="M1339" s="38" t="str">
        <f>IF(OR(A1339="",B1339=""),"",IF(F1339&lt;&gt;"",F1339,IF(G1339=0,"",IF(OR(COUNTIF('CẤU HÌNH'!$E$5:$E$24,A1339)&gt;0,WEEKDAY(A1339)=1),"TC",IF(G1339&gt;='CẤU HÌNH'!$C$11,"X",IF(G1339&gt;='CẤU HÌNH'!$C$12,"N","K"))))))</f>
        <v/>
      </c>
      <c r="N1339" s="17"/>
      <c r="O1339" s="39" t="str">
        <f t="shared" si="2"/>
        <v/>
      </c>
    </row>
    <row r="1340" ht="19.5" customHeight="1">
      <c r="A1340" s="15"/>
      <c r="B1340" s="17"/>
      <c r="C1340" s="22" t="str">
        <f t="array" ref="C1340">IF(B1340="","",IFERROR(INDEX('NHÂN VIÊN'!$C$5:$C$54,MATCH(B1340,'NHÂN VIÊN'!$B$5:$B$54,0)),"⚠ Sai mã NV"))</f>
        <v/>
      </c>
      <c r="D1340" s="24"/>
      <c r="E1340" s="24"/>
      <c r="F1340" s="25"/>
      <c r="G1340" s="32" t="str">
        <f>IF(OR(A1340="",B1340=""),"",IF(AND(D1340&lt;&gt;"",E1340&lt;&gt;""),ROUND(MAX(0,(E1340-D1340)*24-MAX(0,MIN(E1340,'CẤU HÌNH'!$C$8)-MAX(D1340,'CẤU HÌNH'!$C$7))*24),2),0))</f>
        <v/>
      </c>
      <c r="H1340" s="34" t="str">
        <f>IF(M1340="X",IF(D1340&gt;'CẤU HÌNH'!$C$5+'CẤU HÌNH'!$C$10/1440,ROUND((D1340-'CẤU HÌNH'!$C$5)*1440,0),0),"")</f>
        <v/>
      </c>
      <c r="I1340" s="34" t="str">
        <f>IF(M1340="X",IF(E1340&lt;'CẤU HÌNH'!$C$6,ROUND(('CẤU HÌNH'!$C$6-E1340)*1440,0),0),"")</f>
        <v/>
      </c>
      <c r="J1340" s="37" t="str">
        <f>IF(M1340="","",IF(M1340="TC",G1340,IF(M1340="X",IF(ROUND((E1340-'CẤU HÌNH'!$C$6)*24,4)&gt;='CẤU HÌNH'!$C$13,FLOOR(ROUND((E1340-'CẤU HÌNH'!$C$6)*24,4),0.5),0),0)))</f>
        <v/>
      </c>
      <c r="K1340" s="32" t="str">
        <f>IF(A1340="","",IF(COUNTIF('CẤU HÌNH'!$E$5:$E$24,A1340)&gt;0,'CẤU HÌNH'!$C$16,IF(WEEKDAY(A1340)=1,'CẤU HÌNH'!$C$15,'CẤU HÌNH'!$C$14)))</f>
        <v/>
      </c>
      <c r="L1340" s="37" t="str">
        <f t="shared" si="1"/>
        <v/>
      </c>
      <c r="M1340" s="38" t="str">
        <f>IF(OR(A1340="",B1340=""),"",IF(F1340&lt;&gt;"",F1340,IF(G1340=0,"",IF(OR(COUNTIF('CẤU HÌNH'!$E$5:$E$24,A1340)&gt;0,WEEKDAY(A1340)=1),"TC",IF(G1340&gt;='CẤU HÌNH'!$C$11,"X",IF(G1340&gt;='CẤU HÌNH'!$C$12,"N","K"))))))</f>
        <v/>
      </c>
      <c r="N1340" s="17"/>
      <c r="O1340" s="39" t="str">
        <f t="shared" si="2"/>
        <v/>
      </c>
    </row>
    <row r="1341" ht="19.5" customHeight="1">
      <c r="A1341" s="15"/>
      <c r="B1341" s="17"/>
      <c r="C1341" s="22" t="str">
        <f t="array" ref="C1341">IF(B1341="","",IFERROR(INDEX('NHÂN VIÊN'!$C$5:$C$54,MATCH(B1341,'NHÂN VIÊN'!$B$5:$B$54,0)),"⚠ Sai mã NV"))</f>
        <v/>
      </c>
      <c r="D1341" s="24"/>
      <c r="E1341" s="24"/>
      <c r="F1341" s="25"/>
      <c r="G1341" s="32" t="str">
        <f>IF(OR(A1341="",B1341=""),"",IF(AND(D1341&lt;&gt;"",E1341&lt;&gt;""),ROUND(MAX(0,(E1341-D1341)*24-MAX(0,MIN(E1341,'CẤU HÌNH'!$C$8)-MAX(D1341,'CẤU HÌNH'!$C$7))*24),2),0))</f>
        <v/>
      </c>
      <c r="H1341" s="34" t="str">
        <f>IF(M1341="X",IF(D1341&gt;'CẤU HÌNH'!$C$5+'CẤU HÌNH'!$C$10/1440,ROUND((D1341-'CẤU HÌNH'!$C$5)*1440,0),0),"")</f>
        <v/>
      </c>
      <c r="I1341" s="34" t="str">
        <f>IF(M1341="X",IF(E1341&lt;'CẤU HÌNH'!$C$6,ROUND(('CẤU HÌNH'!$C$6-E1341)*1440,0),0),"")</f>
        <v/>
      </c>
      <c r="J1341" s="37" t="str">
        <f>IF(M1341="","",IF(M1341="TC",G1341,IF(M1341="X",IF(ROUND((E1341-'CẤU HÌNH'!$C$6)*24,4)&gt;='CẤU HÌNH'!$C$13,FLOOR(ROUND((E1341-'CẤU HÌNH'!$C$6)*24,4),0.5),0),0)))</f>
        <v/>
      </c>
      <c r="K1341" s="32" t="str">
        <f>IF(A1341="","",IF(COUNTIF('CẤU HÌNH'!$E$5:$E$24,A1341)&gt;0,'CẤU HÌNH'!$C$16,IF(WEEKDAY(A1341)=1,'CẤU HÌNH'!$C$15,'CẤU HÌNH'!$C$14)))</f>
        <v/>
      </c>
      <c r="L1341" s="37" t="str">
        <f t="shared" si="1"/>
        <v/>
      </c>
      <c r="M1341" s="38" t="str">
        <f>IF(OR(A1341="",B1341=""),"",IF(F1341&lt;&gt;"",F1341,IF(G1341=0,"",IF(OR(COUNTIF('CẤU HÌNH'!$E$5:$E$24,A1341)&gt;0,WEEKDAY(A1341)=1),"TC",IF(G1341&gt;='CẤU HÌNH'!$C$11,"X",IF(G1341&gt;='CẤU HÌNH'!$C$12,"N","K"))))))</f>
        <v/>
      </c>
      <c r="N1341" s="17"/>
      <c r="O1341" s="39" t="str">
        <f t="shared" si="2"/>
        <v/>
      </c>
    </row>
    <row r="1342" ht="19.5" customHeight="1">
      <c r="A1342" s="15"/>
      <c r="B1342" s="17"/>
      <c r="C1342" s="22" t="str">
        <f t="array" ref="C1342">IF(B1342="","",IFERROR(INDEX('NHÂN VIÊN'!$C$5:$C$54,MATCH(B1342,'NHÂN VIÊN'!$B$5:$B$54,0)),"⚠ Sai mã NV"))</f>
        <v/>
      </c>
      <c r="D1342" s="24"/>
      <c r="E1342" s="24"/>
      <c r="F1342" s="25"/>
      <c r="G1342" s="32" t="str">
        <f>IF(OR(A1342="",B1342=""),"",IF(AND(D1342&lt;&gt;"",E1342&lt;&gt;""),ROUND(MAX(0,(E1342-D1342)*24-MAX(0,MIN(E1342,'CẤU HÌNH'!$C$8)-MAX(D1342,'CẤU HÌNH'!$C$7))*24),2),0))</f>
        <v/>
      </c>
      <c r="H1342" s="34" t="str">
        <f>IF(M1342="X",IF(D1342&gt;'CẤU HÌNH'!$C$5+'CẤU HÌNH'!$C$10/1440,ROUND((D1342-'CẤU HÌNH'!$C$5)*1440,0),0),"")</f>
        <v/>
      </c>
      <c r="I1342" s="34" t="str">
        <f>IF(M1342="X",IF(E1342&lt;'CẤU HÌNH'!$C$6,ROUND(('CẤU HÌNH'!$C$6-E1342)*1440,0),0),"")</f>
        <v/>
      </c>
      <c r="J1342" s="37" t="str">
        <f>IF(M1342="","",IF(M1342="TC",G1342,IF(M1342="X",IF(ROUND((E1342-'CẤU HÌNH'!$C$6)*24,4)&gt;='CẤU HÌNH'!$C$13,FLOOR(ROUND((E1342-'CẤU HÌNH'!$C$6)*24,4),0.5),0),0)))</f>
        <v/>
      </c>
      <c r="K1342" s="32" t="str">
        <f>IF(A1342="","",IF(COUNTIF('CẤU HÌNH'!$E$5:$E$24,A1342)&gt;0,'CẤU HÌNH'!$C$16,IF(WEEKDAY(A1342)=1,'CẤU HÌNH'!$C$15,'CẤU HÌNH'!$C$14)))</f>
        <v/>
      </c>
      <c r="L1342" s="37" t="str">
        <f t="shared" si="1"/>
        <v/>
      </c>
      <c r="M1342" s="38" t="str">
        <f>IF(OR(A1342="",B1342=""),"",IF(F1342&lt;&gt;"",F1342,IF(G1342=0,"",IF(OR(COUNTIF('CẤU HÌNH'!$E$5:$E$24,A1342)&gt;0,WEEKDAY(A1342)=1),"TC",IF(G1342&gt;='CẤU HÌNH'!$C$11,"X",IF(G1342&gt;='CẤU HÌNH'!$C$12,"N","K"))))))</f>
        <v/>
      </c>
      <c r="N1342" s="17"/>
      <c r="O1342" s="39" t="str">
        <f t="shared" si="2"/>
        <v/>
      </c>
    </row>
    <row r="1343" ht="19.5" customHeight="1">
      <c r="A1343" s="15"/>
      <c r="B1343" s="17"/>
      <c r="C1343" s="22" t="str">
        <f t="array" ref="C1343">IF(B1343="","",IFERROR(INDEX('NHÂN VIÊN'!$C$5:$C$54,MATCH(B1343,'NHÂN VIÊN'!$B$5:$B$54,0)),"⚠ Sai mã NV"))</f>
        <v/>
      </c>
      <c r="D1343" s="24"/>
      <c r="E1343" s="24"/>
      <c r="F1343" s="25"/>
      <c r="G1343" s="32" t="str">
        <f>IF(OR(A1343="",B1343=""),"",IF(AND(D1343&lt;&gt;"",E1343&lt;&gt;""),ROUND(MAX(0,(E1343-D1343)*24-MAX(0,MIN(E1343,'CẤU HÌNH'!$C$8)-MAX(D1343,'CẤU HÌNH'!$C$7))*24),2),0))</f>
        <v/>
      </c>
      <c r="H1343" s="34" t="str">
        <f>IF(M1343="X",IF(D1343&gt;'CẤU HÌNH'!$C$5+'CẤU HÌNH'!$C$10/1440,ROUND((D1343-'CẤU HÌNH'!$C$5)*1440,0),0),"")</f>
        <v/>
      </c>
      <c r="I1343" s="34" t="str">
        <f>IF(M1343="X",IF(E1343&lt;'CẤU HÌNH'!$C$6,ROUND(('CẤU HÌNH'!$C$6-E1343)*1440,0),0),"")</f>
        <v/>
      </c>
      <c r="J1343" s="37" t="str">
        <f>IF(M1343="","",IF(M1343="TC",G1343,IF(M1343="X",IF(ROUND((E1343-'CẤU HÌNH'!$C$6)*24,4)&gt;='CẤU HÌNH'!$C$13,FLOOR(ROUND((E1343-'CẤU HÌNH'!$C$6)*24,4),0.5),0),0)))</f>
        <v/>
      </c>
      <c r="K1343" s="32" t="str">
        <f>IF(A1343="","",IF(COUNTIF('CẤU HÌNH'!$E$5:$E$24,A1343)&gt;0,'CẤU HÌNH'!$C$16,IF(WEEKDAY(A1343)=1,'CẤU HÌNH'!$C$15,'CẤU HÌNH'!$C$14)))</f>
        <v/>
      </c>
      <c r="L1343" s="37" t="str">
        <f t="shared" si="1"/>
        <v/>
      </c>
      <c r="M1343" s="38" t="str">
        <f>IF(OR(A1343="",B1343=""),"",IF(F1343&lt;&gt;"",F1343,IF(G1343=0,"",IF(OR(COUNTIF('CẤU HÌNH'!$E$5:$E$24,A1343)&gt;0,WEEKDAY(A1343)=1),"TC",IF(G1343&gt;='CẤU HÌNH'!$C$11,"X",IF(G1343&gt;='CẤU HÌNH'!$C$12,"N","K"))))))</f>
        <v/>
      </c>
      <c r="N1343" s="17"/>
      <c r="O1343" s="39" t="str">
        <f t="shared" si="2"/>
        <v/>
      </c>
    </row>
    <row r="1344" ht="19.5" customHeight="1">
      <c r="A1344" s="15"/>
      <c r="B1344" s="17"/>
      <c r="C1344" s="22" t="str">
        <f t="array" ref="C1344">IF(B1344="","",IFERROR(INDEX('NHÂN VIÊN'!$C$5:$C$54,MATCH(B1344,'NHÂN VIÊN'!$B$5:$B$54,0)),"⚠ Sai mã NV"))</f>
        <v/>
      </c>
      <c r="D1344" s="24"/>
      <c r="E1344" s="24"/>
      <c r="F1344" s="25"/>
      <c r="G1344" s="32" t="str">
        <f>IF(OR(A1344="",B1344=""),"",IF(AND(D1344&lt;&gt;"",E1344&lt;&gt;""),ROUND(MAX(0,(E1344-D1344)*24-MAX(0,MIN(E1344,'CẤU HÌNH'!$C$8)-MAX(D1344,'CẤU HÌNH'!$C$7))*24),2),0))</f>
        <v/>
      </c>
      <c r="H1344" s="34" t="str">
        <f>IF(M1344="X",IF(D1344&gt;'CẤU HÌNH'!$C$5+'CẤU HÌNH'!$C$10/1440,ROUND((D1344-'CẤU HÌNH'!$C$5)*1440,0),0),"")</f>
        <v/>
      </c>
      <c r="I1344" s="34" t="str">
        <f>IF(M1344="X",IF(E1344&lt;'CẤU HÌNH'!$C$6,ROUND(('CẤU HÌNH'!$C$6-E1344)*1440,0),0),"")</f>
        <v/>
      </c>
      <c r="J1344" s="37" t="str">
        <f>IF(M1344="","",IF(M1344="TC",G1344,IF(M1344="X",IF(ROUND((E1344-'CẤU HÌNH'!$C$6)*24,4)&gt;='CẤU HÌNH'!$C$13,FLOOR(ROUND((E1344-'CẤU HÌNH'!$C$6)*24,4),0.5),0),0)))</f>
        <v/>
      </c>
      <c r="K1344" s="32" t="str">
        <f>IF(A1344="","",IF(COUNTIF('CẤU HÌNH'!$E$5:$E$24,A1344)&gt;0,'CẤU HÌNH'!$C$16,IF(WEEKDAY(A1344)=1,'CẤU HÌNH'!$C$15,'CẤU HÌNH'!$C$14)))</f>
        <v/>
      </c>
      <c r="L1344" s="37" t="str">
        <f t="shared" si="1"/>
        <v/>
      </c>
      <c r="M1344" s="38" t="str">
        <f>IF(OR(A1344="",B1344=""),"",IF(F1344&lt;&gt;"",F1344,IF(G1344=0,"",IF(OR(COUNTIF('CẤU HÌNH'!$E$5:$E$24,A1344)&gt;0,WEEKDAY(A1344)=1),"TC",IF(G1344&gt;='CẤU HÌNH'!$C$11,"X",IF(G1344&gt;='CẤU HÌNH'!$C$12,"N","K"))))))</f>
        <v/>
      </c>
      <c r="N1344" s="17"/>
      <c r="O1344" s="39" t="str">
        <f t="shared" si="2"/>
        <v/>
      </c>
    </row>
    <row r="1345" ht="19.5" customHeight="1">
      <c r="A1345" s="15"/>
      <c r="B1345" s="17"/>
      <c r="C1345" s="22" t="str">
        <f t="array" ref="C1345">IF(B1345="","",IFERROR(INDEX('NHÂN VIÊN'!$C$5:$C$54,MATCH(B1345,'NHÂN VIÊN'!$B$5:$B$54,0)),"⚠ Sai mã NV"))</f>
        <v/>
      </c>
      <c r="D1345" s="24"/>
      <c r="E1345" s="24"/>
      <c r="F1345" s="25"/>
      <c r="G1345" s="32" t="str">
        <f>IF(OR(A1345="",B1345=""),"",IF(AND(D1345&lt;&gt;"",E1345&lt;&gt;""),ROUND(MAX(0,(E1345-D1345)*24-MAX(0,MIN(E1345,'CẤU HÌNH'!$C$8)-MAX(D1345,'CẤU HÌNH'!$C$7))*24),2),0))</f>
        <v/>
      </c>
      <c r="H1345" s="34" t="str">
        <f>IF(M1345="X",IF(D1345&gt;'CẤU HÌNH'!$C$5+'CẤU HÌNH'!$C$10/1440,ROUND((D1345-'CẤU HÌNH'!$C$5)*1440,0),0),"")</f>
        <v/>
      </c>
      <c r="I1345" s="34" t="str">
        <f>IF(M1345="X",IF(E1345&lt;'CẤU HÌNH'!$C$6,ROUND(('CẤU HÌNH'!$C$6-E1345)*1440,0),0),"")</f>
        <v/>
      </c>
      <c r="J1345" s="37" t="str">
        <f>IF(M1345="","",IF(M1345="TC",G1345,IF(M1345="X",IF(ROUND((E1345-'CẤU HÌNH'!$C$6)*24,4)&gt;='CẤU HÌNH'!$C$13,FLOOR(ROUND((E1345-'CẤU HÌNH'!$C$6)*24,4),0.5),0),0)))</f>
        <v/>
      </c>
      <c r="K1345" s="32" t="str">
        <f>IF(A1345="","",IF(COUNTIF('CẤU HÌNH'!$E$5:$E$24,A1345)&gt;0,'CẤU HÌNH'!$C$16,IF(WEEKDAY(A1345)=1,'CẤU HÌNH'!$C$15,'CẤU HÌNH'!$C$14)))</f>
        <v/>
      </c>
      <c r="L1345" s="37" t="str">
        <f t="shared" si="1"/>
        <v/>
      </c>
      <c r="M1345" s="38" t="str">
        <f>IF(OR(A1345="",B1345=""),"",IF(F1345&lt;&gt;"",F1345,IF(G1345=0,"",IF(OR(COUNTIF('CẤU HÌNH'!$E$5:$E$24,A1345)&gt;0,WEEKDAY(A1345)=1),"TC",IF(G1345&gt;='CẤU HÌNH'!$C$11,"X",IF(G1345&gt;='CẤU HÌNH'!$C$12,"N","K"))))))</f>
        <v/>
      </c>
      <c r="N1345" s="17"/>
      <c r="O1345" s="39" t="str">
        <f t="shared" si="2"/>
        <v/>
      </c>
    </row>
    <row r="1346" ht="19.5" customHeight="1">
      <c r="A1346" s="15"/>
      <c r="B1346" s="17"/>
      <c r="C1346" s="22" t="str">
        <f t="array" ref="C1346">IF(B1346="","",IFERROR(INDEX('NHÂN VIÊN'!$C$5:$C$54,MATCH(B1346,'NHÂN VIÊN'!$B$5:$B$54,0)),"⚠ Sai mã NV"))</f>
        <v/>
      </c>
      <c r="D1346" s="24"/>
      <c r="E1346" s="24"/>
      <c r="F1346" s="25"/>
      <c r="G1346" s="32" t="str">
        <f>IF(OR(A1346="",B1346=""),"",IF(AND(D1346&lt;&gt;"",E1346&lt;&gt;""),ROUND(MAX(0,(E1346-D1346)*24-MAX(0,MIN(E1346,'CẤU HÌNH'!$C$8)-MAX(D1346,'CẤU HÌNH'!$C$7))*24),2),0))</f>
        <v/>
      </c>
      <c r="H1346" s="34" t="str">
        <f>IF(M1346="X",IF(D1346&gt;'CẤU HÌNH'!$C$5+'CẤU HÌNH'!$C$10/1440,ROUND((D1346-'CẤU HÌNH'!$C$5)*1440,0),0),"")</f>
        <v/>
      </c>
      <c r="I1346" s="34" t="str">
        <f>IF(M1346="X",IF(E1346&lt;'CẤU HÌNH'!$C$6,ROUND(('CẤU HÌNH'!$C$6-E1346)*1440,0),0),"")</f>
        <v/>
      </c>
      <c r="J1346" s="37" t="str">
        <f>IF(M1346="","",IF(M1346="TC",G1346,IF(M1346="X",IF(ROUND((E1346-'CẤU HÌNH'!$C$6)*24,4)&gt;='CẤU HÌNH'!$C$13,FLOOR(ROUND((E1346-'CẤU HÌNH'!$C$6)*24,4),0.5),0),0)))</f>
        <v/>
      </c>
      <c r="K1346" s="32" t="str">
        <f>IF(A1346="","",IF(COUNTIF('CẤU HÌNH'!$E$5:$E$24,A1346)&gt;0,'CẤU HÌNH'!$C$16,IF(WEEKDAY(A1346)=1,'CẤU HÌNH'!$C$15,'CẤU HÌNH'!$C$14)))</f>
        <v/>
      </c>
      <c r="L1346" s="37" t="str">
        <f t="shared" si="1"/>
        <v/>
      </c>
      <c r="M1346" s="38" t="str">
        <f>IF(OR(A1346="",B1346=""),"",IF(F1346&lt;&gt;"",F1346,IF(G1346=0,"",IF(OR(COUNTIF('CẤU HÌNH'!$E$5:$E$24,A1346)&gt;0,WEEKDAY(A1346)=1),"TC",IF(G1346&gt;='CẤU HÌNH'!$C$11,"X",IF(G1346&gt;='CẤU HÌNH'!$C$12,"N","K"))))))</f>
        <v/>
      </c>
      <c r="N1346" s="17"/>
      <c r="O1346" s="39" t="str">
        <f t="shared" si="2"/>
        <v/>
      </c>
    </row>
    <row r="1347" ht="19.5" customHeight="1">
      <c r="A1347" s="15"/>
      <c r="B1347" s="17"/>
      <c r="C1347" s="22" t="str">
        <f t="array" ref="C1347">IF(B1347="","",IFERROR(INDEX('NHÂN VIÊN'!$C$5:$C$54,MATCH(B1347,'NHÂN VIÊN'!$B$5:$B$54,0)),"⚠ Sai mã NV"))</f>
        <v/>
      </c>
      <c r="D1347" s="24"/>
      <c r="E1347" s="24"/>
      <c r="F1347" s="25"/>
      <c r="G1347" s="32" t="str">
        <f>IF(OR(A1347="",B1347=""),"",IF(AND(D1347&lt;&gt;"",E1347&lt;&gt;""),ROUND(MAX(0,(E1347-D1347)*24-MAX(0,MIN(E1347,'CẤU HÌNH'!$C$8)-MAX(D1347,'CẤU HÌNH'!$C$7))*24),2),0))</f>
        <v/>
      </c>
      <c r="H1347" s="34" t="str">
        <f>IF(M1347="X",IF(D1347&gt;'CẤU HÌNH'!$C$5+'CẤU HÌNH'!$C$10/1440,ROUND((D1347-'CẤU HÌNH'!$C$5)*1440,0),0),"")</f>
        <v/>
      </c>
      <c r="I1347" s="34" t="str">
        <f>IF(M1347="X",IF(E1347&lt;'CẤU HÌNH'!$C$6,ROUND(('CẤU HÌNH'!$C$6-E1347)*1440,0),0),"")</f>
        <v/>
      </c>
      <c r="J1347" s="37" t="str">
        <f>IF(M1347="","",IF(M1347="TC",G1347,IF(M1347="X",IF(ROUND((E1347-'CẤU HÌNH'!$C$6)*24,4)&gt;='CẤU HÌNH'!$C$13,FLOOR(ROUND((E1347-'CẤU HÌNH'!$C$6)*24,4),0.5),0),0)))</f>
        <v/>
      </c>
      <c r="K1347" s="32" t="str">
        <f>IF(A1347="","",IF(COUNTIF('CẤU HÌNH'!$E$5:$E$24,A1347)&gt;0,'CẤU HÌNH'!$C$16,IF(WEEKDAY(A1347)=1,'CẤU HÌNH'!$C$15,'CẤU HÌNH'!$C$14)))</f>
        <v/>
      </c>
      <c r="L1347" s="37" t="str">
        <f t="shared" si="1"/>
        <v/>
      </c>
      <c r="M1347" s="38" t="str">
        <f>IF(OR(A1347="",B1347=""),"",IF(F1347&lt;&gt;"",F1347,IF(G1347=0,"",IF(OR(COUNTIF('CẤU HÌNH'!$E$5:$E$24,A1347)&gt;0,WEEKDAY(A1347)=1),"TC",IF(G1347&gt;='CẤU HÌNH'!$C$11,"X",IF(G1347&gt;='CẤU HÌNH'!$C$12,"N","K"))))))</f>
        <v/>
      </c>
      <c r="N1347" s="17"/>
      <c r="O1347" s="39" t="str">
        <f t="shared" si="2"/>
        <v/>
      </c>
    </row>
    <row r="1348" ht="19.5" customHeight="1">
      <c r="A1348" s="15"/>
      <c r="B1348" s="17"/>
      <c r="C1348" s="22" t="str">
        <f t="array" ref="C1348">IF(B1348="","",IFERROR(INDEX('NHÂN VIÊN'!$C$5:$C$54,MATCH(B1348,'NHÂN VIÊN'!$B$5:$B$54,0)),"⚠ Sai mã NV"))</f>
        <v/>
      </c>
      <c r="D1348" s="24"/>
      <c r="E1348" s="24"/>
      <c r="F1348" s="25"/>
      <c r="G1348" s="32" t="str">
        <f>IF(OR(A1348="",B1348=""),"",IF(AND(D1348&lt;&gt;"",E1348&lt;&gt;""),ROUND(MAX(0,(E1348-D1348)*24-MAX(0,MIN(E1348,'CẤU HÌNH'!$C$8)-MAX(D1348,'CẤU HÌNH'!$C$7))*24),2),0))</f>
        <v/>
      </c>
      <c r="H1348" s="34" t="str">
        <f>IF(M1348="X",IF(D1348&gt;'CẤU HÌNH'!$C$5+'CẤU HÌNH'!$C$10/1440,ROUND((D1348-'CẤU HÌNH'!$C$5)*1440,0),0),"")</f>
        <v/>
      </c>
      <c r="I1348" s="34" t="str">
        <f>IF(M1348="X",IF(E1348&lt;'CẤU HÌNH'!$C$6,ROUND(('CẤU HÌNH'!$C$6-E1348)*1440,0),0),"")</f>
        <v/>
      </c>
      <c r="J1348" s="37" t="str">
        <f>IF(M1348="","",IF(M1348="TC",G1348,IF(M1348="X",IF(ROUND((E1348-'CẤU HÌNH'!$C$6)*24,4)&gt;='CẤU HÌNH'!$C$13,FLOOR(ROUND((E1348-'CẤU HÌNH'!$C$6)*24,4),0.5),0),0)))</f>
        <v/>
      </c>
      <c r="K1348" s="32" t="str">
        <f>IF(A1348="","",IF(COUNTIF('CẤU HÌNH'!$E$5:$E$24,A1348)&gt;0,'CẤU HÌNH'!$C$16,IF(WEEKDAY(A1348)=1,'CẤU HÌNH'!$C$15,'CẤU HÌNH'!$C$14)))</f>
        <v/>
      </c>
      <c r="L1348" s="37" t="str">
        <f t="shared" si="1"/>
        <v/>
      </c>
      <c r="M1348" s="38" t="str">
        <f>IF(OR(A1348="",B1348=""),"",IF(F1348&lt;&gt;"",F1348,IF(G1348=0,"",IF(OR(COUNTIF('CẤU HÌNH'!$E$5:$E$24,A1348)&gt;0,WEEKDAY(A1348)=1),"TC",IF(G1348&gt;='CẤU HÌNH'!$C$11,"X",IF(G1348&gt;='CẤU HÌNH'!$C$12,"N","K"))))))</f>
        <v/>
      </c>
      <c r="N1348" s="17"/>
      <c r="O1348" s="39" t="str">
        <f t="shared" si="2"/>
        <v/>
      </c>
    </row>
    <row r="1349" ht="19.5" customHeight="1">
      <c r="A1349" s="15"/>
      <c r="B1349" s="17"/>
      <c r="C1349" s="22" t="str">
        <f t="array" ref="C1349">IF(B1349="","",IFERROR(INDEX('NHÂN VIÊN'!$C$5:$C$54,MATCH(B1349,'NHÂN VIÊN'!$B$5:$B$54,0)),"⚠ Sai mã NV"))</f>
        <v/>
      </c>
      <c r="D1349" s="24"/>
      <c r="E1349" s="24"/>
      <c r="F1349" s="25"/>
      <c r="G1349" s="32" t="str">
        <f>IF(OR(A1349="",B1349=""),"",IF(AND(D1349&lt;&gt;"",E1349&lt;&gt;""),ROUND(MAX(0,(E1349-D1349)*24-MAX(0,MIN(E1349,'CẤU HÌNH'!$C$8)-MAX(D1349,'CẤU HÌNH'!$C$7))*24),2),0))</f>
        <v/>
      </c>
      <c r="H1349" s="34" t="str">
        <f>IF(M1349="X",IF(D1349&gt;'CẤU HÌNH'!$C$5+'CẤU HÌNH'!$C$10/1440,ROUND((D1349-'CẤU HÌNH'!$C$5)*1440,0),0),"")</f>
        <v/>
      </c>
      <c r="I1349" s="34" t="str">
        <f>IF(M1349="X",IF(E1349&lt;'CẤU HÌNH'!$C$6,ROUND(('CẤU HÌNH'!$C$6-E1349)*1440,0),0),"")</f>
        <v/>
      </c>
      <c r="J1349" s="37" t="str">
        <f>IF(M1349="","",IF(M1349="TC",G1349,IF(M1349="X",IF(ROUND((E1349-'CẤU HÌNH'!$C$6)*24,4)&gt;='CẤU HÌNH'!$C$13,FLOOR(ROUND((E1349-'CẤU HÌNH'!$C$6)*24,4),0.5),0),0)))</f>
        <v/>
      </c>
      <c r="K1349" s="32" t="str">
        <f>IF(A1349="","",IF(COUNTIF('CẤU HÌNH'!$E$5:$E$24,A1349)&gt;0,'CẤU HÌNH'!$C$16,IF(WEEKDAY(A1349)=1,'CẤU HÌNH'!$C$15,'CẤU HÌNH'!$C$14)))</f>
        <v/>
      </c>
      <c r="L1349" s="37" t="str">
        <f t="shared" si="1"/>
        <v/>
      </c>
      <c r="M1349" s="38" t="str">
        <f>IF(OR(A1349="",B1349=""),"",IF(F1349&lt;&gt;"",F1349,IF(G1349=0,"",IF(OR(COUNTIF('CẤU HÌNH'!$E$5:$E$24,A1349)&gt;0,WEEKDAY(A1349)=1),"TC",IF(G1349&gt;='CẤU HÌNH'!$C$11,"X",IF(G1349&gt;='CẤU HÌNH'!$C$12,"N","K"))))))</f>
        <v/>
      </c>
      <c r="N1349" s="17"/>
      <c r="O1349" s="39" t="str">
        <f t="shared" si="2"/>
        <v/>
      </c>
    </row>
    <row r="1350" ht="19.5" customHeight="1">
      <c r="A1350" s="15"/>
      <c r="B1350" s="17"/>
      <c r="C1350" s="22" t="str">
        <f t="array" ref="C1350">IF(B1350="","",IFERROR(INDEX('NHÂN VIÊN'!$C$5:$C$54,MATCH(B1350,'NHÂN VIÊN'!$B$5:$B$54,0)),"⚠ Sai mã NV"))</f>
        <v/>
      </c>
      <c r="D1350" s="24"/>
      <c r="E1350" s="24"/>
      <c r="F1350" s="25"/>
      <c r="G1350" s="32" t="str">
        <f>IF(OR(A1350="",B1350=""),"",IF(AND(D1350&lt;&gt;"",E1350&lt;&gt;""),ROUND(MAX(0,(E1350-D1350)*24-MAX(0,MIN(E1350,'CẤU HÌNH'!$C$8)-MAX(D1350,'CẤU HÌNH'!$C$7))*24),2),0))</f>
        <v/>
      </c>
      <c r="H1350" s="34" t="str">
        <f>IF(M1350="X",IF(D1350&gt;'CẤU HÌNH'!$C$5+'CẤU HÌNH'!$C$10/1440,ROUND((D1350-'CẤU HÌNH'!$C$5)*1440,0),0),"")</f>
        <v/>
      </c>
      <c r="I1350" s="34" t="str">
        <f>IF(M1350="X",IF(E1350&lt;'CẤU HÌNH'!$C$6,ROUND(('CẤU HÌNH'!$C$6-E1350)*1440,0),0),"")</f>
        <v/>
      </c>
      <c r="J1350" s="37" t="str">
        <f>IF(M1350="","",IF(M1350="TC",G1350,IF(M1350="X",IF(ROUND((E1350-'CẤU HÌNH'!$C$6)*24,4)&gt;='CẤU HÌNH'!$C$13,FLOOR(ROUND((E1350-'CẤU HÌNH'!$C$6)*24,4),0.5),0),0)))</f>
        <v/>
      </c>
      <c r="K1350" s="32" t="str">
        <f>IF(A1350="","",IF(COUNTIF('CẤU HÌNH'!$E$5:$E$24,A1350)&gt;0,'CẤU HÌNH'!$C$16,IF(WEEKDAY(A1350)=1,'CẤU HÌNH'!$C$15,'CẤU HÌNH'!$C$14)))</f>
        <v/>
      </c>
      <c r="L1350" s="37" t="str">
        <f t="shared" si="1"/>
        <v/>
      </c>
      <c r="M1350" s="38" t="str">
        <f>IF(OR(A1350="",B1350=""),"",IF(F1350&lt;&gt;"",F1350,IF(G1350=0,"",IF(OR(COUNTIF('CẤU HÌNH'!$E$5:$E$24,A1350)&gt;0,WEEKDAY(A1350)=1),"TC",IF(G1350&gt;='CẤU HÌNH'!$C$11,"X",IF(G1350&gt;='CẤU HÌNH'!$C$12,"N","K"))))))</f>
        <v/>
      </c>
      <c r="N1350" s="17"/>
      <c r="O1350" s="39" t="str">
        <f t="shared" si="2"/>
        <v/>
      </c>
    </row>
    <row r="1351" ht="19.5" customHeight="1">
      <c r="A1351" s="15"/>
      <c r="B1351" s="17"/>
      <c r="C1351" s="22" t="str">
        <f t="array" ref="C1351">IF(B1351="","",IFERROR(INDEX('NHÂN VIÊN'!$C$5:$C$54,MATCH(B1351,'NHÂN VIÊN'!$B$5:$B$54,0)),"⚠ Sai mã NV"))</f>
        <v/>
      </c>
      <c r="D1351" s="24"/>
      <c r="E1351" s="24"/>
      <c r="F1351" s="25"/>
      <c r="G1351" s="32" t="str">
        <f>IF(OR(A1351="",B1351=""),"",IF(AND(D1351&lt;&gt;"",E1351&lt;&gt;""),ROUND(MAX(0,(E1351-D1351)*24-MAX(0,MIN(E1351,'CẤU HÌNH'!$C$8)-MAX(D1351,'CẤU HÌNH'!$C$7))*24),2),0))</f>
        <v/>
      </c>
      <c r="H1351" s="34" t="str">
        <f>IF(M1351="X",IF(D1351&gt;'CẤU HÌNH'!$C$5+'CẤU HÌNH'!$C$10/1440,ROUND((D1351-'CẤU HÌNH'!$C$5)*1440,0),0),"")</f>
        <v/>
      </c>
      <c r="I1351" s="34" t="str">
        <f>IF(M1351="X",IF(E1351&lt;'CẤU HÌNH'!$C$6,ROUND(('CẤU HÌNH'!$C$6-E1351)*1440,0),0),"")</f>
        <v/>
      </c>
      <c r="J1351" s="37" t="str">
        <f>IF(M1351="","",IF(M1351="TC",G1351,IF(M1351="X",IF(ROUND((E1351-'CẤU HÌNH'!$C$6)*24,4)&gt;='CẤU HÌNH'!$C$13,FLOOR(ROUND((E1351-'CẤU HÌNH'!$C$6)*24,4),0.5),0),0)))</f>
        <v/>
      </c>
      <c r="K1351" s="32" t="str">
        <f>IF(A1351="","",IF(COUNTIF('CẤU HÌNH'!$E$5:$E$24,A1351)&gt;0,'CẤU HÌNH'!$C$16,IF(WEEKDAY(A1351)=1,'CẤU HÌNH'!$C$15,'CẤU HÌNH'!$C$14)))</f>
        <v/>
      </c>
      <c r="L1351" s="37" t="str">
        <f t="shared" si="1"/>
        <v/>
      </c>
      <c r="M1351" s="38" t="str">
        <f>IF(OR(A1351="",B1351=""),"",IF(F1351&lt;&gt;"",F1351,IF(G1351=0,"",IF(OR(COUNTIF('CẤU HÌNH'!$E$5:$E$24,A1351)&gt;0,WEEKDAY(A1351)=1),"TC",IF(G1351&gt;='CẤU HÌNH'!$C$11,"X",IF(G1351&gt;='CẤU HÌNH'!$C$12,"N","K"))))))</f>
        <v/>
      </c>
      <c r="N1351" s="17"/>
      <c r="O1351" s="39" t="str">
        <f t="shared" si="2"/>
        <v/>
      </c>
    </row>
    <row r="1352" ht="19.5" customHeight="1">
      <c r="A1352" s="15"/>
      <c r="B1352" s="17"/>
      <c r="C1352" s="22" t="str">
        <f t="array" ref="C1352">IF(B1352="","",IFERROR(INDEX('NHÂN VIÊN'!$C$5:$C$54,MATCH(B1352,'NHÂN VIÊN'!$B$5:$B$54,0)),"⚠ Sai mã NV"))</f>
        <v/>
      </c>
      <c r="D1352" s="24"/>
      <c r="E1352" s="24"/>
      <c r="F1352" s="25"/>
      <c r="G1352" s="32" t="str">
        <f>IF(OR(A1352="",B1352=""),"",IF(AND(D1352&lt;&gt;"",E1352&lt;&gt;""),ROUND(MAX(0,(E1352-D1352)*24-MAX(0,MIN(E1352,'CẤU HÌNH'!$C$8)-MAX(D1352,'CẤU HÌNH'!$C$7))*24),2),0))</f>
        <v/>
      </c>
      <c r="H1352" s="34" t="str">
        <f>IF(M1352="X",IF(D1352&gt;'CẤU HÌNH'!$C$5+'CẤU HÌNH'!$C$10/1440,ROUND((D1352-'CẤU HÌNH'!$C$5)*1440,0),0),"")</f>
        <v/>
      </c>
      <c r="I1352" s="34" t="str">
        <f>IF(M1352="X",IF(E1352&lt;'CẤU HÌNH'!$C$6,ROUND(('CẤU HÌNH'!$C$6-E1352)*1440,0),0),"")</f>
        <v/>
      </c>
      <c r="J1352" s="37" t="str">
        <f>IF(M1352="","",IF(M1352="TC",G1352,IF(M1352="X",IF(ROUND((E1352-'CẤU HÌNH'!$C$6)*24,4)&gt;='CẤU HÌNH'!$C$13,FLOOR(ROUND((E1352-'CẤU HÌNH'!$C$6)*24,4),0.5),0),0)))</f>
        <v/>
      </c>
      <c r="K1352" s="32" t="str">
        <f>IF(A1352="","",IF(COUNTIF('CẤU HÌNH'!$E$5:$E$24,A1352)&gt;0,'CẤU HÌNH'!$C$16,IF(WEEKDAY(A1352)=1,'CẤU HÌNH'!$C$15,'CẤU HÌNH'!$C$14)))</f>
        <v/>
      </c>
      <c r="L1352" s="37" t="str">
        <f t="shared" si="1"/>
        <v/>
      </c>
      <c r="M1352" s="38" t="str">
        <f>IF(OR(A1352="",B1352=""),"",IF(F1352&lt;&gt;"",F1352,IF(G1352=0,"",IF(OR(COUNTIF('CẤU HÌNH'!$E$5:$E$24,A1352)&gt;0,WEEKDAY(A1352)=1),"TC",IF(G1352&gt;='CẤU HÌNH'!$C$11,"X",IF(G1352&gt;='CẤU HÌNH'!$C$12,"N","K"))))))</f>
        <v/>
      </c>
      <c r="N1352" s="17"/>
      <c r="O1352" s="39" t="str">
        <f t="shared" si="2"/>
        <v/>
      </c>
    </row>
    <row r="1353" ht="19.5" customHeight="1">
      <c r="A1353" s="15"/>
      <c r="B1353" s="17"/>
      <c r="C1353" s="22" t="str">
        <f t="array" ref="C1353">IF(B1353="","",IFERROR(INDEX('NHÂN VIÊN'!$C$5:$C$54,MATCH(B1353,'NHÂN VIÊN'!$B$5:$B$54,0)),"⚠ Sai mã NV"))</f>
        <v/>
      </c>
      <c r="D1353" s="24"/>
      <c r="E1353" s="24"/>
      <c r="F1353" s="25"/>
      <c r="G1353" s="32" t="str">
        <f>IF(OR(A1353="",B1353=""),"",IF(AND(D1353&lt;&gt;"",E1353&lt;&gt;""),ROUND(MAX(0,(E1353-D1353)*24-MAX(0,MIN(E1353,'CẤU HÌNH'!$C$8)-MAX(D1353,'CẤU HÌNH'!$C$7))*24),2),0))</f>
        <v/>
      </c>
      <c r="H1353" s="34" t="str">
        <f>IF(M1353="X",IF(D1353&gt;'CẤU HÌNH'!$C$5+'CẤU HÌNH'!$C$10/1440,ROUND((D1353-'CẤU HÌNH'!$C$5)*1440,0),0),"")</f>
        <v/>
      </c>
      <c r="I1353" s="34" t="str">
        <f>IF(M1353="X",IF(E1353&lt;'CẤU HÌNH'!$C$6,ROUND(('CẤU HÌNH'!$C$6-E1353)*1440,0),0),"")</f>
        <v/>
      </c>
      <c r="J1353" s="37" t="str">
        <f>IF(M1353="","",IF(M1353="TC",G1353,IF(M1353="X",IF(ROUND((E1353-'CẤU HÌNH'!$C$6)*24,4)&gt;='CẤU HÌNH'!$C$13,FLOOR(ROUND((E1353-'CẤU HÌNH'!$C$6)*24,4),0.5),0),0)))</f>
        <v/>
      </c>
      <c r="K1353" s="32" t="str">
        <f>IF(A1353="","",IF(COUNTIF('CẤU HÌNH'!$E$5:$E$24,A1353)&gt;0,'CẤU HÌNH'!$C$16,IF(WEEKDAY(A1353)=1,'CẤU HÌNH'!$C$15,'CẤU HÌNH'!$C$14)))</f>
        <v/>
      </c>
      <c r="L1353" s="37" t="str">
        <f t="shared" si="1"/>
        <v/>
      </c>
      <c r="M1353" s="38" t="str">
        <f>IF(OR(A1353="",B1353=""),"",IF(F1353&lt;&gt;"",F1353,IF(G1353=0,"",IF(OR(COUNTIF('CẤU HÌNH'!$E$5:$E$24,A1353)&gt;0,WEEKDAY(A1353)=1),"TC",IF(G1353&gt;='CẤU HÌNH'!$C$11,"X",IF(G1353&gt;='CẤU HÌNH'!$C$12,"N","K"))))))</f>
        <v/>
      </c>
      <c r="N1353" s="17"/>
      <c r="O1353" s="39" t="str">
        <f t="shared" si="2"/>
        <v/>
      </c>
    </row>
    <row r="1354" ht="19.5" customHeight="1">
      <c r="A1354" s="15"/>
      <c r="B1354" s="17"/>
      <c r="C1354" s="22" t="str">
        <f t="array" ref="C1354">IF(B1354="","",IFERROR(INDEX('NHÂN VIÊN'!$C$5:$C$54,MATCH(B1354,'NHÂN VIÊN'!$B$5:$B$54,0)),"⚠ Sai mã NV"))</f>
        <v/>
      </c>
      <c r="D1354" s="24"/>
      <c r="E1354" s="24"/>
      <c r="F1354" s="25"/>
      <c r="G1354" s="32" t="str">
        <f>IF(OR(A1354="",B1354=""),"",IF(AND(D1354&lt;&gt;"",E1354&lt;&gt;""),ROUND(MAX(0,(E1354-D1354)*24-MAX(0,MIN(E1354,'CẤU HÌNH'!$C$8)-MAX(D1354,'CẤU HÌNH'!$C$7))*24),2),0))</f>
        <v/>
      </c>
      <c r="H1354" s="34" t="str">
        <f>IF(M1354="X",IF(D1354&gt;'CẤU HÌNH'!$C$5+'CẤU HÌNH'!$C$10/1440,ROUND((D1354-'CẤU HÌNH'!$C$5)*1440,0),0),"")</f>
        <v/>
      </c>
      <c r="I1354" s="34" t="str">
        <f>IF(M1354="X",IF(E1354&lt;'CẤU HÌNH'!$C$6,ROUND(('CẤU HÌNH'!$C$6-E1354)*1440,0),0),"")</f>
        <v/>
      </c>
      <c r="J1354" s="37" t="str">
        <f>IF(M1354="","",IF(M1354="TC",G1354,IF(M1354="X",IF(ROUND((E1354-'CẤU HÌNH'!$C$6)*24,4)&gt;='CẤU HÌNH'!$C$13,FLOOR(ROUND((E1354-'CẤU HÌNH'!$C$6)*24,4),0.5),0),0)))</f>
        <v/>
      </c>
      <c r="K1354" s="32" t="str">
        <f>IF(A1354="","",IF(COUNTIF('CẤU HÌNH'!$E$5:$E$24,A1354)&gt;0,'CẤU HÌNH'!$C$16,IF(WEEKDAY(A1354)=1,'CẤU HÌNH'!$C$15,'CẤU HÌNH'!$C$14)))</f>
        <v/>
      </c>
      <c r="L1354" s="37" t="str">
        <f t="shared" si="1"/>
        <v/>
      </c>
      <c r="M1354" s="38" t="str">
        <f>IF(OR(A1354="",B1354=""),"",IF(F1354&lt;&gt;"",F1354,IF(G1354=0,"",IF(OR(COUNTIF('CẤU HÌNH'!$E$5:$E$24,A1354)&gt;0,WEEKDAY(A1354)=1),"TC",IF(G1354&gt;='CẤU HÌNH'!$C$11,"X",IF(G1354&gt;='CẤU HÌNH'!$C$12,"N","K"))))))</f>
        <v/>
      </c>
      <c r="N1354" s="17"/>
      <c r="O1354" s="39" t="str">
        <f t="shared" si="2"/>
        <v/>
      </c>
    </row>
    <row r="1355" ht="19.5" customHeight="1">
      <c r="A1355" s="15"/>
      <c r="B1355" s="17"/>
      <c r="C1355" s="22" t="str">
        <f t="array" ref="C1355">IF(B1355="","",IFERROR(INDEX('NHÂN VIÊN'!$C$5:$C$54,MATCH(B1355,'NHÂN VIÊN'!$B$5:$B$54,0)),"⚠ Sai mã NV"))</f>
        <v/>
      </c>
      <c r="D1355" s="24"/>
      <c r="E1355" s="24"/>
      <c r="F1355" s="25"/>
      <c r="G1355" s="32" t="str">
        <f>IF(OR(A1355="",B1355=""),"",IF(AND(D1355&lt;&gt;"",E1355&lt;&gt;""),ROUND(MAX(0,(E1355-D1355)*24-MAX(0,MIN(E1355,'CẤU HÌNH'!$C$8)-MAX(D1355,'CẤU HÌNH'!$C$7))*24),2),0))</f>
        <v/>
      </c>
      <c r="H1355" s="34" t="str">
        <f>IF(M1355="X",IF(D1355&gt;'CẤU HÌNH'!$C$5+'CẤU HÌNH'!$C$10/1440,ROUND((D1355-'CẤU HÌNH'!$C$5)*1440,0),0),"")</f>
        <v/>
      </c>
      <c r="I1355" s="34" t="str">
        <f>IF(M1355="X",IF(E1355&lt;'CẤU HÌNH'!$C$6,ROUND(('CẤU HÌNH'!$C$6-E1355)*1440,0),0),"")</f>
        <v/>
      </c>
      <c r="J1355" s="37" t="str">
        <f>IF(M1355="","",IF(M1355="TC",G1355,IF(M1355="X",IF(ROUND((E1355-'CẤU HÌNH'!$C$6)*24,4)&gt;='CẤU HÌNH'!$C$13,FLOOR(ROUND((E1355-'CẤU HÌNH'!$C$6)*24,4),0.5),0),0)))</f>
        <v/>
      </c>
      <c r="K1355" s="32" t="str">
        <f>IF(A1355="","",IF(COUNTIF('CẤU HÌNH'!$E$5:$E$24,A1355)&gt;0,'CẤU HÌNH'!$C$16,IF(WEEKDAY(A1355)=1,'CẤU HÌNH'!$C$15,'CẤU HÌNH'!$C$14)))</f>
        <v/>
      </c>
      <c r="L1355" s="37" t="str">
        <f t="shared" si="1"/>
        <v/>
      </c>
      <c r="M1355" s="38" t="str">
        <f>IF(OR(A1355="",B1355=""),"",IF(F1355&lt;&gt;"",F1355,IF(G1355=0,"",IF(OR(COUNTIF('CẤU HÌNH'!$E$5:$E$24,A1355)&gt;0,WEEKDAY(A1355)=1),"TC",IF(G1355&gt;='CẤU HÌNH'!$C$11,"X",IF(G1355&gt;='CẤU HÌNH'!$C$12,"N","K"))))))</f>
        <v/>
      </c>
      <c r="N1355" s="17"/>
      <c r="O1355" s="39" t="str">
        <f t="shared" si="2"/>
        <v/>
      </c>
    </row>
    <row r="1356" ht="19.5" customHeight="1">
      <c r="A1356" s="15"/>
      <c r="B1356" s="17"/>
      <c r="C1356" s="22" t="str">
        <f t="array" ref="C1356">IF(B1356="","",IFERROR(INDEX('NHÂN VIÊN'!$C$5:$C$54,MATCH(B1356,'NHÂN VIÊN'!$B$5:$B$54,0)),"⚠ Sai mã NV"))</f>
        <v/>
      </c>
      <c r="D1356" s="24"/>
      <c r="E1356" s="24"/>
      <c r="F1356" s="25"/>
      <c r="G1356" s="32" t="str">
        <f>IF(OR(A1356="",B1356=""),"",IF(AND(D1356&lt;&gt;"",E1356&lt;&gt;""),ROUND(MAX(0,(E1356-D1356)*24-MAX(0,MIN(E1356,'CẤU HÌNH'!$C$8)-MAX(D1356,'CẤU HÌNH'!$C$7))*24),2),0))</f>
        <v/>
      </c>
      <c r="H1356" s="34" t="str">
        <f>IF(M1356="X",IF(D1356&gt;'CẤU HÌNH'!$C$5+'CẤU HÌNH'!$C$10/1440,ROUND((D1356-'CẤU HÌNH'!$C$5)*1440,0),0),"")</f>
        <v/>
      </c>
      <c r="I1356" s="34" t="str">
        <f>IF(M1356="X",IF(E1356&lt;'CẤU HÌNH'!$C$6,ROUND(('CẤU HÌNH'!$C$6-E1356)*1440,0),0),"")</f>
        <v/>
      </c>
      <c r="J1356" s="37" t="str">
        <f>IF(M1356="","",IF(M1356="TC",G1356,IF(M1356="X",IF(ROUND((E1356-'CẤU HÌNH'!$C$6)*24,4)&gt;='CẤU HÌNH'!$C$13,FLOOR(ROUND((E1356-'CẤU HÌNH'!$C$6)*24,4),0.5),0),0)))</f>
        <v/>
      </c>
      <c r="K1356" s="32" t="str">
        <f>IF(A1356="","",IF(COUNTIF('CẤU HÌNH'!$E$5:$E$24,A1356)&gt;0,'CẤU HÌNH'!$C$16,IF(WEEKDAY(A1356)=1,'CẤU HÌNH'!$C$15,'CẤU HÌNH'!$C$14)))</f>
        <v/>
      </c>
      <c r="L1356" s="37" t="str">
        <f t="shared" si="1"/>
        <v/>
      </c>
      <c r="M1356" s="38" t="str">
        <f>IF(OR(A1356="",B1356=""),"",IF(F1356&lt;&gt;"",F1356,IF(G1356=0,"",IF(OR(COUNTIF('CẤU HÌNH'!$E$5:$E$24,A1356)&gt;0,WEEKDAY(A1356)=1),"TC",IF(G1356&gt;='CẤU HÌNH'!$C$11,"X",IF(G1356&gt;='CẤU HÌNH'!$C$12,"N","K"))))))</f>
        <v/>
      </c>
      <c r="N1356" s="17"/>
      <c r="O1356" s="39" t="str">
        <f t="shared" si="2"/>
        <v/>
      </c>
    </row>
    <row r="1357" ht="19.5" customHeight="1">
      <c r="A1357" s="15"/>
      <c r="B1357" s="17"/>
      <c r="C1357" s="22" t="str">
        <f t="array" ref="C1357">IF(B1357="","",IFERROR(INDEX('NHÂN VIÊN'!$C$5:$C$54,MATCH(B1357,'NHÂN VIÊN'!$B$5:$B$54,0)),"⚠ Sai mã NV"))</f>
        <v/>
      </c>
      <c r="D1357" s="24"/>
      <c r="E1357" s="24"/>
      <c r="F1357" s="25"/>
      <c r="G1357" s="32" t="str">
        <f>IF(OR(A1357="",B1357=""),"",IF(AND(D1357&lt;&gt;"",E1357&lt;&gt;""),ROUND(MAX(0,(E1357-D1357)*24-MAX(0,MIN(E1357,'CẤU HÌNH'!$C$8)-MAX(D1357,'CẤU HÌNH'!$C$7))*24),2),0))</f>
        <v/>
      </c>
      <c r="H1357" s="34" t="str">
        <f>IF(M1357="X",IF(D1357&gt;'CẤU HÌNH'!$C$5+'CẤU HÌNH'!$C$10/1440,ROUND((D1357-'CẤU HÌNH'!$C$5)*1440,0),0),"")</f>
        <v/>
      </c>
      <c r="I1357" s="34" t="str">
        <f>IF(M1357="X",IF(E1357&lt;'CẤU HÌNH'!$C$6,ROUND(('CẤU HÌNH'!$C$6-E1357)*1440,0),0),"")</f>
        <v/>
      </c>
      <c r="J1357" s="37" t="str">
        <f>IF(M1357="","",IF(M1357="TC",G1357,IF(M1357="X",IF(ROUND((E1357-'CẤU HÌNH'!$C$6)*24,4)&gt;='CẤU HÌNH'!$C$13,FLOOR(ROUND((E1357-'CẤU HÌNH'!$C$6)*24,4),0.5),0),0)))</f>
        <v/>
      </c>
      <c r="K1357" s="32" t="str">
        <f>IF(A1357="","",IF(COUNTIF('CẤU HÌNH'!$E$5:$E$24,A1357)&gt;0,'CẤU HÌNH'!$C$16,IF(WEEKDAY(A1357)=1,'CẤU HÌNH'!$C$15,'CẤU HÌNH'!$C$14)))</f>
        <v/>
      </c>
      <c r="L1357" s="37" t="str">
        <f t="shared" si="1"/>
        <v/>
      </c>
      <c r="M1357" s="38" t="str">
        <f>IF(OR(A1357="",B1357=""),"",IF(F1357&lt;&gt;"",F1357,IF(G1357=0,"",IF(OR(COUNTIF('CẤU HÌNH'!$E$5:$E$24,A1357)&gt;0,WEEKDAY(A1357)=1),"TC",IF(G1357&gt;='CẤU HÌNH'!$C$11,"X",IF(G1357&gt;='CẤU HÌNH'!$C$12,"N","K"))))))</f>
        <v/>
      </c>
      <c r="N1357" s="17"/>
      <c r="O1357" s="39" t="str">
        <f t="shared" si="2"/>
        <v/>
      </c>
    </row>
    <row r="1358" ht="19.5" customHeight="1">
      <c r="A1358" s="15"/>
      <c r="B1358" s="17"/>
      <c r="C1358" s="22" t="str">
        <f t="array" ref="C1358">IF(B1358="","",IFERROR(INDEX('NHÂN VIÊN'!$C$5:$C$54,MATCH(B1358,'NHÂN VIÊN'!$B$5:$B$54,0)),"⚠ Sai mã NV"))</f>
        <v/>
      </c>
      <c r="D1358" s="24"/>
      <c r="E1358" s="24"/>
      <c r="F1358" s="25"/>
      <c r="G1358" s="32" t="str">
        <f>IF(OR(A1358="",B1358=""),"",IF(AND(D1358&lt;&gt;"",E1358&lt;&gt;""),ROUND(MAX(0,(E1358-D1358)*24-MAX(0,MIN(E1358,'CẤU HÌNH'!$C$8)-MAX(D1358,'CẤU HÌNH'!$C$7))*24),2),0))</f>
        <v/>
      </c>
      <c r="H1358" s="34" t="str">
        <f>IF(M1358="X",IF(D1358&gt;'CẤU HÌNH'!$C$5+'CẤU HÌNH'!$C$10/1440,ROUND((D1358-'CẤU HÌNH'!$C$5)*1440,0),0),"")</f>
        <v/>
      </c>
      <c r="I1358" s="34" t="str">
        <f>IF(M1358="X",IF(E1358&lt;'CẤU HÌNH'!$C$6,ROUND(('CẤU HÌNH'!$C$6-E1358)*1440,0),0),"")</f>
        <v/>
      </c>
      <c r="J1358" s="37" t="str">
        <f>IF(M1358="","",IF(M1358="TC",G1358,IF(M1358="X",IF(ROUND((E1358-'CẤU HÌNH'!$C$6)*24,4)&gt;='CẤU HÌNH'!$C$13,FLOOR(ROUND((E1358-'CẤU HÌNH'!$C$6)*24,4),0.5),0),0)))</f>
        <v/>
      </c>
      <c r="K1358" s="32" t="str">
        <f>IF(A1358="","",IF(COUNTIF('CẤU HÌNH'!$E$5:$E$24,A1358)&gt;0,'CẤU HÌNH'!$C$16,IF(WEEKDAY(A1358)=1,'CẤU HÌNH'!$C$15,'CẤU HÌNH'!$C$14)))</f>
        <v/>
      </c>
      <c r="L1358" s="37" t="str">
        <f t="shared" si="1"/>
        <v/>
      </c>
      <c r="M1358" s="38" t="str">
        <f>IF(OR(A1358="",B1358=""),"",IF(F1358&lt;&gt;"",F1358,IF(G1358=0,"",IF(OR(COUNTIF('CẤU HÌNH'!$E$5:$E$24,A1358)&gt;0,WEEKDAY(A1358)=1),"TC",IF(G1358&gt;='CẤU HÌNH'!$C$11,"X",IF(G1358&gt;='CẤU HÌNH'!$C$12,"N","K"))))))</f>
        <v/>
      </c>
      <c r="N1358" s="17"/>
      <c r="O1358" s="39" t="str">
        <f t="shared" si="2"/>
        <v/>
      </c>
    </row>
    <row r="1359" ht="19.5" customHeight="1">
      <c r="A1359" s="15"/>
      <c r="B1359" s="17"/>
      <c r="C1359" s="22" t="str">
        <f t="array" ref="C1359">IF(B1359="","",IFERROR(INDEX('NHÂN VIÊN'!$C$5:$C$54,MATCH(B1359,'NHÂN VIÊN'!$B$5:$B$54,0)),"⚠ Sai mã NV"))</f>
        <v/>
      </c>
      <c r="D1359" s="24"/>
      <c r="E1359" s="24"/>
      <c r="F1359" s="25"/>
      <c r="G1359" s="32" t="str">
        <f>IF(OR(A1359="",B1359=""),"",IF(AND(D1359&lt;&gt;"",E1359&lt;&gt;""),ROUND(MAX(0,(E1359-D1359)*24-MAX(0,MIN(E1359,'CẤU HÌNH'!$C$8)-MAX(D1359,'CẤU HÌNH'!$C$7))*24),2),0))</f>
        <v/>
      </c>
      <c r="H1359" s="34" t="str">
        <f>IF(M1359="X",IF(D1359&gt;'CẤU HÌNH'!$C$5+'CẤU HÌNH'!$C$10/1440,ROUND((D1359-'CẤU HÌNH'!$C$5)*1440,0),0),"")</f>
        <v/>
      </c>
      <c r="I1359" s="34" t="str">
        <f>IF(M1359="X",IF(E1359&lt;'CẤU HÌNH'!$C$6,ROUND(('CẤU HÌNH'!$C$6-E1359)*1440,0),0),"")</f>
        <v/>
      </c>
      <c r="J1359" s="37" t="str">
        <f>IF(M1359="","",IF(M1359="TC",G1359,IF(M1359="X",IF(ROUND((E1359-'CẤU HÌNH'!$C$6)*24,4)&gt;='CẤU HÌNH'!$C$13,FLOOR(ROUND((E1359-'CẤU HÌNH'!$C$6)*24,4),0.5),0),0)))</f>
        <v/>
      </c>
      <c r="K1359" s="32" t="str">
        <f>IF(A1359="","",IF(COUNTIF('CẤU HÌNH'!$E$5:$E$24,A1359)&gt;0,'CẤU HÌNH'!$C$16,IF(WEEKDAY(A1359)=1,'CẤU HÌNH'!$C$15,'CẤU HÌNH'!$C$14)))</f>
        <v/>
      </c>
      <c r="L1359" s="37" t="str">
        <f t="shared" si="1"/>
        <v/>
      </c>
      <c r="M1359" s="38" t="str">
        <f>IF(OR(A1359="",B1359=""),"",IF(F1359&lt;&gt;"",F1359,IF(G1359=0,"",IF(OR(COUNTIF('CẤU HÌNH'!$E$5:$E$24,A1359)&gt;0,WEEKDAY(A1359)=1),"TC",IF(G1359&gt;='CẤU HÌNH'!$C$11,"X",IF(G1359&gt;='CẤU HÌNH'!$C$12,"N","K"))))))</f>
        <v/>
      </c>
      <c r="N1359" s="17"/>
      <c r="O1359" s="39" t="str">
        <f t="shared" si="2"/>
        <v/>
      </c>
    </row>
    <row r="1360" ht="19.5" customHeight="1">
      <c r="A1360" s="15"/>
      <c r="B1360" s="17"/>
      <c r="C1360" s="22" t="str">
        <f t="array" ref="C1360">IF(B1360="","",IFERROR(INDEX('NHÂN VIÊN'!$C$5:$C$54,MATCH(B1360,'NHÂN VIÊN'!$B$5:$B$54,0)),"⚠ Sai mã NV"))</f>
        <v/>
      </c>
      <c r="D1360" s="24"/>
      <c r="E1360" s="24"/>
      <c r="F1360" s="25"/>
      <c r="G1360" s="32" t="str">
        <f>IF(OR(A1360="",B1360=""),"",IF(AND(D1360&lt;&gt;"",E1360&lt;&gt;""),ROUND(MAX(0,(E1360-D1360)*24-MAX(0,MIN(E1360,'CẤU HÌNH'!$C$8)-MAX(D1360,'CẤU HÌNH'!$C$7))*24),2),0))</f>
        <v/>
      </c>
      <c r="H1360" s="34" t="str">
        <f>IF(M1360="X",IF(D1360&gt;'CẤU HÌNH'!$C$5+'CẤU HÌNH'!$C$10/1440,ROUND((D1360-'CẤU HÌNH'!$C$5)*1440,0),0),"")</f>
        <v/>
      </c>
      <c r="I1360" s="34" t="str">
        <f>IF(M1360="X",IF(E1360&lt;'CẤU HÌNH'!$C$6,ROUND(('CẤU HÌNH'!$C$6-E1360)*1440,0),0),"")</f>
        <v/>
      </c>
      <c r="J1360" s="37" t="str">
        <f>IF(M1360="","",IF(M1360="TC",G1360,IF(M1360="X",IF(ROUND((E1360-'CẤU HÌNH'!$C$6)*24,4)&gt;='CẤU HÌNH'!$C$13,FLOOR(ROUND((E1360-'CẤU HÌNH'!$C$6)*24,4),0.5),0),0)))</f>
        <v/>
      </c>
      <c r="K1360" s="32" t="str">
        <f>IF(A1360="","",IF(COUNTIF('CẤU HÌNH'!$E$5:$E$24,A1360)&gt;0,'CẤU HÌNH'!$C$16,IF(WEEKDAY(A1360)=1,'CẤU HÌNH'!$C$15,'CẤU HÌNH'!$C$14)))</f>
        <v/>
      </c>
      <c r="L1360" s="37" t="str">
        <f t="shared" si="1"/>
        <v/>
      </c>
      <c r="M1360" s="38" t="str">
        <f>IF(OR(A1360="",B1360=""),"",IF(F1360&lt;&gt;"",F1360,IF(G1360=0,"",IF(OR(COUNTIF('CẤU HÌNH'!$E$5:$E$24,A1360)&gt;0,WEEKDAY(A1360)=1),"TC",IF(G1360&gt;='CẤU HÌNH'!$C$11,"X",IF(G1360&gt;='CẤU HÌNH'!$C$12,"N","K"))))))</f>
        <v/>
      </c>
      <c r="N1360" s="17"/>
      <c r="O1360" s="39" t="str">
        <f t="shared" si="2"/>
        <v/>
      </c>
    </row>
    <row r="1361" ht="19.5" customHeight="1">
      <c r="A1361" s="15"/>
      <c r="B1361" s="17"/>
      <c r="C1361" s="22" t="str">
        <f t="array" ref="C1361">IF(B1361="","",IFERROR(INDEX('NHÂN VIÊN'!$C$5:$C$54,MATCH(B1361,'NHÂN VIÊN'!$B$5:$B$54,0)),"⚠ Sai mã NV"))</f>
        <v/>
      </c>
      <c r="D1361" s="24"/>
      <c r="E1361" s="24"/>
      <c r="F1361" s="25"/>
      <c r="G1361" s="32" t="str">
        <f>IF(OR(A1361="",B1361=""),"",IF(AND(D1361&lt;&gt;"",E1361&lt;&gt;""),ROUND(MAX(0,(E1361-D1361)*24-MAX(0,MIN(E1361,'CẤU HÌNH'!$C$8)-MAX(D1361,'CẤU HÌNH'!$C$7))*24),2),0))</f>
        <v/>
      </c>
      <c r="H1361" s="34" t="str">
        <f>IF(M1361="X",IF(D1361&gt;'CẤU HÌNH'!$C$5+'CẤU HÌNH'!$C$10/1440,ROUND((D1361-'CẤU HÌNH'!$C$5)*1440,0),0),"")</f>
        <v/>
      </c>
      <c r="I1361" s="34" t="str">
        <f>IF(M1361="X",IF(E1361&lt;'CẤU HÌNH'!$C$6,ROUND(('CẤU HÌNH'!$C$6-E1361)*1440,0),0),"")</f>
        <v/>
      </c>
      <c r="J1361" s="37" t="str">
        <f>IF(M1361="","",IF(M1361="TC",G1361,IF(M1361="X",IF(ROUND((E1361-'CẤU HÌNH'!$C$6)*24,4)&gt;='CẤU HÌNH'!$C$13,FLOOR(ROUND((E1361-'CẤU HÌNH'!$C$6)*24,4),0.5),0),0)))</f>
        <v/>
      </c>
      <c r="K1361" s="32" t="str">
        <f>IF(A1361="","",IF(COUNTIF('CẤU HÌNH'!$E$5:$E$24,A1361)&gt;0,'CẤU HÌNH'!$C$16,IF(WEEKDAY(A1361)=1,'CẤU HÌNH'!$C$15,'CẤU HÌNH'!$C$14)))</f>
        <v/>
      </c>
      <c r="L1361" s="37" t="str">
        <f t="shared" si="1"/>
        <v/>
      </c>
      <c r="M1361" s="38" t="str">
        <f>IF(OR(A1361="",B1361=""),"",IF(F1361&lt;&gt;"",F1361,IF(G1361=0,"",IF(OR(COUNTIF('CẤU HÌNH'!$E$5:$E$24,A1361)&gt;0,WEEKDAY(A1361)=1),"TC",IF(G1361&gt;='CẤU HÌNH'!$C$11,"X",IF(G1361&gt;='CẤU HÌNH'!$C$12,"N","K"))))))</f>
        <v/>
      </c>
      <c r="N1361" s="17"/>
      <c r="O1361" s="39" t="str">
        <f t="shared" si="2"/>
        <v/>
      </c>
    </row>
    <row r="1362" ht="19.5" customHeight="1">
      <c r="A1362" s="15"/>
      <c r="B1362" s="17"/>
      <c r="C1362" s="22" t="str">
        <f t="array" ref="C1362">IF(B1362="","",IFERROR(INDEX('NHÂN VIÊN'!$C$5:$C$54,MATCH(B1362,'NHÂN VIÊN'!$B$5:$B$54,0)),"⚠ Sai mã NV"))</f>
        <v/>
      </c>
      <c r="D1362" s="24"/>
      <c r="E1362" s="24"/>
      <c r="F1362" s="25"/>
      <c r="G1362" s="32" t="str">
        <f>IF(OR(A1362="",B1362=""),"",IF(AND(D1362&lt;&gt;"",E1362&lt;&gt;""),ROUND(MAX(0,(E1362-D1362)*24-MAX(0,MIN(E1362,'CẤU HÌNH'!$C$8)-MAX(D1362,'CẤU HÌNH'!$C$7))*24),2),0))</f>
        <v/>
      </c>
      <c r="H1362" s="34" t="str">
        <f>IF(M1362="X",IF(D1362&gt;'CẤU HÌNH'!$C$5+'CẤU HÌNH'!$C$10/1440,ROUND((D1362-'CẤU HÌNH'!$C$5)*1440,0),0),"")</f>
        <v/>
      </c>
      <c r="I1362" s="34" t="str">
        <f>IF(M1362="X",IF(E1362&lt;'CẤU HÌNH'!$C$6,ROUND(('CẤU HÌNH'!$C$6-E1362)*1440,0),0),"")</f>
        <v/>
      </c>
      <c r="J1362" s="37" t="str">
        <f>IF(M1362="","",IF(M1362="TC",G1362,IF(M1362="X",IF(ROUND((E1362-'CẤU HÌNH'!$C$6)*24,4)&gt;='CẤU HÌNH'!$C$13,FLOOR(ROUND((E1362-'CẤU HÌNH'!$C$6)*24,4),0.5),0),0)))</f>
        <v/>
      </c>
      <c r="K1362" s="32" t="str">
        <f>IF(A1362="","",IF(COUNTIF('CẤU HÌNH'!$E$5:$E$24,A1362)&gt;0,'CẤU HÌNH'!$C$16,IF(WEEKDAY(A1362)=1,'CẤU HÌNH'!$C$15,'CẤU HÌNH'!$C$14)))</f>
        <v/>
      </c>
      <c r="L1362" s="37" t="str">
        <f t="shared" si="1"/>
        <v/>
      </c>
      <c r="M1362" s="38" t="str">
        <f>IF(OR(A1362="",B1362=""),"",IF(F1362&lt;&gt;"",F1362,IF(G1362=0,"",IF(OR(COUNTIF('CẤU HÌNH'!$E$5:$E$24,A1362)&gt;0,WEEKDAY(A1362)=1),"TC",IF(G1362&gt;='CẤU HÌNH'!$C$11,"X",IF(G1362&gt;='CẤU HÌNH'!$C$12,"N","K"))))))</f>
        <v/>
      </c>
      <c r="N1362" s="17"/>
      <c r="O1362" s="39" t="str">
        <f t="shared" si="2"/>
        <v/>
      </c>
    </row>
    <row r="1363" ht="19.5" customHeight="1">
      <c r="A1363" s="15"/>
      <c r="B1363" s="17"/>
      <c r="C1363" s="22" t="str">
        <f t="array" ref="C1363">IF(B1363="","",IFERROR(INDEX('NHÂN VIÊN'!$C$5:$C$54,MATCH(B1363,'NHÂN VIÊN'!$B$5:$B$54,0)),"⚠ Sai mã NV"))</f>
        <v/>
      </c>
      <c r="D1363" s="24"/>
      <c r="E1363" s="24"/>
      <c r="F1363" s="25"/>
      <c r="G1363" s="32" t="str">
        <f>IF(OR(A1363="",B1363=""),"",IF(AND(D1363&lt;&gt;"",E1363&lt;&gt;""),ROUND(MAX(0,(E1363-D1363)*24-MAX(0,MIN(E1363,'CẤU HÌNH'!$C$8)-MAX(D1363,'CẤU HÌNH'!$C$7))*24),2),0))</f>
        <v/>
      </c>
      <c r="H1363" s="34" t="str">
        <f>IF(M1363="X",IF(D1363&gt;'CẤU HÌNH'!$C$5+'CẤU HÌNH'!$C$10/1440,ROUND((D1363-'CẤU HÌNH'!$C$5)*1440,0),0),"")</f>
        <v/>
      </c>
      <c r="I1363" s="34" t="str">
        <f>IF(M1363="X",IF(E1363&lt;'CẤU HÌNH'!$C$6,ROUND(('CẤU HÌNH'!$C$6-E1363)*1440,0),0),"")</f>
        <v/>
      </c>
      <c r="J1363" s="37" t="str">
        <f>IF(M1363="","",IF(M1363="TC",G1363,IF(M1363="X",IF(ROUND((E1363-'CẤU HÌNH'!$C$6)*24,4)&gt;='CẤU HÌNH'!$C$13,FLOOR(ROUND((E1363-'CẤU HÌNH'!$C$6)*24,4),0.5),0),0)))</f>
        <v/>
      </c>
      <c r="K1363" s="32" t="str">
        <f>IF(A1363="","",IF(COUNTIF('CẤU HÌNH'!$E$5:$E$24,A1363)&gt;0,'CẤU HÌNH'!$C$16,IF(WEEKDAY(A1363)=1,'CẤU HÌNH'!$C$15,'CẤU HÌNH'!$C$14)))</f>
        <v/>
      </c>
      <c r="L1363" s="37" t="str">
        <f t="shared" si="1"/>
        <v/>
      </c>
      <c r="M1363" s="38" t="str">
        <f>IF(OR(A1363="",B1363=""),"",IF(F1363&lt;&gt;"",F1363,IF(G1363=0,"",IF(OR(COUNTIF('CẤU HÌNH'!$E$5:$E$24,A1363)&gt;0,WEEKDAY(A1363)=1),"TC",IF(G1363&gt;='CẤU HÌNH'!$C$11,"X",IF(G1363&gt;='CẤU HÌNH'!$C$12,"N","K"))))))</f>
        <v/>
      </c>
      <c r="N1363" s="17"/>
      <c r="O1363" s="39" t="str">
        <f t="shared" si="2"/>
        <v/>
      </c>
    </row>
    <row r="1364" ht="19.5" customHeight="1">
      <c r="A1364" s="15"/>
      <c r="B1364" s="17"/>
      <c r="C1364" s="22" t="str">
        <f t="array" ref="C1364">IF(B1364="","",IFERROR(INDEX('NHÂN VIÊN'!$C$5:$C$54,MATCH(B1364,'NHÂN VIÊN'!$B$5:$B$54,0)),"⚠ Sai mã NV"))</f>
        <v/>
      </c>
      <c r="D1364" s="24"/>
      <c r="E1364" s="24"/>
      <c r="F1364" s="25"/>
      <c r="G1364" s="32" t="str">
        <f>IF(OR(A1364="",B1364=""),"",IF(AND(D1364&lt;&gt;"",E1364&lt;&gt;""),ROUND(MAX(0,(E1364-D1364)*24-MAX(0,MIN(E1364,'CẤU HÌNH'!$C$8)-MAX(D1364,'CẤU HÌNH'!$C$7))*24),2),0))</f>
        <v/>
      </c>
      <c r="H1364" s="34" t="str">
        <f>IF(M1364="X",IF(D1364&gt;'CẤU HÌNH'!$C$5+'CẤU HÌNH'!$C$10/1440,ROUND((D1364-'CẤU HÌNH'!$C$5)*1440,0),0),"")</f>
        <v/>
      </c>
      <c r="I1364" s="34" t="str">
        <f>IF(M1364="X",IF(E1364&lt;'CẤU HÌNH'!$C$6,ROUND(('CẤU HÌNH'!$C$6-E1364)*1440,0),0),"")</f>
        <v/>
      </c>
      <c r="J1364" s="37" t="str">
        <f>IF(M1364="","",IF(M1364="TC",G1364,IF(M1364="X",IF(ROUND((E1364-'CẤU HÌNH'!$C$6)*24,4)&gt;='CẤU HÌNH'!$C$13,FLOOR(ROUND((E1364-'CẤU HÌNH'!$C$6)*24,4),0.5),0),0)))</f>
        <v/>
      </c>
      <c r="K1364" s="32" t="str">
        <f>IF(A1364="","",IF(COUNTIF('CẤU HÌNH'!$E$5:$E$24,A1364)&gt;0,'CẤU HÌNH'!$C$16,IF(WEEKDAY(A1364)=1,'CẤU HÌNH'!$C$15,'CẤU HÌNH'!$C$14)))</f>
        <v/>
      </c>
      <c r="L1364" s="37" t="str">
        <f t="shared" si="1"/>
        <v/>
      </c>
      <c r="M1364" s="38" t="str">
        <f>IF(OR(A1364="",B1364=""),"",IF(F1364&lt;&gt;"",F1364,IF(G1364=0,"",IF(OR(COUNTIF('CẤU HÌNH'!$E$5:$E$24,A1364)&gt;0,WEEKDAY(A1364)=1),"TC",IF(G1364&gt;='CẤU HÌNH'!$C$11,"X",IF(G1364&gt;='CẤU HÌNH'!$C$12,"N","K"))))))</f>
        <v/>
      </c>
      <c r="N1364" s="17"/>
      <c r="O1364" s="39" t="str">
        <f t="shared" si="2"/>
        <v/>
      </c>
    </row>
    <row r="1365" ht="19.5" customHeight="1">
      <c r="A1365" s="15"/>
      <c r="B1365" s="17"/>
      <c r="C1365" s="22" t="str">
        <f t="array" ref="C1365">IF(B1365="","",IFERROR(INDEX('NHÂN VIÊN'!$C$5:$C$54,MATCH(B1365,'NHÂN VIÊN'!$B$5:$B$54,0)),"⚠ Sai mã NV"))</f>
        <v/>
      </c>
      <c r="D1365" s="24"/>
      <c r="E1365" s="24"/>
      <c r="F1365" s="25"/>
      <c r="G1365" s="32" t="str">
        <f>IF(OR(A1365="",B1365=""),"",IF(AND(D1365&lt;&gt;"",E1365&lt;&gt;""),ROUND(MAX(0,(E1365-D1365)*24-MAX(0,MIN(E1365,'CẤU HÌNH'!$C$8)-MAX(D1365,'CẤU HÌNH'!$C$7))*24),2),0))</f>
        <v/>
      </c>
      <c r="H1365" s="34" t="str">
        <f>IF(M1365="X",IF(D1365&gt;'CẤU HÌNH'!$C$5+'CẤU HÌNH'!$C$10/1440,ROUND((D1365-'CẤU HÌNH'!$C$5)*1440,0),0),"")</f>
        <v/>
      </c>
      <c r="I1365" s="34" t="str">
        <f>IF(M1365="X",IF(E1365&lt;'CẤU HÌNH'!$C$6,ROUND(('CẤU HÌNH'!$C$6-E1365)*1440,0),0),"")</f>
        <v/>
      </c>
      <c r="J1365" s="37" t="str">
        <f>IF(M1365="","",IF(M1365="TC",G1365,IF(M1365="X",IF(ROUND((E1365-'CẤU HÌNH'!$C$6)*24,4)&gt;='CẤU HÌNH'!$C$13,FLOOR(ROUND((E1365-'CẤU HÌNH'!$C$6)*24,4),0.5),0),0)))</f>
        <v/>
      </c>
      <c r="K1365" s="32" t="str">
        <f>IF(A1365="","",IF(COUNTIF('CẤU HÌNH'!$E$5:$E$24,A1365)&gt;0,'CẤU HÌNH'!$C$16,IF(WEEKDAY(A1365)=1,'CẤU HÌNH'!$C$15,'CẤU HÌNH'!$C$14)))</f>
        <v/>
      </c>
      <c r="L1365" s="37" t="str">
        <f t="shared" si="1"/>
        <v/>
      </c>
      <c r="M1365" s="38" t="str">
        <f>IF(OR(A1365="",B1365=""),"",IF(F1365&lt;&gt;"",F1365,IF(G1365=0,"",IF(OR(COUNTIF('CẤU HÌNH'!$E$5:$E$24,A1365)&gt;0,WEEKDAY(A1365)=1),"TC",IF(G1365&gt;='CẤU HÌNH'!$C$11,"X",IF(G1365&gt;='CẤU HÌNH'!$C$12,"N","K"))))))</f>
        <v/>
      </c>
      <c r="N1365" s="17"/>
      <c r="O1365" s="39" t="str">
        <f t="shared" si="2"/>
        <v/>
      </c>
    </row>
    <row r="1366" ht="19.5" customHeight="1">
      <c r="A1366" s="15"/>
      <c r="B1366" s="17"/>
      <c r="C1366" s="22" t="str">
        <f t="array" ref="C1366">IF(B1366="","",IFERROR(INDEX('NHÂN VIÊN'!$C$5:$C$54,MATCH(B1366,'NHÂN VIÊN'!$B$5:$B$54,0)),"⚠ Sai mã NV"))</f>
        <v/>
      </c>
      <c r="D1366" s="24"/>
      <c r="E1366" s="24"/>
      <c r="F1366" s="25"/>
      <c r="G1366" s="32" t="str">
        <f>IF(OR(A1366="",B1366=""),"",IF(AND(D1366&lt;&gt;"",E1366&lt;&gt;""),ROUND(MAX(0,(E1366-D1366)*24-MAX(0,MIN(E1366,'CẤU HÌNH'!$C$8)-MAX(D1366,'CẤU HÌNH'!$C$7))*24),2),0))</f>
        <v/>
      </c>
      <c r="H1366" s="34" t="str">
        <f>IF(M1366="X",IF(D1366&gt;'CẤU HÌNH'!$C$5+'CẤU HÌNH'!$C$10/1440,ROUND((D1366-'CẤU HÌNH'!$C$5)*1440,0),0),"")</f>
        <v/>
      </c>
      <c r="I1366" s="34" t="str">
        <f>IF(M1366="X",IF(E1366&lt;'CẤU HÌNH'!$C$6,ROUND(('CẤU HÌNH'!$C$6-E1366)*1440,0),0),"")</f>
        <v/>
      </c>
      <c r="J1366" s="37" t="str">
        <f>IF(M1366="","",IF(M1366="TC",G1366,IF(M1366="X",IF(ROUND((E1366-'CẤU HÌNH'!$C$6)*24,4)&gt;='CẤU HÌNH'!$C$13,FLOOR(ROUND((E1366-'CẤU HÌNH'!$C$6)*24,4),0.5),0),0)))</f>
        <v/>
      </c>
      <c r="K1366" s="32" t="str">
        <f>IF(A1366="","",IF(COUNTIF('CẤU HÌNH'!$E$5:$E$24,A1366)&gt;0,'CẤU HÌNH'!$C$16,IF(WEEKDAY(A1366)=1,'CẤU HÌNH'!$C$15,'CẤU HÌNH'!$C$14)))</f>
        <v/>
      </c>
      <c r="L1366" s="37" t="str">
        <f t="shared" si="1"/>
        <v/>
      </c>
      <c r="M1366" s="38" t="str">
        <f>IF(OR(A1366="",B1366=""),"",IF(F1366&lt;&gt;"",F1366,IF(G1366=0,"",IF(OR(COUNTIF('CẤU HÌNH'!$E$5:$E$24,A1366)&gt;0,WEEKDAY(A1366)=1),"TC",IF(G1366&gt;='CẤU HÌNH'!$C$11,"X",IF(G1366&gt;='CẤU HÌNH'!$C$12,"N","K"))))))</f>
        <v/>
      </c>
      <c r="N1366" s="17"/>
      <c r="O1366" s="39" t="str">
        <f t="shared" si="2"/>
        <v/>
      </c>
    </row>
    <row r="1367" ht="19.5" customHeight="1">
      <c r="A1367" s="15"/>
      <c r="B1367" s="17"/>
      <c r="C1367" s="22" t="str">
        <f t="array" ref="C1367">IF(B1367="","",IFERROR(INDEX('NHÂN VIÊN'!$C$5:$C$54,MATCH(B1367,'NHÂN VIÊN'!$B$5:$B$54,0)),"⚠ Sai mã NV"))</f>
        <v/>
      </c>
      <c r="D1367" s="24"/>
      <c r="E1367" s="24"/>
      <c r="F1367" s="25"/>
      <c r="G1367" s="32" t="str">
        <f>IF(OR(A1367="",B1367=""),"",IF(AND(D1367&lt;&gt;"",E1367&lt;&gt;""),ROUND(MAX(0,(E1367-D1367)*24-MAX(0,MIN(E1367,'CẤU HÌNH'!$C$8)-MAX(D1367,'CẤU HÌNH'!$C$7))*24),2),0))</f>
        <v/>
      </c>
      <c r="H1367" s="34" t="str">
        <f>IF(M1367="X",IF(D1367&gt;'CẤU HÌNH'!$C$5+'CẤU HÌNH'!$C$10/1440,ROUND((D1367-'CẤU HÌNH'!$C$5)*1440,0),0),"")</f>
        <v/>
      </c>
      <c r="I1367" s="34" t="str">
        <f>IF(M1367="X",IF(E1367&lt;'CẤU HÌNH'!$C$6,ROUND(('CẤU HÌNH'!$C$6-E1367)*1440,0),0),"")</f>
        <v/>
      </c>
      <c r="J1367" s="37" t="str">
        <f>IF(M1367="","",IF(M1367="TC",G1367,IF(M1367="X",IF(ROUND((E1367-'CẤU HÌNH'!$C$6)*24,4)&gt;='CẤU HÌNH'!$C$13,FLOOR(ROUND((E1367-'CẤU HÌNH'!$C$6)*24,4),0.5),0),0)))</f>
        <v/>
      </c>
      <c r="K1367" s="32" t="str">
        <f>IF(A1367="","",IF(COUNTIF('CẤU HÌNH'!$E$5:$E$24,A1367)&gt;0,'CẤU HÌNH'!$C$16,IF(WEEKDAY(A1367)=1,'CẤU HÌNH'!$C$15,'CẤU HÌNH'!$C$14)))</f>
        <v/>
      </c>
      <c r="L1367" s="37" t="str">
        <f t="shared" si="1"/>
        <v/>
      </c>
      <c r="M1367" s="38" t="str">
        <f>IF(OR(A1367="",B1367=""),"",IF(F1367&lt;&gt;"",F1367,IF(G1367=0,"",IF(OR(COUNTIF('CẤU HÌNH'!$E$5:$E$24,A1367)&gt;0,WEEKDAY(A1367)=1),"TC",IF(G1367&gt;='CẤU HÌNH'!$C$11,"X",IF(G1367&gt;='CẤU HÌNH'!$C$12,"N","K"))))))</f>
        <v/>
      </c>
      <c r="N1367" s="17"/>
      <c r="O1367" s="39" t="str">
        <f t="shared" si="2"/>
        <v/>
      </c>
    </row>
    <row r="1368" ht="19.5" customHeight="1">
      <c r="A1368" s="15"/>
      <c r="B1368" s="17"/>
      <c r="C1368" s="22" t="str">
        <f t="array" ref="C1368">IF(B1368="","",IFERROR(INDEX('NHÂN VIÊN'!$C$5:$C$54,MATCH(B1368,'NHÂN VIÊN'!$B$5:$B$54,0)),"⚠ Sai mã NV"))</f>
        <v/>
      </c>
      <c r="D1368" s="24"/>
      <c r="E1368" s="24"/>
      <c r="F1368" s="25"/>
      <c r="G1368" s="32" t="str">
        <f>IF(OR(A1368="",B1368=""),"",IF(AND(D1368&lt;&gt;"",E1368&lt;&gt;""),ROUND(MAX(0,(E1368-D1368)*24-MAX(0,MIN(E1368,'CẤU HÌNH'!$C$8)-MAX(D1368,'CẤU HÌNH'!$C$7))*24),2),0))</f>
        <v/>
      </c>
      <c r="H1368" s="34" t="str">
        <f>IF(M1368="X",IF(D1368&gt;'CẤU HÌNH'!$C$5+'CẤU HÌNH'!$C$10/1440,ROUND((D1368-'CẤU HÌNH'!$C$5)*1440,0),0),"")</f>
        <v/>
      </c>
      <c r="I1368" s="34" t="str">
        <f>IF(M1368="X",IF(E1368&lt;'CẤU HÌNH'!$C$6,ROUND(('CẤU HÌNH'!$C$6-E1368)*1440,0),0),"")</f>
        <v/>
      </c>
      <c r="J1368" s="37" t="str">
        <f>IF(M1368="","",IF(M1368="TC",G1368,IF(M1368="X",IF(ROUND((E1368-'CẤU HÌNH'!$C$6)*24,4)&gt;='CẤU HÌNH'!$C$13,FLOOR(ROUND((E1368-'CẤU HÌNH'!$C$6)*24,4),0.5),0),0)))</f>
        <v/>
      </c>
      <c r="K1368" s="32" t="str">
        <f>IF(A1368="","",IF(COUNTIF('CẤU HÌNH'!$E$5:$E$24,A1368)&gt;0,'CẤU HÌNH'!$C$16,IF(WEEKDAY(A1368)=1,'CẤU HÌNH'!$C$15,'CẤU HÌNH'!$C$14)))</f>
        <v/>
      </c>
      <c r="L1368" s="37" t="str">
        <f t="shared" si="1"/>
        <v/>
      </c>
      <c r="M1368" s="38" t="str">
        <f>IF(OR(A1368="",B1368=""),"",IF(F1368&lt;&gt;"",F1368,IF(G1368=0,"",IF(OR(COUNTIF('CẤU HÌNH'!$E$5:$E$24,A1368)&gt;0,WEEKDAY(A1368)=1),"TC",IF(G1368&gt;='CẤU HÌNH'!$C$11,"X",IF(G1368&gt;='CẤU HÌNH'!$C$12,"N","K"))))))</f>
        <v/>
      </c>
      <c r="N1368" s="17"/>
      <c r="O1368" s="39" t="str">
        <f t="shared" si="2"/>
        <v/>
      </c>
    </row>
    <row r="1369" ht="19.5" customHeight="1">
      <c r="A1369" s="15"/>
      <c r="B1369" s="17"/>
      <c r="C1369" s="22" t="str">
        <f t="array" ref="C1369">IF(B1369="","",IFERROR(INDEX('NHÂN VIÊN'!$C$5:$C$54,MATCH(B1369,'NHÂN VIÊN'!$B$5:$B$54,0)),"⚠ Sai mã NV"))</f>
        <v/>
      </c>
      <c r="D1369" s="24"/>
      <c r="E1369" s="24"/>
      <c r="F1369" s="25"/>
      <c r="G1369" s="32" t="str">
        <f>IF(OR(A1369="",B1369=""),"",IF(AND(D1369&lt;&gt;"",E1369&lt;&gt;""),ROUND(MAX(0,(E1369-D1369)*24-MAX(0,MIN(E1369,'CẤU HÌNH'!$C$8)-MAX(D1369,'CẤU HÌNH'!$C$7))*24),2),0))</f>
        <v/>
      </c>
      <c r="H1369" s="34" t="str">
        <f>IF(M1369="X",IF(D1369&gt;'CẤU HÌNH'!$C$5+'CẤU HÌNH'!$C$10/1440,ROUND((D1369-'CẤU HÌNH'!$C$5)*1440,0),0),"")</f>
        <v/>
      </c>
      <c r="I1369" s="34" t="str">
        <f>IF(M1369="X",IF(E1369&lt;'CẤU HÌNH'!$C$6,ROUND(('CẤU HÌNH'!$C$6-E1369)*1440,0),0),"")</f>
        <v/>
      </c>
      <c r="J1369" s="37" t="str">
        <f>IF(M1369="","",IF(M1369="TC",G1369,IF(M1369="X",IF(ROUND((E1369-'CẤU HÌNH'!$C$6)*24,4)&gt;='CẤU HÌNH'!$C$13,FLOOR(ROUND((E1369-'CẤU HÌNH'!$C$6)*24,4),0.5),0),0)))</f>
        <v/>
      </c>
      <c r="K1369" s="32" t="str">
        <f>IF(A1369="","",IF(COUNTIF('CẤU HÌNH'!$E$5:$E$24,A1369)&gt;0,'CẤU HÌNH'!$C$16,IF(WEEKDAY(A1369)=1,'CẤU HÌNH'!$C$15,'CẤU HÌNH'!$C$14)))</f>
        <v/>
      </c>
      <c r="L1369" s="37" t="str">
        <f t="shared" si="1"/>
        <v/>
      </c>
      <c r="M1369" s="38" t="str">
        <f>IF(OR(A1369="",B1369=""),"",IF(F1369&lt;&gt;"",F1369,IF(G1369=0,"",IF(OR(COUNTIF('CẤU HÌNH'!$E$5:$E$24,A1369)&gt;0,WEEKDAY(A1369)=1),"TC",IF(G1369&gt;='CẤU HÌNH'!$C$11,"X",IF(G1369&gt;='CẤU HÌNH'!$C$12,"N","K"))))))</f>
        <v/>
      </c>
      <c r="N1369" s="17"/>
      <c r="O1369" s="39" t="str">
        <f t="shared" si="2"/>
        <v/>
      </c>
    </row>
    <row r="1370" ht="19.5" customHeight="1">
      <c r="A1370" s="15"/>
      <c r="B1370" s="17"/>
      <c r="C1370" s="22" t="str">
        <f t="array" ref="C1370">IF(B1370="","",IFERROR(INDEX('NHÂN VIÊN'!$C$5:$C$54,MATCH(B1370,'NHÂN VIÊN'!$B$5:$B$54,0)),"⚠ Sai mã NV"))</f>
        <v/>
      </c>
      <c r="D1370" s="24"/>
      <c r="E1370" s="24"/>
      <c r="F1370" s="25"/>
      <c r="G1370" s="32" t="str">
        <f>IF(OR(A1370="",B1370=""),"",IF(AND(D1370&lt;&gt;"",E1370&lt;&gt;""),ROUND(MAX(0,(E1370-D1370)*24-MAX(0,MIN(E1370,'CẤU HÌNH'!$C$8)-MAX(D1370,'CẤU HÌNH'!$C$7))*24),2),0))</f>
        <v/>
      </c>
      <c r="H1370" s="34" t="str">
        <f>IF(M1370="X",IF(D1370&gt;'CẤU HÌNH'!$C$5+'CẤU HÌNH'!$C$10/1440,ROUND((D1370-'CẤU HÌNH'!$C$5)*1440,0),0),"")</f>
        <v/>
      </c>
      <c r="I1370" s="34" t="str">
        <f>IF(M1370="X",IF(E1370&lt;'CẤU HÌNH'!$C$6,ROUND(('CẤU HÌNH'!$C$6-E1370)*1440,0),0),"")</f>
        <v/>
      </c>
      <c r="J1370" s="37" t="str">
        <f>IF(M1370="","",IF(M1370="TC",G1370,IF(M1370="X",IF(ROUND((E1370-'CẤU HÌNH'!$C$6)*24,4)&gt;='CẤU HÌNH'!$C$13,FLOOR(ROUND((E1370-'CẤU HÌNH'!$C$6)*24,4),0.5),0),0)))</f>
        <v/>
      </c>
      <c r="K1370" s="32" t="str">
        <f>IF(A1370="","",IF(COUNTIF('CẤU HÌNH'!$E$5:$E$24,A1370)&gt;0,'CẤU HÌNH'!$C$16,IF(WEEKDAY(A1370)=1,'CẤU HÌNH'!$C$15,'CẤU HÌNH'!$C$14)))</f>
        <v/>
      </c>
      <c r="L1370" s="37" t="str">
        <f t="shared" si="1"/>
        <v/>
      </c>
      <c r="M1370" s="38" t="str">
        <f>IF(OR(A1370="",B1370=""),"",IF(F1370&lt;&gt;"",F1370,IF(G1370=0,"",IF(OR(COUNTIF('CẤU HÌNH'!$E$5:$E$24,A1370)&gt;0,WEEKDAY(A1370)=1),"TC",IF(G1370&gt;='CẤU HÌNH'!$C$11,"X",IF(G1370&gt;='CẤU HÌNH'!$C$12,"N","K"))))))</f>
        <v/>
      </c>
      <c r="N1370" s="17"/>
      <c r="O1370" s="39" t="str">
        <f t="shared" si="2"/>
        <v/>
      </c>
    </row>
    <row r="1371" ht="19.5" customHeight="1">
      <c r="A1371" s="15"/>
      <c r="B1371" s="17"/>
      <c r="C1371" s="22" t="str">
        <f t="array" ref="C1371">IF(B1371="","",IFERROR(INDEX('NHÂN VIÊN'!$C$5:$C$54,MATCH(B1371,'NHÂN VIÊN'!$B$5:$B$54,0)),"⚠ Sai mã NV"))</f>
        <v/>
      </c>
      <c r="D1371" s="24"/>
      <c r="E1371" s="24"/>
      <c r="F1371" s="25"/>
      <c r="G1371" s="32" t="str">
        <f>IF(OR(A1371="",B1371=""),"",IF(AND(D1371&lt;&gt;"",E1371&lt;&gt;""),ROUND(MAX(0,(E1371-D1371)*24-MAX(0,MIN(E1371,'CẤU HÌNH'!$C$8)-MAX(D1371,'CẤU HÌNH'!$C$7))*24),2),0))</f>
        <v/>
      </c>
      <c r="H1371" s="34" t="str">
        <f>IF(M1371="X",IF(D1371&gt;'CẤU HÌNH'!$C$5+'CẤU HÌNH'!$C$10/1440,ROUND((D1371-'CẤU HÌNH'!$C$5)*1440,0),0),"")</f>
        <v/>
      </c>
      <c r="I1371" s="34" t="str">
        <f>IF(M1371="X",IF(E1371&lt;'CẤU HÌNH'!$C$6,ROUND(('CẤU HÌNH'!$C$6-E1371)*1440,0),0),"")</f>
        <v/>
      </c>
      <c r="J1371" s="37" t="str">
        <f>IF(M1371="","",IF(M1371="TC",G1371,IF(M1371="X",IF(ROUND((E1371-'CẤU HÌNH'!$C$6)*24,4)&gt;='CẤU HÌNH'!$C$13,FLOOR(ROUND((E1371-'CẤU HÌNH'!$C$6)*24,4),0.5),0),0)))</f>
        <v/>
      </c>
      <c r="K1371" s="32" t="str">
        <f>IF(A1371="","",IF(COUNTIF('CẤU HÌNH'!$E$5:$E$24,A1371)&gt;0,'CẤU HÌNH'!$C$16,IF(WEEKDAY(A1371)=1,'CẤU HÌNH'!$C$15,'CẤU HÌNH'!$C$14)))</f>
        <v/>
      </c>
      <c r="L1371" s="37" t="str">
        <f t="shared" si="1"/>
        <v/>
      </c>
      <c r="M1371" s="38" t="str">
        <f>IF(OR(A1371="",B1371=""),"",IF(F1371&lt;&gt;"",F1371,IF(G1371=0,"",IF(OR(COUNTIF('CẤU HÌNH'!$E$5:$E$24,A1371)&gt;0,WEEKDAY(A1371)=1),"TC",IF(G1371&gt;='CẤU HÌNH'!$C$11,"X",IF(G1371&gt;='CẤU HÌNH'!$C$12,"N","K"))))))</f>
        <v/>
      </c>
      <c r="N1371" s="17"/>
      <c r="O1371" s="39" t="str">
        <f t="shared" si="2"/>
        <v/>
      </c>
    </row>
    <row r="1372" ht="19.5" customHeight="1">
      <c r="A1372" s="15"/>
      <c r="B1372" s="17"/>
      <c r="C1372" s="22" t="str">
        <f t="array" ref="C1372">IF(B1372="","",IFERROR(INDEX('NHÂN VIÊN'!$C$5:$C$54,MATCH(B1372,'NHÂN VIÊN'!$B$5:$B$54,0)),"⚠ Sai mã NV"))</f>
        <v/>
      </c>
      <c r="D1372" s="24"/>
      <c r="E1372" s="24"/>
      <c r="F1372" s="25"/>
      <c r="G1372" s="32" t="str">
        <f>IF(OR(A1372="",B1372=""),"",IF(AND(D1372&lt;&gt;"",E1372&lt;&gt;""),ROUND(MAX(0,(E1372-D1372)*24-MAX(0,MIN(E1372,'CẤU HÌNH'!$C$8)-MAX(D1372,'CẤU HÌNH'!$C$7))*24),2),0))</f>
        <v/>
      </c>
      <c r="H1372" s="34" t="str">
        <f>IF(M1372="X",IF(D1372&gt;'CẤU HÌNH'!$C$5+'CẤU HÌNH'!$C$10/1440,ROUND((D1372-'CẤU HÌNH'!$C$5)*1440,0),0),"")</f>
        <v/>
      </c>
      <c r="I1372" s="34" t="str">
        <f>IF(M1372="X",IF(E1372&lt;'CẤU HÌNH'!$C$6,ROUND(('CẤU HÌNH'!$C$6-E1372)*1440,0),0),"")</f>
        <v/>
      </c>
      <c r="J1372" s="37" t="str">
        <f>IF(M1372="","",IF(M1372="TC",G1372,IF(M1372="X",IF(ROUND((E1372-'CẤU HÌNH'!$C$6)*24,4)&gt;='CẤU HÌNH'!$C$13,FLOOR(ROUND((E1372-'CẤU HÌNH'!$C$6)*24,4),0.5),0),0)))</f>
        <v/>
      </c>
      <c r="K1372" s="32" t="str">
        <f>IF(A1372="","",IF(COUNTIF('CẤU HÌNH'!$E$5:$E$24,A1372)&gt;0,'CẤU HÌNH'!$C$16,IF(WEEKDAY(A1372)=1,'CẤU HÌNH'!$C$15,'CẤU HÌNH'!$C$14)))</f>
        <v/>
      </c>
      <c r="L1372" s="37" t="str">
        <f t="shared" si="1"/>
        <v/>
      </c>
      <c r="M1372" s="38" t="str">
        <f>IF(OR(A1372="",B1372=""),"",IF(F1372&lt;&gt;"",F1372,IF(G1372=0,"",IF(OR(COUNTIF('CẤU HÌNH'!$E$5:$E$24,A1372)&gt;0,WEEKDAY(A1372)=1),"TC",IF(G1372&gt;='CẤU HÌNH'!$C$11,"X",IF(G1372&gt;='CẤU HÌNH'!$C$12,"N","K"))))))</f>
        <v/>
      </c>
      <c r="N1372" s="17"/>
      <c r="O1372" s="39" t="str">
        <f t="shared" si="2"/>
        <v/>
      </c>
    </row>
    <row r="1373" ht="19.5" customHeight="1">
      <c r="A1373" s="15"/>
      <c r="B1373" s="17"/>
      <c r="C1373" s="22" t="str">
        <f t="array" ref="C1373">IF(B1373="","",IFERROR(INDEX('NHÂN VIÊN'!$C$5:$C$54,MATCH(B1373,'NHÂN VIÊN'!$B$5:$B$54,0)),"⚠ Sai mã NV"))</f>
        <v/>
      </c>
      <c r="D1373" s="24"/>
      <c r="E1373" s="24"/>
      <c r="F1373" s="25"/>
      <c r="G1373" s="32" t="str">
        <f>IF(OR(A1373="",B1373=""),"",IF(AND(D1373&lt;&gt;"",E1373&lt;&gt;""),ROUND(MAX(0,(E1373-D1373)*24-MAX(0,MIN(E1373,'CẤU HÌNH'!$C$8)-MAX(D1373,'CẤU HÌNH'!$C$7))*24),2),0))</f>
        <v/>
      </c>
      <c r="H1373" s="34" t="str">
        <f>IF(M1373="X",IF(D1373&gt;'CẤU HÌNH'!$C$5+'CẤU HÌNH'!$C$10/1440,ROUND((D1373-'CẤU HÌNH'!$C$5)*1440,0),0),"")</f>
        <v/>
      </c>
      <c r="I1373" s="34" t="str">
        <f>IF(M1373="X",IF(E1373&lt;'CẤU HÌNH'!$C$6,ROUND(('CẤU HÌNH'!$C$6-E1373)*1440,0),0),"")</f>
        <v/>
      </c>
      <c r="J1373" s="37" t="str">
        <f>IF(M1373="","",IF(M1373="TC",G1373,IF(M1373="X",IF(ROUND((E1373-'CẤU HÌNH'!$C$6)*24,4)&gt;='CẤU HÌNH'!$C$13,FLOOR(ROUND((E1373-'CẤU HÌNH'!$C$6)*24,4),0.5),0),0)))</f>
        <v/>
      </c>
      <c r="K1373" s="32" t="str">
        <f>IF(A1373="","",IF(COUNTIF('CẤU HÌNH'!$E$5:$E$24,A1373)&gt;0,'CẤU HÌNH'!$C$16,IF(WEEKDAY(A1373)=1,'CẤU HÌNH'!$C$15,'CẤU HÌNH'!$C$14)))</f>
        <v/>
      </c>
      <c r="L1373" s="37" t="str">
        <f t="shared" si="1"/>
        <v/>
      </c>
      <c r="M1373" s="38" t="str">
        <f>IF(OR(A1373="",B1373=""),"",IF(F1373&lt;&gt;"",F1373,IF(G1373=0,"",IF(OR(COUNTIF('CẤU HÌNH'!$E$5:$E$24,A1373)&gt;0,WEEKDAY(A1373)=1),"TC",IF(G1373&gt;='CẤU HÌNH'!$C$11,"X",IF(G1373&gt;='CẤU HÌNH'!$C$12,"N","K"))))))</f>
        <v/>
      </c>
      <c r="N1373" s="17"/>
      <c r="O1373" s="39" t="str">
        <f t="shared" si="2"/>
        <v/>
      </c>
    </row>
    <row r="1374" ht="19.5" customHeight="1">
      <c r="A1374" s="15"/>
      <c r="B1374" s="17"/>
      <c r="C1374" s="22" t="str">
        <f t="array" ref="C1374">IF(B1374="","",IFERROR(INDEX('NHÂN VIÊN'!$C$5:$C$54,MATCH(B1374,'NHÂN VIÊN'!$B$5:$B$54,0)),"⚠ Sai mã NV"))</f>
        <v/>
      </c>
      <c r="D1374" s="24"/>
      <c r="E1374" s="24"/>
      <c r="F1374" s="25"/>
      <c r="G1374" s="32" t="str">
        <f>IF(OR(A1374="",B1374=""),"",IF(AND(D1374&lt;&gt;"",E1374&lt;&gt;""),ROUND(MAX(0,(E1374-D1374)*24-MAX(0,MIN(E1374,'CẤU HÌNH'!$C$8)-MAX(D1374,'CẤU HÌNH'!$C$7))*24),2),0))</f>
        <v/>
      </c>
      <c r="H1374" s="34" t="str">
        <f>IF(M1374="X",IF(D1374&gt;'CẤU HÌNH'!$C$5+'CẤU HÌNH'!$C$10/1440,ROUND((D1374-'CẤU HÌNH'!$C$5)*1440,0),0),"")</f>
        <v/>
      </c>
      <c r="I1374" s="34" t="str">
        <f>IF(M1374="X",IF(E1374&lt;'CẤU HÌNH'!$C$6,ROUND(('CẤU HÌNH'!$C$6-E1374)*1440,0),0),"")</f>
        <v/>
      </c>
      <c r="J1374" s="37" t="str">
        <f>IF(M1374="","",IF(M1374="TC",G1374,IF(M1374="X",IF(ROUND((E1374-'CẤU HÌNH'!$C$6)*24,4)&gt;='CẤU HÌNH'!$C$13,FLOOR(ROUND((E1374-'CẤU HÌNH'!$C$6)*24,4),0.5),0),0)))</f>
        <v/>
      </c>
      <c r="K1374" s="32" t="str">
        <f>IF(A1374="","",IF(COUNTIF('CẤU HÌNH'!$E$5:$E$24,A1374)&gt;0,'CẤU HÌNH'!$C$16,IF(WEEKDAY(A1374)=1,'CẤU HÌNH'!$C$15,'CẤU HÌNH'!$C$14)))</f>
        <v/>
      </c>
      <c r="L1374" s="37" t="str">
        <f t="shared" si="1"/>
        <v/>
      </c>
      <c r="M1374" s="38" t="str">
        <f>IF(OR(A1374="",B1374=""),"",IF(F1374&lt;&gt;"",F1374,IF(G1374=0,"",IF(OR(COUNTIF('CẤU HÌNH'!$E$5:$E$24,A1374)&gt;0,WEEKDAY(A1374)=1),"TC",IF(G1374&gt;='CẤU HÌNH'!$C$11,"X",IF(G1374&gt;='CẤU HÌNH'!$C$12,"N","K"))))))</f>
        <v/>
      </c>
      <c r="N1374" s="17"/>
      <c r="O1374" s="39" t="str">
        <f t="shared" si="2"/>
        <v/>
      </c>
    </row>
    <row r="1375" ht="19.5" customHeight="1">
      <c r="A1375" s="15"/>
      <c r="B1375" s="17"/>
      <c r="C1375" s="22" t="str">
        <f t="array" ref="C1375">IF(B1375="","",IFERROR(INDEX('NHÂN VIÊN'!$C$5:$C$54,MATCH(B1375,'NHÂN VIÊN'!$B$5:$B$54,0)),"⚠ Sai mã NV"))</f>
        <v/>
      </c>
      <c r="D1375" s="24"/>
      <c r="E1375" s="24"/>
      <c r="F1375" s="25"/>
      <c r="G1375" s="32" t="str">
        <f>IF(OR(A1375="",B1375=""),"",IF(AND(D1375&lt;&gt;"",E1375&lt;&gt;""),ROUND(MAX(0,(E1375-D1375)*24-MAX(0,MIN(E1375,'CẤU HÌNH'!$C$8)-MAX(D1375,'CẤU HÌNH'!$C$7))*24),2),0))</f>
        <v/>
      </c>
      <c r="H1375" s="34" t="str">
        <f>IF(M1375="X",IF(D1375&gt;'CẤU HÌNH'!$C$5+'CẤU HÌNH'!$C$10/1440,ROUND((D1375-'CẤU HÌNH'!$C$5)*1440,0),0),"")</f>
        <v/>
      </c>
      <c r="I1375" s="34" t="str">
        <f>IF(M1375="X",IF(E1375&lt;'CẤU HÌNH'!$C$6,ROUND(('CẤU HÌNH'!$C$6-E1375)*1440,0),0),"")</f>
        <v/>
      </c>
      <c r="J1375" s="37" t="str">
        <f>IF(M1375="","",IF(M1375="TC",G1375,IF(M1375="X",IF(ROUND((E1375-'CẤU HÌNH'!$C$6)*24,4)&gt;='CẤU HÌNH'!$C$13,FLOOR(ROUND((E1375-'CẤU HÌNH'!$C$6)*24,4),0.5),0),0)))</f>
        <v/>
      </c>
      <c r="K1375" s="32" t="str">
        <f>IF(A1375="","",IF(COUNTIF('CẤU HÌNH'!$E$5:$E$24,A1375)&gt;0,'CẤU HÌNH'!$C$16,IF(WEEKDAY(A1375)=1,'CẤU HÌNH'!$C$15,'CẤU HÌNH'!$C$14)))</f>
        <v/>
      </c>
      <c r="L1375" s="37" t="str">
        <f t="shared" si="1"/>
        <v/>
      </c>
      <c r="M1375" s="38" t="str">
        <f>IF(OR(A1375="",B1375=""),"",IF(F1375&lt;&gt;"",F1375,IF(G1375=0,"",IF(OR(COUNTIF('CẤU HÌNH'!$E$5:$E$24,A1375)&gt;0,WEEKDAY(A1375)=1),"TC",IF(G1375&gt;='CẤU HÌNH'!$C$11,"X",IF(G1375&gt;='CẤU HÌNH'!$C$12,"N","K"))))))</f>
        <v/>
      </c>
      <c r="N1375" s="17"/>
      <c r="O1375" s="39" t="str">
        <f t="shared" si="2"/>
        <v/>
      </c>
    </row>
    <row r="1376" ht="19.5" customHeight="1">
      <c r="A1376" s="15"/>
      <c r="B1376" s="17"/>
      <c r="C1376" s="22" t="str">
        <f t="array" ref="C1376">IF(B1376="","",IFERROR(INDEX('NHÂN VIÊN'!$C$5:$C$54,MATCH(B1376,'NHÂN VIÊN'!$B$5:$B$54,0)),"⚠ Sai mã NV"))</f>
        <v/>
      </c>
      <c r="D1376" s="24"/>
      <c r="E1376" s="24"/>
      <c r="F1376" s="25"/>
      <c r="G1376" s="32" t="str">
        <f>IF(OR(A1376="",B1376=""),"",IF(AND(D1376&lt;&gt;"",E1376&lt;&gt;""),ROUND(MAX(0,(E1376-D1376)*24-MAX(0,MIN(E1376,'CẤU HÌNH'!$C$8)-MAX(D1376,'CẤU HÌNH'!$C$7))*24),2),0))</f>
        <v/>
      </c>
      <c r="H1376" s="34" t="str">
        <f>IF(M1376="X",IF(D1376&gt;'CẤU HÌNH'!$C$5+'CẤU HÌNH'!$C$10/1440,ROUND((D1376-'CẤU HÌNH'!$C$5)*1440,0),0),"")</f>
        <v/>
      </c>
      <c r="I1376" s="34" t="str">
        <f>IF(M1376="X",IF(E1376&lt;'CẤU HÌNH'!$C$6,ROUND(('CẤU HÌNH'!$C$6-E1376)*1440,0),0),"")</f>
        <v/>
      </c>
      <c r="J1376" s="37" t="str">
        <f>IF(M1376="","",IF(M1376="TC",G1376,IF(M1376="X",IF(ROUND((E1376-'CẤU HÌNH'!$C$6)*24,4)&gt;='CẤU HÌNH'!$C$13,FLOOR(ROUND((E1376-'CẤU HÌNH'!$C$6)*24,4),0.5),0),0)))</f>
        <v/>
      </c>
      <c r="K1376" s="32" t="str">
        <f>IF(A1376="","",IF(COUNTIF('CẤU HÌNH'!$E$5:$E$24,A1376)&gt;0,'CẤU HÌNH'!$C$16,IF(WEEKDAY(A1376)=1,'CẤU HÌNH'!$C$15,'CẤU HÌNH'!$C$14)))</f>
        <v/>
      </c>
      <c r="L1376" s="37" t="str">
        <f t="shared" si="1"/>
        <v/>
      </c>
      <c r="M1376" s="38" t="str">
        <f>IF(OR(A1376="",B1376=""),"",IF(F1376&lt;&gt;"",F1376,IF(G1376=0,"",IF(OR(COUNTIF('CẤU HÌNH'!$E$5:$E$24,A1376)&gt;0,WEEKDAY(A1376)=1),"TC",IF(G1376&gt;='CẤU HÌNH'!$C$11,"X",IF(G1376&gt;='CẤU HÌNH'!$C$12,"N","K"))))))</f>
        <v/>
      </c>
      <c r="N1376" s="17"/>
      <c r="O1376" s="39" t="str">
        <f t="shared" si="2"/>
        <v/>
      </c>
    </row>
    <row r="1377" ht="19.5" customHeight="1">
      <c r="A1377" s="15"/>
      <c r="B1377" s="17"/>
      <c r="C1377" s="22" t="str">
        <f t="array" ref="C1377">IF(B1377="","",IFERROR(INDEX('NHÂN VIÊN'!$C$5:$C$54,MATCH(B1377,'NHÂN VIÊN'!$B$5:$B$54,0)),"⚠ Sai mã NV"))</f>
        <v/>
      </c>
      <c r="D1377" s="24"/>
      <c r="E1377" s="24"/>
      <c r="F1377" s="25"/>
      <c r="G1377" s="32" t="str">
        <f>IF(OR(A1377="",B1377=""),"",IF(AND(D1377&lt;&gt;"",E1377&lt;&gt;""),ROUND(MAX(0,(E1377-D1377)*24-MAX(0,MIN(E1377,'CẤU HÌNH'!$C$8)-MAX(D1377,'CẤU HÌNH'!$C$7))*24),2),0))</f>
        <v/>
      </c>
      <c r="H1377" s="34" t="str">
        <f>IF(M1377="X",IF(D1377&gt;'CẤU HÌNH'!$C$5+'CẤU HÌNH'!$C$10/1440,ROUND((D1377-'CẤU HÌNH'!$C$5)*1440,0),0),"")</f>
        <v/>
      </c>
      <c r="I1377" s="34" t="str">
        <f>IF(M1377="X",IF(E1377&lt;'CẤU HÌNH'!$C$6,ROUND(('CẤU HÌNH'!$C$6-E1377)*1440,0),0),"")</f>
        <v/>
      </c>
      <c r="J1377" s="37" t="str">
        <f>IF(M1377="","",IF(M1377="TC",G1377,IF(M1377="X",IF(ROUND((E1377-'CẤU HÌNH'!$C$6)*24,4)&gt;='CẤU HÌNH'!$C$13,FLOOR(ROUND((E1377-'CẤU HÌNH'!$C$6)*24,4),0.5),0),0)))</f>
        <v/>
      </c>
      <c r="K1377" s="32" t="str">
        <f>IF(A1377="","",IF(COUNTIF('CẤU HÌNH'!$E$5:$E$24,A1377)&gt;0,'CẤU HÌNH'!$C$16,IF(WEEKDAY(A1377)=1,'CẤU HÌNH'!$C$15,'CẤU HÌNH'!$C$14)))</f>
        <v/>
      </c>
      <c r="L1377" s="37" t="str">
        <f t="shared" si="1"/>
        <v/>
      </c>
      <c r="M1377" s="38" t="str">
        <f>IF(OR(A1377="",B1377=""),"",IF(F1377&lt;&gt;"",F1377,IF(G1377=0,"",IF(OR(COUNTIF('CẤU HÌNH'!$E$5:$E$24,A1377)&gt;0,WEEKDAY(A1377)=1),"TC",IF(G1377&gt;='CẤU HÌNH'!$C$11,"X",IF(G1377&gt;='CẤU HÌNH'!$C$12,"N","K"))))))</f>
        <v/>
      </c>
      <c r="N1377" s="17"/>
      <c r="O1377" s="39" t="str">
        <f t="shared" si="2"/>
        <v/>
      </c>
    </row>
    <row r="1378" ht="19.5" customHeight="1">
      <c r="A1378" s="15"/>
      <c r="B1378" s="17"/>
      <c r="C1378" s="22" t="str">
        <f t="array" ref="C1378">IF(B1378="","",IFERROR(INDEX('NHÂN VIÊN'!$C$5:$C$54,MATCH(B1378,'NHÂN VIÊN'!$B$5:$B$54,0)),"⚠ Sai mã NV"))</f>
        <v/>
      </c>
      <c r="D1378" s="24"/>
      <c r="E1378" s="24"/>
      <c r="F1378" s="25"/>
      <c r="G1378" s="32" t="str">
        <f>IF(OR(A1378="",B1378=""),"",IF(AND(D1378&lt;&gt;"",E1378&lt;&gt;""),ROUND(MAX(0,(E1378-D1378)*24-MAX(0,MIN(E1378,'CẤU HÌNH'!$C$8)-MAX(D1378,'CẤU HÌNH'!$C$7))*24),2),0))</f>
        <v/>
      </c>
      <c r="H1378" s="34" t="str">
        <f>IF(M1378="X",IF(D1378&gt;'CẤU HÌNH'!$C$5+'CẤU HÌNH'!$C$10/1440,ROUND((D1378-'CẤU HÌNH'!$C$5)*1440,0),0),"")</f>
        <v/>
      </c>
      <c r="I1378" s="34" t="str">
        <f>IF(M1378="X",IF(E1378&lt;'CẤU HÌNH'!$C$6,ROUND(('CẤU HÌNH'!$C$6-E1378)*1440,0),0),"")</f>
        <v/>
      </c>
      <c r="J1378" s="37" t="str">
        <f>IF(M1378="","",IF(M1378="TC",G1378,IF(M1378="X",IF(ROUND((E1378-'CẤU HÌNH'!$C$6)*24,4)&gt;='CẤU HÌNH'!$C$13,FLOOR(ROUND((E1378-'CẤU HÌNH'!$C$6)*24,4),0.5),0),0)))</f>
        <v/>
      </c>
      <c r="K1378" s="32" t="str">
        <f>IF(A1378="","",IF(COUNTIF('CẤU HÌNH'!$E$5:$E$24,A1378)&gt;0,'CẤU HÌNH'!$C$16,IF(WEEKDAY(A1378)=1,'CẤU HÌNH'!$C$15,'CẤU HÌNH'!$C$14)))</f>
        <v/>
      </c>
      <c r="L1378" s="37" t="str">
        <f t="shared" si="1"/>
        <v/>
      </c>
      <c r="M1378" s="38" t="str">
        <f>IF(OR(A1378="",B1378=""),"",IF(F1378&lt;&gt;"",F1378,IF(G1378=0,"",IF(OR(COUNTIF('CẤU HÌNH'!$E$5:$E$24,A1378)&gt;0,WEEKDAY(A1378)=1),"TC",IF(G1378&gt;='CẤU HÌNH'!$C$11,"X",IF(G1378&gt;='CẤU HÌNH'!$C$12,"N","K"))))))</f>
        <v/>
      </c>
      <c r="N1378" s="17"/>
      <c r="O1378" s="39" t="str">
        <f t="shared" si="2"/>
        <v/>
      </c>
    </row>
    <row r="1379" ht="19.5" customHeight="1">
      <c r="A1379" s="15"/>
      <c r="B1379" s="17"/>
      <c r="C1379" s="22" t="str">
        <f t="array" ref="C1379">IF(B1379="","",IFERROR(INDEX('NHÂN VIÊN'!$C$5:$C$54,MATCH(B1379,'NHÂN VIÊN'!$B$5:$B$54,0)),"⚠ Sai mã NV"))</f>
        <v/>
      </c>
      <c r="D1379" s="24"/>
      <c r="E1379" s="24"/>
      <c r="F1379" s="25"/>
      <c r="G1379" s="32" t="str">
        <f>IF(OR(A1379="",B1379=""),"",IF(AND(D1379&lt;&gt;"",E1379&lt;&gt;""),ROUND(MAX(0,(E1379-D1379)*24-MAX(0,MIN(E1379,'CẤU HÌNH'!$C$8)-MAX(D1379,'CẤU HÌNH'!$C$7))*24),2),0))</f>
        <v/>
      </c>
      <c r="H1379" s="34" t="str">
        <f>IF(M1379="X",IF(D1379&gt;'CẤU HÌNH'!$C$5+'CẤU HÌNH'!$C$10/1440,ROUND((D1379-'CẤU HÌNH'!$C$5)*1440,0),0),"")</f>
        <v/>
      </c>
      <c r="I1379" s="34" t="str">
        <f>IF(M1379="X",IF(E1379&lt;'CẤU HÌNH'!$C$6,ROUND(('CẤU HÌNH'!$C$6-E1379)*1440,0),0),"")</f>
        <v/>
      </c>
      <c r="J1379" s="37" t="str">
        <f>IF(M1379="","",IF(M1379="TC",G1379,IF(M1379="X",IF(ROUND((E1379-'CẤU HÌNH'!$C$6)*24,4)&gt;='CẤU HÌNH'!$C$13,FLOOR(ROUND((E1379-'CẤU HÌNH'!$C$6)*24,4),0.5),0),0)))</f>
        <v/>
      </c>
      <c r="K1379" s="32" t="str">
        <f>IF(A1379="","",IF(COUNTIF('CẤU HÌNH'!$E$5:$E$24,A1379)&gt;0,'CẤU HÌNH'!$C$16,IF(WEEKDAY(A1379)=1,'CẤU HÌNH'!$C$15,'CẤU HÌNH'!$C$14)))</f>
        <v/>
      </c>
      <c r="L1379" s="37" t="str">
        <f t="shared" si="1"/>
        <v/>
      </c>
      <c r="M1379" s="38" t="str">
        <f>IF(OR(A1379="",B1379=""),"",IF(F1379&lt;&gt;"",F1379,IF(G1379=0,"",IF(OR(COUNTIF('CẤU HÌNH'!$E$5:$E$24,A1379)&gt;0,WEEKDAY(A1379)=1),"TC",IF(G1379&gt;='CẤU HÌNH'!$C$11,"X",IF(G1379&gt;='CẤU HÌNH'!$C$12,"N","K"))))))</f>
        <v/>
      </c>
      <c r="N1379" s="17"/>
      <c r="O1379" s="39" t="str">
        <f t="shared" si="2"/>
        <v/>
      </c>
    </row>
    <row r="1380" ht="19.5" customHeight="1">
      <c r="A1380" s="15"/>
      <c r="B1380" s="17"/>
      <c r="C1380" s="22" t="str">
        <f t="array" ref="C1380">IF(B1380="","",IFERROR(INDEX('NHÂN VIÊN'!$C$5:$C$54,MATCH(B1380,'NHÂN VIÊN'!$B$5:$B$54,0)),"⚠ Sai mã NV"))</f>
        <v/>
      </c>
      <c r="D1380" s="24"/>
      <c r="E1380" s="24"/>
      <c r="F1380" s="25"/>
      <c r="G1380" s="32" t="str">
        <f>IF(OR(A1380="",B1380=""),"",IF(AND(D1380&lt;&gt;"",E1380&lt;&gt;""),ROUND(MAX(0,(E1380-D1380)*24-MAX(0,MIN(E1380,'CẤU HÌNH'!$C$8)-MAX(D1380,'CẤU HÌNH'!$C$7))*24),2),0))</f>
        <v/>
      </c>
      <c r="H1380" s="34" t="str">
        <f>IF(M1380="X",IF(D1380&gt;'CẤU HÌNH'!$C$5+'CẤU HÌNH'!$C$10/1440,ROUND((D1380-'CẤU HÌNH'!$C$5)*1440,0),0),"")</f>
        <v/>
      </c>
      <c r="I1380" s="34" t="str">
        <f>IF(M1380="X",IF(E1380&lt;'CẤU HÌNH'!$C$6,ROUND(('CẤU HÌNH'!$C$6-E1380)*1440,0),0),"")</f>
        <v/>
      </c>
      <c r="J1380" s="37" t="str">
        <f>IF(M1380="","",IF(M1380="TC",G1380,IF(M1380="X",IF(ROUND((E1380-'CẤU HÌNH'!$C$6)*24,4)&gt;='CẤU HÌNH'!$C$13,FLOOR(ROUND((E1380-'CẤU HÌNH'!$C$6)*24,4),0.5),0),0)))</f>
        <v/>
      </c>
      <c r="K1380" s="32" t="str">
        <f>IF(A1380="","",IF(COUNTIF('CẤU HÌNH'!$E$5:$E$24,A1380)&gt;0,'CẤU HÌNH'!$C$16,IF(WEEKDAY(A1380)=1,'CẤU HÌNH'!$C$15,'CẤU HÌNH'!$C$14)))</f>
        <v/>
      </c>
      <c r="L1380" s="37" t="str">
        <f t="shared" si="1"/>
        <v/>
      </c>
      <c r="M1380" s="38" t="str">
        <f>IF(OR(A1380="",B1380=""),"",IF(F1380&lt;&gt;"",F1380,IF(G1380=0,"",IF(OR(COUNTIF('CẤU HÌNH'!$E$5:$E$24,A1380)&gt;0,WEEKDAY(A1380)=1),"TC",IF(G1380&gt;='CẤU HÌNH'!$C$11,"X",IF(G1380&gt;='CẤU HÌNH'!$C$12,"N","K"))))))</f>
        <v/>
      </c>
      <c r="N1380" s="17"/>
      <c r="O1380" s="39" t="str">
        <f t="shared" si="2"/>
        <v/>
      </c>
    </row>
    <row r="1381" ht="19.5" customHeight="1">
      <c r="A1381" s="15"/>
      <c r="B1381" s="17"/>
      <c r="C1381" s="22" t="str">
        <f t="array" ref="C1381">IF(B1381="","",IFERROR(INDEX('NHÂN VIÊN'!$C$5:$C$54,MATCH(B1381,'NHÂN VIÊN'!$B$5:$B$54,0)),"⚠ Sai mã NV"))</f>
        <v/>
      </c>
      <c r="D1381" s="24"/>
      <c r="E1381" s="24"/>
      <c r="F1381" s="25"/>
      <c r="G1381" s="32" t="str">
        <f>IF(OR(A1381="",B1381=""),"",IF(AND(D1381&lt;&gt;"",E1381&lt;&gt;""),ROUND(MAX(0,(E1381-D1381)*24-MAX(0,MIN(E1381,'CẤU HÌNH'!$C$8)-MAX(D1381,'CẤU HÌNH'!$C$7))*24),2),0))</f>
        <v/>
      </c>
      <c r="H1381" s="34" t="str">
        <f>IF(M1381="X",IF(D1381&gt;'CẤU HÌNH'!$C$5+'CẤU HÌNH'!$C$10/1440,ROUND((D1381-'CẤU HÌNH'!$C$5)*1440,0),0),"")</f>
        <v/>
      </c>
      <c r="I1381" s="34" t="str">
        <f>IF(M1381="X",IF(E1381&lt;'CẤU HÌNH'!$C$6,ROUND(('CẤU HÌNH'!$C$6-E1381)*1440,0),0),"")</f>
        <v/>
      </c>
      <c r="J1381" s="37" t="str">
        <f>IF(M1381="","",IF(M1381="TC",G1381,IF(M1381="X",IF(ROUND((E1381-'CẤU HÌNH'!$C$6)*24,4)&gt;='CẤU HÌNH'!$C$13,FLOOR(ROUND((E1381-'CẤU HÌNH'!$C$6)*24,4),0.5),0),0)))</f>
        <v/>
      </c>
      <c r="K1381" s="32" t="str">
        <f>IF(A1381="","",IF(COUNTIF('CẤU HÌNH'!$E$5:$E$24,A1381)&gt;0,'CẤU HÌNH'!$C$16,IF(WEEKDAY(A1381)=1,'CẤU HÌNH'!$C$15,'CẤU HÌNH'!$C$14)))</f>
        <v/>
      </c>
      <c r="L1381" s="37" t="str">
        <f t="shared" si="1"/>
        <v/>
      </c>
      <c r="M1381" s="38" t="str">
        <f>IF(OR(A1381="",B1381=""),"",IF(F1381&lt;&gt;"",F1381,IF(G1381=0,"",IF(OR(COUNTIF('CẤU HÌNH'!$E$5:$E$24,A1381)&gt;0,WEEKDAY(A1381)=1),"TC",IF(G1381&gt;='CẤU HÌNH'!$C$11,"X",IF(G1381&gt;='CẤU HÌNH'!$C$12,"N","K"))))))</f>
        <v/>
      </c>
      <c r="N1381" s="17"/>
      <c r="O1381" s="39" t="str">
        <f t="shared" si="2"/>
        <v/>
      </c>
    </row>
    <row r="1382" ht="19.5" customHeight="1">
      <c r="A1382" s="15"/>
      <c r="B1382" s="17"/>
      <c r="C1382" s="22" t="str">
        <f t="array" ref="C1382">IF(B1382="","",IFERROR(INDEX('NHÂN VIÊN'!$C$5:$C$54,MATCH(B1382,'NHÂN VIÊN'!$B$5:$B$54,0)),"⚠ Sai mã NV"))</f>
        <v/>
      </c>
      <c r="D1382" s="24"/>
      <c r="E1382" s="24"/>
      <c r="F1382" s="25"/>
      <c r="G1382" s="32" t="str">
        <f>IF(OR(A1382="",B1382=""),"",IF(AND(D1382&lt;&gt;"",E1382&lt;&gt;""),ROUND(MAX(0,(E1382-D1382)*24-MAX(0,MIN(E1382,'CẤU HÌNH'!$C$8)-MAX(D1382,'CẤU HÌNH'!$C$7))*24),2),0))</f>
        <v/>
      </c>
      <c r="H1382" s="34" t="str">
        <f>IF(M1382="X",IF(D1382&gt;'CẤU HÌNH'!$C$5+'CẤU HÌNH'!$C$10/1440,ROUND((D1382-'CẤU HÌNH'!$C$5)*1440,0),0),"")</f>
        <v/>
      </c>
      <c r="I1382" s="34" t="str">
        <f>IF(M1382="X",IF(E1382&lt;'CẤU HÌNH'!$C$6,ROUND(('CẤU HÌNH'!$C$6-E1382)*1440,0),0),"")</f>
        <v/>
      </c>
      <c r="J1382" s="37" t="str">
        <f>IF(M1382="","",IF(M1382="TC",G1382,IF(M1382="X",IF(ROUND((E1382-'CẤU HÌNH'!$C$6)*24,4)&gt;='CẤU HÌNH'!$C$13,FLOOR(ROUND((E1382-'CẤU HÌNH'!$C$6)*24,4),0.5),0),0)))</f>
        <v/>
      </c>
      <c r="K1382" s="32" t="str">
        <f>IF(A1382="","",IF(COUNTIF('CẤU HÌNH'!$E$5:$E$24,A1382)&gt;0,'CẤU HÌNH'!$C$16,IF(WEEKDAY(A1382)=1,'CẤU HÌNH'!$C$15,'CẤU HÌNH'!$C$14)))</f>
        <v/>
      </c>
      <c r="L1382" s="37" t="str">
        <f t="shared" si="1"/>
        <v/>
      </c>
      <c r="M1382" s="38" t="str">
        <f>IF(OR(A1382="",B1382=""),"",IF(F1382&lt;&gt;"",F1382,IF(G1382=0,"",IF(OR(COUNTIF('CẤU HÌNH'!$E$5:$E$24,A1382)&gt;0,WEEKDAY(A1382)=1),"TC",IF(G1382&gt;='CẤU HÌNH'!$C$11,"X",IF(G1382&gt;='CẤU HÌNH'!$C$12,"N","K"))))))</f>
        <v/>
      </c>
      <c r="N1382" s="17"/>
      <c r="O1382" s="39" t="str">
        <f t="shared" si="2"/>
        <v/>
      </c>
    </row>
    <row r="1383" ht="19.5" customHeight="1">
      <c r="A1383" s="15"/>
      <c r="B1383" s="17"/>
      <c r="C1383" s="22" t="str">
        <f t="array" ref="C1383">IF(B1383="","",IFERROR(INDEX('NHÂN VIÊN'!$C$5:$C$54,MATCH(B1383,'NHÂN VIÊN'!$B$5:$B$54,0)),"⚠ Sai mã NV"))</f>
        <v/>
      </c>
      <c r="D1383" s="24"/>
      <c r="E1383" s="24"/>
      <c r="F1383" s="25"/>
      <c r="G1383" s="32" t="str">
        <f>IF(OR(A1383="",B1383=""),"",IF(AND(D1383&lt;&gt;"",E1383&lt;&gt;""),ROUND(MAX(0,(E1383-D1383)*24-MAX(0,MIN(E1383,'CẤU HÌNH'!$C$8)-MAX(D1383,'CẤU HÌNH'!$C$7))*24),2),0))</f>
        <v/>
      </c>
      <c r="H1383" s="34" t="str">
        <f>IF(M1383="X",IF(D1383&gt;'CẤU HÌNH'!$C$5+'CẤU HÌNH'!$C$10/1440,ROUND((D1383-'CẤU HÌNH'!$C$5)*1440,0),0),"")</f>
        <v/>
      </c>
      <c r="I1383" s="34" t="str">
        <f>IF(M1383="X",IF(E1383&lt;'CẤU HÌNH'!$C$6,ROUND(('CẤU HÌNH'!$C$6-E1383)*1440,0),0),"")</f>
        <v/>
      </c>
      <c r="J1383" s="37" t="str">
        <f>IF(M1383="","",IF(M1383="TC",G1383,IF(M1383="X",IF(ROUND((E1383-'CẤU HÌNH'!$C$6)*24,4)&gt;='CẤU HÌNH'!$C$13,FLOOR(ROUND((E1383-'CẤU HÌNH'!$C$6)*24,4),0.5),0),0)))</f>
        <v/>
      </c>
      <c r="K1383" s="32" t="str">
        <f>IF(A1383="","",IF(COUNTIF('CẤU HÌNH'!$E$5:$E$24,A1383)&gt;0,'CẤU HÌNH'!$C$16,IF(WEEKDAY(A1383)=1,'CẤU HÌNH'!$C$15,'CẤU HÌNH'!$C$14)))</f>
        <v/>
      </c>
      <c r="L1383" s="37" t="str">
        <f t="shared" si="1"/>
        <v/>
      </c>
      <c r="M1383" s="38" t="str">
        <f>IF(OR(A1383="",B1383=""),"",IF(F1383&lt;&gt;"",F1383,IF(G1383=0,"",IF(OR(COUNTIF('CẤU HÌNH'!$E$5:$E$24,A1383)&gt;0,WEEKDAY(A1383)=1),"TC",IF(G1383&gt;='CẤU HÌNH'!$C$11,"X",IF(G1383&gt;='CẤU HÌNH'!$C$12,"N","K"))))))</f>
        <v/>
      </c>
      <c r="N1383" s="17"/>
      <c r="O1383" s="39" t="str">
        <f t="shared" si="2"/>
        <v/>
      </c>
    </row>
    <row r="1384" ht="19.5" customHeight="1">
      <c r="A1384" s="15"/>
      <c r="B1384" s="17"/>
      <c r="C1384" s="22" t="str">
        <f t="array" ref="C1384">IF(B1384="","",IFERROR(INDEX('NHÂN VIÊN'!$C$5:$C$54,MATCH(B1384,'NHÂN VIÊN'!$B$5:$B$54,0)),"⚠ Sai mã NV"))</f>
        <v/>
      </c>
      <c r="D1384" s="24"/>
      <c r="E1384" s="24"/>
      <c r="F1384" s="25"/>
      <c r="G1384" s="32" t="str">
        <f>IF(OR(A1384="",B1384=""),"",IF(AND(D1384&lt;&gt;"",E1384&lt;&gt;""),ROUND(MAX(0,(E1384-D1384)*24-MAX(0,MIN(E1384,'CẤU HÌNH'!$C$8)-MAX(D1384,'CẤU HÌNH'!$C$7))*24),2),0))</f>
        <v/>
      </c>
      <c r="H1384" s="34" t="str">
        <f>IF(M1384="X",IF(D1384&gt;'CẤU HÌNH'!$C$5+'CẤU HÌNH'!$C$10/1440,ROUND((D1384-'CẤU HÌNH'!$C$5)*1440,0),0),"")</f>
        <v/>
      </c>
      <c r="I1384" s="34" t="str">
        <f>IF(M1384="X",IF(E1384&lt;'CẤU HÌNH'!$C$6,ROUND(('CẤU HÌNH'!$C$6-E1384)*1440,0),0),"")</f>
        <v/>
      </c>
      <c r="J1384" s="37" t="str">
        <f>IF(M1384="","",IF(M1384="TC",G1384,IF(M1384="X",IF(ROUND((E1384-'CẤU HÌNH'!$C$6)*24,4)&gt;='CẤU HÌNH'!$C$13,FLOOR(ROUND((E1384-'CẤU HÌNH'!$C$6)*24,4),0.5),0),0)))</f>
        <v/>
      </c>
      <c r="K1384" s="32" t="str">
        <f>IF(A1384="","",IF(COUNTIF('CẤU HÌNH'!$E$5:$E$24,A1384)&gt;0,'CẤU HÌNH'!$C$16,IF(WEEKDAY(A1384)=1,'CẤU HÌNH'!$C$15,'CẤU HÌNH'!$C$14)))</f>
        <v/>
      </c>
      <c r="L1384" s="37" t="str">
        <f t="shared" si="1"/>
        <v/>
      </c>
      <c r="M1384" s="38" t="str">
        <f>IF(OR(A1384="",B1384=""),"",IF(F1384&lt;&gt;"",F1384,IF(G1384=0,"",IF(OR(COUNTIF('CẤU HÌNH'!$E$5:$E$24,A1384)&gt;0,WEEKDAY(A1384)=1),"TC",IF(G1384&gt;='CẤU HÌNH'!$C$11,"X",IF(G1384&gt;='CẤU HÌNH'!$C$12,"N","K"))))))</f>
        <v/>
      </c>
      <c r="N1384" s="17"/>
      <c r="O1384" s="39" t="str">
        <f t="shared" si="2"/>
        <v/>
      </c>
    </row>
    <row r="1385" ht="19.5" customHeight="1">
      <c r="A1385" s="15"/>
      <c r="B1385" s="17"/>
      <c r="C1385" s="22" t="str">
        <f t="array" ref="C1385">IF(B1385="","",IFERROR(INDEX('NHÂN VIÊN'!$C$5:$C$54,MATCH(B1385,'NHÂN VIÊN'!$B$5:$B$54,0)),"⚠ Sai mã NV"))</f>
        <v/>
      </c>
      <c r="D1385" s="24"/>
      <c r="E1385" s="24"/>
      <c r="F1385" s="25"/>
      <c r="G1385" s="32" t="str">
        <f>IF(OR(A1385="",B1385=""),"",IF(AND(D1385&lt;&gt;"",E1385&lt;&gt;""),ROUND(MAX(0,(E1385-D1385)*24-MAX(0,MIN(E1385,'CẤU HÌNH'!$C$8)-MAX(D1385,'CẤU HÌNH'!$C$7))*24),2),0))</f>
        <v/>
      </c>
      <c r="H1385" s="34" t="str">
        <f>IF(M1385="X",IF(D1385&gt;'CẤU HÌNH'!$C$5+'CẤU HÌNH'!$C$10/1440,ROUND((D1385-'CẤU HÌNH'!$C$5)*1440,0),0),"")</f>
        <v/>
      </c>
      <c r="I1385" s="34" t="str">
        <f>IF(M1385="X",IF(E1385&lt;'CẤU HÌNH'!$C$6,ROUND(('CẤU HÌNH'!$C$6-E1385)*1440,0),0),"")</f>
        <v/>
      </c>
      <c r="J1385" s="37" t="str">
        <f>IF(M1385="","",IF(M1385="TC",G1385,IF(M1385="X",IF(ROUND((E1385-'CẤU HÌNH'!$C$6)*24,4)&gt;='CẤU HÌNH'!$C$13,FLOOR(ROUND((E1385-'CẤU HÌNH'!$C$6)*24,4),0.5),0),0)))</f>
        <v/>
      </c>
      <c r="K1385" s="32" t="str">
        <f>IF(A1385="","",IF(COUNTIF('CẤU HÌNH'!$E$5:$E$24,A1385)&gt;0,'CẤU HÌNH'!$C$16,IF(WEEKDAY(A1385)=1,'CẤU HÌNH'!$C$15,'CẤU HÌNH'!$C$14)))</f>
        <v/>
      </c>
      <c r="L1385" s="37" t="str">
        <f t="shared" si="1"/>
        <v/>
      </c>
      <c r="M1385" s="38" t="str">
        <f>IF(OR(A1385="",B1385=""),"",IF(F1385&lt;&gt;"",F1385,IF(G1385=0,"",IF(OR(COUNTIF('CẤU HÌNH'!$E$5:$E$24,A1385)&gt;0,WEEKDAY(A1385)=1),"TC",IF(G1385&gt;='CẤU HÌNH'!$C$11,"X",IF(G1385&gt;='CẤU HÌNH'!$C$12,"N","K"))))))</f>
        <v/>
      </c>
      <c r="N1385" s="17"/>
      <c r="O1385" s="39" t="str">
        <f t="shared" si="2"/>
        <v/>
      </c>
    </row>
    <row r="1386" ht="19.5" customHeight="1">
      <c r="A1386" s="15"/>
      <c r="B1386" s="17"/>
      <c r="C1386" s="22" t="str">
        <f t="array" ref="C1386">IF(B1386="","",IFERROR(INDEX('NHÂN VIÊN'!$C$5:$C$54,MATCH(B1386,'NHÂN VIÊN'!$B$5:$B$54,0)),"⚠ Sai mã NV"))</f>
        <v/>
      </c>
      <c r="D1386" s="24"/>
      <c r="E1386" s="24"/>
      <c r="F1386" s="25"/>
      <c r="G1386" s="32" t="str">
        <f>IF(OR(A1386="",B1386=""),"",IF(AND(D1386&lt;&gt;"",E1386&lt;&gt;""),ROUND(MAX(0,(E1386-D1386)*24-MAX(0,MIN(E1386,'CẤU HÌNH'!$C$8)-MAX(D1386,'CẤU HÌNH'!$C$7))*24),2),0))</f>
        <v/>
      </c>
      <c r="H1386" s="34" t="str">
        <f>IF(M1386="X",IF(D1386&gt;'CẤU HÌNH'!$C$5+'CẤU HÌNH'!$C$10/1440,ROUND((D1386-'CẤU HÌNH'!$C$5)*1440,0),0),"")</f>
        <v/>
      </c>
      <c r="I1386" s="34" t="str">
        <f>IF(M1386="X",IF(E1386&lt;'CẤU HÌNH'!$C$6,ROUND(('CẤU HÌNH'!$C$6-E1386)*1440,0),0),"")</f>
        <v/>
      </c>
      <c r="J1386" s="37" t="str">
        <f>IF(M1386="","",IF(M1386="TC",G1386,IF(M1386="X",IF(ROUND((E1386-'CẤU HÌNH'!$C$6)*24,4)&gt;='CẤU HÌNH'!$C$13,FLOOR(ROUND((E1386-'CẤU HÌNH'!$C$6)*24,4),0.5),0),0)))</f>
        <v/>
      </c>
      <c r="K1386" s="32" t="str">
        <f>IF(A1386="","",IF(COUNTIF('CẤU HÌNH'!$E$5:$E$24,A1386)&gt;0,'CẤU HÌNH'!$C$16,IF(WEEKDAY(A1386)=1,'CẤU HÌNH'!$C$15,'CẤU HÌNH'!$C$14)))</f>
        <v/>
      </c>
      <c r="L1386" s="37" t="str">
        <f t="shared" si="1"/>
        <v/>
      </c>
      <c r="M1386" s="38" t="str">
        <f>IF(OR(A1386="",B1386=""),"",IF(F1386&lt;&gt;"",F1386,IF(G1386=0,"",IF(OR(COUNTIF('CẤU HÌNH'!$E$5:$E$24,A1386)&gt;0,WEEKDAY(A1386)=1),"TC",IF(G1386&gt;='CẤU HÌNH'!$C$11,"X",IF(G1386&gt;='CẤU HÌNH'!$C$12,"N","K"))))))</f>
        <v/>
      </c>
      <c r="N1386" s="17"/>
      <c r="O1386" s="39" t="str">
        <f t="shared" si="2"/>
        <v/>
      </c>
    </row>
    <row r="1387" ht="19.5" customHeight="1">
      <c r="A1387" s="15"/>
      <c r="B1387" s="17"/>
      <c r="C1387" s="22" t="str">
        <f t="array" ref="C1387">IF(B1387="","",IFERROR(INDEX('NHÂN VIÊN'!$C$5:$C$54,MATCH(B1387,'NHÂN VIÊN'!$B$5:$B$54,0)),"⚠ Sai mã NV"))</f>
        <v/>
      </c>
      <c r="D1387" s="24"/>
      <c r="E1387" s="24"/>
      <c r="F1387" s="25"/>
      <c r="G1387" s="32" t="str">
        <f>IF(OR(A1387="",B1387=""),"",IF(AND(D1387&lt;&gt;"",E1387&lt;&gt;""),ROUND(MAX(0,(E1387-D1387)*24-MAX(0,MIN(E1387,'CẤU HÌNH'!$C$8)-MAX(D1387,'CẤU HÌNH'!$C$7))*24),2),0))</f>
        <v/>
      </c>
      <c r="H1387" s="34" t="str">
        <f>IF(M1387="X",IF(D1387&gt;'CẤU HÌNH'!$C$5+'CẤU HÌNH'!$C$10/1440,ROUND((D1387-'CẤU HÌNH'!$C$5)*1440,0),0),"")</f>
        <v/>
      </c>
      <c r="I1387" s="34" t="str">
        <f>IF(M1387="X",IF(E1387&lt;'CẤU HÌNH'!$C$6,ROUND(('CẤU HÌNH'!$C$6-E1387)*1440,0),0),"")</f>
        <v/>
      </c>
      <c r="J1387" s="37" t="str">
        <f>IF(M1387="","",IF(M1387="TC",G1387,IF(M1387="X",IF(ROUND((E1387-'CẤU HÌNH'!$C$6)*24,4)&gt;='CẤU HÌNH'!$C$13,FLOOR(ROUND((E1387-'CẤU HÌNH'!$C$6)*24,4),0.5),0),0)))</f>
        <v/>
      </c>
      <c r="K1387" s="32" t="str">
        <f>IF(A1387="","",IF(COUNTIF('CẤU HÌNH'!$E$5:$E$24,A1387)&gt;0,'CẤU HÌNH'!$C$16,IF(WEEKDAY(A1387)=1,'CẤU HÌNH'!$C$15,'CẤU HÌNH'!$C$14)))</f>
        <v/>
      </c>
      <c r="L1387" s="37" t="str">
        <f t="shared" si="1"/>
        <v/>
      </c>
      <c r="M1387" s="38" t="str">
        <f>IF(OR(A1387="",B1387=""),"",IF(F1387&lt;&gt;"",F1387,IF(G1387=0,"",IF(OR(COUNTIF('CẤU HÌNH'!$E$5:$E$24,A1387)&gt;0,WEEKDAY(A1387)=1),"TC",IF(G1387&gt;='CẤU HÌNH'!$C$11,"X",IF(G1387&gt;='CẤU HÌNH'!$C$12,"N","K"))))))</f>
        <v/>
      </c>
      <c r="N1387" s="17"/>
      <c r="O1387" s="39" t="str">
        <f t="shared" si="2"/>
        <v/>
      </c>
    </row>
    <row r="1388" ht="19.5" customHeight="1">
      <c r="A1388" s="15"/>
      <c r="B1388" s="17"/>
      <c r="C1388" s="22" t="str">
        <f t="array" ref="C1388">IF(B1388="","",IFERROR(INDEX('NHÂN VIÊN'!$C$5:$C$54,MATCH(B1388,'NHÂN VIÊN'!$B$5:$B$54,0)),"⚠ Sai mã NV"))</f>
        <v/>
      </c>
      <c r="D1388" s="24"/>
      <c r="E1388" s="24"/>
      <c r="F1388" s="25"/>
      <c r="G1388" s="32" t="str">
        <f>IF(OR(A1388="",B1388=""),"",IF(AND(D1388&lt;&gt;"",E1388&lt;&gt;""),ROUND(MAX(0,(E1388-D1388)*24-MAX(0,MIN(E1388,'CẤU HÌNH'!$C$8)-MAX(D1388,'CẤU HÌNH'!$C$7))*24),2),0))</f>
        <v/>
      </c>
      <c r="H1388" s="34" t="str">
        <f>IF(M1388="X",IF(D1388&gt;'CẤU HÌNH'!$C$5+'CẤU HÌNH'!$C$10/1440,ROUND((D1388-'CẤU HÌNH'!$C$5)*1440,0),0),"")</f>
        <v/>
      </c>
      <c r="I1388" s="34" t="str">
        <f>IF(M1388="X",IF(E1388&lt;'CẤU HÌNH'!$C$6,ROUND(('CẤU HÌNH'!$C$6-E1388)*1440,0),0),"")</f>
        <v/>
      </c>
      <c r="J1388" s="37" t="str">
        <f>IF(M1388="","",IF(M1388="TC",G1388,IF(M1388="X",IF(ROUND((E1388-'CẤU HÌNH'!$C$6)*24,4)&gt;='CẤU HÌNH'!$C$13,FLOOR(ROUND((E1388-'CẤU HÌNH'!$C$6)*24,4),0.5),0),0)))</f>
        <v/>
      </c>
      <c r="K1388" s="32" t="str">
        <f>IF(A1388="","",IF(COUNTIF('CẤU HÌNH'!$E$5:$E$24,A1388)&gt;0,'CẤU HÌNH'!$C$16,IF(WEEKDAY(A1388)=1,'CẤU HÌNH'!$C$15,'CẤU HÌNH'!$C$14)))</f>
        <v/>
      </c>
      <c r="L1388" s="37" t="str">
        <f t="shared" si="1"/>
        <v/>
      </c>
      <c r="M1388" s="38" t="str">
        <f>IF(OR(A1388="",B1388=""),"",IF(F1388&lt;&gt;"",F1388,IF(G1388=0,"",IF(OR(COUNTIF('CẤU HÌNH'!$E$5:$E$24,A1388)&gt;0,WEEKDAY(A1388)=1),"TC",IF(G1388&gt;='CẤU HÌNH'!$C$11,"X",IF(G1388&gt;='CẤU HÌNH'!$C$12,"N","K"))))))</f>
        <v/>
      </c>
      <c r="N1388" s="17"/>
      <c r="O1388" s="39" t="str">
        <f t="shared" si="2"/>
        <v/>
      </c>
    </row>
    <row r="1389" ht="19.5" customHeight="1">
      <c r="A1389" s="15"/>
      <c r="B1389" s="17"/>
      <c r="C1389" s="22" t="str">
        <f t="array" ref="C1389">IF(B1389="","",IFERROR(INDEX('NHÂN VIÊN'!$C$5:$C$54,MATCH(B1389,'NHÂN VIÊN'!$B$5:$B$54,0)),"⚠ Sai mã NV"))</f>
        <v/>
      </c>
      <c r="D1389" s="24"/>
      <c r="E1389" s="24"/>
      <c r="F1389" s="25"/>
      <c r="G1389" s="32" t="str">
        <f>IF(OR(A1389="",B1389=""),"",IF(AND(D1389&lt;&gt;"",E1389&lt;&gt;""),ROUND(MAX(0,(E1389-D1389)*24-MAX(0,MIN(E1389,'CẤU HÌNH'!$C$8)-MAX(D1389,'CẤU HÌNH'!$C$7))*24),2),0))</f>
        <v/>
      </c>
      <c r="H1389" s="34" t="str">
        <f>IF(M1389="X",IF(D1389&gt;'CẤU HÌNH'!$C$5+'CẤU HÌNH'!$C$10/1440,ROUND((D1389-'CẤU HÌNH'!$C$5)*1440,0),0),"")</f>
        <v/>
      </c>
      <c r="I1389" s="34" t="str">
        <f>IF(M1389="X",IF(E1389&lt;'CẤU HÌNH'!$C$6,ROUND(('CẤU HÌNH'!$C$6-E1389)*1440,0),0),"")</f>
        <v/>
      </c>
      <c r="J1389" s="37" t="str">
        <f>IF(M1389="","",IF(M1389="TC",G1389,IF(M1389="X",IF(ROUND((E1389-'CẤU HÌNH'!$C$6)*24,4)&gt;='CẤU HÌNH'!$C$13,FLOOR(ROUND((E1389-'CẤU HÌNH'!$C$6)*24,4),0.5),0),0)))</f>
        <v/>
      </c>
      <c r="K1389" s="32" t="str">
        <f>IF(A1389="","",IF(COUNTIF('CẤU HÌNH'!$E$5:$E$24,A1389)&gt;0,'CẤU HÌNH'!$C$16,IF(WEEKDAY(A1389)=1,'CẤU HÌNH'!$C$15,'CẤU HÌNH'!$C$14)))</f>
        <v/>
      </c>
      <c r="L1389" s="37" t="str">
        <f t="shared" si="1"/>
        <v/>
      </c>
      <c r="M1389" s="38" t="str">
        <f>IF(OR(A1389="",B1389=""),"",IF(F1389&lt;&gt;"",F1389,IF(G1389=0,"",IF(OR(COUNTIF('CẤU HÌNH'!$E$5:$E$24,A1389)&gt;0,WEEKDAY(A1389)=1),"TC",IF(G1389&gt;='CẤU HÌNH'!$C$11,"X",IF(G1389&gt;='CẤU HÌNH'!$C$12,"N","K"))))))</f>
        <v/>
      </c>
      <c r="N1389" s="17"/>
      <c r="O1389" s="39" t="str">
        <f t="shared" si="2"/>
        <v/>
      </c>
    </row>
    <row r="1390" ht="19.5" customHeight="1">
      <c r="A1390" s="15"/>
      <c r="B1390" s="17"/>
      <c r="C1390" s="22" t="str">
        <f t="array" ref="C1390">IF(B1390="","",IFERROR(INDEX('NHÂN VIÊN'!$C$5:$C$54,MATCH(B1390,'NHÂN VIÊN'!$B$5:$B$54,0)),"⚠ Sai mã NV"))</f>
        <v/>
      </c>
      <c r="D1390" s="24"/>
      <c r="E1390" s="24"/>
      <c r="F1390" s="25"/>
      <c r="G1390" s="32" t="str">
        <f>IF(OR(A1390="",B1390=""),"",IF(AND(D1390&lt;&gt;"",E1390&lt;&gt;""),ROUND(MAX(0,(E1390-D1390)*24-MAX(0,MIN(E1390,'CẤU HÌNH'!$C$8)-MAX(D1390,'CẤU HÌNH'!$C$7))*24),2),0))</f>
        <v/>
      </c>
      <c r="H1390" s="34" t="str">
        <f>IF(M1390="X",IF(D1390&gt;'CẤU HÌNH'!$C$5+'CẤU HÌNH'!$C$10/1440,ROUND((D1390-'CẤU HÌNH'!$C$5)*1440,0),0),"")</f>
        <v/>
      </c>
      <c r="I1390" s="34" t="str">
        <f>IF(M1390="X",IF(E1390&lt;'CẤU HÌNH'!$C$6,ROUND(('CẤU HÌNH'!$C$6-E1390)*1440,0),0),"")</f>
        <v/>
      </c>
      <c r="J1390" s="37" t="str">
        <f>IF(M1390="","",IF(M1390="TC",G1390,IF(M1390="X",IF(ROUND((E1390-'CẤU HÌNH'!$C$6)*24,4)&gt;='CẤU HÌNH'!$C$13,FLOOR(ROUND((E1390-'CẤU HÌNH'!$C$6)*24,4),0.5),0),0)))</f>
        <v/>
      </c>
      <c r="K1390" s="32" t="str">
        <f>IF(A1390="","",IF(COUNTIF('CẤU HÌNH'!$E$5:$E$24,A1390)&gt;0,'CẤU HÌNH'!$C$16,IF(WEEKDAY(A1390)=1,'CẤU HÌNH'!$C$15,'CẤU HÌNH'!$C$14)))</f>
        <v/>
      </c>
      <c r="L1390" s="37" t="str">
        <f t="shared" si="1"/>
        <v/>
      </c>
      <c r="M1390" s="38" t="str">
        <f>IF(OR(A1390="",B1390=""),"",IF(F1390&lt;&gt;"",F1390,IF(G1390=0,"",IF(OR(COUNTIF('CẤU HÌNH'!$E$5:$E$24,A1390)&gt;0,WEEKDAY(A1390)=1),"TC",IF(G1390&gt;='CẤU HÌNH'!$C$11,"X",IF(G1390&gt;='CẤU HÌNH'!$C$12,"N","K"))))))</f>
        <v/>
      </c>
      <c r="N1390" s="17"/>
      <c r="O1390" s="39" t="str">
        <f t="shared" si="2"/>
        <v/>
      </c>
    </row>
    <row r="1391" ht="19.5" customHeight="1">
      <c r="A1391" s="15"/>
      <c r="B1391" s="17"/>
      <c r="C1391" s="22" t="str">
        <f t="array" ref="C1391">IF(B1391="","",IFERROR(INDEX('NHÂN VIÊN'!$C$5:$C$54,MATCH(B1391,'NHÂN VIÊN'!$B$5:$B$54,0)),"⚠ Sai mã NV"))</f>
        <v/>
      </c>
      <c r="D1391" s="24"/>
      <c r="E1391" s="24"/>
      <c r="F1391" s="25"/>
      <c r="G1391" s="32" t="str">
        <f>IF(OR(A1391="",B1391=""),"",IF(AND(D1391&lt;&gt;"",E1391&lt;&gt;""),ROUND(MAX(0,(E1391-D1391)*24-MAX(0,MIN(E1391,'CẤU HÌNH'!$C$8)-MAX(D1391,'CẤU HÌNH'!$C$7))*24),2),0))</f>
        <v/>
      </c>
      <c r="H1391" s="34" t="str">
        <f>IF(M1391="X",IF(D1391&gt;'CẤU HÌNH'!$C$5+'CẤU HÌNH'!$C$10/1440,ROUND((D1391-'CẤU HÌNH'!$C$5)*1440,0),0),"")</f>
        <v/>
      </c>
      <c r="I1391" s="34" t="str">
        <f>IF(M1391="X",IF(E1391&lt;'CẤU HÌNH'!$C$6,ROUND(('CẤU HÌNH'!$C$6-E1391)*1440,0),0),"")</f>
        <v/>
      </c>
      <c r="J1391" s="37" t="str">
        <f>IF(M1391="","",IF(M1391="TC",G1391,IF(M1391="X",IF(ROUND((E1391-'CẤU HÌNH'!$C$6)*24,4)&gt;='CẤU HÌNH'!$C$13,FLOOR(ROUND((E1391-'CẤU HÌNH'!$C$6)*24,4),0.5),0),0)))</f>
        <v/>
      </c>
      <c r="K1391" s="32" t="str">
        <f>IF(A1391="","",IF(COUNTIF('CẤU HÌNH'!$E$5:$E$24,A1391)&gt;0,'CẤU HÌNH'!$C$16,IF(WEEKDAY(A1391)=1,'CẤU HÌNH'!$C$15,'CẤU HÌNH'!$C$14)))</f>
        <v/>
      </c>
      <c r="L1391" s="37" t="str">
        <f t="shared" si="1"/>
        <v/>
      </c>
      <c r="M1391" s="38" t="str">
        <f>IF(OR(A1391="",B1391=""),"",IF(F1391&lt;&gt;"",F1391,IF(G1391=0,"",IF(OR(COUNTIF('CẤU HÌNH'!$E$5:$E$24,A1391)&gt;0,WEEKDAY(A1391)=1),"TC",IF(G1391&gt;='CẤU HÌNH'!$C$11,"X",IF(G1391&gt;='CẤU HÌNH'!$C$12,"N","K"))))))</f>
        <v/>
      </c>
      <c r="N1391" s="17"/>
      <c r="O1391" s="39" t="str">
        <f t="shared" si="2"/>
        <v/>
      </c>
    </row>
    <row r="1392" ht="19.5" customHeight="1">
      <c r="A1392" s="15"/>
      <c r="B1392" s="17"/>
      <c r="C1392" s="22" t="str">
        <f t="array" ref="C1392">IF(B1392="","",IFERROR(INDEX('NHÂN VIÊN'!$C$5:$C$54,MATCH(B1392,'NHÂN VIÊN'!$B$5:$B$54,0)),"⚠ Sai mã NV"))</f>
        <v/>
      </c>
      <c r="D1392" s="24"/>
      <c r="E1392" s="24"/>
      <c r="F1392" s="25"/>
      <c r="G1392" s="32" t="str">
        <f>IF(OR(A1392="",B1392=""),"",IF(AND(D1392&lt;&gt;"",E1392&lt;&gt;""),ROUND(MAX(0,(E1392-D1392)*24-MAX(0,MIN(E1392,'CẤU HÌNH'!$C$8)-MAX(D1392,'CẤU HÌNH'!$C$7))*24),2),0))</f>
        <v/>
      </c>
      <c r="H1392" s="34" t="str">
        <f>IF(M1392="X",IF(D1392&gt;'CẤU HÌNH'!$C$5+'CẤU HÌNH'!$C$10/1440,ROUND((D1392-'CẤU HÌNH'!$C$5)*1440,0),0),"")</f>
        <v/>
      </c>
      <c r="I1392" s="34" t="str">
        <f>IF(M1392="X",IF(E1392&lt;'CẤU HÌNH'!$C$6,ROUND(('CẤU HÌNH'!$C$6-E1392)*1440,0),0),"")</f>
        <v/>
      </c>
      <c r="J1392" s="37" t="str">
        <f>IF(M1392="","",IF(M1392="TC",G1392,IF(M1392="X",IF(ROUND((E1392-'CẤU HÌNH'!$C$6)*24,4)&gt;='CẤU HÌNH'!$C$13,FLOOR(ROUND((E1392-'CẤU HÌNH'!$C$6)*24,4),0.5),0),0)))</f>
        <v/>
      </c>
      <c r="K1392" s="32" t="str">
        <f>IF(A1392="","",IF(COUNTIF('CẤU HÌNH'!$E$5:$E$24,A1392)&gt;0,'CẤU HÌNH'!$C$16,IF(WEEKDAY(A1392)=1,'CẤU HÌNH'!$C$15,'CẤU HÌNH'!$C$14)))</f>
        <v/>
      </c>
      <c r="L1392" s="37" t="str">
        <f t="shared" si="1"/>
        <v/>
      </c>
      <c r="M1392" s="38" t="str">
        <f>IF(OR(A1392="",B1392=""),"",IF(F1392&lt;&gt;"",F1392,IF(G1392=0,"",IF(OR(COUNTIF('CẤU HÌNH'!$E$5:$E$24,A1392)&gt;0,WEEKDAY(A1392)=1),"TC",IF(G1392&gt;='CẤU HÌNH'!$C$11,"X",IF(G1392&gt;='CẤU HÌNH'!$C$12,"N","K"))))))</f>
        <v/>
      </c>
      <c r="N1392" s="17"/>
      <c r="O1392" s="39" t="str">
        <f t="shared" si="2"/>
        <v/>
      </c>
    </row>
    <row r="1393" ht="19.5" customHeight="1">
      <c r="A1393" s="15"/>
      <c r="B1393" s="17"/>
      <c r="C1393" s="22" t="str">
        <f t="array" ref="C1393">IF(B1393="","",IFERROR(INDEX('NHÂN VIÊN'!$C$5:$C$54,MATCH(B1393,'NHÂN VIÊN'!$B$5:$B$54,0)),"⚠ Sai mã NV"))</f>
        <v/>
      </c>
      <c r="D1393" s="24"/>
      <c r="E1393" s="24"/>
      <c r="F1393" s="25"/>
      <c r="G1393" s="32" t="str">
        <f>IF(OR(A1393="",B1393=""),"",IF(AND(D1393&lt;&gt;"",E1393&lt;&gt;""),ROUND(MAX(0,(E1393-D1393)*24-MAX(0,MIN(E1393,'CẤU HÌNH'!$C$8)-MAX(D1393,'CẤU HÌNH'!$C$7))*24),2),0))</f>
        <v/>
      </c>
      <c r="H1393" s="34" t="str">
        <f>IF(M1393="X",IF(D1393&gt;'CẤU HÌNH'!$C$5+'CẤU HÌNH'!$C$10/1440,ROUND((D1393-'CẤU HÌNH'!$C$5)*1440,0),0),"")</f>
        <v/>
      </c>
      <c r="I1393" s="34" t="str">
        <f>IF(M1393="X",IF(E1393&lt;'CẤU HÌNH'!$C$6,ROUND(('CẤU HÌNH'!$C$6-E1393)*1440,0),0),"")</f>
        <v/>
      </c>
      <c r="J1393" s="37" t="str">
        <f>IF(M1393="","",IF(M1393="TC",G1393,IF(M1393="X",IF(ROUND((E1393-'CẤU HÌNH'!$C$6)*24,4)&gt;='CẤU HÌNH'!$C$13,FLOOR(ROUND((E1393-'CẤU HÌNH'!$C$6)*24,4),0.5),0),0)))</f>
        <v/>
      </c>
      <c r="K1393" s="32" t="str">
        <f>IF(A1393="","",IF(COUNTIF('CẤU HÌNH'!$E$5:$E$24,A1393)&gt;0,'CẤU HÌNH'!$C$16,IF(WEEKDAY(A1393)=1,'CẤU HÌNH'!$C$15,'CẤU HÌNH'!$C$14)))</f>
        <v/>
      </c>
      <c r="L1393" s="37" t="str">
        <f t="shared" si="1"/>
        <v/>
      </c>
      <c r="M1393" s="38" t="str">
        <f>IF(OR(A1393="",B1393=""),"",IF(F1393&lt;&gt;"",F1393,IF(G1393=0,"",IF(OR(COUNTIF('CẤU HÌNH'!$E$5:$E$24,A1393)&gt;0,WEEKDAY(A1393)=1),"TC",IF(G1393&gt;='CẤU HÌNH'!$C$11,"X",IF(G1393&gt;='CẤU HÌNH'!$C$12,"N","K"))))))</f>
        <v/>
      </c>
      <c r="N1393" s="17"/>
      <c r="O1393" s="39" t="str">
        <f t="shared" si="2"/>
        <v/>
      </c>
    </row>
    <row r="1394" ht="19.5" customHeight="1">
      <c r="A1394" s="15"/>
      <c r="B1394" s="17"/>
      <c r="C1394" s="22" t="str">
        <f t="array" ref="C1394">IF(B1394="","",IFERROR(INDEX('NHÂN VIÊN'!$C$5:$C$54,MATCH(B1394,'NHÂN VIÊN'!$B$5:$B$54,0)),"⚠ Sai mã NV"))</f>
        <v/>
      </c>
      <c r="D1394" s="24"/>
      <c r="E1394" s="24"/>
      <c r="F1394" s="25"/>
      <c r="G1394" s="32" t="str">
        <f>IF(OR(A1394="",B1394=""),"",IF(AND(D1394&lt;&gt;"",E1394&lt;&gt;""),ROUND(MAX(0,(E1394-D1394)*24-MAX(0,MIN(E1394,'CẤU HÌNH'!$C$8)-MAX(D1394,'CẤU HÌNH'!$C$7))*24),2),0))</f>
        <v/>
      </c>
      <c r="H1394" s="34" t="str">
        <f>IF(M1394="X",IF(D1394&gt;'CẤU HÌNH'!$C$5+'CẤU HÌNH'!$C$10/1440,ROUND((D1394-'CẤU HÌNH'!$C$5)*1440,0),0),"")</f>
        <v/>
      </c>
      <c r="I1394" s="34" t="str">
        <f>IF(M1394="X",IF(E1394&lt;'CẤU HÌNH'!$C$6,ROUND(('CẤU HÌNH'!$C$6-E1394)*1440,0),0),"")</f>
        <v/>
      </c>
      <c r="J1394" s="37" t="str">
        <f>IF(M1394="","",IF(M1394="TC",G1394,IF(M1394="X",IF(ROUND((E1394-'CẤU HÌNH'!$C$6)*24,4)&gt;='CẤU HÌNH'!$C$13,FLOOR(ROUND((E1394-'CẤU HÌNH'!$C$6)*24,4),0.5),0),0)))</f>
        <v/>
      </c>
      <c r="K1394" s="32" t="str">
        <f>IF(A1394="","",IF(COUNTIF('CẤU HÌNH'!$E$5:$E$24,A1394)&gt;0,'CẤU HÌNH'!$C$16,IF(WEEKDAY(A1394)=1,'CẤU HÌNH'!$C$15,'CẤU HÌNH'!$C$14)))</f>
        <v/>
      </c>
      <c r="L1394" s="37" t="str">
        <f t="shared" si="1"/>
        <v/>
      </c>
      <c r="M1394" s="38" t="str">
        <f>IF(OR(A1394="",B1394=""),"",IF(F1394&lt;&gt;"",F1394,IF(G1394=0,"",IF(OR(COUNTIF('CẤU HÌNH'!$E$5:$E$24,A1394)&gt;0,WEEKDAY(A1394)=1),"TC",IF(G1394&gt;='CẤU HÌNH'!$C$11,"X",IF(G1394&gt;='CẤU HÌNH'!$C$12,"N","K"))))))</f>
        <v/>
      </c>
      <c r="N1394" s="17"/>
      <c r="O1394" s="39" t="str">
        <f t="shared" si="2"/>
        <v/>
      </c>
    </row>
    <row r="1395" ht="19.5" customHeight="1">
      <c r="A1395" s="15"/>
      <c r="B1395" s="17"/>
      <c r="C1395" s="22" t="str">
        <f t="array" ref="C1395">IF(B1395="","",IFERROR(INDEX('NHÂN VIÊN'!$C$5:$C$54,MATCH(B1395,'NHÂN VIÊN'!$B$5:$B$54,0)),"⚠ Sai mã NV"))</f>
        <v/>
      </c>
      <c r="D1395" s="24"/>
      <c r="E1395" s="24"/>
      <c r="F1395" s="25"/>
      <c r="G1395" s="32" t="str">
        <f>IF(OR(A1395="",B1395=""),"",IF(AND(D1395&lt;&gt;"",E1395&lt;&gt;""),ROUND(MAX(0,(E1395-D1395)*24-MAX(0,MIN(E1395,'CẤU HÌNH'!$C$8)-MAX(D1395,'CẤU HÌNH'!$C$7))*24),2),0))</f>
        <v/>
      </c>
      <c r="H1395" s="34" t="str">
        <f>IF(M1395="X",IF(D1395&gt;'CẤU HÌNH'!$C$5+'CẤU HÌNH'!$C$10/1440,ROUND((D1395-'CẤU HÌNH'!$C$5)*1440,0),0),"")</f>
        <v/>
      </c>
      <c r="I1395" s="34" t="str">
        <f>IF(M1395="X",IF(E1395&lt;'CẤU HÌNH'!$C$6,ROUND(('CẤU HÌNH'!$C$6-E1395)*1440,0),0),"")</f>
        <v/>
      </c>
      <c r="J1395" s="37" t="str">
        <f>IF(M1395="","",IF(M1395="TC",G1395,IF(M1395="X",IF(ROUND((E1395-'CẤU HÌNH'!$C$6)*24,4)&gt;='CẤU HÌNH'!$C$13,FLOOR(ROUND((E1395-'CẤU HÌNH'!$C$6)*24,4),0.5),0),0)))</f>
        <v/>
      </c>
      <c r="K1395" s="32" t="str">
        <f>IF(A1395="","",IF(COUNTIF('CẤU HÌNH'!$E$5:$E$24,A1395)&gt;0,'CẤU HÌNH'!$C$16,IF(WEEKDAY(A1395)=1,'CẤU HÌNH'!$C$15,'CẤU HÌNH'!$C$14)))</f>
        <v/>
      </c>
      <c r="L1395" s="37" t="str">
        <f t="shared" si="1"/>
        <v/>
      </c>
      <c r="M1395" s="38" t="str">
        <f>IF(OR(A1395="",B1395=""),"",IF(F1395&lt;&gt;"",F1395,IF(G1395=0,"",IF(OR(COUNTIF('CẤU HÌNH'!$E$5:$E$24,A1395)&gt;0,WEEKDAY(A1395)=1),"TC",IF(G1395&gt;='CẤU HÌNH'!$C$11,"X",IF(G1395&gt;='CẤU HÌNH'!$C$12,"N","K"))))))</f>
        <v/>
      </c>
      <c r="N1395" s="17"/>
      <c r="O1395" s="39" t="str">
        <f t="shared" si="2"/>
        <v/>
      </c>
    </row>
    <row r="1396" ht="19.5" customHeight="1">
      <c r="A1396" s="15"/>
      <c r="B1396" s="17"/>
      <c r="C1396" s="22" t="str">
        <f t="array" ref="C1396">IF(B1396="","",IFERROR(INDEX('NHÂN VIÊN'!$C$5:$C$54,MATCH(B1396,'NHÂN VIÊN'!$B$5:$B$54,0)),"⚠ Sai mã NV"))</f>
        <v/>
      </c>
      <c r="D1396" s="24"/>
      <c r="E1396" s="24"/>
      <c r="F1396" s="25"/>
      <c r="G1396" s="32" t="str">
        <f>IF(OR(A1396="",B1396=""),"",IF(AND(D1396&lt;&gt;"",E1396&lt;&gt;""),ROUND(MAX(0,(E1396-D1396)*24-MAX(0,MIN(E1396,'CẤU HÌNH'!$C$8)-MAX(D1396,'CẤU HÌNH'!$C$7))*24),2),0))</f>
        <v/>
      </c>
      <c r="H1396" s="34" t="str">
        <f>IF(M1396="X",IF(D1396&gt;'CẤU HÌNH'!$C$5+'CẤU HÌNH'!$C$10/1440,ROUND((D1396-'CẤU HÌNH'!$C$5)*1440,0),0),"")</f>
        <v/>
      </c>
      <c r="I1396" s="34" t="str">
        <f>IF(M1396="X",IF(E1396&lt;'CẤU HÌNH'!$C$6,ROUND(('CẤU HÌNH'!$C$6-E1396)*1440,0),0),"")</f>
        <v/>
      </c>
      <c r="J1396" s="37" t="str">
        <f>IF(M1396="","",IF(M1396="TC",G1396,IF(M1396="X",IF(ROUND((E1396-'CẤU HÌNH'!$C$6)*24,4)&gt;='CẤU HÌNH'!$C$13,FLOOR(ROUND((E1396-'CẤU HÌNH'!$C$6)*24,4),0.5),0),0)))</f>
        <v/>
      </c>
      <c r="K1396" s="32" t="str">
        <f>IF(A1396="","",IF(COUNTIF('CẤU HÌNH'!$E$5:$E$24,A1396)&gt;0,'CẤU HÌNH'!$C$16,IF(WEEKDAY(A1396)=1,'CẤU HÌNH'!$C$15,'CẤU HÌNH'!$C$14)))</f>
        <v/>
      </c>
      <c r="L1396" s="37" t="str">
        <f t="shared" si="1"/>
        <v/>
      </c>
      <c r="M1396" s="38" t="str">
        <f>IF(OR(A1396="",B1396=""),"",IF(F1396&lt;&gt;"",F1396,IF(G1396=0,"",IF(OR(COUNTIF('CẤU HÌNH'!$E$5:$E$24,A1396)&gt;0,WEEKDAY(A1396)=1),"TC",IF(G1396&gt;='CẤU HÌNH'!$C$11,"X",IF(G1396&gt;='CẤU HÌNH'!$C$12,"N","K"))))))</f>
        <v/>
      </c>
      <c r="N1396" s="17"/>
      <c r="O1396" s="39" t="str">
        <f t="shared" si="2"/>
        <v/>
      </c>
    </row>
    <row r="1397" ht="19.5" customHeight="1">
      <c r="A1397" s="15"/>
      <c r="B1397" s="17"/>
      <c r="C1397" s="22" t="str">
        <f t="array" ref="C1397">IF(B1397="","",IFERROR(INDEX('NHÂN VIÊN'!$C$5:$C$54,MATCH(B1397,'NHÂN VIÊN'!$B$5:$B$54,0)),"⚠ Sai mã NV"))</f>
        <v/>
      </c>
      <c r="D1397" s="24"/>
      <c r="E1397" s="24"/>
      <c r="F1397" s="25"/>
      <c r="G1397" s="32" t="str">
        <f>IF(OR(A1397="",B1397=""),"",IF(AND(D1397&lt;&gt;"",E1397&lt;&gt;""),ROUND(MAX(0,(E1397-D1397)*24-MAX(0,MIN(E1397,'CẤU HÌNH'!$C$8)-MAX(D1397,'CẤU HÌNH'!$C$7))*24),2),0))</f>
        <v/>
      </c>
      <c r="H1397" s="34" t="str">
        <f>IF(M1397="X",IF(D1397&gt;'CẤU HÌNH'!$C$5+'CẤU HÌNH'!$C$10/1440,ROUND((D1397-'CẤU HÌNH'!$C$5)*1440,0),0),"")</f>
        <v/>
      </c>
      <c r="I1397" s="34" t="str">
        <f>IF(M1397="X",IF(E1397&lt;'CẤU HÌNH'!$C$6,ROUND(('CẤU HÌNH'!$C$6-E1397)*1440,0),0),"")</f>
        <v/>
      </c>
      <c r="J1397" s="37" t="str">
        <f>IF(M1397="","",IF(M1397="TC",G1397,IF(M1397="X",IF(ROUND((E1397-'CẤU HÌNH'!$C$6)*24,4)&gt;='CẤU HÌNH'!$C$13,FLOOR(ROUND((E1397-'CẤU HÌNH'!$C$6)*24,4),0.5),0),0)))</f>
        <v/>
      </c>
      <c r="K1397" s="32" t="str">
        <f>IF(A1397="","",IF(COUNTIF('CẤU HÌNH'!$E$5:$E$24,A1397)&gt;0,'CẤU HÌNH'!$C$16,IF(WEEKDAY(A1397)=1,'CẤU HÌNH'!$C$15,'CẤU HÌNH'!$C$14)))</f>
        <v/>
      </c>
      <c r="L1397" s="37" t="str">
        <f t="shared" si="1"/>
        <v/>
      </c>
      <c r="M1397" s="38" t="str">
        <f>IF(OR(A1397="",B1397=""),"",IF(F1397&lt;&gt;"",F1397,IF(G1397=0,"",IF(OR(COUNTIF('CẤU HÌNH'!$E$5:$E$24,A1397)&gt;0,WEEKDAY(A1397)=1),"TC",IF(G1397&gt;='CẤU HÌNH'!$C$11,"X",IF(G1397&gt;='CẤU HÌNH'!$C$12,"N","K"))))))</f>
        <v/>
      </c>
      <c r="N1397" s="17"/>
      <c r="O1397" s="39" t="str">
        <f t="shared" si="2"/>
        <v/>
      </c>
    </row>
    <row r="1398" ht="19.5" customHeight="1">
      <c r="A1398" s="15"/>
      <c r="B1398" s="17"/>
      <c r="C1398" s="22" t="str">
        <f t="array" ref="C1398">IF(B1398="","",IFERROR(INDEX('NHÂN VIÊN'!$C$5:$C$54,MATCH(B1398,'NHÂN VIÊN'!$B$5:$B$54,0)),"⚠ Sai mã NV"))</f>
        <v/>
      </c>
      <c r="D1398" s="24"/>
      <c r="E1398" s="24"/>
      <c r="F1398" s="25"/>
      <c r="G1398" s="32" t="str">
        <f>IF(OR(A1398="",B1398=""),"",IF(AND(D1398&lt;&gt;"",E1398&lt;&gt;""),ROUND(MAX(0,(E1398-D1398)*24-MAX(0,MIN(E1398,'CẤU HÌNH'!$C$8)-MAX(D1398,'CẤU HÌNH'!$C$7))*24),2),0))</f>
        <v/>
      </c>
      <c r="H1398" s="34" t="str">
        <f>IF(M1398="X",IF(D1398&gt;'CẤU HÌNH'!$C$5+'CẤU HÌNH'!$C$10/1440,ROUND((D1398-'CẤU HÌNH'!$C$5)*1440,0),0),"")</f>
        <v/>
      </c>
      <c r="I1398" s="34" t="str">
        <f>IF(M1398="X",IF(E1398&lt;'CẤU HÌNH'!$C$6,ROUND(('CẤU HÌNH'!$C$6-E1398)*1440,0),0),"")</f>
        <v/>
      </c>
      <c r="J1398" s="37" t="str">
        <f>IF(M1398="","",IF(M1398="TC",G1398,IF(M1398="X",IF(ROUND((E1398-'CẤU HÌNH'!$C$6)*24,4)&gt;='CẤU HÌNH'!$C$13,FLOOR(ROUND((E1398-'CẤU HÌNH'!$C$6)*24,4),0.5),0),0)))</f>
        <v/>
      </c>
      <c r="K1398" s="32" t="str">
        <f>IF(A1398="","",IF(COUNTIF('CẤU HÌNH'!$E$5:$E$24,A1398)&gt;0,'CẤU HÌNH'!$C$16,IF(WEEKDAY(A1398)=1,'CẤU HÌNH'!$C$15,'CẤU HÌNH'!$C$14)))</f>
        <v/>
      </c>
      <c r="L1398" s="37" t="str">
        <f t="shared" si="1"/>
        <v/>
      </c>
      <c r="M1398" s="38" t="str">
        <f>IF(OR(A1398="",B1398=""),"",IF(F1398&lt;&gt;"",F1398,IF(G1398=0,"",IF(OR(COUNTIF('CẤU HÌNH'!$E$5:$E$24,A1398)&gt;0,WEEKDAY(A1398)=1),"TC",IF(G1398&gt;='CẤU HÌNH'!$C$11,"X",IF(G1398&gt;='CẤU HÌNH'!$C$12,"N","K"))))))</f>
        <v/>
      </c>
      <c r="N1398" s="17"/>
      <c r="O1398" s="39" t="str">
        <f t="shared" si="2"/>
        <v/>
      </c>
    </row>
    <row r="1399" ht="19.5" customHeight="1">
      <c r="A1399" s="15"/>
      <c r="B1399" s="17"/>
      <c r="C1399" s="22" t="str">
        <f t="array" ref="C1399">IF(B1399="","",IFERROR(INDEX('NHÂN VIÊN'!$C$5:$C$54,MATCH(B1399,'NHÂN VIÊN'!$B$5:$B$54,0)),"⚠ Sai mã NV"))</f>
        <v/>
      </c>
      <c r="D1399" s="24"/>
      <c r="E1399" s="24"/>
      <c r="F1399" s="25"/>
      <c r="G1399" s="32" t="str">
        <f>IF(OR(A1399="",B1399=""),"",IF(AND(D1399&lt;&gt;"",E1399&lt;&gt;""),ROUND(MAX(0,(E1399-D1399)*24-MAX(0,MIN(E1399,'CẤU HÌNH'!$C$8)-MAX(D1399,'CẤU HÌNH'!$C$7))*24),2),0))</f>
        <v/>
      </c>
      <c r="H1399" s="34" t="str">
        <f>IF(M1399="X",IF(D1399&gt;'CẤU HÌNH'!$C$5+'CẤU HÌNH'!$C$10/1440,ROUND((D1399-'CẤU HÌNH'!$C$5)*1440,0),0),"")</f>
        <v/>
      </c>
      <c r="I1399" s="34" t="str">
        <f>IF(M1399="X",IF(E1399&lt;'CẤU HÌNH'!$C$6,ROUND(('CẤU HÌNH'!$C$6-E1399)*1440,0),0),"")</f>
        <v/>
      </c>
      <c r="J1399" s="37" t="str">
        <f>IF(M1399="","",IF(M1399="TC",G1399,IF(M1399="X",IF(ROUND((E1399-'CẤU HÌNH'!$C$6)*24,4)&gt;='CẤU HÌNH'!$C$13,FLOOR(ROUND((E1399-'CẤU HÌNH'!$C$6)*24,4),0.5),0),0)))</f>
        <v/>
      </c>
      <c r="K1399" s="32" t="str">
        <f>IF(A1399="","",IF(COUNTIF('CẤU HÌNH'!$E$5:$E$24,A1399)&gt;0,'CẤU HÌNH'!$C$16,IF(WEEKDAY(A1399)=1,'CẤU HÌNH'!$C$15,'CẤU HÌNH'!$C$14)))</f>
        <v/>
      </c>
      <c r="L1399" s="37" t="str">
        <f t="shared" si="1"/>
        <v/>
      </c>
      <c r="M1399" s="38" t="str">
        <f>IF(OR(A1399="",B1399=""),"",IF(F1399&lt;&gt;"",F1399,IF(G1399=0,"",IF(OR(COUNTIF('CẤU HÌNH'!$E$5:$E$24,A1399)&gt;0,WEEKDAY(A1399)=1),"TC",IF(G1399&gt;='CẤU HÌNH'!$C$11,"X",IF(G1399&gt;='CẤU HÌNH'!$C$12,"N","K"))))))</f>
        <v/>
      </c>
      <c r="N1399" s="17"/>
      <c r="O1399" s="39" t="str">
        <f t="shared" si="2"/>
        <v/>
      </c>
    </row>
    <row r="1400" ht="19.5" customHeight="1">
      <c r="A1400" s="15"/>
      <c r="B1400" s="17"/>
      <c r="C1400" s="22" t="str">
        <f t="array" ref="C1400">IF(B1400="","",IFERROR(INDEX('NHÂN VIÊN'!$C$5:$C$54,MATCH(B1400,'NHÂN VIÊN'!$B$5:$B$54,0)),"⚠ Sai mã NV"))</f>
        <v/>
      </c>
      <c r="D1400" s="24"/>
      <c r="E1400" s="24"/>
      <c r="F1400" s="25"/>
      <c r="G1400" s="32" t="str">
        <f>IF(OR(A1400="",B1400=""),"",IF(AND(D1400&lt;&gt;"",E1400&lt;&gt;""),ROUND(MAX(0,(E1400-D1400)*24-MAX(0,MIN(E1400,'CẤU HÌNH'!$C$8)-MAX(D1400,'CẤU HÌNH'!$C$7))*24),2),0))</f>
        <v/>
      </c>
      <c r="H1400" s="34" t="str">
        <f>IF(M1400="X",IF(D1400&gt;'CẤU HÌNH'!$C$5+'CẤU HÌNH'!$C$10/1440,ROUND((D1400-'CẤU HÌNH'!$C$5)*1440,0),0),"")</f>
        <v/>
      </c>
      <c r="I1400" s="34" t="str">
        <f>IF(M1400="X",IF(E1400&lt;'CẤU HÌNH'!$C$6,ROUND(('CẤU HÌNH'!$C$6-E1400)*1440,0),0),"")</f>
        <v/>
      </c>
      <c r="J1400" s="37" t="str">
        <f>IF(M1400="","",IF(M1400="TC",G1400,IF(M1400="X",IF(ROUND((E1400-'CẤU HÌNH'!$C$6)*24,4)&gt;='CẤU HÌNH'!$C$13,FLOOR(ROUND((E1400-'CẤU HÌNH'!$C$6)*24,4),0.5),0),0)))</f>
        <v/>
      </c>
      <c r="K1400" s="32" t="str">
        <f>IF(A1400="","",IF(COUNTIF('CẤU HÌNH'!$E$5:$E$24,A1400)&gt;0,'CẤU HÌNH'!$C$16,IF(WEEKDAY(A1400)=1,'CẤU HÌNH'!$C$15,'CẤU HÌNH'!$C$14)))</f>
        <v/>
      </c>
      <c r="L1400" s="37" t="str">
        <f t="shared" si="1"/>
        <v/>
      </c>
      <c r="M1400" s="38" t="str">
        <f>IF(OR(A1400="",B1400=""),"",IF(F1400&lt;&gt;"",F1400,IF(G1400=0,"",IF(OR(COUNTIF('CẤU HÌNH'!$E$5:$E$24,A1400)&gt;0,WEEKDAY(A1400)=1),"TC",IF(G1400&gt;='CẤU HÌNH'!$C$11,"X",IF(G1400&gt;='CẤU HÌNH'!$C$12,"N","K"))))))</f>
        <v/>
      </c>
      <c r="N1400" s="17"/>
      <c r="O1400" s="39" t="str">
        <f t="shared" si="2"/>
        <v/>
      </c>
    </row>
    <row r="1401" ht="19.5" customHeight="1">
      <c r="A1401" s="15"/>
      <c r="B1401" s="17"/>
      <c r="C1401" s="22" t="str">
        <f t="array" ref="C1401">IF(B1401="","",IFERROR(INDEX('NHÂN VIÊN'!$C$5:$C$54,MATCH(B1401,'NHÂN VIÊN'!$B$5:$B$54,0)),"⚠ Sai mã NV"))</f>
        <v/>
      </c>
      <c r="D1401" s="24"/>
      <c r="E1401" s="24"/>
      <c r="F1401" s="25"/>
      <c r="G1401" s="32" t="str">
        <f>IF(OR(A1401="",B1401=""),"",IF(AND(D1401&lt;&gt;"",E1401&lt;&gt;""),ROUND(MAX(0,(E1401-D1401)*24-MAX(0,MIN(E1401,'CẤU HÌNH'!$C$8)-MAX(D1401,'CẤU HÌNH'!$C$7))*24),2),0))</f>
        <v/>
      </c>
      <c r="H1401" s="34" t="str">
        <f>IF(M1401="X",IF(D1401&gt;'CẤU HÌNH'!$C$5+'CẤU HÌNH'!$C$10/1440,ROUND((D1401-'CẤU HÌNH'!$C$5)*1440,0),0),"")</f>
        <v/>
      </c>
      <c r="I1401" s="34" t="str">
        <f>IF(M1401="X",IF(E1401&lt;'CẤU HÌNH'!$C$6,ROUND(('CẤU HÌNH'!$C$6-E1401)*1440,0),0),"")</f>
        <v/>
      </c>
      <c r="J1401" s="37" t="str">
        <f>IF(M1401="","",IF(M1401="TC",G1401,IF(M1401="X",IF(ROUND((E1401-'CẤU HÌNH'!$C$6)*24,4)&gt;='CẤU HÌNH'!$C$13,FLOOR(ROUND((E1401-'CẤU HÌNH'!$C$6)*24,4),0.5),0),0)))</f>
        <v/>
      </c>
      <c r="K1401" s="32" t="str">
        <f>IF(A1401="","",IF(COUNTIF('CẤU HÌNH'!$E$5:$E$24,A1401)&gt;0,'CẤU HÌNH'!$C$16,IF(WEEKDAY(A1401)=1,'CẤU HÌNH'!$C$15,'CẤU HÌNH'!$C$14)))</f>
        <v/>
      </c>
      <c r="L1401" s="37" t="str">
        <f t="shared" si="1"/>
        <v/>
      </c>
      <c r="M1401" s="38" t="str">
        <f>IF(OR(A1401="",B1401=""),"",IF(F1401&lt;&gt;"",F1401,IF(G1401=0,"",IF(OR(COUNTIF('CẤU HÌNH'!$E$5:$E$24,A1401)&gt;0,WEEKDAY(A1401)=1),"TC",IF(G1401&gt;='CẤU HÌNH'!$C$11,"X",IF(G1401&gt;='CẤU HÌNH'!$C$12,"N","K"))))))</f>
        <v/>
      </c>
      <c r="N1401" s="17"/>
      <c r="O1401" s="39" t="str">
        <f t="shared" si="2"/>
        <v/>
      </c>
    </row>
    <row r="1402" ht="19.5" customHeight="1">
      <c r="A1402" s="15"/>
      <c r="B1402" s="17"/>
      <c r="C1402" s="22" t="str">
        <f t="array" ref="C1402">IF(B1402="","",IFERROR(INDEX('NHÂN VIÊN'!$C$5:$C$54,MATCH(B1402,'NHÂN VIÊN'!$B$5:$B$54,0)),"⚠ Sai mã NV"))</f>
        <v/>
      </c>
      <c r="D1402" s="24"/>
      <c r="E1402" s="24"/>
      <c r="F1402" s="25"/>
      <c r="G1402" s="32" t="str">
        <f>IF(OR(A1402="",B1402=""),"",IF(AND(D1402&lt;&gt;"",E1402&lt;&gt;""),ROUND(MAX(0,(E1402-D1402)*24-MAX(0,MIN(E1402,'CẤU HÌNH'!$C$8)-MAX(D1402,'CẤU HÌNH'!$C$7))*24),2),0))</f>
        <v/>
      </c>
      <c r="H1402" s="34" t="str">
        <f>IF(M1402="X",IF(D1402&gt;'CẤU HÌNH'!$C$5+'CẤU HÌNH'!$C$10/1440,ROUND((D1402-'CẤU HÌNH'!$C$5)*1440,0),0),"")</f>
        <v/>
      </c>
      <c r="I1402" s="34" t="str">
        <f>IF(M1402="X",IF(E1402&lt;'CẤU HÌNH'!$C$6,ROUND(('CẤU HÌNH'!$C$6-E1402)*1440,0),0),"")</f>
        <v/>
      </c>
      <c r="J1402" s="37" t="str">
        <f>IF(M1402="","",IF(M1402="TC",G1402,IF(M1402="X",IF(ROUND((E1402-'CẤU HÌNH'!$C$6)*24,4)&gt;='CẤU HÌNH'!$C$13,FLOOR(ROUND((E1402-'CẤU HÌNH'!$C$6)*24,4),0.5),0),0)))</f>
        <v/>
      </c>
      <c r="K1402" s="32" t="str">
        <f>IF(A1402="","",IF(COUNTIF('CẤU HÌNH'!$E$5:$E$24,A1402)&gt;0,'CẤU HÌNH'!$C$16,IF(WEEKDAY(A1402)=1,'CẤU HÌNH'!$C$15,'CẤU HÌNH'!$C$14)))</f>
        <v/>
      </c>
      <c r="L1402" s="37" t="str">
        <f t="shared" si="1"/>
        <v/>
      </c>
      <c r="M1402" s="38" t="str">
        <f>IF(OR(A1402="",B1402=""),"",IF(F1402&lt;&gt;"",F1402,IF(G1402=0,"",IF(OR(COUNTIF('CẤU HÌNH'!$E$5:$E$24,A1402)&gt;0,WEEKDAY(A1402)=1),"TC",IF(G1402&gt;='CẤU HÌNH'!$C$11,"X",IF(G1402&gt;='CẤU HÌNH'!$C$12,"N","K"))))))</f>
        <v/>
      </c>
      <c r="N1402" s="17"/>
      <c r="O1402" s="39" t="str">
        <f t="shared" si="2"/>
        <v/>
      </c>
    </row>
    <row r="1403" ht="19.5" customHeight="1">
      <c r="A1403" s="15"/>
      <c r="B1403" s="17"/>
      <c r="C1403" s="22" t="str">
        <f t="array" ref="C1403">IF(B1403="","",IFERROR(INDEX('NHÂN VIÊN'!$C$5:$C$54,MATCH(B1403,'NHÂN VIÊN'!$B$5:$B$54,0)),"⚠ Sai mã NV"))</f>
        <v/>
      </c>
      <c r="D1403" s="24"/>
      <c r="E1403" s="24"/>
      <c r="F1403" s="25"/>
      <c r="G1403" s="32" t="str">
        <f>IF(OR(A1403="",B1403=""),"",IF(AND(D1403&lt;&gt;"",E1403&lt;&gt;""),ROUND(MAX(0,(E1403-D1403)*24-MAX(0,MIN(E1403,'CẤU HÌNH'!$C$8)-MAX(D1403,'CẤU HÌNH'!$C$7))*24),2),0))</f>
        <v/>
      </c>
      <c r="H1403" s="34" t="str">
        <f>IF(M1403="X",IF(D1403&gt;'CẤU HÌNH'!$C$5+'CẤU HÌNH'!$C$10/1440,ROUND((D1403-'CẤU HÌNH'!$C$5)*1440,0),0),"")</f>
        <v/>
      </c>
      <c r="I1403" s="34" t="str">
        <f>IF(M1403="X",IF(E1403&lt;'CẤU HÌNH'!$C$6,ROUND(('CẤU HÌNH'!$C$6-E1403)*1440,0),0),"")</f>
        <v/>
      </c>
      <c r="J1403" s="37" t="str">
        <f>IF(M1403="","",IF(M1403="TC",G1403,IF(M1403="X",IF(ROUND((E1403-'CẤU HÌNH'!$C$6)*24,4)&gt;='CẤU HÌNH'!$C$13,FLOOR(ROUND((E1403-'CẤU HÌNH'!$C$6)*24,4),0.5),0),0)))</f>
        <v/>
      </c>
      <c r="K1403" s="32" t="str">
        <f>IF(A1403="","",IF(COUNTIF('CẤU HÌNH'!$E$5:$E$24,A1403)&gt;0,'CẤU HÌNH'!$C$16,IF(WEEKDAY(A1403)=1,'CẤU HÌNH'!$C$15,'CẤU HÌNH'!$C$14)))</f>
        <v/>
      </c>
      <c r="L1403" s="37" t="str">
        <f t="shared" si="1"/>
        <v/>
      </c>
      <c r="M1403" s="38" t="str">
        <f>IF(OR(A1403="",B1403=""),"",IF(F1403&lt;&gt;"",F1403,IF(G1403=0,"",IF(OR(COUNTIF('CẤU HÌNH'!$E$5:$E$24,A1403)&gt;0,WEEKDAY(A1403)=1),"TC",IF(G1403&gt;='CẤU HÌNH'!$C$11,"X",IF(G1403&gt;='CẤU HÌNH'!$C$12,"N","K"))))))</f>
        <v/>
      </c>
      <c r="N1403" s="17"/>
      <c r="O1403" s="39" t="str">
        <f t="shared" si="2"/>
        <v/>
      </c>
    </row>
    <row r="1404" ht="19.5" customHeight="1">
      <c r="A1404" s="15"/>
      <c r="B1404" s="17"/>
      <c r="C1404" s="22" t="str">
        <f t="array" ref="C1404">IF(B1404="","",IFERROR(INDEX('NHÂN VIÊN'!$C$5:$C$54,MATCH(B1404,'NHÂN VIÊN'!$B$5:$B$54,0)),"⚠ Sai mã NV"))</f>
        <v/>
      </c>
      <c r="D1404" s="24"/>
      <c r="E1404" s="24"/>
      <c r="F1404" s="25"/>
      <c r="G1404" s="32" t="str">
        <f>IF(OR(A1404="",B1404=""),"",IF(AND(D1404&lt;&gt;"",E1404&lt;&gt;""),ROUND(MAX(0,(E1404-D1404)*24-MAX(0,MIN(E1404,'CẤU HÌNH'!$C$8)-MAX(D1404,'CẤU HÌNH'!$C$7))*24),2),0))</f>
        <v/>
      </c>
      <c r="H1404" s="34" t="str">
        <f>IF(M1404="X",IF(D1404&gt;'CẤU HÌNH'!$C$5+'CẤU HÌNH'!$C$10/1440,ROUND((D1404-'CẤU HÌNH'!$C$5)*1440,0),0),"")</f>
        <v/>
      </c>
      <c r="I1404" s="34" t="str">
        <f>IF(M1404="X",IF(E1404&lt;'CẤU HÌNH'!$C$6,ROUND(('CẤU HÌNH'!$C$6-E1404)*1440,0),0),"")</f>
        <v/>
      </c>
      <c r="J1404" s="37" t="str">
        <f>IF(M1404="","",IF(M1404="TC",G1404,IF(M1404="X",IF(ROUND((E1404-'CẤU HÌNH'!$C$6)*24,4)&gt;='CẤU HÌNH'!$C$13,FLOOR(ROUND((E1404-'CẤU HÌNH'!$C$6)*24,4),0.5),0),0)))</f>
        <v/>
      </c>
      <c r="K1404" s="32" t="str">
        <f>IF(A1404="","",IF(COUNTIF('CẤU HÌNH'!$E$5:$E$24,A1404)&gt;0,'CẤU HÌNH'!$C$16,IF(WEEKDAY(A1404)=1,'CẤU HÌNH'!$C$15,'CẤU HÌNH'!$C$14)))</f>
        <v/>
      </c>
      <c r="L1404" s="37" t="str">
        <f t="shared" si="1"/>
        <v/>
      </c>
      <c r="M1404" s="38" t="str">
        <f>IF(OR(A1404="",B1404=""),"",IF(F1404&lt;&gt;"",F1404,IF(G1404=0,"",IF(OR(COUNTIF('CẤU HÌNH'!$E$5:$E$24,A1404)&gt;0,WEEKDAY(A1404)=1),"TC",IF(G1404&gt;='CẤU HÌNH'!$C$11,"X",IF(G1404&gt;='CẤU HÌNH'!$C$12,"N","K"))))))</f>
        <v/>
      </c>
      <c r="N1404" s="17"/>
      <c r="O1404" s="39" t="str">
        <f t="shared" si="2"/>
        <v/>
      </c>
    </row>
    <row r="1405" ht="19.5" customHeight="1">
      <c r="A1405" s="15"/>
      <c r="B1405" s="17"/>
      <c r="C1405" s="22" t="str">
        <f t="array" ref="C1405">IF(B1405="","",IFERROR(INDEX('NHÂN VIÊN'!$C$5:$C$54,MATCH(B1405,'NHÂN VIÊN'!$B$5:$B$54,0)),"⚠ Sai mã NV"))</f>
        <v/>
      </c>
      <c r="D1405" s="24"/>
      <c r="E1405" s="24"/>
      <c r="F1405" s="25"/>
      <c r="G1405" s="32" t="str">
        <f>IF(OR(A1405="",B1405=""),"",IF(AND(D1405&lt;&gt;"",E1405&lt;&gt;""),ROUND(MAX(0,(E1405-D1405)*24-MAX(0,MIN(E1405,'CẤU HÌNH'!$C$8)-MAX(D1405,'CẤU HÌNH'!$C$7))*24),2),0))</f>
        <v/>
      </c>
      <c r="H1405" s="34" t="str">
        <f>IF(M1405="X",IF(D1405&gt;'CẤU HÌNH'!$C$5+'CẤU HÌNH'!$C$10/1440,ROUND((D1405-'CẤU HÌNH'!$C$5)*1440,0),0),"")</f>
        <v/>
      </c>
      <c r="I1405" s="34" t="str">
        <f>IF(M1405="X",IF(E1405&lt;'CẤU HÌNH'!$C$6,ROUND(('CẤU HÌNH'!$C$6-E1405)*1440,0),0),"")</f>
        <v/>
      </c>
      <c r="J1405" s="37" t="str">
        <f>IF(M1405="","",IF(M1405="TC",G1405,IF(M1405="X",IF(ROUND((E1405-'CẤU HÌNH'!$C$6)*24,4)&gt;='CẤU HÌNH'!$C$13,FLOOR(ROUND((E1405-'CẤU HÌNH'!$C$6)*24,4),0.5),0),0)))</f>
        <v/>
      </c>
      <c r="K1405" s="32" t="str">
        <f>IF(A1405="","",IF(COUNTIF('CẤU HÌNH'!$E$5:$E$24,A1405)&gt;0,'CẤU HÌNH'!$C$16,IF(WEEKDAY(A1405)=1,'CẤU HÌNH'!$C$15,'CẤU HÌNH'!$C$14)))</f>
        <v/>
      </c>
      <c r="L1405" s="37" t="str">
        <f t="shared" si="1"/>
        <v/>
      </c>
      <c r="M1405" s="38" t="str">
        <f>IF(OR(A1405="",B1405=""),"",IF(F1405&lt;&gt;"",F1405,IF(G1405=0,"",IF(OR(COUNTIF('CẤU HÌNH'!$E$5:$E$24,A1405)&gt;0,WEEKDAY(A1405)=1),"TC",IF(G1405&gt;='CẤU HÌNH'!$C$11,"X",IF(G1405&gt;='CẤU HÌNH'!$C$12,"N","K"))))))</f>
        <v/>
      </c>
      <c r="N1405" s="17"/>
      <c r="O1405" s="39" t="str">
        <f t="shared" si="2"/>
        <v/>
      </c>
    </row>
    <row r="1406" ht="19.5" customHeight="1">
      <c r="A1406" s="15"/>
      <c r="B1406" s="17"/>
      <c r="C1406" s="22" t="str">
        <f t="array" ref="C1406">IF(B1406="","",IFERROR(INDEX('NHÂN VIÊN'!$C$5:$C$54,MATCH(B1406,'NHÂN VIÊN'!$B$5:$B$54,0)),"⚠ Sai mã NV"))</f>
        <v/>
      </c>
      <c r="D1406" s="24"/>
      <c r="E1406" s="24"/>
      <c r="F1406" s="25"/>
      <c r="G1406" s="32" t="str">
        <f>IF(OR(A1406="",B1406=""),"",IF(AND(D1406&lt;&gt;"",E1406&lt;&gt;""),ROUND(MAX(0,(E1406-D1406)*24-MAX(0,MIN(E1406,'CẤU HÌNH'!$C$8)-MAX(D1406,'CẤU HÌNH'!$C$7))*24),2),0))</f>
        <v/>
      </c>
      <c r="H1406" s="34" t="str">
        <f>IF(M1406="X",IF(D1406&gt;'CẤU HÌNH'!$C$5+'CẤU HÌNH'!$C$10/1440,ROUND((D1406-'CẤU HÌNH'!$C$5)*1440,0),0),"")</f>
        <v/>
      </c>
      <c r="I1406" s="34" t="str">
        <f>IF(M1406="X",IF(E1406&lt;'CẤU HÌNH'!$C$6,ROUND(('CẤU HÌNH'!$C$6-E1406)*1440,0),0),"")</f>
        <v/>
      </c>
      <c r="J1406" s="37" t="str">
        <f>IF(M1406="","",IF(M1406="TC",G1406,IF(M1406="X",IF(ROUND((E1406-'CẤU HÌNH'!$C$6)*24,4)&gt;='CẤU HÌNH'!$C$13,FLOOR(ROUND((E1406-'CẤU HÌNH'!$C$6)*24,4),0.5),0),0)))</f>
        <v/>
      </c>
      <c r="K1406" s="32" t="str">
        <f>IF(A1406="","",IF(COUNTIF('CẤU HÌNH'!$E$5:$E$24,A1406)&gt;0,'CẤU HÌNH'!$C$16,IF(WEEKDAY(A1406)=1,'CẤU HÌNH'!$C$15,'CẤU HÌNH'!$C$14)))</f>
        <v/>
      </c>
      <c r="L1406" s="37" t="str">
        <f t="shared" si="1"/>
        <v/>
      </c>
      <c r="M1406" s="38" t="str">
        <f>IF(OR(A1406="",B1406=""),"",IF(F1406&lt;&gt;"",F1406,IF(G1406=0,"",IF(OR(COUNTIF('CẤU HÌNH'!$E$5:$E$24,A1406)&gt;0,WEEKDAY(A1406)=1),"TC",IF(G1406&gt;='CẤU HÌNH'!$C$11,"X",IF(G1406&gt;='CẤU HÌNH'!$C$12,"N","K"))))))</f>
        <v/>
      </c>
      <c r="N1406" s="17"/>
      <c r="O1406" s="39" t="str">
        <f t="shared" si="2"/>
        <v/>
      </c>
    </row>
    <row r="1407" ht="19.5" customHeight="1">
      <c r="A1407" s="15"/>
      <c r="B1407" s="17"/>
      <c r="C1407" s="22" t="str">
        <f t="array" ref="C1407">IF(B1407="","",IFERROR(INDEX('NHÂN VIÊN'!$C$5:$C$54,MATCH(B1407,'NHÂN VIÊN'!$B$5:$B$54,0)),"⚠ Sai mã NV"))</f>
        <v/>
      </c>
      <c r="D1407" s="24"/>
      <c r="E1407" s="24"/>
      <c r="F1407" s="25"/>
      <c r="G1407" s="32" t="str">
        <f>IF(OR(A1407="",B1407=""),"",IF(AND(D1407&lt;&gt;"",E1407&lt;&gt;""),ROUND(MAX(0,(E1407-D1407)*24-MAX(0,MIN(E1407,'CẤU HÌNH'!$C$8)-MAX(D1407,'CẤU HÌNH'!$C$7))*24),2),0))</f>
        <v/>
      </c>
      <c r="H1407" s="34" t="str">
        <f>IF(M1407="X",IF(D1407&gt;'CẤU HÌNH'!$C$5+'CẤU HÌNH'!$C$10/1440,ROUND((D1407-'CẤU HÌNH'!$C$5)*1440,0),0),"")</f>
        <v/>
      </c>
      <c r="I1407" s="34" t="str">
        <f>IF(M1407="X",IF(E1407&lt;'CẤU HÌNH'!$C$6,ROUND(('CẤU HÌNH'!$C$6-E1407)*1440,0),0),"")</f>
        <v/>
      </c>
      <c r="J1407" s="37" t="str">
        <f>IF(M1407="","",IF(M1407="TC",G1407,IF(M1407="X",IF(ROUND((E1407-'CẤU HÌNH'!$C$6)*24,4)&gt;='CẤU HÌNH'!$C$13,FLOOR(ROUND((E1407-'CẤU HÌNH'!$C$6)*24,4),0.5),0),0)))</f>
        <v/>
      </c>
      <c r="K1407" s="32" t="str">
        <f>IF(A1407="","",IF(COUNTIF('CẤU HÌNH'!$E$5:$E$24,A1407)&gt;0,'CẤU HÌNH'!$C$16,IF(WEEKDAY(A1407)=1,'CẤU HÌNH'!$C$15,'CẤU HÌNH'!$C$14)))</f>
        <v/>
      </c>
      <c r="L1407" s="37" t="str">
        <f t="shared" si="1"/>
        <v/>
      </c>
      <c r="M1407" s="38" t="str">
        <f>IF(OR(A1407="",B1407=""),"",IF(F1407&lt;&gt;"",F1407,IF(G1407=0,"",IF(OR(COUNTIF('CẤU HÌNH'!$E$5:$E$24,A1407)&gt;0,WEEKDAY(A1407)=1),"TC",IF(G1407&gt;='CẤU HÌNH'!$C$11,"X",IF(G1407&gt;='CẤU HÌNH'!$C$12,"N","K"))))))</f>
        <v/>
      </c>
      <c r="N1407" s="17"/>
      <c r="O1407" s="39" t="str">
        <f t="shared" si="2"/>
        <v/>
      </c>
    </row>
    <row r="1408" ht="19.5" customHeight="1">
      <c r="A1408" s="15"/>
      <c r="B1408" s="17"/>
      <c r="C1408" s="22" t="str">
        <f t="array" ref="C1408">IF(B1408="","",IFERROR(INDEX('NHÂN VIÊN'!$C$5:$C$54,MATCH(B1408,'NHÂN VIÊN'!$B$5:$B$54,0)),"⚠ Sai mã NV"))</f>
        <v/>
      </c>
      <c r="D1408" s="24"/>
      <c r="E1408" s="24"/>
      <c r="F1408" s="25"/>
      <c r="G1408" s="32" t="str">
        <f>IF(OR(A1408="",B1408=""),"",IF(AND(D1408&lt;&gt;"",E1408&lt;&gt;""),ROUND(MAX(0,(E1408-D1408)*24-MAX(0,MIN(E1408,'CẤU HÌNH'!$C$8)-MAX(D1408,'CẤU HÌNH'!$C$7))*24),2),0))</f>
        <v/>
      </c>
      <c r="H1408" s="34" t="str">
        <f>IF(M1408="X",IF(D1408&gt;'CẤU HÌNH'!$C$5+'CẤU HÌNH'!$C$10/1440,ROUND((D1408-'CẤU HÌNH'!$C$5)*1440,0),0),"")</f>
        <v/>
      </c>
      <c r="I1408" s="34" t="str">
        <f>IF(M1408="X",IF(E1408&lt;'CẤU HÌNH'!$C$6,ROUND(('CẤU HÌNH'!$C$6-E1408)*1440,0),0),"")</f>
        <v/>
      </c>
      <c r="J1408" s="37" t="str">
        <f>IF(M1408="","",IF(M1408="TC",G1408,IF(M1408="X",IF(ROUND((E1408-'CẤU HÌNH'!$C$6)*24,4)&gt;='CẤU HÌNH'!$C$13,FLOOR(ROUND((E1408-'CẤU HÌNH'!$C$6)*24,4),0.5),0),0)))</f>
        <v/>
      </c>
      <c r="K1408" s="32" t="str">
        <f>IF(A1408="","",IF(COUNTIF('CẤU HÌNH'!$E$5:$E$24,A1408)&gt;0,'CẤU HÌNH'!$C$16,IF(WEEKDAY(A1408)=1,'CẤU HÌNH'!$C$15,'CẤU HÌNH'!$C$14)))</f>
        <v/>
      </c>
      <c r="L1408" s="37" t="str">
        <f t="shared" si="1"/>
        <v/>
      </c>
      <c r="M1408" s="38" t="str">
        <f>IF(OR(A1408="",B1408=""),"",IF(F1408&lt;&gt;"",F1408,IF(G1408=0,"",IF(OR(COUNTIF('CẤU HÌNH'!$E$5:$E$24,A1408)&gt;0,WEEKDAY(A1408)=1),"TC",IF(G1408&gt;='CẤU HÌNH'!$C$11,"X",IF(G1408&gt;='CẤU HÌNH'!$C$12,"N","K"))))))</f>
        <v/>
      </c>
      <c r="N1408" s="17"/>
      <c r="O1408" s="39" t="str">
        <f t="shared" si="2"/>
        <v/>
      </c>
    </row>
    <row r="1409" ht="19.5" customHeight="1">
      <c r="A1409" s="15"/>
      <c r="B1409" s="17"/>
      <c r="C1409" s="22" t="str">
        <f t="array" ref="C1409">IF(B1409="","",IFERROR(INDEX('NHÂN VIÊN'!$C$5:$C$54,MATCH(B1409,'NHÂN VIÊN'!$B$5:$B$54,0)),"⚠ Sai mã NV"))</f>
        <v/>
      </c>
      <c r="D1409" s="24"/>
      <c r="E1409" s="24"/>
      <c r="F1409" s="25"/>
      <c r="G1409" s="32" t="str">
        <f>IF(OR(A1409="",B1409=""),"",IF(AND(D1409&lt;&gt;"",E1409&lt;&gt;""),ROUND(MAX(0,(E1409-D1409)*24-MAX(0,MIN(E1409,'CẤU HÌNH'!$C$8)-MAX(D1409,'CẤU HÌNH'!$C$7))*24),2),0))</f>
        <v/>
      </c>
      <c r="H1409" s="34" t="str">
        <f>IF(M1409="X",IF(D1409&gt;'CẤU HÌNH'!$C$5+'CẤU HÌNH'!$C$10/1440,ROUND((D1409-'CẤU HÌNH'!$C$5)*1440,0),0),"")</f>
        <v/>
      </c>
      <c r="I1409" s="34" t="str">
        <f>IF(M1409="X",IF(E1409&lt;'CẤU HÌNH'!$C$6,ROUND(('CẤU HÌNH'!$C$6-E1409)*1440,0),0),"")</f>
        <v/>
      </c>
      <c r="J1409" s="37" t="str">
        <f>IF(M1409="","",IF(M1409="TC",G1409,IF(M1409="X",IF(ROUND((E1409-'CẤU HÌNH'!$C$6)*24,4)&gt;='CẤU HÌNH'!$C$13,FLOOR(ROUND((E1409-'CẤU HÌNH'!$C$6)*24,4),0.5),0),0)))</f>
        <v/>
      </c>
      <c r="K1409" s="32" t="str">
        <f>IF(A1409="","",IF(COUNTIF('CẤU HÌNH'!$E$5:$E$24,A1409)&gt;0,'CẤU HÌNH'!$C$16,IF(WEEKDAY(A1409)=1,'CẤU HÌNH'!$C$15,'CẤU HÌNH'!$C$14)))</f>
        <v/>
      </c>
      <c r="L1409" s="37" t="str">
        <f t="shared" si="1"/>
        <v/>
      </c>
      <c r="M1409" s="38" t="str">
        <f>IF(OR(A1409="",B1409=""),"",IF(F1409&lt;&gt;"",F1409,IF(G1409=0,"",IF(OR(COUNTIF('CẤU HÌNH'!$E$5:$E$24,A1409)&gt;0,WEEKDAY(A1409)=1),"TC",IF(G1409&gt;='CẤU HÌNH'!$C$11,"X",IF(G1409&gt;='CẤU HÌNH'!$C$12,"N","K"))))))</f>
        <v/>
      </c>
      <c r="N1409" s="17"/>
      <c r="O1409" s="39" t="str">
        <f t="shared" si="2"/>
        <v/>
      </c>
    </row>
    <row r="1410" ht="19.5" customHeight="1">
      <c r="A1410" s="15"/>
      <c r="B1410" s="17"/>
      <c r="C1410" s="22" t="str">
        <f t="array" ref="C1410">IF(B1410="","",IFERROR(INDEX('NHÂN VIÊN'!$C$5:$C$54,MATCH(B1410,'NHÂN VIÊN'!$B$5:$B$54,0)),"⚠ Sai mã NV"))</f>
        <v/>
      </c>
      <c r="D1410" s="24"/>
      <c r="E1410" s="24"/>
      <c r="F1410" s="25"/>
      <c r="G1410" s="32" t="str">
        <f>IF(OR(A1410="",B1410=""),"",IF(AND(D1410&lt;&gt;"",E1410&lt;&gt;""),ROUND(MAX(0,(E1410-D1410)*24-MAX(0,MIN(E1410,'CẤU HÌNH'!$C$8)-MAX(D1410,'CẤU HÌNH'!$C$7))*24),2),0))</f>
        <v/>
      </c>
      <c r="H1410" s="34" t="str">
        <f>IF(M1410="X",IF(D1410&gt;'CẤU HÌNH'!$C$5+'CẤU HÌNH'!$C$10/1440,ROUND((D1410-'CẤU HÌNH'!$C$5)*1440,0),0),"")</f>
        <v/>
      </c>
      <c r="I1410" s="34" t="str">
        <f>IF(M1410="X",IF(E1410&lt;'CẤU HÌNH'!$C$6,ROUND(('CẤU HÌNH'!$C$6-E1410)*1440,0),0),"")</f>
        <v/>
      </c>
      <c r="J1410" s="37" t="str">
        <f>IF(M1410="","",IF(M1410="TC",G1410,IF(M1410="X",IF(ROUND((E1410-'CẤU HÌNH'!$C$6)*24,4)&gt;='CẤU HÌNH'!$C$13,FLOOR(ROUND((E1410-'CẤU HÌNH'!$C$6)*24,4),0.5),0),0)))</f>
        <v/>
      </c>
      <c r="K1410" s="32" t="str">
        <f>IF(A1410="","",IF(COUNTIF('CẤU HÌNH'!$E$5:$E$24,A1410)&gt;0,'CẤU HÌNH'!$C$16,IF(WEEKDAY(A1410)=1,'CẤU HÌNH'!$C$15,'CẤU HÌNH'!$C$14)))</f>
        <v/>
      </c>
      <c r="L1410" s="37" t="str">
        <f t="shared" si="1"/>
        <v/>
      </c>
      <c r="M1410" s="38" t="str">
        <f>IF(OR(A1410="",B1410=""),"",IF(F1410&lt;&gt;"",F1410,IF(G1410=0,"",IF(OR(COUNTIF('CẤU HÌNH'!$E$5:$E$24,A1410)&gt;0,WEEKDAY(A1410)=1),"TC",IF(G1410&gt;='CẤU HÌNH'!$C$11,"X",IF(G1410&gt;='CẤU HÌNH'!$C$12,"N","K"))))))</f>
        <v/>
      </c>
      <c r="N1410" s="17"/>
      <c r="O1410" s="39" t="str">
        <f t="shared" si="2"/>
        <v/>
      </c>
    </row>
    <row r="1411" ht="19.5" customHeight="1">
      <c r="A1411" s="15"/>
      <c r="B1411" s="17"/>
      <c r="C1411" s="22" t="str">
        <f t="array" ref="C1411">IF(B1411="","",IFERROR(INDEX('NHÂN VIÊN'!$C$5:$C$54,MATCH(B1411,'NHÂN VIÊN'!$B$5:$B$54,0)),"⚠ Sai mã NV"))</f>
        <v/>
      </c>
      <c r="D1411" s="24"/>
      <c r="E1411" s="24"/>
      <c r="F1411" s="25"/>
      <c r="G1411" s="32" t="str">
        <f>IF(OR(A1411="",B1411=""),"",IF(AND(D1411&lt;&gt;"",E1411&lt;&gt;""),ROUND(MAX(0,(E1411-D1411)*24-MAX(0,MIN(E1411,'CẤU HÌNH'!$C$8)-MAX(D1411,'CẤU HÌNH'!$C$7))*24),2),0))</f>
        <v/>
      </c>
      <c r="H1411" s="34" t="str">
        <f>IF(M1411="X",IF(D1411&gt;'CẤU HÌNH'!$C$5+'CẤU HÌNH'!$C$10/1440,ROUND((D1411-'CẤU HÌNH'!$C$5)*1440,0),0),"")</f>
        <v/>
      </c>
      <c r="I1411" s="34" t="str">
        <f>IF(M1411="X",IF(E1411&lt;'CẤU HÌNH'!$C$6,ROUND(('CẤU HÌNH'!$C$6-E1411)*1440,0),0),"")</f>
        <v/>
      </c>
      <c r="J1411" s="37" t="str">
        <f>IF(M1411="","",IF(M1411="TC",G1411,IF(M1411="X",IF(ROUND((E1411-'CẤU HÌNH'!$C$6)*24,4)&gt;='CẤU HÌNH'!$C$13,FLOOR(ROUND((E1411-'CẤU HÌNH'!$C$6)*24,4),0.5),0),0)))</f>
        <v/>
      </c>
      <c r="K1411" s="32" t="str">
        <f>IF(A1411="","",IF(COUNTIF('CẤU HÌNH'!$E$5:$E$24,A1411)&gt;0,'CẤU HÌNH'!$C$16,IF(WEEKDAY(A1411)=1,'CẤU HÌNH'!$C$15,'CẤU HÌNH'!$C$14)))</f>
        <v/>
      </c>
      <c r="L1411" s="37" t="str">
        <f t="shared" si="1"/>
        <v/>
      </c>
      <c r="M1411" s="38" t="str">
        <f>IF(OR(A1411="",B1411=""),"",IF(F1411&lt;&gt;"",F1411,IF(G1411=0,"",IF(OR(COUNTIF('CẤU HÌNH'!$E$5:$E$24,A1411)&gt;0,WEEKDAY(A1411)=1),"TC",IF(G1411&gt;='CẤU HÌNH'!$C$11,"X",IF(G1411&gt;='CẤU HÌNH'!$C$12,"N","K"))))))</f>
        <v/>
      </c>
      <c r="N1411" s="17"/>
      <c r="O1411" s="39" t="str">
        <f t="shared" si="2"/>
        <v/>
      </c>
    </row>
    <row r="1412" ht="19.5" customHeight="1">
      <c r="A1412" s="15"/>
      <c r="B1412" s="17"/>
      <c r="C1412" s="22" t="str">
        <f t="array" ref="C1412">IF(B1412="","",IFERROR(INDEX('NHÂN VIÊN'!$C$5:$C$54,MATCH(B1412,'NHÂN VIÊN'!$B$5:$B$54,0)),"⚠ Sai mã NV"))</f>
        <v/>
      </c>
      <c r="D1412" s="24"/>
      <c r="E1412" s="24"/>
      <c r="F1412" s="25"/>
      <c r="G1412" s="32" t="str">
        <f>IF(OR(A1412="",B1412=""),"",IF(AND(D1412&lt;&gt;"",E1412&lt;&gt;""),ROUND(MAX(0,(E1412-D1412)*24-MAX(0,MIN(E1412,'CẤU HÌNH'!$C$8)-MAX(D1412,'CẤU HÌNH'!$C$7))*24),2),0))</f>
        <v/>
      </c>
      <c r="H1412" s="34" t="str">
        <f>IF(M1412="X",IF(D1412&gt;'CẤU HÌNH'!$C$5+'CẤU HÌNH'!$C$10/1440,ROUND((D1412-'CẤU HÌNH'!$C$5)*1440,0),0),"")</f>
        <v/>
      </c>
      <c r="I1412" s="34" t="str">
        <f>IF(M1412="X",IF(E1412&lt;'CẤU HÌNH'!$C$6,ROUND(('CẤU HÌNH'!$C$6-E1412)*1440,0),0),"")</f>
        <v/>
      </c>
      <c r="J1412" s="37" t="str">
        <f>IF(M1412="","",IF(M1412="TC",G1412,IF(M1412="X",IF(ROUND((E1412-'CẤU HÌNH'!$C$6)*24,4)&gt;='CẤU HÌNH'!$C$13,FLOOR(ROUND((E1412-'CẤU HÌNH'!$C$6)*24,4),0.5),0),0)))</f>
        <v/>
      </c>
      <c r="K1412" s="32" t="str">
        <f>IF(A1412="","",IF(COUNTIF('CẤU HÌNH'!$E$5:$E$24,A1412)&gt;0,'CẤU HÌNH'!$C$16,IF(WEEKDAY(A1412)=1,'CẤU HÌNH'!$C$15,'CẤU HÌNH'!$C$14)))</f>
        <v/>
      </c>
      <c r="L1412" s="37" t="str">
        <f t="shared" si="1"/>
        <v/>
      </c>
      <c r="M1412" s="38" t="str">
        <f>IF(OR(A1412="",B1412=""),"",IF(F1412&lt;&gt;"",F1412,IF(G1412=0,"",IF(OR(COUNTIF('CẤU HÌNH'!$E$5:$E$24,A1412)&gt;0,WEEKDAY(A1412)=1),"TC",IF(G1412&gt;='CẤU HÌNH'!$C$11,"X",IF(G1412&gt;='CẤU HÌNH'!$C$12,"N","K"))))))</f>
        <v/>
      </c>
      <c r="N1412" s="17"/>
      <c r="O1412" s="39" t="str">
        <f t="shared" si="2"/>
        <v/>
      </c>
    </row>
    <row r="1413" ht="19.5" customHeight="1">
      <c r="A1413" s="15"/>
      <c r="B1413" s="17"/>
      <c r="C1413" s="22" t="str">
        <f t="array" ref="C1413">IF(B1413="","",IFERROR(INDEX('NHÂN VIÊN'!$C$5:$C$54,MATCH(B1413,'NHÂN VIÊN'!$B$5:$B$54,0)),"⚠ Sai mã NV"))</f>
        <v/>
      </c>
      <c r="D1413" s="24"/>
      <c r="E1413" s="24"/>
      <c r="F1413" s="25"/>
      <c r="G1413" s="32" t="str">
        <f>IF(OR(A1413="",B1413=""),"",IF(AND(D1413&lt;&gt;"",E1413&lt;&gt;""),ROUND(MAX(0,(E1413-D1413)*24-MAX(0,MIN(E1413,'CẤU HÌNH'!$C$8)-MAX(D1413,'CẤU HÌNH'!$C$7))*24),2),0))</f>
        <v/>
      </c>
      <c r="H1413" s="34" t="str">
        <f>IF(M1413="X",IF(D1413&gt;'CẤU HÌNH'!$C$5+'CẤU HÌNH'!$C$10/1440,ROUND((D1413-'CẤU HÌNH'!$C$5)*1440,0),0),"")</f>
        <v/>
      </c>
      <c r="I1413" s="34" t="str">
        <f>IF(M1413="X",IF(E1413&lt;'CẤU HÌNH'!$C$6,ROUND(('CẤU HÌNH'!$C$6-E1413)*1440,0),0),"")</f>
        <v/>
      </c>
      <c r="J1413" s="37" t="str">
        <f>IF(M1413="","",IF(M1413="TC",G1413,IF(M1413="X",IF(ROUND((E1413-'CẤU HÌNH'!$C$6)*24,4)&gt;='CẤU HÌNH'!$C$13,FLOOR(ROUND((E1413-'CẤU HÌNH'!$C$6)*24,4),0.5),0),0)))</f>
        <v/>
      </c>
      <c r="K1413" s="32" t="str">
        <f>IF(A1413="","",IF(COUNTIF('CẤU HÌNH'!$E$5:$E$24,A1413)&gt;0,'CẤU HÌNH'!$C$16,IF(WEEKDAY(A1413)=1,'CẤU HÌNH'!$C$15,'CẤU HÌNH'!$C$14)))</f>
        <v/>
      </c>
      <c r="L1413" s="37" t="str">
        <f t="shared" si="1"/>
        <v/>
      </c>
      <c r="M1413" s="38" t="str">
        <f>IF(OR(A1413="",B1413=""),"",IF(F1413&lt;&gt;"",F1413,IF(G1413=0,"",IF(OR(COUNTIF('CẤU HÌNH'!$E$5:$E$24,A1413)&gt;0,WEEKDAY(A1413)=1),"TC",IF(G1413&gt;='CẤU HÌNH'!$C$11,"X",IF(G1413&gt;='CẤU HÌNH'!$C$12,"N","K"))))))</f>
        <v/>
      </c>
      <c r="N1413" s="17"/>
      <c r="O1413" s="39" t="str">
        <f t="shared" si="2"/>
        <v/>
      </c>
    </row>
    <row r="1414" ht="19.5" customHeight="1">
      <c r="A1414" s="15"/>
      <c r="B1414" s="17"/>
      <c r="C1414" s="22" t="str">
        <f t="array" ref="C1414">IF(B1414="","",IFERROR(INDEX('NHÂN VIÊN'!$C$5:$C$54,MATCH(B1414,'NHÂN VIÊN'!$B$5:$B$54,0)),"⚠ Sai mã NV"))</f>
        <v/>
      </c>
      <c r="D1414" s="24"/>
      <c r="E1414" s="24"/>
      <c r="F1414" s="25"/>
      <c r="G1414" s="32" t="str">
        <f>IF(OR(A1414="",B1414=""),"",IF(AND(D1414&lt;&gt;"",E1414&lt;&gt;""),ROUND(MAX(0,(E1414-D1414)*24-MAX(0,MIN(E1414,'CẤU HÌNH'!$C$8)-MAX(D1414,'CẤU HÌNH'!$C$7))*24),2),0))</f>
        <v/>
      </c>
      <c r="H1414" s="34" t="str">
        <f>IF(M1414="X",IF(D1414&gt;'CẤU HÌNH'!$C$5+'CẤU HÌNH'!$C$10/1440,ROUND((D1414-'CẤU HÌNH'!$C$5)*1440,0),0),"")</f>
        <v/>
      </c>
      <c r="I1414" s="34" t="str">
        <f>IF(M1414="X",IF(E1414&lt;'CẤU HÌNH'!$C$6,ROUND(('CẤU HÌNH'!$C$6-E1414)*1440,0),0),"")</f>
        <v/>
      </c>
      <c r="J1414" s="37" t="str">
        <f>IF(M1414="","",IF(M1414="TC",G1414,IF(M1414="X",IF(ROUND((E1414-'CẤU HÌNH'!$C$6)*24,4)&gt;='CẤU HÌNH'!$C$13,FLOOR(ROUND((E1414-'CẤU HÌNH'!$C$6)*24,4),0.5),0),0)))</f>
        <v/>
      </c>
      <c r="K1414" s="32" t="str">
        <f>IF(A1414="","",IF(COUNTIF('CẤU HÌNH'!$E$5:$E$24,A1414)&gt;0,'CẤU HÌNH'!$C$16,IF(WEEKDAY(A1414)=1,'CẤU HÌNH'!$C$15,'CẤU HÌNH'!$C$14)))</f>
        <v/>
      </c>
      <c r="L1414" s="37" t="str">
        <f t="shared" si="1"/>
        <v/>
      </c>
      <c r="M1414" s="38" t="str">
        <f>IF(OR(A1414="",B1414=""),"",IF(F1414&lt;&gt;"",F1414,IF(G1414=0,"",IF(OR(COUNTIF('CẤU HÌNH'!$E$5:$E$24,A1414)&gt;0,WEEKDAY(A1414)=1),"TC",IF(G1414&gt;='CẤU HÌNH'!$C$11,"X",IF(G1414&gt;='CẤU HÌNH'!$C$12,"N","K"))))))</f>
        <v/>
      </c>
      <c r="N1414" s="17"/>
      <c r="O1414" s="39" t="str">
        <f t="shared" si="2"/>
        <v/>
      </c>
    </row>
    <row r="1415" ht="19.5" customHeight="1">
      <c r="A1415" s="15"/>
      <c r="B1415" s="17"/>
      <c r="C1415" s="22" t="str">
        <f t="array" ref="C1415">IF(B1415="","",IFERROR(INDEX('NHÂN VIÊN'!$C$5:$C$54,MATCH(B1415,'NHÂN VIÊN'!$B$5:$B$54,0)),"⚠ Sai mã NV"))</f>
        <v/>
      </c>
      <c r="D1415" s="24"/>
      <c r="E1415" s="24"/>
      <c r="F1415" s="25"/>
      <c r="G1415" s="32" t="str">
        <f>IF(OR(A1415="",B1415=""),"",IF(AND(D1415&lt;&gt;"",E1415&lt;&gt;""),ROUND(MAX(0,(E1415-D1415)*24-MAX(0,MIN(E1415,'CẤU HÌNH'!$C$8)-MAX(D1415,'CẤU HÌNH'!$C$7))*24),2),0))</f>
        <v/>
      </c>
      <c r="H1415" s="34" t="str">
        <f>IF(M1415="X",IF(D1415&gt;'CẤU HÌNH'!$C$5+'CẤU HÌNH'!$C$10/1440,ROUND((D1415-'CẤU HÌNH'!$C$5)*1440,0),0),"")</f>
        <v/>
      </c>
      <c r="I1415" s="34" t="str">
        <f>IF(M1415="X",IF(E1415&lt;'CẤU HÌNH'!$C$6,ROUND(('CẤU HÌNH'!$C$6-E1415)*1440,0),0),"")</f>
        <v/>
      </c>
      <c r="J1415" s="37" t="str">
        <f>IF(M1415="","",IF(M1415="TC",G1415,IF(M1415="X",IF(ROUND((E1415-'CẤU HÌNH'!$C$6)*24,4)&gt;='CẤU HÌNH'!$C$13,FLOOR(ROUND((E1415-'CẤU HÌNH'!$C$6)*24,4),0.5),0),0)))</f>
        <v/>
      </c>
      <c r="K1415" s="32" t="str">
        <f>IF(A1415="","",IF(COUNTIF('CẤU HÌNH'!$E$5:$E$24,A1415)&gt;0,'CẤU HÌNH'!$C$16,IF(WEEKDAY(A1415)=1,'CẤU HÌNH'!$C$15,'CẤU HÌNH'!$C$14)))</f>
        <v/>
      </c>
      <c r="L1415" s="37" t="str">
        <f t="shared" si="1"/>
        <v/>
      </c>
      <c r="M1415" s="38" t="str">
        <f>IF(OR(A1415="",B1415=""),"",IF(F1415&lt;&gt;"",F1415,IF(G1415=0,"",IF(OR(COUNTIF('CẤU HÌNH'!$E$5:$E$24,A1415)&gt;0,WEEKDAY(A1415)=1),"TC",IF(G1415&gt;='CẤU HÌNH'!$C$11,"X",IF(G1415&gt;='CẤU HÌNH'!$C$12,"N","K"))))))</f>
        <v/>
      </c>
      <c r="N1415" s="17"/>
      <c r="O1415" s="39" t="str">
        <f t="shared" si="2"/>
        <v/>
      </c>
    </row>
    <row r="1416" ht="19.5" customHeight="1">
      <c r="A1416" s="15"/>
      <c r="B1416" s="17"/>
      <c r="C1416" s="22" t="str">
        <f t="array" ref="C1416">IF(B1416="","",IFERROR(INDEX('NHÂN VIÊN'!$C$5:$C$54,MATCH(B1416,'NHÂN VIÊN'!$B$5:$B$54,0)),"⚠ Sai mã NV"))</f>
        <v/>
      </c>
      <c r="D1416" s="24"/>
      <c r="E1416" s="24"/>
      <c r="F1416" s="25"/>
      <c r="G1416" s="32" t="str">
        <f>IF(OR(A1416="",B1416=""),"",IF(AND(D1416&lt;&gt;"",E1416&lt;&gt;""),ROUND(MAX(0,(E1416-D1416)*24-MAX(0,MIN(E1416,'CẤU HÌNH'!$C$8)-MAX(D1416,'CẤU HÌNH'!$C$7))*24),2),0))</f>
        <v/>
      </c>
      <c r="H1416" s="34" t="str">
        <f>IF(M1416="X",IF(D1416&gt;'CẤU HÌNH'!$C$5+'CẤU HÌNH'!$C$10/1440,ROUND((D1416-'CẤU HÌNH'!$C$5)*1440,0),0),"")</f>
        <v/>
      </c>
      <c r="I1416" s="34" t="str">
        <f>IF(M1416="X",IF(E1416&lt;'CẤU HÌNH'!$C$6,ROUND(('CẤU HÌNH'!$C$6-E1416)*1440,0),0),"")</f>
        <v/>
      </c>
      <c r="J1416" s="37" t="str">
        <f>IF(M1416="","",IF(M1416="TC",G1416,IF(M1416="X",IF(ROUND((E1416-'CẤU HÌNH'!$C$6)*24,4)&gt;='CẤU HÌNH'!$C$13,FLOOR(ROUND((E1416-'CẤU HÌNH'!$C$6)*24,4),0.5),0),0)))</f>
        <v/>
      </c>
      <c r="K1416" s="32" t="str">
        <f>IF(A1416="","",IF(COUNTIF('CẤU HÌNH'!$E$5:$E$24,A1416)&gt;0,'CẤU HÌNH'!$C$16,IF(WEEKDAY(A1416)=1,'CẤU HÌNH'!$C$15,'CẤU HÌNH'!$C$14)))</f>
        <v/>
      </c>
      <c r="L1416" s="37" t="str">
        <f t="shared" si="1"/>
        <v/>
      </c>
      <c r="M1416" s="38" t="str">
        <f>IF(OR(A1416="",B1416=""),"",IF(F1416&lt;&gt;"",F1416,IF(G1416=0,"",IF(OR(COUNTIF('CẤU HÌNH'!$E$5:$E$24,A1416)&gt;0,WEEKDAY(A1416)=1),"TC",IF(G1416&gt;='CẤU HÌNH'!$C$11,"X",IF(G1416&gt;='CẤU HÌNH'!$C$12,"N","K"))))))</f>
        <v/>
      </c>
      <c r="N1416" s="17"/>
      <c r="O1416" s="39" t="str">
        <f t="shared" si="2"/>
        <v/>
      </c>
    </row>
    <row r="1417" ht="19.5" customHeight="1">
      <c r="A1417" s="15"/>
      <c r="B1417" s="17"/>
      <c r="C1417" s="22" t="str">
        <f t="array" ref="C1417">IF(B1417="","",IFERROR(INDEX('NHÂN VIÊN'!$C$5:$C$54,MATCH(B1417,'NHÂN VIÊN'!$B$5:$B$54,0)),"⚠ Sai mã NV"))</f>
        <v/>
      </c>
      <c r="D1417" s="24"/>
      <c r="E1417" s="24"/>
      <c r="F1417" s="25"/>
      <c r="G1417" s="32" t="str">
        <f>IF(OR(A1417="",B1417=""),"",IF(AND(D1417&lt;&gt;"",E1417&lt;&gt;""),ROUND(MAX(0,(E1417-D1417)*24-MAX(0,MIN(E1417,'CẤU HÌNH'!$C$8)-MAX(D1417,'CẤU HÌNH'!$C$7))*24),2),0))</f>
        <v/>
      </c>
      <c r="H1417" s="34" t="str">
        <f>IF(M1417="X",IF(D1417&gt;'CẤU HÌNH'!$C$5+'CẤU HÌNH'!$C$10/1440,ROUND((D1417-'CẤU HÌNH'!$C$5)*1440,0),0),"")</f>
        <v/>
      </c>
      <c r="I1417" s="34" t="str">
        <f>IF(M1417="X",IF(E1417&lt;'CẤU HÌNH'!$C$6,ROUND(('CẤU HÌNH'!$C$6-E1417)*1440,0),0),"")</f>
        <v/>
      </c>
      <c r="J1417" s="37" t="str">
        <f>IF(M1417="","",IF(M1417="TC",G1417,IF(M1417="X",IF(ROUND((E1417-'CẤU HÌNH'!$C$6)*24,4)&gt;='CẤU HÌNH'!$C$13,FLOOR(ROUND((E1417-'CẤU HÌNH'!$C$6)*24,4),0.5),0),0)))</f>
        <v/>
      </c>
      <c r="K1417" s="32" t="str">
        <f>IF(A1417="","",IF(COUNTIF('CẤU HÌNH'!$E$5:$E$24,A1417)&gt;0,'CẤU HÌNH'!$C$16,IF(WEEKDAY(A1417)=1,'CẤU HÌNH'!$C$15,'CẤU HÌNH'!$C$14)))</f>
        <v/>
      </c>
      <c r="L1417" s="37" t="str">
        <f t="shared" si="1"/>
        <v/>
      </c>
      <c r="M1417" s="38" t="str">
        <f>IF(OR(A1417="",B1417=""),"",IF(F1417&lt;&gt;"",F1417,IF(G1417=0,"",IF(OR(COUNTIF('CẤU HÌNH'!$E$5:$E$24,A1417)&gt;0,WEEKDAY(A1417)=1),"TC",IF(G1417&gt;='CẤU HÌNH'!$C$11,"X",IF(G1417&gt;='CẤU HÌNH'!$C$12,"N","K"))))))</f>
        <v/>
      </c>
      <c r="N1417" s="17"/>
      <c r="O1417" s="39" t="str">
        <f t="shared" si="2"/>
        <v/>
      </c>
    </row>
    <row r="1418" ht="19.5" customHeight="1">
      <c r="A1418" s="15"/>
      <c r="B1418" s="17"/>
      <c r="C1418" s="22" t="str">
        <f t="array" ref="C1418">IF(B1418="","",IFERROR(INDEX('NHÂN VIÊN'!$C$5:$C$54,MATCH(B1418,'NHÂN VIÊN'!$B$5:$B$54,0)),"⚠ Sai mã NV"))</f>
        <v/>
      </c>
      <c r="D1418" s="24"/>
      <c r="E1418" s="24"/>
      <c r="F1418" s="25"/>
      <c r="G1418" s="32" t="str">
        <f>IF(OR(A1418="",B1418=""),"",IF(AND(D1418&lt;&gt;"",E1418&lt;&gt;""),ROUND(MAX(0,(E1418-D1418)*24-MAX(0,MIN(E1418,'CẤU HÌNH'!$C$8)-MAX(D1418,'CẤU HÌNH'!$C$7))*24),2),0))</f>
        <v/>
      </c>
      <c r="H1418" s="34" t="str">
        <f>IF(M1418="X",IF(D1418&gt;'CẤU HÌNH'!$C$5+'CẤU HÌNH'!$C$10/1440,ROUND((D1418-'CẤU HÌNH'!$C$5)*1440,0),0),"")</f>
        <v/>
      </c>
      <c r="I1418" s="34" t="str">
        <f>IF(M1418="X",IF(E1418&lt;'CẤU HÌNH'!$C$6,ROUND(('CẤU HÌNH'!$C$6-E1418)*1440,0),0),"")</f>
        <v/>
      </c>
      <c r="J1418" s="37" t="str">
        <f>IF(M1418="","",IF(M1418="TC",G1418,IF(M1418="X",IF(ROUND((E1418-'CẤU HÌNH'!$C$6)*24,4)&gt;='CẤU HÌNH'!$C$13,FLOOR(ROUND((E1418-'CẤU HÌNH'!$C$6)*24,4),0.5),0),0)))</f>
        <v/>
      </c>
      <c r="K1418" s="32" t="str">
        <f>IF(A1418="","",IF(COUNTIF('CẤU HÌNH'!$E$5:$E$24,A1418)&gt;0,'CẤU HÌNH'!$C$16,IF(WEEKDAY(A1418)=1,'CẤU HÌNH'!$C$15,'CẤU HÌNH'!$C$14)))</f>
        <v/>
      </c>
      <c r="L1418" s="37" t="str">
        <f t="shared" si="1"/>
        <v/>
      </c>
      <c r="M1418" s="38" t="str">
        <f>IF(OR(A1418="",B1418=""),"",IF(F1418&lt;&gt;"",F1418,IF(G1418=0,"",IF(OR(COUNTIF('CẤU HÌNH'!$E$5:$E$24,A1418)&gt;0,WEEKDAY(A1418)=1),"TC",IF(G1418&gt;='CẤU HÌNH'!$C$11,"X",IF(G1418&gt;='CẤU HÌNH'!$C$12,"N","K"))))))</f>
        <v/>
      </c>
      <c r="N1418" s="17"/>
      <c r="O1418" s="39" t="str">
        <f t="shared" si="2"/>
        <v/>
      </c>
    </row>
    <row r="1419" ht="19.5" customHeight="1">
      <c r="A1419" s="15"/>
      <c r="B1419" s="17"/>
      <c r="C1419" s="22" t="str">
        <f t="array" ref="C1419">IF(B1419="","",IFERROR(INDEX('NHÂN VIÊN'!$C$5:$C$54,MATCH(B1419,'NHÂN VIÊN'!$B$5:$B$54,0)),"⚠ Sai mã NV"))</f>
        <v/>
      </c>
      <c r="D1419" s="24"/>
      <c r="E1419" s="24"/>
      <c r="F1419" s="25"/>
      <c r="G1419" s="32" t="str">
        <f>IF(OR(A1419="",B1419=""),"",IF(AND(D1419&lt;&gt;"",E1419&lt;&gt;""),ROUND(MAX(0,(E1419-D1419)*24-MAX(0,MIN(E1419,'CẤU HÌNH'!$C$8)-MAX(D1419,'CẤU HÌNH'!$C$7))*24),2),0))</f>
        <v/>
      </c>
      <c r="H1419" s="34" t="str">
        <f>IF(M1419="X",IF(D1419&gt;'CẤU HÌNH'!$C$5+'CẤU HÌNH'!$C$10/1440,ROUND((D1419-'CẤU HÌNH'!$C$5)*1440,0),0),"")</f>
        <v/>
      </c>
      <c r="I1419" s="34" t="str">
        <f>IF(M1419="X",IF(E1419&lt;'CẤU HÌNH'!$C$6,ROUND(('CẤU HÌNH'!$C$6-E1419)*1440,0),0),"")</f>
        <v/>
      </c>
      <c r="J1419" s="37" t="str">
        <f>IF(M1419="","",IF(M1419="TC",G1419,IF(M1419="X",IF(ROUND((E1419-'CẤU HÌNH'!$C$6)*24,4)&gt;='CẤU HÌNH'!$C$13,FLOOR(ROUND((E1419-'CẤU HÌNH'!$C$6)*24,4),0.5),0),0)))</f>
        <v/>
      </c>
      <c r="K1419" s="32" t="str">
        <f>IF(A1419="","",IF(COUNTIF('CẤU HÌNH'!$E$5:$E$24,A1419)&gt;0,'CẤU HÌNH'!$C$16,IF(WEEKDAY(A1419)=1,'CẤU HÌNH'!$C$15,'CẤU HÌNH'!$C$14)))</f>
        <v/>
      </c>
      <c r="L1419" s="37" t="str">
        <f t="shared" si="1"/>
        <v/>
      </c>
      <c r="M1419" s="38" t="str">
        <f>IF(OR(A1419="",B1419=""),"",IF(F1419&lt;&gt;"",F1419,IF(G1419=0,"",IF(OR(COUNTIF('CẤU HÌNH'!$E$5:$E$24,A1419)&gt;0,WEEKDAY(A1419)=1),"TC",IF(G1419&gt;='CẤU HÌNH'!$C$11,"X",IF(G1419&gt;='CẤU HÌNH'!$C$12,"N","K"))))))</f>
        <v/>
      </c>
      <c r="N1419" s="17"/>
      <c r="O1419" s="39" t="str">
        <f t="shared" si="2"/>
        <v/>
      </c>
    </row>
    <row r="1420" ht="19.5" customHeight="1">
      <c r="A1420" s="15"/>
      <c r="B1420" s="17"/>
      <c r="C1420" s="22" t="str">
        <f t="array" ref="C1420">IF(B1420="","",IFERROR(INDEX('NHÂN VIÊN'!$C$5:$C$54,MATCH(B1420,'NHÂN VIÊN'!$B$5:$B$54,0)),"⚠ Sai mã NV"))</f>
        <v/>
      </c>
      <c r="D1420" s="24"/>
      <c r="E1420" s="24"/>
      <c r="F1420" s="25"/>
      <c r="G1420" s="32" t="str">
        <f>IF(OR(A1420="",B1420=""),"",IF(AND(D1420&lt;&gt;"",E1420&lt;&gt;""),ROUND(MAX(0,(E1420-D1420)*24-MAX(0,MIN(E1420,'CẤU HÌNH'!$C$8)-MAX(D1420,'CẤU HÌNH'!$C$7))*24),2),0))</f>
        <v/>
      </c>
      <c r="H1420" s="34" t="str">
        <f>IF(M1420="X",IF(D1420&gt;'CẤU HÌNH'!$C$5+'CẤU HÌNH'!$C$10/1440,ROUND((D1420-'CẤU HÌNH'!$C$5)*1440,0),0),"")</f>
        <v/>
      </c>
      <c r="I1420" s="34" t="str">
        <f>IF(M1420="X",IF(E1420&lt;'CẤU HÌNH'!$C$6,ROUND(('CẤU HÌNH'!$C$6-E1420)*1440,0),0),"")</f>
        <v/>
      </c>
      <c r="J1420" s="37" t="str">
        <f>IF(M1420="","",IF(M1420="TC",G1420,IF(M1420="X",IF(ROUND((E1420-'CẤU HÌNH'!$C$6)*24,4)&gt;='CẤU HÌNH'!$C$13,FLOOR(ROUND((E1420-'CẤU HÌNH'!$C$6)*24,4),0.5),0),0)))</f>
        <v/>
      </c>
      <c r="K1420" s="32" t="str">
        <f>IF(A1420="","",IF(COUNTIF('CẤU HÌNH'!$E$5:$E$24,A1420)&gt;0,'CẤU HÌNH'!$C$16,IF(WEEKDAY(A1420)=1,'CẤU HÌNH'!$C$15,'CẤU HÌNH'!$C$14)))</f>
        <v/>
      </c>
      <c r="L1420" s="37" t="str">
        <f t="shared" si="1"/>
        <v/>
      </c>
      <c r="M1420" s="38" t="str">
        <f>IF(OR(A1420="",B1420=""),"",IF(F1420&lt;&gt;"",F1420,IF(G1420=0,"",IF(OR(COUNTIF('CẤU HÌNH'!$E$5:$E$24,A1420)&gt;0,WEEKDAY(A1420)=1),"TC",IF(G1420&gt;='CẤU HÌNH'!$C$11,"X",IF(G1420&gt;='CẤU HÌNH'!$C$12,"N","K"))))))</f>
        <v/>
      </c>
      <c r="N1420" s="17"/>
      <c r="O1420" s="39" t="str">
        <f t="shared" si="2"/>
        <v/>
      </c>
    </row>
    <row r="1421" ht="19.5" customHeight="1">
      <c r="A1421" s="15"/>
      <c r="B1421" s="17"/>
      <c r="C1421" s="22" t="str">
        <f t="array" ref="C1421">IF(B1421="","",IFERROR(INDEX('NHÂN VIÊN'!$C$5:$C$54,MATCH(B1421,'NHÂN VIÊN'!$B$5:$B$54,0)),"⚠ Sai mã NV"))</f>
        <v/>
      </c>
      <c r="D1421" s="24"/>
      <c r="E1421" s="24"/>
      <c r="F1421" s="25"/>
      <c r="G1421" s="32" t="str">
        <f>IF(OR(A1421="",B1421=""),"",IF(AND(D1421&lt;&gt;"",E1421&lt;&gt;""),ROUND(MAX(0,(E1421-D1421)*24-MAX(0,MIN(E1421,'CẤU HÌNH'!$C$8)-MAX(D1421,'CẤU HÌNH'!$C$7))*24),2),0))</f>
        <v/>
      </c>
      <c r="H1421" s="34" t="str">
        <f>IF(M1421="X",IF(D1421&gt;'CẤU HÌNH'!$C$5+'CẤU HÌNH'!$C$10/1440,ROUND((D1421-'CẤU HÌNH'!$C$5)*1440,0),0),"")</f>
        <v/>
      </c>
      <c r="I1421" s="34" t="str">
        <f>IF(M1421="X",IF(E1421&lt;'CẤU HÌNH'!$C$6,ROUND(('CẤU HÌNH'!$C$6-E1421)*1440,0),0),"")</f>
        <v/>
      </c>
      <c r="J1421" s="37" t="str">
        <f>IF(M1421="","",IF(M1421="TC",G1421,IF(M1421="X",IF(ROUND((E1421-'CẤU HÌNH'!$C$6)*24,4)&gt;='CẤU HÌNH'!$C$13,FLOOR(ROUND((E1421-'CẤU HÌNH'!$C$6)*24,4),0.5),0),0)))</f>
        <v/>
      </c>
      <c r="K1421" s="32" t="str">
        <f>IF(A1421="","",IF(COUNTIF('CẤU HÌNH'!$E$5:$E$24,A1421)&gt;0,'CẤU HÌNH'!$C$16,IF(WEEKDAY(A1421)=1,'CẤU HÌNH'!$C$15,'CẤU HÌNH'!$C$14)))</f>
        <v/>
      </c>
      <c r="L1421" s="37" t="str">
        <f t="shared" si="1"/>
        <v/>
      </c>
      <c r="M1421" s="38" t="str">
        <f>IF(OR(A1421="",B1421=""),"",IF(F1421&lt;&gt;"",F1421,IF(G1421=0,"",IF(OR(COUNTIF('CẤU HÌNH'!$E$5:$E$24,A1421)&gt;0,WEEKDAY(A1421)=1),"TC",IF(G1421&gt;='CẤU HÌNH'!$C$11,"X",IF(G1421&gt;='CẤU HÌNH'!$C$12,"N","K"))))))</f>
        <v/>
      </c>
      <c r="N1421" s="17"/>
      <c r="O1421" s="39" t="str">
        <f t="shared" si="2"/>
        <v/>
      </c>
    </row>
    <row r="1422" ht="19.5" customHeight="1">
      <c r="A1422" s="15"/>
      <c r="B1422" s="17"/>
      <c r="C1422" s="22" t="str">
        <f t="array" ref="C1422">IF(B1422="","",IFERROR(INDEX('NHÂN VIÊN'!$C$5:$C$54,MATCH(B1422,'NHÂN VIÊN'!$B$5:$B$54,0)),"⚠ Sai mã NV"))</f>
        <v/>
      </c>
      <c r="D1422" s="24"/>
      <c r="E1422" s="24"/>
      <c r="F1422" s="25"/>
      <c r="G1422" s="32" t="str">
        <f>IF(OR(A1422="",B1422=""),"",IF(AND(D1422&lt;&gt;"",E1422&lt;&gt;""),ROUND(MAX(0,(E1422-D1422)*24-MAX(0,MIN(E1422,'CẤU HÌNH'!$C$8)-MAX(D1422,'CẤU HÌNH'!$C$7))*24),2),0))</f>
        <v/>
      </c>
      <c r="H1422" s="34" t="str">
        <f>IF(M1422="X",IF(D1422&gt;'CẤU HÌNH'!$C$5+'CẤU HÌNH'!$C$10/1440,ROUND((D1422-'CẤU HÌNH'!$C$5)*1440,0),0),"")</f>
        <v/>
      </c>
      <c r="I1422" s="34" t="str">
        <f>IF(M1422="X",IF(E1422&lt;'CẤU HÌNH'!$C$6,ROUND(('CẤU HÌNH'!$C$6-E1422)*1440,0),0),"")</f>
        <v/>
      </c>
      <c r="J1422" s="37" t="str">
        <f>IF(M1422="","",IF(M1422="TC",G1422,IF(M1422="X",IF(ROUND((E1422-'CẤU HÌNH'!$C$6)*24,4)&gt;='CẤU HÌNH'!$C$13,FLOOR(ROUND((E1422-'CẤU HÌNH'!$C$6)*24,4),0.5),0),0)))</f>
        <v/>
      </c>
      <c r="K1422" s="32" t="str">
        <f>IF(A1422="","",IF(COUNTIF('CẤU HÌNH'!$E$5:$E$24,A1422)&gt;0,'CẤU HÌNH'!$C$16,IF(WEEKDAY(A1422)=1,'CẤU HÌNH'!$C$15,'CẤU HÌNH'!$C$14)))</f>
        <v/>
      </c>
      <c r="L1422" s="37" t="str">
        <f t="shared" si="1"/>
        <v/>
      </c>
      <c r="M1422" s="38" t="str">
        <f>IF(OR(A1422="",B1422=""),"",IF(F1422&lt;&gt;"",F1422,IF(G1422=0,"",IF(OR(COUNTIF('CẤU HÌNH'!$E$5:$E$24,A1422)&gt;0,WEEKDAY(A1422)=1),"TC",IF(G1422&gt;='CẤU HÌNH'!$C$11,"X",IF(G1422&gt;='CẤU HÌNH'!$C$12,"N","K"))))))</f>
        <v/>
      </c>
      <c r="N1422" s="17"/>
      <c r="O1422" s="39" t="str">
        <f t="shared" si="2"/>
        <v/>
      </c>
    </row>
    <row r="1423" ht="19.5" customHeight="1">
      <c r="A1423" s="15"/>
      <c r="B1423" s="17"/>
      <c r="C1423" s="22" t="str">
        <f t="array" ref="C1423">IF(B1423="","",IFERROR(INDEX('NHÂN VIÊN'!$C$5:$C$54,MATCH(B1423,'NHÂN VIÊN'!$B$5:$B$54,0)),"⚠ Sai mã NV"))</f>
        <v/>
      </c>
      <c r="D1423" s="24"/>
      <c r="E1423" s="24"/>
      <c r="F1423" s="25"/>
      <c r="G1423" s="32" t="str">
        <f>IF(OR(A1423="",B1423=""),"",IF(AND(D1423&lt;&gt;"",E1423&lt;&gt;""),ROUND(MAX(0,(E1423-D1423)*24-MAX(0,MIN(E1423,'CẤU HÌNH'!$C$8)-MAX(D1423,'CẤU HÌNH'!$C$7))*24),2),0))</f>
        <v/>
      </c>
      <c r="H1423" s="34" t="str">
        <f>IF(M1423="X",IF(D1423&gt;'CẤU HÌNH'!$C$5+'CẤU HÌNH'!$C$10/1440,ROUND((D1423-'CẤU HÌNH'!$C$5)*1440,0),0),"")</f>
        <v/>
      </c>
      <c r="I1423" s="34" t="str">
        <f>IF(M1423="X",IF(E1423&lt;'CẤU HÌNH'!$C$6,ROUND(('CẤU HÌNH'!$C$6-E1423)*1440,0),0),"")</f>
        <v/>
      </c>
      <c r="J1423" s="37" t="str">
        <f>IF(M1423="","",IF(M1423="TC",G1423,IF(M1423="X",IF(ROUND((E1423-'CẤU HÌNH'!$C$6)*24,4)&gt;='CẤU HÌNH'!$C$13,FLOOR(ROUND((E1423-'CẤU HÌNH'!$C$6)*24,4),0.5),0),0)))</f>
        <v/>
      </c>
      <c r="K1423" s="32" t="str">
        <f>IF(A1423="","",IF(COUNTIF('CẤU HÌNH'!$E$5:$E$24,A1423)&gt;0,'CẤU HÌNH'!$C$16,IF(WEEKDAY(A1423)=1,'CẤU HÌNH'!$C$15,'CẤU HÌNH'!$C$14)))</f>
        <v/>
      </c>
      <c r="L1423" s="37" t="str">
        <f t="shared" si="1"/>
        <v/>
      </c>
      <c r="M1423" s="38" t="str">
        <f>IF(OR(A1423="",B1423=""),"",IF(F1423&lt;&gt;"",F1423,IF(G1423=0,"",IF(OR(COUNTIF('CẤU HÌNH'!$E$5:$E$24,A1423)&gt;0,WEEKDAY(A1423)=1),"TC",IF(G1423&gt;='CẤU HÌNH'!$C$11,"X",IF(G1423&gt;='CẤU HÌNH'!$C$12,"N","K"))))))</f>
        <v/>
      </c>
      <c r="N1423" s="17"/>
      <c r="O1423" s="39" t="str">
        <f t="shared" si="2"/>
        <v/>
      </c>
    </row>
    <row r="1424" ht="19.5" customHeight="1">
      <c r="A1424" s="15"/>
      <c r="B1424" s="17"/>
      <c r="C1424" s="22" t="str">
        <f t="array" ref="C1424">IF(B1424="","",IFERROR(INDEX('NHÂN VIÊN'!$C$5:$C$54,MATCH(B1424,'NHÂN VIÊN'!$B$5:$B$54,0)),"⚠ Sai mã NV"))</f>
        <v/>
      </c>
      <c r="D1424" s="24"/>
      <c r="E1424" s="24"/>
      <c r="F1424" s="25"/>
      <c r="G1424" s="32" t="str">
        <f>IF(OR(A1424="",B1424=""),"",IF(AND(D1424&lt;&gt;"",E1424&lt;&gt;""),ROUND(MAX(0,(E1424-D1424)*24-MAX(0,MIN(E1424,'CẤU HÌNH'!$C$8)-MAX(D1424,'CẤU HÌNH'!$C$7))*24),2),0))</f>
        <v/>
      </c>
      <c r="H1424" s="34" t="str">
        <f>IF(M1424="X",IF(D1424&gt;'CẤU HÌNH'!$C$5+'CẤU HÌNH'!$C$10/1440,ROUND((D1424-'CẤU HÌNH'!$C$5)*1440,0),0),"")</f>
        <v/>
      </c>
      <c r="I1424" s="34" t="str">
        <f>IF(M1424="X",IF(E1424&lt;'CẤU HÌNH'!$C$6,ROUND(('CẤU HÌNH'!$C$6-E1424)*1440,0),0),"")</f>
        <v/>
      </c>
      <c r="J1424" s="37" t="str">
        <f>IF(M1424="","",IF(M1424="TC",G1424,IF(M1424="X",IF(ROUND((E1424-'CẤU HÌNH'!$C$6)*24,4)&gt;='CẤU HÌNH'!$C$13,FLOOR(ROUND((E1424-'CẤU HÌNH'!$C$6)*24,4),0.5),0),0)))</f>
        <v/>
      </c>
      <c r="K1424" s="32" t="str">
        <f>IF(A1424="","",IF(COUNTIF('CẤU HÌNH'!$E$5:$E$24,A1424)&gt;0,'CẤU HÌNH'!$C$16,IF(WEEKDAY(A1424)=1,'CẤU HÌNH'!$C$15,'CẤU HÌNH'!$C$14)))</f>
        <v/>
      </c>
      <c r="L1424" s="37" t="str">
        <f t="shared" si="1"/>
        <v/>
      </c>
      <c r="M1424" s="38" t="str">
        <f>IF(OR(A1424="",B1424=""),"",IF(F1424&lt;&gt;"",F1424,IF(G1424=0,"",IF(OR(COUNTIF('CẤU HÌNH'!$E$5:$E$24,A1424)&gt;0,WEEKDAY(A1424)=1),"TC",IF(G1424&gt;='CẤU HÌNH'!$C$11,"X",IF(G1424&gt;='CẤU HÌNH'!$C$12,"N","K"))))))</f>
        <v/>
      </c>
      <c r="N1424" s="17"/>
      <c r="O1424" s="39" t="str">
        <f t="shared" si="2"/>
        <v/>
      </c>
    </row>
    <row r="1425" ht="19.5" customHeight="1">
      <c r="A1425" s="15"/>
      <c r="B1425" s="17"/>
      <c r="C1425" s="22" t="str">
        <f t="array" ref="C1425">IF(B1425="","",IFERROR(INDEX('NHÂN VIÊN'!$C$5:$C$54,MATCH(B1425,'NHÂN VIÊN'!$B$5:$B$54,0)),"⚠ Sai mã NV"))</f>
        <v/>
      </c>
      <c r="D1425" s="24"/>
      <c r="E1425" s="24"/>
      <c r="F1425" s="25"/>
      <c r="G1425" s="32" t="str">
        <f>IF(OR(A1425="",B1425=""),"",IF(AND(D1425&lt;&gt;"",E1425&lt;&gt;""),ROUND(MAX(0,(E1425-D1425)*24-MAX(0,MIN(E1425,'CẤU HÌNH'!$C$8)-MAX(D1425,'CẤU HÌNH'!$C$7))*24),2),0))</f>
        <v/>
      </c>
      <c r="H1425" s="34" t="str">
        <f>IF(M1425="X",IF(D1425&gt;'CẤU HÌNH'!$C$5+'CẤU HÌNH'!$C$10/1440,ROUND((D1425-'CẤU HÌNH'!$C$5)*1440,0),0),"")</f>
        <v/>
      </c>
      <c r="I1425" s="34" t="str">
        <f>IF(M1425="X",IF(E1425&lt;'CẤU HÌNH'!$C$6,ROUND(('CẤU HÌNH'!$C$6-E1425)*1440,0),0),"")</f>
        <v/>
      </c>
      <c r="J1425" s="37" t="str">
        <f>IF(M1425="","",IF(M1425="TC",G1425,IF(M1425="X",IF(ROUND((E1425-'CẤU HÌNH'!$C$6)*24,4)&gt;='CẤU HÌNH'!$C$13,FLOOR(ROUND((E1425-'CẤU HÌNH'!$C$6)*24,4),0.5),0),0)))</f>
        <v/>
      </c>
      <c r="K1425" s="32" t="str">
        <f>IF(A1425="","",IF(COUNTIF('CẤU HÌNH'!$E$5:$E$24,A1425)&gt;0,'CẤU HÌNH'!$C$16,IF(WEEKDAY(A1425)=1,'CẤU HÌNH'!$C$15,'CẤU HÌNH'!$C$14)))</f>
        <v/>
      </c>
      <c r="L1425" s="37" t="str">
        <f t="shared" si="1"/>
        <v/>
      </c>
      <c r="M1425" s="38" t="str">
        <f>IF(OR(A1425="",B1425=""),"",IF(F1425&lt;&gt;"",F1425,IF(G1425=0,"",IF(OR(COUNTIF('CẤU HÌNH'!$E$5:$E$24,A1425)&gt;0,WEEKDAY(A1425)=1),"TC",IF(G1425&gt;='CẤU HÌNH'!$C$11,"X",IF(G1425&gt;='CẤU HÌNH'!$C$12,"N","K"))))))</f>
        <v/>
      </c>
      <c r="N1425" s="17"/>
      <c r="O1425" s="39" t="str">
        <f t="shared" si="2"/>
        <v/>
      </c>
    </row>
    <row r="1426" ht="19.5" customHeight="1">
      <c r="A1426" s="15"/>
      <c r="B1426" s="17"/>
      <c r="C1426" s="22" t="str">
        <f t="array" ref="C1426">IF(B1426="","",IFERROR(INDEX('NHÂN VIÊN'!$C$5:$C$54,MATCH(B1426,'NHÂN VIÊN'!$B$5:$B$54,0)),"⚠ Sai mã NV"))</f>
        <v/>
      </c>
      <c r="D1426" s="24"/>
      <c r="E1426" s="24"/>
      <c r="F1426" s="25"/>
      <c r="G1426" s="32" t="str">
        <f>IF(OR(A1426="",B1426=""),"",IF(AND(D1426&lt;&gt;"",E1426&lt;&gt;""),ROUND(MAX(0,(E1426-D1426)*24-MAX(0,MIN(E1426,'CẤU HÌNH'!$C$8)-MAX(D1426,'CẤU HÌNH'!$C$7))*24),2),0))</f>
        <v/>
      </c>
      <c r="H1426" s="34" t="str">
        <f>IF(M1426="X",IF(D1426&gt;'CẤU HÌNH'!$C$5+'CẤU HÌNH'!$C$10/1440,ROUND((D1426-'CẤU HÌNH'!$C$5)*1440,0),0),"")</f>
        <v/>
      </c>
      <c r="I1426" s="34" t="str">
        <f>IF(M1426="X",IF(E1426&lt;'CẤU HÌNH'!$C$6,ROUND(('CẤU HÌNH'!$C$6-E1426)*1440,0),0),"")</f>
        <v/>
      </c>
      <c r="J1426" s="37" t="str">
        <f>IF(M1426="","",IF(M1426="TC",G1426,IF(M1426="X",IF(ROUND((E1426-'CẤU HÌNH'!$C$6)*24,4)&gt;='CẤU HÌNH'!$C$13,FLOOR(ROUND((E1426-'CẤU HÌNH'!$C$6)*24,4),0.5),0),0)))</f>
        <v/>
      </c>
      <c r="K1426" s="32" t="str">
        <f>IF(A1426="","",IF(COUNTIF('CẤU HÌNH'!$E$5:$E$24,A1426)&gt;0,'CẤU HÌNH'!$C$16,IF(WEEKDAY(A1426)=1,'CẤU HÌNH'!$C$15,'CẤU HÌNH'!$C$14)))</f>
        <v/>
      </c>
      <c r="L1426" s="37" t="str">
        <f t="shared" si="1"/>
        <v/>
      </c>
      <c r="M1426" s="38" t="str">
        <f>IF(OR(A1426="",B1426=""),"",IF(F1426&lt;&gt;"",F1426,IF(G1426=0,"",IF(OR(COUNTIF('CẤU HÌNH'!$E$5:$E$24,A1426)&gt;0,WEEKDAY(A1426)=1),"TC",IF(G1426&gt;='CẤU HÌNH'!$C$11,"X",IF(G1426&gt;='CẤU HÌNH'!$C$12,"N","K"))))))</f>
        <v/>
      </c>
      <c r="N1426" s="17"/>
      <c r="O1426" s="39" t="str">
        <f t="shared" si="2"/>
        <v/>
      </c>
    </row>
    <row r="1427" ht="19.5" customHeight="1">
      <c r="A1427" s="15"/>
      <c r="B1427" s="17"/>
      <c r="C1427" s="22" t="str">
        <f t="array" ref="C1427">IF(B1427="","",IFERROR(INDEX('NHÂN VIÊN'!$C$5:$C$54,MATCH(B1427,'NHÂN VIÊN'!$B$5:$B$54,0)),"⚠ Sai mã NV"))</f>
        <v/>
      </c>
      <c r="D1427" s="24"/>
      <c r="E1427" s="24"/>
      <c r="F1427" s="25"/>
      <c r="G1427" s="32" t="str">
        <f>IF(OR(A1427="",B1427=""),"",IF(AND(D1427&lt;&gt;"",E1427&lt;&gt;""),ROUND(MAX(0,(E1427-D1427)*24-MAX(0,MIN(E1427,'CẤU HÌNH'!$C$8)-MAX(D1427,'CẤU HÌNH'!$C$7))*24),2),0))</f>
        <v/>
      </c>
      <c r="H1427" s="34" t="str">
        <f>IF(M1427="X",IF(D1427&gt;'CẤU HÌNH'!$C$5+'CẤU HÌNH'!$C$10/1440,ROUND((D1427-'CẤU HÌNH'!$C$5)*1440,0),0),"")</f>
        <v/>
      </c>
      <c r="I1427" s="34" t="str">
        <f>IF(M1427="X",IF(E1427&lt;'CẤU HÌNH'!$C$6,ROUND(('CẤU HÌNH'!$C$6-E1427)*1440,0),0),"")</f>
        <v/>
      </c>
      <c r="J1427" s="37" t="str">
        <f>IF(M1427="","",IF(M1427="TC",G1427,IF(M1427="X",IF(ROUND((E1427-'CẤU HÌNH'!$C$6)*24,4)&gt;='CẤU HÌNH'!$C$13,FLOOR(ROUND((E1427-'CẤU HÌNH'!$C$6)*24,4),0.5),0),0)))</f>
        <v/>
      </c>
      <c r="K1427" s="32" t="str">
        <f>IF(A1427="","",IF(COUNTIF('CẤU HÌNH'!$E$5:$E$24,A1427)&gt;0,'CẤU HÌNH'!$C$16,IF(WEEKDAY(A1427)=1,'CẤU HÌNH'!$C$15,'CẤU HÌNH'!$C$14)))</f>
        <v/>
      </c>
      <c r="L1427" s="37" t="str">
        <f t="shared" si="1"/>
        <v/>
      </c>
      <c r="M1427" s="38" t="str">
        <f>IF(OR(A1427="",B1427=""),"",IF(F1427&lt;&gt;"",F1427,IF(G1427=0,"",IF(OR(COUNTIF('CẤU HÌNH'!$E$5:$E$24,A1427)&gt;0,WEEKDAY(A1427)=1),"TC",IF(G1427&gt;='CẤU HÌNH'!$C$11,"X",IF(G1427&gt;='CẤU HÌNH'!$C$12,"N","K"))))))</f>
        <v/>
      </c>
      <c r="N1427" s="17"/>
      <c r="O1427" s="39" t="str">
        <f t="shared" si="2"/>
        <v/>
      </c>
    </row>
    <row r="1428" ht="19.5" customHeight="1">
      <c r="A1428" s="15"/>
      <c r="B1428" s="17"/>
      <c r="C1428" s="22" t="str">
        <f t="array" ref="C1428">IF(B1428="","",IFERROR(INDEX('NHÂN VIÊN'!$C$5:$C$54,MATCH(B1428,'NHÂN VIÊN'!$B$5:$B$54,0)),"⚠ Sai mã NV"))</f>
        <v/>
      </c>
      <c r="D1428" s="24"/>
      <c r="E1428" s="24"/>
      <c r="F1428" s="25"/>
      <c r="G1428" s="32" t="str">
        <f>IF(OR(A1428="",B1428=""),"",IF(AND(D1428&lt;&gt;"",E1428&lt;&gt;""),ROUND(MAX(0,(E1428-D1428)*24-MAX(0,MIN(E1428,'CẤU HÌNH'!$C$8)-MAX(D1428,'CẤU HÌNH'!$C$7))*24),2),0))</f>
        <v/>
      </c>
      <c r="H1428" s="34" t="str">
        <f>IF(M1428="X",IF(D1428&gt;'CẤU HÌNH'!$C$5+'CẤU HÌNH'!$C$10/1440,ROUND((D1428-'CẤU HÌNH'!$C$5)*1440,0),0),"")</f>
        <v/>
      </c>
      <c r="I1428" s="34" t="str">
        <f>IF(M1428="X",IF(E1428&lt;'CẤU HÌNH'!$C$6,ROUND(('CẤU HÌNH'!$C$6-E1428)*1440,0),0),"")</f>
        <v/>
      </c>
      <c r="J1428" s="37" t="str">
        <f>IF(M1428="","",IF(M1428="TC",G1428,IF(M1428="X",IF(ROUND((E1428-'CẤU HÌNH'!$C$6)*24,4)&gt;='CẤU HÌNH'!$C$13,FLOOR(ROUND((E1428-'CẤU HÌNH'!$C$6)*24,4),0.5),0),0)))</f>
        <v/>
      </c>
      <c r="K1428" s="32" t="str">
        <f>IF(A1428="","",IF(COUNTIF('CẤU HÌNH'!$E$5:$E$24,A1428)&gt;0,'CẤU HÌNH'!$C$16,IF(WEEKDAY(A1428)=1,'CẤU HÌNH'!$C$15,'CẤU HÌNH'!$C$14)))</f>
        <v/>
      </c>
      <c r="L1428" s="37" t="str">
        <f t="shared" si="1"/>
        <v/>
      </c>
      <c r="M1428" s="38" t="str">
        <f>IF(OR(A1428="",B1428=""),"",IF(F1428&lt;&gt;"",F1428,IF(G1428=0,"",IF(OR(COUNTIF('CẤU HÌNH'!$E$5:$E$24,A1428)&gt;0,WEEKDAY(A1428)=1),"TC",IF(G1428&gt;='CẤU HÌNH'!$C$11,"X",IF(G1428&gt;='CẤU HÌNH'!$C$12,"N","K"))))))</f>
        <v/>
      </c>
      <c r="N1428" s="17"/>
      <c r="O1428" s="39" t="str">
        <f t="shared" si="2"/>
        <v/>
      </c>
    </row>
    <row r="1429" ht="19.5" customHeight="1">
      <c r="A1429" s="15"/>
      <c r="B1429" s="17"/>
      <c r="C1429" s="22" t="str">
        <f t="array" ref="C1429">IF(B1429="","",IFERROR(INDEX('NHÂN VIÊN'!$C$5:$C$54,MATCH(B1429,'NHÂN VIÊN'!$B$5:$B$54,0)),"⚠ Sai mã NV"))</f>
        <v/>
      </c>
      <c r="D1429" s="24"/>
      <c r="E1429" s="24"/>
      <c r="F1429" s="25"/>
      <c r="G1429" s="32" t="str">
        <f>IF(OR(A1429="",B1429=""),"",IF(AND(D1429&lt;&gt;"",E1429&lt;&gt;""),ROUND(MAX(0,(E1429-D1429)*24-MAX(0,MIN(E1429,'CẤU HÌNH'!$C$8)-MAX(D1429,'CẤU HÌNH'!$C$7))*24),2),0))</f>
        <v/>
      </c>
      <c r="H1429" s="34" t="str">
        <f>IF(M1429="X",IF(D1429&gt;'CẤU HÌNH'!$C$5+'CẤU HÌNH'!$C$10/1440,ROUND((D1429-'CẤU HÌNH'!$C$5)*1440,0),0),"")</f>
        <v/>
      </c>
      <c r="I1429" s="34" t="str">
        <f>IF(M1429="X",IF(E1429&lt;'CẤU HÌNH'!$C$6,ROUND(('CẤU HÌNH'!$C$6-E1429)*1440,0),0),"")</f>
        <v/>
      </c>
      <c r="J1429" s="37" t="str">
        <f>IF(M1429="","",IF(M1429="TC",G1429,IF(M1429="X",IF(ROUND((E1429-'CẤU HÌNH'!$C$6)*24,4)&gt;='CẤU HÌNH'!$C$13,FLOOR(ROUND((E1429-'CẤU HÌNH'!$C$6)*24,4),0.5),0),0)))</f>
        <v/>
      </c>
      <c r="K1429" s="32" t="str">
        <f>IF(A1429="","",IF(COUNTIF('CẤU HÌNH'!$E$5:$E$24,A1429)&gt;0,'CẤU HÌNH'!$C$16,IF(WEEKDAY(A1429)=1,'CẤU HÌNH'!$C$15,'CẤU HÌNH'!$C$14)))</f>
        <v/>
      </c>
      <c r="L1429" s="37" t="str">
        <f t="shared" si="1"/>
        <v/>
      </c>
      <c r="M1429" s="38" t="str">
        <f>IF(OR(A1429="",B1429=""),"",IF(F1429&lt;&gt;"",F1429,IF(G1429=0,"",IF(OR(COUNTIF('CẤU HÌNH'!$E$5:$E$24,A1429)&gt;0,WEEKDAY(A1429)=1),"TC",IF(G1429&gt;='CẤU HÌNH'!$C$11,"X",IF(G1429&gt;='CẤU HÌNH'!$C$12,"N","K"))))))</f>
        <v/>
      </c>
      <c r="N1429" s="17"/>
      <c r="O1429" s="39" t="str">
        <f t="shared" si="2"/>
        <v/>
      </c>
    </row>
    <row r="1430" ht="19.5" customHeight="1">
      <c r="A1430" s="15"/>
      <c r="B1430" s="17"/>
      <c r="C1430" s="22" t="str">
        <f t="array" ref="C1430">IF(B1430="","",IFERROR(INDEX('NHÂN VIÊN'!$C$5:$C$54,MATCH(B1430,'NHÂN VIÊN'!$B$5:$B$54,0)),"⚠ Sai mã NV"))</f>
        <v/>
      </c>
      <c r="D1430" s="24"/>
      <c r="E1430" s="24"/>
      <c r="F1430" s="25"/>
      <c r="G1430" s="32" t="str">
        <f>IF(OR(A1430="",B1430=""),"",IF(AND(D1430&lt;&gt;"",E1430&lt;&gt;""),ROUND(MAX(0,(E1430-D1430)*24-MAX(0,MIN(E1430,'CẤU HÌNH'!$C$8)-MAX(D1430,'CẤU HÌNH'!$C$7))*24),2),0))</f>
        <v/>
      </c>
      <c r="H1430" s="34" t="str">
        <f>IF(M1430="X",IF(D1430&gt;'CẤU HÌNH'!$C$5+'CẤU HÌNH'!$C$10/1440,ROUND((D1430-'CẤU HÌNH'!$C$5)*1440,0),0),"")</f>
        <v/>
      </c>
      <c r="I1430" s="34" t="str">
        <f>IF(M1430="X",IF(E1430&lt;'CẤU HÌNH'!$C$6,ROUND(('CẤU HÌNH'!$C$6-E1430)*1440,0),0),"")</f>
        <v/>
      </c>
      <c r="J1430" s="37" t="str">
        <f>IF(M1430="","",IF(M1430="TC",G1430,IF(M1430="X",IF(ROUND((E1430-'CẤU HÌNH'!$C$6)*24,4)&gt;='CẤU HÌNH'!$C$13,FLOOR(ROUND((E1430-'CẤU HÌNH'!$C$6)*24,4),0.5),0),0)))</f>
        <v/>
      </c>
      <c r="K1430" s="32" t="str">
        <f>IF(A1430="","",IF(COUNTIF('CẤU HÌNH'!$E$5:$E$24,A1430)&gt;0,'CẤU HÌNH'!$C$16,IF(WEEKDAY(A1430)=1,'CẤU HÌNH'!$C$15,'CẤU HÌNH'!$C$14)))</f>
        <v/>
      </c>
      <c r="L1430" s="37" t="str">
        <f t="shared" si="1"/>
        <v/>
      </c>
      <c r="M1430" s="38" t="str">
        <f>IF(OR(A1430="",B1430=""),"",IF(F1430&lt;&gt;"",F1430,IF(G1430=0,"",IF(OR(COUNTIF('CẤU HÌNH'!$E$5:$E$24,A1430)&gt;0,WEEKDAY(A1430)=1),"TC",IF(G1430&gt;='CẤU HÌNH'!$C$11,"X",IF(G1430&gt;='CẤU HÌNH'!$C$12,"N","K"))))))</f>
        <v/>
      </c>
      <c r="N1430" s="17"/>
      <c r="O1430" s="39" t="str">
        <f t="shared" si="2"/>
        <v/>
      </c>
    </row>
    <row r="1431" ht="19.5" customHeight="1">
      <c r="A1431" s="15"/>
      <c r="B1431" s="17"/>
      <c r="C1431" s="22" t="str">
        <f t="array" ref="C1431">IF(B1431="","",IFERROR(INDEX('NHÂN VIÊN'!$C$5:$C$54,MATCH(B1431,'NHÂN VIÊN'!$B$5:$B$54,0)),"⚠ Sai mã NV"))</f>
        <v/>
      </c>
      <c r="D1431" s="24"/>
      <c r="E1431" s="24"/>
      <c r="F1431" s="25"/>
      <c r="G1431" s="32" t="str">
        <f>IF(OR(A1431="",B1431=""),"",IF(AND(D1431&lt;&gt;"",E1431&lt;&gt;""),ROUND(MAX(0,(E1431-D1431)*24-MAX(0,MIN(E1431,'CẤU HÌNH'!$C$8)-MAX(D1431,'CẤU HÌNH'!$C$7))*24),2),0))</f>
        <v/>
      </c>
      <c r="H1431" s="34" t="str">
        <f>IF(M1431="X",IF(D1431&gt;'CẤU HÌNH'!$C$5+'CẤU HÌNH'!$C$10/1440,ROUND((D1431-'CẤU HÌNH'!$C$5)*1440,0),0),"")</f>
        <v/>
      </c>
      <c r="I1431" s="34" t="str">
        <f>IF(M1431="X",IF(E1431&lt;'CẤU HÌNH'!$C$6,ROUND(('CẤU HÌNH'!$C$6-E1431)*1440,0),0),"")</f>
        <v/>
      </c>
      <c r="J1431" s="37" t="str">
        <f>IF(M1431="","",IF(M1431="TC",G1431,IF(M1431="X",IF(ROUND((E1431-'CẤU HÌNH'!$C$6)*24,4)&gt;='CẤU HÌNH'!$C$13,FLOOR(ROUND((E1431-'CẤU HÌNH'!$C$6)*24,4),0.5),0),0)))</f>
        <v/>
      </c>
      <c r="K1431" s="32" t="str">
        <f>IF(A1431="","",IF(COUNTIF('CẤU HÌNH'!$E$5:$E$24,A1431)&gt;0,'CẤU HÌNH'!$C$16,IF(WEEKDAY(A1431)=1,'CẤU HÌNH'!$C$15,'CẤU HÌNH'!$C$14)))</f>
        <v/>
      </c>
      <c r="L1431" s="37" t="str">
        <f t="shared" si="1"/>
        <v/>
      </c>
      <c r="M1431" s="38" t="str">
        <f>IF(OR(A1431="",B1431=""),"",IF(F1431&lt;&gt;"",F1431,IF(G1431=0,"",IF(OR(COUNTIF('CẤU HÌNH'!$E$5:$E$24,A1431)&gt;0,WEEKDAY(A1431)=1),"TC",IF(G1431&gt;='CẤU HÌNH'!$C$11,"X",IF(G1431&gt;='CẤU HÌNH'!$C$12,"N","K"))))))</f>
        <v/>
      </c>
      <c r="N1431" s="17"/>
      <c r="O1431" s="39" t="str">
        <f t="shared" si="2"/>
        <v/>
      </c>
    </row>
    <row r="1432" ht="19.5" customHeight="1">
      <c r="A1432" s="15"/>
      <c r="B1432" s="17"/>
      <c r="C1432" s="22" t="str">
        <f t="array" ref="C1432">IF(B1432="","",IFERROR(INDEX('NHÂN VIÊN'!$C$5:$C$54,MATCH(B1432,'NHÂN VIÊN'!$B$5:$B$54,0)),"⚠ Sai mã NV"))</f>
        <v/>
      </c>
      <c r="D1432" s="24"/>
      <c r="E1432" s="24"/>
      <c r="F1432" s="25"/>
      <c r="G1432" s="32" t="str">
        <f>IF(OR(A1432="",B1432=""),"",IF(AND(D1432&lt;&gt;"",E1432&lt;&gt;""),ROUND(MAX(0,(E1432-D1432)*24-MAX(0,MIN(E1432,'CẤU HÌNH'!$C$8)-MAX(D1432,'CẤU HÌNH'!$C$7))*24),2),0))</f>
        <v/>
      </c>
      <c r="H1432" s="34" t="str">
        <f>IF(M1432="X",IF(D1432&gt;'CẤU HÌNH'!$C$5+'CẤU HÌNH'!$C$10/1440,ROUND((D1432-'CẤU HÌNH'!$C$5)*1440,0),0),"")</f>
        <v/>
      </c>
      <c r="I1432" s="34" t="str">
        <f>IF(M1432="X",IF(E1432&lt;'CẤU HÌNH'!$C$6,ROUND(('CẤU HÌNH'!$C$6-E1432)*1440,0),0),"")</f>
        <v/>
      </c>
      <c r="J1432" s="37" t="str">
        <f>IF(M1432="","",IF(M1432="TC",G1432,IF(M1432="X",IF(ROUND((E1432-'CẤU HÌNH'!$C$6)*24,4)&gt;='CẤU HÌNH'!$C$13,FLOOR(ROUND((E1432-'CẤU HÌNH'!$C$6)*24,4),0.5),0),0)))</f>
        <v/>
      </c>
      <c r="K1432" s="32" t="str">
        <f>IF(A1432="","",IF(COUNTIF('CẤU HÌNH'!$E$5:$E$24,A1432)&gt;0,'CẤU HÌNH'!$C$16,IF(WEEKDAY(A1432)=1,'CẤU HÌNH'!$C$15,'CẤU HÌNH'!$C$14)))</f>
        <v/>
      </c>
      <c r="L1432" s="37" t="str">
        <f t="shared" si="1"/>
        <v/>
      </c>
      <c r="M1432" s="38" t="str">
        <f>IF(OR(A1432="",B1432=""),"",IF(F1432&lt;&gt;"",F1432,IF(G1432=0,"",IF(OR(COUNTIF('CẤU HÌNH'!$E$5:$E$24,A1432)&gt;0,WEEKDAY(A1432)=1),"TC",IF(G1432&gt;='CẤU HÌNH'!$C$11,"X",IF(G1432&gt;='CẤU HÌNH'!$C$12,"N","K"))))))</f>
        <v/>
      </c>
      <c r="N1432" s="17"/>
      <c r="O1432" s="39" t="str">
        <f t="shared" si="2"/>
        <v/>
      </c>
    </row>
    <row r="1433" ht="19.5" customHeight="1">
      <c r="A1433" s="15"/>
      <c r="B1433" s="17"/>
      <c r="C1433" s="22" t="str">
        <f t="array" ref="C1433">IF(B1433="","",IFERROR(INDEX('NHÂN VIÊN'!$C$5:$C$54,MATCH(B1433,'NHÂN VIÊN'!$B$5:$B$54,0)),"⚠ Sai mã NV"))</f>
        <v/>
      </c>
      <c r="D1433" s="24"/>
      <c r="E1433" s="24"/>
      <c r="F1433" s="25"/>
      <c r="G1433" s="32" t="str">
        <f>IF(OR(A1433="",B1433=""),"",IF(AND(D1433&lt;&gt;"",E1433&lt;&gt;""),ROUND(MAX(0,(E1433-D1433)*24-MAX(0,MIN(E1433,'CẤU HÌNH'!$C$8)-MAX(D1433,'CẤU HÌNH'!$C$7))*24),2),0))</f>
        <v/>
      </c>
      <c r="H1433" s="34" t="str">
        <f>IF(M1433="X",IF(D1433&gt;'CẤU HÌNH'!$C$5+'CẤU HÌNH'!$C$10/1440,ROUND((D1433-'CẤU HÌNH'!$C$5)*1440,0),0),"")</f>
        <v/>
      </c>
      <c r="I1433" s="34" t="str">
        <f>IF(M1433="X",IF(E1433&lt;'CẤU HÌNH'!$C$6,ROUND(('CẤU HÌNH'!$C$6-E1433)*1440,0),0),"")</f>
        <v/>
      </c>
      <c r="J1433" s="37" t="str">
        <f>IF(M1433="","",IF(M1433="TC",G1433,IF(M1433="X",IF(ROUND((E1433-'CẤU HÌNH'!$C$6)*24,4)&gt;='CẤU HÌNH'!$C$13,FLOOR(ROUND((E1433-'CẤU HÌNH'!$C$6)*24,4),0.5),0),0)))</f>
        <v/>
      </c>
      <c r="K1433" s="32" t="str">
        <f>IF(A1433="","",IF(COUNTIF('CẤU HÌNH'!$E$5:$E$24,A1433)&gt;0,'CẤU HÌNH'!$C$16,IF(WEEKDAY(A1433)=1,'CẤU HÌNH'!$C$15,'CẤU HÌNH'!$C$14)))</f>
        <v/>
      </c>
      <c r="L1433" s="37" t="str">
        <f t="shared" si="1"/>
        <v/>
      </c>
      <c r="M1433" s="38" t="str">
        <f>IF(OR(A1433="",B1433=""),"",IF(F1433&lt;&gt;"",F1433,IF(G1433=0,"",IF(OR(COUNTIF('CẤU HÌNH'!$E$5:$E$24,A1433)&gt;0,WEEKDAY(A1433)=1),"TC",IF(G1433&gt;='CẤU HÌNH'!$C$11,"X",IF(G1433&gt;='CẤU HÌNH'!$C$12,"N","K"))))))</f>
        <v/>
      </c>
      <c r="N1433" s="17"/>
      <c r="O1433" s="39" t="str">
        <f t="shared" si="2"/>
        <v/>
      </c>
    </row>
    <row r="1434" ht="19.5" customHeight="1">
      <c r="A1434" s="15"/>
      <c r="B1434" s="17"/>
      <c r="C1434" s="22" t="str">
        <f t="array" ref="C1434">IF(B1434="","",IFERROR(INDEX('NHÂN VIÊN'!$C$5:$C$54,MATCH(B1434,'NHÂN VIÊN'!$B$5:$B$54,0)),"⚠ Sai mã NV"))</f>
        <v/>
      </c>
      <c r="D1434" s="24"/>
      <c r="E1434" s="24"/>
      <c r="F1434" s="25"/>
      <c r="G1434" s="32" t="str">
        <f>IF(OR(A1434="",B1434=""),"",IF(AND(D1434&lt;&gt;"",E1434&lt;&gt;""),ROUND(MAX(0,(E1434-D1434)*24-MAX(0,MIN(E1434,'CẤU HÌNH'!$C$8)-MAX(D1434,'CẤU HÌNH'!$C$7))*24),2),0))</f>
        <v/>
      </c>
      <c r="H1434" s="34" t="str">
        <f>IF(M1434="X",IF(D1434&gt;'CẤU HÌNH'!$C$5+'CẤU HÌNH'!$C$10/1440,ROUND((D1434-'CẤU HÌNH'!$C$5)*1440,0),0),"")</f>
        <v/>
      </c>
      <c r="I1434" s="34" t="str">
        <f>IF(M1434="X",IF(E1434&lt;'CẤU HÌNH'!$C$6,ROUND(('CẤU HÌNH'!$C$6-E1434)*1440,0),0),"")</f>
        <v/>
      </c>
      <c r="J1434" s="37" t="str">
        <f>IF(M1434="","",IF(M1434="TC",G1434,IF(M1434="X",IF(ROUND((E1434-'CẤU HÌNH'!$C$6)*24,4)&gt;='CẤU HÌNH'!$C$13,FLOOR(ROUND((E1434-'CẤU HÌNH'!$C$6)*24,4),0.5),0),0)))</f>
        <v/>
      </c>
      <c r="K1434" s="32" t="str">
        <f>IF(A1434="","",IF(COUNTIF('CẤU HÌNH'!$E$5:$E$24,A1434)&gt;0,'CẤU HÌNH'!$C$16,IF(WEEKDAY(A1434)=1,'CẤU HÌNH'!$C$15,'CẤU HÌNH'!$C$14)))</f>
        <v/>
      </c>
      <c r="L1434" s="37" t="str">
        <f t="shared" si="1"/>
        <v/>
      </c>
      <c r="M1434" s="38" t="str">
        <f>IF(OR(A1434="",B1434=""),"",IF(F1434&lt;&gt;"",F1434,IF(G1434=0,"",IF(OR(COUNTIF('CẤU HÌNH'!$E$5:$E$24,A1434)&gt;0,WEEKDAY(A1434)=1),"TC",IF(G1434&gt;='CẤU HÌNH'!$C$11,"X",IF(G1434&gt;='CẤU HÌNH'!$C$12,"N","K"))))))</f>
        <v/>
      </c>
      <c r="N1434" s="17"/>
      <c r="O1434" s="39" t="str">
        <f t="shared" si="2"/>
        <v/>
      </c>
    </row>
    <row r="1435" ht="19.5" customHeight="1">
      <c r="A1435" s="15"/>
      <c r="B1435" s="17"/>
      <c r="C1435" s="22" t="str">
        <f t="array" ref="C1435">IF(B1435="","",IFERROR(INDEX('NHÂN VIÊN'!$C$5:$C$54,MATCH(B1435,'NHÂN VIÊN'!$B$5:$B$54,0)),"⚠ Sai mã NV"))</f>
        <v/>
      </c>
      <c r="D1435" s="24"/>
      <c r="E1435" s="24"/>
      <c r="F1435" s="25"/>
      <c r="G1435" s="32" t="str">
        <f>IF(OR(A1435="",B1435=""),"",IF(AND(D1435&lt;&gt;"",E1435&lt;&gt;""),ROUND(MAX(0,(E1435-D1435)*24-MAX(0,MIN(E1435,'CẤU HÌNH'!$C$8)-MAX(D1435,'CẤU HÌNH'!$C$7))*24),2),0))</f>
        <v/>
      </c>
      <c r="H1435" s="34" t="str">
        <f>IF(M1435="X",IF(D1435&gt;'CẤU HÌNH'!$C$5+'CẤU HÌNH'!$C$10/1440,ROUND((D1435-'CẤU HÌNH'!$C$5)*1440,0),0),"")</f>
        <v/>
      </c>
      <c r="I1435" s="34" t="str">
        <f>IF(M1435="X",IF(E1435&lt;'CẤU HÌNH'!$C$6,ROUND(('CẤU HÌNH'!$C$6-E1435)*1440,0),0),"")</f>
        <v/>
      </c>
      <c r="J1435" s="37" t="str">
        <f>IF(M1435="","",IF(M1435="TC",G1435,IF(M1435="X",IF(ROUND((E1435-'CẤU HÌNH'!$C$6)*24,4)&gt;='CẤU HÌNH'!$C$13,FLOOR(ROUND((E1435-'CẤU HÌNH'!$C$6)*24,4),0.5),0),0)))</f>
        <v/>
      </c>
      <c r="K1435" s="32" t="str">
        <f>IF(A1435="","",IF(COUNTIF('CẤU HÌNH'!$E$5:$E$24,A1435)&gt;0,'CẤU HÌNH'!$C$16,IF(WEEKDAY(A1435)=1,'CẤU HÌNH'!$C$15,'CẤU HÌNH'!$C$14)))</f>
        <v/>
      </c>
      <c r="L1435" s="37" t="str">
        <f t="shared" si="1"/>
        <v/>
      </c>
      <c r="M1435" s="38" t="str">
        <f>IF(OR(A1435="",B1435=""),"",IF(F1435&lt;&gt;"",F1435,IF(G1435=0,"",IF(OR(COUNTIF('CẤU HÌNH'!$E$5:$E$24,A1435)&gt;0,WEEKDAY(A1435)=1),"TC",IF(G1435&gt;='CẤU HÌNH'!$C$11,"X",IF(G1435&gt;='CẤU HÌNH'!$C$12,"N","K"))))))</f>
        <v/>
      </c>
      <c r="N1435" s="17"/>
      <c r="O1435" s="39" t="str">
        <f t="shared" si="2"/>
        <v/>
      </c>
    </row>
    <row r="1436" ht="19.5" customHeight="1">
      <c r="A1436" s="15"/>
      <c r="B1436" s="17"/>
      <c r="C1436" s="22" t="str">
        <f t="array" ref="C1436">IF(B1436="","",IFERROR(INDEX('NHÂN VIÊN'!$C$5:$C$54,MATCH(B1436,'NHÂN VIÊN'!$B$5:$B$54,0)),"⚠ Sai mã NV"))</f>
        <v/>
      </c>
      <c r="D1436" s="24"/>
      <c r="E1436" s="24"/>
      <c r="F1436" s="25"/>
      <c r="G1436" s="32" t="str">
        <f>IF(OR(A1436="",B1436=""),"",IF(AND(D1436&lt;&gt;"",E1436&lt;&gt;""),ROUND(MAX(0,(E1436-D1436)*24-MAX(0,MIN(E1436,'CẤU HÌNH'!$C$8)-MAX(D1436,'CẤU HÌNH'!$C$7))*24),2),0))</f>
        <v/>
      </c>
      <c r="H1436" s="34" t="str">
        <f>IF(M1436="X",IF(D1436&gt;'CẤU HÌNH'!$C$5+'CẤU HÌNH'!$C$10/1440,ROUND((D1436-'CẤU HÌNH'!$C$5)*1440,0),0),"")</f>
        <v/>
      </c>
      <c r="I1436" s="34" t="str">
        <f>IF(M1436="X",IF(E1436&lt;'CẤU HÌNH'!$C$6,ROUND(('CẤU HÌNH'!$C$6-E1436)*1440,0),0),"")</f>
        <v/>
      </c>
      <c r="J1436" s="37" t="str">
        <f>IF(M1436="","",IF(M1436="TC",G1436,IF(M1436="X",IF(ROUND((E1436-'CẤU HÌNH'!$C$6)*24,4)&gt;='CẤU HÌNH'!$C$13,FLOOR(ROUND((E1436-'CẤU HÌNH'!$C$6)*24,4),0.5),0),0)))</f>
        <v/>
      </c>
      <c r="K1436" s="32" t="str">
        <f>IF(A1436="","",IF(COUNTIF('CẤU HÌNH'!$E$5:$E$24,A1436)&gt;0,'CẤU HÌNH'!$C$16,IF(WEEKDAY(A1436)=1,'CẤU HÌNH'!$C$15,'CẤU HÌNH'!$C$14)))</f>
        <v/>
      </c>
      <c r="L1436" s="37" t="str">
        <f t="shared" si="1"/>
        <v/>
      </c>
      <c r="M1436" s="38" t="str">
        <f>IF(OR(A1436="",B1436=""),"",IF(F1436&lt;&gt;"",F1436,IF(G1436=0,"",IF(OR(COUNTIF('CẤU HÌNH'!$E$5:$E$24,A1436)&gt;0,WEEKDAY(A1436)=1),"TC",IF(G1436&gt;='CẤU HÌNH'!$C$11,"X",IF(G1436&gt;='CẤU HÌNH'!$C$12,"N","K"))))))</f>
        <v/>
      </c>
      <c r="N1436" s="17"/>
      <c r="O1436" s="39" t="str">
        <f t="shared" si="2"/>
        <v/>
      </c>
    </row>
    <row r="1437" ht="19.5" customHeight="1">
      <c r="A1437" s="15"/>
      <c r="B1437" s="17"/>
      <c r="C1437" s="22" t="str">
        <f t="array" ref="C1437">IF(B1437="","",IFERROR(INDEX('NHÂN VIÊN'!$C$5:$C$54,MATCH(B1437,'NHÂN VIÊN'!$B$5:$B$54,0)),"⚠ Sai mã NV"))</f>
        <v/>
      </c>
      <c r="D1437" s="24"/>
      <c r="E1437" s="24"/>
      <c r="F1437" s="25"/>
      <c r="G1437" s="32" t="str">
        <f>IF(OR(A1437="",B1437=""),"",IF(AND(D1437&lt;&gt;"",E1437&lt;&gt;""),ROUND(MAX(0,(E1437-D1437)*24-MAX(0,MIN(E1437,'CẤU HÌNH'!$C$8)-MAX(D1437,'CẤU HÌNH'!$C$7))*24),2),0))</f>
        <v/>
      </c>
      <c r="H1437" s="34" t="str">
        <f>IF(M1437="X",IF(D1437&gt;'CẤU HÌNH'!$C$5+'CẤU HÌNH'!$C$10/1440,ROUND((D1437-'CẤU HÌNH'!$C$5)*1440,0),0),"")</f>
        <v/>
      </c>
      <c r="I1437" s="34" t="str">
        <f>IF(M1437="X",IF(E1437&lt;'CẤU HÌNH'!$C$6,ROUND(('CẤU HÌNH'!$C$6-E1437)*1440,0),0),"")</f>
        <v/>
      </c>
      <c r="J1437" s="37" t="str">
        <f>IF(M1437="","",IF(M1437="TC",G1437,IF(M1437="X",IF(ROUND((E1437-'CẤU HÌNH'!$C$6)*24,4)&gt;='CẤU HÌNH'!$C$13,FLOOR(ROUND((E1437-'CẤU HÌNH'!$C$6)*24,4),0.5),0),0)))</f>
        <v/>
      </c>
      <c r="K1437" s="32" t="str">
        <f>IF(A1437="","",IF(COUNTIF('CẤU HÌNH'!$E$5:$E$24,A1437)&gt;0,'CẤU HÌNH'!$C$16,IF(WEEKDAY(A1437)=1,'CẤU HÌNH'!$C$15,'CẤU HÌNH'!$C$14)))</f>
        <v/>
      </c>
      <c r="L1437" s="37" t="str">
        <f t="shared" si="1"/>
        <v/>
      </c>
      <c r="M1437" s="38" t="str">
        <f>IF(OR(A1437="",B1437=""),"",IF(F1437&lt;&gt;"",F1437,IF(G1437=0,"",IF(OR(COUNTIF('CẤU HÌNH'!$E$5:$E$24,A1437)&gt;0,WEEKDAY(A1437)=1),"TC",IF(G1437&gt;='CẤU HÌNH'!$C$11,"X",IF(G1437&gt;='CẤU HÌNH'!$C$12,"N","K"))))))</f>
        <v/>
      </c>
      <c r="N1437" s="17"/>
      <c r="O1437" s="39" t="str">
        <f t="shared" si="2"/>
        <v/>
      </c>
    </row>
    <row r="1438" ht="19.5" customHeight="1">
      <c r="A1438" s="15"/>
      <c r="B1438" s="17"/>
      <c r="C1438" s="22" t="str">
        <f t="array" ref="C1438">IF(B1438="","",IFERROR(INDEX('NHÂN VIÊN'!$C$5:$C$54,MATCH(B1438,'NHÂN VIÊN'!$B$5:$B$54,0)),"⚠ Sai mã NV"))</f>
        <v/>
      </c>
      <c r="D1438" s="24"/>
      <c r="E1438" s="24"/>
      <c r="F1438" s="25"/>
      <c r="G1438" s="32" t="str">
        <f>IF(OR(A1438="",B1438=""),"",IF(AND(D1438&lt;&gt;"",E1438&lt;&gt;""),ROUND(MAX(0,(E1438-D1438)*24-MAX(0,MIN(E1438,'CẤU HÌNH'!$C$8)-MAX(D1438,'CẤU HÌNH'!$C$7))*24),2),0))</f>
        <v/>
      </c>
      <c r="H1438" s="34" t="str">
        <f>IF(M1438="X",IF(D1438&gt;'CẤU HÌNH'!$C$5+'CẤU HÌNH'!$C$10/1440,ROUND((D1438-'CẤU HÌNH'!$C$5)*1440,0),0),"")</f>
        <v/>
      </c>
      <c r="I1438" s="34" t="str">
        <f>IF(M1438="X",IF(E1438&lt;'CẤU HÌNH'!$C$6,ROUND(('CẤU HÌNH'!$C$6-E1438)*1440,0),0),"")</f>
        <v/>
      </c>
      <c r="J1438" s="37" t="str">
        <f>IF(M1438="","",IF(M1438="TC",G1438,IF(M1438="X",IF(ROUND((E1438-'CẤU HÌNH'!$C$6)*24,4)&gt;='CẤU HÌNH'!$C$13,FLOOR(ROUND((E1438-'CẤU HÌNH'!$C$6)*24,4),0.5),0),0)))</f>
        <v/>
      </c>
      <c r="K1438" s="32" t="str">
        <f>IF(A1438="","",IF(COUNTIF('CẤU HÌNH'!$E$5:$E$24,A1438)&gt;0,'CẤU HÌNH'!$C$16,IF(WEEKDAY(A1438)=1,'CẤU HÌNH'!$C$15,'CẤU HÌNH'!$C$14)))</f>
        <v/>
      </c>
      <c r="L1438" s="37" t="str">
        <f t="shared" si="1"/>
        <v/>
      </c>
      <c r="M1438" s="38" t="str">
        <f>IF(OR(A1438="",B1438=""),"",IF(F1438&lt;&gt;"",F1438,IF(G1438=0,"",IF(OR(COUNTIF('CẤU HÌNH'!$E$5:$E$24,A1438)&gt;0,WEEKDAY(A1438)=1),"TC",IF(G1438&gt;='CẤU HÌNH'!$C$11,"X",IF(G1438&gt;='CẤU HÌNH'!$C$12,"N","K"))))))</f>
        <v/>
      </c>
      <c r="N1438" s="17"/>
      <c r="O1438" s="39" t="str">
        <f t="shared" si="2"/>
        <v/>
      </c>
    </row>
    <row r="1439" ht="19.5" customHeight="1">
      <c r="A1439" s="15"/>
      <c r="B1439" s="17"/>
      <c r="C1439" s="22" t="str">
        <f t="array" ref="C1439">IF(B1439="","",IFERROR(INDEX('NHÂN VIÊN'!$C$5:$C$54,MATCH(B1439,'NHÂN VIÊN'!$B$5:$B$54,0)),"⚠ Sai mã NV"))</f>
        <v/>
      </c>
      <c r="D1439" s="24"/>
      <c r="E1439" s="24"/>
      <c r="F1439" s="25"/>
      <c r="G1439" s="32" t="str">
        <f>IF(OR(A1439="",B1439=""),"",IF(AND(D1439&lt;&gt;"",E1439&lt;&gt;""),ROUND(MAX(0,(E1439-D1439)*24-MAX(0,MIN(E1439,'CẤU HÌNH'!$C$8)-MAX(D1439,'CẤU HÌNH'!$C$7))*24),2),0))</f>
        <v/>
      </c>
      <c r="H1439" s="34" t="str">
        <f>IF(M1439="X",IF(D1439&gt;'CẤU HÌNH'!$C$5+'CẤU HÌNH'!$C$10/1440,ROUND((D1439-'CẤU HÌNH'!$C$5)*1440,0),0),"")</f>
        <v/>
      </c>
      <c r="I1439" s="34" t="str">
        <f>IF(M1439="X",IF(E1439&lt;'CẤU HÌNH'!$C$6,ROUND(('CẤU HÌNH'!$C$6-E1439)*1440,0),0),"")</f>
        <v/>
      </c>
      <c r="J1439" s="37" t="str">
        <f>IF(M1439="","",IF(M1439="TC",G1439,IF(M1439="X",IF(ROUND((E1439-'CẤU HÌNH'!$C$6)*24,4)&gt;='CẤU HÌNH'!$C$13,FLOOR(ROUND((E1439-'CẤU HÌNH'!$C$6)*24,4),0.5),0),0)))</f>
        <v/>
      </c>
      <c r="K1439" s="32" t="str">
        <f>IF(A1439="","",IF(COUNTIF('CẤU HÌNH'!$E$5:$E$24,A1439)&gt;0,'CẤU HÌNH'!$C$16,IF(WEEKDAY(A1439)=1,'CẤU HÌNH'!$C$15,'CẤU HÌNH'!$C$14)))</f>
        <v/>
      </c>
      <c r="L1439" s="37" t="str">
        <f t="shared" si="1"/>
        <v/>
      </c>
      <c r="M1439" s="38" t="str">
        <f>IF(OR(A1439="",B1439=""),"",IF(F1439&lt;&gt;"",F1439,IF(G1439=0,"",IF(OR(COUNTIF('CẤU HÌNH'!$E$5:$E$24,A1439)&gt;0,WEEKDAY(A1439)=1),"TC",IF(G1439&gt;='CẤU HÌNH'!$C$11,"X",IF(G1439&gt;='CẤU HÌNH'!$C$12,"N","K"))))))</f>
        <v/>
      </c>
      <c r="N1439" s="17"/>
      <c r="O1439" s="39" t="str">
        <f t="shared" si="2"/>
        <v/>
      </c>
    </row>
    <row r="1440" ht="19.5" customHeight="1">
      <c r="A1440" s="15"/>
      <c r="B1440" s="17"/>
      <c r="C1440" s="22" t="str">
        <f t="array" ref="C1440">IF(B1440="","",IFERROR(INDEX('NHÂN VIÊN'!$C$5:$C$54,MATCH(B1440,'NHÂN VIÊN'!$B$5:$B$54,0)),"⚠ Sai mã NV"))</f>
        <v/>
      </c>
      <c r="D1440" s="24"/>
      <c r="E1440" s="24"/>
      <c r="F1440" s="25"/>
      <c r="G1440" s="32" t="str">
        <f>IF(OR(A1440="",B1440=""),"",IF(AND(D1440&lt;&gt;"",E1440&lt;&gt;""),ROUND(MAX(0,(E1440-D1440)*24-MAX(0,MIN(E1440,'CẤU HÌNH'!$C$8)-MAX(D1440,'CẤU HÌNH'!$C$7))*24),2),0))</f>
        <v/>
      </c>
      <c r="H1440" s="34" t="str">
        <f>IF(M1440="X",IF(D1440&gt;'CẤU HÌNH'!$C$5+'CẤU HÌNH'!$C$10/1440,ROUND((D1440-'CẤU HÌNH'!$C$5)*1440,0),0),"")</f>
        <v/>
      </c>
      <c r="I1440" s="34" t="str">
        <f>IF(M1440="X",IF(E1440&lt;'CẤU HÌNH'!$C$6,ROUND(('CẤU HÌNH'!$C$6-E1440)*1440,0),0),"")</f>
        <v/>
      </c>
      <c r="J1440" s="37" t="str">
        <f>IF(M1440="","",IF(M1440="TC",G1440,IF(M1440="X",IF(ROUND((E1440-'CẤU HÌNH'!$C$6)*24,4)&gt;='CẤU HÌNH'!$C$13,FLOOR(ROUND((E1440-'CẤU HÌNH'!$C$6)*24,4),0.5),0),0)))</f>
        <v/>
      </c>
      <c r="K1440" s="32" t="str">
        <f>IF(A1440="","",IF(COUNTIF('CẤU HÌNH'!$E$5:$E$24,A1440)&gt;0,'CẤU HÌNH'!$C$16,IF(WEEKDAY(A1440)=1,'CẤU HÌNH'!$C$15,'CẤU HÌNH'!$C$14)))</f>
        <v/>
      </c>
      <c r="L1440" s="37" t="str">
        <f t="shared" si="1"/>
        <v/>
      </c>
      <c r="M1440" s="38" t="str">
        <f>IF(OR(A1440="",B1440=""),"",IF(F1440&lt;&gt;"",F1440,IF(G1440=0,"",IF(OR(COUNTIF('CẤU HÌNH'!$E$5:$E$24,A1440)&gt;0,WEEKDAY(A1440)=1),"TC",IF(G1440&gt;='CẤU HÌNH'!$C$11,"X",IF(G1440&gt;='CẤU HÌNH'!$C$12,"N","K"))))))</f>
        <v/>
      </c>
      <c r="N1440" s="17"/>
      <c r="O1440" s="39" t="str">
        <f t="shared" si="2"/>
        <v/>
      </c>
    </row>
    <row r="1441" ht="19.5" customHeight="1">
      <c r="A1441" s="15"/>
      <c r="B1441" s="17"/>
      <c r="C1441" s="22" t="str">
        <f t="array" ref="C1441">IF(B1441="","",IFERROR(INDEX('NHÂN VIÊN'!$C$5:$C$54,MATCH(B1441,'NHÂN VIÊN'!$B$5:$B$54,0)),"⚠ Sai mã NV"))</f>
        <v/>
      </c>
      <c r="D1441" s="24"/>
      <c r="E1441" s="24"/>
      <c r="F1441" s="25"/>
      <c r="G1441" s="32" t="str">
        <f>IF(OR(A1441="",B1441=""),"",IF(AND(D1441&lt;&gt;"",E1441&lt;&gt;""),ROUND(MAX(0,(E1441-D1441)*24-MAX(0,MIN(E1441,'CẤU HÌNH'!$C$8)-MAX(D1441,'CẤU HÌNH'!$C$7))*24),2),0))</f>
        <v/>
      </c>
      <c r="H1441" s="34" t="str">
        <f>IF(M1441="X",IF(D1441&gt;'CẤU HÌNH'!$C$5+'CẤU HÌNH'!$C$10/1440,ROUND((D1441-'CẤU HÌNH'!$C$5)*1440,0),0),"")</f>
        <v/>
      </c>
      <c r="I1441" s="34" t="str">
        <f>IF(M1441="X",IF(E1441&lt;'CẤU HÌNH'!$C$6,ROUND(('CẤU HÌNH'!$C$6-E1441)*1440,0),0),"")</f>
        <v/>
      </c>
      <c r="J1441" s="37" t="str">
        <f>IF(M1441="","",IF(M1441="TC",G1441,IF(M1441="X",IF(ROUND((E1441-'CẤU HÌNH'!$C$6)*24,4)&gt;='CẤU HÌNH'!$C$13,FLOOR(ROUND((E1441-'CẤU HÌNH'!$C$6)*24,4),0.5),0),0)))</f>
        <v/>
      </c>
      <c r="K1441" s="32" t="str">
        <f>IF(A1441="","",IF(COUNTIF('CẤU HÌNH'!$E$5:$E$24,A1441)&gt;0,'CẤU HÌNH'!$C$16,IF(WEEKDAY(A1441)=1,'CẤU HÌNH'!$C$15,'CẤU HÌNH'!$C$14)))</f>
        <v/>
      </c>
      <c r="L1441" s="37" t="str">
        <f t="shared" si="1"/>
        <v/>
      </c>
      <c r="M1441" s="38" t="str">
        <f>IF(OR(A1441="",B1441=""),"",IF(F1441&lt;&gt;"",F1441,IF(G1441=0,"",IF(OR(COUNTIF('CẤU HÌNH'!$E$5:$E$24,A1441)&gt;0,WEEKDAY(A1441)=1),"TC",IF(G1441&gt;='CẤU HÌNH'!$C$11,"X",IF(G1441&gt;='CẤU HÌNH'!$C$12,"N","K"))))))</f>
        <v/>
      </c>
      <c r="N1441" s="17"/>
      <c r="O1441" s="39" t="str">
        <f t="shared" si="2"/>
        <v/>
      </c>
    </row>
    <row r="1442" ht="19.5" customHeight="1">
      <c r="A1442" s="15"/>
      <c r="B1442" s="17"/>
      <c r="C1442" s="22" t="str">
        <f t="array" ref="C1442">IF(B1442="","",IFERROR(INDEX('NHÂN VIÊN'!$C$5:$C$54,MATCH(B1442,'NHÂN VIÊN'!$B$5:$B$54,0)),"⚠ Sai mã NV"))</f>
        <v/>
      </c>
      <c r="D1442" s="24"/>
      <c r="E1442" s="24"/>
      <c r="F1442" s="25"/>
      <c r="G1442" s="32" t="str">
        <f>IF(OR(A1442="",B1442=""),"",IF(AND(D1442&lt;&gt;"",E1442&lt;&gt;""),ROUND(MAX(0,(E1442-D1442)*24-MAX(0,MIN(E1442,'CẤU HÌNH'!$C$8)-MAX(D1442,'CẤU HÌNH'!$C$7))*24),2),0))</f>
        <v/>
      </c>
      <c r="H1442" s="34" t="str">
        <f>IF(M1442="X",IF(D1442&gt;'CẤU HÌNH'!$C$5+'CẤU HÌNH'!$C$10/1440,ROUND((D1442-'CẤU HÌNH'!$C$5)*1440,0),0),"")</f>
        <v/>
      </c>
      <c r="I1442" s="34" t="str">
        <f>IF(M1442="X",IF(E1442&lt;'CẤU HÌNH'!$C$6,ROUND(('CẤU HÌNH'!$C$6-E1442)*1440,0),0),"")</f>
        <v/>
      </c>
      <c r="J1442" s="37" t="str">
        <f>IF(M1442="","",IF(M1442="TC",G1442,IF(M1442="X",IF(ROUND((E1442-'CẤU HÌNH'!$C$6)*24,4)&gt;='CẤU HÌNH'!$C$13,FLOOR(ROUND((E1442-'CẤU HÌNH'!$C$6)*24,4),0.5),0),0)))</f>
        <v/>
      </c>
      <c r="K1442" s="32" t="str">
        <f>IF(A1442="","",IF(COUNTIF('CẤU HÌNH'!$E$5:$E$24,A1442)&gt;0,'CẤU HÌNH'!$C$16,IF(WEEKDAY(A1442)=1,'CẤU HÌNH'!$C$15,'CẤU HÌNH'!$C$14)))</f>
        <v/>
      </c>
      <c r="L1442" s="37" t="str">
        <f t="shared" si="1"/>
        <v/>
      </c>
      <c r="M1442" s="38" t="str">
        <f>IF(OR(A1442="",B1442=""),"",IF(F1442&lt;&gt;"",F1442,IF(G1442=0,"",IF(OR(COUNTIF('CẤU HÌNH'!$E$5:$E$24,A1442)&gt;0,WEEKDAY(A1442)=1),"TC",IF(G1442&gt;='CẤU HÌNH'!$C$11,"X",IF(G1442&gt;='CẤU HÌNH'!$C$12,"N","K"))))))</f>
        <v/>
      </c>
      <c r="N1442" s="17"/>
      <c r="O1442" s="39" t="str">
        <f t="shared" si="2"/>
        <v/>
      </c>
    </row>
    <row r="1443" ht="19.5" customHeight="1">
      <c r="A1443" s="15"/>
      <c r="B1443" s="17"/>
      <c r="C1443" s="22" t="str">
        <f t="array" ref="C1443">IF(B1443="","",IFERROR(INDEX('NHÂN VIÊN'!$C$5:$C$54,MATCH(B1443,'NHÂN VIÊN'!$B$5:$B$54,0)),"⚠ Sai mã NV"))</f>
        <v/>
      </c>
      <c r="D1443" s="24"/>
      <c r="E1443" s="24"/>
      <c r="F1443" s="25"/>
      <c r="G1443" s="32" t="str">
        <f>IF(OR(A1443="",B1443=""),"",IF(AND(D1443&lt;&gt;"",E1443&lt;&gt;""),ROUND(MAX(0,(E1443-D1443)*24-MAX(0,MIN(E1443,'CẤU HÌNH'!$C$8)-MAX(D1443,'CẤU HÌNH'!$C$7))*24),2),0))</f>
        <v/>
      </c>
      <c r="H1443" s="34" t="str">
        <f>IF(M1443="X",IF(D1443&gt;'CẤU HÌNH'!$C$5+'CẤU HÌNH'!$C$10/1440,ROUND((D1443-'CẤU HÌNH'!$C$5)*1440,0),0),"")</f>
        <v/>
      </c>
      <c r="I1443" s="34" t="str">
        <f>IF(M1443="X",IF(E1443&lt;'CẤU HÌNH'!$C$6,ROUND(('CẤU HÌNH'!$C$6-E1443)*1440,0),0),"")</f>
        <v/>
      </c>
      <c r="J1443" s="37" t="str">
        <f>IF(M1443="","",IF(M1443="TC",G1443,IF(M1443="X",IF(ROUND((E1443-'CẤU HÌNH'!$C$6)*24,4)&gt;='CẤU HÌNH'!$C$13,FLOOR(ROUND((E1443-'CẤU HÌNH'!$C$6)*24,4),0.5),0),0)))</f>
        <v/>
      </c>
      <c r="K1443" s="32" t="str">
        <f>IF(A1443="","",IF(COUNTIF('CẤU HÌNH'!$E$5:$E$24,A1443)&gt;0,'CẤU HÌNH'!$C$16,IF(WEEKDAY(A1443)=1,'CẤU HÌNH'!$C$15,'CẤU HÌNH'!$C$14)))</f>
        <v/>
      </c>
      <c r="L1443" s="37" t="str">
        <f t="shared" si="1"/>
        <v/>
      </c>
      <c r="M1443" s="38" t="str">
        <f>IF(OR(A1443="",B1443=""),"",IF(F1443&lt;&gt;"",F1443,IF(G1443=0,"",IF(OR(COUNTIF('CẤU HÌNH'!$E$5:$E$24,A1443)&gt;0,WEEKDAY(A1443)=1),"TC",IF(G1443&gt;='CẤU HÌNH'!$C$11,"X",IF(G1443&gt;='CẤU HÌNH'!$C$12,"N","K"))))))</f>
        <v/>
      </c>
      <c r="N1443" s="17"/>
      <c r="O1443" s="39" t="str">
        <f t="shared" si="2"/>
        <v/>
      </c>
    </row>
    <row r="1444" ht="19.5" customHeight="1">
      <c r="A1444" s="15"/>
      <c r="B1444" s="17"/>
      <c r="C1444" s="22" t="str">
        <f t="array" ref="C1444">IF(B1444="","",IFERROR(INDEX('NHÂN VIÊN'!$C$5:$C$54,MATCH(B1444,'NHÂN VIÊN'!$B$5:$B$54,0)),"⚠ Sai mã NV"))</f>
        <v/>
      </c>
      <c r="D1444" s="24"/>
      <c r="E1444" s="24"/>
      <c r="F1444" s="25"/>
      <c r="G1444" s="32" t="str">
        <f>IF(OR(A1444="",B1444=""),"",IF(AND(D1444&lt;&gt;"",E1444&lt;&gt;""),ROUND(MAX(0,(E1444-D1444)*24-MAX(0,MIN(E1444,'CẤU HÌNH'!$C$8)-MAX(D1444,'CẤU HÌNH'!$C$7))*24),2),0))</f>
        <v/>
      </c>
      <c r="H1444" s="34" t="str">
        <f>IF(M1444="X",IF(D1444&gt;'CẤU HÌNH'!$C$5+'CẤU HÌNH'!$C$10/1440,ROUND((D1444-'CẤU HÌNH'!$C$5)*1440,0),0),"")</f>
        <v/>
      </c>
      <c r="I1444" s="34" t="str">
        <f>IF(M1444="X",IF(E1444&lt;'CẤU HÌNH'!$C$6,ROUND(('CẤU HÌNH'!$C$6-E1444)*1440,0),0),"")</f>
        <v/>
      </c>
      <c r="J1444" s="37" t="str">
        <f>IF(M1444="","",IF(M1444="TC",G1444,IF(M1444="X",IF(ROUND((E1444-'CẤU HÌNH'!$C$6)*24,4)&gt;='CẤU HÌNH'!$C$13,FLOOR(ROUND((E1444-'CẤU HÌNH'!$C$6)*24,4),0.5),0),0)))</f>
        <v/>
      </c>
      <c r="K1444" s="32" t="str">
        <f>IF(A1444="","",IF(COUNTIF('CẤU HÌNH'!$E$5:$E$24,A1444)&gt;0,'CẤU HÌNH'!$C$16,IF(WEEKDAY(A1444)=1,'CẤU HÌNH'!$C$15,'CẤU HÌNH'!$C$14)))</f>
        <v/>
      </c>
      <c r="L1444" s="37" t="str">
        <f t="shared" si="1"/>
        <v/>
      </c>
      <c r="M1444" s="38" t="str">
        <f>IF(OR(A1444="",B1444=""),"",IF(F1444&lt;&gt;"",F1444,IF(G1444=0,"",IF(OR(COUNTIF('CẤU HÌNH'!$E$5:$E$24,A1444)&gt;0,WEEKDAY(A1444)=1),"TC",IF(G1444&gt;='CẤU HÌNH'!$C$11,"X",IF(G1444&gt;='CẤU HÌNH'!$C$12,"N","K"))))))</f>
        <v/>
      </c>
      <c r="N1444" s="17"/>
      <c r="O1444" s="39" t="str">
        <f t="shared" si="2"/>
        <v/>
      </c>
    </row>
    <row r="1445" ht="19.5" customHeight="1">
      <c r="A1445" s="15"/>
      <c r="B1445" s="17"/>
      <c r="C1445" s="22" t="str">
        <f t="array" ref="C1445">IF(B1445="","",IFERROR(INDEX('NHÂN VIÊN'!$C$5:$C$54,MATCH(B1445,'NHÂN VIÊN'!$B$5:$B$54,0)),"⚠ Sai mã NV"))</f>
        <v/>
      </c>
      <c r="D1445" s="24"/>
      <c r="E1445" s="24"/>
      <c r="F1445" s="25"/>
      <c r="G1445" s="32" t="str">
        <f>IF(OR(A1445="",B1445=""),"",IF(AND(D1445&lt;&gt;"",E1445&lt;&gt;""),ROUND(MAX(0,(E1445-D1445)*24-MAX(0,MIN(E1445,'CẤU HÌNH'!$C$8)-MAX(D1445,'CẤU HÌNH'!$C$7))*24),2),0))</f>
        <v/>
      </c>
      <c r="H1445" s="34" t="str">
        <f>IF(M1445="X",IF(D1445&gt;'CẤU HÌNH'!$C$5+'CẤU HÌNH'!$C$10/1440,ROUND((D1445-'CẤU HÌNH'!$C$5)*1440,0),0),"")</f>
        <v/>
      </c>
      <c r="I1445" s="34" t="str">
        <f>IF(M1445="X",IF(E1445&lt;'CẤU HÌNH'!$C$6,ROUND(('CẤU HÌNH'!$C$6-E1445)*1440,0),0),"")</f>
        <v/>
      </c>
      <c r="J1445" s="37" t="str">
        <f>IF(M1445="","",IF(M1445="TC",G1445,IF(M1445="X",IF(ROUND((E1445-'CẤU HÌNH'!$C$6)*24,4)&gt;='CẤU HÌNH'!$C$13,FLOOR(ROUND((E1445-'CẤU HÌNH'!$C$6)*24,4),0.5),0),0)))</f>
        <v/>
      </c>
      <c r="K1445" s="32" t="str">
        <f>IF(A1445="","",IF(COUNTIF('CẤU HÌNH'!$E$5:$E$24,A1445)&gt;0,'CẤU HÌNH'!$C$16,IF(WEEKDAY(A1445)=1,'CẤU HÌNH'!$C$15,'CẤU HÌNH'!$C$14)))</f>
        <v/>
      </c>
      <c r="L1445" s="37" t="str">
        <f t="shared" si="1"/>
        <v/>
      </c>
      <c r="M1445" s="38" t="str">
        <f>IF(OR(A1445="",B1445=""),"",IF(F1445&lt;&gt;"",F1445,IF(G1445=0,"",IF(OR(COUNTIF('CẤU HÌNH'!$E$5:$E$24,A1445)&gt;0,WEEKDAY(A1445)=1),"TC",IF(G1445&gt;='CẤU HÌNH'!$C$11,"X",IF(G1445&gt;='CẤU HÌNH'!$C$12,"N","K"))))))</f>
        <v/>
      </c>
      <c r="N1445" s="17"/>
      <c r="O1445" s="39" t="str">
        <f t="shared" si="2"/>
        <v/>
      </c>
    </row>
    <row r="1446" ht="19.5" customHeight="1">
      <c r="A1446" s="15"/>
      <c r="B1446" s="17"/>
      <c r="C1446" s="22" t="str">
        <f t="array" ref="C1446">IF(B1446="","",IFERROR(INDEX('NHÂN VIÊN'!$C$5:$C$54,MATCH(B1446,'NHÂN VIÊN'!$B$5:$B$54,0)),"⚠ Sai mã NV"))</f>
        <v/>
      </c>
      <c r="D1446" s="24"/>
      <c r="E1446" s="24"/>
      <c r="F1446" s="25"/>
      <c r="G1446" s="32" t="str">
        <f>IF(OR(A1446="",B1446=""),"",IF(AND(D1446&lt;&gt;"",E1446&lt;&gt;""),ROUND(MAX(0,(E1446-D1446)*24-MAX(0,MIN(E1446,'CẤU HÌNH'!$C$8)-MAX(D1446,'CẤU HÌNH'!$C$7))*24),2),0))</f>
        <v/>
      </c>
      <c r="H1446" s="34" t="str">
        <f>IF(M1446="X",IF(D1446&gt;'CẤU HÌNH'!$C$5+'CẤU HÌNH'!$C$10/1440,ROUND((D1446-'CẤU HÌNH'!$C$5)*1440,0),0),"")</f>
        <v/>
      </c>
      <c r="I1446" s="34" t="str">
        <f>IF(M1446="X",IF(E1446&lt;'CẤU HÌNH'!$C$6,ROUND(('CẤU HÌNH'!$C$6-E1446)*1440,0),0),"")</f>
        <v/>
      </c>
      <c r="J1446" s="37" t="str">
        <f>IF(M1446="","",IF(M1446="TC",G1446,IF(M1446="X",IF(ROUND((E1446-'CẤU HÌNH'!$C$6)*24,4)&gt;='CẤU HÌNH'!$C$13,FLOOR(ROUND((E1446-'CẤU HÌNH'!$C$6)*24,4),0.5),0),0)))</f>
        <v/>
      </c>
      <c r="K1446" s="32" t="str">
        <f>IF(A1446="","",IF(COUNTIF('CẤU HÌNH'!$E$5:$E$24,A1446)&gt;0,'CẤU HÌNH'!$C$16,IF(WEEKDAY(A1446)=1,'CẤU HÌNH'!$C$15,'CẤU HÌNH'!$C$14)))</f>
        <v/>
      </c>
      <c r="L1446" s="37" t="str">
        <f t="shared" si="1"/>
        <v/>
      </c>
      <c r="M1446" s="38" t="str">
        <f>IF(OR(A1446="",B1446=""),"",IF(F1446&lt;&gt;"",F1446,IF(G1446=0,"",IF(OR(COUNTIF('CẤU HÌNH'!$E$5:$E$24,A1446)&gt;0,WEEKDAY(A1446)=1),"TC",IF(G1446&gt;='CẤU HÌNH'!$C$11,"X",IF(G1446&gt;='CẤU HÌNH'!$C$12,"N","K"))))))</f>
        <v/>
      </c>
      <c r="N1446" s="17"/>
      <c r="O1446" s="39" t="str">
        <f t="shared" si="2"/>
        <v/>
      </c>
    </row>
    <row r="1447" ht="19.5" customHeight="1">
      <c r="A1447" s="15"/>
      <c r="B1447" s="17"/>
      <c r="C1447" s="22" t="str">
        <f t="array" ref="C1447">IF(B1447="","",IFERROR(INDEX('NHÂN VIÊN'!$C$5:$C$54,MATCH(B1447,'NHÂN VIÊN'!$B$5:$B$54,0)),"⚠ Sai mã NV"))</f>
        <v/>
      </c>
      <c r="D1447" s="24"/>
      <c r="E1447" s="24"/>
      <c r="F1447" s="25"/>
      <c r="G1447" s="32" t="str">
        <f>IF(OR(A1447="",B1447=""),"",IF(AND(D1447&lt;&gt;"",E1447&lt;&gt;""),ROUND(MAX(0,(E1447-D1447)*24-MAX(0,MIN(E1447,'CẤU HÌNH'!$C$8)-MAX(D1447,'CẤU HÌNH'!$C$7))*24),2),0))</f>
        <v/>
      </c>
      <c r="H1447" s="34" t="str">
        <f>IF(M1447="X",IF(D1447&gt;'CẤU HÌNH'!$C$5+'CẤU HÌNH'!$C$10/1440,ROUND((D1447-'CẤU HÌNH'!$C$5)*1440,0),0),"")</f>
        <v/>
      </c>
      <c r="I1447" s="34" t="str">
        <f>IF(M1447="X",IF(E1447&lt;'CẤU HÌNH'!$C$6,ROUND(('CẤU HÌNH'!$C$6-E1447)*1440,0),0),"")</f>
        <v/>
      </c>
      <c r="J1447" s="37" t="str">
        <f>IF(M1447="","",IF(M1447="TC",G1447,IF(M1447="X",IF(ROUND((E1447-'CẤU HÌNH'!$C$6)*24,4)&gt;='CẤU HÌNH'!$C$13,FLOOR(ROUND((E1447-'CẤU HÌNH'!$C$6)*24,4),0.5),0),0)))</f>
        <v/>
      </c>
      <c r="K1447" s="32" t="str">
        <f>IF(A1447="","",IF(COUNTIF('CẤU HÌNH'!$E$5:$E$24,A1447)&gt;0,'CẤU HÌNH'!$C$16,IF(WEEKDAY(A1447)=1,'CẤU HÌNH'!$C$15,'CẤU HÌNH'!$C$14)))</f>
        <v/>
      </c>
      <c r="L1447" s="37" t="str">
        <f t="shared" si="1"/>
        <v/>
      </c>
      <c r="M1447" s="38" t="str">
        <f>IF(OR(A1447="",B1447=""),"",IF(F1447&lt;&gt;"",F1447,IF(G1447=0,"",IF(OR(COUNTIF('CẤU HÌNH'!$E$5:$E$24,A1447)&gt;0,WEEKDAY(A1447)=1),"TC",IF(G1447&gt;='CẤU HÌNH'!$C$11,"X",IF(G1447&gt;='CẤU HÌNH'!$C$12,"N","K"))))))</f>
        <v/>
      </c>
      <c r="N1447" s="17"/>
      <c r="O1447" s="39" t="str">
        <f t="shared" si="2"/>
        <v/>
      </c>
    </row>
    <row r="1448" ht="19.5" customHeight="1">
      <c r="A1448" s="15"/>
      <c r="B1448" s="17"/>
      <c r="C1448" s="22" t="str">
        <f t="array" ref="C1448">IF(B1448="","",IFERROR(INDEX('NHÂN VIÊN'!$C$5:$C$54,MATCH(B1448,'NHÂN VIÊN'!$B$5:$B$54,0)),"⚠ Sai mã NV"))</f>
        <v/>
      </c>
      <c r="D1448" s="24"/>
      <c r="E1448" s="24"/>
      <c r="F1448" s="25"/>
      <c r="G1448" s="32" t="str">
        <f>IF(OR(A1448="",B1448=""),"",IF(AND(D1448&lt;&gt;"",E1448&lt;&gt;""),ROUND(MAX(0,(E1448-D1448)*24-MAX(0,MIN(E1448,'CẤU HÌNH'!$C$8)-MAX(D1448,'CẤU HÌNH'!$C$7))*24),2),0))</f>
        <v/>
      </c>
      <c r="H1448" s="34" t="str">
        <f>IF(M1448="X",IF(D1448&gt;'CẤU HÌNH'!$C$5+'CẤU HÌNH'!$C$10/1440,ROUND((D1448-'CẤU HÌNH'!$C$5)*1440,0),0),"")</f>
        <v/>
      </c>
      <c r="I1448" s="34" t="str">
        <f>IF(M1448="X",IF(E1448&lt;'CẤU HÌNH'!$C$6,ROUND(('CẤU HÌNH'!$C$6-E1448)*1440,0),0),"")</f>
        <v/>
      </c>
      <c r="J1448" s="37" t="str">
        <f>IF(M1448="","",IF(M1448="TC",G1448,IF(M1448="X",IF(ROUND((E1448-'CẤU HÌNH'!$C$6)*24,4)&gt;='CẤU HÌNH'!$C$13,FLOOR(ROUND((E1448-'CẤU HÌNH'!$C$6)*24,4),0.5),0),0)))</f>
        <v/>
      </c>
      <c r="K1448" s="32" t="str">
        <f>IF(A1448="","",IF(COUNTIF('CẤU HÌNH'!$E$5:$E$24,A1448)&gt;0,'CẤU HÌNH'!$C$16,IF(WEEKDAY(A1448)=1,'CẤU HÌNH'!$C$15,'CẤU HÌNH'!$C$14)))</f>
        <v/>
      </c>
      <c r="L1448" s="37" t="str">
        <f t="shared" si="1"/>
        <v/>
      </c>
      <c r="M1448" s="38" t="str">
        <f>IF(OR(A1448="",B1448=""),"",IF(F1448&lt;&gt;"",F1448,IF(G1448=0,"",IF(OR(COUNTIF('CẤU HÌNH'!$E$5:$E$24,A1448)&gt;0,WEEKDAY(A1448)=1),"TC",IF(G1448&gt;='CẤU HÌNH'!$C$11,"X",IF(G1448&gt;='CẤU HÌNH'!$C$12,"N","K"))))))</f>
        <v/>
      </c>
      <c r="N1448" s="17"/>
      <c r="O1448" s="39" t="str">
        <f t="shared" si="2"/>
        <v/>
      </c>
    </row>
    <row r="1449" ht="19.5" customHeight="1">
      <c r="A1449" s="15"/>
      <c r="B1449" s="17"/>
      <c r="C1449" s="22" t="str">
        <f t="array" ref="C1449">IF(B1449="","",IFERROR(INDEX('NHÂN VIÊN'!$C$5:$C$54,MATCH(B1449,'NHÂN VIÊN'!$B$5:$B$54,0)),"⚠ Sai mã NV"))</f>
        <v/>
      </c>
      <c r="D1449" s="24"/>
      <c r="E1449" s="24"/>
      <c r="F1449" s="25"/>
      <c r="G1449" s="32" t="str">
        <f>IF(OR(A1449="",B1449=""),"",IF(AND(D1449&lt;&gt;"",E1449&lt;&gt;""),ROUND(MAX(0,(E1449-D1449)*24-MAX(0,MIN(E1449,'CẤU HÌNH'!$C$8)-MAX(D1449,'CẤU HÌNH'!$C$7))*24),2),0))</f>
        <v/>
      </c>
      <c r="H1449" s="34" t="str">
        <f>IF(M1449="X",IF(D1449&gt;'CẤU HÌNH'!$C$5+'CẤU HÌNH'!$C$10/1440,ROUND((D1449-'CẤU HÌNH'!$C$5)*1440,0),0),"")</f>
        <v/>
      </c>
      <c r="I1449" s="34" t="str">
        <f>IF(M1449="X",IF(E1449&lt;'CẤU HÌNH'!$C$6,ROUND(('CẤU HÌNH'!$C$6-E1449)*1440,0),0),"")</f>
        <v/>
      </c>
      <c r="J1449" s="37" t="str">
        <f>IF(M1449="","",IF(M1449="TC",G1449,IF(M1449="X",IF(ROUND((E1449-'CẤU HÌNH'!$C$6)*24,4)&gt;='CẤU HÌNH'!$C$13,FLOOR(ROUND((E1449-'CẤU HÌNH'!$C$6)*24,4),0.5),0),0)))</f>
        <v/>
      </c>
      <c r="K1449" s="32" t="str">
        <f>IF(A1449="","",IF(COUNTIF('CẤU HÌNH'!$E$5:$E$24,A1449)&gt;0,'CẤU HÌNH'!$C$16,IF(WEEKDAY(A1449)=1,'CẤU HÌNH'!$C$15,'CẤU HÌNH'!$C$14)))</f>
        <v/>
      </c>
      <c r="L1449" s="37" t="str">
        <f t="shared" si="1"/>
        <v/>
      </c>
      <c r="M1449" s="38" t="str">
        <f>IF(OR(A1449="",B1449=""),"",IF(F1449&lt;&gt;"",F1449,IF(G1449=0,"",IF(OR(COUNTIF('CẤU HÌNH'!$E$5:$E$24,A1449)&gt;0,WEEKDAY(A1449)=1),"TC",IF(G1449&gt;='CẤU HÌNH'!$C$11,"X",IF(G1449&gt;='CẤU HÌNH'!$C$12,"N","K"))))))</f>
        <v/>
      </c>
      <c r="N1449" s="17"/>
      <c r="O1449" s="39" t="str">
        <f t="shared" si="2"/>
        <v/>
      </c>
    </row>
    <row r="1450" ht="19.5" customHeight="1">
      <c r="A1450" s="15"/>
      <c r="B1450" s="17"/>
      <c r="C1450" s="22" t="str">
        <f t="array" ref="C1450">IF(B1450="","",IFERROR(INDEX('NHÂN VIÊN'!$C$5:$C$54,MATCH(B1450,'NHÂN VIÊN'!$B$5:$B$54,0)),"⚠ Sai mã NV"))</f>
        <v/>
      </c>
      <c r="D1450" s="24"/>
      <c r="E1450" s="24"/>
      <c r="F1450" s="25"/>
      <c r="G1450" s="32" t="str">
        <f>IF(OR(A1450="",B1450=""),"",IF(AND(D1450&lt;&gt;"",E1450&lt;&gt;""),ROUND(MAX(0,(E1450-D1450)*24-MAX(0,MIN(E1450,'CẤU HÌNH'!$C$8)-MAX(D1450,'CẤU HÌNH'!$C$7))*24),2),0))</f>
        <v/>
      </c>
      <c r="H1450" s="34" t="str">
        <f>IF(M1450="X",IF(D1450&gt;'CẤU HÌNH'!$C$5+'CẤU HÌNH'!$C$10/1440,ROUND((D1450-'CẤU HÌNH'!$C$5)*1440,0),0),"")</f>
        <v/>
      </c>
      <c r="I1450" s="34" t="str">
        <f>IF(M1450="X",IF(E1450&lt;'CẤU HÌNH'!$C$6,ROUND(('CẤU HÌNH'!$C$6-E1450)*1440,0),0),"")</f>
        <v/>
      </c>
      <c r="J1450" s="37" t="str">
        <f>IF(M1450="","",IF(M1450="TC",G1450,IF(M1450="X",IF(ROUND((E1450-'CẤU HÌNH'!$C$6)*24,4)&gt;='CẤU HÌNH'!$C$13,FLOOR(ROUND((E1450-'CẤU HÌNH'!$C$6)*24,4),0.5),0),0)))</f>
        <v/>
      </c>
      <c r="K1450" s="32" t="str">
        <f>IF(A1450="","",IF(COUNTIF('CẤU HÌNH'!$E$5:$E$24,A1450)&gt;0,'CẤU HÌNH'!$C$16,IF(WEEKDAY(A1450)=1,'CẤU HÌNH'!$C$15,'CẤU HÌNH'!$C$14)))</f>
        <v/>
      </c>
      <c r="L1450" s="37" t="str">
        <f t="shared" si="1"/>
        <v/>
      </c>
      <c r="M1450" s="38" t="str">
        <f>IF(OR(A1450="",B1450=""),"",IF(F1450&lt;&gt;"",F1450,IF(G1450=0,"",IF(OR(COUNTIF('CẤU HÌNH'!$E$5:$E$24,A1450)&gt;0,WEEKDAY(A1450)=1),"TC",IF(G1450&gt;='CẤU HÌNH'!$C$11,"X",IF(G1450&gt;='CẤU HÌNH'!$C$12,"N","K"))))))</f>
        <v/>
      </c>
      <c r="N1450" s="17"/>
      <c r="O1450" s="39" t="str">
        <f t="shared" si="2"/>
        <v/>
      </c>
    </row>
    <row r="1451" ht="19.5" customHeight="1">
      <c r="A1451" s="15"/>
      <c r="B1451" s="17"/>
      <c r="C1451" s="22" t="str">
        <f t="array" ref="C1451">IF(B1451="","",IFERROR(INDEX('NHÂN VIÊN'!$C$5:$C$54,MATCH(B1451,'NHÂN VIÊN'!$B$5:$B$54,0)),"⚠ Sai mã NV"))</f>
        <v/>
      </c>
      <c r="D1451" s="24"/>
      <c r="E1451" s="24"/>
      <c r="F1451" s="25"/>
      <c r="G1451" s="32" t="str">
        <f>IF(OR(A1451="",B1451=""),"",IF(AND(D1451&lt;&gt;"",E1451&lt;&gt;""),ROUND(MAX(0,(E1451-D1451)*24-MAX(0,MIN(E1451,'CẤU HÌNH'!$C$8)-MAX(D1451,'CẤU HÌNH'!$C$7))*24),2),0))</f>
        <v/>
      </c>
      <c r="H1451" s="34" t="str">
        <f>IF(M1451="X",IF(D1451&gt;'CẤU HÌNH'!$C$5+'CẤU HÌNH'!$C$10/1440,ROUND((D1451-'CẤU HÌNH'!$C$5)*1440,0),0),"")</f>
        <v/>
      </c>
      <c r="I1451" s="34" t="str">
        <f>IF(M1451="X",IF(E1451&lt;'CẤU HÌNH'!$C$6,ROUND(('CẤU HÌNH'!$C$6-E1451)*1440,0),0),"")</f>
        <v/>
      </c>
      <c r="J1451" s="37" t="str">
        <f>IF(M1451="","",IF(M1451="TC",G1451,IF(M1451="X",IF(ROUND((E1451-'CẤU HÌNH'!$C$6)*24,4)&gt;='CẤU HÌNH'!$C$13,FLOOR(ROUND((E1451-'CẤU HÌNH'!$C$6)*24,4),0.5),0),0)))</f>
        <v/>
      </c>
      <c r="K1451" s="32" t="str">
        <f>IF(A1451="","",IF(COUNTIF('CẤU HÌNH'!$E$5:$E$24,A1451)&gt;0,'CẤU HÌNH'!$C$16,IF(WEEKDAY(A1451)=1,'CẤU HÌNH'!$C$15,'CẤU HÌNH'!$C$14)))</f>
        <v/>
      </c>
      <c r="L1451" s="37" t="str">
        <f t="shared" si="1"/>
        <v/>
      </c>
      <c r="M1451" s="38" t="str">
        <f>IF(OR(A1451="",B1451=""),"",IF(F1451&lt;&gt;"",F1451,IF(G1451=0,"",IF(OR(COUNTIF('CẤU HÌNH'!$E$5:$E$24,A1451)&gt;0,WEEKDAY(A1451)=1),"TC",IF(G1451&gt;='CẤU HÌNH'!$C$11,"X",IF(G1451&gt;='CẤU HÌNH'!$C$12,"N","K"))))))</f>
        <v/>
      </c>
      <c r="N1451" s="17"/>
      <c r="O1451" s="39" t="str">
        <f t="shared" si="2"/>
        <v/>
      </c>
    </row>
    <row r="1452" ht="19.5" customHeight="1">
      <c r="A1452" s="15"/>
      <c r="B1452" s="17"/>
      <c r="C1452" s="22" t="str">
        <f t="array" ref="C1452">IF(B1452="","",IFERROR(INDEX('NHÂN VIÊN'!$C$5:$C$54,MATCH(B1452,'NHÂN VIÊN'!$B$5:$B$54,0)),"⚠ Sai mã NV"))</f>
        <v/>
      </c>
      <c r="D1452" s="24"/>
      <c r="E1452" s="24"/>
      <c r="F1452" s="25"/>
      <c r="G1452" s="32" t="str">
        <f>IF(OR(A1452="",B1452=""),"",IF(AND(D1452&lt;&gt;"",E1452&lt;&gt;""),ROUND(MAX(0,(E1452-D1452)*24-MAX(0,MIN(E1452,'CẤU HÌNH'!$C$8)-MAX(D1452,'CẤU HÌNH'!$C$7))*24),2),0))</f>
        <v/>
      </c>
      <c r="H1452" s="34" t="str">
        <f>IF(M1452="X",IF(D1452&gt;'CẤU HÌNH'!$C$5+'CẤU HÌNH'!$C$10/1440,ROUND((D1452-'CẤU HÌNH'!$C$5)*1440,0),0),"")</f>
        <v/>
      </c>
      <c r="I1452" s="34" t="str">
        <f>IF(M1452="X",IF(E1452&lt;'CẤU HÌNH'!$C$6,ROUND(('CẤU HÌNH'!$C$6-E1452)*1440,0),0),"")</f>
        <v/>
      </c>
      <c r="J1452" s="37" t="str">
        <f>IF(M1452="","",IF(M1452="TC",G1452,IF(M1452="X",IF(ROUND((E1452-'CẤU HÌNH'!$C$6)*24,4)&gt;='CẤU HÌNH'!$C$13,FLOOR(ROUND((E1452-'CẤU HÌNH'!$C$6)*24,4),0.5),0),0)))</f>
        <v/>
      </c>
      <c r="K1452" s="32" t="str">
        <f>IF(A1452="","",IF(COUNTIF('CẤU HÌNH'!$E$5:$E$24,A1452)&gt;0,'CẤU HÌNH'!$C$16,IF(WEEKDAY(A1452)=1,'CẤU HÌNH'!$C$15,'CẤU HÌNH'!$C$14)))</f>
        <v/>
      </c>
      <c r="L1452" s="37" t="str">
        <f t="shared" si="1"/>
        <v/>
      </c>
      <c r="M1452" s="38" t="str">
        <f>IF(OR(A1452="",B1452=""),"",IF(F1452&lt;&gt;"",F1452,IF(G1452=0,"",IF(OR(COUNTIF('CẤU HÌNH'!$E$5:$E$24,A1452)&gt;0,WEEKDAY(A1452)=1),"TC",IF(G1452&gt;='CẤU HÌNH'!$C$11,"X",IF(G1452&gt;='CẤU HÌNH'!$C$12,"N","K"))))))</f>
        <v/>
      </c>
      <c r="N1452" s="17"/>
      <c r="O1452" s="39" t="str">
        <f t="shared" si="2"/>
        <v/>
      </c>
    </row>
    <row r="1453" ht="19.5" customHeight="1">
      <c r="A1453" s="15"/>
      <c r="B1453" s="17"/>
      <c r="C1453" s="22" t="str">
        <f t="array" ref="C1453">IF(B1453="","",IFERROR(INDEX('NHÂN VIÊN'!$C$5:$C$54,MATCH(B1453,'NHÂN VIÊN'!$B$5:$B$54,0)),"⚠ Sai mã NV"))</f>
        <v/>
      </c>
      <c r="D1453" s="24"/>
      <c r="E1453" s="24"/>
      <c r="F1453" s="25"/>
      <c r="G1453" s="32" t="str">
        <f>IF(OR(A1453="",B1453=""),"",IF(AND(D1453&lt;&gt;"",E1453&lt;&gt;""),ROUND(MAX(0,(E1453-D1453)*24-MAX(0,MIN(E1453,'CẤU HÌNH'!$C$8)-MAX(D1453,'CẤU HÌNH'!$C$7))*24),2),0))</f>
        <v/>
      </c>
      <c r="H1453" s="34" t="str">
        <f>IF(M1453="X",IF(D1453&gt;'CẤU HÌNH'!$C$5+'CẤU HÌNH'!$C$10/1440,ROUND((D1453-'CẤU HÌNH'!$C$5)*1440,0),0),"")</f>
        <v/>
      </c>
      <c r="I1453" s="34" t="str">
        <f>IF(M1453="X",IF(E1453&lt;'CẤU HÌNH'!$C$6,ROUND(('CẤU HÌNH'!$C$6-E1453)*1440,0),0),"")</f>
        <v/>
      </c>
      <c r="J1453" s="37" t="str">
        <f>IF(M1453="","",IF(M1453="TC",G1453,IF(M1453="X",IF(ROUND((E1453-'CẤU HÌNH'!$C$6)*24,4)&gt;='CẤU HÌNH'!$C$13,FLOOR(ROUND((E1453-'CẤU HÌNH'!$C$6)*24,4),0.5),0),0)))</f>
        <v/>
      </c>
      <c r="K1453" s="32" t="str">
        <f>IF(A1453="","",IF(COUNTIF('CẤU HÌNH'!$E$5:$E$24,A1453)&gt;0,'CẤU HÌNH'!$C$16,IF(WEEKDAY(A1453)=1,'CẤU HÌNH'!$C$15,'CẤU HÌNH'!$C$14)))</f>
        <v/>
      </c>
      <c r="L1453" s="37" t="str">
        <f t="shared" si="1"/>
        <v/>
      </c>
      <c r="M1453" s="38" t="str">
        <f>IF(OR(A1453="",B1453=""),"",IF(F1453&lt;&gt;"",F1453,IF(G1453=0,"",IF(OR(COUNTIF('CẤU HÌNH'!$E$5:$E$24,A1453)&gt;0,WEEKDAY(A1453)=1),"TC",IF(G1453&gt;='CẤU HÌNH'!$C$11,"X",IF(G1453&gt;='CẤU HÌNH'!$C$12,"N","K"))))))</f>
        <v/>
      </c>
      <c r="N1453" s="17"/>
      <c r="O1453" s="39" t="str">
        <f t="shared" si="2"/>
        <v/>
      </c>
    </row>
    <row r="1454" ht="19.5" customHeight="1">
      <c r="A1454" s="15"/>
      <c r="B1454" s="17"/>
      <c r="C1454" s="22" t="str">
        <f t="array" ref="C1454">IF(B1454="","",IFERROR(INDEX('NHÂN VIÊN'!$C$5:$C$54,MATCH(B1454,'NHÂN VIÊN'!$B$5:$B$54,0)),"⚠ Sai mã NV"))</f>
        <v/>
      </c>
      <c r="D1454" s="24"/>
      <c r="E1454" s="24"/>
      <c r="F1454" s="25"/>
      <c r="G1454" s="32" t="str">
        <f>IF(OR(A1454="",B1454=""),"",IF(AND(D1454&lt;&gt;"",E1454&lt;&gt;""),ROUND(MAX(0,(E1454-D1454)*24-MAX(0,MIN(E1454,'CẤU HÌNH'!$C$8)-MAX(D1454,'CẤU HÌNH'!$C$7))*24),2),0))</f>
        <v/>
      </c>
      <c r="H1454" s="34" t="str">
        <f>IF(M1454="X",IF(D1454&gt;'CẤU HÌNH'!$C$5+'CẤU HÌNH'!$C$10/1440,ROUND((D1454-'CẤU HÌNH'!$C$5)*1440,0),0),"")</f>
        <v/>
      </c>
      <c r="I1454" s="34" t="str">
        <f>IF(M1454="X",IF(E1454&lt;'CẤU HÌNH'!$C$6,ROUND(('CẤU HÌNH'!$C$6-E1454)*1440,0),0),"")</f>
        <v/>
      </c>
      <c r="J1454" s="37" t="str">
        <f>IF(M1454="","",IF(M1454="TC",G1454,IF(M1454="X",IF(ROUND((E1454-'CẤU HÌNH'!$C$6)*24,4)&gt;='CẤU HÌNH'!$C$13,FLOOR(ROUND((E1454-'CẤU HÌNH'!$C$6)*24,4),0.5),0),0)))</f>
        <v/>
      </c>
      <c r="K1454" s="32" t="str">
        <f>IF(A1454="","",IF(COUNTIF('CẤU HÌNH'!$E$5:$E$24,A1454)&gt;0,'CẤU HÌNH'!$C$16,IF(WEEKDAY(A1454)=1,'CẤU HÌNH'!$C$15,'CẤU HÌNH'!$C$14)))</f>
        <v/>
      </c>
      <c r="L1454" s="37" t="str">
        <f t="shared" si="1"/>
        <v/>
      </c>
      <c r="M1454" s="38" t="str">
        <f>IF(OR(A1454="",B1454=""),"",IF(F1454&lt;&gt;"",F1454,IF(G1454=0,"",IF(OR(COUNTIF('CẤU HÌNH'!$E$5:$E$24,A1454)&gt;0,WEEKDAY(A1454)=1),"TC",IF(G1454&gt;='CẤU HÌNH'!$C$11,"X",IF(G1454&gt;='CẤU HÌNH'!$C$12,"N","K"))))))</f>
        <v/>
      </c>
      <c r="N1454" s="17"/>
      <c r="O1454" s="39" t="str">
        <f t="shared" si="2"/>
        <v/>
      </c>
    </row>
    <row r="1455" ht="19.5" customHeight="1">
      <c r="A1455" s="15"/>
      <c r="B1455" s="17"/>
      <c r="C1455" s="22" t="str">
        <f t="array" ref="C1455">IF(B1455="","",IFERROR(INDEX('NHÂN VIÊN'!$C$5:$C$54,MATCH(B1455,'NHÂN VIÊN'!$B$5:$B$54,0)),"⚠ Sai mã NV"))</f>
        <v/>
      </c>
      <c r="D1455" s="24"/>
      <c r="E1455" s="24"/>
      <c r="F1455" s="25"/>
      <c r="G1455" s="32" t="str">
        <f>IF(OR(A1455="",B1455=""),"",IF(AND(D1455&lt;&gt;"",E1455&lt;&gt;""),ROUND(MAX(0,(E1455-D1455)*24-MAX(0,MIN(E1455,'CẤU HÌNH'!$C$8)-MAX(D1455,'CẤU HÌNH'!$C$7))*24),2),0))</f>
        <v/>
      </c>
      <c r="H1455" s="34" t="str">
        <f>IF(M1455="X",IF(D1455&gt;'CẤU HÌNH'!$C$5+'CẤU HÌNH'!$C$10/1440,ROUND((D1455-'CẤU HÌNH'!$C$5)*1440,0),0),"")</f>
        <v/>
      </c>
      <c r="I1455" s="34" t="str">
        <f>IF(M1455="X",IF(E1455&lt;'CẤU HÌNH'!$C$6,ROUND(('CẤU HÌNH'!$C$6-E1455)*1440,0),0),"")</f>
        <v/>
      </c>
      <c r="J1455" s="37" t="str">
        <f>IF(M1455="","",IF(M1455="TC",G1455,IF(M1455="X",IF(ROUND((E1455-'CẤU HÌNH'!$C$6)*24,4)&gt;='CẤU HÌNH'!$C$13,FLOOR(ROUND((E1455-'CẤU HÌNH'!$C$6)*24,4),0.5),0),0)))</f>
        <v/>
      </c>
      <c r="K1455" s="32" t="str">
        <f>IF(A1455="","",IF(COUNTIF('CẤU HÌNH'!$E$5:$E$24,A1455)&gt;0,'CẤU HÌNH'!$C$16,IF(WEEKDAY(A1455)=1,'CẤU HÌNH'!$C$15,'CẤU HÌNH'!$C$14)))</f>
        <v/>
      </c>
      <c r="L1455" s="37" t="str">
        <f t="shared" si="1"/>
        <v/>
      </c>
      <c r="M1455" s="38" t="str">
        <f>IF(OR(A1455="",B1455=""),"",IF(F1455&lt;&gt;"",F1455,IF(G1455=0,"",IF(OR(COUNTIF('CẤU HÌNH'!$E$5:$E$24,A1455)&gt;0,WEEKDAY(A1455)=1),"TC",IF(G1455&gt;='CẤU HÌNH'!$C$11,"X",IF(G1455&gt;='CẤU HÌNH'!$C$12,"N","K"))))))</f>
        <v/>
      </c>
      <c r="N1455" s="17"/>
      <c r="O1455" s="39" t="str">
        <f t="shared" si="2"/>
        <v/>
      </c>
    </row>
    <row r="1456" ht="19.5" customHeight="1">
      <c r="A1456" s="15"/>
      <c r="B1456" s="17"/>
      <c r="C1456" s="22" t="str">
        <f t="array" ref="C1456">IF(B1456="","",IFERROR(INDEX('NHÂN VIÊN'!$C$5:$C$54,MATCH(B1456,'NHÂN VIÊN'!$B$5:$B$54,0)),"⚠ Sai mã NV"))</f>
        <v/>
      </c>
      <c r="D1456" s="24"/>
      <c r="E1456" s="24"/>
      <c r="F1456" s="25"/>
      <c r="G1456" s="32" t="str">
        <f>IF(OR(A1456="",B1456=""),"",IF(AND(D1456&lt;&gt;"",E1456&lt;&gt;""),ROUND(MAX(0,(E1456-D1456)*24-MAX(0,MIN(E1456,'CẤU HÌNH'!$C$8)-MAX(D1456,'CẤU HÌNH'!$C$7))*24),2),0))</f>
        <v/>
      </c>
      <c r="H1456" s="34" t="str">
        <f>IF(M1456="X",IF(D1456&gt;'CẤU HÌNH'!$C$5+'CẤU HÌNH'!$C$10/1440,ROUND((D1456-'CẤU HÌNH'!$C$5)*1440,0),0),"")</f>
        <v/>
      </c>
      <c r="I1456" s="34" t="str">
        <f>IF(M1456="X",IF(E1456&lt;'CẤU HÌNH'!$C$6,ROUND(('CẤU HÌNH'!$C$6-E1456)*1440,0),0),"")</f>
        <v/>
      </c>
      <c r="J1456" s="37" t="str">
        <f>IF(M1456="","",IF(M1456="TC",G1456,IF(M1456="X",IF(ROUND((E1456-'CẤU HÌNH'!$C$6)*24,4)&gt;='CẤU HÌNH'!$C$13,FLOOR(ROUND((E1456-'CẤU HÌNH'!$C$6)*24,4),0.5),0),0)))</f>
        <v/>
      </c>
      <c r="K1456" s="32" t="str">
        <f>IF(A1456="","",IF(COUNTIF('CẤU HÌNH'!$E$5:$E$24,A1456)&gt;0,'CẤU HÌNH'!$C$16,IF(WEEKDAY(A1456)=1,'CẤU HÌNH'!$C$15,'CẤU HÌNH'!$C$14)))</f>
        <v/>
      </c>
      <c r="L1456" s="37" t="str">
        <f t="shared" si="1"/>
        <v/>
      </c>
      <c r="M1456" s="38" t="str">
        <f>IF(OR(A1456="",B1456=""),"",IF(F1456&lt;&gt;"",F1456,IF(G1456=0,"",IF(OR(COUNTIF('CẤU HÌNH'!$E$5:$E$24,A1456)&gt;0,WEEKDAY(A1456)=1),"TC",IF(G1456&gt;='CẤU HÌNH'!$C$11,"X",IF(G1456&gt;='CẤU HÌNH'!$C$12,"N","K"))))))</f>
        <v/>
      </c>
      <c r="N1456" s="17"/>
      <c r="O1456" s="39" t="str">
        <f t="shared" si="2"/>
        <v/>
      </c>
    </row>
    <row r="1457" ht="19.5" customHeight="1">
      <c r="A1457" s="15"/>
      <c r="B1457" s="17"/>
      <c r="C1457" s="22" t="str">
        <f t="array" ref="C1457">IF(B1457="","",IFERROR(INDEX('NHÂN VIÊN'!$C$5:$C$54,MATCH(B1457,'NHÂN VIÊN'!$B$5:$B$54,0)),"⚠ Sai mã NV"))</f>
        <v/>
      </c>
      <c r="D1457" s="24"/>
      <c r="E1457" s="24"/>
      <c r="F1457" s="25"/>
      <c r="G1457" s="32" t="str">
        <f>IF(OR(A1457="",B1457=""),"",IF(AND(D1457&lt;&gt;"",E1457&lt;&gt;""),ROUND(MAX(0,(E1457-D1457)*24-MAX(0,MIN(E1457,'CẤU HÌNH'!$C$8)-MAX(D1457,'CẤU HÌNH'!$C$7))*24),2),0))</f>
        <v/>
      </c>
      <c r="H1457" s="34" t="str">
        <f>IF(M1457="X",IF(D1457&gt;'CẤU HÌNH'!$C$5+'CẤU HÌNH'!$C$10/1440,ROUND((D1457-'CẤU HÌNH'!$C$5)*1440,0),0),"")</f>
        <v/>
      </c>
      <c r="I1457" s="34" t="str">
        <f>IF(M1457="X",IF(E1457&lt;'CẤU HÌNH'!$C$6,ROUND(('CẤU HÌNH'!$C$6-E1457)*1440,0),0),"")</f>
        <v/>
      </c>
      <c r="J1457" s="37" t="str">
        <f>IF(M1457="","",IF(M1457="TC",G1457,IF(M1457="X",IF(ROUND((E1457-'CẤU HÌNH'!$C$6)*24,4)&gt;='CẤU HÌNH'!$C$13,FLOOR(ROUND((E1457-'CẤU HÌNH'!$C$6)*24,4),0.5),0),0)))</f>
        <v/>
      </c>
      <c r="K1457" s="32" t="str">
        <f>IF(A1457="","",IF(COUNTIF('CẤU HÌNH'!$E$5:$E$24,A1457)&gt;0,'CẤU HÌNH'!$C$16,IF(WEEKDAY(A1457)=1,'CẤU HÌNH'!$C$15,'CẤU HÌNH'!$C$14)))</f>
        <v/>
      </c>
      <c r="L1457" s="37" t="str">
        <f t="shared" si="1"/>
        <v/>
      </c>
      <c r="M1457" s="38" t="str">
        <f>IF(OR(A1457="",B1457=""),"",IF(F1457&lt;&gt;"",F1457,IF(G1457=0,"",IF(OR(COUNTIF('CẤU HÌNH'!$E$5:$E$24,A1457)&gt;0,WEEKDAY(A1457)=1),"TC",IF(G1457&gt;='CẤU HÌNH'!$C$11,"X",IF(G1457&gt;='CẤU HÌNH'!$C$12,"N","K"))))))</f>
        <v/>
      </c>
      <c r="N1457" s="17"/>
      <c r="O1457" s="39" t="str">
        <f t="shared" si="2"/>
        <v/>
      </c>
    </row>
    <row r="1458" ht="19.5" customHeight="1">
      <c r="A1458" s="15"/>
      <c r="B1458" s="17"/>
      <c r="C1458" s="22" t="str">
        <f t="array" ref="C1458">IF(B1458="","",IFERROR(INDEX('NHÂN VIÊN'!$C$5:$C$54,MATCH(B1458,'NHÂN VIÊN'!$B$5:$B$54,0)),"⚠ Sai mã NV"))</f>
        <v/>
      </c>
      <c r="D1458" s="24"/>
      <c r="E1458" s="24"/>
      <c r="F1458" s="25"/>
      <c r="G1458" s="32" t="str">
        <f>IF(OR(A1458="",B1458=""),"",IF(AND(D1458&lt;&gt;"",E1458&lt;&gt;""),ROUND(MAX(0,(E1458-D1458)*24-MAX(0,MIN(E1458,'CẤU HÌNH'!$C$8)-MAX(D1458,'CẤU HÌNH'!$C$7))*24),2),0))</f>
        <v/>
      </c>
      <c r="H1458" s="34" t="str">
        <f>IF(M1458="X",IF(D1458&gt;'CẤU HÌNH'!$C$5+'CẤU HÌNH'!$C$10/1440,ROUND((D1458-'CẤU HÌNH'!$C$5)*1440,0),0),"")</f>
        <v/>
      </c>
      <c r="I1458" s="34" t="str">
        <f>IF(M1458="X",IF(E1458&lt;'CẤU HÌNH'!$C$6,ROUND(('CẤU HÌNH'!$C$6-E1458)*1440,0),0),"")</f>
        <v/>
      </c>
      <c r="J1458" s="37" t="str">
        <f>IF(M1458="","",IF(M1458="TC",G1458,IF(M1458="X",IF(ROUND((E1458-'CẤU HÌNH'!$C$6)*24,4)&gt;='CẤU HÌNH'!$C$13,FLOOR(ROUND((E1458-'CẤU HÌNH'!$C$6)*24,4),0.5),0),0)))</f>
        <v/>
      </c>
      <c r="K1458" s="32" t="str">
        <f>IF(A1458="","",IF(COUNTIF('CẤU HÌNH'!$E$5:$E$24,A1458)&gt;0,'CẤU HÌNH'!$C$16,IF(WEEKDAY(A1458)=1,'CẤU HÌNH'!$C$15,'CẤU HÌNH'!$C$14)))</f>
        <v/>
      </c>
      <c r="L1458" s="37" t="str">
        <f t="shared" si="1"/>
        <v/>
      </c>
      <c r="M1458" s="38" t="str">
        <f>IF(OR(A1458="",B1458=""),"",IF(F1458&lt;&gt;"",F1458,IF(G1458=0,"",IF(OR(COUNTIF('CẤU HÌNH'!$E$5:$E$24,A1458)&gt;0,WEEKDAY(A1458)=1),"TC",IF(G1458&gt;='CẤU HÌNH'!$C$11,"X",IF(G1458&gt;='CẤU HÌNH'!$C$12,"N","K"))))))</f>
        <v/>
      </c>
      <c r="N1458" s="17"/>
      <c r="O1458" s="39" t="str">
        <f t="shared" si="2"/>
        <v/>
      </c>
    </row>
    <row r="1459" ht="19.5" customHeight="1">
      <c r="A1459" s="15"/>
      <c r="B1459" s="17"/>
      <c r="C1459" s="22" t="str">
        <f t="array" ref="C1459">IF(B1459="","",IFERROR(INDEX('NHÂN VIÊN'!$C$5:$C$54,MATCH(B1459,'NHÂN VIÊN'!$B$5:$B$54,0)),"⚠ Sai mã NV"))</f>
        <v/>
      </c>
      <c r="D1459" s="24"/>
      <c r="E1459" s="24"/>
      <c r="F1459" s="25"/>
      <c r="G1459" s="32" t="str">
        <f>IF(OR(A1459="",B1459=""),"",IF(AND(D1459&lt;&gt;"",E1459&lt;&gt;""),ROUND(MAX(0,(E1459-D1459)*24-MAX(0,MIN(E1459,'CẤU HÌNH'!$C$8)-MAX(D1459,'CẤU HÌNH'!$C$7))*24),2),0))</f>
        <v/>
      </c>
      <c r="H1459" s="34" t="str">
        <f>IF(M1459="X",IF(D1459&gt;'CẤU HÌNH'!$C$5+'CẤU HÌNH'!$C$10/1440,ROUND((D1459-'CẤU HÌNH'!$C$5)*1440,0),0),"")</f>
        <v/>
      </c>
      <c r="I1459" s="34" t="str">
        <f>IF(M1459="X",IF(E1459&lt;'CẤU HÌNH'!$C$6,ROUND(('CẤU HÌNH'!$C$6-E1459)*1440,0),0),"")</f>
        <v/>
      </c>
      <c r="J1459" s="37" t="str">
        <f>IF(M1459="","",IF(M1459="TC",G1459,IF(M1459="X",IF(ROUND((E1459-'CẤU HÌNH'!$C$6)*24,4)&gt;='CẤU HÌNH'!$C$13,FLOOR(ROUND((E1459-'CẤU HÌNH'!$C$6)*24,4),0.5),0),0)))</f>
        <v/>
      </c>
      <c r="K1459" s="32" t="str">
        <f>IF(A1459="","",IF(COUNTIF('CẤU HÌNH'!$E$5:$E$24,A1459)&gt;0,'CẤU HÌNH'!$C$16,IF(WEEKDAY(A1459)=1,'CẤU HÌNH'!$C$15,'CẤU HÌNH'!$C$14)))</f>
        <v/>
      </c>
      <c r="L1459" s="37" t="str">
        <f t="shared" si="1"/>
        <v/>
      </c>
      <c r="M1459" s="38" t="str">
        <f>IF(OR(A1459="",B1459=""),"",IF(F1459&lt;&gt;"",F1459,IF(G1459=0,"",IF(OR(COUNTIF('CẤU HÌNH'!$E$5:$E$24,A1459)&gt;0,WEEKDAY(A1459)=1),"TC",IF(G1459&gt;='CẤU HÌNH'!$C$11,"X",IF(G1459&gt;='CẤU HÌNH'!$C$12,"N","K"))))))</f>
        <v/>
      </c>
      <c r="N1459" s="17"/>
      <c r="O1459" s="39" t="str">
        <f t="shared" si="2"/>
        <v/>
      </c>
    </row>
    <row r="1460" ht="19.5" customHeight="1">
      <c r="A1460" s="15"/>
      <c r="B1460" s="17"/>
      <c r="C1460" s="22" t="str">
        <f t="array" ref="C1460">IF(B1460="","",IFERROR(INDEX('NHÂN VIÊN'!$C$5:$C$54,MATCH(B1460,'NHÂN VIÊN'!$B$5:$B$54,0)),"⚠ Sai mã NV"))</f>
        <v/>
      </c>
      <c r="D1460" s="24"/>
      <c r="E1460" s="24"/>
      <c r="F1460" s="25"/>
      <c r="G1460" s="32" t="str">
        <f>IF(OR(A1460="",B1460=""),"",IF(AND(D1460&lt;&gt;"",E1460&lt;&gt;""),ROUND(MAX(0,(E1460-D1460)*24-MAX(0,MIN(E1460,'CẤU HÌNH'!$C$8)-MAX(D1460,'CẤU HÌNH'!$C$7))*24),2),0))</f>
        <v/>
      </c>
      <c r="H1460" s="34" t="str">
        <f>IF(M1460="X",IF(D1460&gt;'CẤU HÌNH'!$C$5+'CẤU HÌNH'!$C$10/1440,ROUND((D1460-'CẤU HÌNH'!$C$5)*1440,0),0),"")</f>
        <v/>
      </c>
      <c r="I1460" s="34" t="str">
        <f>IF(M1460="X",IF(E1460&lt;'CẤU HÌNH'!$C$6,ROUND(('CẤU HÌNH'!$C$6-E1460)*1440,0),0),"")</f>
        <v/>
      </c>
      <c r="J1460" s="37" t="str">
        <f>IF(M1460="","",IF(M1460="TC",G1460,IF(M1460="X",IF(ROUND((E1460-'CẤU HÌNH'!$C$6)*24,4)&gt;='CẤU HÌNH'!$C$13,FLOOR(ROUND((E1460-'CẤU HÌNH'!$C$6)*24,4),0.5),0),0)))</f>
        <v/>
      </c>
      <c r="K1460" s="32" t="str">
        <f>IF(A1460="","",IF(COUNTIF('CẤU HÌNH'!$E$5:$E$24,A1460)&gt;0,'CẤU HÌNH'!$C$16,IF(WEEKDAY(A1460)=1,'CẤU HÌNH'!$C$15,'CẤU HÌNH'!$C$14)))</f>
        <v/>
      </c>
      <c r="L1460" s="37" t="str">
        <f t="shared" si="1"/>
        <v/>
      </c>
      <c r="M1460" s="38" t="str">
        <f>IF(OR(A1460="",B1460=""),"",IF(F1460&lt;&gt;"",F1460,IF(G1460=0,"",IF(OR(COUNTIF('CẤU HÌNH'!$E$5:$E$24,A1460)&gt;0,WEEKDAY(A1460)=1),"TC",IF(G1460&gt;='CẤU HÌNH'!$C$11,"X",IF(G1460&gt;='CẤU HÌNH'!$C$12,"N","K"))))))</f>
        <v/>
      </c>
      <c r="N1460" s="17"/>
      <c r="O1460" s="39" t="str">
        <f t="shared" si="2"/>
        <v/>
      </c>
    </row>
    <row r="1461" ht="19.5" customHeight="1">
      <c r="A1461" s="15"/>
      <c r="B1461" s="17"/>
      <c r="C1461" s="22" t="str">
        <f t="array" ref="C1461">IF(B1461="","",IFERROR(INDEX('NHÂN VIÊN'!$C$5:$C$54,MATCH(B1461,'NHÂN VIÊN'!$B$5:$B$54,0)),"⚠ Sai mã NV"))</f>
        <v/>
      </c>
      <c r="D1461" s="24"/>
      <c r="E1461" s="24"/>
      <c r="F1461" s="25"/>
      <c r="G1461" s="32" t="str">
        <f>IF(OR(A1461="",B1461=""),"",IF(AND(D1461&lt;&gt;"",E1461&lt;&gt;""),ROUND(MAX(0,(E1461-D1461)*24-MAX(0,MIN(E1461,'CẤU HÌNH'!$C$8)-MAX(D1461,'CẤU HÌNH'!$C$7))*24),2),0))</f>
        <v/>
      </c>
      <c r="H1461" s="34" t="str">
        <f>IF(M1461="X",IF(D1461&gt;'CẤU HÌNH'!$C$5+'CẤU HÌNH'!$C$10/1440,ROUND((D1461-'CẤU HÌNH'!$C$5)*1440,0),0),"")</f>
        <v/>
      </c>
      <c r="I1461" s="34" t="str">
        <f>IF(M1461="X",IF(E1461&lt;'CẤU HÌNH'!$C$6,ROUND(('CẤU HÌNH'!$C$6-E1461)*1440,0),0),"")</f>
        <v/>
      </c>
      <c r="J1461" s="37" t="str">
        <f>IF(M1461="","",IF(M1461="TC",G1461,IF(M1461="X",IF(ROUND((E1461-'CẤU HÌNH'!$C$6)*24,4)&gt;='CẤU HÌNH'!$C$13,FLOOR(ROUND((E1461-'CẤU HÌNH'!$C$6)*24,4),0.5),0),0)))</f>
        <v/>
      </c>
      <c r="K1461" s="32" t="str">
        <f>IF(A1461="","",IF(COUNTIF('CẤU HÌNH'!$E$5:$E$24,A1461)&gt;0,'CẤU HÌNH'!$C$16,IF(WEEKDAY(A1461)=1,'CẤU HÌNH'!$C$15,'CẤU HÌNH'!$C$14)))</f>
        <v/>
      </c>
      <c r="L1461" s="37" t="str">
        <f t="shared" si="1"/>
        <v/>
      </c>
      <c r="M1461" s="38" t="str">
        <f>IF(OR(A1461="",B1461=""),"",IF(F1461&lt;&gt;"",F1461,IF(G1461=0,"",IF(OR(COUNTIF('CẤU HÌNH'!$E$5:$E$24,A1461)&gt;0,WEEKDAY(A1461)=1),"TC",IF(G1461&gt;='CẤU HÌNH'!$C$11,"X",IF(G1461&gt;='CẤU HÌNH'!$C$12,"N","K"))))))</f>
        <v/>
      </c>
      <c r="N1461" s="17"/>
      <c r="O1461" s="39" t="str">
        <f t="shared" si="2"/>
        <v/>
      </c>
    </row>
    <row r="1462" ht="19.5" customHeight="1">
      <c r="A1462" s="15"/>
      <c r="B1462" s="17"/>
      <c r="C1462" s="22" t="str">
        <f t="array" ref="C1462">IF(B1462="","",IFERROR(INDEX('NHÂN VIÊN'!$C$5:$C$54,MATCH(B1462,'NHÂN VIÊN'!$B$5:$B$54,0)),"⚠ Sai mã NV"))</f>
        <v/>
      </c>
      <c r="D1462" s="24"/>
      <c r="E1462" s="24"/>
      <c r="F1462" s="25"/>
      <c r="G1462" s="32" t="str">
        <f>IF(OR(A1462="",B1462=""),"",IF(AND(D1462&lt;&gt;"",E1462&lt;&gt;""),ROUND(MAX(0,(E1462-D1462)*24-MAX(0,MIN(E1462,'CẤU HÌNH'!$C$8)-MAX(D1462,'CẤU HÌNH'!$C$7))*24),2),0))</f>
        <v/>
      </c>
      <c r="H1462" s="34" t="str">
        <f>IF(M1462="X",IF(D1462&gt;'CẤU HÌNH'!$C$5+'CẤU HÌNH'!$C$10/1440,ROUND((D1462-'CẤU HÌNH'!$C$5)*1440,0),0),"")</f>
        <v/>
      </c>
      <c r="I1462" s="34" t="str">
        <f>IF(M1462="X",IF(E1462&lt;'CẤU HÌNH'!$C$6,ROUND(('CẤU HÌNH'!$C$6-E1462)*1440,0),0),"")</f>
        <v/>
      </c>
      <c r="J1462" s="37" t="str">
        <f>IF(M1462="","",IF(M1462="TC",G1462,IF(M1462="X",IF(ROUND((E1462-'CẤU HÌNH'!$C$6)*24,4)&gt;='CẤU HÌNH'!$C$13,FLOOR(ROUND((E1462-'CẤU HÌNH'!$C$6)*24,4),0.5),0),0)))</f>
        <v/>
      </c>
      <c r="K1462" s="32" t="str">
        <f>IF(A1462="","",IF(COUNTIF('CẤU HÌNH'!$E$5:$E$24,A1462)&gt;0,'CẤU HÌNH'!$C$16,IF(WEEKDAY(A1462)=1,'CẤU HÌNH'!$C$15,'CẤU HÌNH'!$C$14)))</f>
        <v/>
      </c>
      <c r="L1462" s="37" t="str">
        <f t="shared" si="1"/>
        <v/>
      </c>
      <c r="M1462" s="38" t="str">
        <f>IF(OR(A1462="",B1462=""),"",IF(F1462&lt;&gt;"",F1462,IF(G1462=0,"",IF(OR(COUNTIF('CẤU HÌNH'!$E$5:$E$24,A1462)&gt;0,WEEKDAY(A1462)=1),"TC",IF(G1462&gt;='CẤU HÌNH'!$C$11,"X",IF(G1462&gt;='CẤU HÌNH'!$C$12,"N","K"))))))</f>
        <v/>
      </c>
      <c r="N1462" s="17"/>
      <c r="O1462" s="39" t="str">
        <f t="shared" si="2"/>
        <v/>
      </c>
    </row>
    <row r="1463" ht="19.5" customHeight="1">
      <c r="A1463" s="15"/>
      <c r="B1463" s="17"/>
      <c r="C1463" s="22" t="str">
        <f t="array" ref="C1463">IF(B1463="","",IFERROR(INDEX('NHÂN VIÊN'!$C$5:$C$54,MATCH(B1463,'NHÂN VIÊN'!$B$5:$B$54,0)),"⚠ Sai mã NV"))</f>
        <v/>
      </c>
      <c r="D1463" s="24"/>
      <c r="E1463" s="24"/>
      <c r="F1463" s="25"/>
      <c r="G1463" s="32" t="str">
        <f>IF(OR(A1463="",B1463=""),"",IF(AND(D1463&lt;&gt;"",E1463&lt;&gt;""),ROUND(MAX(0,(E1463-D1463)*24-MAX(0,MIN(E1463,'CẤU HÌNH'!$C$8)-MAX(D1463,'CẤU HÌNH'!$C$7))*24),2),0))</f>
        <v/>
      </c>
      <c r="H1463" s="34" t="str">
        <f>IF(M1463="X",IF(D1463&gt;'CẤU HÌNH'!$C$5+'CẤU HÌNH'!$C$10/1440,ROUND((D1463-'CẤU HÌNH'!$C$5)*1440,0),0),"")</f>
        <v/>
      </c>
      <c r="I1463" s="34" t="str">
        <f>IF(M1463="X",IF(E1463&lt;'CẤU HÌNH'!$C$6,ROUND(('CẤU HÌNH'!$C$6-E1463)*1440,0),0),"")</f>
        <v/>
      </c>
      <c r="J1463" s="37" t="str">
        <f>IF(M1463="","",IF(M1463="TC",G1463,IF(M1463="X",IF(ROUND((E1463-'CẤU HÌNH'!$C$6)*24,4)&gt;='CẤU HÌNH'!$C$13,FLOOR(ROUND((E1463-'CẤU HÌNH'!$C$6)*24,4),0.5),0),0)))</f>
        <v/>
      </c>
      <c r="K1463" s="32" t="str">
        <f>IF(A1463="","",IF(COUNTIF('CẤU HÌNH'!$E$5:$E$24,A1463)&gt;0,'CẤU HÌNH'!$C$16,IF(WEEKDAY(A1463)=1,'CẤU HÌNH'!$C$15,'CẤU HÌNH'!$C$14)))</f>
        <v/>
      </c>
      <c r="L1463" s="37" t="str">
        <f t="shared" si="1"/>
        <v/>
      </c>
      <c r="M1463" s="38" t="str">
        <f>IF(OR(A1463="",B1463=""),"",IF(F1463&lt;&gt;"",F1463,IF(G1463=0,"",IF(OR(COUNTIF('CẤU HÌNH'!$E$5:$E$24,A1463)&gt;0,WEEKDAY(A1463)=1),"TC",IF(G1463&gt;='CẤU HÌNH'!$C$11,"X",IF(G1463&gt;='CẤU HÌNH'!$C$12,"N","K"))))))</f>
        <v/>
      </c>
      <c r="N1463" s="17"/>
      <c r="O1463" s="39" t="str">
        <f t="shared" si="2"/>
        <v/>
      </c>
    </row>
    <row r="1464" ht="19.5" customHeight="1">
      <c r="A1464" s="15"/>
      <c r="B1464" s="17"/>
      <c r="C1464" s="22" t="str">
        <f t="array" ref="C1464">IF(B1464="","",IFERROR(INDEX('NHÂN VIÊN'!$C$5:$C$54,MATCH(B1464,'NHÂN VIÊN'!$B$5:$B$54,0)),"⚠ Sai mã NV"))</f>
        <v/>
      </c>
      <c r="D1464" s="24"/>
      <c r="E1464" s="24"/>
      <c r="F1464" s="25"/>
      <c r="G1464" s="32" t="str">
        <f>IF(OR(A1464="",B1464=""),"",IF(AND(D1464&lt;&gt;"",E1464&lt;&gt;""),ROUND(MAX(0,(E1464-D1464)*24-MAX(0,MIN(E1464,'CẤU HÌNH'!$C$8)-MAX(D1464,'CẤU HÌNH'!$C$7))*24),2),0))</f>
        <v/>
      </c>
      <c r="H1464" s="34" t="str">
        <f>IF(M1464="X",IF(D1464&gt;'CẤU HÌNH'!$C$5+'CẤU HÌNH'!$C$10/1440,ROUND((D1464-'CẤU HÌNH'!$C$5)*1440,0),0),"")</f>
        <v/>
      </c>
      <c r="I1464" s="34" t="str">
        <f>IF(M1464="X",IF(E1464&lt;'CẤU HÌNH'!$C$6,ROUND(('CẤU HÌNH'!$C$6-E1464)*1440,0),0),"")</f>
        <v/>
      </c>
      <c r="J1464" s="37" t="str">
        <f>IF(M1464="","",IF(M1464="TC",G1464,IF(M1464="X",IF(ROUND((E1464-'CẤU HÌNH'!$C$6)*24,4)&gt;='CẤU HÌNH'!$C$13,FLOOR(ROUND((E1464-'CẤU HÌNH'!$C$6)*24,4),0.5),0),0)))</f>
        <v/>
      </c>
      <c r="K1464" s="32" t="str">
        <f>IF(A1464="","",IF(COUNTIF('CẤU HÌNH'!$E$5:$E$24,A1464)&gt;0,'CẤU HÌNH'!$C$16,IF(WEEKDAY(A1464)=1,'CẤU HÌNH'!$C$15,'CẤU HÌNH'!$C$14)))</f>
        <v/>
      </c>
      <c r="L1464" s="37" t="str">
        <f t="shared" si="1"/>
        <v/>
      </c>
      <c r="M1464" s="38" t="str">
        <f>IF(OR(A1464="",B1464=""),"",IF(F1464&lt;&gt;"",F1464,IF(G1464=0,"",IF(OR(COUNTIF('CẤU HÌNH'!$E$5:$E$24,A1464)&gt;0,WEEKDAY(A1464)=1),"TC",IF(G1464&gt;='CẤU HÌNH'!$C$11,"X",IF(G1464&gt;='CẤU HÌNH'!$C$12,"N","K"))))))</f>
        <v/>
      </c>
      <c r="N1464" s="17"/>
      <c r="O1464" s="39" t="str">
        <f t="shared" si="2"/>
        <v/>
      </c>
    </row>
    <row r="1465" ht="19.5" customHeight="1">
      <c r="A1465" s="15"/>
      <c r="B1465" s="17"/>
      <c r="C1465" s="22" t="str">
        <f t="array" ref="C1465">IF(B1465="","",IFERROR(INDEX('NHÂN VIÊN'!$C$5:$C$54,MATCH(B1465,'NHÂN VIÊN'!$B$5:$B$54,0)),"⚠ Sai mã NV"))</f>
        <v/>
      </c>
      <c r="D1465" s="24"/>
      <c r="E1465" s="24"/>
      <c r="F1465" s="25"/>
      <c r="G1465" s="32" t="str">
        <f>IF(OR(A1465="",B1465=""),"",IF(AND(D1465&lt;&gt;"",E1465&lt;&gt;""),ROUND(MAX(0,(E1465-D1465)*24-MAX(0,MIN(E1465,'CẤU HÌNH'!$C$8)-MAX(D1465,'CẤU HÌNH'!$C$7))*24),2),0))</f>
        <v/>
      </c>
      <c r="H1465" s="34" t="str">
        <f>IF(M1465="X",IF(D1465&gt;'CẤU HÌNH'!$C$5+'CẤU HÌNH'!$C$10/1440,ROUND((D1465-'CẤU HÌNH'!$C$5)*1440,0),0),"")</f>
        <v/>
      </c>
      <c r="I1465" s="34" t="str">
        <f>IF(M1465="X",IF(E1465&lt;'CẤU HÌNH'!$C$6,ROUND(('CẤU HÌNH'!$C$6-E1465)*1440,0),0),"")</f>
        <v/>
      </c>
      <c r="J1465" s="37" t="str">
        <f>IF(M1465="","",IF(M1465="TC",G1465,IF(M1465="X",IF(ROUND((E1465-'CẤU HÌNH'!$C$6)*24,4)&gt;='CẤU HÌNH'!$C$13,FLOOR(ROUND((E1465-'CẤU HÌNH'!$C$6)*24,4),0.5),0),0)))</f>
        <v/>
      </c>
      <c r="K1465" s="32" t="str">
        <f>IF(A1465="","",IF(COUNTIF('CẤU HÌNH'!$E$5:$E$24,A1465)&gt;0,'CẤU HÌNH'!$C$16,IF(WEEKDAY(A1465)=1,'CẤU HÌNH'!$C$15,'CẤU HÌNH'!$C$14)))</f>
        <v/>
      </c>
      <c r="L1465" s="37" t="str">
        <f t="shared" si="1"/>
        <v/>
      </c>
      <c r="M1465" s="38" t="str">
        <f>IF(OR(A1465="",B1465=""),"",IF(F1465&lt;&gt;"",F1465,IF(G1465=0,"",IF(OR(COUNTIF('CẤU HÌNH'!$E$5:$E$24,A1465)&gt;0,WEEKDAY(A1465)=1),"TC",IF(G1465&gt;='CẤU HÌNH'!$C$11,"X",IF(G1465&gt;='CẤU HÌNH'!$C$12,"N","K"))))))</f>
        <v/>
      </c>
      <c r="N1465" s="17"/>
      <c r="O1465" s="39" t="str">
        <f t="shared" si="2"/>
        <v/>
      </c>
    </row>
    <row r="1466" ht="19.5" customHeight="1">
      <c r="A1466" s="15"/>
      <c r="B1466" s="17"/>
      <c r="C1466" s="22" t="str">
        <f t="array" ref="C1466">IF(B1466="","",IFERROR(INDEX('NHÂN VIÊN'!$C$5:$C$54,MATCH(B1466,'NHÂN VIÊN'!$B$5:$B$54,0)),"⚠ Sai mã NV"))</f>
        <v/>
      </c>
      <c r="D1466" s="24"/>
      <c r="E1466" s="24"/>
      <c r="F1466" s="25"/>
      <c r="G1466" s="32" t="str">
        <f>IF(OR(A1466="",B1466=""),"",IF(AND(D1466&lt;&gt;"",E1466&lt;&gt;""),ROUND(MAX(0,(E1466-D1466)*24-MAX(0,MIN(E1466,'CẤU HÌNH'!$C$8)-MAX(D1466,'CẤU HÌNH'!$C$7))*24),2),0))</f>
        <v/>
      </c>
      <c r="H1466" s="34" t="str">
        <f>IF(M1466="X",IF(D1466&gt;'CẤU HÌNH'!$C$5+'CẤU HÌNH'!$C$10/1440,ROUND((D1466-'CẤU HÌNH'!$C$5)*1440,0),0),"")</f>
        <v/>
      </c>
      <c r="I1466" s="34" t="str">
        <f>IF(M1466="X",IF(E1466&lt;'CẤU HÌNH'!$C$6,ROUND(('CẤU HÌNH'!$C$6-E1466)*1440,0),0),"")</f>
        <v/>
      </c>
      <c r="J1466" s="37" t="str">
        <f>IF(M1466="","",IF(M1466="TC",G1466,IF(M1466="X",IF(ROUND((E1466-'CẤU HÌNH'!$C$6)*24,4)&gt;='CẤU HÌNH'!$C$13,FLOOR(ROUND((E1466-'CẤU HÌNH'!$C$6)*24,4),0.5),0),0)))</f>
        <v/>
      </c>
      <c r="K1466" s="32" t="str">
        <f>IF(A1466="","",IF(COUNTIF('CẤU HÌNH'!$E$5:$E$24,A1466)&gt;0,'CẤU HÌNH'!$C$16,IF(WEEKDAY(A1466)=1,'CẤU HÌNH'!$C$15,'CẤU HÌNH'!$C$14)))</f>
        <v/>
      </c>
      <c r="L1466" s="37" t="str">
        <f t="shared" si="1"/>
        <v/>
      </c>
      <c r="M1466" s="38" t="str">
        <f>IF(OR(A1466="",B1466=""),"",IF(F1466&lt;&gt;"",F1466,IF(G1466=0,"",IF(OR(COUNTIF('CẤU HÌNH'!$E$5:$E$24,A1466)&gt;0,WEEKDAY(A1466)=1),"TC",IF(G1466&gt;='CẤU HÌNH'!$C$11,"X",IF(G1466&gt;='CẤU HÌNH'!$C$12,"N","K"))))))</f>
        <v/>
      </c>
      <c r="N1466" s="17"/>
      <c r="O1466" s="39" t="str">
        <f t="shared" si="2"/>
        <v/>
      </c>
    </row>
    <row r="1467" ht="19.5" customHeight="1">
      <c r="A1467" s="15"/>
      <c r="B1467" s="17"/>
      <c r="C1467" s="22" t="str">
        <f t="array" ref="C1467">IF(B1467="","",IFERROR(INDEX('NHÂN VIÊN'!$C$5:$C$54,MATCH(B1467,'NHÂN VIÊN'!$B$5:$B$54,0)),"⚠ Sai mã NV"))</f>
        <v/>
      </c>
      <c r="D1467" s="24"/>
      <c r="E1467" s="24"/>
      <c r="F1467" s="25"/>
      <c r="G1467" s="32" t="str">
        <f>IF(OR(A1467="",B1467=""),"",IF(AND(D1467&lt;&gt;"",E1467&lt;&gt;""),ROUND(MAX(0,(E1467-D1467)*24-MAX(0,MIN(E1467,'CẤU HÌNH'!$C$8)-MAX(D1467,'CẤU HÌNH'!$C$7))*24),2),0))</f>
        <v/>
      </c>
      <c r="H1467" s="34" t="str">
        <f>IF(M1467="X",IF(D1467&gt;'CẤU HÌNH'!$C$5+'CẤU HÌNH'!$C$10/1440,ROUND((D1467-'CẤU HÌNH'!$C$5)*1440,0),0),"")</f>
        <v/>
      </c>
      <c r="I1467" s="34" t="str">
        <f>IF(M1467="X",IF(E1467&lt;'CẤU HÌNH'!$C$6,ROUND(('CẤU HÌNH'!$C$6-E1467)*1440,0),0),"")</f>
        <v/>
      </c>
      <c r="J1467" s="37" t="str">
        <f>IF(M1467="","",IF(M1467="TC",G1467,IF(M1467="X",IF(ROUND((E1467-'CẤU HÌNH'!$C$6)*24,4)&gt;='CẤU HÌNH'!$C$13,FLOOR(ROUND((E1467-'CẤU HÌNH'!$C$6)*24,4),0.5),0),0)))</f>
        <v/>
      </c>
      <c r="K1467" s="32" t="str">
        <f>IF(A1467="","",IF(COUNTIF('CẤU HÌNH'!$E$5:$E$24,A1467)&gt;0,'CẤU HÌNH'!$C$16,IF(WEEKDAY(A1467)=1,'CẤU HÌNH'!$C$15,'CẤU HÌNH'!$C$14)))</f>
        <v/>
      </c>
      <c r="L1467" s="37" t="str">
        <f t="shared" si="1"/>
        <v/>
      </c>
      <c r="M1467" s="38" t="str">
        <f>IF(OR(A1467="",B1467=""),"",IF(F1467&lt;&gt;"",F1467,IF(G1467=0,"",IF(OR(COUNTIF('CẤU HÌNH'!$E$5:$E$24,A1467)&gt;0,WEEKDAY(A1467)=1),"TC",IF(G1467&gt;='CẤU HÌNH'!$C$11,"X",IF(G1467&gt;='CẤU HÌNH'!$C$12,"N","K"))))))</f>
        <v/>
      </c>
      <c r="N1467" s="17"/>
      <c r="O1467" s="39" t="str">
        <f t="shared" si="2"/>
        <v/>
      </c>
    </row>
    <row r="1468" ht="19.5" customHeight="1">
      <c r="A1468" s="15"/>
      <c r="B1468" s="17"/>
      <c r="C1468" s="22" t="str">
        <f t="array" ref="C1468">IF(B1468="","",IFERROR(INDEX('NHÂN VIÊN'!$C$5:$C$54,MATCH(B1468,'NHÂN VIÊN'!$B$5:$B$54,0)),"⚠ Sai mã NV"))</f>
        <v/>
      </c>
      <c r="D1468" s="24"/>
      <c r="E1468" s="24"/>
      <c r="F1468" s="25"/>
      <c r="G1468" s="32" t="str">
        <f>IF(OR(A1468="",B1468=""),"",IF(AND(D1468&lt;&gt;"",E1468&lt;&gt;""),ROUND(MAX(0,(E1468-D1468)*24-MAX(0,MIN(E1468,'CẤU HÌNH'!$C$8)-MAX(D1468,'CẤU HÌNH'!$C$7))*24),2),0))</f>
        <v/>
      </c>
      <c r="H1468" s="34" t="str">
        <f>IF(M1468="X",IF(D1468&gt;'CẤU HÌNH'!$C$5+'CẤU HÌNH'!$C$10/1440,ROUND((D1468-'CẤU HÌNH'!$C$5)*1440,0),0),"")</f>
        <v/>
      </c>
      <c r="I1468" s="34" t="str">
        <f>IF(M1468="X",IF(E1468&lt;'CẤU HÌNH'!$C$6,ROUND(('CẤU HÌNH'!$C$6-E1468)*1440,0),0),"")</f>
        <v/>
      </c>
      <c r="J1468" s="37" t="str">
        <f>IF(M1468="","",IF(M1468="TC",G1468,IF(M1468="X",IF(ROUND((E1468-'CẤU HÌNH'!$C$6)*24,4)&gt;='CẤU HÌNH'!$C$13,FLOOR(ROUND((E1468-'CẤU HÌNH'!$C$6)*24,4),0.5),0),0)))</f>
        <v/>
      </c>
      <c r="K1468" s="32" t="str">
        <f>IF(A1468="","",IF(COUNTIF('CẤU HÌNH'!$E$5:$E$24,A1468)&gt;0,'CẤU HÌNH'!$C$16,IF(WEEKDAY(A1468)=1,'CẤU HÌNH'!$C$15,'CẤU HÌNH'!$C$14)))</f>
        <v/>
      </c>
      <c r="L1468" s="37" t="str">
        <f t="shared" si="1"/>
        <v/>
      </c>
      <c r="M1468" s="38" t="str">
        <f>IF(OR(A1468="",B1468=""),"",IF(F1468&lt;&gt;"",F1468,IF(G1468=0,"",IF(OR(COUNTIF('CẤU HÌNH'!$E$5:$E$24,A1468)&gt;0,WEEKDAY(A1468)=1),"TC",IF(G1468&gt;='CẤU HÌNH'!$C$11,"X",IF(G1468&gt;='CẤU HÌNH'!$C$12,"N","K"))))))</f>
        <v/>
      </c>
      <c r="N1468" s="17"/>
      <c r="O1468" s="39" t="str">
        <f t="shared" si="2"/>
        <v/>
      </c>
    </row>
    <row r="1469" ht="19.5" customHeight="1">
      <c r="A1469" s="15"/>
      <c r="B1469" s="17"/>
      <c r="C1469" s="22" t="str">
        <f t="array" ref="C1469">IF(B1469="","",IFERROR(INDEX('NHÂN VIÊN'!$C$5:$C$54,MATCH(B1469,'NHÂN VIÊN'!$B$5:$B$54,0)),"⚠ Sai mã NV"))</f>
        <v/>
      </c>
      <c r="D1469" s="24"/>
      <c r="E1469" s="24"/>
      <c r="F1469" s="25"/>
      <c r="G1469" s="32" t="str">
        <f>IF(OR(A1469="",B1469=""),"",IF(AND(D1469&lt;&gt;"",E1469&lt;&gt;""),ROUND(MAX(0,(E1469-D1469)*24-MAX(0,MIN(E1469,'CẤU HÌNH'!$C$8)-MAX(D1469,'CẤU HÌNH'!$C$7))*24),2),0))</f>
        <v/>
      </c>
      <c r="H1469" s="34" t="str">
        <f>IF(M1469="X",IF(D1469&gt;'CẤU HÌNH'!$C$5+'CẤU HÌNH'!$C$10/1440,ROUND((D1469-'CẤU HÌNH'!$C$5)*1440,0),0),"")</f>
        <v/>
      </c>
      <c r="I1469" s="34" t="str">
        <f>IF(M1469="X",IF(E1469&lt;'CẤU HÌNH'!$C$6,ROUND(('CẤU HÌNH'!$C$6-E1469)*1440,0),0),"")</f>
        <v/>
      </c>
      <c r="J1469" s="37" t="str">
        <f>IF(M1469="","",IF(M1469="TC",G1469,IF(M1469="X",IF(ROUND((E1469-'CẤU HÌNH'!$C$6)*24,4)&gt;='CẤU HÌNH'!$C$13,FLOOR(ROUND((E1469-'CẤU HÌNH'!$C$6)*24,4),0.5),0),0)))</f>
        <v/>
      </c>
      <c r="K1469" s="32" t="str">
        <f>IF(A1469="","",IF(COUNTIF('CẤU HÌNH'!$E$5:$E$24,A1469)&gt;0,'CẤU HÌNH'!$C$16,IF(WEEKDAY(A1469)=1,'CẤU HÌNH'!$C$15,'CẤU HÌNH'!$C$14)))</f>
        <v/>
      </c>
      <c r="L1469" s="37" t="str">
        <f t="shared" si="1"/>
        <v/>
      </c>
      <c r="M1469" s="38" t="str">
        <f>IF(OR(A1469="",B1469=""),"",IF(F1469&lt;&gt;"",F1469,IF(G1469=0,"",IF(OR(COUNTIF('CẤU HÌNH'!$E$5:$E$24,A1469)&gt;0,WEEKDAY(A1469)=1),"TC",IF(G1469&gt;='CẤU HÌNH'!$C$11,"X",IF(G1469&gt;='CẤU HÌNH'!$C$12,"N","K"))))))</f>
        <v/>
      </c>
      <c r="N1469" s="17"/>
      <c r="O1469" s="39" t="str">
        <f t="shared" si="2"/>
        <v/>
      </c>
    </row>
    <row r="1470" ht="19.5" customHeight="1">
      <c r="A1470" s="15"/>
      <c r="B1470" s="17"/>
      <c r="C1470" s="22" t="str">
        <f t="array" ref="C1470">IF(B1470="","",IFERROR(INDEX('NHÂN VIÊN'!$C$5:$C$54,MATCH(B1470,'NHÂN VIÊN'!$B$5:$B$54,0)),"⚠ Sai mã NV"))</f>
        <v/>
      </c>
      <c r="D1470" s="24"/>
      <c r="E1470" s="24"/>
      <c r="F1470" s="25"/>
      <c r="G1470" s="32" t="str">
        <f>IF(OR(A1470="",B1470=""),"",IF(AND(D1470&lt;&gt;"",E1470&lt;&gt;""),ROUND(MAX(0,(E1470-D1470)*24-MAX(0,MIN(E1470,'CẤU HÌNH'!$C$8)-MAX(D1470,'CẤU HÌNH'!$C$7))*24),2),0))</f>
        <v/>
      </c>
      <c r="H1470" s="34" t="str">
        <f>IF(M1470="X",IF(D1470&gt;'CẤU HÌNH'!$C$5+'CẤU HÌNH'!$C$10/1440,ROUND((D1470-'CẤU HÌNH'!$C$5)*1440,0),0),"")</f>
        <v/>
      </c>
      <c r="I1470" s="34" t="str">
        <f>IF(M1470="X",IF(E1470&lt;'CẤU HÌNH'!$C$6,ROUND(('CẤU HÌNH'!$C$6-E1470)*1440,0),0),"")</f>
        <v/>
      </c>
      <c r="J1470" s="37" t="str">
        <f>IF(M1470="","",IF(M1470="TC",G1470,IF(M1470="X",IF(ROUND((E1470-'CẤU HÌNH'!$C$6)*24,4)&gt;='CẤU HÌNH'!$C$13,FLOOR(ROUND((E1470-'CẤU HÌNH'!$C$6)*24,4),0.5),0),0)))</f>
        <v/>
      </c>
      <c r="K1470" s="32" t="str">
        <f>IF(A1470="","",IF(COUNTIF('CẤU HÌNH'!$E$5:$E$24,A1470)&gt;0,'CẤU HÌNH'!$C$16,IF(WEEKDAY(A1470)=1,'CẤU HÌNH'!$C$15,'CẤU HÌNH'!$C$14)))</f>
        <v/>
      </c>
      <c r="L1470" s="37" t="str">
        <f t="shared" si="1"/>
        <v/>
      </c>
      <c r="M1470" s="38" t="str">
        <f>IF(OR(A1470="",B1470=""),"",IF(F1470&lt;&gt;"",F1470,IF(G1470=0,"",IF(OR(COUNTIF('CẤU HÌNH'!$E$5:$E$24,A1470)&gt;0,WEEKDAY(A1470)=1),"TC",IF(G1470&gt;='CẤU HÌNH'!$C$11,"X",IF(G1470&gt;='CẤU HÌNH'!$C$12,"N","K"))))))</f>
        <v/>
      </c>
      <c r="N1470" s="17"/>
      <c r="O1470" s="39" t="str">
        <f t="shared" si="2"/>
        <v/>
      </c>
    </row>
    <row r="1471" ht="19.5" customHeight="1">
      <c r="A1471" s="15"/>
      <c r="B1471" s="17"/>
      <c r="C1471" s="22" t="str">
        <f t="array" ref="C1471">IF(B1471="","",IFERROR(INDEX('NHÂN VIÊN'!$C$5:$C$54,MATCH(B1471,'NHÂN VIÊN'!$B$5:$B$54,0)),"⚠ Sai mã NV"))</f>
        <v/>
      </c>
      <c r="D1471" s="24"/>
      <c r="E1471" s="24"/>
      <c r="F1471" s="25"/>
      <c r="G1471" s="32" t="str">
        <f>IF(OR(A1471="",B1471=""),"",IF(AND(D1471&lt;&gt;"",E1471&lt;&gt;""),ROUND(MAX(0,(E1471-D1471)*24-MAX(0,MIN(E1471,'CẤU HÌNH'!$C$8)-MAX(D1471,'CẤU HÌNH'!$C$7))*24),2),0))</f>
        <v/>
      </c>
      <c r="H1471" s="34" t="str">
        <f>IF(M1471="X",IF(D1471&gt;'CẤU HÌNH'!$C$5+'CẤU HÌNH'!$C$10/1440,ROUND((D1471-'CẤU HÌNH'!$C$5)*1440,0),0),"")</f>
        <v/>
      </c>
      <c r="I1471" s="34" t="str">
        <f>IF(M1471="X",IF(E1471&lt;'CẤU HÌNH'!$C$6,ROUND(('CẤU HÌNH'!$C$6-E1471)*1440,0),0),"")</f>
        <v/>
      </c>
      <c r="J1471" s="37" t="str">
        <f>IF(M1471="","",IF(M1471="TC",G1471,IF(M1471="X",IF(ROUND((E1471-'CẤU HÌNH'!$C$6)*24,4)&gt;='CẤU HÌNH'!$C$13,FLOOR(ROUND((E1471-'CẤU HÌNH'!$C$6)*24,4),0.5),0),0)))</f>
        <v/>
      </c>
      <c r="K1471" s="32" t="str">
        <f>IF(A1471="","",IF(COUNTIF('CẤU HÌNH'!$E$5:$E$24,A1471)&gt;0,'CẤU HÌNH'!$C$16,IF(WEEKDAY(A1471)=1,'CẤU HÌNH'!$C$15,'CẤU HÌNH'!$C$14)))</f>
        <v/>
      </c>
      <c r="L1471" s="37" t="str">
        <f t="shared" si="1"/>
        <v/>
      </c>
      <c r="M1471" s="38" t="str">
        <f>IF(OR(A1471="",B1471=""),"",IF(F1471&lt;&gt;"",F1471,IF(G1471=0,"",IF(OR(COUNTIF('CẤU HÌNH'!$E$5:$E$24,A1471)&gt;0,WEEKDAY(A1471)=1),"TC",IF(G1471&gt;='CẤU HÌNH'!$C$11,"X",IF(G1471&gt;='CẤU HÌNH'!$C$12,"N","K"))))))</f>
        <v/>
      </c>
      <c r="N1471" s="17"/>
      <c r="O1471" s="39" t="str">
        <f t="shared" si="2"/>
        <v/>
      </c>
    </row>
    <row r="1472" ht="19.5" customHeight="1">
      <c r="A1472" s="15"/>
      <c r="B1472" s="17"/>
      <c r="C1472" s="22" t="str">
        <f t="array" ref="C1472">IF(B1472="","",IFERROR(INDEX('NHÂN VIÊN'!$C$5:$C$54,MATCH(B1472,'NHÂN VIÊN'!$B$5:$B$54,0)),"⚠ Sai mã NV"))</f>
        <v/>
      </c>
      <c r="D1472" s="24"/>
      <c r="E1472" s="24"/>
      <c r="F1472" s="25"/>
      <c r="G1472" s="32" t="str">
        <f>IF(OR(A1472="",B1472=""),"",IF(AND(D1472&lt;&gt;"",E1472&lt;&gt;""),ROUND(MAX(0,(E1472-D1472)*24-MAX(0,MIN(E1472,'CẤU HÌNH'!$C$8)-MAX(D1472,'CẤU HÌNH'!$C$7))*24),2),0))</f>
        <v/>
      </c>
      <c r="H1472" s="34" t="str">
        <f>IF(M1472="X",IF(D1472&gt;'CẤU HÌNH'!$C$5+'CẤU HÌNH'!$C$10/1440,ROUND((D1472-'CẤU HÌNH'!$C$5)*1440,0),0),"")</f>
        <v/>
      </c>
      <c r="I1472" s="34" t="str">
        <f>IF(M1472="X",IF(E1472&lt;'CẤU HÌNH'!$C$6,ROUND(('CẤU HÌNH'!$C$6-E1472)*1440,0),0),"")</f>
        <v/>
      </c>
      <c r="J1472" s="37" t="str">
        <f>IF(M1472="","",IF(M1472="TC",G1472,IF(M1472="X",IF(ROUND((E1472-'CẤU HÌNH'!$C$6)*24,4)&gt;='CẤU HÌNH'!$C$13,FLOOR(ROUND((E1472-'CẤU HÌNH'!$C$6)*24,4),0.5),0),0)))</f>
        <v/>
      </c>
      <c r="K1472" s="32" t="str">
        <f>IF(A1472="","",IF(COUNTIF('CẤU HÌNH'!$E$5:$E$24,A1472)&gt;0,'CẤU HÌNH'!$C$16,IF(WEEKDAY(A1472)=1,'CẤU HÌNH'!$C$15,'CẤU HÌNH'!$C$14)))</f>
        <v/>
      </c>
      <c r="L1472" s="37" t="str">
        <f t="shared" si="1"/>
        <v/>
      </c>
      <c r="M1472" s="38" t="str">
        <f>IF(OR(A1472="",B1472=""),"",IF(F1472&lt;&gt;"",F1472,IF(G1472=0,"",IF(OR(COUNTIF('CẤU HÌNH'!$E$5:$E$24,A1472)&gt;0,WEEKDAY(A1472)=1),"TC",IF(G1472&gt;='CẤU HÌNH'!$C$11,"X",IF(G1472&gt;='CẤU HÌNH'!$C$12,"N","K"))))))</f>
        <v/>
      </c>
      <c r="N1472" s="17"/>
      <c r="O1472" s="39" t="str">
        <f t="shared" si="2"/>
        <v/>
      </c>
    </row>
    <row r="1473" ht="19.5" customHeight="1">
      <c r="A1473" s="15"/>
      <c r="B1473" s="17"/>
      <c r="C1473" s="22" t="str">
        <f t="array" ref="C1473">IF(B1473="","",IFERROR(INDEX('NHÂN VIÊN'!$C$5:$C$54,MATCH(B1473,'NHÂN VIÊN'!$B$5:$B$54,0)),"⚠ Sai mã NV"))</f>
        <v/>
      </c>
      <c r="D1473" s="24"/>
      <c r="E1473" s="24"/>
      <c r="F1473" s="25"/>
      <c r="G1473" s="32" t="str">
        <f>IF(OR(A1473="",B1473=""),"",IF(AND(D1473&lt;&gt;"",E1473&lt;&gt;""),ROUND(MAX(0,(E1473-D1473)*24-MAX(0,MIN(E1473,'CẤU HÌNH'!$C$8)-MAX(D1473,'CẤU HÌNH'!$C$7))*24),2),0))</f>
        <v/>
      </c>
      <c r="H1473" s="34" t="str">
        <f>IF(M1473="X",IF(D1473&gt;'CẤU HÌNH'!$C$5+'CẤU HÌNH'!$C$10/1440,ROUND((D1473-'CẤU HÌNH'!$C$5)*1440,0),0),"")</f>
        <v/>
      </c>
      <c r="I1473" s="34" t="str">
        <f>IF(M1473="X",IF(E1473&lt;'CẤU HÌNH'!$C$6,ROUND(('CẤU HÌNH'!$C$6-E1473)*1440,0),0),"")</f>
        <v/>
      </c>
      <c r="J1473" s="37" t="str">
        <f>IF(M1473="","",IF(M1473="TC",G1473,IF(M1473="X",IF(ROUND((E1473-'CẤU HÌNH'!$C$6)*24,4)&gt;='CẤU HÌNH'!$C$13,FLOOR(ROUND((E1473-'CẤU HÌNH'!$C$6)*24,4),0.5),0),0)))</f>
        <v/>
      </c>
      <c r="K1473" s="32" t="str">
        <f>IF(A1473="","",IF(COUNTIF('CẤU HÌNH'!$E$5:$E$24,A1473)&gt;0,'CẤU HÌNH'!$C$16,IF(WEEKDAY(A1473)=1,'CẤU HÌNH'!$C$15,'CẤU HÌNH'!$C$14)))</f>
        <v/>
      </c>
      <c r="L1473" s="37" t="str">
        <f t="shared" si="1"/>
        <v/>
      </c>
      <c r="M1473" s="38" t="str">
        <f>IF(OR(A1473="",B1473=""),"",IF(F1473&lt;&gt;"",F1473,IF(G1473=0,"",IF(OR(COUNTIF('CẤU HÌNH'!$E$5:$E$24,A1473)&gt;0,WEEKDAY(A1473)=1),"TC",IF(G1473&gt;='CẤU HÌNH'!$C$11,"X",IF(G1473&gt;='CẤU HÌNH'!$C$12,"N","K"))))))</f>
        <v/>
      </c>
      <c r="N1473" s="17"/>
      <c r="O1473" s="39" t="str">
        <f t="shared" si="2"/>
        <v/>
      </c>
    </row>
    <row r="1474" ht="19.5" customHeight="1">
      <c r="A1474" s="15"/>
      <c r="B1474" s="17"/>
      <c r="C1474" s="22" t="str">
        <f t="array" ref="C1474">IF(B1474="","",IFERROR(INDEX('NHÂN VIÊN'!$C$5:$C$54,MATCH(B1474,'NHÂN VIÊN'!$B$5:$B$54,0)),"⚠ Sai mã NV"))</f>
        <v/>
      </c>
      <c r="D1474" s="24"/>
      <c r="E1474" s="24"/>
      <c r="F1474" s="25"/>
      <c r="G1474" s="32" t="str">
        <f>IF(OR(A1474="",B1474=""),"",IF(AND(D1474&lt;&gt;"",E1474&lt;&gt;""),ROUND(MAX(0,(E1474-D1474)*24-MAX(0,MIN(E1474,'CẤU HÌNH'!$C$8)-MAX(D1474,'CẤU HÌNH'!$C$7))*24),2),0))</f>
        <v/>
      </c>
      <c r="H1474" s="34" t="str">
        <f>IF(M1474="X",IF(D1474&gt;'CẤU HÌNH'!$C$5+'CẤU HÌNH'!$C$10/1440,ROUND((D1474-'CẤU HÌNH'!$C$5)*1440,0),0),"")</f>
        <v/>
      </c>
      <c r="I1474" s="34" t="str">
        <f>IF(M1474="X",IF(E1474&lt;'CẤU HÌNH'!$C$6,ROUND(('CẤU HÌNH'!$C$6-E1474)*1440,0),0),"")</f>
        <v/>
      </c>
      <c r="J1474" s="37" t="str">
        <f>IF(M1474="","",IF(M1474="TC",G1474,IF(M1474="X",IF(ROUND((E1474-'CẤU HÌNH'!$C$6)*24,4)&gt;='CẤU HÌNH'!$C$13,FLOOR(ROUND((E1474-'CẤU HÌNH'!$C$6)*24,4),0.5),0),0)))</f>
        <v/>
      </c>
      <c r="K1474" s="32" t="str">
        <f>IF(A1474="","",IF(COUNTIF('CẤU HÌNH'!$E$5:$E$24,A1474)&gt;0,'CẤU HÌNH'!$C$16,IF(WEEKDAY(A1474)=1,'CẤU HÌNH'!$C$15,'CẤU HÌNH'!$C$14)))</f>
        <v/>
      </c>
      <c r="L1474" s="37" t="str">
        <f t="shared" si="1"/>
        <v/>
      </c>
      <c r="M1474" s="38" t="str">
        <f>IF(OR(A1474="",B1474=""),"",IF(F1474&lt;&gt;"",F1474,IF(G1474=0,"",IF(OR(COUNTIF('CẤU HÌNH'!$E$5:$E$24,A1474)&gt;0,WEEKDAY(A1474)=1),"TC",IF(G1474&gt;='CẤU HÌNH'!$C$11,"X",IF(G1474&gt;='CẤU HÌNH'!$C$12,"N","K"))))))</f>
        <v/>
      </c>
      <c r="N1474" s="17"/>
      <c r="O1474" s="39" t="str">
        <f t="shared" si="2"/>
        <v/>
      </c>
    </row>
    <row r="1475" ht="19.5" customHeight="1">
      <c r="A1475" s="15"/>
      <c r="B1475" s="17"/>
      <c r="C1475" s="22" t="str">
        <f t="array" ref="C1475">IF(B1475="","",IFERROR(INDEX('NHÂN VIÊN'!$C$5:$C$54,MATCH(B1475,'NHÂN VIÊN'!$B$5:$B$54,0)),"⚠ Sai mã NV"))</f>
        <v/>
      </c>
      <c r="D1475" s="24"/>
      <c r="E1475" s="24"/>
      <c r="F1475" s="25"/>
      <c r="G1475" s="32" t="str">
        <f>IF(OR(A1475="",B1475=""),"",IF(AND(D1475&lt;&gt;"",E1475&lt;&gt;""),ROUND(MAX(0,(E1475-D1475)*24-MAX(0,MIN(E1475,'CẤU HÌNH'!$C$8)-MAX(D1475,'CẤU HÌNH'!$C$7))*24),2),0))</f>
        <v/>
      </c>
      <c r="H1475" s="34" t="str">
        <f>IF(M1475="X",IF(D1475&gt;'CẤU HÌNH'!$C$5+'CẤU HÌNH'!$C$10/1440,ROUND((D1475-'CẤU HÌNH'!$C$5)*1440,0),0),"")</f>
        <v/>
      </c>
      <c r="I1475" s="34" t="str">
        <f>IF(M1475="X",IF(E1475&lt;'CẤU HÌNH'!$C$6,ROUND(('CẤU HÌNH'!$C$6-E1475)*1440,0),0),"")</f>
        <v/>
      </c>
      <c r="J1475" s="37" t="str">
        <f>IF(M1475="","",IF(M1475="TC",G1475,IF(M1475="X",IF(ROUND((E1475-'CẤU HÌNH'!$C$6)*24,4)&gt;='CẤU HÌNH'!$C$13,FLOOR(ROUND((E1475-'CẤU HÌNH'!$C$6)*24,4),0.5),0),0)))</f>
        <v/>
      </c>
      <c r="K1475" s="32" t="str">
        <f>IF(A1475="","",IF(COUNTIF('CẤU HÌNH'!$E$5:$E$24,A1475)&gt;0,'CẤU HÌNH'!$C$16,IF(WEEKDAY(A1475)=1,'CẤU HÌNH'!$C$15,'CẤU HÌNH'!$C$14)))</f>
        <v/>
      </c>
      <c r="L1475" s="37" t="str">
        <f t="shared" si="1"/>
        <v/>
      </c>
      <c r="M1475" s="38" t="str">
        <f>IF(OR(A1475="",B1475=""),"",IF(F1475&lt;&gt;"",F1475,IF(G1475=0,"",IF(OR(COUNTIF('CẤU HÌNH'!$E$5:$E$24,A1475)&gt;0,WEEKDAY(A1475)=1),"TC",IF(G1475&gt;='CẤU HÌNH'!$C$11,"X",IF(G1475&gt;='CẤU HÌNH'!$C$12,"N","K"))))))</f>
        <v/>
      </c>
      <c r="N1475" s="17"/>
      <c r="O1475" s="39" t="str">
        <f t="shared" si="2"/>
        <v/>
      </c>
    </row>
    <row r="1476" ht="19.5" customHeight="1">
      <c r="A1476" s="15"/>
      <c r="B1476" s="17"/>
      <c r="C1476" s="22" t="str">
        <f t="array" ref="C1476">IF(B1476="","",IFERROR(INDEX('NHÂN VIÊN'!$C$5:$C$54,MATCH(B1476,'NHÂN VIÊN'!$B$5:$B$54,0)),"⚠ Sai mã NV"))</f>
        <v/>
      </c>
      <c r="D1476" s="24"/>
      <c r="E1476" s="24"/>
      <c r="F1476" s="25"/>
      <c r="G1476" s="32" t="str">
        <f>IF(OR(A1476="",B1476=""),"",IF(AND(D1476&lt;&gt;"",E1476&lt;&gt;""),ROUND(MAX(0,(E1476-D1476)*24-MAX(0,MIN(E1476,'CẤU HÌNH'!$C$8)-MAX(D1476,'CẤU HÌNH'!$C$7))*24),2),0))</f>
        <v/>
      </c>
      <c r="H1476" s="34" t="str">
        <f>IF(M1476="X",IF(D1476&gt;'CẤU HÌNH'!$C$5+'CẤU HÌNH'!$C$10/1440,ROUND((D1476-'CẤU HÌNH'!$C$5)*1440,0),0),"")</f>
        <v/>
      </c>
      <c r="I1476" s="34" t="str">
        <f>IF(M1476="X",IF(E1476&lt;'CẤU HÌNH'!$C$6,ROUND(('CẤU HÌNH'!$C$6-E1476)*1440,0),0),"")</f>
        <v/>
      </c>
      <c r="J1476" s="37" t="str">
        <f>IF(M1476="","",IF(M1476="TC",G1476,IF(M1476="X",IF(ROUND((E1476-'CẤU HÌNH'!$C$6)*24,4)&gt;='CẤU HÌNH'!$C$13,FLOOR(ROUND((E1476-'CẤU HÌNH'!$C$6)*24,4),0.5),0),0)))</f>
        <v/>
      </c>
      <c r="K1476" s="32" t="str">
        <f>IF(A1476="","",IF(COUNTIF('CẤU HÌNH'!$E$5:$E$24,A1476)&gt;0,'CẤU HÌNH'!$C$16,IF(WEEKDAY(A1476)=1,'CẤU HÌNH'!$C$15,'CẤU HÌNH'!$C$14)))</f>
        <v/>
      </c>
      <c r="L1476" s="37" t="str">
        <f t="shared" si="1"/>
        <v/>
      </c>
      <c r="M1476" s="38" t="str">
        <f>IF(OR(A1476="",B1476=""),"",IF(F1476&lt;&gt;"",F1476,IF(G1476=0,"",IF(OR(COUNTIF('CẤU HÌNH'!$E$5:$E$24,A1476)&gt;0,WEEKDAY(A1476)=1),"TC",IF(G1476&gt;='CẤU HÌNH'!$C$11,"X",IF(G1476&gt;='CẤU HÌNH'!$C$12,"N","K"))))))</f>
        <v/>
      </c>
      <c r="N1476" s="17"/>
      <c r="O1476" s="39" t="str">
        <f t="shared" si="2"/>
        <v/>
      </c>
    </row>
    <row r="1477" ht="19.5" customHeight="1">
      <c r="A1477" s="15"/>
      <c r="B1477" s="17"/>
      <c r="C1477" s="22" t="str">
        <f t="array" ref="C1477">IF(B1477="","",IFERROR(INDEX('NHÂN VIÊN'!$C$5:$C$54,MATCH(B1477,'NHÂN VIÊN'!$B$5:$B$54,0)),"⚠ Sai mã NV"))</f>
        <v/>
      </c>
      <c r="D1477" s="24"/>
      <c r="E1477" s="24"/>
      <c r="F1477" s="25"/>
      <c r="G1477" s="32" t="str">
        <f>IF(OR(A1477="",B1477=""),"",IF(AND(D1477&lt;&gt;"",E1477&lt;&gt;""),ROUND(MAX(0,(E1477-D1477)*24-MAX(0,MIN(E1477,'CẤU HÌNH'!$C$8)-MAX(D1477,'CẤU HÌNH'!$C$7))*24),2),0))</f>
        <v/>
      </c>
      <c r="H1477" s="34" t="str">
        <f>IF(M1477="X",IF(D1477&gt;'CẤU HÌNH'!$C$5+'CẤU HÌNH'!$C$10/1440,ROUND((D1477-'CẤU HÌNH'!$C$5)*1440,0),0),"")</f>
        <v/>
      </c>
      <c r="I1477" s="34" t="str">
        <f>IF(M1477="X",IF(E1477&lt;'CẤU HÌNH'!$C$6,ROUND(('CẤU HÌNH'!$C$6-E1477)*1440,0),0),"")</f>
        <v/>
      </c>
      <c r="J1477" s="37" t="str">
        <f>IF(M1477="","",IF(M1477="TC",G1477,IF(M1477="X",IF(ROUND((E1477-'CẤU HÌNH'!$C$6)*24,4)&gt;='CẤU HÌNH'!$C$13,FLOOR(ROUND((E1477-'CẤU HÌNH'!$C$6)*24,4),0.5),0),0)))</f>
        <v/>
      </c>
      <c r="K1477" s="32" t="str">
        <f>IF(A1477="","",IF(COUNTIF('CẤU HÌNH'!$E$5:$E$24,A1477)&gt;0,'CẤU HÌNH'!$C$16,IF(WEEKDAY(A1477)=1,'CẤU HÌNH'!$C$15,'CẤU HÌNH'!$C$14)))</f>
        <v/>
      </c>
      <c r="L1477" s="37" t="str">
        <f t="shared" si="1"/>
        <v/>
      </c>
      <c r="M1477" s="38" t="str">
        <f>IF(OR(A1477="",B1477=""),"",IF(F1477&lt;&gt;"",F1477,IF(G1477=0,"",IF(OR(COUNTIF('CẤU HÌNH'!$E$5:$E$24,A1477)&gt;0,WEEKDAY(A1477)=1),"TC",IF(G1477&gt;='CẤU HÌNH'!$C$11,"X",IF(G1477&gt;='CẤU HÌNH'!$C$12,"N","K"))))))</f>
        <v/>
      </c>
      <c r="N1477" s="17"/>
      <c r="O1477" s="39" t="str">
        <f t="shared" si="2"/>
        <v/>
      </c>
    </row>
    <row r="1478" ht="19.5" customHeight="1">
      <c r="A1478" s="15"/>
      <c r="B1478" s="17"/>
      <c r="C1478" s="22" t="str">
        <f t="array" ref="C1478">IF(B1478="","",IFERROR(INDEX('NHÂN VIÊN'!$C$5:$C$54,MATCH(B1478,'NHÂN VIÊN'!$B$5:$B$54,0)),"⚠ Sai mã NV"))</f>
        <v/>
      </c>
      <c r="D1478" s="24"/>
      <c r="E1478" s="24"/>
      <c r="F1478" s="25"/>
      <c r="G1478" s="32" t="str">
        <f>IF(OR(A1478="",B1478=""),"",IF(AND(D1478&lt;&gt;"",E1478&lt;&gt;""),ROUND(MAX(0,(E1478-D1478)*24-MAX(0,MIN(E1478,'CẤU HÌNH'!$C$8)-MAX(D1478,'CẤU HÌNH'!$C$7))*24),2),0))</f>
        <v/>
      </c>
      <c r="H1478" s="34" t="str">
        <f>IF(M1478="X",IF(D1478&gt;'CẤU HÌNH'!$C$5+'CẤU HÌNH'!$C$10/1440,ROUND((D1478-'CẤU HÌNH'!$C$5)*1440,0),0),"")</f>
        <v/>
      </c>
      <c r="I1478" s="34" t="str">
        <f>IF(M1478="X",IF(E1478&lt;'CẤU HÌNH'!$C$6,ROUND(('CẤU HÌNH'!$C$6-E1478)*1440,0),0),"")</f>
        <v/>
      </c>
      <c r="J1478" s="37" t="str">
        <f>IF(M1478="","",IF(M1478="TC",G1478,IF(M1478="X",IF(ROUND((E1478-'CẤU HÌNH'!$C$6)*24,4)&gt;='CẤU HÌNH'!$C$13,FLOOR(ROUND((E1478-'CẤU HÌNH'!$C$6)*24,4),0.5),0),0)))</f>
        <v/>
      </c>
      <c r="K1478" s="32" t="str">
        <f>IF(A1478="","",IF(COUNTIF('CẤU HÌNH'!$E$5:$E$24,A1478)&gt;0,'CẤU HÌNH'!$C$16,IF(WEEKDAY(A1478)=1,'CẤU HÌNH'!$C$15,'CẤU HÌNH'!$C$14)))</f>
        <v/>
      </c>
      <c r="L1478" s="37" t="str">
        <f t="shared" si="1"/>
        <v/>
      </c>
      <c r="M1478" s="38" t="str">
        <f>IF(OR(A1478="",B1478=""),"",IF(F1478&lt;&gt;"",F1478,IF(G1478=0,"",IF(OR(COUNTIF('CẤU HÌNH'!$E$5:$E$24,A1478)&gt;0,WEEKDAY(A1478)=1),"TC",IF(G1478&gt;='CẤU HÌNH'!$C$11,"X",IF(G1478&gt;='CẤU HÌNH'!$C$12,"N","K"))))))</f>
        <v/>
      </c>
      <c r="N1478" s="17"/>
      <c r="O1478" s="39" t="str">
        <f t="shared" si="2"/>
        <v/>
      </c>
    </row>
    <row r="1479" ht="19.5" customHeight="1">
      <c r="A1479" s="15"/>
      <c r="B1479" s="17"/>
      <c r="C1479" s="22" t="str">
        <f t="array" ref="C1479">IF(B1479="","",IFERROR(INDEX('NHÂN VIÊN'!$C$5:$C$54,MATCH(B1479,'NHÂN VIÊN'!$B$5:$B$54,0)),"⚠ Sai mã NV"))</f>
        <v/>
      </c>
      <c r="D1479" s="24"/>
      <c r="E1479" s="24"/>
      <c r="F1479" s="25"/>
      <c r="G1479" s="32" t="str">
        <f>IF(OR(A1479="",B1479=""),"",IF(AND(D1479&lt;&gt;"",E1479&lt;&gt;""),ROUND(MAX(0,(E1479-D1479)*24-MAX(0,MIN(E1479,'CẤU HÌNH'!$C$8)-MAX(D1479,'CẤU HÌNH'!$C$7))*24),2),0))</f>
        <v/>
      </c>
      <c r="H1479" s="34" t="str">
        <f>IF(M1479="X",IF(D1479&gt;'CẤU HÌNH'!$C$5+'CẤU HÌNH'!$C$10/1440,ROUND((D1479-'CẤU HÌNH'!$C$5)*1440,0),0),"")</f>
        <v/>
      </c>
      <c r="I1479" s="34" t="str">
        <f>IF(M1479="X",IF(E1479&lt;'CẤU HÌNH'!$C$6,ROUND(('CẤU HÌNH'!$C$6-E1479)*1440,0),0),"")</f>
        <v/>
      </c>
      <c r="J1479" s="37" t="str">
        <f>IF(M1479="","",IF(M1479="TC",G1479,IF(M1479="X",IF(ROUND((E1479-'CẤU HÌNH'!$C$6)*24,4)&gt;='CẤU HÌNH'!$C$13,FLOOR(ROUND((E1479-'CẤU HÌNH'!$C$6)*24,4),0.5),0),0)))</f>
        <v/>
      </c>
      <c r="K1479" s="32" t="str">
        <f>IF(A1479="","",IF(COUNTIF('CẤU HÌNH'!$E$5:$E$24,A1479)&gt;0,'CẤU HÌNH'!$C$16,IF(WEEKDAY(A1479)=1,'CẤU HÌNH'!$C$15,'CẤU HÌNH'!$C$14)))</f>
        <v/>
      </c>
      <c r="L1479" s="37" t="str">
        <f t="shared" si="1"/>
        <v/>
      </c>
      <c r="M1479" s="38" t="str">
        <f>IF(OR(A1479="",B1479=""),"",IF(F1479&lt;&gt;"",F1479,IF(G1479=0,"",IF(OR(COUNTIF('CẤU HÌNH'!$E$5:$E$24,A1479)&gt;0,WEEKDAY(A1479)=1),"TC",IF(G1479&gt;='CẤU HÌNH'!$C$11,"X",IF(G1479&gt;='CẤU HÌNH'!$C$12,"N","K"))))))</f>
        <v/>
      </c>
      <c r="N1479" s="17"/>
      <c r="O1479" s="39" t="str">
        <f t="shared" si="2"/>
        <v/>
      </c>
    </row>
    <row r="1480" ht="19.5" customHeight="1">
      <c r="A1480" s="15"/>
      <c r="B1480" s="17"/>
      <c r="C1480" s="22" t="str">
        <f t="array" ref="C1480">IF(B1480="","",IFERROR(INDEX('NHÂN VIÊN'!$C$5:$C$54,MATCH(B1480,'NHÂN VIÊN'!$B$5:$B$54,0)),"⚠ Sai mã NV"))</f>
        <v/>
      </c>
      <c r="D1480" s="24"/>
      <c r="E1480" s="24"/>
      <c r="F1480" s="25"/>
      <c r="G1480" s="32" t="str">
        <f>IF(OR(A1480="",B1480=""),"",IF(AND(D1480&lt;&gt;"",E1480&lt;&gt;""),ROUND(MAX(0,(E1480-D1480)*24-MAX(0,MIN(E1480,'CẤU HÌNH'!$C$8)-MAX(D1480,'CẤU HÌNH'!$C$7))*24),2),0))</f>
        <v/>
      </c>
      <c r="H1480" s="34" t="str">
        <f>IF(M1480="X",IF(D1480&gt;'CẤU HÌNH'!$C$5+'CẤU HÌNH'!$C$10/1440,ROUND((D1480-'CẤU HÌNH'!$C$5)*1440,0),0),"")</f>
        <v/>
      </c>
      <c r="I1480" s="34" t="str">
        <f>IF(M1480="X",IF(E1480&lt;'CẤU HÌNH'!$C$6,ROUND(('CẤU HÌNH'!$C$6-E1480)*1440,0),0),"")</f>
        <v/>
      </c>
      <c r="J1480" s="37" t="str">
        <f>IF(M1480="","",IF(M1480="TC",G1480,IF(M1480="X",IF(ROUND((E1480-'CẤU HÌNH'!$C$6)*24,4)&gt;='CẤU HÌNH'!$C$13,FLOOR(ROUND((E1480-'CẤU HÌNH'!$C$6)*24,4),0.5),0),0)))</f>
        <v/>
      </c>
      <c r="K1480" s="32" t="str">
        <f>IF(A1480="","",IF(COUNTIF('CẤU HÌNH'!$E$5:$E$24,A1480)&gt;0,'CẤU HÌNH'!$C$16,IF(WEEKDAY(A1480)=1,'CẤU HÌNH'!$C$15,'CẤU HÌNH'!$C$14)))</f>
        <v/>
      </c>
      <c r="L1480" s="37" t="str">
        <f t="shared" si="1"/>
        <v/>
      </c>
      <c r="M1480" s="38" t="str">
        <f>IF(OR(A1480="",B1480=""),"",IF(F1480&lt;&gt;"",F1480,IF(G1480=0,"",IF(OR(COUNTIF('CẤU HÌNH'!$E$5:$E$24,A1480)&gt;0,WEEKDAY(A1480)=1),"TC",IF(G1480&gt;='CẤU HÌNH'!$C$11,"X",IF(G1480&gt;='CẤU HÌNH'!$C$12,"N","K"))))))</f>
        <v/>
      </c>
      <c r="N1480" s="17"/>
      <c r="O1480" s="39" t="str">
        <f t="shared" si="2"/>
        <v/>
      </c>
    </row>
    <row r="1481" ht="19.5" customHeight="1">
      <c r="A1481" s="15"/>
      <c r="B1481" s="17"/>
      <c r="C1481" s="22" t="str">
        <f t="array" ref="C1481">IF(B1481="","",IFERROR(INDEX('NHÂN VIÊN'!$C$5:$C$54,MATCH(B1481,'NHÂN VIÊN'!$B$5:$B$54,0)),"⚠ Sai mã NV"))</f>
        <v/>
      </c>
      <c r="D1481" s="24"/>
      <c r="E1481" s="24"/>
      <c r="F1481" s="25"/>
      <c r="G1481" s="32" t="str">
        <f>IF(OR(A1481="",B1481=""),"",IF(AND(D1481&lt;&gt;"",E1481&lt;&gt;""),ROUND(MAX(0,(E1481-D1481)*24-MAX(0,MIN(E1481,'CẤU HÌNH'!$C$8)-MAX(D1481,'CẤU HÌNH'!$C$7))*24),2),0))</f>
        <v/>
      </c>
      <c r="H1481" s="34" t="str">
        <f>IF(M1481="X",IF(D1481&gt;'CẤU HÌNH'!$C$5+'CẤU HÌNH'!$C$10/1440,ROUND((D1481-'CẤU HÌNH'!$C$5)*1440,0),0),"")</f>
        <v/>
      </c>
      <c r="I1481" s="34" t="str">
        <f>IF(M1481="X",IF(E1481&lt;'CẤU HÌNH'!$C$6,ROUND(('CẤU HÌNH'!$C$6-E1481)*1440,0),0),"")</f>
        <v/>
      </c>
      <c r="J1481" s="37" t="str">
        <f>IF(M1481="","",IF(M1481="TC",G1481,IF(M1481="X",IF(ROUND((E1481-'CẤU HÌNH'!$C$6)*24,4)&gt;='CẤU HÌNH'!$C$13,FLOOR(ROUND((E1481-'CẤU HÌNH'!$C$6)*24,4),0.5),0),0)))</f>
        <v/>
      </c>
      <c r="K1481" s="32" t="str">
        <f>IF(A1481="","",IF(COUNTIF('CẤU HÌNH'!$E$5:$E$24,A1481)&gt;0,'CẤU HÌNH'!$C$16,IF(WEEKDAY(A1481)=1,'CẤU HÌNH'!$C$15,'CẤU HÌNH'!$C$14)))</f>
        <v/>
      </c>
      <c r="L1481" s="37" t="str">
        <f t="shared" si="1"/>
        <v/>
      </c>
      <c r="M1481" s="38" t="str">
        <f>IF(OR(A1481="",B1481=""),"",IF(F1481&lt;&gt;"",F1481,IF(G1481=0,"",IF(OR(COUNTIF('CẤU HÌNH'!$E$5:$E$24,A1481)&gt;0,WEEKDAY(A1481)=1),"TC",IF(G1481&gt;='CẤU HÌNH'!$C$11,"X",IF(G1481&gt;='CẤU HÌNH'!$C$12,"N","K"))))))</f>
        <v/>
      </c>
      <c r="N1481" s="17"/>
      <c r="O1481" s="39" t="str">
        <f t="shared" si="2"/>
        <v/>
      </c>
    </row>
    <row r="1482" ht="19.5" customHeight="1">
      <c r="A1482" s="15"/>
      <c r="B1482" s="17"/>
      <c r="C1482" s="22" t="str">
        <f t="array" ref="C1482">IF(B1482="","",IFERROR(INDEX('NHÂN VIÊN'!$C$5:$C$54,MATCH(B1482,'NHÂN VIÊN'!$B$5:$B$54,0)),"⚠ Sai mã NV"))</f>
        <v/>
      </c>
      <c r="D1482" s="24"/>
      <c r="E1482" s="24"/>
      <c r="F1482" s="25"/>
      <c r="G1482" s="32" t="str">
        <f>IF(OR(A1482="",B1482=""),"",IF(AND(D1482&lt;&gt;"",E1482&lt;&gt;""),ROUND(MAX(0,(E1482-D1482)*24-MAX(0,MIN(E1482,'CẤU HÌNH'!$C$8)-MAX(D1482,'CẤU HÌNH'!$C$7))*24),2),0))</f>
        <v/>
      </c>
      <c r="H1482" s="34" t="str">
        <f>IF(M1482="X",IF(D1482&gt;'CẤU HÌNH'!$C$5+'CẤU HÌNH'!$C$10/1440,ROUND((D1482-'CẤU HÌNH'!$C$5)*1440,0),0),"")</f>
        <v/>
      </c>
      <c r="I1482" s="34" t="str">
        <f>IF(M1482="X",IF(E1482&lt;'CẤU HÌNH'!$C$6,ROUND(('CẤU HÌNH'!$C$6-E1482)*1440,0),0),"")</f>
        <v/>
      </c>
      <c r="J1482" s="37" t="str">
        <f>IF(M1482="","",IF(M1482="TC",G1482,IF(M1482="X",IF(ROUND((E1482-'CẤU HÌNH'!$C$6)*24,4)&gt;='CẤU HÌNH'!$C$13,FLOOR(ROUND((E1482-'CẤU HÌNH'!$C$6)*24,4),0.5),0),0)))</f>
        <v/>
      </c>
      <c r="K1482" s="32" t="str">
        <f>IF(A1482="","",IF(COUNTIF('CẤU HÌNH'!$E$5:$E$24,A1482)&gt;0,'CẤU HÌNH'!$C$16,IF(WEEKDAY(A1482)=1,'CẤU HÌNH'!$C$15,'CẤU HÌNH'!$C$14)))</f>
        <v/>
      </c>
      <c r="L1482" s="37" t="str">
        <f t="shared" si="1"/>
        <v/>
      </c>
      <c r="M1482" s="38" t="str">
        <f>IF(OR(A1482="",B1482=""),"",IF(F1482&lt;&gt;"",F1482,IF(G1482=0,"",IF(OR(COUNTIF('CẤU HÌNH'!$E$5:$E$24,A1482)&gt;0,WEEKDAY(A1482)=1),"TC",IF(G1482&gt;='CẤU HÌNH'!$C$11,"X",IF(G1482&gt;='CẤU HÌNH'!$C$12,"N","K"))))))</f>
        <v/>
      </c>
      <c r="N1482" s="17"/>
      <c r="O1482" s="39" t="str">
        <f t="shared" si="2"/>
        <v/>
      </c>
    </row>
    <row r="1483" ht="19.5" customHeight="1">
      <c r="A1483" s="15"/>
      <c r="B1483" s="17"/>
      <c r="C1483" s="22" t="str">
        <f t="array" ref="C1483">IF(B1483="","",IFERROR(INDEX('NHÂN VIÊN'!$C$5:$C$54,MATCH(B1483,'NHÂN VIÊN'!$B$5:$B$54,0)),"⚠ Sai mã NV"))</f>
        <v/>
      </c>
      <c r="D1483" s="24"/>
      <c r="E1483" s="24"/>
      <c r="F1483" s="25"/>
      <c r="G1483" s="32" t="str">
        <f>IF(OR(A1483="",B1483=""),"",IF(AND(D1483&lt;&gt;"",E1483&lt;&gt;""),ROUND(MAX(0,(E1483-D1483)*24-MAX(0,MIN(E1483,'CẤU HÌNH'!$C$8)-MAX(D1483,'CẤU HÌNH'!$C$7))*24),2),0))</f>
        <v/>
      </c>
      <c r="H1483" s="34" t="str">
        <f>IF(M1483="X",IF(D1483&gt;'CẤU HÌNH'!$C$5+'CẤU HÌNH'!$C$10/1440,ROUND((D1483-'CẤU HÌNH'!$C$5)*1440,0),0),"")</f>
        <v/>
      </c>
      <c r="I1483" s="34" t="str">
        <f>IF(M1483="X",IF(E1483&lt;'CẤU HÌNH'!$C$6,ROUND(('CẤU HÌNH'!$C$6-E1483)*1440,0),0),"")</f>
        <v/>
      </c>
      <c r="J1483" s="37" t="str">
        <f>IF(M1483="","",IF(M1483="TC",G1483,IF(M1483="X",IF(ROUND((E1483-'CẤU HÌNH'!$C$6)*24,4)&gt;='CẤU HÌNH'!$C$13,FLOOR(ROUND((E1483-'CẤU HÌNH'!$C$6)*24,4),0.5),0),0)))</f>
        <v/>
      </c>
      <c r="K1483" s="32" t="str">
        <f>IF(A1483="","",IF(COUNTIF('CẤU HÌNH'!$E$5:$E$24,A1483)&gt;0,'CẤU HÌNH'!$C$16,IF(WEEKDAY(A1483)=1,'CẤU HÌNH'!$C$15,'CẤU HÌNH'!$C$14)))</f>
        <v/>
      </c>
      <c r="L1483" s="37" t="str">
        <f t="shared" si="1"/>
        <v/>
      </c>
      <c r="M1483" s="38" t="str">
        <f>IF(OR(A1483="",B1483=""),"",IF(F1483&lt;&gt;"",F1483,IF(G1483=0,"",IF(OR(COUNTIF('CẤU HÌNH'!$E$5:$E$24,A1483)&gt;0,WEEKDAY(A1483)=1),"TC",IF(G1483&gt;='CẤU HÌNH'!$C$11,"X",IF(G1483&gt;='CẤU HÌNH'!$C$12,"N","K"))))))</f>
        <v/>
      </c>
      <c r="N1483" s="17"/>
      <c r="O1483" s="39" t="str">
        <f t="shared" si="2"/>
        <v/>
      </c>
    </row>
    <row r="1484" ht="19.5" customHeight="1">
      <c r="A1484" s="15"/>
      <c r="B1484" s="17"/>
      <c r="C1484" s="22" t="str">
        <f t="array" ref="C1484">IF(B1484="","",IFERROR(INDEX('NHÂN VIÊN'!$C$5:$C$54,MATCH(B1484,'NHÂN VIÊN'!$B$5:$B$54,0)),"⚠ Sai mã NV"))</f>
        <v/>
      </c>
      <c r="D1484" s="24"/>
      <c r="E1484" s="24"/>
      <c r="F1484" s="25"/>
      <c r="G1484" s="32" t="str">
        <f>IF(OR(A1484="",B1484=""),"",IF(AND(D1484&lt;&gt;"",E1484&lt;&gt;""),ROUND(MAX(0,(E1484-D1484)*24-MAX(0,MIN(E1484,'CẤU HÌNH'!$C$8)-MAX(D1484,'CẤU HÌNH'!$C$7))*24),2),0))</f>
        <v/>
      </c>
      <c r="H1484" s="34" t="str">
        <f>IF(M1484="X",IF(D1484&gt;'CẤU HÌNH'!$C$5+'CẤU HÌNH'!$C$10/1440,ROUND((D1484-'CẤU HÌNH'!$C$5)*1440,0),0),"")</f>
        <v/>
      </c>
      <c r="I1484" s="34" t="str">
        <f>IF(M1484="X",IF(E1484&lt;'CẤU HÌNH'!$C$6,ROUND(('CẤU HÌNH'!$C$6-E1484)*1440,0),0),"")</f>
        <v/>
      </c>
      <c r="J1484" s="37" t="str">
        <f>IF(M1484="","",IF(M1484="TC",G1484,IF(M1484="X",IF(ROUND((E1484-'CẤU HÌNH'!$C$6)*24,4)&gt;='CẤU HÌNH'!$C$13,FLOOR(ROUND((E1484-'CẤU HÌNH'!$C$6)*24,4),0.5),0),0)))</f>
        <v/>
      </c>
      <c r="K1484" s="32" t="str">
        <f>IF(A1484="","",IF(COUNTIF('CẤU HÌNH'!$E$5:$E$24,A1484)&gt;0,'CẤU HÌNH'!$C$16,IF(WEEKDAY(A1484)=1,'CẤU HÌNH'!$C$15,'CẤU HÌNH'!$C$14)))</f>
        <v/>
      </c>
      <c r="L1484" s="37" t="str">
        <f t="shared" si="1"/>
        <v/>
      </c>
      <c r="M1484" s="38" t="str">
        <f>IF(OR(A1484="",B1484=""),"",IF(F1484&lt;&gt;"",F1484,IF(G1484=0,"",IF(OR(COUNTIF('CẤU HÌNH'!$E$5:$E$24,A1484)&gt;0,WEEKDAY(A1484)=1),"TC",IF(G1484&gt;='CẤU HÌNH'!$C$11,"X",IF(G1484&gt;='CẤU HÌNH'!$C$12,"N","K"))))))</f>
        <v/>
      </c>
      <c r="N1484" s="17"/>
      <c r="O1484" s="39" t="str">
        <f t="shared" si="2"/>
        <v/>
      </c>
    </row>
    <row r="1485" ht="19.5" customHeight="1">
      <c r="A1485" s="15"/>
      <c r="B1485" s="17"/>
      <c r="C1485" s="22" t="str">
        <f t="array" ref="C1485">IF(B1485="","",IFERROR(INDEX('NHÂN VIÊN'!$C$5:$C$54,MATCH(B1485,'NHÂN VIÊN'!$B$5:$B$54,0)),"⚠ Sai mã NV"))</f>
        <v/>
      </c>
      <c r="D1485" s="24"/>
      <c r="E1485" s="24"/>
      <c r="F1485" s="25"/>
      <c r="G1485" s="32" t="str">
        <f>IF(OR(A1485="",B1485=""),"",IF(AND(D1485&lt;&gt;"",E1485&lt;&gt;""),ROUND(MAX(0,(E1485-D1485)*24-MAX(0,MIN(E1485,'CẤU HÌNH'!$C$8)-MAX(D1485,'CẤU HÌNH'!$C$7))*24),2),0))</f>
        <v/>
      </c>
      <c r="H1485" s="34" t="str">
        <f>IF(M1485="X",IF(D1485&gt;'CẤU HÌNH'!$C$5+'CẤU HÌNH'!$C$10/1440,ROUND((D1485-'CẤU HÌNH'!$C$5)*1440,0),0),"")</f>
        <v/>
      </c>
      <c r="I1485" s="34" t="str">
        <f>IF(M1485="X",IF(E1485&lt;'CẤU HÌNH'!$C$6,ROUND(('CẤU HÌNH'!$C$6-E1485)*1440,0),0),"")</f>
        <v/>
      </c>
      <c r="J1485" s="37" t="str">
        <f>IF(M1485="","",IF(M1485="TC",G1485,IF(M1485="X",IF(ROUND((E1485-'CẤU HÌNH'!$C$6)*24,4)&gt;='CẤU HÌNH'!$C$13,FLOOR(ROUND((E1485-'CẤU HÌNH'!$C$6)*24,4),0.5),0),0)))</f>
        <v/>
      </c>
      <c r="K1485" s="32" t="str">
        <f>IF(A1485="","",IF(COUNTIF('CẤU HÌNH'!$E$5:$E$24,A1485)&gt;0,'CẤU HÌNH'!$C$16,IF(WEEKDAY(A1485)=1,'CẤU HÌNH'!$C$15,'CẤU HÌNH'!$C$14)))</f>
        <v/>
      </c>
      <c r="L1485" s="37" t="str">
        <f t="shared" si="1"/>
        <v/>
      </c>
      <c r="M1485" s="38" t="str">
        <f>IF(OR(A1485="",B1485=""),"",IF(F1485&lt;&gt;"",F1485,IF(G1485=0,"",IF(OR(COUNTIF('CẤU HÌNH'!$E$5:$E$24,A1485)&gt;0,WEEKDAY(A1485)=1),"TC",IF(G1485&gt;='CẤU HÌNH'!$C$11,"X",IF(G1485&gt;='CẤU HÌNH'!$C$12,"N","K"))))))</f>
        <v/>
      </c>
      <c r="N1485" s="17"/>
      <c r="O1485" s="39" t="str">
        <f t="shared" si="2"/>
        <v/>
      </c>
    </row>
    <row r="1486" ht="19.5" customHeight="1">
      <c r="A1486" s="15"/>
      <c r="B1486" s="17"/>
      <c r="C1486" s="22" t="str">
        <f t="array" ref="C1486">IF(B1486="","",IFERROR(INDEX('NHÂN VIÊN'!$C$5:$C$54,MATCH(B1486,'NHÂN VIÊN'!$B$5:$B$54,0)),"⚠ Sai mã NV"))</f>
        <v/>
      </c>
      <c r="D1486" s="24"/>
      <c r="E1486" s="24"/>
      <c r="F1486" s="25"/>
      <c r="G1486" s="32" t="str">
        <f>IF(OR(A1486="",B1486=""),"",IF(AND(D1486&lt;&gt;"",E1486&lt;&gt;""),ROUND(MAX(0,(E1486-D1486)*24-MAX(0,MIN(E1486,'CẤU HÌNH'!$C$8)-MAX(D1486,'CẤU HÌNH'!$C$7))*24),2),0))</f>
        <v/>
      </c>
      <c r="H1486" s="34" t="str">
        <f>IF(M1486="X",IF(D1486&gt;'CẤU HÌNH'!$C$5+'CẤU HÌNH'!$C$10/1440,ROUND((D1486-'CẤU HÌNH'!$C$5)*1440,0),0),"")</f>
        <v/>
      </c>
      <c r="I1486" s="34" t="str">
        <f>IF(M1486="X",IF(E1486&lt;'CẤU HÌNH'!$C$6,ROUND(('CẤU HÌNH'!$C$6-E1486)*1440,0),0),"")</f>
        <v/>
      </c>
      <c r="J1486" s="37" t="str">
        <f>IF(M1486="","",IF(M1486="TC",G1486,IF(M1486="X",IF(ROUND((E1486-'CẤU HÌNH'!$C$6)*24,4)&gt;='CẤU HÌNH'!$C$13,FLOOR(ROUND((E1486-'CẤU HÌNH'!$C$6)*24,4),0.5),0),0)))</f>
        <v/>
      </c>
      <c r="K1486" s="32" t="str">
        <f>IF(A1486="","",IF(COUNTIF('CẤU HÌNH'!$E$5:$E$24,A1486)&gt;0,'CẤU HÌNH'!$C$16,IF(WEEKDAY(A1486)=1,'CẤU HÌNH'!$C$15,'CẤU HÌNH'!$C$14)))</f>
        <v/>
      </c>
      <c r="L1486" s="37" t="str">
        <f t="shared" si="1"/>
        <v/>
      </c>
      <c r="M1486" s="38" t="str">
        <f>IF(OR(A1486="",B1486=""),"",IF(F1486&lt;&gt;"",F1486,IF(G1486=0,"",IF(OR(COUNTIF('CẤU HÌNH'!$E$5:$E$24,A1486)&gt;0,WEEKDAY(A1486)=1),"TC",IF(G1486&gt;='CẤU HÌNH'!$C$11,"X",IF(G1486&gt;='CẤU HÌNH'!$C$12,"N","K"))))))</f>
        <v/>
      </c>
      <c r="N1486" s="17"/>
      <c r="O1486" s="39" t="str">
        <f t="shared" si="2"/>
        <v/>
      </c>
    </row>
    <row r="1487" ht="19.5" customHeight="1">
      <c r="A1487" s="15"/>
      <c r="B1487" s="17"/>
      <c r="C1487" s="22" t="str">
        <f t="array" ref="C1487">IF(B1487="","",IFERROR(INDEX('NHÂN VIÊN'!$C$5:$C$54,MATCH(B1487,'NHÂN VIÊN'!$B$5:$B$54,0)),"⚠ Sai mã NV"))</f>
        <v/>
      </c>
      <c r="D1487" s="24"/>
      <c r="E1487" s="24"/>
      <c r="F1487" s="25"/>
      <c r="G1487" s="32" t="str">
        <f>IF(OR(A1487="",B1487=""),"",IF(AND(D1487&lt;&gt;"",E1487&lt;&gt;""),ROUND(MAX(0,(E1487-D1487)*24-MAX(0,MIN(E1487,'CẤU HÌNH'!$C$8)-MAX(D1487,'CẤU HÌNH'!$C$7))*24),2),0))</f>
        <v/>
      </c>
      <c r="H1487" s="34" t="str">
        <f>IF(M1487="X",IF(D1487&gt;'CẤU HÌNH'!$C$5+'CẤU HÌNH'!$C$10/1440,ROUND((D1487-'CẤU HÌNH'!$C$5)*1440,0),0),"")</f>
        <v/>
      </c>
      <c r="I1487" s="34" t="str">
        <f>IF(M1487="X",IF(E1487&lt;'CẤU HÌNH'!$C$6,ROUND(('CẤU HÌNH'!$C$6-E1487)*1440,0),0),"")</f>
        <v/>
      </c>
      <c r="J1487" s="37" t="str">
        <f>IF(M1487="","",IF(M1487="TC",G1487,IF(M1487="X",IF(ROUND((E1487-'CẤU HÌNH'!$C$6)*24,4)&gt;='CẤU HÌNH'!$C$13,FLOOR(ROUND((E1487-'CẤU HÌNH'!$C$6)*24,4),0.5),0),0)))</f>
        <v/>
      </c>
      <c r="K1487" s="32" t="str">
        <f>IF(A1487="","",IF(COUNTIF('CẤU HÌNH'!$E$5:$E$24,A1487)&gt;0,'CẤU HÌNH'!$C$16,IF(WEEKDAY(A1487)=1,'CẤU HÌNH'!$C$15,'CẤU HÌNH'!$C$14)))</f>
        <v/>
      </c>
      <c r="L1487" s="37" t="str">
        <f t="shared" si="1"/>
        <v/>
      </c>
      <c r="M1487" s="38" t="str">
        <f>IF(OR(A1487="",B1487=""),"",IF(F1487&lt;&gt;"",F1487,IF(G1487=0,"",IF(OR(COUNTIF('CẤU HÌNH'!$E$5:$E$24,A1487)&gt;0,WEEKDAY(A1487)=1),"TC",IF(G1487&gt;='CẤU HÌNH'!$C$11,"X",IF(G1487&gt;='CẤU HÌNH'!$C$12,"N","K"))))))</f>
        <v/>
      </c>
      <c r="N1487" s="17"/>
      <c r="O1487" s="39" t="str">
        <f t="shared" si="2"/>
        <v/>
      </c>
    </row>
    <row r="1488" ht="19.5" customHeight="1">
      <c r="A1488" s="15"/>
      <c r="B1488" s="17"/>
      <c r="C1488" s="22" t="str">
        <f t="array" ref="C1488">IF(B1488="","",IFERROR(INDEX('NHÂN VIÊN'!$C$5:$C$54,MATCH(B1488,'NHÂN VIÊN'!$B$5:$B$54,0)),"⚠ Sai mã NV"))</f>
        <v/>
      </c>
      <c r="D1488" s="24"/>
      <c r="E1488" s="24"/>
      <c r="F1488" s="25"/>
      <c r="G1488" s="32" t="str">
        <f>IF(OR(A1488="",B1488=""),"",IF(AND(D1488&lt;&gt;"",E1488&lt;&gt;""),ROUND(MAX(0,(E1488-D1488)*24-MAX(0,MIN(E1488,'CẤU HÌNH'!$C$8)-MAX(D1488,'CẤU HÌNH'!$C$7))*24),2),0))</f>
        <v/>
      </c>
      <c r="H1488" s="34" t="str">
        <f>IF(M1488="X",IF(D1488&gt;'CẤU HÌNH'!$C$5+'CẤU HÌNH'!$C$10/1440,ROUND((D1488-'CẤU HÌNH'!$C$5)*1440,0),0),"")</f>
        <v/>
      </c>
      <c r="I1488" s="34" t="str">
        <f>IF(M1488="X",IF(E1488&lt;'CẤU HÌNH'!$C$6,ROUND(('CẤU HÌNH'!$C$6-E1488)*1440,0),0),"")</f>
        <v/>
      </c>
      <c r="J1488" s="37" t="str">
        <f>IF(M1488="","",IF(M1488="TC",G1488,IF(M1488="X",IF(ROUND((E1488-'CẤU HÌNH'!$C$6)*24,4)&gt;='CẤU HÌNH'!$C$13,FLOOR(ROUND((E1488-'CẤU HÌNH'!$C$6)*24,4),0.5),0),0)))</f>
        <v/>
      </c>
      <c r="K1488" s="32" t="str">
        <f>IF(A1488="","",IF(COUNTIF('CẤU HÌNH'!$E$5:$E$24,A1488)&gt;0,'CẤU HÌNH'!$C$16,IF(WEEKDAY(A1488)=1,'CẤU HÌNH'!$C$15,'CẤU HÌNH'!$C$14)))</f>
        <v/>
      </c>
      <c r="L1488" s="37" t="str">
        <f t="shared" si="1"/>
        <v/>
      </c>
      <c r="M1488" s="38" t="str">
        <f>IF(OR(A1488="",B1488=""),"",IF(F1488&lt;&gt;"",F1488,IF(G1488=0,"",IF(OR(COUNTIF('CẤU HÌNH'!$E$5:$E$24,A1488)&gt;0,WEEKDAY(A1488)=1),"TC",IF(G1488&gt;='CẤU HÌNH'!$C$11,"X",IF(G1488&gt;='CẤU HÌNH'!$C$12,"N","K"))))))</f>
        <v/>
      </c>
      <c r="N1488" s="17"/>
      <c r="O1488" s="39" t="str">
        <f t="shared" si="2"/>
        <v/>
      </c>
    </row>
    <row r="1489" ht="19.5" customHeight="1">
      <c r="A1489" s="15"/>
      <c r="B1489" s="17"/>
      <c r="C1489" s="22" t="str">
        <f t="array" ref="C1489">IF(B1489="","",IFERROR(INDEX('NHÂN VIÊN'!$C$5:$C$54,MATCH(B1489,'NHÂN VIÊN'!$B$5:$B$54,0)),"⚠ Sai mã NV"))</f>
        <v/>
      </c>
      <c r="D1489" s="24"/>
      <c r="E1489" s="24"/>
      <c r="F1489" s="25"/>
      <c r="G1489" s="32" t="str">
        <f>IF(OR(A1489="",B1489=""),"",IF(AND(D1489&lt;&gt;"",E1489&lt;&gt;""),ROUND(MAX(0,(E1489-D1489)*24-MAX(0,MIN(E1489,'CẤU HÌNH'!$C$8)-MAX(D1489,'CẤU HÌNH'!$C$7))*24),2),0))</f>
        <v/>
      </c>
      <c r="H1489" s="34" t="str">
        <f>IF(M1489="X",IF(D1489&gt;'CẤU HÌNH'!$C$5+'CẤU HÌNH'!$C$10/1440,ROUND((D1489-'CẤU HÌNH'!$C$5)*1440,0),0),"")</f>
        <v/>
      </c>
      <c r="I1489" s="34" t="str">
        <f>IF(M1489="X",IF(E1489&lt;'CẤU HÌNH'!$C$6,ROUND(('CẤU HÌNH'!$C$6-E1489)*1440,0),0),"")</f>
        <v/>
      </c>
      <c r="J1489" s="37" t="str">
        <f>IF(M1489="","",IF(M1489="TC",G1489,IF(M1489="X",IF(ROUND((E1489-'CẤU HÌNH'!$C$6)*24,4)&gt;='CẤU HÌNH'!$C$13,FLOOR(ROUND((E1489-'CẤU HÌNH'!$C$6)*24,4),0.5),0),0)))</f>
        <v/>
      </c>
      <c r="K1489" s="32" t="str">
        <f>IF(A1489="","",IF(COUNTIF('CẤU HÌNH'!$E$5:$E$24,A1489)&gt;0,'CẤU HÌNH'!$C$16,IF(WEEKDAY(A1489)=1,'CẤU HÌNH'!$C$15,'CẤU HÌNH'!$C$14)))</f>
        <v/>
      </c>
      <c r="L1489" s="37" t="str">
        <f t="shared" si="1"/>
        <v/>
      </c>
      <c r="M1489" s="38" t="str">
        <f>IF(OR(A1489="",B1489=""),"",IF(F1489&lt;&gt;"",F1489,IF(G1489=0,"",IF(OR(COUNTIF('CẤU HÌNH'!$E$5:$E$24,A1489)&gt;0,WEEKDAY(A1489)=1),"TC",IF(G1489&gt;='CẤU HÌNH'!$C$11,"X",IF(G1489&gt;='CẤU HÌNH'!$C$12,"N","K"))))))</f>
        <v/>
      </c>
      <c r="N1489" s="17"/>
      <c r="O1489" s="39" t="str">
        <f t="shared" si="2"/>
        <v/>
      </c>
    </row>
    <row r="1490" ht="19.5" customHeight="1">
      <c r="A1490" s="15"/>
      <c r="B1490" s="17"/>
      <c r="C1490" s="22" t="str">
        <f t="array" ref="C1490">IF(B1490="","",IFERROR(INDEX('NHÂN VIÊN'!$C$5:$C$54,MATCH(B1490,'NHÂN VIÊN'!$B$5:$B$54,0)),"⚠ Sai mã NV"))</f>
        <v/>
      </c>
      <c r="D1490" s="24"/>
      <c r="E1490" s="24"/>
      <c r="F1490" s="25"/>
      <c r="G1490" s="32" t="str">
        <f>IF(OR(A1490="",B1490=""),"",IF(AND(D1490&lt;&gt;"",E1490&lt;&gt;""),ROUND(MAX(0,(E1490-D1490)*24-MAX(0,MIN(E1490,'CẤU HÌNH'!$C$8)-MAX(D1490,'CẤU HÌNH'!$C$7))*24),2),0))</f>
        <v/>
      </c>
      <c r="H1490" s="34" t="str">
        <f>IF(M1490="X",IF(D1490&gt;'CẤU HÌNH'!$C$5+'CẤU HÌNH'!$C$10/1440,ROUND((D1490-'CẤU HÌNH'!$C$5)*1440,0),0),"")</f>
        <v/>
      </c>
      <c r="I1490" s="34" t="str">
        <f>IF(M1490="X",IF(E1490&lt;'CẤU HÌNH'!$C$6,ROUND(('CẤU HÌNH'!$C$6-E1490)*1440,0),0),"")</f>
        <v/>
      </c>
      <c r="J1490" s="37" t="str">
        <f>IF(M1490="","",IF(M1490="TC",G1490,IF(M1490="X",IF(ROUND((E1490-'CẤU HÌNH'!$C$6)*24,4)&gt;='CẤU HÌNH'!$C$13,FLOOR(ROUND((E1490-'CẤU HÌNH'!$C$6)*24,4),0.5),0),0)))</f>
        <v/>
      </c>
      <c r="K1490" s="32" t="str">
        <f>IF(A1490="","",IF(COUNTIF('CẤU HÌNH'!$E$5:$E$24,A1490)&gt;0,'CẤU HÌNH'!$C$16,IF(WEEKDAY(A1490)=1,'CẤU HÌNH'!$C$15,'CẤU HÌNH'!$C$14)))</f>
        <v/>
      </c>
      <c r="L1490" s="37" t="str">
        <f t="shared" si="1"/>
        <v/>
      </c>
      <c r="M1490" s="38" t="str">
        <f>IF(OR(A1490="",B1490=""),"",IF(F1490&lt;&gt;"",F1490,IF(G1490=0,"",IF(OR(COUNTIF('CẤU HÌNH'!$E$5:$E$24,A1490)&gt;0,WEEKDAY(A1490)=1),"TC",IF(G1490&gt;='CẤU HÌNH'!$C$11,"X",IF(G1490&gt;='CẤU HÌNH'!$C$12,"N","K"))))))</f>
        <v/>
      </c>
      <c r="N1490" s="17"/>
      <c r="O1490" s="39" t="str">
        <f t="shared" si="2"/>
        <v/>
      </c>
    </row>
    <row r="1491" ht="19.5" customHeight="1">
      <c r="A1491" s="15"/>
      <c r="B1491" s="17"/>
      <c r="C1491" s="22" t="str">
        <f t="array" ref="C1491">IF(B1491="","",IFERROR(INDEX('NHÂN VIÊN'!$C$5:$C$54,MATCH(B1491,'NHÂN VIÊN'!$B$5:$B$54,0)),"⚠ Sai mã NV"))</f>
        <v/>
      </c>
      <c r="D1491" s="24"/>
      <c r="E1491" s="24"/>
      <c r="F1491" s="25"/>
      <c r="G1491" s="32" t="str">
        <f>IF(OR(A1491="",B1491=""),"",IF(AND(D1491&lt;&gt;"",E1491&lt;&gt;""),ROUND(MAX(0,(E1491-D1491)*24-MAX(0,MIN(E1491,'CẤU HÌNH'!$C$8)-MAX(D1491,'CẤU HÌNH'!$C$7))*24),2),0))</f>
        <v/>
      </c>
      <c r="H1491" s="34" t="str">
        <f>IF(M1491="X",IF(D1491&gt;'CẤU HÌNH'!$C$5+'CẤU HÌNH'!$C$10/1440,ROUND((D1491-'CẤU HÌNH'!$C$5)*1440,0),0),"")</f>
        <v/>
      </c>
      <c r="I1491" s="34" t="str">
        <f>IF(M1491="X",IF(E1491&lt;'CẤU HÌNH'!$C$6,ROUND(('CẤU HÌNH'!$C$6-E1491)*1440,0),0),"")</f>
        <v/>
      </c>
      <c r="J1491" s="37" t="str">
        <f>IF(M1491="","",IF(M1491="TC",G1491,IF(M1491="X",IF(ROUND((E1491-'CẤU HÌNH'!$C$6)*24,4)&gt;='CẤU HÌNH'!$C$13,FLOOR(ROUND((E1491-'CẤU HÌNH'!$C$6)*24,4),0.5),0),0)))</f>
        <v/>
      </c>
      <c r="K1491" s="32" t="str">
        <f>IF(A1491="","",IF(COUNTIF('CẤU HÌNH'!$E$5:$E$24,A1491)&gt;0,'CẤU HÌNH'!$C$16,IF(WEEKDAY(A1491)=1,'CẤU HÌNH'!$C$15,'CẤU HÌNH'!$C$14)))</f>
        <v/>
      </c>
      <c r="L1491" s="37" t="str">
        <f t="shared" si="1"/>
        <v/>
      </c>
      <c r="M1491" s="38" t="str">
        <f>IF(OR(A1491="",B1491=""),"",IF(F1491&lt;&gt;"",F1491,IF(G1491=0,"",IF(OR(COUNTIF('CẤU HÌNH'!$E$5:$E$24,A1491)&gt;0,WEEKDAY(A1491)=1),"TC",IF(G1491&gt;='CẤU HÌNH'!$C$11,"X",IF(G1491&gt;='CẤU HÌNH'!$C$12,"N","K"))))))</f>
        <v/>
      </c>
      <c r="N1491" s="17"/>
      <c r="O1491" s="39" t="str">
        <f t="shared" si="2"/>
        <v/>
      </c>
    </row>
    <row r="1492" ht="19.5" customHeight="1">
      <c r="A1492" s="15"/>
      <c r="B1492" s="17"/>
      <c r="C1492" s="22" t="str">
        <f t="array" ref="C1492">IF(B1492="","",IFERROR(INDEX('NHÂN VIÊN'!$C$5:$C$54,MATCH(B1492,'NHÂN VIÊN'!$B$5:$B$54,0)),"⚠ Sai mã NV"))</f>
        <v/>
      </c>
      <c r="D1492" s="24"/>
      <c r="E1492" s="24"/>
      <c r="F1492" s="25"/>
      <c r="G1492" s="32" t="str">
        <f>IF(OR(A1492="",B1492=""),"",IF(AND(D1492&lt;&gt;"",E1492&lt;&gt;""),ROUND(MAX(0,(E1492-D1492)*24-MAX(0,MIN(E1492,'CẤU HÌNH'!$C$8)-MAX(D1492,'CẤU HÌNH'!$C$7))*24),2),0))</f>
        <v/>
      </c>
      <c r="H1492" s="34" t="str">
        <f>IF(M1492="X",IF(D1492&gt;'CẤU HÌNH'!$C$5+'CẤU HÌNH'!$C$10/1440,ROUND((D1492-'CẤU HÌNH'!$C$5)*1440,0),0),"")</f>
        <v/>
      </c>
      <c r="I1492" s="34" t="str">
        <f>IF(M1492="X",IF(E1492&lt;'CẤU HÌNH'!$C$6,ROUND(('CẤU HÌNH'!$C$6-E1492)*1440,0),0),"")</f>
        <v/>
      </c>
      <c r="J1492" s="37" t="str">
        <f>IF(M1492="","",IF(M1492="TC",G1492,IF(M1492="X",IF(ROUND((E1492-'CẤU HÌNH'!$C$6)*24,4)&gt;='CẤU HÌNH'!$C$13,FLOOR(ROUND((E1492-'CẤU HÌNH'!$C$6)*24,4),0.5),0),0)))</f>
        <v/>
      </c>
      <c r="K1492" s="32" t="str">
        <f>IF(A1492="","",IF(COUNTIF('CẤU HÌNH'!$E$5:$E$24,A1492)&gt;0,'CẤU HÌNH'!$C$16,IF(WEEKDAY(A1492)=1,'CẤU HÌNH'!$C$15,'CẤU HÌNH'!$C$14)))</f>
        <v/>
      </c>
      <c r="L1492" s="37" t="str">
        <f t="shared" si="1"/>
        <v/>
      </c>
      <c r="M1492" s="38" t="str">
        <f>IF(OR(A1492="",B1492=""),"",IF(F1492&lt;&gt;"",F1492,IF(G1492=0,"",IF(OR(COUNTIF('CẤU HÌNH'!$E$5:$E$24,A1492)&gt;0,WEEKDAY(A1492)=1),"TC",IF(G1492&gt;='CẤU HÌNH'!$C$11,"X",IF(G1492&gt;='CẤU HÌNH'!$C$12,"N","K"))))))</f>
        <v/>
      </c>
      <c r="N1492" s="17"/>
      <c r="O1492" s="39" t="str">
        <f t="shared" si="2"/>
        <v/>
      </c>
    </row>
    <row r="1493" ht="19.5" customHeight="1">
      <c r="A1493" s="15"/>
      <c r="B1493" s="17"/>
      <c r="C1493" s="22" t="str">
        <f t="array" ref="C1493">IF(B1493="","",IFERROR(INDEX('NHÂN VIÊN'!$C$5:$C$54,MATCH(B1493,'NHÂN VIÊN'!$B$5:$B$54,0)),"⚠ Sai mã NV"))</f>
        <v/>
      </c>
      <c r="D1493" s="24"/>
      <c r="E1493" s="24"/>
      <c r="F1493" s="25"/>
      <c r="G1493" s="32" t="str">
        <f>IF(OR(A1493="",B1493=""),"",IF(AND(D1493&lt;&gt;"",E1493&lt;&gt;""),ROUND(MAX(0,(E1493-D1493)*24-MAX(0,MIN(E1493,'CẤU HÌNH'!$C$8)-MAX(D1493,'CẤU HÌNH'!$C$7))*24),2),0))</f>
        <v/>
      </c>
      <c r="H1493" s="34" t="str">
        <f>IF(M1493="X",IF(D1493&gt;'CẤU HÌNH'!$C$5+'CẤU HÌNH'!$C$10/1440,ROUND((D1493-'CẤU HÌNH'!$C$5)*1440,0),0),"")</f>
        <v/>
      </c>
      <c r="I1493" s="34" t="str">
        <f>IF(M1493="X",IF(E1493&lt;'CẤU HÌNH'!$C$6,ROUND(('CẤU HÌNH'!$C$6-E1493)*1440,0),0),"")</f>
        <v/>
      </c>
      <c r="J1493" s="37" t="str">
        <f>IF(M1493="","",IF(M1493="TC",G1493,IF(M1493="X",IF(ROUND((E1493-'CẤU HÌNH'!$C$6)*24,4)&gt;='CẤU HÌNH'!$C$13,FLOOR(ROUND((E1493-'CẤU HÌNH'!$C$6)*24,4),0.5),0),0)))</f>
        <v/>
      </c>
      <c r="K1493" s="32" t="str">
        <f>IF(A1493="","",IF(COUNTIF('CẤU HÌNH'!$E$5:$E$24,A1493)&gt;0,'CẤU HÌNH'!$C$16,IF(WEEKDAY(A1493)=1,'CẤU HÌNH'!$C$15,'CẤU HÌNH'!$C$14)))</f>
        <v/>
      </c>
      <c r="L1493" s="37" t="str">
        <f t="shared" si="1"/>
        <v/>
      </c>
      <c r="M1493" s="38" t="str">
        <f>IF(OR(A1493="",B1493=""),"",IF(F1493&lt;&gt;"",F1493,IF(G1493=0,"",IF(OR(COUNTIF('CẤU HÌNH'!$E$5:$E$24,A1493)&gt;0,WEEKDAY(A1493)=1),"TC",IF(G1493&gt;='CẤU HÌNH'!$C$11,"X",IF(G1493&gt;='CẤU HÌNH'!$C$12,"N","K"))))))</f>
        <v/>
      </c>
      <c r="N1493" s="17"/>
      <c r="O1493" s="39" t="str">
        <f t="shared" si="2"/>
        <v/>
      </c>
    </row>
    <row r="1494" ht="19.5" customHeight="1">
      <c r="A1494" s="15"/>
      <c r="B1494" s="17"/>
      <c r="C1494" s="22" t="str">
        <f t="array" ref="C1494">IF(B1494="","",IFERROR(INDEX('NHÂN VIÊN'!$C$5:$C$54,MATCH(B1494,'NHÂN VIÊN'!$B$5:$B$54,0)),"⚠ Sai mã NV"))</f>
        <v/>
      </c>
      <c r="D1494" s="24"/>
      <c r="E1494" s="24"/>
      <c r="F1494" s="25"/>
      <c r="G1494" s="32" t="str">
        <f>IF(OR(A1494="",B1494=""),"",IF(AND(D1494&lt;&gt;"",E1494&lt;&gt;""),ROUND(MAX(0,(E1494-D1494)*24-MAX(0,MIN(E1494,'CẤU HÌNH'!$C$8)-MAX(D1494,'CẤU HÌNH'!$C$7))*24),2),0))</f>
        <v/>
      </c>
      <c r="H1494" s="34" t="str">
        <f>IF(M1494="X",IF(D1494&gt;'CẤU HÌNH'!$C$5+'CẤU HÌNH'!$C$10/1440,ROUND((D1494-'CẤU HÌNH'!$C$5)*1440,0),0),"")</f>
        <v/>
      </c>
      <c r="I1494" s="34" t="str">
        <f>IF(M1494="X",IF(E1494&lt;'CẤU HÌNH'!$C$6,ROUND(('CẤU HÌNH'!$C$6-E1494)*1440,0),0),"")</f>
        <v/>
      </c>
      <c r="J1494" s="37" t="str">
        <f>IF(M1494="","",IF(M1494="TC",G1494,IF(M1494="X",IF(ROUND((E1494-'CẤU HÌNH'!$C$6)*24,4)&gt;='CẤU HÌNH'!$C$13,FLOOR(ROUND((E1494-'CẤU HÌNH'!$C$6)*24,4),0.5),0),0)))</f>
        <v/>
      </c>
      <c r="K1494" s="32" t="str">
        <f>IF(A1494="","",IF(COUNTIF('CẤU HÌNH'!$E$5:$E$24,A1494)&gt;0,'CẤU HÌNH'!$C$16,IF(WEEKDAY(A1494)=1,'CẤU HÌNH'!$C$15,'CẤU HÌNH'!$C$14)))</f>
        <v/>
      </c>
      <c r="L1494" s="37" t="str">
        <f t="shared" si="1"/>
        <v/>
      </c>
      <c r="M1494" s="38" t="str">
        <f>IF(OR(A1494="",B1494=""),"",IF(F1494&lt;&gt;"",F1494,IF(G1494=0,"",IF(OR(COUNTIF('CẤU HÌNH'!$E$5:$E$24,A1494)&gt;0,WEEKDAY(A1494)=1),"TC",IF(G1494&gt;='CẤU HÌNH'!$C$11,"X",IF(G1494&gt;='CẤU HÌNH'!$C$12,"N","K"))))))</f>
        <v/>
      </c>
      <c r="N1494" s="17"/>
      <c r="O1494" s="39" t="str">
        <f t="shared" si="2"/>
        <v/>
      </c>
    </row>
    <row r="1495" ht="19.5" customHeight="1">
      <c r="A1495" s="15"/>
      <c r="B1495" s="17"/>
      <c r="C1495" s="22" t="str">
        <f t="array" ref="C1495">IF(B1495="","",IFERROR(INDEX('NHÂN VIÊN'!$C$5:$C$54,MATCH(B1495,'NHÂN VIÊN'!$B$5:$B$54,0)),"⚠ Sai mã NV"))</f>
        <v/>
      </c>
      <c r="D1495" s="24"/>
      <c r="E1495" s="24"/>
      <c r="F1495" s="25"/>
      <c r="G1495" s="32" t="str">
        <f>IF(OR(A1495="",B1495=""),"",IF(AND(D1495&lt;&gt;"",E1495&lt;&gt;""),ROUND(MAX(0,(E1495-D1495)*24-MAX(0,MIN(E1495,'CẤU HÌNH'!$C$8)-MAX(D1495,'CẤU HÌNH'!$C$7))*24),2),0))</f>
        <v/>
      </c>
      <c r="H1495" s="34" t="str">
        <f>IF(M1495="X",IF(D1495&gt;'CẤU HÌNH'!$C$5+'CẤU HÌNH'!$C$10/1440,ROUND((D1495-'CẤU HÌNH'!$C$5)*1440,0),0),"")</f>
        <v/>
      </c>
      <c r="I1495" s="34" t="str">
        <f>IF(M1495="X",IF(E1495&lt;'CẤU HÌNH'!$C$6,ROUND(('CẤU HÌNH'!$C$6-E1495)*1440,0),0),"")</f>
        <v/>
      </c>
      <c r="J1495" s="37" t="str">
        <f>IF(M1495="","",IF(M1495="TC",G1495,IF(M1495="X",IF(ROUND((E1495-'CẤU HÌNH'!$C$6)*24,4)&gt;='CẤU HÌNH'!$C$13,FLOOR(ROUND((E1495-'CẤU HÌNH'!$C$6)*24,4),0.5),0),0)))</f>
        <v/>
      </c>
      <c r="K1495" s="32" t="str">
        <f>IF(A1495="","",IF(COUNTIF('CẤU HÌNH'!$E$5:$E$24,A1495)&gt;0,'CẤU HÌNH'!$C$16,IF(WEEKDAY(A1495)=1,'CẤU HÌNH'!$C$15,'CẤU HÌNH'!$C$14)))</f>
        <v/>
      </c>
      <c r="L1495" s="37" t="str">
        <f t="shared" si="1"/>
        <v/>
      </c>
      <c r="M1495" s="38" t="str">
        <f>IF(OR(A1495="",B1495=""),"",IF(F1495&lt;&gt;"",F1495,IF(G1495=0,"",IF(OR(COUNTIF('CẤU HÌNH'!$E$5:$E$24,A1495)&gt;0,WEEKDAY(A1495)=1),"TC",IF(G1495&gt;='CẤU HÌNH'!$C$11,"X",IF(G1495&gt;='CẤU HÌNH'!$C$12,"N","K"))))))</f>
        <v/>
      </c>
      <c r="N1495" s="17"/>
      <c r="O1495" s="39" t="str">
        <f t="shared" si="2"/>
        <v/>
      </c>
    </row>
    <row r="1496" ht="19.5" customHeight="1">
      <c r="A1496" s="15"/>
      <c r="B1496" s="17"/>
      <c r="C1496" s="22" t="str">
        <f t="array" ref="C1496">IF(B1496="","",IFERROR(INDEX('NHÂN VIÊN'!$C$5:$C$54,MATCH(B1496,'NHÂN VIÊN'!$B$5:$B$54,0)),"⚠ Sai mã NV"))</f>
        <v/>
      </c>
      <c r="D1496" s="24"/>
      <c r="E1496" s="24"/>
      <c r="F1496" s="25"/>
      <c r="G1496" s="32" t="str">
        <f>IF(OR(A1496="",B1496=""),"",IF(AND(D1496&lt;&gt;"",E1496&lt;&gt;""),ROUND(MAX(0,(E1496-D1496)*24-MAX(0,MIN(E1496,'CẤU HÌNH'!$C$8)-MAX(D1496,'CẤU HÌNH'!$C$7))*24),2),0))</f>
        <v/>
      </c>
      <c r="H1496" s="34" t="str">
        <f>IF(M1496="X",IF(D1496&gt;'CẤU HÌNH'!$C$5+'CẤU HÌNH'!$C$10/1440,ROUND((D1496-'CẤU HÌNH'!$C$5)*1440,0),0),"")</f>
        <v/>
      </c>
      <c r="I1496" s="34" t="str">
        <f>IF(M1496="X",IF(E1496&lt;'CẤU HÌNH'!$C$6,ROUND(('CẤU HÌNH'!$C$6-E1496)*1440,0),0),"")</f>
        <v/>
      </c>
      <c r="J1496" s="37" t="str">
        <f>IF(M1496="","",IF(M1496="TC",G1496,IF(M1496="X",IF(ROUND((E1496-'CẤU HÌNH'!$C$6)*24,4)&gt;='CẤU HÌNH'!$C$13,FLOOR(ROUND((E1496-'CẤU HÌNH'!$C$6)*24,4),0.5),0),0)))</f>
        <v/>
      </c>
      <c r="K1496" s="32" t="str">
        <f>IF(A1496="","",IF(COUNTIF('CẤU HÌNH'!$E$5:$E$24,A1496)&gt;0,'CẤU HÌNH'!$C$16,IF(WEEKDAY(A1496)=1,'CẤU HÌNH'!$C$15,'CẤU HÌNH'!$C$14)))</f>
        <v/>
      </c>
      <c r="L1496" s="37" t="str">
        <f t="shared" si="1"/>
        <v/>
      </c>
      <c r="M1496" s="38" t="str">
        <f>IF(OR(A1496="",B1496=""),"",IF(F1496&lt;&gt;"",F1496,IF(G1496=0,"",IF(OR(COUNTIF('CẤU HÌNH'!$E$5:$E$24,A1496)&gt;0,WEEKDAY(A1496)=1),"TC",IF(G1496&gt;='CẤU HÌNH'!$C$11,"X",IF(G1496&gt;='CẤU HÌNH'!$C$12,"N","K"))))))</f>
        <v/>
      </c>
      <c r="N1496" s="17"/>
      <c r="O1496" s="39" t="str">
        <f t="shared" si="2"/>
        <v/>
      </c>
    </row>
    <row r="1497" ht="19.5" customHeight="1">
      <c r="A1497" s="15"/>
      <c r="B1497" s="17"/>
      <c r="C1497" s="22" t="str">
        <f t="array" ref="C1497">IF(B1497="","",IFERROR(INDEX('NHÂN VIÊN'!$C$5:$C$54,MATCH(B1497,'NHÂN VIÊN'!$B$5:$B$54,0)),"⚠ Sai mã NV"))</f>
        <v/>
      </c>
      <c r="D1497" s="24"/>
      <c r="E1497" s="24"/>
      <c r="F1497" s="25"/>
      <c r="G1497" s="32" t="str">
        <f>IF(OR(A1497="",B1497=""),"",IF(AND(D1497&lt;&gt;"",E1497&lt;&gt;""),ROUND(MAX(0,(E1497-D1497)*24-MAX(0,MIN(E1497,'CẤU HÌNH'!$C$8)-MAX(D1497,'CẤU HÌNH'!$C$7))*24),2),0))</f>
        <v/>
      </c>
      <c r="H1497" s="34" t="str">
        <f>IF(M1497="X",IF(D1497&gt;'CẤU HÌNH'!$C$5+'CẤU HÌNH'!$C$10/1440,ROUND((D1497-'CẤU HÌNH'!$C$5)*1440,0),0),"")</f>
        <v/>
      </c>
      <c r="I1497" s="34" t="str">
        <f>IF(M1497="X",IF(E1497&lt;'CẤU HÌNH'!$C$6,ROUND(('CẤU HÌNH'!$C$6-E1497)*1440,0),0),"")</f>
        <v/>
      </c>
      <c r="J1497" s="37" t="str">
        <f>IF(M1497="","",IF(M1497="TC",G1497,IF(M1497="X",IF(ROUND((E1497-'CẤU HÌNH'!$C$6)*24,4)&gt;='CẤU HÌNH'!$C$13,FLOOR(ROUND((E1497-'CẤU HÌNH'!$C$6)*24,4),0.5),0),0)))</f>
        <v/>
      </c>
      <c r="K1497" s="32" t="str">
        <f>IF(A1497="","",IF(COUNTIF('CẤU HÌNH'!$E$5:$E$24,A1497)&gt;0,'CẤU HÌNH'!$C$16,IF(WEEKDAY(A1497)=1,'CẤU HÌNH'!$C$15,'CẤU HÌNH'!$C$14)))</f>
        <v/>
      </c>
      <c r="L1497" s="37" t="str">
        <f t="shared" si="1"/>
        <v/>
      </c>
      <c r="M1497" s="38" t="str">
        <f>IF(OR(A1497="",B1497=""),"",IF(F1497&lt;&gt;"",F1497,IF(G1497=0,"",IF(OR(COUNTIF('CẤU HÌNH'!$E$5:$E$24,A1497)&gt;0,WEEKDAY(A1497)=1),"TC",IF(G1497&gt;='CẤU HÌNH'!$C$11,"X",IF(G1497&gt;='CẤU HÌNH'!$C$12,"N","K"))))))</f>
        <v/>
      </c>
      <c r="N1497" s="17"/>
      <c r="O1497" s="39" t="str">
        <f t="shared" si="2"/>
        <v/>
      </c>
    </row>
    <row r="1498" ht="19.5" customHeight="1">
      <c r="A1498" s="15"/>
      <c r="B1498" s="17"/>
      <c r="C1498" s="22" t="str">
        <f t="array" ref="C1498">IF(B1498="","",IFERROR(INDEX('NHÂN VIÊN'!$C$5:$C$54,MATCH(B1498,'NHÂN VIÊN'!$B$5:$B$54,0)),"⚠ Sai mã NV"))</f>
        <v/>
      </c>
      <c r="D1498" s="24"/>
      <c r="E1498" s="24"/>
      <c r="F1498" s="25"/>
      <c r="G1498" s="32" t="str">
        <f>IF(OR(A1498="",B1498=""),"",IF(AND(D1498&lt;&gt;"",E1498&lt;&gt;""),ROUND(MAX(0,(E1498-D1498)*24-MAX(0,MIN(E1498,'CẤU HÌNH'!$C$8)-MAX(D1498,'CẤU HÌNH'!$C$7))*24),2),0))</f>
        <v/>
      </c>
      <c r="H1498" s="34" t="str">
        <f>IF(M1498="X",IF(D1498&gt;'CẤU HÌNH'!$C$5+'CẤU HÌNH'!$C$10/1440,ROUND((D1498-'CẤU HÌNH'!$C$5)*1440,0),0),"")</f>
        <v/>
      </c>
      <c r="I1498" s="34" t="str">
        <f>IF(M1498="X",IF(E1498&lt;'CẤU HÌNH'!$C$6,ROUND(('CẤU HÌNH'!$C$6-E1498)*1440,0),0),"")</f>
        <v/>
      </c>
      <c r="J1498" s="37" t="str">
        <f>IF(M1498="","",IF(M1498="TC",G1498,IF(M1498="X",IF(ROUND((E1498-'CẤU HÌNH'!$C$6)*24,4)&gt;='CẤU HÌNH'!$C$13,FLOOR(ROUND((E1498-'CẤU HÌNH'!$C$6)*24,4),0.5),0),0)))</f>
        <v/>
      </c>
      <c r="K1498" s="32" t="str">
        <f>IF(A1498="","",IF(COUNTIF('CẤU HÌNH'!$E$5:$E$24,A1498)&gt;0,'CẤU HÌNH'!$C$16,IF(WEEKDAY(A1498)=1,'CẤU HÌNH'!$C$15,'CẤU HÌNH'!$C$14)))</f>
        <v/>
      </c>
      <c r="L1498" s="37" t="str">
        <f t="shared" si="1"/>
        <v/>
      </c>
      <c r="M1498" s="38" t="str">
        <f>IF(OR(A1498="",B1498=""),"",IF(F1498&lt;&gt;"",F1498,IF(G1498=0,"",IF(OR(COUNTIF('CẤU HÌNH'!$E$5:$E$24,A1498)&gt;0,WEEKDAY(A1498)=1),"TC",IF(G1498&gt;='CẤU HÌNH'!$C$11,"X",IF(G1498&gt;='CẤU HÌNH'!$C$12,"N","K"))))))</f>
        <v/>
      </c>
      <c r="N1498" s="17"/>
      <c r="O1498" s="39" t="str">
        <f t="shared" si="2"/>
        <v/>
      </c>
    </row>
    <row r="1499" ht="19.5" customHeight="1">
      <c r="A1499" s="15"/>
      <c r="B1499" s="17"/>
      <c r="C1499" s="22" t="str">
        <f t="array" ref="C1499">IF(B1499="","",IFERROR(INDEX('NHÂN VIÊN'!$C$5:$C$54,MATCH(B1499,'NHÂN VIÊN'!$B$5:$B$54,0)),"⚠ Sai mã NV"))</f>
        <v/>
      </c>
      <c r="D1499" s="24"/>
      <c r="E1499" s="24"/>
      <c r="F1499" s="25"/>
      <c r="G1499" s="32" t="str">
        <f>IF(OR(A1499="",B1499=""),"",IF(AND(D1499&lt;&gt;"",E1499&lt;&gt;""),ROUND(MAX(0,(E1499-D1499)*24-MAX(0,MIN(E1499,'CẤU HÌNH'!$C$8)-MAX(D1499,'CẤU HÌNH'!$C$7))*24),2),0))</f>
        <v/>
      </c>
      <c r="H1499" s="34" t="str">
        <f>IF(M1499="X",IF(D1499&gt;'CẤU HÌNH'!$C$5+'CẤU HÌNH'!$C$10/1440,ROUND((D1499-'CẤU HÌNH'!$C$5)*1440,0),0),"")</f>
        <v/>
      </c>
      <c r="I1499" s="34" t="str">
        <f>IF(M1499="X",IF(E1499&lt;'CẤU HÌNH'!$C$6,ROUND(('CẤU HÌNH'!$C$6-E1499)*1440,0),0),"")</f>
        <v/>
      </c>
      <c r="J1499" s="37" t="str">
        <f>IF(M1499="","",IF(M1499="TC",G1499,IF(M1499="X",IF(ROUND((E1499-'CẤU HÌNH'!$C$6)*24,4)&gt;='CẤU HÌNH'!$C$13,FLOOR(ROUND((E1499-'CẤU HÌNH'!$C$6)*24,4),0.5),0),0)))</f>
        <v/>
      </c>
      <c r="K1499" s="32" t="str">
        <f>IF(A1499="","",IF(COUNTIF('CẤU HÌNH'!$E$5:$E$24,A1499)&gt;0,'CẤU HÌNH'!$C$16,IF(WEEKDAY(A1499)=1,'CẤU HÌNH'!$C$15,'CẤU HÌNH'!$C$14)))</f>
        <v/>
      </c>
      <c r="L1499" s="37" t="str">
        <f t="shared" si="1"/>
        <v/>
      </c>
      <c r="M1499" s="38" t="str">
        <f>IF(OR(A1499="",B1499=""),"",IF(F1499&lt;&gt;"",F1499,IF(G1499=0,"",IF(OR(COUNTIF('CẤU HÌNH'!$E$5:$E$24,A1499)&gt;0,WEEKDAY(A1499)=1),"TC",IF(G1499&gt;='CẤU HÌNH'!$C$11,"X",IF(G1499&gt;='CẤU HÌNH'!$C$12,"N","K"))))))</f>
        <v/>
      </c>
      <c r="N1499" s="17"/>
      <c r="O1499" s="39" t="str">
        <f t="shared" si="2"/>
        <v/>
      </c>
    </row>
    <row r="1500" ht="19.5" customHeight="1">
      <c r="A1500" s="15"/>
      <c r="B1500" s="17"/>
      <c r="C1500" s="22" t="str">
        <f t="array" ref="C1500">IF(B1500="","",IFERROR(INDEX('NHÂN VIÊN'!$C$5:$C$54,MATCH(B1500,'NHÂN VIÊN'!$B$5:$B$54,0)),"⚠ Sai mã NV"))</f>
        <v/>
      </c>
      <c r="D1500" s="24"/>
      <c r="E1500" s="24"/>
      <c r="F1500" s="25"/>
      <c r="G1500" s="32" t="str">
        <f>IF(OR(A1500="",B1500=""),"",IF(AND(D1500&lt;&gt;"",E1500&lt;&gt;""),ROUND(MAX(0,(E1500-D1500)*24-MAX(0,MIN(E1500,'CẤU HÌNH'!$C$8)-MAX(D1500,'CẤU HÌNH'!$C$7))*24),2),0))</f>
        <v/>
      </c>
      <c r="H1500" s="34" t="str">
        <f>IF(M1500="X",IF(D1500&gt;'CẤU HÌNH'!$C$5+'CẤU HÌNH'!$C$10/1440,ROUND((D1500-'CẤU HÌNH'!$C$5)*1440,0),0),"")</f>
        <v/>
      </c>
      <c r="I1500" s="34" t="str">
        <f>IF(M1500="X",IF(E1500&lt;'CẤU HÌNH'!$C$6,ROUND(('CẤU HÌNH'!$C$6-E1500)*1440,0),0),"")</f>
        <v/>
      </c>
      <c r="J1500" s="37" t="str">
        <f>IF(M1500="","",IF(M1500="TC",G1500,IF(M1500="X",IF(ROUND((E1500-'CẤU HÌNH'!$C$6)*24,4)&gt;='CẤU HÌNH'!$C$13,FLOOR(ROUND((E1500-'CẤU HÌNH'!$C$6)*24,4),0.5),0),0)))</f>
        <v/>
      </c>
      <c r="K1500" s="32" t="str">
        <f>IF(A1500="","",IF(COUNTIF('CẤU HÌNH'!$E$5:$E$24,A1500)&gt;0,'CẤU HÌNH'!$C$16,IF(WEEKDAY(A1500)=1,'CẤU HÌNH'!$C$15,'CẤU HÌNH'!$C$14)))</f>
        <v/>
      </c>
      <c r="L1500" s="37" t="str">
        <f t="shared" si="1"/>
        <v/>
      </c>
      <c r="M1500" s="38" t="str">
        <f>IF(OR(A1500="",B1500=""),"",IF(F1500&lt;&gt;"",F1500,IF(G1500=0,"",IF(OR(COUNTIF('CẤU HÌNH'!$E$5:$E$24,A1500)&gt;0,WEEKDAY(A1500)=1),"TC",IF(G1500&gt;='CẤU HÌNH'!$C$11,"X",IF(G1500&gt;='CẤU HÌNH'!$C$12,"N","K"))))))</f>
        <v/>
      </c>
      <c r="N1500" s="17"/>
      <c r="O1500" s="39" t="str">
        <f t="shared" si="2"/>
        <v/>
      </c>
    </row>
    <row r="1501" ht="19.5" customHeight="1">
      <c r="A1501" s="15"/>
      <c r="B1501" s="17"/>
      <c r="C1501" s="22" t="str">
        <f t="array" ref="C1501">IF(B1501="","",IFERROR(INDEX('NHÂN VIÊN'!$C$5:$C$54,MATCH(B1501,'NHÂN VIÊN'!$B$5:$B$54,0)),"⚠ Sai mã NV"))</f>
        <v/>
      </c>
      <c r="D1501" s="24"/>
      <c r="E1501" s="24"/>
      <c r="F1501" s="25"/>
      <c r="G1501" s="32" t="str">
        <f>IF(OR(A1501="",B1501=""),"",IF(AND(D1501&lt;&gt;"",E1501&lt;&gt;""),ROUND(MAX(0,(E1501-D1501)*24-MAX(0,MIN(E1501,'CẤU HÌNH'!$C$8)-MAX(D1501,'CẤU HÌNH'!$C$7))*24),2),0))</f>
        <v/>
      </c>
      <c r="H1501" s="34" t="str">
        <f>IF(M1501="X",IF(D1501&gt;'CẤU HÌNH'!$C$5+'CẤU HÌNH'!$C$10/1440,ROUND((D1501-'CẤU HÌNH'!$C$5)*1440,0),0),"")</f>
        <v/>
      </c>
      <c r="I1501" s="34" t="str">
        <f>IF(M1501="X",IF(E1501&lt;'CẤU HÌNH'!$C$6,ROUND(('CẤU HÌNH'!$C$6-E1501)*1440,0),0),"")</f>
        <v/>
      </c>
      <c r="J1501" s="37" t="str">
        <f>IF(M1501="","",IF(M1501="TC",G1501,IF(M1501="X",IF(ROUND((E1501-'CẤU HÌNH'!$C$6)*24,4)&gt;='CẤU HÌNH'!$C$13,FLOOR(ROUND((E1501-'CẤU HÌNH'!$C$6)*24,4),0.5),0),0)))</f>
        <v/>
      </c>
      <c r="K1501" s="32" t="str">
        <f>IF(A1501="","",IF(COUNTIF('CẤU HÌNH'!$E$5:$E$24,A1501)&gt;0,'CẤU HÌNH'!$C$16,IF(WEEKDAY(A1501)=1,'CẤU HÌNH'!$C$15,'CẤU HÌNH'!$C$14)))</f>
        <v/>
      </c>
      <c r="L1501" s="37" t="str">
        <f t="shared" si="1"/>
        <v/>
      </c>
      <c r="M1501" s="38" t="str">
        <f>IF(OR(A1501="",B1501=""),"",IF(F1501&lt;&gt;"",F1501,IF(G1501=0,"",IF(OR(COUNTIF('CẤU HÌNH'!$E$5:$E$24,A1501)&gt;0,WEEKDAY(A1501)=1),"TC",IF(G1501&gt;='CẤU HÌNH'!$C$11,"X",IF(G1501&gt;='CẤU HÌNH'!$C$12,"N","K"))))))</f>
        <v/>
      </c>
      <c r="N1501" s="17"/>
      <c r="O1501" s="39" t="str">
        <f t="shared" si="2"/>
        <v/>
      </c>
    </row>
    <row r="1502" ht="19.5" customHeight="1">
      <c r="A1502" s="15"/>
      <c r="B1502" s="17"/>
      <c r="C1502" s="22" t="str">
        <f t="array" ref="C1502">IF(B1502="","",IFERROR(INDEX('NHÂN VIÊN'!$C$5:$C$54,MATCH(B1502,'NHÂN VIÊN'!$B$5:$B$54,0)),"⚠ Sai mã NV"))</f>
        <v/>
      </c>
      <c r="D1502" s="24"/>
      <c r="E1502" s="24"/>
      <c r="F1502" s="25"/>
      <c r="G1502" s="32" t="str">
        <f>IF(OR(A1502="",B1502=""),"",IF(AND(D1502&lt;&gt;"",E1502&lt;&gt;""),ROUND(MAX(0,(E1502-D1502)*24-MAX(0,MIN(E1502,'CẤU HÌNH'!$C$8)-MAX(D1502,'CẤU HÌNH'!$C$7))*24),2),0))</f>
        <v/>
      </c>
      <c r="H1502" s="34" t="str">
        <f>IF(M1502="X",IF(D1502&gt;'CẤU HÌNH'!$C$5+'CẤU HÌNH'!$C$10/1440,ROUND((D1502-'CẤU HÌNH'!$C$5)*1440,0),0),"")</f>
        <v/>
      </c>
      <c r="I1502" s="34" t="str">
        <f>IF(M1502="X",IF(E1502&lt;'CẤU HÌNH'!$C$6,ROUND(('CẤU HÌNH'!$C$6-E1502)*1440,0),0),"")</f>
        <v/>
      </c>
      <c r="J1502" s="37" t="str">
        <f>IF(M1502="","",IF(M1502="TC",G1502,IF(M1502="X",IF(ROUND((E1502-'CẤU HÌNH'!$C$6)*24,4)&gt;='CẤU HÌNH'!$C$13,FLOOR(ROUND((E1502-'CẤU HÌNH'!$C$6)*24,4),0.5),0),0)))</f>
        <v/>
      </c>
      <c r="K1502" s="32" t="str">
        <f>IF(A1502="","",IF(COUNTIF('CẤU HÌNH'!$E$5:$E$24,A1502)&gt;0,'CẤU HÌNH'!$C$16,IF(WEEKDAY(A1502)=1,'CẤU HÌNH'!$C$15,'CẤU HÌNH'!$C$14)))</f>
        <v/>
      </c>
      <c r="L1502" s="37" t="str">
        <f t="shared" si="1"/>
        <v/>
      </c>
      <c r="M1502" s="38" t="str">
        <f>IF(OR(A1502="",B1502=""),"",IF(F1502&lt;&gt;"",F1502,IF(G1502=0,"",IF(OR(COUNTIF('CẤU HÌNH'!$E$5:$E$24,A1502)&gt;0,WEEKDAY(A1502)=1),"TC",IF(G1502&gt;='CẤU HÌNH'!$C$11,"X",IF(G1502&gt;='CẤU HÌNH'!$C$12,"N","K"))))))</f>
        <v/>
      </c>
      <c r="N1502" s="17"/>
      <c r="O1502" s="39" t="str">
        <f t="shared" si="2"/>
        <v/>
      </c>
    </row>
    <row r="1503" ht="19.5" customHeight="1">
      <c r="A1503" s="15"/>
      <c r="B1503" s="17"/>
      <c r="C1503" s="22" t="str">
        <f t="array" ref="C1503">IF(B1503="","",IFERROR(INDEX('NHÂN VIÊN'!$C$5:$C$54,MATCH(B1503,'NHÂN VIÊN'!$B$5:$B$54,0)),"⚠ Sai mã NV"))</f>
        <v/>
      </c>
      <c r="D1503" s="24"/>
      <c r="E1503" s="24"/>
      <c r="F1503" s="25"/>
      <c r="G1503" s="32" t="str">
        <f>IF(OR(A1503="",B1503=""),"",IF(AND(D1503&lt;&gt;"",E1503&lt;&gt;""),ROUND(MAX(0,(E1503-D1503)*24-MAX(0,MIN(E1503,'CẤU HÌNH'!$C$8)-MAX(D1503,'CẤU HÌNH'!$C$7))*24),2),0))</f>
        <v/>
      </c>
      <c r="H1503" s="34" t="str">
        <f>IF(M1503="X",IF(D1503&gt;'CẤU HÌNH'!$C$5+'CẤU HÌNH'!$C$10/1440,ROUND((D1503-'CẤU HÌNH'!$C$5)*1440,0),0),"")</f>
        <v/>
      </c>
      <c r="I1503" s="34" t="str">
        <f>IF(M1503="X",IF(E1503&lt;'CẤU HÌNH'!$C$6,ROUND(('CẤU HÌNH'!$C$6-E1503)*1440,0),0),"")</f>
        <v/>
      </c>
      <c r="J1503" s="37" t="str">
        <f>IF(M1503="","",IF(M1503="TC",G1503,IF(M1503="X",IF(ROUND((E1503-'CẤU HÌNH'!$C$6)*24,4)&gt;='CẤU HÌNH'!$C$13,FLOOR(ROUND((E1503-'CẤU HÌNH'!$C$6)*24,4),0.5),0),0)))</f>
        <v/>
      </c>
      <c r="K1503" s="32" t="str">
        <f>IF(A1503="","",IF(COUNTIF('CẤU HÌNH'!$E$5:$E$24,A1503)&gt;0,'CẤU HÌNH'!$C$16,IF(WEEKDAY(A1503)=1,'CẤU HÌNH'!$C$15,'CẤU HÌNH'!$C$14)))</f>
        <v/>
      </c>
      <c r="L1503" s="37" t="str">
        <f t="shared" si="1"/>
        <v/>
      </c>
      <c r="M1503" s="38" t="str">
        <f>IF(OR(A1503="",B1503=""),"",IF(F1503&lt;&gt;"",F1503,IF(G1503=0,"",IF(OR(COUNTIF('CẤU HÌNH'!$E$5:$E$24,A1503)&gt;0,WEEKDAY(A1503)=1),"TC",IF(G1503&gt;='CẤU HÌNH'!$C$11,"X",IF(G1503&gt;='CẤU HÌNH'!$C$12,"N","K"))))))</f>
        <v/>
      </c>
      <c r="N1503" s="17"/>
      <c r="O1503" s="39" t="str">
        <f t="shared" si="2"/>
        <v/>
      </c>
    </row>
    <row r="1504" ht="19.5" customHeight="1">
      <c r="A1504" s="15"/>
      <c r="B1504" s="17"/>
      <c r="C1504" s="22" t="str">
        <f t="array" ref="C1504">IF(B1504="","",IFERROR(INDEX('NHÂN VIÊN'!$C$5:$C$54,MATCH(B1504,'NHÂN VIÊN'!$B$5:$B$54,0)),"⚠ Sai mã NV"))</f>
        <v/>
      </c>
      <c r="D1504" s="24"/>
      <c r="E1504" s="24"/>
      <c r="F1504" s="25"/>
      <c r="G1504" s="32" t="str">
        <f>IF(OR(A1504="",B1504=""),"",IF(AND(D1504&lt;&gt;"",E1504&lt;&gt;""),ROUND(MAX(0,(E1504-D1504)*24-MAX(0,MIN(E1504,'CẤU HÌNH'!$C$8)-MAX(D1504,'CẤU HÌNH'!$C$7))*24),2),0))</f>
        <v/>
      </c>
      <c r="H1504" s="34" t="str">
        <f>IF(M1504="X",IF(D1504&gt;'CẤU HÌNH'!$C$5+'CẤU HÌNH'!$C$10/1440,ROUND((D1504-'CẤU HÌNH'!$C$5)*1440,0),0),"")</f>
        <v/>
      </c>
      <c r="I1504" s="34" t="str">
        <f>IF(M1504="X",IF(E1504&lt;'CẤU HÌNH'!$C$6,ROUND(('CẤU HÌNH'!$C$6-E1504)*1440,0),0),"")</f>
        <v/>
      </c>
      <c r="J1504" s="37" t="str">
        <f>IF(M1504="","",IF(M1504="TC",G1504,IF(M1504="X",IF(ROUND((E1504-'CẤU HÌNH'!$C$6)*24,4)&gt;='CẤU HÌNH'!$C$13,FLOOR(ROUND((E1504-'CẤU HÌNH'!$C$6)*24,4),0.5),0),0)))</f>
        <v/>
      </c>
      <c r="K1504" s="32" t="str">
        <f>IF(A1504="","",IF(COUNTIF('CẤU HÌNH'!$E$5:$E$24,A1504)&gt;0,'CẤU HÌNH'!$C$16,IF(WEEKDAY(A1504)=1,'CẤU HÌNH'!$C$15,'CẤU HÌNH'!$C$14)))</f>
        <v/>
      </c>
      <c r="L1504" s="37" t="str">
        <f t="shared" si="1"/>
        <v/>
      </c>
      <c r="M1504" s="38" t="str">
        <f>IF(OR(A1504="",B1504=""),"",IF(F1504&lt;&gt;"",F1504,IF(G1504=0,"",IF(OR(COUNTIF('CẤU HÌNH'!$E$5:$E$24,A1504)&gt;0,WEEKDAY(A1504)=1),"TC",IF(G1504&gt;='CẤU HÌNH'!$C$11,"X",IF(G1504&gt;='CẤU HÌNH'!$C$12,"N","K"))))))</f>
        <v/>
      </c>
      <c r="N1504" s="17"/>
      <c r="O1504" s="39" t="str">
        <f t="shared" si="2"/>
        <v/>
      </c>
    </row>
    <row r="1505" ht="19.5" customHeight="1">
      <c r="A1505" s="15"/>
      <c r="B1505" s="17"/>
      <c r="C1505" s="22" t="str">
        <f t="array" ref="C1505">IF(B1505="","",IFERROR(INDEX('NHÂN VIÊN'!$C$5:$C$54,MATCH(B1505,'NHÂN VIÊN'!$B$5:$B$54,0)),"⚠ Sai mã NV"))</f>
        <v/>
      </c>
      <c r="D1505" s="24"/>
      <c r="E1505" s="24"/>
      <c r="F1505" s="25"/>
      <c r="G1505" s="32" t="str">
        <f>IF(OR(A1505="",B1505=""),"",IF(AND(D1505&lt;&gt;"",E1505&lt;&gt;""),ROUND(MAX(0,(E1505-D1505)*24-MAX(0,MIN(E1505,'CẤU HÌNH'!$C$8)-MAX(D1505,'CẤU HÌNH'!$C$7))*24),2),0))</f>
        <v/>
      </c>
      <c r="H1505" s="34" t="str">
        <f>IF(M1505="X",IF(D1505&gt;'CẤU HÌNH'!$C$5+'CẤU HÌNH'!$C$10/1440,ROUND((D1505-'CẤU HÌNH'!$C$5)*1440,0),0),"")</f>
        <v/>
      </c>
      <c r="I1505" s="34" t="str">
        <f>IF(M1505="X",IF(E1505&lt;'CẤU HÌNH'!$C$6,ROUND(('CẤU HÌNH'!$C$6-E1505)*1440,0),0),"")</f>
        <v/>
      </c>
      <c r="J1505" s="37" t="str">
        <f>IF(M1505="","",IF(M1505="TC",G1505,IF(M1505="X",IF(ROUND((E1505-'CẤU HÌNH'!$C$6)*24,4)&gt;='CẤU HÌNH'!$C$13,FLOOR(ROUND((E1505-'CẤU HÌNH'!$C$6)*24,4),0.5),0),0)))</f>
        <v/>
      </c>
      <c r="K1505" s="32" t="str">
        <f>IF(A1505="","",IF(COUNTIF('CẤU HÌNH'!$E$5:$E$24,A1505)&gt;0,'CẤU HÌNH'!$C$16,IF(WEEKDAY(A1505)=1,'CẤU HÌNH'!$C$15,'CẤU HÌNH'!$C$14)))</f>
        <v/>
      </c>
      <c r="L1505" s="37" t="str">
        <f t="shared" si="1"/>
        <v/>
      </c>
      <c r="M1505" s="38" t="str">
        <f>IF(OR(A1505="",B1505=""),"",IF(F1505&lt;&gt;"",F1505,IF(G1505=0,"",IF(OR(COUNTIF('CẤU HÌNH'!$E$5:$E$24,A1505)&gt;0,WEEKDAY(A1505)=1),"TC",IF(G1505&gt;='CẤU HÌNH'!$C$11,"X",IF(G1505&gt;='CẤU HÌNH'!$C$12,"N","K"))))))</f>
        <v/>
      </c>
      <c r="N1505" s="17"/>
      <c r="O1505" s="39" t="str">
        <f t="shared" si="2"/>
        <v/>
      </c>
    </row>
    <row r="1506" ht="19.5" customHeight="1">
      <c r="A1506" s="15"/>
      <c r="B1506" s="17"/>
      <c r="C1506" s="22" t="str">
        <f t="array" ref="C1506">IF(B1506="","",IFERROR(INDEX('NHÂN VIÊN'!$C$5:$C$54,MATCH(B1506,'NHÂN VIÊN'!$B$5:$B$54,0)),"⚠ Sai mã NV"))</f>
        <v/>
      </c>
      <c r="D1506" s="24"/>
      <c r="E1506" s="24"/>
      <c r="F1506" s="25"/>
      <c r="G1506" s="32" t="str">
        <f>IF(OR(A1506="",B1506=""),"",IF(AND(D1506&lt;&gt;"",E1506&lt;&gt;""),ROUND(MAX(0,(E1506-D1506)*24-MAX(0,MIN(E1506,'CẤU HÌNH'!$C$8)-MAX(D1506,'CẤU HÌNH'!$C$7))*24),2),0))</f>
        <v/>
      </c>
      <c r="H1506" s="34" t="str">
        <f>IF(M1506="X",IF(D1506&gt;'CẤU HÌNH'!$C$5+'CẤU HÌNH'!$C$10/1440,ROUND((D1506-'CẤU HÌNH'!$C$5)*1440,0),0),"")</f>
        <v/>
      </c>
      <c r="I1506" s="34" t="str">
        <f>IF(M1506="X",IF(E1506&lt;'CẤU HÌNH'!$C$6,ROUND(('CẤU HÌNH'!$C$6-E1506)*1440,0),0),"")</f>
        <v/>
      </c>
      <c r="J1506" s="37" t="str">
        <f>IF(M1506="","",IF(M1506="TC",G1506,IF(M1506="X",IF(ROUND((E1506-'CẤU HÌNH'!$C$6)*24,4)&gt;='CẤU HÌNH'!$C$13,FLOOR(ROUND((E1506-'CẤU HÌNH'!$C$6)*24,4),0.5),0),0)))</f>
        <v/>
      </c>
      <c r="K1506" s="32" t="str">
        <f>IF(A1506="","",IF(COUNTIF('CẤU HÌNH'!$E$5:$E$24,A1506)&gt;0,'CẤU HÌNH'!$C$16,IF(WEEKDAY(A1506)=1,'CẤU HÌNH'!$C$15,'CẤU HÌNH'!$C$14)))</f>
        <v/>
      </c>
      <c r="L1506" s="37" t="str">
        <f t="shared" si="1"/>
        <v/>
      </c>
      <c r="M1506" s="38" t="str">
        <f>IF(OR(A1506="",B1506=""),"",IF(F1506&lt;&gt;"",F1506,IF(G1506=0,"",IF(OR(COUNTIF('CẤU HÌNH'!$E$5:$E$24,A1506)&gt;0,WEEKDAY(A1506)=1),"TC",IF(G1506&gt;='CẤU HÌNH'!$C$11,"X",IF(G1506&gt;='CẤU HÌNH'!$C$12,"N","K"))))))</f>
        <v/>
      </c>
      <c r="N1506" s="17"/>
      <c r="O1506" s="39" t="str">
        <f t="shared" si="2"/>
        <v/>
      </c>
    </row>
    <row r="1507" ht="19.5" customHeight="1">
      <c r="A1507" s="15"/>
      <c r="B1507" s="17"/>
      <c r="C1507" s="22" t="str">
        <f t="array" ref="C1507">IF(B1507="","",IFERROR(INDEX('NHÂN VIÊN'!$C$5:$C$54,MATCH(B1507,'NHÂN VIÊN'!$B$5:$B$54,0)),"⚠ Sai mã NV"))</f>
        <v/>
      </c>
      <c r="D1507" s="24"/>
      <c r="E1507" s="24"/>
      <c r="F1507" s="25"/>
      <c r="G1507" s="32" t="str">
        <f>IF(OR(A1507="",B1507=""),"",IF(AND(D1507&lt;&gt;"",E1507&lt;&gt;""),ROUND(MAX(0,(E1507-D1507)*24-MAX(0,MIN(E1507,'CẤU HÌNH'!$C$8)-MAX(D1507,'CẤU HÌNH'!$C$7))*24),2),0))</f>
        <v/>
      </c>
      <c r="H1507" s="34" t="str">
        <f>IF(M1507="X",IF(D1507&gt;'CẤU HÌNH'!$C$5+'CẤU HÌNH'!$C$10/1440,ROUND((D1507-'CẤU HÌNH'!$C$5)*1440,0),0),"")</f>
        <v/>
      </c>
      <c r="I1507" s="34" t="str">
        <f>IF(M1507="X",IF(E1507&lt;'CẤU HÌNH'!$C$6,ROUND(('CẤU HÌNH'!$C$6-E1507)*1440,0),0),"")</f>
        <v/>
      </c>
      <c r="J1507" s="37" t="str">
        <f>IF(M1507="","",IF(M1507="TC",G1507,IF(M1507="X",IF(ROUND((E1507-'CẤU HÌNH'!$C$6)*24,4)&gt;='CẤU HÌNH'!$C$13,FLOOR(ROUND((E1507-'CẤU HÌNH'!$C$6)*24,4),0.5),0),0)))</f>
        <v/>
      </c>
      <c r="K1507" s="32" t="str">
        <f>IF(A1507="","",IF(COUNTIF('CẤU HÌNH'!$E$5:$E$24,A1507)&gt;0,'CẤU HÌNH'!$C$16,IF(WEEKDAY(A1507)=1,'CẤU HÌNH'!$C$15,'CẤU HÌNH'!$C$14)))</f>
        <v/>
      </c>
      <c r="L1507" s="37" t="str">
        <f t="shared" si="1"/>
        <v/>
      </c>
      <c r="M1507" s="38" t="str">
        <f>IF(OR(A1507="",B1507=""),"",IF(F1507&lt;&gt;"",F1507,IF(G1507=0,"",IF(OR(COUNTIF('CẤU HÌNH'!$E$5:$E$24,A1507)&gt;0,WEEKDAY(A1507)=1),"TC",IF(G1507&gt;='CẤU HÌNH'!$C$11,"X",IF(G1507&gt;='CẤU HÌNH'!$C$12,"N","K"))))))</f>
        <v/>
      </c>
      <c r="N1507" s="17"/>
      <c r="O1507" s="39" t="str">
        <f t="shared" si="2"/>
        <v/>
      </c>
    </row>
    <row r="1508" ht="19.5" customHeight="1">
      <c r="A1508" s="15"/>
      <c r="B1508" s="17"/>
      <c r="C1508" s="22" t="str">
        <f t="array" ref="C1508">IF(B1508="","",IFERROR(INDEX('NHÂN VIÊN'!$C$5:$C$54,MATCH(B1508,'NHÂN VIÊN'!$B$5:$B$54,0)),"⚠ Sai mã NV"))</f>
        <v/>
      </c>
      <c r="D1508" s="24"/>
      <c r="E1508" s="24"/>
      <c r="F1508" s="25"/>
      <c r="G1508" s="32" t="str">
        <f>IF(OR(A1508="",B1508=""),"",IF(AND(D1508&lt;&gt;"",E1508&lt;&gt;""),ROUND(MAX(0,(E1508-D1508)*24-MAX(0,MIN(E1508,'CẤU HÌNH'!$C$8)-MAX(D1508,'CẤU HÌNH'!$C$7))*24),2),0))</f>
        <v/>
      </c>
      <c r="H1508" s="34" t="str">
        <f>IF(M1508="X",IF(D1508&gt;'CẤU HÌNH'!$C$5+'CẤU HÌNH'!$C$10/1440,ROUND((D1508-'CẤU HÌNH'!$C$5)*1440,0),0),"")</f>
        <v/>
      </c>
      <c r="I1508" s="34" t="str">
        <f>IF(M1508="X",IF(E1508&lt;'CẤU HÌNH'!$C$6,ROUND(('CẤU HÌNH'!$C$6-E1508)*1440,0),0),"")</f>
        <v/>
      </c>
      <c r="J1508" s="37" t="str">
        <f>IF(M1508="","",IF(M1508="TC",G1508,IF(M1508="X",IF(ROUND((E1508-'CẤU HÌNH'!$C$6)*24,4)&gt;='CẤU HÌNH'!$C$13,FLOOR(ROUND((E1508-'CẤU HÌNH'!$C$6)*24,4),0.5),0),0)))</f>
        <v/>
      </c>
      <c r="K1508" s="32" t="str">
        <f>IF(A1508="","",IF(COUNTIF('CẤU HÌNH'!$E$5:$E$24,A1508)&gt;0,'CẤU HÌNH'!$C$16,IF(WEEKDAY(A1508)=1,'CẤU HÌNH'!$C$15,'CẤU HÌNH'!$C$14)))</f>
        <v/>
      </c>
      <c r="L1508" s="37" t="str">
        <f t="shared" si="1"/>
        <v/>
      </c>
      <c r="M1508" s="38" t="str">
        <f>IF(OR(A1508="",B1508=""),"",IF(F1508&lt;&gt;"",F1508,IF(G1508=0,"",IF(OR(COUNTIF('CẤU HÌNH'!$E$5:$E$24,A1508)&gt;0,WEEKDAY(A1508)=1),"TC",IF(G1508&gt;='CẤU HÌNH'!$C$11,"X",IF(G1508&gt;='CẤU HÌNH'!$C$12,"N","K"))))))</f>
        <v/>
      </c>
      <c r="N1508" s="17"/>
      <c r="O1508" s="39" t="str">
        <f t="shared" si="2"/>
        <v/>
      </c>
    </row>
    <row r="1509" ht="19.5" customHeight="1">
      <c r="A1509" s="15"/>
      <c r="B1509" s="17"/>
      <c r="C1509" s="22" t="str">
        <f t="array" ref="C1509">IF(B1509="","",IFERROR(INDEX('NHÂN VIÊN'!$C$5:$C$54,MATCH(B1509,'NHÂN VIÊN'!$B$5:$B$54,0)),"⚠ Sai mã NV"))</f>
        <v/>
      </c>
      <c r="D1509" s="24"/>
      <c r="E1509" s="24"/>
      <c r="F1509" s="25"/>
      <c r="G1509" s="32" t="str">
        <f>IF(OR(A1509="",B1509=""),"",IF(AND(D1509&lt;&gt;"",E1509&lt;&gt;""),ROUND(MAX(0,(E1509-D1509)*24-MAX(0,MIN(E1509,'CẤU HÌNH'!$C$8)-MAX(D1509,'CẤU HÌNH'!$C$7))*24),2),0))</f>
        <v/>
      </c>
      <c r="H1509" s="34" t="str">
        <f>IF(M1509="X",IF(D1509&gt;'CẤU HÌNH'!$C$5+'CẤU HÌNH'!$C$10/1440,ROUND((D1509-'CẤU HÌNH'!$C$5)*1440,0),0),"")</f>
        <v/>
      </c>
      <c r="I1509" s="34" t="str">
        <f>IF(M1509="X",IF(E1509&lt;'CẤU HÌNH'!$C$6,ROUND(('CẤU HÌNH'!$C$6-E1509)*1440,0),0),"")</f>
        <v/>
      </c>
      <c r="J1509" s="37" t="str">
        <f>IF(M1509="","",IF(M1509="TC",G1509,IF(M1509="X",IF(ROUND((E1509-'CẤU HÌNH'!$C$6)*24,4)&gt;='CẤU HÌNH'!$C$13,FLOOR(ROUND((E1509-'CẤU HÌNH'!$C$6)*24,4),0.5),0),0)))</f>
        <v/>
      </c>
      <c r="K1509" s="32" t="str">
        <f>IF(A1509="","",IF(COUNTIF('CẤU HÌNH'!$E$5:$E$24,A1509)&gt;0,'CẤU HÌNH'!$C$16,IF(WEEKDAY(A1509)=1,'CẤU HÌNH'!$C$15,'CẤU HÌNH'!$C$14)))</f>
        <v/>
      </c>
      <c r="L1509" s="37" t="str">
        <f t="shared" si="1"/>
        <v/>
      </c>
      <c r="M1509" s="38" t="str">
        <f>IF(OR(A1509="",B1509=""),"",IF(F1509&lt;&gt;"",F1509,IF(G1509=0,"",IF(OR(COUNTIF('CẤU HÌNH'!$E$5:$E$24,A1509)&gt;0,WEEKDAY(A1509)=1),"TC",IF(G1509&gt;='CẤU HÌNH'!$C$11,"X",IF(G1509&gt;='CẤU HÌNH'!$C$12,"N","K"))))))</f>
        <v/>
      </c>
      <c r="N1509" s="17"/>
      <c r="O1509" s="39" t="str">
        <f t="shared" si="2"/>
        <v/>
      </c>
    </row>
    <row r="1510" ht="19.5" customHeight="1">
      <c r="A1510" s="15"/>
      <c r="B1510" s="17"/>
      <c r="C1510" s="22" t="str">
        <f t="array" ref="C1510">IF(B1510="","",IFERROR(INDEX('NHÂN VIÊN'!$C$5:$C$54,MATCH(B1510,'NHÂN VIÊN'!$B$5:$B$54,0)),"⚠ Sai mã NV"))</f>
        <v/>
      </c>
      <c r="D1510" s="24"/>
      <c r="E1510" s="24"/>
      <c r="F1510" s="25"/>
      <c r="G1510" s="32" t="str">
        <f>IF(OR(A1510="",B1510=""),"",IF(AND(D1510&lt;&gt;"",E1510&lt;&gt;""),ROUND(MAX(0,(E1510-D1510)*24-MAX(0,MIN(E1510,'CẤU HÌNH'!$C$8)-MAX(D1510,'CẤU HÌNH'!$C$7))*24),2),0))</f>
        <v/>
      </c>
      <c r="H1510" s="34" t="str">
        <f>IF(M1510="X",IF(D1510&gt;'CẤU HÌNH'!$C$5+'CẤU HÌNH'!$C$10/1440,ROUND((D1510-'CẤU HÌNH'!$C$5)*1440,0),0),"")</f>
        <v/>
      </c>
      <c r="I1510" s="34" t="str">
        <f>IF(M1510="X",IF(E1510&lt;'CẤU HÌNH'!$C$6,ROUND(('CẤU HÌNH'!$C$6-E1510)*1440,0),0),"")</f>
        <v/>
      </c>
      <c r="J1510" s="37" t="str">
        <f>IF(M1510="","",IF(M1510="TC",G1510,IF(M1510="X",IF(ROUND((E1510-'CẤU HÌNH'!$C$6)*24,4)&gt;='CẤU HÌNH'!$C$13,FLOOR(ROUND((E1510-'CẤU HÌNH'!$C$6)*24,4),0.5),0),0)))</f>
        <v/>
      </c>
      <c r="K1510" s="32" t="str">
        <f>IF(A1510="","",IF(COUNTIF('CẤU HÌNH'!$E$5:$E$24,A1510)&gt;0,'CẤU HÌNH'!$C$16,IF(WEEKDAY(A1510)=1,'CẤU HÌNH'!$C$15,'CẤU HÌNH'!$C$14)))</f>
        <v/>
      </c>
      <c r="L1510" s="37" t="str">
        <f t="shared" si="1"/>
        <v/>
      </c>
      <c r="M1510" s="38" t="str">
        <f>IF(OR(A1510="",B1510=""),"",IF(F1510&lt;&gt;"",F1510,IF(G1510=0,"",IF(OR(COUNTIF('CẤU HÌNH'!$E$5:$E$24,A1510)&gt;0,WEEKDAY(A1510)=1),"TC",IF(G1510&gt;='CẤU HÌNH'!$C$11,"X",IF(G1510&gt;='CẤU HÌNH'!$C$12,"N","K"))))))</f>
        <v/>
      </c>
      <c r="N1510" s="17"/>
      <c r="O1510" s="39" t="str">
        <f t="shared" si="2"/>
        <v/>
      </c>
    </row>
    <row r="1511" ht="19.5" customHeight="1">
      <c r="A1511" s="15"/>
      <c r="B1511" s="17"/>
      <c r="C1511" s="22" t="str">
        <f t="array" ref="C1511">IF(B1511="","",IFERROR(INDEX('NHÂN VIÊN'!$C$5:$C$54,MATCH(B1511,'NHÂN VIÊN'!$B$5:$B$54,0)),"⚠ Sai mã NV"))</f>
        <v/>
      </c>
      <c r="D1511" s="24"/>
      <c r="E1511" s="24"/>
      <c r="F1511" s="25"/>
      <c r="G1511" s="32" t="str">
        <f>IF(OR(A1511="",B1511=""),"",IF(AND(D1511&lt;&gt;"",E1511&lt;&gt;""),ROUND(MAX(0,(E1511-D1511)*24-MAX(0,MIN(E1511,'CẤU HÌNH'!$C$8)-MAX(D1511,'CẤU HÌNH'!$C$7))*24),2),0))</f>
        <v/>
      </c>
      <c r="H1511" s="34" t="str">
        <f>IF(M1511="X",IF(D1511&gt;'CẤU HÌNH'!$C$5+'CẤU HÌNH'!$C$10/1440,ROUND((D1511-'CẤU HÌNH'!$C$5)*1440,0),0),"")</f>
        <v/>
      </c>
      <c r="I1511" s="34" t="str">
        <f>IF(M1511="X",IF(E1511&lt;'CẤU HÌNH'!$C$6,ROUND(('CẤU HÌNH'!$C$6-E1511)*1440,0),0),"")</f>
        <v/>
      </c>
      <c r="J1511" s="37" t="str">
        <f>IF(M1511="","",IF(M1511="TC",G1511,IF(M1511="X",IF(ROUND((E1511-'CẤU HÌNH'!$C$6)*24,4)&gt;='CẤU HÌNH'!$C$13,FLOOR(ROUND((E1511-'CẤU HÌNH'!$C$6)*24,4),0.5),0),0)))</f>
        <v/>
      </c>
      <c r="K1511" s="32" t="str">
        <f>IF(A1511="","",IF(COUNTIF('CẤU HÌNH'!$E$5:$E$24,A1511)&gt;0,'CẤU HÌNH'!$C$16,IF(WEEKDAY(A1511)=1,'CẤU HÌNH'!$C$15,'CẤU HÌNH'!$C$14)))</f>
        <v/>
      </c>
      <c r="L1511" s="37" t="str">
        <f t="shared" si="1"/>
        <v/>
      </c>
      <c r="M1511" s="38" t="str">
        <f>IF(OR(A1511="",B1511=""),"",IF(F1511&lt;&gt;"",F1511,IF(G1511=0,"",IF(OR(COUNTIF('CẤU HÌNH'!$E$5:$E$24,A1511)&gt;0,WEEKDAY(A1511)=1),"TC",IF(G1511&gt;='CẤU HÌNH'!$C$11,"X",IF(G1511&gt;='CẤU HÌNH'!$C$12,"N","K"))))))</f>
        <v/>
      </c>
      <c r="N1511" s="17"/>
      <c r="O1511" s="39" t="str">
        <f t="shared" si="2"/>
        <v/>
      </c>
    </row>
    <row r="1512" ht="19.5" customHeight="1">
      <c r="A1512" s="15"/>
      <c r="B1512" s="17"/>
      <c r="C1512" s="22" t="str">
        <f t="array" ref="C1512">IF(B1512="","",IFERROR(INDEX('NHÂN VIÊN'!$C$5:$C$54,MATCH(B1512,'NHÂN VIÊN'!$B$5:$B$54,0)),"⚠ Sai mã NV"))</f>
        <v/>
      </c>
      <c r="D1512" s="24"/>
      <c r="E1512" s="24"/>
      <c r="F1512" s="25"/>
      <c r="G1512" s="32" t="str">
        <f>IF(OR(A1512="",B1512=""),"",IF(AND(D1512&lt;&gt;"",E1512&lt;&gt;""),ROUND(MAX(0,(E1512-D1512)*24-MAX(0,MIN(E1512,'CẤU HÌNH'!$C$8)-MAX(D1512,'CẤU HÌNH'!$C$7))*24),2),0))</f>
        <v/>
      </c>
      <c r="H1512" s="34" t="str">
        <f>IF(M1512="X",IF(D1512&gt;'CẤU HÌNH'!$C$5+'CẤU HÌNH'!$C$10/1440,ROUND((D1512-'CẤU HÌNH'!$C$5)*1440,0),0),"")</f>
        <v/>
      </c>
      <c r="I1512" s="34" t="str">
        <f>IF(M1512="X",IF(E1512&lt;'CẤU HÌNH'!$C$6,ROUND(('CẤU HÌNH'!$C$6-E1512)*1440,0),0),"")</f>
        <v/>
      </c>
      <c r="J1512" s="37" t="str">
        <f>IF(M1512="","",IF(M1512="TC",G1512,IF(M1512="X",IF(ROUND((E1512-'CẤU HÌNH'!$C$6)*24,4)&gt;='CẤU HÌNH'!$C$13,FLOOR(ROUND((E1512-'CẤU HÌNH'!$C$6)*24,4),0.5),0),0)))</f>
        <v/>
      </c>
      <c r="K1512" s="32" t="str">
        <f>IF(A1512="","",IF(COUNTIF('CẤU HÌNH'!$E$5:$E$24,A1512)&gt;0,'CẤU HÌNH'!$C$16,IF(WEEKDAY(A1512)=1,'CẤU HÌNH'!$C$15,'CẤU HÌNH'!$C$14)))</f>
        <v/>
      </c>
      <c r="L1512" s="37" t="str">
        <f t="shared" si="1"/>
        <v/>
      </c>
      <c r="M1512" s="38" t="str">
        <f>IF(OR(A1512="",B1512=""),"",IF(F1512&lt;&gt;"",F1512,IF(G1512=0,"",IF(OR(COUNTIF('CẤU HÌNH'!$E$5:$E$24,A1512)&gt;0,WEEKDAY(A1512)=1),"TC",IF(G1512&gt;='CẤU HÌNH'!$C$11,"X",IF(G1512&gt;='CẤU HÌNH'!$C$12,"N","K"))))))</f>
        <v/>
      </c>
      <c r="N1512" s="17"/>
      <c r="O1512" s="39" t="str">
        <f t="shared" si="2"/>
        <v/>
      </c>
    </row>
    <row r="1513" ht="19.5" customHeight="1">
      <c r="A1513" s="15"/>
      <c r="B1513" s="17"/>
      <c r="C1513" s="22" t="str">
        <f t="array" ref="C1513">IF(B1513="","",IFERROR(INDEX('NHÂN VIÊN'!$C$5:$C$54,MATCH(B1513,'NHÂN VIÊN'!$B$5:$B$54,0)),"⚠ Sai mã NV"))</f>
        <v/>
      </c>
      <c r="D1513" s="24"/>
      <c r="E1513" s="24"/>
      <c r="F1513" s="25"/>
      <c r="G1513" s="32" t="str">
        <f>IF(OR(A1513="",B1513=""),"",IF(AND(D1513&lt;&gt;"",E1513&lt;&gt;""),ROUND(MAX(0,(E1513-D1513)*24-MAX(0,MIN(E1513,'CẤU HÌNH'!$C$8)-MAX(D1513,'CẤU HÌNH'!$C$7))*24),2),0))</f>
        <v/>
      </c>
      <c r="H1513" s="34" t="str">
        <f>IF(M1513="X",IF(D1513&gt;'CẤU HÌNH'!$C$5+'CẤU HÌNH'!$C$10/1440,ROUND((D1513-'CẤU HÌNH'!$C$5)*1440,0),0),"")</f>
        <v/>
      </c>
      <c r="I1513" s="34" t="str">
        <f>IF(M1513="X",IF(E1513&lt;'CẤU HÌNH'!$C$6,ROUND(('CẤU HÌNH'!$C$6-E1513)*1440,0),0),"")</f>
        <v/>
      </c>
      <c r="J1513" s="37" t="str">
        <f>IF(M1513="","",IF(M1513="TC",G1513,IF(M1513="X",IF(ROUND((E1513-'CẤU HÌNH'!$C$6)*24,4)&gt;='CẤU HÌNH'!$C$13,FLOOR(ROUND((E1513-'CẤU HÌNH'!$C$6)*24,4),0.5),0),0)))</f>
        <v/>
      </c>
      <c r="K1513" s="32" t="str">
        <f>IF(A1513="","",IF(COUNTIF('CẤU HÌNH'!$E$5:$E$24,A1513)&gt;0,'CẤU HÌNH'!$C$16,IF(WEEKDAY(A1513)=1,'CẤU HÌNH'!$C$15,'CẤU HÌNH'!$C$14)))</f>
        <v/>
      </c>
      <c r="L1513" s="37" t="str">
        <f t="shared" si="1"/>
        <v/>
      </c>
      <c r="M1513" s="38" t="str">
        <f>IF(OR(A1513="",B1513=""),"",IF(F1513&lt;&gt;"",F1513,IF(G1513=0,"",IF(OR(COUNTIF('CẤU HÌNH'!$E$5:$E$24,A1513)&gt;0,WEEKDAY(A1513)=1),"TC",IF(G1513&gt;='CẤU HÌNH'!$C$11,"X",IF(G1513&gt;='CẤU HÌNH'!$C$12,"N","K"))))))</f>
        <v/>
      </c>
      <c r="N1513" s="17"/>
      <c r="O1513" s="39" t="str">
        <f t="shared" si="2"/>
        <v/>
      </c>
    </row>
    <row r="1514" ht="19.5" customHeight="1">
      <c r="A1514" s="15"/>
      <c r="B1514" s="17"/>
      <c r="C1514" s="22" t="str">
        <f t="array" ref="C1514">IF(B1514="","",IFERROR(INDEX('NHÂN VIÊN'!$C$5:$C$54,MATCH(B1514,'NHÂN VIÊN'!$B$5:$B$54,0)),"⚠ Sai mã NV"))</f>
        <v/>
      </c>
      <c r="D1514" s="24"/>
      <c r="E1514" s="24"/>
      <c r="F1514" s="25"/>
      <c r="G1514" s="32" t="str">
        <f>IF(OR(A1514="",B1514=""),"",IF(AND(D1514&lt;&gt;"",E1514&lt;&gt;""),ROUND(MAX(0,(E1514-D1514)*24-MAX(0,MIN(E1514,'CẤU HÌNH'!$C$8)-MAX(D1514,'CẤU HÌNH'!$C$7))*24),2),0))</f>
        <v/>
      </c>
      <c r="H1514" s="34" t="str">
        <f>IF(M1514="X",IF(D1514&gt;'CẤU HÌNH'!$C$5+'CẤU HÌNH'!$C$10/1440,ROUND((D1514-'CẤU HÌNH'!$C$5)*1440,0),0),"")</f>
        <v/>
      </c>
      <c r="I1514" s="34" t="str">
        <f>IF(M1514="X",IF(E1514&lt;'CẤU HÌNH'!$C$6,ROUND(('CẤU HÌNH'!$C$6-E1514)*1440,0),0),"")</f>
        <v/>
      </c>
      <c r="J1514" s="37" t="str">
        <f>IF(M1514="","",IF(M1514="TC",G1514,IF(M1514="X",IF(ROUND((E1514-'CẤU HÌNH'!$C$6)*24,4)&gt;='CẤU HÌNH'!$C$13,FLOOR(ROUND((E1514-'CẤU HÌNH'!$C$6)*24,4),0.5),0),0)))</f>
        <v/>
      </c>
      <c r="K1514" s="32" t="str">
        <f>IF(A1514="","",IF(COUNTIF('CẤU HÌNH'!$E$5:$E$24,A1514)&gt;0,'CẤU HÌNH'!$C$16,IF(WEEKDAY(A1514)=1,'CẤU HÌNH'!$C$15,'CẤU HÌNH'!$C$14)))</f>
        <v/>
      </c>
      <c r="L1514" s="37" t="str">
        <f t="shared" si="1"/>
        <v/>
      </c>
      <c r="M1514" s="38" t="str">
        <f>IF(OR(A1514="",B1514=""),"",IF(F1514&lt;&gt;"",F1514,IF(G1514=0,"",IF(OR(COUNTIF('CẤU HÌNH'!$E$5:$E$24,A1514)&gt;0,WEEKDAY(A1514)=1),"TC",IF(G1514&gt;='CẤU HÌNH'!$C$11,"X",IF(G1514&gt;='CẤU HÌNH'!$C$12,"N","K"))))))</f>
        <v/>
      </c>
      <c r="N1514" s="17"/>
      <c r="O1514" s="39" t="str">
        <f t="shared" si="2"/>
        <v/>
      </c>
    </row>
    <row r="1515" ht="19.5" customHeight="1">
      <c r="A1515" s="15"/>
      <c r="B1515" s="17"/>
      <c r="C1515" s="22" t="str">
        <f t="array" ref="C1515">IF(B1515="","",IFERROR(INDEX('NHÂN VIÊN'!$C$5:$C$54,MATCH(B1515,'NHÂN VIÊN'!$B$5:$B$54,0)),"⚠ Sai mã NV"))</f>
        <v/>
      </c>
      <c r="D1515" s="24"/>
      <c r="E1515" s="24"/>
      <c r="F1515" s="25"/>
      <c r="G1515" s="32" t="str">
        <f>IF(OR(A1515="",B1515=""),"",IF(AND(D1515&lt;&gt;"",E1515&lt;&gt;""),ROUND(MAX(0,(E1515-D1515)*24-MAX(0,MIN(E1515,'CẤU HÌNH'!$C$8)-MAX(D1515,'CẤU HÌNH'!$C$7))*24),2),0))</f>
        <v/>
      </c>
      <c r="H1515" s="34" t="str">
        <f>IF(M1515="X",IF(D1515&gt;'CẤU HÌNH'!$C$5+'CẤU HÌNH'!$C$10/1440,ROUND((D1515-'CẤU HÌNH'!$C$5)*1440,0),0),"")</f>
        <v/>
      </c>
      <c r="I1515" s="34" t="str">
        <f>IF(M1515="X",IF(E1515&lt;'CẤU HÌNH'!$C$6,ROUND(('CẤU HÌNH'!$C$6-E1515)*1440,0),0),"")</f>
        <v/>
      </c>
      <c r="J1515" s="37" t="str">
        <f>IF(M1515="","",IF(M1515="TC",G1515,IF(M1515="X",IF(ROUND((E1515-'CẤU HÌNH'!$C$6)*24,4)&gt;='CẤU HÌNH'!$C$13,FLOOR(ROUND((E1515-'CẤU HÌNH'!$C$6)*24,4),0.5),0),0)))</f>
        <v/>
      </c>
      <c r="K1515" s="32" t="str">
        <f>IF(A1515="","",IF(COUNTIF('CẤU HÌNH'!$E$5:$E$24,A1515)&gt;0,'CẤU HÌNH'!$C$16,IF(WEEKDAY(A1515)=1,'CẤU HÌNH'!$C$15,'CẤU HÌNH'!$C$14)))</f>
        <v/>
      </c>
      <c r="L1515" s="37" t="str">
        <f t="shared" si="1"/>
        <v/>
      </c>
      <c r="M1515" s="38" t="str">
        <f>IF(OR(A1515="",B1515=""),"",IF(F1515&lt;&gt;"",F1515,IF(G1515=0,"",IF(OR(COUNTIF('CẤU HÌNH'!$E$5:$E$24,A1515)&gt;0,WEEKDAY(A1515)=1),"TC",IF(G1515&gt;='CẤU HÌNH'!$C$11,"X",IF(G1515&gt;='CẤU HÌNH'!$C$12,"N","K"))))))</f>
        <v/>
      </c>
      <c r="N1515" s="17"/>
      <c r="O1515" s="39" t="str">
        <f t="shared" si="2"/>
        <v/>
      </c>
    </row>
    <row r="1516" ht="19.5" customHeight="1">
      <c r="A1516" s="15"/>
      <c r="B1516" s="17"/>
      <c r="C1516" s="22" t="str">
        <f t="array" ref="C1516">IF(B1516="","",IFERROR(INDEX('NHÂN VIÊN'!$C$5:$C$54,MATCH(B1516,'NHÂN VIÊN'!$B$5:$B$54,0)),"⚠ Sai mã NV"))</f>
        <v/>
      </c>
      <c r="D1516" s="24"/>
      <c r="E1516" s="24"/>
      <c r="F1516" s="25"/>
      <c r="G1516" s="32" t="str">
        <f>IF(OR(A1516="",B1516=""),"",IF(AND(D1516&lt;&gt;"",E1516&lt;&gt;""),ROUND(MAX(0,(E1516-D1516)*24-MAX(0,MIN(E1516,'CẤU HÌNH'!$C$8)-MAX(D1516,'CẤU HÌNH'!$C$7))*24),2),0))</f>
        <v/>
      </c>
      <c r="H1516" s="34" t="str">
        <f>IF(M1516="X",IF(D1516&gt;'CẤU HÌNH'!$C$5+'CẤU HÌNH'!$C$10/1440,ROUND((D1516-'CẤU HÌNH'!$C$5)*1440,0),0),"")</f>
        <v/>
      </c>
      <c r="I1516" s="34" t="str">
        <f>IF(M1516="X",IF(E1516&lt;'CẤU HÌNH'!$C$6,ROUND(('CẤU HÌNH'!$C$6-E1516)*1440,0),0),"")</f>
        <v/>
      </c>
      <c r="J1516" s="37" t="str">
        <f>IF(M1516="","",IF(M1516="TC",G1516,IF(M1516="X",IF(ROUND((E1516-'CẤU HÌNH'!$C$6)*24,4)&gt;='CẤU HÌNH'!$C$13,FLOOR(ROUND((E1516-'CẤU HÌNH'!$C$6)*24,4),0.5),0),0)))</f>
        <v/>
      </c>
      <c r="K1516" s="32" t="str">
        <f>IF(A1516="","",IF(COUNTIF('CẤU HÌNH'!$E$5:$E$24,A1516)&gt;0,'CẤU HÌNH'!$C$16,IF(WEEKDAY(A1516)=1,'CẤU HÌNH'!$C$15,'CẤU HÌNH'!$C$14)))</f>
        <v/>
      </c>
      <c r="L1516" s="37" t="str">
        <f t="shared" si="1"/>
        <v/>
      </c>
      <c r="M1516" s="38" t="str">
        <f>IF(OR(A1516="",B1516=""),"",IF(F1516&lt;&gt;"",F1516,IF(G1516=0,"",IF(OR(COUNTIF('CẤU HÌNH'!$E$5:$E$24,A1516)&gt;0,WEEKDAY(A1516)=1),"TC",IF(G1516&gt;='CẤU HÌNH'!$C$11,"X",IF(G1516&gt;='CẤU HÌNH'!$C$12,"N","K"))))))</f>
        <v/>
      </c>
      <c r="N1516" s="17"/>
      <c r="O1516" s="39" t="str">
        <f t="shared" si="2"/>
        <v/>
      </c>
    </row>
    <row r="1517" ht="19.5" customHeight="1">
      <c r="A1517" s="15"/>
      <c r="B1517" s="17"/>
      <c r="C1517" s="22" t="str">
        <f t="array" ref="C1517">IF(B1517="","",IFERROR(INDEX('NHÂN VIÊN'!$C$5:$C$54,MATCH(B1517,'NHÂN VIÊN'!$B$5:$B$54,0)),"⚠ Sai mã NV"))</f>
        <v/>
      </c>
      <c r="D1517" s="24"/>
      <c r="E1517" s="24"/>
      <c r="F1517" s="25"/>
      <c r="G1517" s="32" t="str">
        <f>IF(OR(A1517="",B1517=""),"",IF(AND(D1517&lt;&gt;"",E1517&lt;&gt;""),ROUND(MAX(0,(E1517-D1517)*24-MAX(0,MIN(E1517,'CẤU HÌNH'!$C$8)-MAX(D1517,'CẤU HÌNH'!$C$7))*24),2),0))</f>
        <v/>
      </c>
      <c r="H1517" s="34" t="str">
        <f>IF(M1517="X",IF(D1517&gt;'CẤU HÌNH'!$C$5+'CẤU HÌNH'!$C$10/1440,ROUND((D1517-'CẤU HÌNH'!$C$5)*1440,0),0),"")</f>
        <v/>
      </c>
      <c r="I1517" s="34" t="str">
        <f>IF(M1517="X",IF(E1517&lt;'CẤU HÌNH'!$C$6,ROUND(('CẤU HÌNH'!$C$6-E1517)*1440,0),0),"")</f>
        <v/>
      </c>
      <c r="J1517" s="37" t="str">
        <f>IF(M1517="","",IF(M1517="TC",G1517,IF(M1517="X",IF(ROUND((E1517-'CẤU HÌNH'!$C$6)*24,4)&gt;='CẤU HÌNH'!$C$13,FLOOR(ROUND((E1517-'CẤU HÌNH'!$C$6)*24,4),0.5),0),0)))</f>
        <v/>
      </c>
      <c r="K1517" s="32" t="str">
        <f>IF(A1517="","",IF(COUNTIF('CẤU HÌNH'!$E$5:$E$24,A1517)&gt;0,'CẤU HÌNH'!$C$16,IF(WEEKDAY(A1517)=1,'CẤU HÌNH'!$C$15,'CẤU HÌNH'!$C$14)))</f>
        <v/>
      </c>
      <c r="L1517" s="37" t="str">
        <f t="shared" si="1"/>
        <v/>
      </c>
      <c r="M1517" s="38" t="str">
        <f>IF(OR(A1517="",B1517=""),"",IF(F1517&lt;&gt;"",F1517,IF(G1517=0,"",IF(OR(COUNTIF('CẤU HÌNH'!$E$5:$E$24,A1517)&gt;0,WEEKDAY(A1517)=1),"TC",IF(G1517&gt;='CẤU HÌNH'!$C$11,"X",IF(G1517&gt;='CẤU HÌNH'!$C$12,"N","K"))))))</f>
        <v/>
      </c>
      <c r="N1517" s="17"/>
      <c r="O1517" s="39" t="str">
        <f t="shared" si="2"/>
        <v/>
      </c>
    </row>
    <row r="1518" ht="19.5" customHeight="1">
      <c r="A1518" s="15"/>
      <c r="B1518" s="17"/>
      <c r="C1518" s="22" t="str">
        <f t="array" ref="C1518">IF(B1518="","",IFERROR(INDEX('NHÂN VIÊN'!$C$5:$C$54,MATCH(B1518,'NHÂN VIÊN'!$B$5:$B$54,0)),"⚠ Sai mã NV"))</f>
        <v/>
      </c>
      <c r="D1518" s="24"/>
      <c r="E1518" s="24"/>
      <c r="F1518" s="25"/>
      <c r="G1518" s="32" t="str">
        <f>IF(OR(A1518="",B1518=""),"",IF(AND(D1518&lt;&gt;"",E1518&lt;&gt;""),ROUND(MAX(0,(E1518-D1518)*24-MAX(0,MIN(E1518,'CẤU HÌNH'!$C$8)-MAX(D1518,'CẤU HÌNH'!$C$7))*24),2),0))</f>
        <v/>
      </c>
      <c r="H1518" s="34" t="str">
        <f>IF(M1518="X",IF(D1518&gt;'CẤU HÌNH'!$C$5+'CẤU HÌNH'!$C$10/1440,ROUND((D1518-'CẤU HÌNH'!$C$5)*1440,0),0),"")</f>
        <v/>
      </c>
      <c r="I1518" s="34" t="str">
        <f>IF(M1518="X",IF(E1518&lt;'CẤU HÌNH'!$C$6,ROUND(('CẤU HÌNH'!$C$6-E1518)*1440,0),0),"")</f>
        <v/>
      </c>
      <c r="J1518" s="37" t="str">
        <f>IF(M1518="","",IF(M1518="TC",G1518,IF(M1518="X",IF(ROUND((E1518-'CẤU HÌNH'!$C$6)*24,4)&gt;='CẤU HÌNH'!$C$13,FLOOR(ROUND((E1518-'CẤU HÌNH'!$C$6)*24,4),0.5),0),0)))</f>
        <v/>
      </c>
      <c r="K1518" s="32" t="str">
        <f>IF(A1518="","",IF(COUNTIF('CẤU HÌNH'!$E$5:$E$24,A1518)&gt;0,'CẤU HÌNH'!$C$16,IF(WEEKDAY(A1518)=1,'CẤU HÌNH'!$C$15,'CẤU HÌNH'!$C$14)))</f>
        <v/>
      </c>
      <c r="L1518" s="37" t="str">
        <f t="shared" si="1"/>
        <v/>
      </c>
      <c r="M1518" s="38" t="str">
        <f>IF(OR(A1518="",B1518=""),"",IF(F1518&lt;&gt;"",F1518,IF(G1518=0,"",IF(OR(COUNTIF('CẤU HÌNH'!$E$5:$E$24,A1518)&gt;0,WEEKDAY(A1518)=1),"TC",IF(G1518&gt;='CẤU HÌNH'!$C$11,"X",IF(G1518&gt;='CẤU HÌNH'!$C$12,"N","K"))))))</f>
        <v/>
      </c>
      <c r="N1518" s="17"/>
      <c r="O1518" s="39" t="str">
        <f t="shared" si="2"/>
        <v/>
      </c>
    </row>
    <row r="1519" ht="19.5" customHeight="1">
      <c r="A1519" s="15"/>
      <c r="B1519" s="17"/>
      <c r="C1519" s="22" t="str">
        <f t="array" ref="C1519">IF(B1519="","",IFERROR(INDEX('NHÂN VIÊN'!$C$5:$C$54,MATCH(B1519,'NHÂN VIÊN'!$B$5:$B$54,0)),"⚠ Sai mã NV"))</f>
        <v/>
      </c>
      <c r="D1519" s="24"/>
      <c r="E1519" s="24"/>
      <c r="F1519" s="25"/>
      <c r="G1519" s="32" t="str">
        <f>IF(OR(A1519="",B1519=""),"",IF(AND(D1519&lt;&gt;"",E1519&lt;&gt;""),ROUND(MAX(0,(E1519-D1519)*24-MAX(0,MIN(E1519,'CẤU HÌNH'!$C$8)-MAX(D1519,'CẤU HÌNH'!$C$7))*24),2),0))</f>
        <v/>
      </c>
      <c r="H1519" s="34" t="str">
        <f>IF(M1519="X",IF(D1519&gt;'CẤU HÌNH'!$C$5+'CẤU HÌNH'!$C$10/1440,ROUND((D1519-'CẤU HÌNH'!$C$5)*1440,0),0),"")</f>
        <v/>
      </c>
      <c r="I1519" s="34" t="str">
        <f>IF(M1519="X",IF(E1519&lt;'CẤU HÌNH'!$C$6,ROUND(('CẤU HÌNH'!$C$6-E1519)*1440,0),0),"")</f>
        <v/>
      </c>
      <c r="J1519" s="37" t="str">
        <f>IF(M1519="","",IF(M1519="TC",G1519,IF(M1519="X",IF(ROUND((E1519-'CẤU HÌNH'!$C$6)*24,4)&gt;='CẤU HÌNH'!$C$13,FLOOR(ROUND((E1519-'CẤU HÌNH'!$C$6)*24,4),0.5),0),0)))</f>
        <v/>
      </c>
      <c r="K1519" s="32" t="str">
        <f>IF(A1519="","",IF(COUNTIF('CẤU HÌNH'!$E$5:$E$24,A1519)&gt;0,'CẤU HÌNH'!$C$16,IF(WEEKDAY(A1519)=1,'CẤU HÌNH'!$C$15,'CẤU HÌNH'!$C$14)))</f>
        <v/>
      </c>
      <c r="L1519" s="37" t="str">
        <f t="shared" si="1"/>
        <v/>
      </c>
      <c r="M1519" s="38" t="str">
        <f>IF(OR(A1519="",B1519=""),"",IF(F1519&lt;&gt;"",F1519,IF(G1519=0,"",IF(OR(COUNTIF('CẤU HÌNH'!$E$5:$E$24,A1519)&gt;0,WEEKDAY(A1519)=1),"TC",IF(G1519&gt;='CẤU HÌNH'!$C$11,"X",IF(G1519&gt;='CẤU HÌNH'!$C$12,"N","K"))))))</f>
        <v/>
      </c>
      <c r="N1519" s="17"/>
      <c r="O1519" s="39" t="str">
        <f t="shared" si="2"/>
        <v/>
      </c>
    </row>
    <row r="1520" ht="19.5" customHeight="1">
      <c r="A1520" s="15"/>
      <c r="B1520" s="17"/>
      <c r="C1520" s="22" t="str">
        <f t="array" ref="C1520">IF(B1520="","",IFERROR(INDEX('NHÂN VIÊN'!$C$5:$C$54,MATCH(B1520,'NHÂN VIÊN'!$B$5:$B$54,0)),"⚠ Sai mã NV"))</f>
        <v/>
      </c>
      <c r="D1520" s="24"/>
      <c r="E1520" s="24"/>
      <c r="F1520" s="25"/>
      <c r="G1520" s="32" t="str">
        <f>IF(OR(A1520="",B1520=""),"",IF(AND(D1520&lt;&gt;"",E1520&lt;&gt;""),ROUND(MAX(0,(E1520-D1520)*24-MAX(0,MIN(E1520,'CẤU HÌNH'!$C$8)-MAX(D1520,'CẤU HÌNH'!$C$7))*24),2),0))</f>
        <v/>
      </c>
      <c r="H1520" s="34" t="str">
        <f>IF(M1520="X",IF(D1520&gt;'CẤU HÌNH'!$C$5+'CẤU HÌNH'!$C$10/1440,ROUND((D1520-'CẤU HÌNH'!$C$5)*1440,0),0),"")</f>
        <v/>
      </c>
      <c r="I1520" s="34" t="str">
        <f>IF(M1520="X",IF(E1520&lt;'CẤU HÌNH'!$C$6,ROUND(('CẤU HÌNH'!$C$6-E1520)*1440,0),0),"")</f>
        <v/>
      </c>
      <c r="J1520" s="37" t="str">
        <f>IF(M1520="","",IF(M1520="TC",G1520,IF(M1520="X",IF(ROUND((E1520-'CẤU HÌNH'!$C$6)*24,4)&gt;='CẤU HÌNH'!$C$13,FLOOR(ROUND((E1520-'CẤU HÌNH'!$C$6)*24,4),0.5),0),0)))</f>
        <v/>
      </c>
      <c r="K1520" s="32" t="str">
        <f>IF(A1520="","",IF(COUNTIF('CẤU HÌNH'!$E$5:$E$24,A1520)&gt;0,'CẤU HÌNH'!$C$16,IF(WEEKDAY(A1520)=1,'CẤU HÌNH'!$C$15,'CẤU HÌNH'!$C$14)))</f>
        <v/>
      </c>
      <c r="L1520" s="37" t="str">
        <f t="shared" si="1"/>
        <v/>
      </c>
      <c r="M1520" s="38" t="str">
        <f>IF(OR(A1520="",B1520=""),"",IF(F1520&lt;&gt;"",F1520,IF(G1520=0,"",IF(OR(COUNTIF('CẤU HÌNH'!$E$5:$E$24,A1520)&gt;0,WEEKDAY(A1520)=1),"TC",IF(G1520&gt;='CẤU HÌNH'!$C$11,"X",IF(G1520&gt;='CẤU HÌNH'!$C$12,"N","K"))))))</f>
        <v/>
      </c>
      <c r="N1520" s="17"/>
      <c r="O1520" s="39" t="str">
        <f t="shared" si="2"/>
        <v/>
      </c>
    </row>
    <row r="1521" ht="19.5" customHeight="1">
      <c r="A1521" s="15"/>
      <c r="B1521" s="17"/>
      <c r="C1521" s="22" t="str">
        <f t="array" ref="C1521">IF(B1521="","",IFERROR(INDEX('NHÂN VIÊN'!$C$5:$C$54,MATCH(B1521,'NHÂN VIÊN'!$B$5:$B$54,0)),"⚠ Sai mã NV"))</f>
        <v/>
      </c>
      <c r="D1521" s="24"/>
      <c r="E1521" s="24"/>
      <c r="F1521" s="25"/>
      <c r="G1521" s="32" t="str">
        <f>IF(OR(A1521="",B1521=""),"",IF(AND(D1521&lt;&gt;"",E1521&lt;&gt;""),ROUND(MAX(0,(E1521-D1521)*24-MAX(0,MIN(E1521,'CẤU HÌNH'!$C$8)-MAX(D1521,'CẤU HÌNH'!$C$7))*24),2),0))</f>
        <v/>
      </c>
      <c r="H1521" s="34" t="str">
        <f>IF(M1521="X",IF(D1521&gt;'CẤU HÌNH'!$C$5+'CẤU HÌNH'!$C$10/1440,ROUND((D1521-'CẤU HÌNH'!$C$5)*1440,0),0),"")</f>
        <v/>
      </c>
      <c r="I1521" s="34" t="str">
        <f>IF(M1521="X",IF(E1521&lt;'CẤU HÌNH'!$C$6,ROUND(('CẤU HÌNH'!$C$6-E1521)*1440,0),0),"")</f>
        <v/>
      </c>
      <c r="J1521" s="37" t="str">
        <f>IF(M1521="","",IF(M1521="TC",G1521,IF(M1521="X",IF(ROUND((E1521-'CẤU HÌNH'!$C$6)*24,4)&gt;='CẤU HÌNH'!$C$13,FLOOR(ROUND((E1521-'CẤU HÌNH'!$C$6)*24,4),0.5),0),0)))</f>
        <v/>
      </c>
      <c r="K1521" s="32" t="str">
        <f>IF(A1521="","",IF(COUNTIF('CẤU HÌNH'!$E$5:$E$24,A1521)&gt;0,'CẤU HÌNH'!$C$16,IF(WEEKDAY(A1521)=1,'CẤU HÌNH'!$C$15,'CẤU HÌNH'!$C$14)))</f>
        <v/>
      </c>
      <c r="L1521" s="37" t="str">
        <f t="shared" si="1"/>
        <v/>
      </c>
      <c r="M1521" s="38" t="str">
        <f>IF(OR(A1521="",B1521=""),"",IF(F1521&lt;&gt;"",F1521,IF(G1521=0,"",IF(OR(COUNTIF('CẤU HÌNH'!$E$5:$E$24,A1521)&gt;0,WEEKDAY(A1521)=1),"TC",IF(G1521&gt;='CẤU HÌNH'!$C$11,"X",IF(G1521&gt;='CẤU HÌNH'!$C$12,"N","K"))))))</f>
        <v/>
      </c>
      <c r="N1521" s="17"/>
      <c r="O1521" s="39" t="str">
        <f t="shared" si="2"/>
        <v/>
      </c>
    </row>
    <row r="1522" ht="19.5" customHeight="1">
      <c r="A1522" s="15"/>
      <c r="B1522" s="17"/>
      <c r="C1522" s="22" t="str">
        <f t="array" ref="C1522">IF(B1522="","",IFERROR(INDEX('NHÂN VIÊN'!$C$5:$C$54,MATCH(B1522,'NHÂN VIÊN'!$B$5:$B$54,0)),"⚠ Sai mã NV"))</f>
        <v/>
      </c>
      <c r="D1522" s="24"/>
      <c r="E1522" s="24"/>
      <c r="F1522" s="25"/>
      <c r="G1522" s="32" t="str">
        <f>IF(OR(A1522="",B1522=""),"",IF(AND(D1522&lt;&gt;"",E1522&lt;&gt;""),ROUND(MAX(0,(E1522-D1522)*24-MAX(0,MIN(E1522,'CẤU HÌNH'!$C$8)-MAX(D1522,'CẤU HÌNH'!$C$7))*24),2),0))</f>
        <v/>
      </c>
      <c r="H1522" s="34" t="str">
        <f>IF(M1522="X",IF(D1522&gt;'CẤU HÌNH'!$C$5+'CẤU HÌNH'!$C$10/1440,ROUND((D1522-'CẤU HÌNH'!$C$5)*1440,0),0),"")</f>
        <v/>
      </c>
      <c r="I1522" s="34" t="str">
        <f>IF(M1522="X",IF(E1522&lt;'CẤU HÌNH'!$C$6,ROUND(('CẤU HÌNH'!$C$6-E1522)*1440,0),0),"")</f>
        <v/>
      </c>
      <c r="J1522" s="37" t="str">
        <f>IF(M1522="","",IF(M1522="TC",G1522,IF(M1522="X",IF(ROUND((E1522-'CẤU HÌNH'!$C$6)*24,4)&gt;='CẤU HÌNH'!$C$13,FLOOR(ROUND((E1522-'CẤU HÌNH'!$C$6)*24,4),0.5),0),0)))</f>
        <v/>
      </c>
      <c r="K1522" s="32" t="str">
        <f>IF(A1522="","",IF(COUNTIF('CẤU HÌNH'!$E$5:$E$24,A1522)&gt;0,'CẤU HÌNH'!$C$16,IF(WEEKDAY(A1522)=1,'CẤU HÌNH'!$C$15,'CẤU HÌNH'!$C$14)))</f>
        <v/>
      </c>
      <c r="L1522" s="37" t="str">
        <f t="shared" si="1"/>
        <v/>
      </c>
      <c r="M1522" s="38" t="str">
        <f>IF(OR(A1522="",B1522=""),"",IF(F1522&lt;&gt;"",F1522,IF(G1522=0,"",IF(OR(COUNTIF('CẤU HÌNH'!$E$5:$E$24,A1522)&gt;0,WEEKDAY(A1522)=1),"TC",IF(G1522&gt;='CẤU HÌNH'!$C$11,"X",IF(G1522&gt;='CẤU HÌNH'!$C$12,"N","K"))))))</f>
        <v/>
      </c>
      <c r="N1522" s="17"/>
      <c r="O1522" s="39" t="str">
        <f t="shared" si="2"/>
        <v/>
      </c>
    </row>
    <row r="1523" ht="19.5" customHeight="1">
      <c r="A1523" s="15"/>
      <c r="B1523" s="17"/>
      <c r="C1523" s="22" t="str">
        <f t="array" ref="C1523">IF(B1523="","",IFERROR(INDEX('NHÂN VIÊN'!$C$5:$C$54,MATCH(B1523,'NHÂN VIÊN'!$B$5:$B$54,0)),"⚠ Sai mã NV"))</f>
        <v/>
      </c>
      <c r="D1523" s="24"/>
      <c r="E1523" s="24"/>
      <c r="F1523" s="25"/>
      <c r="G1523" s="32" t="str">
        <f>IF(OR(A1523="",B1523=""),"",IF(AND(D1523&lt;&gt;"",E1523&lt;&gt;""),ROUND(MAX(0,(E1523-D1523)*24-MAX(0,MIN(E1523,'CẤU HÌNH'!$C$8)-MAX(D1523,'CẤU HÌNH'!$C$7))*24),2),0))</f>
        <v/>
      </c>
      <c r="H1523" s="34" t="str">
        <f>IF(M1523="X",IF(D1523&gt;'CẤU HÌNH'!$C$5+'CẤU HÌNH'!$C$10/1440,ROUND((D1523-'CẤU HÌNH'!$C$5)*1440,0),0),"")</f>
        <v/>
      </c>
      <c r="I1523" s="34" t="str">
        <f>IF(M1523="X",IF(E1523&lt;'CẤU HÌNH'!$C$6,ROUND(('CẤU HÌNH'!$C$6-E1523)*1440,0),0),"")</f>
        <v/>
      </c>
      <c r="J1523" s="37" t="str">
        <f>IF(M1523="","",IF(M1523="TC",G1523,IF(M1523="X",IF(ROUND((E1523-'CẤU HÌNH'!$C$6)*24,4)&gt;='CẤU HÌNH'!$C$13,FLOOR(ROUND((E1523-'CẤU HÌNH'!$C$6)*24,4),0.5),0),0)))</f>
        <v/>
      </c>
      <c r="K1523" s="32" t="str">
        <f>IF(A1523="","",IF(COUNTIF('CẤU HÌNH'!$E$5:$E$24,A1523)&gt;0,'CẤU HÌNH'!$C$16,IF(WEEKDAY(A1523)=1,'CẤU HÌNH'!$C$15,'CẤU HÌNH'!$C$14)))</f>
        <v/>
      </c>
      <c r="L1523" s="37" t="str">
        <f t="shared" si="1"/>
        <v/>
      </c>
      <c r="M1523" s="38" t="str">
        <f>IF(OR(A1523="",B1523=""),"",IF(F1523&lt;&gt;"",F1523,IF(G1523=0,"",IF(OR(COUNTIF('CẤU HÌNH'!$E$5:$E$24,A1523)&gt;0,WEEKDAY(A1523)=1),"TC",IF(G1523&gt;='CẤU HÌNH'!$C$11,"X",IF(G1523&gt;='CẤU HÌNH'!$C$12,"N","K"))))))</f>
        <v/>
      </c>
      <c r="N1523" s="17"/>
      <c r="O1523" s="39" t="str">
        <f t="shared" si="2"/>
        <v/>
      </c>
    </row>
    <row r="1524" ht="19.5" customHeight="1">
      <c r="A1524" s="15"/>
      <c r="B1524" s="17"/>
      <c r="C1524" s="22" t="str">
        <f t="array" ref="C1524">IF(B1524="","",IFERROR(INDEX('NHÂN VIÊN'!$C$5:$C$54,MATCH(B1524,'NHÂN VIÊN'!$B$5:$B$54,0)),"⚠ Sai mã NV"))</f>
        <v/>
      </c>
      <c r="D1524" s="24"/>
      <c r="E1524" s="24"/>
      <c r="F1524" s="25"/>
      <c r="G1524" s="32" t="str">
        <f>IF(OR(A1524="",B1524=""),"",IF(AND(D1524&lt;&gt;"",E1524&lt;&gt;""),ROUND(MAX(0,(E1524-D1524)*24-MAX(0,MIN(E1524,'CẤU HÌNH'!$C$8)-MAX(D1524,'CẤU HÌNH'!$C$7))*24),2),0))</f>
        <v/>
      </c>
      <c r="H1524" s="34" t="str">
        <f>IF(M1524="X",IF(D1524&gt;'CẤU HÌNH'!$C$5+'CẤU HÌNH'!$C$10/1440,ROUND((D1524-'CẤU HÌNH'!$C$5)*1440,0),0),"")</f>
        <v/>
      </c>
      <c r="I1524" s="34" t="str">
        <f>IF(M1524="X",IF(E1524&lt;'CẤU HÌNH'!$C$6,ROUND(('CẤU HÌNH'!$C$6-E1524)*1440,0),0),"")</f>
        <v/>
      </c>
      <c r="J1524" s="37" t="str">
        <f>IF(M1524="","",IF(M1524="TC",G1524,IF(M1524="X",IF(ROUND((E1524-'CẤU HÌNH'!$C$6)*24,4)&gt;='CẤU HÌNH'!$C$13,FLOOR(ROUND((E1524-'CẤU HÌNH'!$C$6)*24,4),0.5),0),0)))</f>
        <v/>
      </c>
      <c r="K1524" s="32" t="str">
        <f>IF(A1524="","",IF(COUNTIF('CẤU HÌNH'!$E$5:$E$24,A1524)&gt;0,'CẤU HÌNH'!$C$16,IF(WEEKDAY(A1524)=1,'CẤU HÌNH'!$C$15,'CẤU HÌNH'!$C$14)))</f>
        <v/>
      </c>
      <c r="L1524" s="37" t="str">
        <f t="shared" si="1"/>
        <v/>
      </c>
      <c r="M1524" s="38" t="str">
        <f>IF(OR(A1524="",B1524=""),"",IF(F1524&lt;&gt;"",F1524,IF(G1524=0,"",IF(OR(COUNTIF('CẤU HÌNH'!$E$5:$E$24,A1524)&gt;0,WEEKDAY(A1524)=1),"TC",IF(G1524&gt;='CẤU HÌNH'!$C$11,"X",IF(G1524&gt;='CẤU HÌNH'!$C$12,"N","K"))))))</f>
        <v/>
      </c>
      <c r="N1524" s="17"/>
      <c r="O1524" s="39" t="str">
        <f t="shared" si="2"/>
        <v/>
      </c>
    </row>
    <row r="1525" ht="19.5" customHeight="1">
      <c r="A1525" s="15"/>
      <c r="B1525" s="17"/>
      <c r="C1525" s="22" t="str">
        <f t="array" ref="C1525">IF(B1525="","",IFERROR(INDEX('NHÂN VIÊN'!$C$5:$C$54,MATCH(B1525,'NHÂN VIÊN'!$B$5:$B$54,0)),"⚠ Sai mã NV"))</f>
        <v/>
      </c>
      <c r="D1525" s="24"/>
      <c r="E1525" s="24"/>
      <c r="F1525" s="25"/>
      <c r="G1525" s="32" t="str">
        <f>IF(OR(A1525="",B1525=""),"",IF(AND(D1525&lt;&gt;"",E1525&lt;&gt;""),ROUND(MAX(0,(E1525-D1525)*24-MAX(0,MIN(E1525,'CẤU HÌNH'!$C$8)-MAX(D1525,'CẤU HÌNH'!$C$7))*24),2),0))</f>
        <v/>
      </c>
      <c r="H1525" s="34" t="str">
        <f>IF(M1525="X",IF(D1525&gt;'CẤU HÌNH'!$C$5+'CẤU HÌNH'!$C$10/1440,ROUND((D1525-'CẤU HÌNH'!$C$5)*1440,0),0),"")</f>
        <v/>
      </c>
      <c r="I1525" s="34" t="str">
        <f>IF(M1525="X",IF(E1525&lt;'CẤU HÌNH'!$C$6,ROUND(('CẤU HÌNH'!$C$6-E1525)*1440,0),0),"")</f>
        <v/>
      </c>
      <c r="J1525" s="37" t="str">
        <f>IF(M1525="","",IF(M1525="TC",G1525,IF(M1525="X",IF(ROUND((E1525-'CẤU HÌNH'!$C$6)*24,4)&gt;='CẤU HÌNH'!$C$13,FLOOR(ROUND((E1525-'CẤU HÌNH'!$C$6)*24,4),0.5),0),0)))</f>
        <v/>
      </c>
      <c r="K1525" s="32" t="str">
        <f>IF(A1525="","",IF(COUNTIF('CẤU HÌNH'!$E$5:$E$24,A1525)&gt;0,'CẤU HÌNH'!$C$16,IF(WEEKDAY(A1525)=1,'CẤU HÌNH'!$C$15,'CẤU HÌNH'!$C$14)))</f>
        <v/>
      </c>
      <c r="L1525" s="37" t="str">
        <f t="shared" si="1"/>
        <v/>
      </c>
      <c r="M1525" s="38" t="str">
        <f>IF(OR(A1525="",B1525=""),"",IF(F1525&lt;&gt;"",F1525,IF(G1525=0,"",IF(OR(COUNTIF('CẤU HÌNH'!$E$5:$E$24,A1525)&gt;0,WEEKDAY(A1525)=1),"TC",IF(G1525&gt;='CẤU HÌNH'!$C$11,"X",IF(G1525&gt;='CẤU HÌNH'!$C$12,"N","K"))))))</f>
        <v/>
      </c>
      <c r="N1525" s="17"/>
      <c r="O1525" s="39" t="str">
        <f t="shared" si="2"/>
        <v/>
      </c>
    </row>
    <row r="1526" ht="19.5" customHeight="1">
      <c r="A1526" s="15"/>
      <c r="B1526" s="17"/>
      <c r="C1526" s="22" t="str">
        <f t="array" ref="C1526">IF(B1526="","",IFERROR(INDEX('NHÂN VIÊN'!$C$5:$C$54,MATCH(B1526,'NHÂN VIÊN'!$B$5:$B$54,0)),"⚠ Sai mã NV"))</f>
        <v/>
      </c>
      <c r="D1526" s="24"/>
      <c r="E1526" s="24"/>
      <c r="F1526" s="25"/>
      <c r="G1526" s="32" t="str">
        <f>IF(OR(A1526="",B1526=""),"",IF(AND(D1526&lt;&gt;"",E1526&lt;&gt;""),ROUND(MAX(0,(E1526-D1526)*24-MAX(0,MIN(E1526,'CẤU HÌNH'!$C$8)-MAX(D1526,'CẤU HÌNH'!$C$7))*24),2),0))</f>
        <v/>
      </c>
      <c r="H1526" s="34" t="str">
        <f>IF(M1526="X",IF(D1526&gt;'CẤU HÌNH'!$C$5+'CẤU HÌNH'!$C$10/1440,ROUND((D1526-'CẤU HÌNH'!$C$5)*1440,0),0),"")</f>
        <v/>
      </c>
      <c r="I1526" s="34" t="str">
        <f>IF(M1526="X",IF(E1526&lt;'CẤU HÌNH'!$C$6,ROUND(('CẤU HÌNH'!$C$6-E1526)*1440,0),0),"")</f>
        <v/>
      </c>
      <c r="J1526" s="37" t="str">
        <f>IF(M1526="","",IF(M1526="TC",G1526,IF(M1526="X",IF(ROUND((E1526-'CẤU HÌNH'!$C$6)*24,4)&gt;='CẤU HÌNH'!$C$13,FLOOR(ROUND((E1526-'CẤU HÌNH'!$C$6)*24,4),0.5),0),0)))</f>
        <v/>
      </c>
      <c r="K1526" s="32" t="str">
        <f>IF(A1526="","",IF(COUNTIF('CẤU HÌNH'!$E$5:$E$24,A1526)&gt;0,'CẤU HÌNH'!$C$16,IF(WEEKDAY(A1526)=1,'CẤU HÌNH'!$C$15,'CẤU HÌNH'!$C$14)))</f>
        <v/>
      </c>
      <c r="L1526" s="37" t="str">
        <f t="shared" si="1"/>
        <v/>
      </c>
      <c r="M1526" s="38" t="str">
        <f>IF(OR(A1526="",B1526=""),"",IF(F1526&lt;&gt;"",F1526,IF(G1526=0,"",IF(OR(COUNTIF('CẤU HÌNH'!$E$5:$E$24,A1526)&gt;0,WEEKDAY(A1526)=1),"TC",IF(G1526&gt;='CẤU HÌNH'!$C$11,"X",IF(G1526&gt;='CẤU HÌNH'!$C$12,"N","K"))))))</f>
        <v/>
      </c>
      <c r="N1526" s="17"/>
      <c r="O1526" s="39" t="str">
        <f t="shared" si="2"/>
        <v/>
      </c>
    </row>
    <row r="1527" ht="19.5" customHeight="1">
      <c r="A1527" s="15"/>
      <c r="B1527" s="17"/>
      <c r="C1527" s="22" t="str">
        <f t="array" ref="C1527">IF(B1527="","",IFERROR(INDEX('NHÂN VIÊN'!$C$5:$C$54,MATCH(B1527,'NHÂN VIÊN'!$B$5:$B$54,0)),"⚠ Sai mã NV"))</f>
        <v/>
      </c>
      <c r="D1527" s="24"/>
      <c r="E1527" s="24"/>
      <c r="F1527" s="25"/>
      <c r="G1527" s="32" t="str">
        <f>IF(OR(A1527="",B1527=""),"",IF(AND(D1527&lt;&gt;"",E1527&lt;&gt;""),ROUND(MAX(0,(E1527-D1527)*24-MAX(0,MIN(E1527,'CẤU HÌNH'!$C$8)-MAX(D1527,'CẤU HÌNH'!$C$7))*24),2),0))</f>
        <v/>
      </c>
      <c r="H1527" s="34" t="str">
        <f>IF(M1527="X",IF(D1527&gt;'CẤU HÌNH'!$C$5+'CẤU HÌNH'!$C$10/1440,ROUND((D1527-'CẤU HÌNH'!$C$5)*1440,0),0),"")</f>
        <v/>
      </c>
      <c r="I1527" s="34" t="str">
        <f>IF(M1527="X",IF(E1527&lt;'CẤU HÌNH'!$C$6,ROUND(('CẤU HÌNH'!$C$6-E1527)*1440,0),0),"")</f>
        <v/>
      </c>
      <c r="J1527" s="37" t="str">
        <f>IF(M1527="","",IF(M1527="TC",G1527,IF(M1527="X",IF(ROUND((E1527-'CẤU HÌNH'!$C$6)*24,4)&gt;='CẤU HÌNH'!$C$13,FLOOR(ROUND((E1527-'CẤU HÌNH'!$C$6)*24,4),0.5),0),0)))</f>
        <v/>
      </c>
      <c r="K1527" s="32" t="str">
        <f>IF(A1527="","",IF(COUNTIF('CẤU HÌNH'!$E$5:$E$24,A1527)&gt;0,'CẤU HÌNH'!$C$16,IF(WEEKDAY(A1527)=1,'CẤU HÌNH'!$C$15,'CẤU HÌNH'!$C$14)))</f>
        <v/>
      </c>
      <c r="L1527" s="37" t="str">
        <f t="shared" si="1"/>
        <v/>
      </c>
      <c r="M1527" s="38" t="str">
        <f>IF(OR(A1527="",B1527=""),"",IF(F1527&lt;&gt;"",F1527,IF(G1527=0,"",IF(OR(COUNTIF('CẤU HÌNH'!$E$5:$E$24,A1527)&gt;0,WEEKDAY(A1527)=1),"TC",IF(G1527&gt;='CẤU HÌNH'!$C$11,"X",IF(G1527&gt;='CẤU HÌNH'!$C$12,"N","K"))))))</f>
        <v/>
      </c>
      <c r="N1527" s="17"/>
      <c r="O1527" s="39" t="str">
        <f t="shared" si="2"/>
        <v/>
      </c>
    </row>
    <row r="1528" ht="19.5" customHeight="1">
      <c r="A1528" s="15"/>
      <c r="B1528" s="17"/>
      <c r="C1528" s="22" t="str">
        <f t="array" ref="C1528">IF(B1528="","",IFERROR(INDEX('NHÂN VIÊN'!$C$5:$C$54,MATCH(B1528,'NHÂN VIÊN'!$B$5:$B$54,0)),"⚠ Sai mã NV"))</f>
        <v/>
      </c>
      <c r="D1528" s="24"/>
      <c r="E1528" s="24"/>
      <c r="F1528" s="25"/>
      <c r="G1528" s="32" t="str">
        <f>IF(OR(A1528="",B1528=""),"",IF(AND(D1528&lt;&gt;"",E1528&lt;&gt;""),ROUND(MAX(0,(E1528-D1528)*24-MAX(0,MIN(E1528,'CẤU HÌNH'!$C$8)-MAX(D1528,'CẤU HÌNH'!$C$7))*24),2),0))</f>
        <v/>
      </c>
      <c r="H1528" s="34" t="str">
        <f>IF(M1528="X",IF(D1528&gt;'CẤU HÌNH'!$C$5+'CẤU HÌNH'!$C$10/1440,ROUND((D1528-'CẤU HÌNH'!$C$5)*1440,0),0),"")</f>
        <v/>
      </c>
      <c r="I1528" s="34" t="str">
        <f>IF(M1528="X",IF(E1528&lt;'CẤU HÌNH'!$C$6,ROUND(('CẤU HÌNH'!$C$6-E1528)*1440,0),0),"")</f>
        <v/>
      </c>
      <c r="J1528" s="37" t="str">
        <f>IF(M1528="","",IF(M1528="TC",G1528,IF(M1528="X",IF(ROUND((E1528-'CẤU HÌNH'!$C$6)*24,4)&gt;='CẤU HÌNH'!$C$13,FLOOR(ROUND((E1528-'CẤU HÌNH'!$C$6)*24,4),0.5),0),0)))</f>
        <v/>
      </c>
      <c r="K1528" s="32" t="str">
        <f>IF(A1528="","",IF(COUNTIF('CẤU HÌNH'!$E$5:$E$24,A1528)&gt;0,'CẤU HÌNH'!$C$16,IF(WEEKDAY(A1528)=1,'CẤU HÌNH'!$C$15,'CẤU HÌNH'!$C$14)))</f>
        <v/>
      </c>
      <c r="L1528" s="37" t="str">
        <f t="shared" si="1"/>
        <v/>
      </c>
      <c r="M1528" s="38" t="str">
        <f>IF(OR(A1528="",B1528=""),"",IF(F1528&lt;&gt;"",F1528,IF(G1528=0,"",IF(OR(COUNTIF('CẤU HÌNH'!$E$5:$E$24,A1528)&gt;0,WEEKDAY(A1528)=1),"TC",IF(G1528&gt;='CẤU HÌNH'!$C$11,"X",IF(G1528&gt;='CẤU HÌNH'!$C$12,"N","K"))))))</f>
        <v/>
      </c>
      <c r="N1528" s="17"/>
      <c r="O1528" s="39" t="str">
        <f t="shared" si="2"/>
        <v/>
      </c>
    </row>
    <row r="1529" ht="19.5" customHeight="1">
      <c r="A1529" s="15"/>
      <c r="B1529" s="17"/>
      <c r="C1529" s="22" t="str">
        <f t="array" ref="C1529">IF(B1529="","",IFERROR(INDEX('NHÂN VIÊN'!$C$5:$C$54,MATCH(B1529,'NHÂN VIÊN'!$B$5:$B$54,0)),"⚠ Sai mã NV"))</f>
        <v/>
      </c>
      <c r="D1529" s="24"/>
      <c r="E1529" s="24"/>
      <c r="F1529" s="25"/>
      <c r="G1529" s="32" t="str">
        <f>IF(OR(A1529="",B1529=""),"",IF(AND(D1529&lt;&gt;"",E1529&lt;&gt;""),ROUND(MAX(0,(E1529-D1529)*24-MAX(0,MIN(E1529,'CẤU HÌNH'!$C$8)-MAX(D1529,'CẤU HÌNH'!$C$7))*24),2),0))</f>
        <v/>
      </c>
      <c r="H1529" s="34" t="str">
        <f>IF(M1529="X",IF(D1529&gt;'CẤU HÌNH'!$C$5+'CẤU HÌNH'!$C$10/1440,ROUND((D1529-'CẤU HÌNH'!$C$5)*1440,0),0),"")</f>
        <v/>
      </c>
      <c r="I1529" s="34" t="str">
        <f>IF(M1529="X",IF(E1529&lt;'CẤU HÌNH'!$C$6,ROUND(('CẤU HÌNH'!$C$6-E1529)*1440,0),0),"")</f>
        <v/>
      </c>
      <c r="J1529" s="37" t="str">
        <f>IF(M1529="","",IF(M1529="TC",G1529,IF(M1529="X",IF(ROUND((E1529-'CẤU HÌNH'!$C$6)*24,4)&gt;='CẤU HÌNH'!$C$13,FLOOR(ROUND((E1529-'CẤU HÌNH'!$C$6)*24,4),0.5),0),0)))</f>
        <v/>
      </c>
      <c r="K1529" s="32" t="str">
        <f>IF(A1529="","",IF(COUNTIF('CẤU HÌNH'!$E$5:$E$24,A1529)&gt;0,'CẤU HÌNH'!$C$16,IF(WEEKDAY(A1529)=1,'CẤU HÌNH'!$C$15,'CẤU HÌNH'!$C$14)))</f>
        <v/>
      </c>
      <c r="L1529" s="37" t="str">
        <f t="shared" si="1"/>
        <v/>
      </c>
      <c r="M1529" s="38" t="str">
        <f>IF(OR(A1529="",B1529=""),"",IF(F1529&lt;&gt;"",F1529,IF(G1529=0,"",IF(OR(COUNTIF('CẤU HÌNH'!$E$5:$E$24,A1529)&gt;0,WEEKDAY(A1529)=1),"TC",IF(G1529&gt;='CẤU HÌNH'!$C$11,"X",IF(G1529&gt;='CẤU HÌNH'!$C$12,"N","K"))))))</f>
        <v/>
      </c>
      <c r="N1529" s="17"/>
      <c r="O1529" s="39" t="str">
        <f t="shared" si="2"/>
        <v/>
      </c>
    </row>
    <row r="1530" ht="19.5" customHeight="1">
      <c r="A1530" s="15"/>
      <c r="B1530" s="17"/>
      <c r="C1530" s="22" t="str">
        <f t="array" ref="C1530">IF(B1530="","",IFERROR(INDEX('NHÂN VIÊN'!$C$5:$C$54,MATCH(B1530,'NHÂN VIÊN'!$B$5:$B$54,0)),"⚠ Sai mã NV"))</f>
        <v/>
      </c>
      <c r="D1530" s="24"/>
      <c r="E1530" s="24"/>
      <c r="F1530" s="25"/>
      <c r="G1530" s="32" t="str">
        <f>IF(OR(A1530="",B1530=""),"",IF(AND(D1530&lt;&gt;"",E1530&lt;&gt;""),ROUND(MAX(0,(E1530-D1530)*24-MAX(0,MIN(E1530,'CẤU HÌNH'!$C$8)-MAX(D1530,'CẤU HÌNH'!$C$7))*24),2),0))</f>
        <v/>
      </c>
      <c r="H1530" s="34" t="str">
        <f>IF(M1530="X",IF(D1530&gt;'CẤU HÌNH'!$C$5+'CẤU HÌNH'!$C$10/1440,ROUND((D1530-'CẤU HÌNH'!$C$5)*1440,0),0),"")</f>
        <v/>
      </c>
      <c r="I1530" s="34" t="str">
        <f>IF(M1530="X",IF(E1530&lt;'CẤU HÌNH'!$C$6,ROUND(('CẤU HÌNH'!$C$6-E1530)*1440,0),0),"")</f>
        <v/>
      </c>
      <c r="J1530" s="37" t="str">
        <f>IF(M1530="","",IF(M1530="TC",G1530,IF(M1530="X",IF(ROUND((E1530-'CẤU HÌNH'!$C$6)*24,4)&gt;='CẤU HÌNH'!$C$13,FLOOR(ROUND((E1530-'CẤU HÌNH'!$C$6)*24,4),0.5),0),0)))</f>
        <v/>
      </c>
      <c r="K1530" s="32" t="str">
        <f>IF(A1530="","",IF(COUNTIF('CẤU HÌNH'!$E$5:$E$24,A1530)&gt;0,'CẤU HÌNH'!$C$16,IF(WEEKDAY(A1530)=1,'CẤU HÌNH'!$C$15,'CẤU HÌNH'!$C$14)))</f>
        <v/>
      </c>
      <c r="L1530" s="37" t="str">
        <f t="shared" si="1"/>
        <v/>
      </c>
      <c r="M1530" s="38" t="str">
        <f>IF(OR(A1530="",B1530=""),"",IF(F1530&lt;&gt;"",F1530,IF(G1530=0,"",IF(OR(COUNTIF('CẤU HÌNH'!$E$5:$E$24,A1530)&gt;0,WEEKDAY(A1530)=1),"TC",IF(G1530&gt;='CẤU HÌNH'!$C$11,"X",IF(G1530&gt;='CẤU HÌNH'!$C$12,"N","K"))))))</f>
        <v/>
      </c>
      <c r="N1530" s="17"/>
      <c r="O1530" s="39" t="str">
        <f t="shared" si="2"/>
        <v/>
      </c>
    </row>
    <row r="1531" ht="19.5" customHeight="1">
      <c r="A1531" s="15"/>
      <c r="B1531" s="17"/>
      <c r="C1531" s="22" t="str">
        <f t="array" ref="C1531">IF(B1531="","",IFERROR(INDEX('NHÂN VIÊN'!$C$5:$C$54,MATCH(B1531,'NHÂN VIÊN'!$B$5:$B$54,0)),"⚠ Sai mã NV"))</f>
        <v/>
      </c>
      <c r="D1531" s="24"/>
      <c r="E1531" s="24"/>
      <c r="F1531" s="25"/>
      <c r="G1531" s="32" t="str">
        <f>IF(OR(A1531="",B1531=""),"",IF(AND(D1531&lt;&gt;"",E1531&lt;&gt;""),ROUND(MAX(0,(E1531-D1531)*24-MAX(0,MIN(E1531,'CẤU HÌNH'!$C$8)-MAX(D1531,'CẤU HÌNH'!$C$7))*24),2),0))</f>
        <v/>
      </c>
      <c r="H1531" s="34" t="str">
        <f>IF(M1531="X",IF(D1531&gt;'CẤU HÌNH'!$C$5+'CẤU HÌNH'!$C$10/1440,ROUND((D1531-'CẤU HÌNH'!$C$5)*1440,0),0),"")</f>
        <v/>
      </c>
      <c r="I1531" s="34" t="str">
        <f>IF(M1531="X",IF(E1531&lt;'CẤU HÌNH'!$C$6,ROUND(('CẤU HÌNH'!$C$6-E1531)*1440,0),0),"")</f>
        <v/>
      </c>
      <c r="J1531" s="37" t="str">
        <f>IF(M1531="","",IF(M1531="TC",G1531,IF(M1531="X",IF(ROUND((E1531-'CẤU HÌNH'!$C$6)*24,4)&gt;='CẤU HÌNH'!$C$13,FLOOR(ROUND((E1531-'CẤU HÌNH'!$C$6)*24,4),0.5),0),0)))</f>
        <v/>
      </c>
      <c r="K1531" s="32" t="str">
        <f>IF(A1531="","",IF(COUNTIF('CẤU HÌNH'!$E$5:$E$24,A1531)&gt;0,'CẤU HÌNH'!$C$16,IF(WEEKDAY(A1531)=1,'CẤU HÌNH'!$C$15,'CẤU HÌNH'!$C$14)))</f>
        <v/>
      </c>
      <c r="L1531" s="37" t="str">
        <f t="shared" si="1"/>
        <v/>
      </c>
      <c r="M1531" s="38" t="str">
        <f>IF(OR(A1531="",B1531=""),"",IF(F1531&lt;&gt;"",F1531,IF(G1531=0,"",IF(OR(COUNTIF('CẤU HÌNH'!$E$5:$E$24,A1531)&gt;0,WEEKDAY(A1531)=1),"TC",IF(G1531&gt;='CẤU HÌNH'!$C$11,"X",IF(G1531&gt;='CẤU HÌNH'!$C$12,"N","K"))))))</f>
        <v/>
      </c>
      <c r="N1531" s="17"/>
      <c r="O1531" s="39" t="str">
        <f t="shared" si="2"/>
        <v/>
      </c>
    </row>
    <row r="1532" ht="19.5" customHeight="1">
      <c r="A1532" s="15"/>
      <c r="B1532" s="17"/>
      <c r="C1532" s="22" t="str">
        <f t="array" ref="C1532">IF(B1532="","",IFERROR(INDEX('NHÂN VIÊN'!$C$5:$C$54,MATCH(B1532,'NHÂN VIÊN'!$B$5:$B$54,0)),"⚠ Sai mã NV"))</f>
        <v/>
      </c>
      <c r="D1532" s="24"/>
      <c r="E1532" s="24"/>
      <c r="F1532" s="25"/>
      <c r="G1532" s="32" t="str">
        <f>IF(OR(A1532="",B1532=""),"",IF(AND(D1532&lt;&gt;"",E1532&lt;&gt;""),ROUND(MAX(0,(E1532-D1532)*24-MAX(0,MIN(E1532,'CẤU HÌNH'!$C$8)-MAX(D1532,'CẤU HÌNH'!$C$7))*24),2),0))</f>
        <v/>
      </c>
      <c r="H1532" s="34" t="str">
        <f>IF(M1532="X",IF(D1532&gt;'CẤU HÌNH'!$C$5+'CẤU HÌNH'!$C$10/1440,ROUND((D1532-'CẤU HÌNH'!$C$5)*1440,0),0),"")</f>
        <v/>
      </c>
      <c r="I1532" s="34" t="str">
        <f>IF(M1532="X",IF(E1532&lt;'CẤU HÌNH'!$C$6,ROUND(('CẤU HÌNH'!$C$6-E1532)*1440,0),0),"")</f>
        <v/>
      </c>
      <c r="J1532" s="37" t="str">
        <f>IF(M1532="","",IF(M1532="TC",G1532,IF(M1532="X",IF(ROUND((E1532-'CẤU HÌNH'!$C$6)*24,4)&gt;='CẤU HÌNH'!$C$13,FLOOR(ROUND((E1532-'CẤU HÌNH'!$C$6)*24,4),0.5),0),0)))</f>
        <v/>
      </c>
      <c r="K1532" s="32" t="str">
        <f>IF(A1532="","",IF(COUNTIF('CẤU HÌNH'!$E$5:$E$24,A1532)&gt;0,'CẤU HÌNH'!$C$16,IF(WEEKDAY(A1532)=1,'CẤU HÌNH'!$C$15,'CẤU HÌNH'!$C$14)))</f>
        <v/>
      </c>
      <c r="L1532" s="37" t="str">
        <f t="shared" si="1"/>
        <v/>
      </c>
      <c r="M1532" s="38" t="str">
        <f>IF(OR(A1532="",B1532=""),"",IF(F1532&lt;&gt;"",F1532,IF(G1532=0,"",IF(OR(COUNTIF('CẤU HÌNH'!$E$5:$E$24,A1532)&gt;0,WEEKDAY(A1532)=1),"TC",IF(G1532&gt;='CẤU HÌNH'!$C$11,"X",IF(G1532&gt;='CẤU HÌNH'!$C$12,"N","K"))))))</f>
        <v/>
      </c>
      <c r="N1532" s="17"/>
      <c r="O1532" s="39" t="str">
        <f t="shared" si="2"/>
        <v/>
      </c>
    </row>
    <row r="1533" ht="19.5" customHeight="1">
      <c r="A1533" s="15"/>
      <c r="B1533" s="17"/>
      <c r="C1533" s="22" t="str">
        <f t="array" ref="C1533">IF(B1533="","",IFERROR(INDEX('NHÂN VIÊN'!$C$5:$C$54,MATCH(B1533,'NHÂN VIÊN'!$B$5:$B$54,0)),"⚠ Sai mã NV"))</f>
        <v/>
      </c>
      <c r="D1533" s="24"/>
      <c r="E1533" s="24"/>
      <c r="F1533" s="25"/>
      <c r="G1533" s="32" t="str">
        <f>IF(OR(A1533="",B1533=""),"",IF(AND(D1533&lt;&gt;"",E1533&lt;&gt;""),ROUND(MAX(0,(E1533-D1533)*24-MAX(0,MIN(E1533,'CẤU HÌNH'!$C$8)-MAX(D1533,'CẤU HÌNH'!$C$7))*24),2),0))</f>
        <v/>
      </c>
      <c r="H1533" s="34" t="str">
        <f>IF(M1533="X",IF(D1533&gt;'CẤU HÌNH'!$C$5+'CẤU HÌNH'!$C$10/1440,ROUND((D1533-'CẤU HÌNH'!$C$5)*1440,0),0),"")</f>
        <v/>
      </c>
      <c r="I1533" s="34" t="str">
        <f>IF(M1533="X",IF(E1533&lt;'CẤU HÌNH'!$C$6,ROUND(('CẤU HÌNH'!$C$6-E1533)*1440,0),0),"")</f>
        <v/>
      </c>
      <c r="J1533" s="37" t="str">
        <f>IF(M1533="","",IF(M1533="TC",G1533,IF(M1533="X",IF(ROUND((E1533-'CẤU HÌNH'!$C$6)*24,4)&gt;='CẤU HÌNH'!$C$13,FLOOR(ROUND((E1533-'CẤU HÌNH'!$C$6)*24,4),0.5),0),0)))</f>
        <v/>
      </c>
      <c r="K1533" s="32" t="str">
        <f>IF(A1533="","",IF(COUNTIF('CẤU HÌNH'!$E$5:$E$24,A1533)&gt;0,'CẤU HÌNH'!$C$16,IF(WEEKDAY(A1533)=1,'CẤU HÌNH'!$C$15,'CẤU HÌNH'!$C$14)))</f>
        <v/>
      </c>
      <c r="L1533" s="37" t="str">
        <f t="shared" si="1"/>
        <v/>
      </c>
      <c r="M1533" s="38" t="str">
        <f>IF(OR(A1533="",B1533=""),"",IF(F1533&lt;&gt;"",F1533,IF(G1533=0,"",IF(OR(COUNTIF('CẤU HÌNH'!$E$5:$E$24,A1533)&gt;0,WEEKDAY(A1533)=1),"TC",IF(G1533&gt;='CẤU HÌNH'!$C$11,"X",IF(G1533&gt;='CẤU HÌNH'!$C$12,"N","K"))))))</f>
        <v/>
      </c>
      <c r="N1533" s="17"/>
      <c r="O1533" s="39" t="str">
        <f t="shared" si="2"/>
        <v/>
      </c>
    </row>
    <row r="1534" ht="19.5" customHeight="1">
      <c r="A1534" s="15"/>
      <c r="B1534" s="17"/>
      <c r="C1534" s="22" t="str">
        <f t="array" ref="C1534">IF(B1534="","",IFERROR(INDEX('NHÂN VIÊN'!$C$5:$C$54,MATCH(B1534,'NHÂN VIÊN'!$B$5:$B$54,0)),"⚠ Sai mã NV"))</f>
        <v/>
      </c>
      <c r="D1534" s="24"/>
      <c r="E1534" s="24"/>
      <c r="F1534" s="25"/>
      <c r="G1534" s="32" t="str">
        <f>IF(OR(A1534="",B1534=""),"",IF(AND(D1534&lt;&gt;"",E1534&lt;&gt;""),ROUND(MAX(0,(E1534-D1534)*24-MAX(0,MIN(E1534,'CẤU HÌNH'!$C$8)-MAX(D1534,'CẤU HÌNH'!$C$7))*24),2),0))</f>
        <v/>
      </c>
      <c r="H1534" s="34" t="str">
        <f>IF(M1534="X",IF(D1534&gt;'CẤU HÌNH'!$C$5+'CẤU HÌNH'!$C$10/1440,ROUND((D1534-'CẤU HÌNH'!$C$5)*1440,0),0),"")</f>
        <v/>
      </c>
      <c r="I1534" s="34" t="str">
        <f>IF(M1534="X",IF(E1534&lt;'CẤU HÌNH'!$C$6,ROUND(('CẤU HÌNH'!$C$6-E1534)*1440,0),0),"")</f>
        <v/>
      </c>
      <c r="J1534" s="37" t="str">
        <f>IF(M1534="","",IF(M1534="TC",G1534,IF(M1534="X",IF(ROUND((E1534-'CẤU HÌNH'!$C$6)*24,4)&gt;='CẤU HÌNH'!$C$13,FLOOR(ROUND((E1534-'CẤU HÌNH'!$C$6)*24,4),0.5),0),0)))</f>
        <v/>
      </c>
      <c r="K1534" s="32" t="str">
        <f>IF(A1534="","",IF(COUNTIF('CẤU HÌNH'!$E$5:$E$24,A1534)&gt;0,'CẤU HÌNH'!$C$16,IF(WEEKDAY(A1534)=1,'CẤU HÌNH'!$C$15,'CẤU HÌNH'!$C$14)))</f>
        <v/>
      </c>
      <c r="L1534" s="37" t="str">
        <f t="shared" si="1"/>
        <v/>
      </c>
      <c r="M1534" s="38" t="str">
        <f>IF(OR(A1534="",B1534=""),"",IF(F1534&lt;&gt;"",F1534,IF(G1534=0,"",IF(OR(COUNTIF('CẤU HÌNH'!$E$5:$E$24,A1534)&gt;0,WEEKDAY(A1534)=1),"TC",IF(G1534&gt;='CẤU HÌNH'!$C$11,"X",IF(G1534&gt;='CẤU HÌNH'!$C$12,"N","K"))))))</f>
        <v/>
      </c>
      <c r="N1534" s="17"/>
      <c r="O1534" s="39" t="str">
        <f t="shared" si="2"/>
        <v/>
      </c>
    </row>
    <row r="1535" ht="19.5" customHeight="1">
      <c r="A1535" s="15"/>
      <c r="B1535" s="17"/>
      <c r="C1535" s="22" t="str">
        <f t="array" ref="C1535">IF(B1535="","",IFERROR(INDEX('NHÂN VIÊN'!$C$5:$C$54,MATCH(B1535,'NHÂN VIÊN'!$B$5:$B$54,0)),"⚠ Sai mã NV"))</f>
        <v/>
      </c>
      <c r="D1535" s="24"/>
      <c r="E1535" s="24"/>
      <c r="F1535" s="25"/>
      <c r="G1535" s="32" t="str">
        <f>IF(OR(A1535="",B1535=""),"",IF(AND(D1535&lt;&gt;"",E1535&lt;&gt;""),ROUND(MAX(0,(E1535-D1535)*24-MAX(0,MIN(E1535,'CẤU HÌNH'!$C$8)-MAX(D1535,'CẤU HÌNH'!$C$7))*24),2),0))</f>
        <v/>
      </c>
      <c r="H1535" s="34" t="str">
        <f>IF(M1535="X",IF(D1535&gt;'CẤU HÌNH'!$C$5+'CẤU HÌNH'!$C$10/1440,ROUND((D1535-'CẤU HÌNH'!$C$5)*1440,0),0),"")</f>
        <v/>
      </c>
      <c r="I1535" s="34" t="str">
        <f>IF(M1535="X",IF(E1535&lt;'CẤU HÌNH'!$C$6,ROUND(('CẤU HÌNH'!$C$6-E1535)*1440,0),0),"")</f>
        <v/>
      </c>
      <c r="J1535" s="37" t="str">
        <f>IF(M1535="","",IF(M1535="TC",G1535,IF(M1535="X",IF(ROUND((E1535-'CẤU HÌNH'!$C$6)*24,4)&gt;='CẤU HÌNH'!$C$13,FLOOR(ROUND((E1535-'CẤU HÌNH'!$C$6)*24,4),0.5),0),0)))</f>
        <v/>
      </c>
      <c r="K1535" s="32" t="str">
        <f>IF(A1535="","",IF(COUNTIF('CẤU HÌNH'!$E$5:$E$24,A1535)&gt;0,'CẤU HÌNH'!$C$16,IF(WEEKDAY(A1535)=1,'CẤU HÌNH'!$C$15,'CẤU HÌNH'!$C$14)))</f>
        <v/>
      </c>
      <c r="L1535" s="37" t="str">
        <f t="shared" si="1"/>
        <v/>
      </c>
      <c r="M1535" s="38" t="str">
        <f>IF(OR(A1535="",B1535=""),"",IF(F1535&lt;&gt;"",F1535,IF(G1535=0,"",IF(OR(COUNTIF('CẤU HÌNH'!$E$5:$E$24,A1535)&gt;0,WEEKDAY(A1535)=1),"TC",IF(G1535&gt;='CẤU HÌNH'!$C$11,"X",IF(G1535&gt;='CẤU HÌNH'!$C$12,"N","K"))))))</f>
        <v/>
      </c>
      <c r="N1535" s="17"/>
      <c r="O1535" s="39" t="str">
        <f t="shared" si="2"/>
        <v/>
      </c>
    </row>
    <row r="1536" ht="19.5" customHeight="1">
      <c r="A1536" s="15"/>
      <c r="B1536" s="17"/>
      <c r="C1536" s="22" t="str">
        <f t="array" ref="C1536">IF(B1536="","",IFERROR(INDEX('NHÂN VIÊN'!$C$5:$C$54,MATCH(B1536,'NHÂN VIÊN'!$B$5:$B$54,0)),"⚠ Sai mã NV"))</f>
        <v/>
      </c>
      <c r="D1536" s="24"/>
      <c r="E1536" s="24"/>
      <c r="F1536" s="25"/>
      <c r="G1536" s="32" t="str">
        <f>IF(OR(A1536="",B1536=""),"",IF(AND(D1536&lt;&gt;"",E1536&lt;&gt;""),ROUND(MAX(0,(E1536-D1536)*24-MAX(0,MIN(E1536,'CẤU HÌNH'!$C$8)-MAX(D1536,'CẤU HÌNH'!$C$7))*24),2),0))</f>
        <v/>
      </c>
      <c r="H1536" s="34" t="str">
        <f>IF(M1536="X",IF(D1536&gt;'CẤU HÌNH'!$C$5+'CẤU HÌNH'!$C$10/1440,ROUND((D1536-'CẤU HÌNH'!$C$5)*1440,0),0),"")</f>
        <v/>
      </c>
      <c r="I1536" s="34" t="str">
        <f>IF(M1536="X",IF(E1536&lt;'CẤU HÌNH'!$C$6,ROUND(('CẤU HÌNH'!$C$6-E1536)*1440,0),0),"")</f>
        <v/>
      </c>
      <c r="J1536" s="37" t="str">
        <f>IF(M1536="","",IF(M1536="TC",G1536,IF(M1536="X",IF(ROUND((E1536-'CẤU HÌNH'!$C$6)*24,4)&gt;='CẤU HÌNH'!$C$13,FLOOR(ROUND((E1536-'CẤU HÌNH'!$C$6)*24,4),0.5),0),0)))</f>
        <v/>
      </c>
      <c r="K1536" s="32" t="str">
        <f>IF(A1536="","",IF(COUNTIF('CẤU HÌNH'!$E$5:$E$24,A1536)&gt;0,'CẤU HÌNH'!$C$16,IF(WEEKDAY(A1536)=1,'CẤU HÌNH'!$C$15,'CẤU HÌNH'!$C$14)))</f>
        <v/>
      </c>
      <c r="L1536" s="37" t="str">
        <f t="shared" si="1"/>
        <v/>
      </c>
      <c r="M1536" s="38" t="str">
        <f>IF(OR(A1536="",B1536=""),"",IF(F1536&lt;&gt;"",F1536,IF(G1536=0,"",IF(OR(COUNTIF('CẤU HÌNH'!$E$5:$E$24,A1536)&gt;0,WEEKDAY(A1536)=1),"TC",IF(G1536&gt;='CẤU HÌNH'!$C$11,"X",IF(G1536&gt;='CẤU HÌNH'!$C$12,"N","K"))))))</f>
        <v/>
      </c>
      <c r="N1536" s="17"/>
      <c r="O1536" s="39" t="str">
        <f t="shared" si="2"/>
        <v/>
      </c>
    </row>
    <row r="1537" ht="19.5" customHeight="1">
      <c r="A1537" s="15"/>
      <c r="B1537" s="17"/>
      <c r="C1537" s="22" t="str">
        <f t="array" ref="C1537">IF(B1537="","",IFERROR(INDEX('NHÂN VIÊN'!$C$5:$C$54,MATCH(B1537,'NHÂN VIÊN'!$B$5:$B$54,0)),"⚠ Sai mã NV"))</f>
        <v/>
      </c>
      <c r="D1537" s="24"/>
      <c r="E1537" s="24"/>
      <c r="F1537" s="25"/>
      <c r="G1537" s="32" t="str">
        <f>IF(OR(A1537="",B1537=""),"",IF(AND(D1537&lt;&gt;"",E1537&lt;&gt;""),ROUND(MAX(0,(E1537-D1537)*24-MAX(0,MIN(E1537,'CẤU HÌNH'!$C$8)-MAX(D1537,'CẤU HÌNH'!$C$7))*24),2),0))</f>
        <v/>
      </c>
      <c r="H1537" s="34" t="str">
        <f>IF(M1537="X",IF(D1537&gt;'CẤU HÌNH'!$C$5+'CẤU HÌNH'!$C$10/1440,ROUND((D1537-'CẤU HÌNH'!$C$5)*1440,0),0),"")</f>
        <v/>
      </c>
      <c r="I1537" s="34" t="str">
        <f>IF(M1537="X",IF(E1537&lt;'CẤU HÌNH'!$C$6,ROUND(('CẤU HÌNH'!$C$6-E1537)*1440,0),0),"")</f>
        <v/>
      </c>
      <c r="J1537" s="37" t="str">
        <f>IF(M1537="","",IF(M1537="TC",G1537,IF(M1537="X",IF(ROUND((E1537-'CẤU HÌNH'!$C$6)*24,4)&gt;='CẤU HÌNH'!$C$13,FLOOR(ROUND((E1537-'CẤU HÌNH'!$C$6)*24,4),0.5),0),0)))</f>
        <v/>
      </c>
      <c r="K1537" s="32" t="str">
        <f>IF(A1537="","",IF(COUNTIF('CẤU HÌNH'!$E$5:$E$24,A1537)&gt;0,'CẤU HÌNH'!$C$16,IF(WEEKDAY(A1537)=1,'CẤU HÌNH'!$C$15,'CẤU HÌNH'!$C$14)))</f>
        <v/>
      </c>
      <c r="L1537" s="37" t="str">
        <f t="shared" si="1"/>
        <v/>
      </c>
      <c r="M1537" s="38" t="str">
        <f>IF(OR(A1537="",B1537=""),"",IF(F1537&lt;&gt;"",F1537,IF(G1537=0,"",IF(OR(COUNTIF('CẤU HÌNH'!$E$5:$E$24,A1537)&gt;0,WEEKDAY(A1537)=1),"TC",IF(G1537&gt;='CẤU HÌNH'!$C$11,"X",IF(G1537&gt;='CẤU HÌNH'!$C$12,"N","K"))))))</f>
        <v/>
      </c>
      <c r="N1537" s="17"/>
      <c r="O1537" s="39" t="str">
        <f t="shared" si="2"/>
        <v/>
      </c>
    </row>
    <row r="1538" ht="19.5" customHeight="1">
      <c r="A1538" s="15"/>
      <c r="B1538" s="17"/>
      <c r="C1538" s="22" t="str">
        <f t="array" ref="C1538">IF(B1538="","",IFERROR(INDEX('NHÂN VIÊN'!$C$5:$C$54,MATCH(B1538,'NHÂN VIÊN'!$B$5:$B$54,0)),"⚠ Sai mã NV"))</f>
        <v/>
      </c>
      <c r="D1538" s="24"/>
      <c r="E1538" s="24"/>
      <c r="F1538" s="25"/>
      <c r="G1538" s="32" t="str">
        <f>IF(OR(A1538="",B1538=""),"",IF(AND(D1538&lt;&gt;"",E1538&lt;&gt;""),ROUND(MAX(0,(E1538-D1538)*24-MAX(0,MIN(E1538,'CẤU HÌNH'!$C$8)-MAX(D1538,'CẤU HÌNH'!$C$7))*24),2),0))</f>
        <v/>
      </c>
      <c r="H1538" s="34" t="str">
        <f>IF(M1538="X",IF(D1538&gt;'CẤU HÌNH'!$C$5+'CẤU HÌNH'!$C$10/1440,ROUND((D1538-'CẤU HÌNH'!$C$5)*1440,0),0),"")</f>
        <v/>
      </c>
      <c r="I1538" s="34" t="str">
        <f>IF(M1538="X",IF(E1538&lt;'CẤU HÌNH'!$C$6,ROUND(('CẤU HÌNH'!$C$6-E1538)*1440,0),0),"")</f>
        <v/>
      </c>
      <c r="J1538" s="37" t="str">
        <f>IF(M1538="","",IF(M1538="TC",G1538,IF(M1538="X",IF(ROUND((E1538-'CẤU HÌNH'!$C$6)*24,4)&gt;='CẤU HÌNH'!$C$13,FLOOR(ROUND((E1538-'CẤU HÌNH'!$C$6)*24,4),0.5),0),0)))</f>
        <v/>
      </c>
      <c r="K1538" s="32" t="str">
        <f>IF(A1538="","",IF(COUNTIF('CẤU HÌNH'!$E$5:$E$24,A1538)&gt;0,'CẤU HÌNH'!$C$16,IF(WEEKDAY(A1538)=1,'CẤU HÌNH'!$C$15,'CẤU HÌNH'!$C$14)))</f>
        <v/>
      </c>
      <c r="L1538" s="37" t="str">
        <f t="shared" si="1"/>
        <v/>
      </c>
      <c r="M1538" s="38" t="str">
        <f>IF(OR(A1538="",B1538=""),"",IF(F1538&lt;&gt;"",F1538,IF(G1538=0,"",IF(OR(COUNTIF('CẤU HÌNH'!$E$5:$E$24,A1538)&gt;0,WEEKDAY(A1538)=1),"TC",IF(G1538&gt;='CẤU HÌNH'!$C$11,"X",IF(G1538&gt;='CẤU HÌNH'!$C$12,"N","K"))))))</f>
        <v/>
      </c>
      <c r="N1538" s="17"/>
      <c r="O1538" s="39" t="str">
        <f t="shared" si="2"/>
        <v/>
      </c>
    </row>
    <row r="1539" ht="19.5" customHeight="1">
      <c r="A1539" s="15"/>
      <c r="B1539" s="17"/>
      <c r="C1539" s="22" t="str">
        <f t="array" ref="C1539">IF(B1539="","",IFERROR(INDEX('NHÂN VIÊN'!$C$5:$C$54,MATCH(B1539,'NHÂN VIÊN'!$B$5:$B$54,0)),"⚠ Sai mã NV"))</f>
        <v/>
      </c>
      <c r="D1539" s="24"/>
      <c r="E1539" s="24"/>
      <c r="F1539" s="25"/>
      <c r="G1539" s="32" t="str">
        <f>IF(OR(A1539="",B1539=""),"",IF(AND(D1539&lt;&gt;"",E1539&lt;&gt;""),ROUND(MAX(0,(E1539-D1539)*24-MAX(0,MIN(E1539,'CẤU HÌNH'!$C$8)-MAX(D1539,'CẤU HÌNH'!$C$7))*24),2),0))</f>
        <v/>
      </c>
      <c r="H1539" s="34" t="str">
        <f>IF(M1539="X",IF(D1539&gt;'CẤU HÌNH'!$C$5+'CẤU HÌNH'!$C$10/1440,ROUND((D1539-'CẤU HÌNH'!$C$5)*1440,0),0),"")</f>
        <v/>
      </c>
      <c r="I1539" s="34" t="str">
        <f>IF(M1539="X",IF(E1539&lt;'CẤU HÌNH'!$C$6,ROUND(('CẤU HÌNH'!$C$6-E1539)*1440,0),0),"")</f>
        <v/>
      </c>
      <c r="J1539" s="37" t="str">
        <f>IF(M1539="","",IF(M1539="TC",G1539,IF(M1539="X",IF(ROUND((E1539-'CẤU HÌNH'!$C$6)*24,4)&gt;='CẤU HÌNH'!$C$13,FLOOR(ROUND((E1539-'CẤU HÌNH'!$C$6)*24,4),0.5),0),0)))</f>
        <v/>
      </c>
      <c r="K1539" s="32" t="str">
        <f>IF(A1539="","",IF(COUNTIF('CẤU HÌNH'!$E$5:$E$24,A1539)&gt;0,'CẤU HÌNH'!$C$16,IF(WEEKDAY(A1539)=1,'CẤU HÌNH'!$C$15,'CẤU HÌNH'!$C$14)))</f>
        <v/>
      </c>
      <c r="L1539" s="37" t="str">
        <f t="shared" si="1"/>
        <v/>
      </c>
      <c r="M1539" s="38" t="str">
        <f>IF(OR(A1539="",B1539=""),"",IF(F1539&lt;&gt;"",F1539,IF(G1539=0,"",IF(OR(COUNTIF('CẤU HÌNH'!$E$5:$E$24,A1539)&gt;0,WEEKDAY(A1539)=1),"TC",IF(G1539&gt;='CẤU HÌNH'!$C$11,"X",IF(G1539&gt;='CẤU HÌNH'!$C$12,"N","K"))))))</f>
        <v/>
      </c>
      <c r="N1539" s="17"/>
      <c r="O1539" s="39" t="str">
        <f t="shared" si="2"/>
        <v/>
      </c>
    </row>
    <row r="1540" ht="19.5" customHeight="1">
      <c r="A1540" s="15"/>
      <c r="B1540" s="17"/>
      <c r="C1540" s="22" t="str">
        <f t="array" ref="C1540">IF(B1540="","",IFERROR(INDEX('NHÂN VIÊN'!$C$5:$C$54,MATCH(B1540,'NHÂN VIÊN'!$B$5:$B$54,0)),"⚠ Sai mã NV"))</f>
        <v/>
      </c>
      <c r="D1540" s="24"/>
      <c r="E1540" s="24"/>
      <c r="F1540" s="25"/>
      <c r="G1540" s="32" t="str">
        <f>IF(OR(A1540="",B1540=""),"",IF(AND(D1540&lt;&gt;"",E1540&lt;&gt;""),ROUND(MAX(0,(E1540-D1540)*24-MAX(0,MIN(E1540,'CẤU HÌNH'!$C$8)-MAX(D1540,'CẤU HÌNH'!$C$7))*24),2),0))</f>
        <v/>
      </c>
      <c r="H1540" s="34" t="str">
        <f>IF(M1540="X",IF(D1540&gt;'CẤU HÌNH'!$C$5+'CẤU HÌNH'!$C$10/1440,ROUND((D1540-'CẤU HÌNH'!$C$5)*1440,0),0),"")</f>
        <v/>
      </c>
      <c r="I1540" s="34" t="str">
        <f>IF(M1540="X",IF(E1540&lt;'CẤU HÌNH'!$C$6,ROUND(('CẤU HÌNH'!$C$6-E1540)*1440,0),0),"")</f>
        <v/>
      </c>
      <c r="J1540" s="37" t="str">
        <f>IF(M1540="","",IF(M1540="TC",G1540,IF(M1540="X",IF(ROUND((E1540-'CẤU HÌNH'!$C$6)*24,4)&gt;='CẤU HÌNH'!$C$13,FLOOR(ROUND((E1540-'CẤU HÌNH'!$C$6)*24,4),0.5),0),0)))</f>
        <v/>
      </c>
      <c r="K1540" s="32" t="str">
        <f>IF(A1540="","",IF(COUNTIF('CẤU HÌNH'!$E$5:$E$24,A1540)&gt;0,'CẤU HÌNH'!$C$16,IF(WEEKDAY(A1540)=1,'CẤU HÌNH'!$C$15,'CẤU HÌNH'!$C$14)))</f>
        <v/>
      </c>
      <c r="L1540" s="37" t="str">
        <f t="shared" si="1"/>
        <v/>
      </c>
      <c r="M1540" s="38" t="str">
        <f>IF(OR(A1540="",B1540=""),"",IF(F1540&lt;&gt;"",F1540,IF(G1540=0,"",IF(OR(COUNTIF('CẤU HÌNH'!$E$5:$E$24,A1540)&gt;0,WEEKDAY(A1540)=1),"TC",IF(G1540&gt;='CẤU HÌNH'!$C$11,"X",IF(G1540&gt;='CẤU HÌNH'!$C$12,"N","K"))))))</f>
        <v/>
      </c>
      <c r="N1540" s="17"/>
      <c r="O1540" s="39" t="str">
        <f t="shared" si="2"/>
        <v/>
      </c>
    </row>
    <row r="1541" ht="19.5" customHeight="1">
      <c r="A1541" s="15"/>
      <c r="B1541" s="17"/>
      <c r="C1541" s="22" t="str">
        <f t="array" ref="C1541">IF(B1541="","",IFERROR(INDEX('NHÂN VIÊN'!$C$5:$C$54,MATCH(B1541,'NHÂN VIÊN'!$B$5:$B$54,0)),"⚠ Sai mã NV"))</f>
        <v/>
      </c>
      <c r="D1541" s="24"/>
      <c r="E1541" s="24"/>
      <c r="F1541" s="25"/>
      <c r="G1541" s="32" t="str">
        <f>IF(OR(A1541="",B1541=""),"",IF(AND(D1541&lt;&gt;"",E1541&lt;&gt;""),ROUND(MAX(0,(E1541-D1541)*24-MAX(0,MIN(E1541,'CẤU HÌNH'!$C$8)-MAX(D1541,'CẤU HÌNH'!$C$7))*24),2),0))</f>
        <v/>
      </c>
      <c r="H1541" s="34" t="str">
        <f>IF(M1541="X",IF(D1541&gt;'CẤU HÌNH'!$C$5+'CẤU HÌNH'!$C$10/1440,ROUND((D1541-'CẤU HÌNH'!$C$5)*1440,0),0),"")</f>
        <v/>
      </c>
      <c r="I1541" s="34" t="str">
        <f>IF(M1541="X",IF(E1541&lt;'CẤU HÌNH'!$C$6,ROUND(('CẤU HÌNH'!$C$6-E1541)*1440,0),0),"")</f>
        <v/>
      </c>
      <c r="J1541" s="37" t="str">
        <f>IF(M1541="","",IF(M1541="TC",G1541,IF(M1541="X",IF(ROUND((E1541-'CẤU HÌNH'!$C$6)*24,4)&gt;='CẤU HÌNH'!$C$13,FLOOR(ROUND((E1541-'CẤU HÌNH'!$C$6)*24,4),0.5),0),0)))</f>
        <v/>
      </c>
      <c r="K1541" s="32" t="str">
        <f>IF(A1541="","",IF(COUNTIF('CẤU HÌNH'!$E$5:$E$24,A1541)&gt;0,'CẤU HÌNH'!$C$16,IF(WEEKDAY(A1541)=1,'CẤU HÌNH'!$C$15,'CẤU HÌNH'!$C$14)))</f>
        <v/>
      </c>
      <c r="L1541" s="37" t="str">
        <f t="shared" si="1"/>
        <v/>
      </c>
      <c r="M1541" s="38" t="str">
        <f>IF(OR(A1541="",B1541=""),"",IF(F1541&lt;&gt;"",F1541,IF(G1541=0,"",IF(OR(COUNTIF('CẤU HÌNH'!$E$5:$E$24,A1541)&gt;0,WEEKDAY(A1541)=1),"TC",IF(G1541&gt;='CẤU HÌNH'!$C$11,"X",IF(G1541&gt;='CẤU HÌNH'!$C$12,"N","K"))))))</f>
        <v/>
      </c>
      <c r="N1541" s="17"/>
      <c r="O1541" s="39" t="str">
        <f t="shared" si="2"/>
        <v/>
      </c>
    </row>
    <row r="1542" ht="19.5" customHeight="1">
      <c r="A1542" s="15"/>
      <c r="B1542" s="17"/>
      <c r="C1542" s="22" t="str">
        <f t="array" ref="C1542">IF(B1542="","",IFERROR(INDEX('NHÂN VIÊN'!$C$5:$C$54,MATCH(B1542,'NHÂN VIÊN'!$B$5:$B$54,0)),"⚠ Sai mã NV"))</f>
        <v/>
      </c>
      <c r="D1542" s="24"/>
      <c r="E1542" s="24"/>
      <c r="F1542" s="25"/>
      <c r="G1542" s="32" t="str">
        <f>IF(OR(A1542="",B1542=""),"",IF(AND(D1542&lt;&gt;"",E1542&lt;&gt;""),ROUND(MAX(0,(E1542-D1542)*24-MAX(0,MIN(E1542,'CẤU HÌNH'!$C$8)-MAX(D1542,'CẤU HÌNH'!$C$7))*24),2),0))</f>
        <v/>
      </c>
      <c r="H1542" s="34" t="str">
        <f>IF(M1542="X",IF(D1542&gt;'CẤU HÌNH'!$C$5+'CẤU HÌNH'!$C$10/1440,ROUND((D1542-'CẤU HÌNH'!$C$5)*1440,0),0),"")</f>
        <v/>
      </c>
      <c r="I1542" s="34" t="str">
        <f>IF(M1542="X",IF(E1542&lt;'CẤU HÌNH'!$C$6,ROUND(('CẤU HÌNH'!$C$6-E1542)*1440,0),0),"")</f>
        <v/>
      </c>
      <c r="J1542" s="37" t="str">
        <f>IF(M1542="","",IF(M1542="TC",G1542,IF(M1542="X",IF(ROUND((E1542-'CẤU HÌNH'!$C$6)*24,4)&gt;='CẤU HÌNH'!$C$13,FLOOR(ROUND((E1542-'CẤU HÌNH'!$C$6)*24,4),0.5),0),0)))</f>
        <v/>
      </c>
      <c r="K1542" s="32" t="str">
        <f>IF(A1542="","",IF(COUNTIF('CẤU HÌNH'!$E$5:$E$24,A1542)&gt;0,'CẤU HÌNH'!$C$16,IF(WEEKDAY(A1542)=1,'CẤU HÌNH'!$C$15,'CẤU HÌNH'!$C$14)))</f>
        <v/>
      </c>
      <c r="L1542" s="37" t="str">
        <f t="shared" si="1"/>
        <v/>
      </c>
      <c r="M1542" s="38" t="str">
        <f>IF(OR(A1542="",B1542=""),"",IF(F1542&lt;&gt;"",F1542,IF(G1542=0,"",IF(OR(COUNTIF('CẤU HÌNH'!$E$5:$E$24,A1542)&gt;0,WEEKDAY(A1542)=1),"TC",IF(G1542&gt;='CẤU HÌNH'!$C$11,"X",IF(G1542&gt;='CẤU HÌNH'!$C$12,"N","K"))))))</f>
        <v/>
      </c>
      <c r="N1542" s="17"/>
      <c r="O1542" s="39" t="str">
        <f t="shared" si="2"/>
        <v/>
      </c>
    </row>
    <row r="1543" ht="19.5" customHeight="1">
      <c r="A1543" s="15"/>
      <c r="B1543" s="17"/>
      <c r="C1543" s="22" t="str">
        <f t="array" ref="C1543">IF(B1543="","",IFERROR(INDEX('NHÂN VIÊN'!$C$5:$C$54,MATCH(B1543,'NHÂN VIÊN'!$B$5:$B$54,0)),"⚠ Sai mã NV"))</f>
        <v/>
      </c>
      <c r="D1543" s="24"/>
      <c r="E1543" s="24"/>
      <c r="F1543" s="25"/>
      <c r="G1543" s="32" t="str">
        <f>IF(OR(A1543="",B1543=""),"",IF(AND(D1543&lt;&gt;"",E1543&lt;&gt;""),ROUND(MAX(0,(E1543-D1543)*24-MAX(0,MIN(E1543,'CẤU HÌNH'!$C$8)-MAX(D1543,'CẤU HÌNH'!$C$7))*24),2),0))</f>
        <v/>
      </c>
      <c r="H1543" s="34" t="str">
        <f>IF(M1543="X",IF(D1543&gt;'CẤU HÌNH'!$C$5+'CẤU HÌNH'!$C$10/1440,ROUND((D1543-'CẤU HÌNH'!$C$5)*1440,0),0),"")</f>
        <v/>
      </c>
      <c r="I1543" s="34" t="str">
        <f>IF(M1543="X",IF(E1543&lt;'CẤU HÌNH'!$C$6,ROUND(('CẤU HÌNH'!$C$6-E1543)*1440,0),0),"")</f>
        <v/>
      </c>
      <c r="J1543" s="37" t="str">
        <f>IF(M1543="","",IF(M1543="TC",G1543,IF(M1543="X",IF(ROUND((E1543-'CẤU HÌNH'!$C$6)*24,4)&gt;='CẤU HÌNH'!$C$13,FLOOR(ROUND((E1543-'CẤU HÌNH'!$C$6)*24,4),0.5),0),0)))</f>
        <v/>
      </c>
      <c r="K1543" s="32" t="str">
        <f>IF(A1543="","",IF(COUNTIF('CẤU HÌNH'!$E$5:$E$24,A1543)&gt;0,'CẤU HÌNH'!$C$16,IF(WEEKDAY(A1543)=1,'CẤU HÌNH'!$C$15,'CẤU HÌNH'!$C$14)))</f>
        <v/>
      </c>
      <c r="L1543" s="37" t="str">
        <f t="shared" si="1"/>
        <v/>
      </c>
      <c r="M1543" s="38" t="str">
        <f>IF(OR(A1543="",B1543=""),"",IF(F1543&lt;&gt;"",F1543,IF(G1543=0,"",IF(OR(COUNTIF('CẤU HÌNH'!$E$5:$E$24,A1543)&gt;0,WEEKDAY(A1543)=1),"TC",IF(G1543&gt;='CẤU HÌNH'!$C$11,"X",IF(G1543&gt;='CẤU HÌNH'!$C$12,"N","K"))))))</f>
        <v/>
      </c>
      <c r="N1543" s="17"/>
      <c r="O1543" s="39" t="str">
        <f t="shared" si="2"/>
        <v/>
      </c>
    </row>
    <row r="1544" ht="19.5" customHeight="1">
      <c r="A1544" s="15"/>
      <c r="B1544" s="17"/>
      <c r="C1544" s="22" t="str">
        <f t="array" ref="C1544">IF(B1544="","",IFERROR(INDEX('NHÂN VIÊN'!$C$5:$C$54,MATCH(B1544,'NHÂN VIÊN'!$B$5:$B$54,0)),"⚠ Sai mã NV"))</f>
        <v/>
      </c>
      <c r="D1544" s="24"/>
      <c r="E1544" s="24"/>
      <c r="F1544" s="25"/>
      <c r="G1544" s="32" t="str">
        <f>IF(OR(A1544="",B1544=""),"",IF(AND(D1544&lt;&gt;"",E1544&lt;&gt;""),ROUND(MAX(0,(E1544-D1544)*24-MAX(0,MIN(E1544,'CẤU HÌNH'!$C$8)-MAX(D1544,'CẤU HÌNH'!$C$7))*24),2),0))</f>
        <v/>
      </c>
      <c r="H1544" s="34" t="str">
        <f>IF(M1544="X",IF(D1544&gt;'CẤU HÌNH'!$C$5+'CẤU HÌNH'!$C$10/1440,ROUND((D1544-'CẤU HÌNH'!$C$5)*1440,0),0),"")</f>
        <v/>
      </c>
      <c r="I1544" s="34" t="str">
        <f>IF(M1544="X",IF(E1544&lt;'CẤU HÌNH'!$C$6,ROUND(('CẤU HÌNH'!$C$6-E1544)*1440,0),0),"")</f>
        <v/>
      </c>
      <c r="J1544" s="37" t="str">
        <f>IF(M1544="","",IF(M1544="TC",G1544,IF(M1544="X",IF(ROUND((E1544-'CẤU HÌNH'!$C$6)*24,4)&gt;='CẤU HÌNH'!$C$13,FLOOR(ROUND((E1544-'CẤU HÌNH'!$C$6)*24,4),0.5),0),0)))</f>
        <v/>
      </c>
      <c r="K1544" s="32" t="str">
        <f>IF(A1544="","",IF(COUNTIF('CẤU HÌNH'!$E$5:$E$24,A1544)&gt;0,'CẤU HÌNH'!$C$16,IF(WEEKDAY(A1544)=1,'CẤU HÌNH'!$C$15,'CẤU HÌNH'!$C$14)))</f>
        <v/>
      </c>
      <c r="L1544" s="37" t="str">
        <f t="shared" si="1"/>
        <v/>
      </c>
      <c r="M1544" s="38" t="str">
        <f>IF(OR(A1544="",B1544=""),"",IF(F1544&lt;&gt;"",F1544,IF(G1544=0,"",IF(OR(COUNTIF('CẤU HÌNH'!$E$5:$E$24,A1544)&gt;0,WEEKDAY(A1544)=1),"TC",IF(G1544&gt;='CẤU HÌNH'!$C$11,"X",IF(G1544&gt;='CẤU HÌNH'!$C$12,"N","K"))))))</f>
        <v/>
      </c>
      <c r="N1544" s="17"/>
      <c r="O1544" s="39" t="str">
        <f t="shared" si="2"/>
        <v/>
      </c>
    </row>
    <row r="1545" ht="19.5" customHeight="1">
      <c r="A1545" s="15"/>
      <c r="B1545" s="17"/>
      <c r="C1545" s="22" t="str">
        <f t="array" ref="C1545">IF(B1545="","",IFERROR(INDEX('NHÂN VIÊN'!$C$5:$C$54,MATCH(B1545,'NHÂN VIÊN'!$B$5:$B$54,0)),"⚠ Sai mã NV"))</f>
        <v/>
      </c>
      <c r="D1545" s="24"/>
      <c r="E1545" s="24"/>
      <c r="F1545" s="25"/>
      <c r="G1545" s="32" t="str">
        <f>IF(OR(A1545="",B1545=""),"",IF(AND(D1545&lt;&gt;"",E1545&lt;&gt;""),ROUND(MAX(0,(E1545-D1545)*24-MAX(0,MIN(E1545,'CẤU HÌNH'!$C$8)-MAX(D1545,'CẤU HÌNH'!$C$7))*24),2),0))</f>
        <v/>
      </c>
      <c r="H1545" s="34" t="str">
        <f>IF(M1545="X",IF(D1545&gt;'CẤU HÌNH'!$C$5+'CẤU HÌNH'!$C$10/1440,ROUND((D1545-'CẤU HÌNH'!$C$5)*1440,0),0),"")</f>
        <v/>
      </c>
      <c r="I1545" s="34" t="str">
        <f>IF(M1545="X",IF(E1545&lt;'CẤU HÌNH'!$C$6,ROUND(('CẤU HÌNH'!$C$6-E1545)*1440,0),0),"")</f>
        <v/>
      </c>
      <c r="J1545" s="37" t="str">
        <f>IF(M1545="","",IF(M1545="TC",G1545,IF(M1545="X",IF(ROUND((E1545-'CẤU HÌNH'!$C$6)*24,4)&gt;='CẤU HÌNH'!$C$13,FLOOR(ROUND((E1545-'CẤU HÌNH'!$C$6)*24,4),0.5),0),0)))</f>
        <v/>
      </c>
      <c r="K1545" s="32" t="str">
        <f>IF(A1545="","",IF(COUNTIF('CẤU HÌNH'!$E$5:$E$24,A1545)&gt;0,'CẤU HÌNH'!$C$16,IF(WEEKDAY(A1545)=1,'CẤU HÌNH'!$C$15,'CẤU HÌNH'!$C$14)))</f>
        <v/>
      </c>
      <c r="L1545" s="37" t="str">
        <f t="shared" si="1"/>
        <v/>
      </c>
      <c r="M1545" s="38" t="str">
        <f>IF(OR(A1545="",B1545=""),"",IF(F1545&lt;&gt;"",F1545,IF(G1545=0,"",IF(OR(COUNTIF('CẤU HÌNH'!$E$5:$E$24,A1545)&gt;0,WEEKDAY(A1545)=1),"TC",IF(G1545&gt;='CẤU HÌNH'!$C$11,"X",IF(G1545&gt;='CẤU HÌNH'!$C$12,"N","K"))))))</f>
        <v/>
      </c>
      <c r="N1545" s="17"/>
      <c r="O1545" s="39" t="str">
        <f t="shared" si="2"/>
        <v/>
      </c>
    </row>
    <row r="1546" ht="19.5" customHeight="1">
      <c r="A1546" s="15"/>
      <c r="B1546" s="17"/>
      <c r="C1546" s="22" t="str">
        <f t="array" ref="C1546">IF(B1546="","",IFERROR(INDEX('NHÂN VIÊN'!$C$5:$C$54,MATCH(B1546,'NHÂN VIÊN'!$B$5:$B$54,0)),"⚠ Sai mã NV"))</f>
        <v/>
      </c>
      <c r="D1546" s="24"/>
      <c r="E1546" s="24"/>
      <c r="F1546" s="25"/>
      <c r="G1546" s="32" t="str">
        <f>IF(OR(A1546="",B1546=""),"",IF(AND(D1546&lt;&gt;"",E1546&lt;&gt;""),ROUND(MAX(0,(E1546-D1546)*24-MAX(0,MIN(E1546,'CẤU HÌNH'!$C$8)-MAX(D1546,'CẤU HÌNH'!$C$7))*24),2),0))</f>
        <v/>
      </c>
      <c r="H1546" s="34" t="str">
        <f>IF(M1546="X",IF(D1546&gt;'CẤU HÌNH'!$C$5+'CẤU HÌNH'!$C$10/1440,ROUND((D1546-'CẤU HÌNH'!$C$5)*1440,0),0),"")</f>
        <v/>
      </c>
      <c r="I1546" s="34" t="str">
        <f>IF(M1546="X",IF(E1546&lt;'CẤU HÌNH'!$C$6,ROUND(('CẤU HÌNH'!$C$6-E1546)*1440,0),0),"")</f>
        <v/>
      </c>
      <c r="J1546" s="37" t="str">
        <f>IF(M1546="","",IF(M1546="TC",G1546,IF(M1546="X",IF(ROUND((E1546-'CẤU HÌNH'!$C$6)*24,4)&gt;='CẤU HÌNH'!$C$13,FLOOR(ROUND((E1546-'CẤU HÌNH'!$C$6)*24,4),0.5),0),0)))</f>
        <v/>
      </c>
      <c r="K1546" s="32" t="str">
        <f>IF(A1546="","",IF(COUNTIF('CẤU HÌNH'!$E$5:$E$24,A1546)&gt;0,'CẤU HÌNH'!$C$16,IF(WEEKDAY(A1546)=1,'CẤU HÌNH'!$C$15,'CẤU HÌNH'!$C$14)))</f>
        <v/>
      </c>
      <c r="L1546" s="37" t="str">
        <f t="shared" si="1"/>
        <v/>
      </c>
      <c r="M1546" s="38" t="str">
        <f>IF(OR(A1546="",B1546=""),"",IF(F1546&lt;&gt;"",F1546,IF(G1546=0,"",IF(OR(COUNTIF('CẤU HÌNH'!$E$5:$E$24,A1546)&gt;0,WEEKDAY(A1546)=1),"TC",IF(G1546&gt;='CẤU HÌNH'!$C$11,"X",IF(G1546&gt;='CẤU HÌNH'!$C$12,"N","K"))))))</f>
        <v/>
      </c>
      <c r="N1546" s="17"/>
      <c r="O1546" s="39" t="str">
        <f t="shared" si="2"/>
        <v/>
      </c>
    </row>
    <row r="1547" ht="19.5" customHeight="1">
      <c r="A1547" s="15"/>
      <c r="B1547" s="17"/>
      <c r="C1547" s="22" t="str">
        <f t="array" ref="C1547">IF(B1547="","",IFERROR(INDEX('NHÂN VIÊN'!$C$5:$C$54,MATCH(B1547,'NHÂN VIÊN'!$B$5:$B$54,0)),"⚠ Sai mã NV"))</f>
        <v/>
      </c>
      <c r="D1547" s="24"/>
      <c r="E1547" s="24"/>
      <c r="F1547" s="25"/>
      <c r="G1547" s="32" t="str">
        <f>IF(OR(A1547="",B1547=""),"",IF(AND(D1547&lt;&gt;"",E1547&lt;&gt;""),ROUND(MAX(0,(E1547-D1547)*24-MAX(0,MIN(E1547,'CẤU HÌNH'!$C$8)-MAX(D1547,'CẤU HÌNH'!$C$7))*24),2),0))</f>
        <v/>
      </c>
      <c r="H1547" s="34" t="str">
        <f>IF(M1547="X",IF(D1547&gt;'CẤU HÌNH'!$C$5+'CẤU HÌNH'!$C$10/1440,ROUND((D1547-'CẤU HÌNH'!$C$5)*1440,0),0),"")</f>
        <v/>
      </c>
      <c r="I1547" s="34" t="str">
        <f>IF(M1547="X",IF(E1547&lt;'CẤU HÌNH'!$C$6,ROUND(('CẤU HÌNH'!$C$6-E1547)*1440,0),0),"")</f>
        <v/>
      </c>
      <c r="J1547" s="37" t="str">
        <f>IF(M1547="","",IF(M1547="TC",G1547,IF(M1547="X",IF(ROUND((E1547-'CẤU HÌNH'!$C$6)*24,4)&gt;='CẤU HÌNH'!$C$13,FLOOR(ROUND((E1547-'CẤU HÌNH'!$C$6)*24,4),0.5),0),0)))</f>
        <v/>
      </c>
      <c r="K1547" s="32" t="str">
        <f>IF(A1547="","",IF(COUNTIF('CẤU HÌNH'!$E$5:$E$24,A1547)&gt;0,'CẤU HÌNH'!$C$16,IF(WEEKDAY(A1547)=1,'CẤU HÌNH'!$C$15,'CẤU HÌNH'!$C$14)))</f>
        <v/>
      </c>
      <c r="L1547" s="37" t="str">
        <f t="shared" si="1"/>
        <v/>
      </c>
      <c r="M1547" s="38" t="str">
        <f>IF(OR(A1547="",B1547=""),"",IF(F1547&lt;&gt;"",F1547,IF(G1547=0,"",IF(OR(COUNTIF('CẤU HÌNH'!$E$5:$E$24,A1547)&gt;0,WEEKDAY(A1547)=1),"TC",IF(G1547&gt;='CẤU HÌNH'!$C$11,"X",IF(G1547&gt;='CẤU HÌNH'!$C$12,"N","K"))))))</f>
        <v/>
      </c>
      <c r="N1547" s="17"/>
      <c r="O1547" s="39" t="str">
        <f t="shared" si="2"/>
        <v/>
      </c>
    </row>
    <row r="1548" ht="19.5" customHeight="1">
      <c r="A1548" s="15"/>
      <c r="B1548" s="17"/>
      <c r="C1548" s="22" t="str">
        <f t="array" ref="C1548">IF(B1548="","",IFERROR(INDEX('NHÂN VIÊN'!$C$5:$C$54,MATCH(B1548,'NHÂN VIÊN'!$B$5:$B$54,0)),"⚠ Sai mã NV"))</f>
        <v/>
      </c>
      <c r="D1548" s="24"/>
      <c r="E1548" s="24"/>
      <c r="F1548" s="25"/>
      <c r="G1548" s="32" t="str">
        <f>IF(OR(A1548="",B1548=""),"",IF(AND(D1548&lt;&gt;"",E1548&lt;&gt;""),ROUND(MAX(0,(E1548-D1548)*24-MAX(0,MIN(E1548,'CẤU HÌNH'!$C$8)-MAX(D1548,'CẤU HÌNH'!$C$7))*24),2),0))</f>
        <v/>
      </c>
      <c r="H1548" s="34" t="str">
        <f>IF(M1548="X",IF(D1548&gt;'CẤU HÌNH'!$C$5+'CẤU HÌNH'!$C$10/1440,ROUND((D1548-'CẤU HÌNH'!$C$5)*1440,0),0),"")</f>
        <v/>
      </c>
      <c r="I1548" s="34" t="str">
        <f>IF(M1548="X",IF(E1548&lt;'CẤU HÌNH'!$C$6,ROUND(('CẤU HÌNH'!$C$6-E1548)*1440,0),0),"")</f>
        <v/>
      </c>
      <c r="J1548" s="37" t="str">
        <f>IF(M1548="","",IF(M1548="TC",G1548,IF(M1548="X",IF(ROUND((E1548-'CẤU HÌNH'!$C$6)*24,4)&gt;='CẤU HÌNH'!$C$13,FLOOR(ROUND((E1548-'CẤU HÌNH'!$C$6)*24,4),0.5),0),0)))</f>
        <v/>
      </c>
      <c r="K1548" s="32" t="str">
        <f>IF(A1548="","",IF(COUNTIF('CẤU HÌNH'!$E$5:$E$24,A1548)&gt;0,'CẤU HÌNH'!$C$16,IF(WEEKDAY(A1548)=1,'CẤU HÌNH'!$C$15,'CẤU HÌNH'!$C$14)))</f>
        <v/>
      </c>
      <c r="L1548" s="37" t="str">
        <f t="shared" si="1"/>
        <v/>
      </c>
      <c r="M1548" s="38" t="str">
        <f>IF(OR(A1548="",B1548=""),"",IF(F1548&lt;&gt;"",F1548,IF(G1548=0,"",IF(OR(COUNTIF('CẤU HÌNH'!$E$5:$E$24,A1548)&gt;0,WEEKDAY(A1548)=1),"TC",IF(G1548&gt;='CẤU HÌNH'!$C$11,"X",IF(G1548&gt;='CẤU HÌNH'!$C$12,"N","K"))))))</f>
        <v/>
      </c>
      <c r="N1548" s="17"/>
      <c r="O1548" s="39" t="str">
        <f t="shared" si="2"/>
        <v/>
      </c>
    </row>
    <row r="1549" ht="19.5" customHeight="1">
      <c r="A1549" s="15"/>
      <c r="B1549" s="17"/>
      <c r="C1549" s="22" t="str">
        <f t="array" ref="C1549">IF(B1549="","",IFERROR(INDEX('NHÂN VIÊN'!$C$5:$C$54,MATCH(B1549,'NHÂN VIÊN'!$B$5:$B$54,0)),"⚠ Sai mã NV"))</f>
        <v/>
      </c>
      <c r="D1549" s="24"/>
      <c r="E1549" s="24"/>
      <c r="F1549" s="25"/>
      <c r="G1549" s="32" t="str">
        <f>IF(OR(A1549="",B1549=""),"",IF(AND(D1549&lt;&gt;"",E1549&lt;&gt;""),ROUND(MAX(0,(E1549-D1549)*24-MAX(0,MIN(E1549,'CẤU HÌNH'!$C$8)-MAX(D1549,'CẤU HÌNH'!$C$7))*24),2),0))</f>
        <v/>
      </c>
      <c r="H1549" s="34" t="str">
        <f>IF(M1549="X",IF(D1549&gt;'CẤU HÌNH'!$C$5+'CẤU HÌNH'!$C$10/1440,ROUND((D1549-'CẤU HÌNH'!$C$5)*1440,0),0),"")</f>
        <v/>
      </c>
      <c r="I1549" s="34" t="str">
        <f>IF(M1549="X",IF(E1549&lt;'CẤU HÌNH'!$C$6,ROUND(('CẤU HÌNH'!$C$6-E1549)*1440,0),0),"")</f>
        <v/>
      </c>
      <c r="J1549" s="37" t="str">
        <f>IF(M1549="","",IF(M1549="TC",G1549,IF(M1549="X",IF(ROUND((E1549-'CẤU HÌNH'!$C$6)*24,4)&gt;='CẤU HÌNH'!$C$13,FLOOR(ROUND((E1549-'CẤU HÌNH'!$C$6)*24,4),0.5),0),0)))</f>
        <v/>
      </c>
      <c r="K1549" s="32" t="str">
        <f>IF(A1549="","",IF(COUNTIF('CẤU HÌNH'!$E$5:$E$24,A1549)&gt;0,'CẤU HÌNH'!$C$16,IF(WEEKDAY(A1549)=1,'CẤU HÌNH'!$C$15,'CẤU HÌNH'!$C$14)))</f>
        <v/>
      </c>
      <c r="L1549" s="37" t="str">
        <f t="shared" si="1"/>
        <v/>
      </c>
      <c r="M1549" s="38" t="str">
        <f>IF(OR(A1549="",B1549=""),"",IF(F1549&lt;&gt;"",F1549,IF(G1549=0,"",IF(OR(COUNTIF('CẤU HÌNH'!$E$5:$E$24,A1549)&gt;0,WEEKDAY(A1549)=1),"TC",IF(G1549&gt;='CẤU HÌNH'!$C$11,"X",IF(G1549&gt;='CẤU HÌNH'!$C$12,"N","K"))))))</f>
        <v/>
      </c>
      <c r="N1549" s="17"/>
      <c r="O1549" s="39" t="str">
        <f t="shared" si="2"/>
        <v/>
      </c>
    </row>
    <row r="1550" ht="19.5" customHeight="1">
      <c r="A1550" s="15"/>
      <c r="B1550" s="17"/>
      <c r="C1550" s="22" t="str">
        <f t="array" ref="C1550">IF(B1550="","",IFERROR(INDEX('NHÂN VIÊN'!$C$5:$C$54,MATCH(B1550,'NHÂN VIÊN'!$B$5:$B$54,0)),"⚠ Sai mã NV"))</f>
        <v/>
      </c>
      <c r="D1550" s="24"/>
      <c r="E1550" s="24"/>
      <c r="F1550" s="25"/>
      <c r="G1550" s="32" t="str">
        <f>IF(OR(A1550="",B1550=""),"",IF(AND(D1550&lt;&gt;"",E1550&lt;&gt;""),ROUND(MAX(0,(E1550-D1550)*24-MAX(0,MIN(E1550,'CẤU HÌNH'!$C$8)-MAX(D1550,'CẤU HÌNH'!$C$7))*24),2),0))</f>
        <v/>
      </c>
      <c r="H1550" s="34" t="str">
        <f>IF(M1550="X",IF(D1550&gt;'CẤU HÌNH'!$C$5+'CẤU HÌNH'!$C$10/1440,ROUND((D1550-'CẤU HÌNH'!$C$5)*1440,0),0),"")</f>
        <v/>
      </c>
      <c r="I1550" s="34" t="str">
        <f>IF(M1550="X",IF(E1550&lt;'CẤU HÌNH'!$C$6,ROUND(('CẤU HÌNH'!$C$6-E1550)*1440,0),0),"")</f>
        <v/>
      </c>
      <c r="J1550" s="37" t="str">
        <f>IF(M1550="","",IF(M1550="TC",G1550,IF(M1550="X",IF(ROUND((E1550-'CẤU HÌNH'!$C$6)*24,4)&gt;='CẤU HÌNH'!$C$13,FLOOR(ROUND((E1550-'CẤU HÌNH'!$C$6)*24,4),0.5),0),0)))</f>
        <v/>
      </c>
      <c r="K1550" s="32" t="str">
        <f>IF(A1550="","",IF(COUNTIF('CẤU HÌNH'!$E$5:$E$24,A1550)&gt;0,'CẤU HÌNH'!$C$16,IF(WEEKDAY(A1550)=1,'CẤU HÌNH'!$C$15,'CẤU HÌNH'!$C$14)))</f>
        <v/>
      </c>
      <c r="L1550" s="37" t="str">
        <f t="shared" si="1"/>
        <v/>
      </c>
      <c r="M1550" s="38" t="str">
        <f>IF(OR(A1550="",B1550=""),"",IF(F1550&lt;&gt;"",F1550,IF(G1550=0,"",IF(OR(COUNTIF('CẤU HÌNH'!$E$5:$E$24,A1550)&gt;0,WEEKDAY(A1550)=1),"TC",IF(G1550&gt;='CẤU HÌNH'!$C$11,"X",IF(G1550&gt;='CẤU HÌNH'!$C$12,"N","K"))))))</f>
        <v/>
      </c>
      <c r="N1550" s="17"/>
      <c r="O1550" s="39" t="str">
        <f t="shared" si="2"/>
        <v/>
      </c>
    </row>
    <row r="1551" ht="19.5" customHeight="1">
      <c r="A1551" s="15"/>
      <c r="B1551" s="17"/>
      <c r="C1551" s="22" t="str">
        <f t="array" ref="C1551">IF(B1551="","",IFERROR(INDEX('NHÂN VIÊN'!$C$5:$C$54,MATCH(B1551,'NHÂN VIÊN'!$B$5:$B$54,0)),"⚠ Sai mã NV"))</f>
        <v/>
      </c>
      <c r="D1551" s="24"/>
      <c r="E1551" s="24"/>
      <c r="F1551" s="25"/>
      <c r="G1551" s="32" t="str">
        <f>IF(OR(A1551="",B1551=""),"",IF(AND(D1551&lt;&gt;"",E1551&lt;&gt;""),ROUND(MAX(0,(E1551-D1551)*24-MAX(0,MIN(E1551,'CẤU HÌNH'!$C$8)-MAX(D1551,'CẤU HÌNH'!$C$7))*24),2),0))</f>
        <v/>
      </c>
      <c r="H1551" s="34" t="str">
        <f>IF(M1551="X",IF(D1551&gt;'CẤU HÌNH'!$C$5+'CẤU HÌNH'!$C$10/1440,ROUND((D1551-'CẤU HÌNH'!$C$5)*1440,0),0),"")</f>
        <v/>
      </c>
      <c r="I1551" s="34" t="str">
        <f>IF(M1551="X",IF(E1551&lt;'CẤU HÌNH'!$C$6,ROUND(('CẤU HÌNH'!$C$6-E1551)*1440,0),0),"")</f>
        <v/>
      </c>
      <c r="J1551" s="37" t="str">
        <f>IF(M1551="","",IF(M1551="TC",G1551,IF(M1551="X",IF(ROUND((E1551-'CẤU HÌNH'!$C$6)*24,4)&gt;='CẤU HÌNH'!$C$13,FLOOR(ROUND((E1551-'CẤU HÌNH'!$C$6)*24,4),0.5),0),0)))</f>
        <v/>
      </c>
      <c r="K1551" s="32" t="str">
        <f>IF(A1551="","",IF(COUNTIF('CẤU HÌNH'!$E$5:$E$24,A1551)&gt;0,'CẤU HÌNH'!$C$16,IF(WEEKDAY(A1551)=1,'CẤU HÌNH'!$C$15,'CẤU HÌNH'!$C$14)))</f>
        <v/>
      </c>
      <c r="L1551" s="37" t="str">
        <f t="shared" si="1"/>
        <v/>
      </c>
      <c r="M1551" s="38" t="str">
        <f>IF(OR(A1551="",B1551=""),"",IF(F1551&lt;&gt;"",F1551,IF(G1551=0,"",IF(OR(COUNTIF('CẤU HÌNH'!$E$5:$E$24,A1551)&gt;0,WEEKDAY(A1551)=1),"TC",IF(G1551&gt;='CẤU HÌNH'!$C$11,"X",IF(G1551&gt;='CẤU HÌNH'!$C$12,"N","K"))))))</f>
        <v/>
      </c>
      <c r="N1551" s="17"/>
      <c r="O1551" s="39" t="str">
        <f t="shared" si="2"/>
        <v/>
      </c>
    </row>
    <row r="1552" ht="19.5" customHeight="1">
      <c r="A1552" s="15"/>
      <c r="B1552" s="17"/>
      <c r="C1552" s="22" t="str">
        <f t="array" ref="C1552">IF(B1552="","",IFERROR(INDEX('NHÂN VIÊN'!$C$5:$C$54,MATCH(B1552,'NHÂN VIÊN'!$B$5:$B$54,0)),"⚠ Sai mã NV"))</f>
        <v/>
      </c>
      <c r="D1552" s="24"/>
      <c r="E1552" s="24"/>
      <c r="F1552" s="25"/>
      <c r="G1552" s="32" t="str">
        <f>IF(OR(A1552="",B1552=""),"",IF(AND(D1552&lt;&gt;"",E1552&lt;&gt;""),ROUND(MAX(0,(E1552-D1552)*24-MAX(0,MIN(E1552,'CẤU HÌNH'!$C$8)-MAX(D1552,'CẤU HÌNH'!$C$7))*24),2),0))</f>
        <v/>
      </c>
      <c r="H1552" s="34" t="str">
        <f>IF(M1552="X",IF(D1552&gt;'CẤU HÌNH'!$C$5+'CẤU HÌNH'!$C$10/1440,ROUND((D1552-'CẤU HÌNH'!$C$5)*1440,0),0),"")</f>
        <v/>
      </c>
      <c r="I1552" s="34" t="str">
        <f>IF(M1552="X",IF(E1552&lt;'CẤU HÌNH'!$C$6,ROUND(('CẤU HÌNH'!$C$6-E1552)*1440,0),0),"")</f>
        <v/>
      </c>
      <c r="J1552" s="37" t="str">
        <f>IF(M1552="","",IF(M1552="TC",G1552,IF(M1552="X",IF(ROUND((E1552-'CẤU HÌNH'!$C$6)*24,4)&gt;='CẤU HÌNH'!$C$13,FLOOR(ROUND((E1552-'CẤU HÌNH'!$C$6)*24,4),0.5),0),0)))</f>
        <v/>
      </c>
      <c r="K1552" s="32" t="str">
        <f>IF(A1552="","",IF(COUNTIF('CẤU HÌNH'!$E$5:$E$24,A1552)&gt;0,'CẤU HÌNH'!$C$16,IF(WEEKDAY(A1552)=1,'CẤU HÌNH'!$C$15,'CẤU HÌNH'!$C$14)))</f>
        <v/>
      </c>
      <c r="L1552" s="37" t="str">
        <f t="shared" si="1"/>
        <v/>
      </c>
      <c r="M1552" s="38" t="str">
        <f>IF(OR(A1552="",B1552=""),"",IF(F1552&lt;&gt;"",F1552,IF(G1552=0,"",IF(OR(COUNTIF('CẤU HÌNH'!$E$5:$E$24,A1552)&gt;0,WEEKDAY(A1552)=1),"TC",IF(G1552&gt;='CẤU HÌNH'!$C$11,"X",IF(G1552&gt;='CẤU HÌNH'!$C$12,"N","K"))))))</f>
        <v/>
      </c>
      <c r="N1552" s="17"/>
      <c r="O1552" s="39" t="str">
        <f t="shared" si="2"/>
        <v/>
      </c>
    </row>
    <row r="1553" ht="19.5" customHeight="1">
      <c r="A1553" s="15"/>
      <c r="B1553" s="17"/>
      <c r="C1553" s="22" t="str">
        <f t="array" ref="C1553">IF(B1553="","",IFERROR(INDEX('NHÂN VIÊN'!$C$5:$C$54,MATCH(B1553,'NHÂN VIÊN'!$B$5:$B$54,0)),"⚠ Sai mã NV"))</f>
        <v/>
      </c>
      <c r="D1553" s="24"/>
      <c r="E1553" s="24"/>
      <c r="F1553" s="25"/>
      <c r="G1553" s="32" t="str">
        <f>IF(OR(A1553="",B1553=""),"",IF(AND(D1553&lt;&gt;"",E1553&lt;&gt;""),ROUND(MAX(0,(E1553-D1553)*24-MAX(0,MIN(E1553,'CẤU HÌNH'!$C$8)-MAX(D1553,'CẤU HÌNH'!$C$7))*24),2),0))</f>
        <v/>
      </c>
      <c r="H1553" s="34" t="str">
        <f>IF(M1553="X",IF(D1553&gt;'CẤU HÌNH'!$C$5+'CẤU HÌNH'!$C$10/1440,ROUND((D1553-'CẤU HÌNH'!$C$5)*1440,0),0),"")</f>
        <v/>
      </c>
      <c r="I1553" s="34" t="str">
        <f>IF(M1553="X",IF(E1553&lt;'CẤU HÌNH'!$C$6,ROUND(('CẤU HÌNH'!$C$6-E1553)*1440,0),0),"")</f>
        <v/>
      </c>
      <c r="J1553" s="37" t="str">
        <f>IF(M1553="","",IF(M1553="TC",G1553,IF(M1553="X",IF(ROUND((E1553-'CẤU HÌNH'!$C$6)*24,4)&gt;='CẤU HÌNH'!$C$13,FLOOR(ROUND((E1553-'CẤU HÌNH'!$C$6)*24,4),0.5),0),0)))</f>
        <v/>
      </c>
      <c r="K1553" s="32" t="str">
        <f>IF(A1553="","",IF(COUNTIF('CẤU HÌNH'!$E$5:$E$24,A1553)&gt;0,'CẤU HÌNH'!$C$16,IF(WEEKDAY(A1553)=1,'CẤU HÌNH'!$C$15,'CẤU HÌNH'!$C$14)))</f>
        <v/>
      </c>
      <c r="L1553" s="37" t="str">
        <f t="shared" si="1"/>
        <v/>
      </c>
      <c r="M1553" s="38" t="str">
        <f>IF(OR(A1553="",B1553=""),"",IF(F1553&lt;&gt;"",F1553,IF(G1553=0,"",IF(OR(COUNTIF('CẤU HÌNH'!$E$5:$E$24,A1553)&gt;0,WEEKDAY(A1553)=1),"TC",IF(G1553&gt;='CẤU HÌNH'!$C$11,"X",IF(G1553&gt;='CẤU HÌNH'!$C$12,"N","K"))))))</f>
        <v/>
      </c>
      <c r="N1553" s="17"/>
      <c r="O1553" s="39" t="str">
        <f t="shared" si="2"/>
        <v/>
      </c>
    </row>
    <row r="1554" ht="19.5" customHeight="1">
      <c r="A1554" s="15"/>
      <c r="B1554" s="17"/>
      <c r="C1554" s="22" t="str">
        <f t="array" ref="C1554">IF(B1554="","",IFERROR(INDEX('NHÂN VIÊN'!$C$5:$C$54,MATCH(B1554,'NHÂN VIÊN'!$B$5:$B$54,0)),"⚠ Sai mã NV"))</f>
        <v/>
      </c>
      <c r="D1554" s="24"/>
      <c r="E1554" s="24"/>
      <c r="F1554" s="25"/>
      <c r="G1554" s="32" t="str">
        <f>IF(OR(A1554="",B1554=""),"",IF(AND(D1554&lt;&gt;"",E1554&lt;&gt;""),ROUND(MAX(0,(E1554-D1554)*24-MAX(0,MIN(E1554,'CẤU HÌNH'!$C$8)-MAX(D1554,'CẤU HÌNH'!$C$7))*24),2),0))</f>
        <v/>
      </c>
      <c r="H1554" s="34" t="str">
        <f>IF(M1554="X",IF(D1554&gt;'CẤU HÌNH'!$C$5+'CẤU HÌNH'!$C$10/1440,ROUND((D1554-'CẤU HÌNH'!$C$5)*1440,0),0),"")</f>
        <v/>
      </c>
      <c r="I1554" s="34" t="str">
        <f>IF(M1554="X",IF(E1554&lt;'CẤU HÌNH'!$C$6,ROUND(('CẤU HÌNH'!$C$6-E1554)*1440,0),0),"")</f>
        <v/>
      </c>
      <c r="J1554" s="37" t="str">
        <f>IF(M1554="","",IF(M1554="TC",G1554,IF(M1554="X",IF(ROUND((E1554-'CẤU HÌNH'!$C$6)*24,4)&gt;='CẤU HÌNH'!$C$13,FLOOR(ROUND((E1554-'CẤU HÌNH'!$C$6)*24,4),0.5),0),0)))</f>
        <v/>
      </c>
      <c r="K1554" s="32" t="str">
        <f>IF(A1554="","",IF(COUNTIF('CẤU HÌNH'!$E$5:$E$24,A1554)&gt;0,'CẤU HÌNH'!$C$16,IF(WEEKDAY(A1554)=1,'CẤU HÌNH'!$C$15,'CẤU HÌNH'!$C$14)))</f>
        <v/>
      </c>
      <c r="L1554" s="37" t="str">
        <f t="shared" si="1"/>
        <v/>
      </c>
      <c r="M1554" s="38" t="str">
        <f>IF(OR(A1554="",B1554=""),"",IF(F1554&lt;&gt;"",F1554,IF(G1554=0,"",IF(OR(COUNTIF('CẤU HÌNH'!$E$5:$E$24,A1554)&gt;0,WEEKDAY(A1554)=1),"TC",IF(G1554&gt;='CẤU HÌNH'!$C$11,"X",IF(G1554&gt;='CẤU HÌNH'!$C$12,"N","K"))))))</f>
        <v/>
      </c>
      <c r="N1554" s="17"/>
      <c r="O1554" s="39" t="str">
        <f t="shared" si="2"/>
        <v/>
      </c>
    </row>
    <row r="1555" ht="19.5" customHeight="1">
      <c r="A1555" s="15"/>
      <c r="B1555" s="17"/>
      <c r="C1555" s="22" t="str">
        <f t="array" ref="C1555">IF(B1555="","",IFERROR(INDEX('NHÂN VIÊN'!$C$5:$C$54,MATCH(B1555,'NHÂN VIÊN'!$B$5:$B$54,0)),"⚠ Sai mã NV"))</f>
        <v/>
      </c>
      <c r="D1555" s="24"/>
      <c r="E1555" s="24"/>
      <c r="F1555" s="25"/>
      <c r="G1555" s="32" t="str">
        <f>IF(OR(A1555="",B1555=""),"",IF(AND(D1555&lt;&gt;"",E1555&lt;&gt;""),ROUND(MAX(0,(E1555-D1555)*24-MAX(0,MIN(E1555,'CẤU HÌNH'!$C$8)-MAX(D1555,'CẤU HÌNH'!$C$7))*24),2),0))</f>
        <v/>
      </c>
      <c r="H1555" s="34" t="str">
        <f>IF(M1555="X",IF(D1555&gt;'CẤU HÌNH'!$C$5+'CẤU HÌNH'!$C$10/1440,ROUND((D1555-'CẤU HÌNH'!$C$5)*1440,0),0),"")</f>
        <v/>
      </c>
      <c r="I1555" s="34" t="str">
        <f>IF(M1555="X",IF(E1555&lt;'CẤU HÌNH'!$C$6,ROUND(('CẤU HÌNH'!$C$6-E1555)*1440,0),0),"")</f>
        <v/>
      </c>
      <c r="J1555" s="37" t="str">
        <f>IF(M1555="","",IF(M1555="TC",G1555,IF(M1555="X",IF(ROUND((E1555-'CẤU HÌNH'!$C$6)*24,4)&gt;='CẤU HÌNH'!$C$13,FLOOR(ROUND((E1555-'CẤU HÌNH'!$C$6)*24,4),0.5),0),0)))</f>
        <v/>
      </c>
      <c r="K1555" s="32" t="str">
        <f>IF(A1555="","",IF(COUNTIF('CẤU HÌNH'!$E$5:$E$24,A1555)&gt;0,'CẤU HÌNH'!$C$16,IF(WEEKDAY(A1555)=1,'CẤU HÌNH'!$C$15,'CẤU HÌNH'!$C$14)))</f>
        <v/>
      </c>
      <c r="L1555" s="37" t="str">
        <f t="shared" si="1"/>
        <v/>
      </c>
      <c r="M1555" s="38" t="str">
        <f>IF(OR(A1555="",B1555=""),"",IF(F1555&lt;&gt;"",F1555,IF(G1555=0,"",IF(OR(COUNTIF('CẤU HÌNH'!$E$5:$E$24,A1555)&gt;0,WEEKDAY(A1555)=1),"TC",IF(G1555&gt;='CẤU HÌNH'!$C$11,"X",IF(G1555&gt;='CẤU HÌNH'!$C$12,"N","K"))))))</f>
        <v/>
      </c>
      <c r="N1555" s="17"/>
      <c r="O1555" s="39" t="str">
        <f t="shared" si="2"/>
        <v/>
      </c>
    </row>
    <row r="1556" ht="19.5" customHeight="1">
      <c r="A1556" s="15"/>
      <c r="B1556" s="17"/>
      <c r="C1556" s="22" t="str">
        <f t="array" ref="C1556">IF(B1556="","",IFERROR(INDEX('NHÂN VIÊN'!$C$5:$C$54,MATCH(B1556,'NHÂN VIÊN'!$B$5:$B$54,0)),"⚠ Sai mã NV"))</f>
        <v/>
      </c>
      <c r="D1556" s="24"/>
      <c r="E1556" s="24"/>
      <c r="F1556" s="25"/>
      <c r="G1556" s="32" t="str">
        <f>IF(OR(A1556="",B1556=""),"",IF(AND(D1556&lt;&gt;"",E1556&lt;&gt;""),ROUND(MAX(0,(E1556-D1556)*24-MAX(0,MIN(E1556,'CẤU HÌNH'!$C$8)-MAX(D1556,'CẤU HÌNH'!$C$7))*24),2),0))</f>
        <v/>
      </c>
      <c r="H1556" s="34" t="str">
        <f>IF(M1556="X",IF(D1556&gt;'CẤU HÌNH'!$C$5+'CẤU HÌNH'!$C$10/1440,ROUND((D1556-'CẤU HÌNH'!$C$5)*1440,0),0),"")</f>
        <v/>
      </c>
      <c r="I1556" s="34" t="str">
        <f>IF(M1556="X",IF(E1556&lt;'CẤU HÌNH'!$C$6,ROUND(('CẤU HÌNH'!$C$6-E1556)*1440,0),0),"")</f>
        <v/>
      </c>
      <c r="J1556" s="37" t="str">
        <f>IF(M1556="","",IF(M1556="TC",G1556,IF(M1556="X",IF(ROUND((E1556-'CẤU HÌNH'!$C$6)*24,4)&gt;='CẤU HÌNH'!$C$13,FLOOR(ROUND((E1556-'CẤU HÌNH'!$C$6)*24,4),0.5),0),0)))</f>
        <v/>
      </c>
      <c r="K1556" s="32" t="str">
        <f>IF(A1556="","",IF(COUNTIF('CẤU HÌNH'!$E$5:$E$24,A1556)&gt;0,'CẤU HÌNH'!$C$16,IF(WEEKDAY(A1556)=1,'CẤU HÌNH'!$C$15,'CẤU HÌNH'!$C$14)))</f>
        <v/>
      </c>
      <c r="L1556" s="37" t="str">
        <f t="shared" si="1"/>
        <v/>
      </c>
      <c r="M1556" s="38" t="str">
        <f>IF(OR(A1556="",B1556=""),"",IF(F1556&lt;&gt;"",F1556,IF(G1556=0,"",IF(OR(COUNTIF('CẤU HÌNH'!$E$5:$E$24,A1556)&gt;0,WEEKDAY(A1556)=1),"TC",IF(G1556&gt;='CẤU HÌNH'!$C$11,"X",IF(G1556&gt;='CẤU HÌNH'!$C$12,"N","K"))))))</f>
        <v/>
      </c>
      <c r="N1556" s="17"/>
      <c r="O1556" s="39" t="str">
        <f t="shared" si="2"/>
        <v/>
      </c>
    </row>
    <row r="1557" ht="19.5" customHeight="1">
      <c r="A1557" s="15"/>
      <c r="B1557" s="17"/>
      <c r="C1557" s="22" t="str">
        <f t="array" ref="C1557">IF(B1557="","",IFERROR(INDEX('NHÂN VIÊN'!$C$5:$C$54,MATCH(B1557,'NHÂN VIÊN'!$B$5:$B$54,0)),"⚠ Sai mã NV"))</f>
        <v/>
      </c>
      <c r="D1557" s="24"/>
      <c r="E1557" s="24"/>
      <c r="F1557" s="25"/>
      <c r="G1557" s="32" t="str">
        <f>IF(OR(A1557="",B1557=""),"",IF(AND(D1557&lt;&gt;"",E1557&lt;&gt;""),ROUND(MAX(0,(E1557-D1557)*24-MAX(0,MIN(E1557,'CẤU HÌNH'!$C$8)-MAX(D1557,'CẤU HÌNH'!$C$7))*24),2),0))</f>
        <v/>
      </c>
      <c r="H1557" s="34" t="str">
        <f>IF(M1557="X",IF(D1557&gt;'CẤU HÌNH'!$C$5+'CẤU HÌNH'!$C$10/1440,ROUND((D1557-'CẤU HÌNH'!$C$5)*1440,0),0),"")</f>
        <v/>
      </c>
      <c r="I1557" s="34" t="str">
        <f>IF(M1557="X",IF(E1557&lt;'CẤU HÌNH'!$C$6,ROUND(('CẤU HÌNH'!$C$6-E1557)*1440,0),0),"")</f>
        <v/>
      </c>
      <c r="J1557" s="37" t="str">
        <f>IF(M1557="","",IF(M1557="TC",G1557,IF(M1557="X",IF(ROUND((E1557-'CẤU HÌNH'!$C$6)*24,4)&gt;='CẤU HÌNH'!$C$13,FLOOR(ROUND((E1557-'CẤU HÌNH'!$C$6)*24,4),0.5),0),0)))</f>
        <v/>
      </c>
      <c r="K1557" s="32" t="str">
        <f>IF(A1557="","",IF(COUNTIF('CẤU HÌNH'!$E$5:$E$24,A1557)&gt;0,'CẤU HÌNH'!$C$16,IF(WEEKDAY(A1557)=1,'CẤU HÌNH'!$C$15,'CẤU HÌNH'!$C$14)))</f>
        <v/>
      </c>
      <c r="L1557" s="37" t="str">
        <f t="shared" si="1"/>
        <v/>
      </c>
      <c r="M1557" s="38" t="str">
        <f>IF(OR(A1557="",B1557=""),"",IF(F1557&lt;&gt;"",F1557,IF(G1557=0,"",IF(OR(COUNTIF('CẤU HÌNH'!$E$5:$E$24,A1557)&gt;0,WEEKDAY(A1557)=1),"TC",IF(G1557&gt;='CẤU HÌNH'!$C$11,"X",IF(G1557&gt;='CẤU HÌNH'!$C$12,"N","K"))))))</f>
        <v/>
      </c>
      <c r="N1557" s="17"/>
      <c r="O1557" s="39" t="str">
        <f t="shared" si="2"/>
        <v/>
      </c>
    </row>
    <row r="1558" ht="19.5" customHeight="1">
      <c r="A1558" s="15"/>
      <c r="B1558" s="17"/>
      <c r="C1558" s="22" t="str">
        <f t="array" ref="C1558">IF(B1558="","",IFERROR(INDEX('NHÂN VIÊN'!$C$5:$C$54,MATCH(B1558,'NHÂN VIÊN'!$B$5:$B$54,0)),"⚠ Sai mã NV"))</f>
        <v/>
      </c>
      <c r="D1558" s="24"/>
      <c r="E1558" s="24"/>
      <c r="F1558" s="25"/>
      <c r="G1558" s="32" t="str">
        <f>IF(OR(A1558="",B1558=""),"",IF(AND(D1558&lt;&gt;"",E1558&lt;&gt;""),ROUND(MAX(0,(E1558-D1558)*24-MAX(0,MIN(E1558,'CẤU HÌNH'!$C$8)-MAX(D1558,'CẤU HÌNH'!$C$7))*24),2),0))</f>
        <v/>
      </c>
      <c r="H1558" s="34" t="str">
        <f>IF(M1558="X",IF(D1558&gt;'CẤU HÌNH'!$C$5+'CẤU HÌNH'!$C$10/1440,ROUND((D1558-'CẤU HÌNH'!$C$5)*1440,0),0),"")</f>
        <v/>
      </c>
      <c r="I1558" s="34" t="str">
        <f>IF(M1558="X",IF(E1558&lt;'CẤU HÌNH'!$C$6,ROUND(('CẤU HÌNH'!$C$6-E1558)*1440,0),0),"")</f>
        <v/>
      </c>
      <c r="J1558" s="37" t="str">
        <f>IF(M1558="","",IF(M1558="TC",G1558,IF(M1558="X",IF(ROUND((E1558-'CẤU HÌNH'!$C$6)*24,4)&gt;='CẤU HÌNH'!$C$13,FLOOR(ROUND((E1558-'CẤU HÌNH'!$C$6)*24,4),0.5),0),0)))</f>
        <v/>
      </c>
      <c r="K1558" s="32" t="str">
        <f>IF(A1558="","",IF(COUNTIF('CẤU HÌNH'!$E$5:$E$24,A1558)&gt;0,'CẤU HÌNH'!$C$16,IF(WEEKDAY(A1558)=1,'CẤU HÌNH'!$C$15,'CẤU HÌNH'!$C$14)))</f>
        <v/>
      </c>
      <c r="L1558" s="37" t="str">
        <f t="shared" si="1"/>
        <v/>
      </c>
      <c r="M1558" s="38" t="str">
        <f>IF(OR(A1558="",B1558=""),"",IF(F1558&lt;&gt;"",F1558,IF(G1558=0,"",IF(OR(COUNTIF('CẤU HÌNH'!$E$5:$E$24,A1558)&gt;0,WEEKDAY(A1558)=1),"TC",IF(G1558&gt;='CẤU HÌNH'!$C$11,"X",IF(G1558&gt;='CẤU HÌNH'!$C$12,"N","K"))))))</f>
        <v/>
      </c>
      <c r="N1558" s="17"/>
      <c r="O1558" s="39" t="str">
        <f t="shared" si="2"/>
        <v/>
      </c>
    </row>
    <row r="1559" ht="19.5" customHeight="1">
      <c r="A1559" s="15"/>
      <c r="B1559" s="17"/>
      <c r="C1559" s="22" t="str">
        <f t="array" ref="C1559">IF(B1559="","",IFERROR(INDEX('NHÂN VIÊN'!$C$5:$C$54,MATCH(B1559,'NHÂN VIÊN'!$B$5:$B$54,0)),"⚠ Sai mã NV"))</f>
        <v/>
      </c>
      <c r="D1559" s="24"/>
      <c r="E1559" s="24"/>
      <c r="F1559" s="25"/>
      <c r="G1559" s="32" t="str">
        <f>IF(OR(A1559="",B1559=""),"",IF(AND(D1559&lt;&gt;"",E1559&lt;&gt;""),ROUND(MAX(0,(E1559-D1559)*24-MAX(0,MIN(E1559,'CẤU HÌNH'!$C$8)-MAX(D1559,'CẤU HÌNH'!$C$7))*24),2),0))</f>
        <v/>
      </c>
      <c r="H1559" s="34" t="str">
        <f>IF(M1559="X",IF(D1559&gt;'CẤU HÌNH'!$C$5+'CẤU HÌNH'!$C$10/1440,ROUND((D1559-'CẤU HÌNH'!$C$5)*1440,0),0),"")</f>
        <v/>
      </c>
      <c r="I1559" s="34" t="str">
        <f>IF(M1559="X",IF(E1559&lt;'CẤU HÌNH'!$C$6,ROUND(('CẤU HÌNH'!$C$6-E1559)*1440,0),0),"")</f>
        <v/>
      </c>
      <c r="J1559" s="37" t="str">
        <f>IF(M1559="","",IF(M1559="TC",G1559,IF(M1559="X",IF(ROUND((E1559-'CẤU HÌNH'!$C$6)*24,4)&gt;='CẤU HÌNH'!$C$13,FLOOR(ROUND((E1559-'CẤU HÌNH'!$C$6)*24,4),0.5),0),0)))</f>
        <v/>
      </c>
      <c r="K1559" s="32" t="str">
        <f>IF(A1559="","",IF(COUNTIF('CẤU HÌNH'!$E$5:$E$24,A1559)&gt;0,'CẤU HÌNH'!$C$16,IF(WEEKDAY(A1559)=1,'CẤU HÌNH'!$C$15,'CẤU HÌNH'!$C$14)))</f>
        <v/>
      </c>
      <c r="L1559" s="37" t="str">
        <f t="shared" si="1"/>
        <v/>
      </c>
      <c r="M1559" s="38" t="str">
        <f>IF(OR(A1559="",B1559=""),"",IF(F1559&lt;&gt;"",F1559,IF(G1559=0,"",IF(OR(COUNTIF('CẤU HÌNH'!$E$5:$E$24,A1559)&gt;0,WEEKDAY(A1559)=1),"TC",IF(G1559&gt;='CẤU HÌNH'!$C$11,"X",IF(G1559&gt;='CẤU HÌNH'!$C$12,"N","K"))))))</f>
        <v/>
      </c>
      <c r="N1559" s="17"/>
      <c r="O1559" s="39" t="str">
        <f t="shared" si="2"/>
        <v/>
      </c>
    </row>
    <row r="1560" ht="19.5" customHeight="1">
      <c r="A1560" s="15"/>
      <c r="B1560" s="17"/>
      <c r="C1560" s="22" t="str">
        <f t="array" ref="C1560">IF(B1560="","",IFERROR(INDEX('NHÂN VIÊN'!$C$5:$C$54,MATCH(B1560,'NHÂN VIÊN'!$B$5:$B$54,0)),"⚠ Sai mã NV"))</f>
        <v/>
      </c>
      <c r="D1560" s="24"/>
      <c r="E1560" s="24"/>
      <c r="F1560" s="25"/>
      <c r="G1560" s="32" t="str">
        <f>IF(OR(A1560="",B1560=""),"",IF(AND(D1560&lt;&gt;"",E1560&lt;&gt;""),ROUND(MAX(0,(E1560-D1560)*24-MAX(0,MIN(E1560,'CẤU HÌNH'!$C$8)-MAX(D1560,'CẤU HÌNH'!$C$7))*24),2),0))</f>
        <v/>
      </c>
      <c r="H1560" s="34" t="str">
        <f>IF(M1560="X",IF(D1560&gt;'CẤU HÌNH'!$C$5+'CẤU HÌNH'!$C$10/1440,ROUND((D1560-'CẤU HÌNH'!$C$5)*1440,0),0),"")</f>
        <v/>
      </c>
      <c r="I1560" s="34" t="str">
        <f>IF(M1560="X",IF(E1560&lt;'CẤU HÌNH'!$C$6,ROUND(('CẤU HÌNH'!$C$6-E1560)*1440,0),0),"")</f>
        <v/>
      </c>
      <c r="J1560" s="37" t="str">
        <f>IF(M1560="","",IF(M1560="TC",G1560,IF(M1560="X",IF(ROUND((E1560-'CẤU HÌNH'!$C$6)*24,4)&gt;='CẤU HÌNH'!$C$13,FLOOR(ROUND((E1560-'CẤU HÌNH'!$C$6)*24,4),0.5),0),0)))</f>
        <v/>
      </c>
      <c r="K1560" s="32" t="str">
        <f>IF(A1560="","",IF(COUNTIF('CẤU HÌNH'!$E$5:$E$24,A1560)&gt;0,'CẤU HÌNH'!$C$16,IF(WEEKDAY(A1560)=1,'CẤU HÌNH'!$C$15,'CẤU HÌNH'!$C$14)))</f>
        <v/>
      </c>
      <c r="L1560" s="37" t="str">
        <f t="shared" si="1"/>
        <v/>
      </c>
      <c r="M1560" s="38" t="str">
        <f>IF(OR(A1560="",B1560=""),"",IF(F1560&lt;&gt;"",F1560,IF(G1560=0,"",IF(OR(COUNTIF('CẤU HÌNH'!$E$5:$E$24,A1560)&gt;0,WEEKDAY(A1560)=1),"TC",IF(G1560&gt;='CẤU HÌNH'!$C$11,"X",IF(G1560&gt;='CẤU HÌNH'!$C$12,"N","K"))))))</f>
        <v/>
      </c>
      <c r="N1560" s="17"/>
      <c r="O1560" s="39" t="str">
        <f t="shared" si="2"/>
        <v/>
      </c>
    </row>
    <row r="1561" ht="19.5" customHeight="1">
      <c r="A1561" s="15"/>
      <c r="B1561" s="17"/>
      <c r="C1561" s="22" t="str">
        <f t="array" ref="C1561">IF(B1561="","",IFERROR(INDEX('NHÂN VIÊN'!$C$5:$C$54,MATCH(B1561,'NHÂN VIÊN'!$B$5:$B$54,0)),"⚠ Sai mã NV"))</f>
        <v/>
      </c>
      <c r="D1561" s="24"/>
      <c r="E1561" s="24"/>
      <c r="F1561" s="25"/>
      <c r="G1561" s="32" t="str">
        <f>IF(OR(A1561="",B1561=""),"",IF(AND(D1561&lt;&gt;"",E1561&lt;&gt;""),ROUND(MAX(0,(E1561-D1561)*24-MAX(0,MIN(E1561,'CẤU HÌNH'!$C$8)-MAX(D1561,'CẤU HÌNH'!$C$7))*24),2),0))</f>
        <v/>
      </c>
      <c r="H1561" s="34" t="str">
        <f>IF(M1561="X",IF(D1561&gt;'CẤU HÌNH'!$C$5+'CẤU HÌNH'!$C$10/1440,ROUND((D1561-'CẤU HÌNH'!$C$5)*1440,0),0),"")</f>
        <v/>
      </c>
      <c r="I1561" s="34" t="str">
        <f>IF(M1561="X",IF(E1561&lt;'CẤU HÌNH'!$C$6,ROUND(('CẤU HÌNH'!$C$6-E1561)*1440,0),0),"")</f>
        <v/>
      </c>
      <c r="J1561" s="37" t="str">
        <f>IF(M1561="","",IF(M1561="TC",G1561,IF(M1561="X",IF(ROUND((E1561-'CẤU HÌNH'!$C$6)*24,4)&gt;='CẤU HÌNH'!$C$13,FLOOR(ROUND((E1561-'CẤU HÌNH'!$C$6)*24,4),0.5),0),0)))</f>
        <v/>
      </c>
      <c r="K1561" s="32" t="str">
        <f>IF(A1561="","",IF(COUNTIF('CẤU HÌNH'!$E$5:$E$24,A1561)&gt;0,'CẤU HÌNH'!$C$16,IF(WEEKDAY(A1561)=1,'CẤU HÌNH'!$C$15,'CẤU HÌNH'!$C$14)))</f>
        <v/>
      </c>
      <c r="L1561" s="37" t="str">
        <f t="shared" si="1"/>
        <v/>
      </c>
      <c r="M1561" s="38" t="str">
        <f>IF(OR(A1561="",B1561=""),"",IF(F1561&lt;&gt;"",F1561,IF(G1561=0,"",IF(OR(COUNTIF('CẤU HÌNH'!$E$5:$E$24,A1561)&gt;0,WEEKDAY(A1561)=1),"TC",IF(G1561&gt;='CẤU HÌNH'!$C$11,"X",IF(G1561&gt;='CẤU HÌNH'!$C$12,"N","K"))))))</f>
        <v/>
      </c>
      <c r="N1561" s="17"/>
      <c r="O1561" s="39" t="str">
        <f t="shared" si="2"/>
        <v/>
      </c>
    </row>
    <row r="1562" ht="19.5" customHeight="1">
      <c r="A1562" s="15"/>
      <c r="B1562" s="17"/>
      <c r="C1562" s="22" t="str">
        <f t="array" ref="C1562">IF(B1562="","",IFERROR(INDEX('NHÂN VIÊN'!$C$5:$C$54,MATCH(B1562,'NHÂN VIÊN'!$B$5:$B$54,0)),"⚠ Sai mã NV"))</f>
        <v/>
      </c>
      <c r="D1562" s="24"/>
      <c r="E1562" s="24"/>
      <c r="F1562" s="25"/>
      <c r="G1562" s="32" t="str">
        <f>IF(OR(A1562="",B1562=""),"",IF(AND(D1562&lt;&gt;"",E1562&lt;&gt;""),ROUND(MAX(0,(E1562-D1562)*24-MAX(0,MIN(E1562,'CẤU HÌNH'!$C$8)-MAX(D1562,'CẤU HÌNH'!$C$7))*24),2),0))</f>
        <v/>
      </c>
      <c r="H1562" s="34" t="str">
        <f>IF(M1562="X",IF(D1562&gt;'CẤU HÌNH'!$C$5+'CẤU HÌNH'!$C$10/1440,ROUND((D1562-'CẤU HÌNH'!$C$5)*1440,0),0),"")</f>
        <v/>
      </c>
      <c r="I1562" s="34" t="str">
        <f>IF(M1562="X",IF(E1562&lt;'CẤU HÌNH'!$C$6,ROUND(('CẤU HÌNH'!$C$6-E1562)*1440,0),0),"")</f>
        <v/>
      </c>
      <c r="J1562" s="37" t="str">
        <f>IF(M1562="","",IF(M1562="TC",G1562,IF(M1562="X",IF(ROUND((E1562-'CẤU HÌNH'!$C$6)*24,4)&gt;='CẤU HÌNH'!$C$13,FLOOR(ROUND((E1562-'CẤU HÌNH'!$C$6)*24,4),0.5),0),0)))</f>
        <v/>
      </c>
      <c r="K1562" s="32" t="str">
        <f>IF(A1562="","",IF(COUNTIF('CẤU HÌNH'!$E$5:$E$24,A1562)&gt;0,'CẤU HÌNH'!$C$16,IF(WEEKDAY(A1562)=1,'CẤU HÌNH'!$C$15,'CẤU HÌNH'!$C$14)))</f>
        <v/>
      </c>
      <c r="L1562" s="37" t="str">
        <f t="shared" si="1"/>
        <v/>
      </c>
      <c r="M1562" s="38" t="str">
        <f>IF(OR(A1562="",B1562=""),"",IF(F1562&lt;&gt;"",F1562,IF(G1562=0,"",IF(OR(COUNTIF('CẤU HÌNH'!$E$5:$E$24,A1562)&gt;0,WEEKDAY(A1562)=1),"TC",IF(G1562&gt;='CẤU HÌNH'!$C$11,"X",IF(G1562&gt;='CẤU HÌNH'!$C$12,"N","K"))))))</f>
        <v/>
      </c>
      <c r="N1562" s="17"/>
      <c r="O1562" s="39" t="str">
        <f t="shared" si="2"/>
        <v/>
      </c>
    </row>
    <row r="1563" ht="19.5" customHeight="1">
      <c r="A1563" s="15"/>
      <c r="B1563" s="17"/>
      <c r="C1563" s="22" t="str">
        <f t="array" ref="C1563">IF(B1563="","",IFERROR(INDEX('NHÂN VIÊN'!$C$5:$C$54,MATCH(B1563,'NHÂN VIÊN'!$B$5:$B$54,0)),"⚠ Sai mã NV"))</f>
        <v/>
      </c>
      <c r="D1563" s="24"/>
      <c r="E1563" s="24"/>
      <c r="F1563" s="25"/>
      <c r="G1563" s="32" t="str">
        <f>IF(OR(A1563="",B1563=""),"",IF(AND(D1563&lt;&gt;"",E1563&lt;&gt;""),ROUND(MAX(0,(E1563-D1563)*24-MAX(0,MIN(E1563,'CẤU HÌNH'!$C$8)-MAX(D1563,'CẤU HÌNH'!$C$7))*24),2),0))</f>
        <v/>
      </c>
      <c r="H1563" s="34" t="str">
        <f>IF(M1563="X",IF(D1563&gt;'CẤU HÌNH'!$C$5+'CẤU HÌNH'!$C$10/1440,ROUND((D1563-'CẤU HÌNH'!$C$5)*1440,0),0),"")</f>
        <v/>
      </c>
      <c r="I1563" s="34" t="str">
        <f>IF(M1563="X",IF(E1563&lt;'CẤU HÌNH'!$C$6,ROUND(('CẤU HÌNH'!$C$6-E1563)*1440,0),0),"")</f>
        <v/>
      </c>
      <c r="J1563" s="37" t="str">
        <f>IF(M1563="","",IF(M1563="TC",G1563,IF(M1563="X",IF(ROUND((E1563-'CẤU HÌNH'!$C$6)*24,4)&gt;='CẤU HÌNH'!$C$13,FLOOR(ROUND((E1563-'CẤU HÌNH'!$C$6)*24,4),0.5),0),0)))</f>
        <v/>
      </c>
      <c r="K1563" s="32" t="str">
        <f>IF(A1563="","",IF(COUNTIF('CẤU HÌNH'!$E$5:$E$24,A1563)&gt;0,'CẤU HÌNH'!$C$16,IF(WEEKDAY(A1563)=1,'CẤU HÌNH'!$C$15,'CẤU HÌNH'!$C$14)))</f>
        <v/>
      </c>
      <c r="L1563" s="37" t="str">
        <f t="shared" si="1"/>
        <v/>
      </c>
      <c r="M1563" s="38" t="str">
        <f>IF(OR(A1563="",B1563=""),"",IF(F1563&lt;&gt;"",F1563,IF(G1563=0,"",IF(OR(COUNTIF('CẤU HÌNH'!$E$5:$E$24,A1563)&gt;0,WEEKDAY(A1563)=1),"TC",IF(G1563&gt;='CẤU HÌNH'!$C$11,"X",IF(G1563&gt;='CẤU HÌNH'!$C$12,"N","K"))))))</f>
        <v/>
      </c>
      <c r="N1563" s="17"/>
      <c r="O1563" s="39" t="str">
        <f t="shared" si="2"/>
        <v/>
      </c>
    </row>
    <row r="1564" ht="19.5" customHeight="1">
      <c r="A1564" s="15"/>
      <c r="B1564" s="17"/>
      <c r="C1564" s="22" t="str">
        <f t="array" ref="C1564">IF(B1564="","",IFERROR(INDEX('NHÂN VIÊN'!$C$5:$C$54,MATCH(B1564,'NHÂN VIÊN'!$B$5:$B$54,0)),"⚠ Sai mã NV"))</f>
        <v/>
      </c>
      <c r="D1564" s="24"/>
      <c r="E1564" s="24"/>
      <c r="F1564" s="25"/>
      <c r="G1564" s="32" t="str">
        <f>IF(OR(A1564="",B1564=""),"",IF(AND(D1564&lt;&gt;"",E1564&lt;&gt;""),ROUND(MAX(0,(E1564-D1564)*24-MAX(0,MIN(E1564,'CẤU HÌNH'!$C$8)-MAX(D1564,'CẤU HÌNH'!$C$7))*24),2),0))</f>
        <v/>
      </c>
      <c r="H1564" s="34" t="str">
        <f>IF(M1564="X",IF(D1564&gt;'CẤU HÌNH'!$C$5+'CẤU HÌNH'!$C$10/1440,ROUND((D1564-'CẤU HÌNH'!$C$5)*1440,0),0),"")</f>
        <v/>
      </c>
      <c r="I1564" s="34" t="str">
        <f>IF(M1564="X",IF(E1564&lt;'CẤU HÌNH'!$C$6,ROUND(('CẤU HÌNH'!$C$6-E1564)*1440,0),0),"")</f>
        <v/>
      </c>
      <c r="J1564" s="37" t="str">
        <f>IF(M1564="","",IF(M1564="TC",G1564,IF(M1564="X",IF(ROUND((E1564-'CẤU HÌNH'!$C$6)*24,4)&gt;='CẤU HÌNH'!$C$13,FLOOR(ROUND((E1564-'CẤU HÌNH'!$C$6)*24,4),0.5),0),0)))</f>
        <v/>
      </c>
      <c r="K1564" s="32" t="str">
        <f>IF(A1564="","",IF(COUNTIF('CẤU HÌNH'!$E$5:$E$24,A1564)&gt;0,'CẤU HÌNH'!$C$16,IF(WEEKDAY(A1564)=1,'CẤU HÌNH'!$C$15,'CẤU HÌNH'!$C$14)))</f>
        <v/>
      </c>
      <c r="L1564" s="37" t="str">
        <f t="shared" si="1"/>
        <v/>
      </c>
      <c r="M1564" s="38" t="str">
        <f>IF(OR(A1564="",B1564=""),"",IF(F1564&lt;&gt;"",F1564,IF(G1564=0,"",IF(OR(COUNTIF('CẤU HÌNH'!$E$5:$E$24,A1564)&gt;0,WEEKDAY(A1564)=1),"TC",IF(G1564&gt;='CẤU HÌNH'!$C$11,"X",IF(G1564&gt;='CẤU HÌNH'!$C$12,"N","K"))))))</f>
        <v/>
      </c>
      <c r="N1564" s="17"/>
      <c r="O1564" s="39" t="str">
        <f t="shared" si="2"/>
        <v/>
      </c>
    </row>
    <row r="1565" ht="19.5" customHeight="1">
      <c r="A1565" s="15"/>
      <c r="B1565" s="17"/>
      <c r="C1565" s="22" t="str">
        <f t="array" ref="C1565">IF(B1565="","",IFERROR(INDEX('NHÂN VIÊN'!$C$5:$C$54,MATCH(B1565,'NHÂN VIÊN'!$B$5:$B$54,0)),"⚠ Sai mã NV"))</f>
        <v/>
      </c>
      <c r="D1565" s="24"/>
      <c r="E1565" s="24"/>
      <c r="F1565" s="25"/>
      <c r="G1565" s="32" t="str">
        <f>IF(OR(A1565="",B1565=""),"",IF(AND(D1565&lt;&gt;"",E1565&lt;&gt;""),ROUND(MAX(0,(E1565-D1565)*24-MAX(0,MIN(E1565,'CẤU HÌNH'!$C$8)-MAX(D1565,'CẤU HÌNH'!$C$7))*24),2),0))</f>
        <v/>
      </c>
      <c r="H1565" s="34" t="str">
        <f>IF(M1565="X",IF(D1565&gt;'CẤU HÌNH'!$C$5+'CẤU HÌNH'!$C$10/1440,ROUND((D1565-'CẤU HÌNH'!$C$5)*1440,0),0),"")</f>
        <v/>
      </c>
      <c r="I1565" s="34" t="str">
        <f>IF(M1565="X",IF(E1565&lt;'CẤU HÌNH'!$C$6,ROUND(('CẤU HÌNH'!$C$6-E1565)*1440,0),0),"")</f>
        <v/>
      </c>
      <c r="J1565" s="37" t="str">
        <f>IF(M1565="","",IF(M1565="TC",G1565,IF(M1565="X",IF(ROUND((E1565-'CẤU HÌNH'!$C$6)*24,4)&gt;='CẤU HÌNH'!$C$13,FLOOR(ROUND((E1565-'CẤU HÌNH'!$C$6)*24,4),0.5),0),0)))</f>
        <v/>
      </c>
      <c r="K1565" s="32" t="str">
        <f>IF(A1565="","",IF(COUNTIF('CẤU HÌNH'!$E$5:$E$24,A1565)&gt;0,'CẤU HÌNH'!$C$16,IF(WEEKDAY(A1565)=1,'CẤU HÌNH'!$C$15,'CẤU HÌNH'!$C$14)))</f>
        <v/>
      </c>
      <c r="L1565" s="37" t="str">
        <f t="shared" si="1"/>
        <v/>
      </c>
      <c r="M1565" s="38" t="str">
        <f>IF(OR(A1565="",B1565=""),"",IF(F1565&lt;&gt;"",F1565,IF(G1565=0,"",IF(OR(COUNTIF('CẤU HÌNH'!$E$5:$E$24,A1565)&gt;0,WEEKDAY(A1565)=1),"TC",IF(G1565&gt;='CẤU HÌNH'!$C$11,"X",IF(G1565&gt;='CẤU HÌNH'!$C$12,"N","K"))))))</f>
        <v/>
      </c>
      <c r="N1565" s="17"/>
      <c r="O1565" s="39" t="str">
        <f t="shared" si="2"/>
        <v/>
      </c>
    </row>
    <row r="1566" ht="19.5" customHeight="1">
      <c r="A1566" s="15"/>
      <c r="B1566" s="17"/>
      <c r="C1566" s="22" t="str">
        <f t="array" ref="C1566">IF(B1566="","",IFERROR(INDEX('NHÂN VIÊN'!$C$5:$C$54,MATCH(B1566,'NHÂN VIÊN'!$B$5:$B$54,0)),"⚠ Sai mã NV"))</f>
        <v/>
      </c>
      <c r="D1566" s="24"/>
      <c r="E1566" s="24"/>
      <c r="F1566" s="25"/>
      <c r="G1566" s="32" t="str">
        <f>IF(OR(A1566="",B1566=""),"",IF(AND(D1566&lt;&gt;"",E1566&lt;&gt;""),ROUND(MAX(0,(E1566-D1566)*24-MAX(0,MIN(E1566,'CẤU HÌNH'!$C$8)-MAX(D1566,'CẤU HÌNH'!$C$7))*24),2),0))</f>
        <v/>
      </c>
      <c r="H1566" s="34" t="str">
        <f>IF(M1566="X",IF(D1566&gt;'CẤU HÌNH'!$C$5+'CẤU HÌNH'!$C$10/1440,ROUND((D1566-'CẤU HÌNH'!$C$5)*1440,0),0),"")</f>
        <v/>
      </c>
      <c r="I1566" s="34" t="str">
        <f>IF(M1566="X",IF(E1566&lt;'CẤU HÌNH'!$C$6,ROUND(('CẤU HÌNH'!$C$6-E1566)*1440,0),0),"")</f>
        <v/>
      </c>
      <c r="J1566" s="37" t="str">
        <f>IF(M1566="","",IF(M1566="TC",G1566,IF(M1566="X",IF(ROUND((E1566-'CẤU HÌNH'!$C$6)*24,4)&gt;='CẤU HÌNH'!$C$13,FLOOR(ROUND((E1566-'CẤU HÌNH'!$C$6)*24,4),0.5),0),0)))</f>
        <v/>
      </c>
      <c r="K1566" s="32" t="str">
        <f>IF(A1566="","",IF(COUNTIF('CẤU HÌNH'!$E$5:$E$24,A1566)&gt;0,'CẤU HÌNH'!$C$16,IF(WEEKDAY(A1566)=1,'CẤU HÌNH'!$C$15,'CẤU HÌNH'!$C$14)))</f>
        <v/>
      </c>
      <c r="L1566" s="37" t="str">
        <f t="shared" si="1"/>
        <v/>
      </c>
      <c r="M1566" s="38" t="str">
        <f>IF(OR(A1566="",B1566=""),"",IF(F1566&lt;&gt;"",F1566,IF(G1566=0,"",IF(OR(COUNTIF('CẤU HÌNH'!$E$5:$E$24,A1566)&gt;0,WEEKDAY(A1566)=1),"TC",IF(G1566&gt;='CẤU HÌNH'!$C$11,"X",IF(G1566&gt;='CẤU HÌNH'!$C$12,"N","K"))))))</f>
        <v/>
      </c>
      <c r="N1566" s="17"/>
      <c r="O1566" s="39" t="str">
        <f t="shared" si="2"/>
        <v/>
      </c>
    </row>
    <row r="1567" ht="19.5" customHeight="1">
      <c r="A1567" s="15"/>
      <c r="B1567" s="17"/>
      <c r="C1567" s="22" t="str">
        <f t="array" ref="C1567">IF(B1567="","",IFERROR(INDEX('NHÂN VIÊN'!$C$5:$C$54,MATCH(B1567,'NHÂN VIÊN'!$B$5:$B$54,0)),"⚠ Sai mã NV"))</f>
        <v/>
      </c>
      <c r="D1567" s="24"/>
      <c r="E1567" s="24"/>
      <c r="F1567" s="25"/>
      <c r="G1567" s="32" t="str">
        <f>IF(OR(A1567="",B1567=""),"",IF(AND(D1567&lt;&gt;"",E1567&lt;&gt;""),ROUND(MAX(0,(E1567-D1567)*24-MAX(0,MIN(E1567,'CẤU HÌNH'!$C$8)-MAX(D1567,'CẤU HÌNH'!$C$7))*24),2),0))</f>
        <v/>
      </c>
      <c r="H1567" s="34" t="str">
        <f>IF(M1567="X",IF(D1567&gt;'CẤU HÌNH'!$C$5+'CẤU HÌNH'!$C$10/1440,ROUND((D1567-'CẤU HÌNH'!$C$5)*1440,0),0),"")</f>
        <v/>
      </c>
      <c r="I1567" s="34" t="str">
        <f>IF(M1567="X",IF(E1567&lt;'CẤU HÌNH'!$C$6,ROUND(('CẤU HÌNH'!$C$6-E1567)*1440,0),0),"")</f>
        <v/>
      </c>
      <c r="J1567" s="37" t="str">
        <f>IF(M1567="","",IF(M1567="TC",G1567,IF(M1567="X",IF(ROUND((E1567-'CẤU HÌNH'!$C$6)*24,4)&gt;='CẤU HÌNH'!$C$13,FLOOR(ROUND((E1567-'CẤU HÌNH'!$C$6)*24,4),0.5),0),0)))</f>
        <v/>
      </c>
      <c r="K1567" s="32" t="str">
        <f>IF(A1567="","",IF(COUNTIF('CẤU HÌNH'!$E$5:$E$24,A1567)&gt;0,'CẤU HÌNH'!$C$16,IF(WEEKDAY(A1567)=1,'CẤU HÌNH'!$C$15,'CẤU HÌNH'!$C$14)))</f>
        <v/>
      </c>
      <c r="L1567" s="37" t="str">
        <f t="shared" si="1"/>
        <v/>
      </c>
      <c r="M1567" s="38" t="str">
        <f>IF(OR(A1567="",B1567=""),"",IF(F1567&lt;&gt;"",F1567,IF(G1567=0,"",IF(OR(COUNTIF('CẤU HÌNH'!$E$5:$E$24,A1567)&gt;0,WEEKDAY(A1567)=1),"TC",IF(G1567&gt;='CẤU HÌNH'!$C$11,"X",IF(G1567&gt;='CẤU HÌNH'!$C$12,"N","K"))))))</f>
        <v/>
      </c>
      <c r="N1567" s="17"/>
      <c r="O1567" s="39" t="str">
        <f t="shared" si="2"/>
        <v/>
      </c>
    </row>
    <row r="1568" ht="19.5" customHeight="1">
      <c r="A1568" s="15"/>
      <c r="B1568" s="17"/>
      <c r="C1568" s="22" t="str">
        <f t="array" ref="C1568">IF(B1568="","",IFERROR(INDEX('NHÂN VIÊN'!$C$5:$C$54,MATCH(B1568,'NHÂN VIÊN'!$B$5:$B$54,0)),"⚠ Sai mã NV"))</f>
        <v/>
      </c>
      <c r="D1568" s="24"/>
      <c r="E1568" s="24"/>
      <c r="F1568" s="25"/>
      <c r="G1568" s="32" t="str">
        <f>IF(OR(A1568="",B1568=""),"",IF(AND(D1568&lt;&gt;"",E1568&lt;&gt;""),ROUND(MAX(0,(E1568-D1568)*24-MAX(0,MIN(E1568,'CẤU HÌNH'!$C$8)-MAX(D1568,'CẤU HÌNH'!$C$7))*24),2),0))</f>
        <v/>
      </c>
      <c r="H1568" s="34" t="str">
        <f>IF(M1568="X",IF(D1568&gt;'CẤU HÌNH'!$C$5+'CẤU HÌNH'!$C$10/1440,ROUND((D1568-'CẤU HÌNH'!$C$5)*1440,0),0),"")</f>
        <v/>
      </c>
      <c r="I1568" s="34" t="str">
        <f>IF(M1568="X",IF(E1568&lt;'CẤU HÌNH'!$C$6,ROUND(('CẤU HÌNH'!$C$6-E1568)*1440,0),0),"")</f>
        <v/>
      </c>
      <c r="J1568" s="37" t="str">
        <f>IF(M1568="","",IF(M1568="TC",G1568,IF(M1568="X",IF(ROUND((E1568-'CẤU HÌNH'!$C$6)*24,4)&gt;='CẤU HÌNH'!$C$13,FLOOR(ROUND((E1568-'CẤU HÌNH'!$C$6)*24,4),0.5),0),0)))</f>
        <v/>
      </c>
      <c r="K1568" s="32" t="str">
        <f>IF(A1568="","",IF(COUNTIF('CẤU HÌNH'!$E$5:$E$24,A1568)&gt;0,'CẤU HÌNH'!$C$16,IF(WEEKDAY(A1568)=1,'CẤU HÌNH'!$C$15,'CẤU HÌNH'!$C$14)))</f>
        <v/>
      </c>
      <c r="L1568" s="37" t="str">
        <f t="shared" si="1"/>
        <v/>
      </c>
      <c r="M1568" s="38" t="str">
        <f>IF(OR(A1568="",B1568=""),"",IF(F1568&lt;&gt;"",F1568,IF(G1568=0,"",IF(OR(COUNTIF('CẤU HÌNH'!$E$5:$E$24,A1568)&gt;0,WEEKDAY(A1568)=1),"TC",IF(G1568&gt;='CẤU HÌNH'!$C$11,"X",IF(G1568&gt;='CẤU HÌNH'!$C$12,"N","K"))))))</f>
        <v/>
      </c>
      <c r="N1568" s="17"/>
      <c r="O1568" s="39" t="str">
        <f t="shared" si="2"/>
        <v/>
      </c>
    </row>
    <row r="1569" ht="19.5" customHeight="1">
      <c r="A1569" s="15"/>
      <c r="B1569" s="17"/>
      <c r="C1569" s="22" t="str">
        <f t="array" ref="C1569">IF(B1569="","",IFERROR(INDEX('NHÂN VIÊN'!$C$5:$C$54,MATCH(B1569,'NHÂN VIÊN'!$B$5:$B$54,0)),"⚠ Sai mã NV"))</f>
        <v/>
      </c>
      <c r="D1569" s="24"/>
      <c r="E1569" s="24"/>
      <c r="F1569" s="25"/>
      <c r="G1569" s="32" t="str">
        <f>IF(OR(A1569="",B1569=""),"",IF(AND(D1569&lt;&gt;"",E1569&lt;&gt;""),ROUND(MAX(0,(E1569-D1569)*24-MAX(0,MIN(E1569,'CẤU HÌNH'!$C$8)-MAX(D1569,'CẤU HÌNH'!$C$7))*24),2),0))</f>
        <v/>
      </c>
      <c r="H1569" s="34" t="str">
        <f>IF(M1569="X",IF(D1569&gt;'CẤU HÌNH'!$C$5+'CẤU HÌNH'!$C$10/1440,ROUND((D1569-'CẤU HÌNH'!$C$5)*1440,0),0),"")</f>
        <v/>
      </c>
      <c r="I1569" s="34" t="str">
        <f>IF(M1569="X",IF(E1569&lt;'CẤU HÌNH'!$C$6,ROUND(('CẤU HÌNH'!$C$6-E1569)*1440,0),0),"")</f>
        <v/>
      </c>
      <c r="J1569" s="37" t="str">
        <f>IF(M1569="","",IF(M1569="TC",G1569,IF(M1569="X",IF(ROUND((E1569-'CẤU HÌNH'!$C$6)*24,4)&gt;='CẤU HÌNH'!$C$13,FLOOR(ROUND((E1569-'CẤU HÌNH'!$C$6)*24,4),0.5),0),0)))</f>
        <v/>
      </c>
      <c r="K1569" s="32" t="str">
        <f>IF(A1569="","",IF(COUNTIF('CẤU HÌNH'!$E$5:$E$24,A1569)&gt;0,'CẤU HÌNH'!$C$16,IF(WEEKDAY(A1569)=1,'CẤU HÌNH'!$C$15,'CẤU HÌNH'!$C$14)))</f>
        <v/>
      </c>
      <c r="L1569" s="37" t="str">
        <f t="shared" si="1"/>
        <v/>
      </c>
      <c r="M1569" s="38" t="str">
        <f>IF(OR(A1569="",B1569=""),"",IF(F1569&lt;&gt;"",F1569,IF(G1569=0,"",IF(OR(COUNTIF('CẤU HÌNH'!$E$5:$E$24,A1569)&gt;0,WEEKDAY(A1569)=1),"TC",IF(G1569&gt;='CẤU HÌNH'!$C$11,"X",IF(G1569&gt;='CẤU HÌNH'!$C$12,"N","K"))))))</f>
        <v/>
      </c>
      <c r="N1569" s="17"/>
      <c r="O1569" s="39" t="str">
        <f t="shared" si="2"/>
        <v/>
      </c>
    </row>
    <row r="1570" ht="19.5" customHeight="1">
      <c r="A1570" s="15"/>
      <c r="B1570" s="17"/>
      <c r="C1570" s="22" t="str">
        <f t="array" ref="C1570">IF(B1570="","",IFERROR(INDEX('NHÂN VIÊN'!$C$5:$C$54,MATCH(B1570,'NHÂN VIÊN'!$B$5:$B$54,0)),"⚠ Sai mã NV"))</f>
        <v/>
      </c>
      <c r="D1570" s="24"/>
      <c r="E1570" s="24"/>
      <c r="F1570" s="25"/>
      <c r="G1570" s="32" t="str">
        <f>IF(OR(A1570="",B1570=""),"",IF(AND(D1570&lt;&gt;"",E1570&lt;&gt;""),ROUND(MAX(0,(E1570-D1570)*24-MAX(0,MIN(E1570,'CẤU HÌNH'!$C$8)-MAX(D1570,'CẤU HÌNH'!$C$7))*24),2),0))</f>
        <v/>
      </c>
      <c r="H1570" s="34" t="str">
        <f>IF(M1570="X",IF(D1570&gt;'CẤU HÌNH'!$C$5+'CẤU HÌNH'!$C$10/1440,ROUND((D1570-'CẤU HÌNH'!$C$5)*1440,0),0),"")</f>
        <v/>
      </c>
      <c r="I1570" s="34" t="str">
        <f>IF(M1570="X",IF(E1570&lt;'CẤU HÌNH'!$C$6,ROUND(('CẤU HÌNH'!$C$6-E1570)*1440,0),0),"")</f>
        <v/>
      </c>
      <c r="J1570" s="37" t="str">
        <f>IF(M1570="","",IF(M1570="TC",G1570,IF(M1570="X",IF(ROUND((E1570-'CẤU HÌNH'!$C$6)*24,4)&gt;='CẤU HÌNH'!$C$13,FLOOR(ROUND((E1570-'CẤU HÌNH'!$C$6)*24,4),0.5),0),0)))</f>
        <v/>
      </c>
      <c r="K1570" s="32" t="str">
        <f>IF(A1570="","",IF(COUNTIF('CẤU HÌNH'!$E$5:$E$24,A1570)&gt;0,'CẤU HÌNH'!$C$16,IF(WEEKDAY(A1570)=1,'CẤU HÌNH'!$C$15,'CẤU HÌNH'!$C$14)))</f>
        <v/>
      </c>
      <c r="L1570" s="37" t="str">
        <f t="shared" si="1"/>
        <v/>
      </c>
      <c r="M1570" s="38" t="str">
        <f>IF(OR(A1570="",B1570=""),"",IF(F1570&lt;&gt;"",F1570,IF(G1570=0,"",IF(OR(COUNTIF('CẤU HÌNH'!$E$5:$E$24,A1570)&gt;0,WEEKDAY(A1570)=1),"TC",IF(G1570&gt;='CẤU HÌNH'!$C$11,"X",IF(G1570&gt;='CẤU HÌNH'!$C$12,"N","K"))))))</f>
        <v/>
      </c>
      <c r="N1570" s="17"/>
      <c r="O1570" s="39" t="str">
        <f t="shared" si="2"/>
        <v/>
      </c>
    </row>
    <row r="1571" ht="19.5" customHeight="1">
      <c r="A1571" s="15"/>
      <c r="B1571" s="17"/>
      <c r="C1571" s="22" t="str">
        <f t="array" ref="C1571">IF(B1571="","",IFERROR(INDEX('NHÂN VIÊN'!$C$5:$C$54,MATCH(B1571,'NHÂN VIÊN'!$B$5:$B$54,0)),"⚠ Sai mã NV"))</f>
        <v/>
      </c>
      <c r="D1571" s="24"/>
      <c r="E1571" s="24"/>
      <c r="F1571" s="25"/>
      <c r="G1571" s="32" t="str">
        <f>IF(OR(A1571="",B1571=""),"",IF(AND(D1571&lt;&gt;"",E1571&lt;&gt;""),ROUND(MAX(0,(E1571-D1571)*24-MAX(0,MIN(E1571,'CẤU HÌNH'!$C$8)-MAX(D1571,'CẤU HÌNH'!$C$7))*24),2),0))</f>
        <v/>
      </c>
      <c r="H1571" s="34" t="str">
        <f>IF(M1571="X",IF(D1571&gt;'CẤU HÌNH'!$C$5+'CẤU HÌNH'!$C$10/1440,ROUND((D1571-'CẤU HÌNH'!$C$5)*1440,0),0),"")</f>
        <v/>
      </c>
      <c r="I1571" s="34" t="str">
        <f>IF(M1571="X",IF(E1571&lt;'CẤU HÌNH'!$C$6,ROUND(('CẤU HÌNH'!$C$6-E1571)*1440,0),0),"")</f>
        <v/>
      </c>
      <c r="J1571" s="37" t="str">
        <f>IF(M1571="","",IF(M1571="TC",G1571,IF(M1571="X",IF(ROUND((E1571-'CẤU HÌNH'!$C$6)*24,4)&gt;='CẤU HÌNH'!$C$13,FLOOR(ROUND((E1571-'CẤU HÌNH'!$C$6)*24,4),0.5),0),0)))</f>
        <v/>
      </c>
      <c r="K1571" s="32" t="str">
        <f>IF(A1571="","",IF(COUNTIF('CẤU HÌNH'!$E$5:$E$24,A1571)&gt;0,'CẤU HÌNH'!$C$16,IF(WEEKDAY(A1571)=1,'CẤU HÌNH'!$C$15,'CẤU HÌNH'!$C$14)))</f>
        <v/>
      </c>
      <c r="L1571" s="37" t="str">
        <f t="shared" si="1"/>
        <v/>
      </c>
      <c r="M1571" s="38" t="str">
        <f>IF(OR(A1571="",B1571=""),"",IF(F1571&lt;&gt;"",F1571,IF(G1571=0,"",IF(OR(COUNTIF('CẤU HÌNH'!$E$5:$E$24,A1571)&gt;0,WEEKDAY(A1571)=1),"TC",IF(G1571&gt;='CẤU HÌNH'!$C$11,"X",IF(G1571&gt;='CẤU HÌNH'!$C$12,"N","K"))))))</f>
        <v/>
      </c>
      <c r="N1571" s="17"/>
      <c r="O1571" s="39" t="str">
        <f t="shared" si="2"/>
        <v/>
      </c>
    </row>
    <row r="1572" ht="19.5" customHeight="1">
      <c r="A1572" s="15"/>
      <c r="B1572" s="17"/>
      <c r="C1572" s="22" t="str">
        <f t="array" ref="C1572">IF(B1572="","",IFERROR(INDEX('NHÂN VIÊN'!$C$5:$C$54,MATCH(B1572,'NHÂN VIÊN'!$B$5:$B$54,0)),"⚠ Sai mã NV"))</f>
        <v/>
      </c>
      <c r="D1572" s="24"/>
      <c r="E1572" s="24"/>
      <c r="F1572" s="25"/>
      <c r="G1572" s="32" t="str">
        <f>IF(OR(A1572="",B1572=""),"",IF(AND(D1572&lt;&gt;"",E1572&lt;&gt;""),ROUND(MAX(0,(E1572-D1572)*24-MAX(0,MIN(E1572,'CẤU HÌNH'!$C$8)-MAX(D1572,'CẤU HÌNH'!$C$7))*24),2),0))</f>
        <v/>
      </c>
      <c r="H1572" s="34" t="str">
        <f>IF(M1572="X",IF(D1572&gt;'CẤU HÌNH'!$C$5+'CẤU HÌNH'!$C$10/1440,ROUND((D1572-'CẤU HÌNH'!$C$5)*1440,0),0),"")</f>
        <v/>
      </c>
      <c r="I1572" s="34" t="str">
        <f>IF(M1572="X",IF(E1572&lt;'CẤU HÌNH'!$C$6,ROUND(('CẤU HÌNH'!$C$6-E1572)*1440,0),0),"")</f>
        <v/>
      </c>
      <c r="J1572" s="37" t="str">
        <f>IF(M1572="","",IF(M1572="TC",G1572,IF(M1572="X",IF(ROUND((E1572-'CẤU HÌNH'!$C$6)*24,4)&gt;='CẤU HÌNH'!$C$13,FLOOR(ROUND((E1572-'CẤU HÌNH'!$C$6)*24,4),0.5),0),0)))</f>
        <v/>
      </c>
      <c r="K1572" s="32" t="str">
        <f>IF(A1572="","",IF(COUNTIF('CẤU HÌNH'!$E$5:$E$24,A1572)&gt;0,'CẤU HÌNH'!$C$16,IF(WEEKDAY(A1572)=1,'CẤU HÌNH'!$C$15,'CẤU HÌNH'!$C$14)))</f>
        <v/>
      </c>
      <c r="L1572" s="37" t="str">
        <f t="shared" si="1"/>
        <v/>
      </c>
      <c r="M1572" s="38" t="str">
        <f>IF(OR(A1572="",B1572=""),"",IF(F1572&lt;&gt;"",F1572,IF(G1572=0,"",IF(OR(COUNTIF('CẤU HÌNH'!$E$5:$E$24,A1572)&gt;0,WEEKDAY(A1572)=1),"TC",IF(G1572&gt;='CẤU HÌNH'!$C$11,"X",IF(G1572&gt;='CẤU HÌNH'!$C$12,"N","K"))))))</f>
        <v/>
      </c>
      <c r="N1572" s="17"/>
      <c r="O1572" s="39" t="str">
        <f t="shared" si="2"/>
        <v/>
      </c>
    </row>
    <row r="1573" ht="19.5" customHeight="1">
      <c r="A1573" s="15"/>
      <c r="B1573" s="17"/>
      <c r="C1573" s="22" t="str">
        <f t="array" ref="C1573">IF(B1573="","",IFERROR(INDEX('NHÂN VIÊN'!$C$5:$C$54,MATCH(B1573,'NHÂN VIÊN'!$B$5:$B$54,0)),"⚠ Sai mã NV"))</f>
        <v/>
      </c>
      <c r="D1573" s="24"/>
      <c r="E1573" s="24"/>
      <c r="F1573" s="25"/>
      <c r="G1573" s="32" t="str">
        <f>IF(OR(A1573="",B1573=""),"",IF(AND(D1573&lt;&gt;"",E1573&lt;&gt;""),ROUND(MAX(0,(E1573-D1573)*24-MAX(0,MIN(E1573,'CẤU HÌNH'!$C$8)-MAX(D1573,'CẤU HÌNH'!$C$7))*24),2),0))</f>
        <v/>
      </c>
      <c r="H1573" s="34" t="str">
        <f>IF(M1573="X",IF(D1573&gt;'CẤU HÌNH'!$C$5+'CẤU HÌNH'!$C$10/1440,ROUND((D1573-'CẤU HÌNH'!$C$5)*1440,0),0),"")</f>
        <v/>
      </c>
      <c r="I1573" s="34" t="str">
        <f>IF(M1573="X",IF(E1573&lt;'CẤU HÌNH'!$C$6,ROUND(('CẤU HÌNH'!$C$6-E1573)*1440,0),0),"")</f>
        <v/>
      </c>
      <c r="J1573" s="37" t="str">
        <f>IF(M1573="","",IF(M1573="TC",G1573,IF(M1573="X",IF(ROUND((E1573-'CẤU HÌNH'!$C$6)*24,4)&gt;='CẤU HÌNH'!$C$13,FLOOR(ROUND((E1573-'CẤU HÌNH'!$C$6)*24,4),0.5),0),0)))</f>
        <v/>
      </c>
      <c r="K1573" s="32" t="str">
        <f>IF(A1573="","",IF(COUNTIF('CẤU HÌNH'!$E$5:$E$24,A1573)&gt;0,'CẤU HÌNH'!$C$16,IF(WEEKDAY(A1573)=1,'CẤU HÌNH'!$C$15,'CẤU HÌNH'!$C$14)))</f>
        <v/>
      </c>
      <c r="L1573" s="37" t="str">
        <f t="shared" si="1"/>
        <v/>
      </c>
      <c r="M1573" s="38" t="str">
        <f>IF(OR(A1573="",B1573=""),"",IF(F1573&lt;&gt;"",F1573,IF(G1573=0,"",IF(OR(COUNTIF('CẤU HÌNH'!$E$5:$E$24,A1573)&gt;0,WEEKDAY(A1573)=1),"TC",IF(G1573&gt;='CẤU HÌNH'!$C$11,"X",IF(G1573&gt;='CẤU HÌNH'!$C$12,"N","K"))))))</f>
        <v/>
      </c>
      <c r="N1573" s="17"/>
      <c r="O1573" s="39" t="str">
        <f t="shared" si="2"/>
        <v/>
      </c>
    </row>
    <row r="1574" ht="19.5" customHeight="1">
      <c r="A1574" s="15"/>
      <c r="B1574" s="17"/>
      <c r="C1574" s="22" t="str">
        <f t="array" ref="C1574">IF(B1574="","",IFERROR(INDEX('NHÂN VIÊN'!$C$5:$C$54,MATCH(B1574,'NHÂN VIÊN'!$B$5:$B$54,0)),"⚠ Sai mã NV"))</f>
        <v/>
      </c>
      <c r="D1574" s="24"/>
      <c r="E1574" s="24"/>
      <c r="F1574" s="25"/>
      <c r="G1574" s="32" t="str">
        <f>IF(OR(A1574="",B1574=""),"",IF(AND(D1574&lt;&gt;"",E1574&lt;&gt;""),ROUND(MAX(0,(E1574-D1574)*24-MAX(0,MIN(E1574,'CẤU HÌNH'!$C$8)-MAX(D1574,'CẤU HÌNH'!$C$7))*24),2),0))</f>
        <v/>
      </c>
      <c r="H1574" s="34" t="str">
        <f>IF(M1574="X",IF(D1574&gt;'CẤU HÌNH'!$C$5+'CẤU HÌNH'!$C$10/1440,ROUND((D1574-'CẤU HÌNH'!$C$5)*1440,0),0),"")</f>
        <v/>
      </c>
      <c r="I1574" s="34" t="str">
        <f>IF(M1574="X",IF(E1574&lt;'CẤU HÌNH'!$C$6,ROUND(('CẤU HÌNH'!$C$6-E1574)*1440,0),0),"")</f>
        <v/>
      </c>
      <c r="J1574" s="37" t="str">
        <f>IF(M1574="","",IF(M1574="TC",G1574,IF(M1574="X",IF(ROUND((E1574-'CẤU HÌNH'!$C$6)*24,4)&gt;='CẤU HÌNH'!$C$13,FLOOR(ROUND((E1574-'CẤU HÌNH'!$C$6)*24,4),0.5),0),0)))</f>
        <v/>
      </c>
      <c r="K1574" s="32" t="str">
        <f>IF(A1574="","",IF(COUNTIF('CẤU HÌNH'!$E$5:$E$24,A1574)&gt;0,'CẤU HÌNH'!$C$16,IF(WEEKDAY(A1574)=1,'CẤU HÌNH'!$C$15,'CẤU HÌNH'!$C$14)))</f>
        <v/>
      </c>
      <c r="L1574" s="37" t="str">
        <f t="shared" si="1"/>
        <v/>
      </c>
      <c r="M1574" s="38" t="str">
        <f>IF(OR(A1574="",B1574=""),"",IF(F1574&lt;&gt;"",F1574,IF(G1574=0,"",IF(OR(COUNTIF('CẤU HÌNH'!$E$5:$E$24,A1574)&gt;0,WEEKDAY(A1574)=1),"TC",IF(G1574&gt;='CẤU HÌNH'!$C$11,"X",IF(G1574&gt;='CẤU HÌNH'!$C$12,"N","K"))))))</f>
        <v/>
      </c>
      <c r="N1574" s="17"/>
      <c r="O1574" s="39" t="str">
        <f t="shared" si="2"/>
        <v/>
      </c>
    </row>
    <row r="1575" ht="19.5" customHeight="1">
      <c r="A1575" s="15"/>
      <c r="B1575" s="17"/>
      <c r="C1575" s="22" t="str">
        <f t="array" ref="C1575">IF(B1575="","",IFERROR(INDEX('NHÂN VIÊN'!$C$5:$C$54,MATCH(B1575,'NHÂN VIÊN'!$B$5:$B$54,0)),"⚠ Sai mã NV"))</f>
        <v/>
      </c>
      <c r="D1575" s="24"/>
      <c r="E1575" s="24"/>
      <c r="F1575" s="25"/>
      <c r="G1575" s="32" t="str">
        <f>IF(OR(A1575="",B1575=""),"",IF(AND(D1575&lt;&gt;"",E1575&lt;&gt;""),ROUND(MAX(0,(E1575-D1575)*24-MAX(0,MIN(E1575,'CẤU HÌNH'!$C$8)-MAX(D1575,'CẤU HÌNH'!$C$7))*24),2),0))</f>
        <v/>
      </c>
      <c r="H1575" s="34" t="str">
        <f>IF(M1575="X",IF(D1575&gt;'CẤU HÌNH'!$C$5+'CẤU HÌNH'!$C$10/1440,ROUND((D1575-'CẤU HÌNH'!$C$5)*1440,0),0),"")</f>
        <v/>
      </c>
      <c r="I1575" s="34" t="str">
        <f>IF(M1575="X",IF(E1575&lt;'CẤU HÌNH'!$C$6,ROUND(('CẤU HÌNH'!$C$6-E1575)*1440,0),0),"")</f>
        <v/>
      </c>
      <c r="J1575" s="37" t="str">
        <f>IF(M1575="","",IF(M1575="TC",G1575,IF(M1575="X",IF(ROUND((E1575-'CẤU HÌNH'!$C$6)*24,4)&gt;='CẤU HÌNH'!$C$13,FLOOR(ROUND((E1575-'CẤU HÌNH'!$C$6)*24,4),0.5),0),0)))</f>
        <v/>
      </c>
      <c r="K1575" s="32" t="str">
        <f>IF(A1575="","",IF(COUNTIF('CẤU HÌNH'!$E$5:$E$24,A1575)&gt;0,'CẤU HÌNH'!$C$16,IF(WEEKDAY(A1575)=1,'CẤU HÌNH'!$C$15,'CẤU HÌNH'!$C$14)))</f>
        <v/>
      </c>
      <c r="L1575" s="37" t="str">
        <f t="shared" si="1"/>
        <v/>
      </c>
      <c r="M1575" s="38" t="str">
        <f>IF(OR(A1575="",B1575=""),"",IF(F1575&lt;&gt;"",F1575,IF(G1575=0,"",IF(OR(COUNTIF('CẤU HÌNH'!$E$5:$E$24,A1575)&gt;0,WEEKDAY(A1575)=1),"TC",IF(G1575&gt;='CẤU HÌNH'!$C$11,"X",IF(G1575&gt;='CẤU HÌNH'!$C$12,"N","K"))))))</f>
        <v/>
      </c>
      <c r="N1575" s="17"/>
      <c r="O1575" s="39" t="str">
        <f t="shared" si="2"/>
        <v/>
      </c>
    </row>
    <row r="1576" ht="19.5" customHeight="1">
      <c r="A1576" s="15"/>
      <c r="B1576" s="17"/>
      <c r="C1576" s="22" t="str">
        <f t="array" ref="C1576">IF(B1576="","",IFERROR(INDEX('NHÂN VIÊN'!$C$5:$C$54,MATCH(B1576,'NHÂN VIÊN'!$B$5:$B$54,0)),"⚠ Sai mã NV"))</f>
        <v/>
      </c>
      <c r="D1576" s="24"/>
      <c r="E1576" s="24"/>
      <c r="F1576" s="25"/>
      <c r="G1576" s="32" t="str">
        <f>IF(OR(A1576="",B1576=""),"",IF(AND(D1576&lt;&gt;"",E1576&lt;&gt;""),ROUND(MAX(0,(E1576-D1576)*24-MAX(0,MIN(E1576,'CẤU HÌNH'!$C$8)-MAX(D1576,'CẤU HÌNH'!$C$7))*24),2),0))</f>
        <v/>
      </c>
      <c r="H1576" s="34" t="str">
        <f>IF(M1576="X",IF(D1576&gt;'CẤU HÌNH'!$C$5+'CẤU HÌNH'!$C$10/1440,ROUND((D1576-'CẤU HÌNH'!$C$5)*1440,0),0),"")</f>
        <v/>
      </c>
      <c r="I1576" s="34" t="str">
        <f>IF(M1576="X",IF(E1576&lt;'CẤU HÌNH'!$C$6,ROUND(('CẤU HÌNH'!$C$6-E1576)*1440,0),0),"")</f>
        <v/>
      </c>
      <c r="J1576" s="37" t="str">
        <f>IF(M1576="","",IF(M1576="TC",G1576,IF(M1576="X",IF(ROUND((E1576-'CẤU HÌNH'!$C$6)*24,4)&gt;='CẤU HÌNH'!$C$13,FLOOR(ROUND((E1576-'CẤU HÌNH'!$C$6)*24,4),0.5),0),0)))</f>
        <v/>
      </c>
      <c r="K1576" s="32" t="str">
        <f>IF(A1576="","",IF(COUNTIF('CẤU HÌNH'!$E$5:$E$24,A1576)&gt;0,'CẤU HÌNH'!$C$16,IF(WEEKDAY(A1576)=1,'CẤU HÌNH'!$C$15,'CẤU HÌNH'!$C$14)))</f>
        <v/>
      </c>
      <c r="L1576" s="37" t="str">
        <f t="shared" si="1"/>
        <v/>
      </c>
      <c r="M1576" s="38" t="str">
        <f>IF(OR(A1576="",B1576=""),"",IF(F1576&lt;&gt;"",F1576,IF(G1576=0,"",IF(OR(COUNTIF('CẤU HÌNH'!$E$5:$E$24,A1576)&gt;0,WEEKDAY(A1576)=1),"TC",IF(G1576&gt;='CẤU HÌNH'!$C$11,"X",IF(G1576&gt;='CẤU HÌNH'!$C$12,"N","K"))))))</f>
        <v/>
      </c>
      <c r="N1576" s="17"/>
      <c r="O1576" s="39" t="str">
        <f t="shared" si="2"/>
        <v/>
      </c>
    </row>
    <row r="1577" ht="19.5" customHeight="1">
      <c r="A1577" s="15"/>
      <c r="B1577" s="17"/>
      <c r="C1577" s="22" t="str">
        <f t="array" ref="C1577">IF(B1577="","",IFERROR(INDEX('NHÂN VIÊN'!$C$5:$C$54,MATCH(B1577,'NHÂN VIÊN'!$B$5:$B$54,0)),"⚠ Sai mã NV"))</f>
        <v/>
      </c>
      <c r="D1577" s="24"/>
      <c r="E1577" s="24"/>
      <c r="F1577" s="25"/>
      <c r="G1577" s="32" t="str">
        <f>IF(OR(A1577="",B1577=""),"",IF(AND(D1577&lt;&gt;"",E1577&lt;&gt;""),ROUND(MAX(0,(E1577-D1577)*24-MAX(0,MIN(E1577,'CẤU HÌNH'!$C$8)-MAX(D1577,'CẤU HÌNH'!$C$7))*24),2),0))</f>
        <v/>
      </c>
      <c r="H1577" s="34" t="str">
        <f>IF(M1577="X",IF(D1577&gt;'CẤU HÌNH'!$C$5+'CẤU HÌNH'!$C$10/1440,ROUND((D1577-'CẤU HÌNH'!$C$5)*1440,0),0),"")</f>
        <v/>
      </c>
      <c r="I1577" s="34" t="str">
        <f>IF(M1577="X",IF(E1577&lt;'CẤU HÌNH'!$C$6,ROUND(('CẤU HÌNH'!$C$6-E1577)*1440,0),0),"")</f>
        <v/>
      </c>
      <c r="J1577" s="37" t="str">
        <f>IF(M1577="","",IF(M1577="TC",G1577,IF(M1577="X",IF(ROUND((E1577-'CẤU HÌNH'!$C$6)*24,4)&gt;='CẤU HÌNH'!$C$13,FLOOR(ROUND((E1577-'CẤU HÌNH'!$C$6)*24,4),0.5),0),0)))</f>
        <v/>
      </c>
      <c r="K1577" s="32" t="str">
        <f>IF(A1577="","",IF(COUNTIF('CẤU HÌNH'!$E$5:$E$24,A1577)&gt;0,'CẤU HÌNH'!$C$16,IF(WEEKDAY(A1577)=1,'CẤU HÌNH'!$C$15,'CẤU HÌNH'!$C$14)))</f>
        <v/>
      </c>
      <c r="L1577" s="37" t="str">
        <f t="shared" si="1"/>
        <v/>
      </c>
      <c r="M1577" s="38" t="str">
        <f>IF(OR(A1577="",B1577=""),"",IF(F1577&lt;&gt;"",F1577,IF(G1577=0,"",IF(OR(COUNTIF('CẤU HÌNH'!$E$5:$E$24,A1577)&gt;0,WEEKDAY(A1577)=1),"TC",IF(G1577&gt;='CẤU HÌNH'!$C$11,"X",IF(G1577&gt;='CẤU HÌNH'!$C$12,"N","K"))))))</f>
        <v/>
      </c>
      <c r="N1577" s="17"/>
      <c r="O1577" s="39" t="str">
        <f t="shared" si="2"/>
        <v/>
      </c>
    </row>
    <row r="1578" ht="19.5" customHeight="1">
      <c r="A1578" s="15"/>
      <c r="B1578" s="17"/>
      <c r="C1578" s="22" t="str">
        <f t="array" ref="C1578">IF(B1578="","",IFERROR(INDEX('NHÂN VIÊN'!$C$5:$C$54,MATCH(B1578,'NHÂN VIÊN'!$B$5:$B$54,0)),"⚠ Sai mã NV"))</f>
        <v/>
      </c>
      <c r="D1578" s="24"/>
      <c r="E1578" s="24"/>
      <c r="F1578" s="25"/>
      <c r="G1578" s="32" t="str">
        <f>IF(OR(A1578="",B1578=""),"",IF(AND(D1578&lt;&gt;"",E1578&lt;&gt;""),ROUND(MAX(0,(E1578-D1578)*24-MAX(0,MIN(E1578,'CẤU HÌNH'!$C$8)-MAX(D1578,'CẤU HÌNH'!$C$7))*24),2),0))</f>
        <v/>
      </c>
      <c r="H1578" s="34" t="str">
        <f>IF(M1578="X",IF(D1578&gt;'CẤU HÌNH'!$C$5+'CẤU HÌNH'!$C$10/1440,ROUND((D1578-'CẤU HÌNH'!$C$5)*1440,0),0),"")</f>
        <v/>
      </c>
      <c r="I1578" s="34" t="str">
        <f>IF(M1578="X",IF(E1578&lt;'CẤU HÌNH'!$C$6,ROUND(('CẤU HÌNH'!$C$6-E1578)*1440,0),0),"")</f>
        <v/>
      </c>
      <c r="J1578" s="37" t="str">
        <f>IF(M1578="","",IF(M1578="TC",G1578,IF(M1578="X",IF(ROUND((E1578-'CẤU HÌNH'!$C$6)*24,4)&gt;='CẤU HÌNH'!$C$13,FLOOR(ROUND((E1578-'CẤU HÌNH'!$C$6)*24,4),0.5),0),0)))</f>
        <v/>
      </c>
      <c r="K1578" s="32" t="str">
        <f>IF(A1578="","",IF(COUNTIF('CẤU HÌNH'!$E$5:$E$24,A1578)&gt;0,'CẤU HÌNH'!$C$16,IF(WEEKDAY(A1578)=1,'CẤU HÌNH'!$C$15,'CẤU HÌNH'!$C$14)))</f>
        <v/>
      </c>
      <c r="L1578" s="37" t="str">
        <f t="shared" si="1"/>
        <v/>
      </c>
      <c r="M1578" s="38" t="str">
        <f>IF(OR(A1578="",B1578=""),"",IF(F1578&lt;&gt;"",F1578,IF(G1578=0,"",IF(OR(COUNTIF('CẤU HÌNH'!$E$5:$E$24,A1578)&gt;0,WEEKDAY(A1578)=1),"TC",IF(G1578&gt;='CẤU HÌNH'!$C$11,"X",IF(G1578&gt;='CẤU HÌNH'!$C$12,"N","K"))))))</f>
        <v/>
      </c>
      <c r="N1578" s="17"/>
      <c r="O1578" s="39" t="str">
        <f t="shared" si="2"/>
        <v/>
      </c>
    </row>
    <row r="1579" ht="19.5" customHeight="1">
      <c r="A1579" s="15"/>
      <c r="B1579" s="17"/>
      <c r="C1579" s="22" t="str">
        <f t="array" ref="C1579">IF(B1579="","",IFERROR(INDEX('NHÂN VIÊN'!$C$5:$C$54,MATCH(B1579,'NHÂN VIÊN'!$B$5:$B$54,0)),"⚠ Sai mã NV"))</f>
        <v/>
      </c>
      <c r="D1579" s="24"/>
      <c r="E1579" s="24"/>
      <c r="F1579" s="25"/>
      <c r="G1579" s="32" t="str">
        <f>IF(OR(A1579="",B1579=""),"",IF(AND(D1579&lt;&gt;"",E1579&lt;&gt;""),ROUND(MAX(0,(E1579-D1579)*24-MAX(0,MIN(E1579,'CẤU HÌNH'!$C$8)-MAX(D1579,'CẤU HÌNH'!$C$7))*24),2),0))</f>
        <v/>
      </c>
      <c r="H1579" s="34" t="str">
        <f>IF(M1579="X",IF(D1579&gt;'CẤU HÌNH'!$C$5+'CẤU HÌNH'!$C$10/1440,ROUND((D1579-'CẤU HÌNH'!$C$5)*1440,0),0),"")</f>
        <v/>
      </c>
      <c r="I1579" s="34" t="str">
        <f>IF(M1579="X",IF(E1579&lt;'CẤU HÌNH'!$C$6,ROUND(('CẤU HÌNH'!$C$6-E1579)*1440,0),0),"")</f>
        <v/>
      </c>
      <c r="J1579" s="37" t="str">
        <f>IF(M1579="","",IF(M1579="TC",G1579,IF(M1579="X",IF(ROUND((E1579-'CẤU HÌNH'!$C$6)*24,4)&gt;='CẤU HÌNH'!$C$13,FLOOR(ROUND((E1579-'CẤU HÌNH'!$C$6)*24,4),0.5),0),0)))</f>
        <v/>
      </c>
      <c r="K1579" s="32" t="str">
        <f>IF(A1579="","",IF(COUNTIF('CẤU HÌNH'!$E$5:$E$24,A1579)&gt;0,'CẤU HÌNH'!$C$16,IF(WEEKDAY(A1579)=1,'CẤU HÌNH'!$C$15,'CẤU HÌNH'!$C$14)))</f>
        <v/>
      </c>
      <c r="L1579" s="37" t="str">
        <f t="shared" si="1"/>
        <v/>
      </c>
      <c r="M1579" s="38" t="str">
        <f>IF(OR(A1579="",B1579=""),"",IF(F1579&lt;&gt;"",F1579,IF(G1579=0,"",IF(OR(COUNTIF('CẤU HÌNH'!$E$5:$E$24,A1579)&gt;0,WEEKDAY(A1579)=1),"TC",IF(G1579&gt;='CẤU HÌNH'!$C$11,"X",IF(G1579&gt;='CẤU HÌNH'!$C$12,"N","K"))))))</f>
        <v/>
      </c>
      <c r="N1579" s="17"/>
      <c r="O1579" s="39" t="str">
        <f t="shared" si="2"/>
        <v/>
      </c>
    </row>
    <row r="1580" ht="19.5" customHeight="1">
      <c r="A1580" s="15"/>
      <c r="B1580" s="17"/>
      <c r="C1580" s="22" t="str">
        <f t="array" ref="C1580">IF(B1580="","",IFERROR(INDEX('NHÂN VIÊN'!$C$5:$C$54,MATCH(B1580,'NHÂN VIÊN'!$B$5:$B$54,0)),"⚠ Sai mã NV"))</f>
        <v/>
      </c>
      <c r="D1580" s="24"/>
      <c r="E1580" s="24"/>
      <c r="F1580" s="25"/>
      <c r="G1580" s="32" t="str">
        <f>IF(OR(A1580="",B1580=""),"",IF(AND(D1580&lt;&gt;"",E1580&lt;&gt;""),ROUND(MAX(0,(E1580-D1580)*24-MAX(0,MIN(E1580,'CẤU HÌNH'!$C$8)-MAX(D1580,'CẤU HÌNH'!$C$7))*24),2),0))</f>
        <v/>
      </c>
      <c r="H1580" s="34" t="str">
        <f>IF(M1580="X",IF(D1580&gt;'CẤU HÌNH'!$C$5+'CẤU HÌNH'!$C$10/1440,ROUND((D1580-'CẤU HÌNH'!$C$5)*1440,0),0),"")</f>
        <v/>
      </c>
      <c r="I1580" s="34" t="str">
        <f>IF(M1580="X",IF(E1580&lt;'CẤU HÌNH'!$C$6,ROUND(('CẤU HÌNH'!$C$6-E1580)*1440,0),0),"")</f>
        <v/>
      </c>
      <c r="J1580" s="37" t="str">
        <f>IF(M1580="","",IF(M1580="TC",G1580,IF(M1580="X",IF(ROUND((E1580-'CẤU HÌNH'!$C$6)*24,4)&gt;='CẤU HÌNH'!$C$13,FLOOR(ROUND((E1580-'CẤU HÌNH'!$C$6)*24,4),0.5),0),0)))</f>
        <v/>
      </c>
      <c r="K1580" s="32" t="str">
        <f>IF(A1580="","",IF(COUNTIF('CẤU HÌNH'!$E$5:$E$24,A1580)&gt;0,'CẤU HÌNH'!$C$16,IF(WEEKDAY(A1580)=1,'CẤU HÌNH'!$C$15,'CẤU HÌNH'!$C$14)))</f>
        <v/>
      </c>
      <c r="L1580" s="37" t="str">
        <f t="shared" si="1"/>
        <v/>
      </c>
      <c r="M1580" s="38" t="str">
        <f>IF(OR(A1580="",B1580=""),"",IF(F1580&lt;&gt;"",F1580,IF(G1580=0,"",IF(OR(COUNTIF('CẤU HÌNH'!$E$5:$E$24,A1580)&gt;0,WEEKDAY(A1580)=1),"TC",IF(G1580&gt;='CẤU HÌNH'!$C$11,"X",IF(G1580&gt;='CẤU HÌNH'!$C$12,"N","K"))))))</f>
        <v/>
      </c>
      <c r="N1580" s="17"/>
      <c r="O1580" s="39" t="str">
        <f t="shared" si="2"/>
        <v/>
      </c>
    </row>
    <row r="1581" ht="19.5" customHeight="1">
      <c r="A1581" s="15"/>
      <c r="B1581" s="17"/>
      <c r="C1581" s="22" t="str">
        <f t="array" ref="C1581">IF(B1581="","",IFERROR(INDEX('NHÂN VIÊN'!$C$5:$C$54,MATCH(B1581,'NHÂN VIÊN'!$B$5:$B$54,0)),"⚠ Sai mã NV"))</f>
        <v/>
      </c>
      <c r="D1581" s="24"/>
      <c r="E1581" s="24"/>
      <c r="F1581" s="25"/>
      <c r="G1581" s="32" t="str">
        <f>IF(OR(A1581="",B1581=""),"",IF(AND(D1581&lt;&gt;"",E1581&lt;&gt;""),ROUND(MAX(0,(E1581-D1581)*24-MAX(0,MIN(E1581,'CẤU HÌNH'!$C$8)-MAX(D1581,'CẤU HÌNH'!$C$7))*24),2),0))</f>
        <v/>
      </c>
      <c r="H1581" s="34" t="str">
        <f>IF(M1581="X",IF(D1581&gt;'CẤU HÌNH'!$C$5+'CẤU HÌNH'!$C$10/1440,ROUND((D1581-'CẤU HÌNH'!$C$5)*1440,0),0),"")</f>
        <v/>
      </c>
      <c r="I1581" s="34" t="str">
        <f>IF(M1581="X",IF(E1581&lt;'CẤU HÌNH'!$C$6,ROUND(('CẤU HÌNH'!$C$6-E1581)*1440,0),0),"")</f>
        <v/>
      </c>
      <c r="J1581" s="37" t="str">
        <f>IF(M1581="","",IF(M1581="TC",G1581,IF(M1581="X",IF(ROUND((E1581-'CẤU HÌNH'!$C$6)*24,4)&gt;='CẤU HÌNH'!$C$13,FLOOR(ROUND((E1581-'CẤU HÌNH'!$C$6)*24,4),0.5),0),0)))</f>
        <v/>
      </c>
      <c r="K1581" s="32" t="str">
        <f>IF(A1581="","",IF(COUNTIF('CẤU HÌNH'!$E$5:$E$24,A1581)&gt;0,'CẤU HÌNH'!$C$16,IF(WEEKDAY(A1581)=1,'CẤU HÌNH'!$C$15,'CẤU HÌNH'!$C$14)))</f>
        <v/>
      </c>
      <c r="L1581" s="37" t="str">
        <f t="shared" si="1"/>
        <v/>
      </c>
      <c r="M1581" s="38" t="str">
        <f>IF(OR(A1581="",B1581=""),"",IF(F1581&lt;&gt;"",F1581,IF(G1581=0,"",IF(OR(COUNTIF('CẤU HÌNH'!$E$5:$E$24,A1581)&gt;0,WEEKDAY(A1581)=1),"TC",IF(G1581&gt;='CẤU HÌNH'!$C$11,"X",IF(G1581&gt;='CẤU HÌNH'!$C$12,"N","K"))))))</f>
        <v/>
      </c>
      <c r="N1581" s="17"/>
      <c r="O1581" s="39" t="str">
        <f t="shared" si="2"/>
        <v/>
      </c>
    </row>
    <row r="1582" ht="19.5" customHeight="1">
      <c r="A1582" s="15"/>
      <c r="B1582" s="17"/>
      <c r="C1582" s="22" t="str">
        <f t="array" ref="C1582">IF(B1582="","",IFERROR(INDEX('NHÂN VIÊN'!$C$5:$C$54,MATCH(B1582,'NHÂN VIÊN'!$B$5:$B$54,0)),"⚠ Sai mã NV"))</f>
        <v/>
      </c>
      <c r="D1582" s="24"/>
      <c r="E1582" s="24"/>
      <c r="F1582" s="25"/>
      <c r="G1582" s="32" t="str">
        <f>IF(OR(A1582="",B1582=""),"",IF(AND(D1582&lt;&gt;"",E1582&lt;&gt;""),ROUND(MAX(0,(E1582-D1582)*24-MAX(0,MIN(E1582,'CẤU HÌNH'!$C$8)-MAX(D1582,'CẤU HÌNH'!$C$7))*24),2),0))</f>
        <v/>
      </c>
      <c r="H1582" s="34" t="str">
        <f>IF(M1582="X",IF(D1582&gt;'CẤU HÌNH'!$C$5+'CẤU HÌNH'!$C$10/1440,ROUND((D1582-'CẤU HÌNH'!$C$5)*1440,0),0),"")</f>
        <v/>
      </c>
      <c r="I1582" s="34" t="str">
        <f>IF(M1582="X",IF(E1582&lt;'CẤU HÌNH'!$C$6,ROUND(('CẤU HÌNH'!$C$6-E1582)*1440,0),0),"")</f>
        <v/>
      </c>
      <c r="J1582" s="37" t="str">
        <f>IF(M1582="","",IF(M1582="TC",G1582,IF(M1582="X",IF(ROUND((E1582-'CẤU HÌNH'!$C$6)*24,4)&gt;='CẤU HÌNH'!$C$13,FLOOR(ROUND((E1582-'CẤU HÌNH'!$C$6)*24,4),0.5),0),0)))</f>
        <v/>
      </c>
      <c r="K1582" s="32" t="str">
        <f>IF(A1582="","",IF(COUNTIF('CẤU HÌNH'!$E$5:$E$24,A1582)&gt;0,'CẤU HÌNH'!$C$16,IF(WEEKDAY(A1582)=1,'CẤU HÌNH'!$C$15,'CẤU HÌNH'!$C$14)))</f>
        <v/>
      </c>
      <c r="L1582" s="37" t="str">
        <f t="shared" si="1"/>
        <v/>
      </c>
      <c r="M1582" s="38" t="str">
        <f>IF(OR(A1582="",B1582=""),"",IF(F1582&lt;&gt;"",F1582,IF(G1582=0,"",IF(OR(COUNTIF('CẤU HÌNH'!$E$5:$E$24,A1582)&gt;0,WEEKDAY(A1582)=1),"TC",IF(G1582&gt;='CẤU HÌNH'!$C$11,"X",IF(G1582&gt;='CẤU HÌNH'!$C$12,"N","K"))))))</f>
        <v/>
      </c>
      <c r="N1582" s="17"/>
      <c r="O1582" s="39" t="str">
        <f t="shared" si="2"/>
        <v/>
      </c>
    </row>
    <row r="1583" ht="19.5" customHeight="1">
      <c r="A1583" s="15"/>
      <c r="B1583" s="17"/>
      <c r="C1583" s="22" t="str">
        <f t="array" ref="C1583">IF(B1583="","",IFERROR(INDEX('NHÂN VIÊN'!$C$5:$C$54,MATCH(B1583,'NHÂN VIÊN'!$B$5:$B$54,0)),"⚠ Sai mã NV"))</f>
        <v/>
      </c>
      <c r="D1583" s="24"/>
      <c r="E1583" s="24"/>
      <c r="F1583" s="25"/>
      <c r="G1583" s="32" t="str">
        <f>IF(OR(A1583="",B1583=""),"",IF(AND(D1583&lt;&gt;"",E1583&lt;&gt;""),ROUND(MAX(0,(E1583-D1583)*24-MAX(0,MIN(E1583,'CẤU HÌNH'!$C$8)-MAX(D1583,'CẤU HÌNH'!$C$7))*24),2),0))</f>
        <v/>
      </c>
      <c r="H1583" s="34" t="str">
        <f>IF(M1583="X",IF(D1583&gt;'CẤU HÌNH'!$C$5+'CẤU HÌNH'!$C$10/1440,ROUND((D1583-'CẤU HÌNH'!$C$5)*1440,0),0),"")</f>
        <v/>
      </c>
      <c r="I1583" s="34" t="str">
        <f>IF(M1583="X",IF(E1583&lt;'CẤU HÌNH'!$C$6,ROUND(('CẤU HÌNH'!$C$6-E1583)*1440,0),0),"")</f>
        <v/>
      </c>
      <c r="J1583" s="37" t="str">
        <f>IF(M1583="","",IF(M1583="TC",G1583,IF(M1583="X",IF(ROUND((E1583-'CẤU HÌNH'!$C$6)*24,4)&gt;='CẤU HÌNH'!$C$13,FLOOR(ROUND((E1583-'CẤU HÌNH'!$C$6)*24,4),0.5),0),0)))</f>
        <v/>
      </c>
      <c r="K1583" s="32" t="str">
        <f>IF(A1583="","",IF(COUNTIF('CẤU HÌNH'!$E$5:$E$24,A1583)&gt;0,'CẤU HÌNH'!$C$16,IF(WEEKDAY(A1583)=1,'CẤU HÌNH'!$C$15,'CẤU HÌNH'!$C$14)))</f>
        <v/>
      </c>
      <c r="L1583" s="37" t="str">
        <f t="shared" si="1"/>
        <v/>
      </c>
      <c r="M1583" s="38" t="str">
        <f>IF(OR(A1583="",B1583=""),"",IF(F1583&lt;&gt;"",F1583,IF(G1583=0,"",IF(OR(COUNTIF('CẤU HÌNH'!$E$5:$E$24,A1583)&gt;0,WEEKDAY(A1583)=1),"TC",IF(G1583&gt;='CẤU HÌNH'!$C$11,"X",IF(G1583&gt;='CẤU HÌNH'!$C$12,"N","K"))))))</f>
        <v/>
      </c>
      <c r="N1583" s="17"/>
      <c r="O1583" s="39" t="str">
        <f t="shared" si="2"/>
        <v/>
      </c>
    </row>
    <row r="1584" ht="19.5" customHeight="1">
      <c r="A1584" s="15"/>
      <c r="B1584" s="17"/>
      <c r="C1584" s="22" t="str">
        <f t="array" ref="C1584">IF(B1584="","",IFERROR(INDEX('NHÂN VIÊN'!$C$5:$C$54,MATCH(B1584,'NHÂN VIÊN'!$B$5:$B$54,0)),"⚠ Sai mã NV"))</f>
        <v/>
      </c>
      <c r="D1584" s="24"/>
      <c r="E1584" s="24"/>
      <c r="F1584" s="25"/>
      <c r="G1584" s="32" t="str">
        <f>IF(OR(A1584="",B1584=""),"",IF(AND(D1584&lt;&gt;"",E1584&lt;&gt;""),ROUND(MAX(0,(E1584-D1584)*24-MAX(0,MIN(E1584,'CẤU HÌNH'!$C$8)-MAX(D1584,'CẤU HÌNH'!$C$7))*24),2),0))</f>
        <v/>
      </c>
      <c r="H1584" s="34" t="str">
        <f>IF(M1584="X",IF(D1584&gt;'CẤU HÌNH'!$C$5+'CẤU HÌNH'!$C$10/1440,ROUND((D1584-'CẤU HÌNH'!$C$5)*1440,0),0),"")</f>
        <v/>
      </c>
      <c r="I1584" s="34" t="str">
        <f>IF(M1584="X",IF(E1584&lt;'CẤU HÌNH'!$C$6,ROUND(('CẤU HÌNH'!$C$6-E1584)*1440,0),0),"")</f>
        <v/>
      </c>
      <c r="J1584" s="37" t="str">
        <f>IF(M1584="","",IF(M1584="TC",G1584,IF(M1584="X",IF(ROUND((E1584-'CẤU HÌNH'!$C$6)*24,4)&gt;='CẤU HÌNH'!$C$13,FLOOR(ROUND((E1584-'CẤU HÌNH'!$C$6)*24,4),0.5),0),0)))</f>
        <v/>
      </c>
      <c r="K1584" s="32" t="str">
        <f>IF(A1584="","",IF(COUNTIF('CẤU HÌNH'!$E$5:$E$24,A1584)&gt;0,'CẤU HÌNH'!$C$16,IF(WEEKDAY(A1584)=1,'CẤU HÌNH'!$C$15,'CẤU HÌNH'!$C$14)))</f>
        <v/>
      </c>
      <c r="L1584" s="37" t="str">
        <f t="shared" si="1"/>
        <v/>
      </c>
      <c r="M1584" s="38" t="str">
        <f>IF(OR(A1584="",B1584=""),"",IF(F1584&lt;&gt;"",F1584,IF(G1584=0,"",IF(OR(COUNTIF('CẤU HÌNH'!$E$5:$E$24,A1584)&gt;0,WEEKDAY(A1584)=1),"TC",IF(G1584&gt;='CẤU HÌNH'!$C$11,"X",IF(G1584&gt;='CẤU HÌNH'!$C$12,"N","K"))))))</f>
        <v/>
      </c>
      <c r="N1584" s="17"/>
      <c r="O1584" s="39" t="str">
        <f t="shared" si="2"/>
        <v/>
      </c>
    </row>
    <row r="1585" ht="19.5" customHeight="1">
      <c r="A1585" s="15"/>
      <c r="B1585" s="17"/>
      <c r="C1585" s="22" t="str">
        <f t="array" ref="C1585">IF(B1585="","",IFERROR(INDEX('NHÂN VIÊN'!$C$5:$C$54,MATCH(B1585,'NHÂN VIÊN'!$B$5:$B$54,0)),"⚠ Sai mã NV"))</f>
        <v/>
      </c>
      <c r="D1585" s="24"/>
      <c r="E1585" s="24"/>
      <c r="F1585" s="25"/>
      <c r="G1585" s="32" t="str">
        <f>IF(OR(A1585="",B1585=""),"",IF(AND(D1585&lt;&gt;"",E1585&lt;&gt;""),ROUND(MAX(0,(E1585-D1585)*24-MAX(0,MIN(E1585,'CẤU HÌNH'!$C$8)-MAX(D1585,'CẤU HÌNH'!$C$7))*24),2),0))</f>
        <v/>
      </c>
      <c r="H1585" s="34" t="str">
        <f>IF(M1585="X",IF(D1585&gt;'CẤU HÌNH'!$C$5+'CẤU HÌNH'!$C$10/1440,ROUND((D1585-'CẤU HÌNH'!$C$5)*1440,0),0),"")</f>
        <v/>
      </c>
      <c r="I1585" s="34" t="str">
        <f>IF(M1585="X",IF(E1585&lt;'CẤU HÌNH'!$C$6,ROUND(('CẤU HÌNH'!$C$6-E1585)*1440,0),0),"")</f>
        <v/>
      </c>
      <c r="J1585" s="37" t="str">
        <f>IF(M1585="","",IF(M1585="TC",G1585,IF(M1585="X",IF(ROUND((E1585-'CẤU HÌNH'!$C$6)*24,4)&gt;='CẤU HÌNH'!$C$13,FLOOR(ROUND((E1585-'CẤU HÌNH'!$C$6)*24,4),0.5),0),0)))</f>
        <v/>
      </c>
      <c r="K1585" s="32" t="str">
        <f>IF(A1585="","",IF(COUNTIF('CẤU HÌNH'!$E$5:$E$24,A1585)&gt;0,'CẤU HÌNH'!$C$16,IF(WEEKDAY(A1585)=1,'CẤU HÌNH'!$C$15,'CẤU HÌNH'!$C$14)))</f>
        <v/>
      </c>
      <c r="L1585" s="37" t="str">
        <f t="shared" si="1"/>
        <v/>
      </c>
      <c r="M1585" s="38" t="str">
        <f>IF(OR(A1585="",B1585=""),"",IF(F1585&lt;&gt;"",F1585,IF(G1585=0,"",IF(OR(COUNTIF('CẤU HÌNH'!$E$5:$E$24,A1585)&gt;0,WEEKDAY(A1585)=1),"TC",IF(G1585&gt;='CẤU HÌNH'!$C$11,"X",IF(G1585&gt;='CẤU HÌNH'!$C$12,"N","K"))))))</f>
        <v/>
      </c>
      <c r="N1585" s="17"/>
      <c r="O1585" s="39" t="str">
        <f t="shared" si="2"/>
        <v/>
      </c>
    </row>
    <row r="1586" ht="19.5" customHeight="1">
      <c r="A1586" s="15"/>
      <c r="B1586" s="17"/>
      <c r="C1586" s="22" t="str">
        <f t="array" ref="C1586">IF(B1586="","",IFERROR(INDEX('NHÂN VIÊN'!$C$5:$C$54,MATCH(B1586,'NHÂN VIÊN'!$B$5:$B$54,0)),"⚠ Sai mã NV"))</f>
        <v/>
      </c>
      <c r="D1586" s="24"/>
      <c r="E1586" s="24"/>
      <c r="F1586" s="25"/>
      <c r="G1586" s="32" t="str">
        <f>IF(OR(A1586="",B1586=""),"",IF(AND(D1586&lt;&gt;"",E1586&lt;&gt;""),ROUND(MAX(0,(E1586-D1586)*24-MAX(0,MIN(E1586,'CẤU HÌNH'!$C$8)-MAX(D1586,'CẤU HÌNH'!$C$7))*24),2),0))</f>
        <v/>
      </c>
      <c r="H1586" s="34" t="str">
        <f>IF(M1586="X",IF(D1586&gt;'CẤU HÌNH'!$C$5+'CẤU HÌNH'!$C$10/1440,ROUND((D1586-'CẤU HÌNH'!$C$5)*1440,0),0),"")</f>
        <v/>
      </c>
      <c r="I1586" s="34" t="str">
        <f>IF(M1586="X",IF(E1586&lt;'CẤU HÌNH'!$C$6,ROUND(('CẤU HÌNH'!$C$6-E1586)*1440,0),0),"")</f>
        <v/>
      </c>
      <c r="J1586" s="37" t="str">
        <f>IF(M1586="","",IF(M1586="TC",G1586,IF(M1586="X",IF(ROUND((E1586-'CẤU HÌNH'!$C$6)*24,4)&gt;='CẤU HÌNH'!$C$13,FLOOR(ROUND((E1586-'CẤU HÌNH'!$C$6)*24,4),0.5),0),0)))</f>
        <v/>
      </c>
      <c r="K1586" s="32" t="str">
        <f>IF(A1586="","",IF(COUNTIF('CẤU HÌNH'!$E$5:$E$24,A1586)&gt;0,'CẤU HÌNH'!$C$16,IF(WEEKDAY(A1586)=1,'CẤU HÌNH'!$C$15,'CẤU HÌNH'!$C$14)))</f>
        <v/>
      </c>
      <c r="L1586" s="37" t="str">
        <f t="shared" si="1"/>
        <v/>
      </c>
      <c r="M1586" s="38" t="str">
        <f>IF(OR(A1586="",B1586=""),"",IF(F1586&lt;&gt;"",F1586,IF(G1586=0,"",IF(OR(COUNTIF('CẤU HÌNH'!$E$5:$E$24,A1586)&gt;0,WEEKDAY(A1586)=1),"TC",IF(G1586&gt;='CẤU HÌNH'!$C$11,"X",IF(G1586&gt;='CẤU HÌNH'!$C$12,"N","K"))))))</f>
        <v/>
      </c>
      <c r="N1586" s="17"/>
      <c r="O1586" s="39" t="str">
        <f t="shared" si="2"/>
        <v/>
      </c>
    </row>
    <row r="1587" ht="19.5" customHeight="1">
      <c r="A1587" s="15"/>
      <c r="B1587" s="17"/>
      <c r="C1587" s="22" t="str">
        <f t="array" ref="C1587">IF(B1587="","",IFERROR(INDEX('NHÂN VIÊN'!$C$5:$C$54,MATCH(B1587,'NHÂN VIÊN'!$B$5:$B$54,0)),"⚠ Sai mã NV"))</f>
        <v/>
      </c>
      <c r="D1587" s="24"/>
      <c r="E1587" s="24"/>
      <c r="F1587" s="25"/>
      <c r="G1587" s="32" t="str">
        <f>IF(OR(A1587="",B1587=""),"",IF(AND(D1587&lt;&gt;"",E1587&lt;&gt;""),ROUND(MAX(0,(E1587-D1587)*24-MAX(0,MIN(E1587,'CẤU HÌNH'!$C$8)-MAX(D1587,'CẤU HÌNH'!$C$7))*24),2),0))</f>
        <v/>
      </c>
      <c r="H1587" s="34" t="str">
        <f>IF(M1587="X",IF(D1587&gt;'CẤU HÌNH'!$C$5+'CẤU HÌNH'!$C$10/1440,ROUND((D1587-'CẤU HÌNH'!$C$5)*1440,0),0),"")</f>
        <v/>
      </c>
      <c r="I1587" s="34" t="str">
        <f>IF(M1587="X",IF(E1587&lt;'CẤU HÌNH'!$C$6,ROUND(('CẤU HÌNH'!$C$6-E1587)*1440,0),0),"")</f>
        <v/>
      </c>
      <c r="J1587" s="37" t="str">
        <f>IF(M1587="","",IF(M1587="TC",G1587,IF(M1587="X",IF(ROUND((E1587-'CẤU HÌNH'!$C$6)*24,4)&gt;='CẤU HÌNH'!$C$13,FLOOR(ROUND((E1587-'CẤU HÌNH'!$C$6)*24,4),0.5),0),0)))</f>
        <v/>
      </c>
      <c r="K1587" s="32" t="str">
        <f>IF(A1587="","",IF(COUNTIF('CẤU HÌNH'!$E$5:$E$24,A1587)&gt;0,'CẤU HÌNH'!$C$16,IF(WEEKDAY(A1587)=1,'CẤU HÌNH'!$C$15,'CẤU HÌNH'!$C$14)))</f>
        <v/>
      </c>
      <c r="L1587" s="37" t="str">
        <f t="shared" si="1"/>
        <v/>
      </c>
      <c r="M1587" s="38" t="str">
        <f>IF(OR(A1587="",B1587=""),"",IF(F1587&lt;&gt;"",F1587,IF(G1587=0,"",IF(OR(COUNTIF('CẤU HÌNH'!$E$5:$E$24,A1587)&gt;0,WEEKDAY(A1587)=1),"TC",IF(G1587&gt;='CẤU HÌNH'!$C$11,"X",IF(G1587&gt;='CẤU HÌNH'!$C$12,"N","K"))))))</f>
        <v/>
      </c>
      <c r="N1587" s="17"/>
      <c r="O1587" s="39" t="str">
        <f t="shared" si="2"/>
        <v/>
      </c>
    </row>
    <row r="1588" ht="19.5" customHeight="1">
      <c r="A1588" s="15"/>
      <c r="B1588" s="17"/>
      <c r="C1588" s="22" t="str">
        <f t="array" ref="C1588">IF(B1588="","",IFERROR(INDEX('NHÂN VIÊN'!$C$5:$C$54,MATCH(B1588,'NHÂN VIÊN'!$B$5:$B$54,0)),"⚠ Sai mã NV"))</f>
        <v/>
      </c>
      <c r="D1588" s="24"/>
      <c r="E1588" s="24"/>
      <c r="F1588" s="25"/>
      <c r="G1588" s="32" t="str">
        <f>IF(OR(A1588="",B1588=""),"",IF(AND(D1588&lt;&gt;"",E1588&lt;&gt;""),ROUND(MAX(0,(E1588-D1588)*24-MAX(0,MIN(E1588,'CẤU HÌNH'!$C$8)-MAX(D1588,'CẤU HÌNH'!$C$7))*24),2),0))</f>
        <v/>
      </c>
      <c r="H1588" s="34" t="str">
        <f>IF(M1588="X",IF(D1588&gt;'CẤU HÌNH'!$C$5+'CẤU HÌNH'!$C$10/1440,ROUND((D1588-'CẤU HÌNH'!$C$5)*1440,0),0),"")</f>
        <v/>
      </c>
      <c r="I1588" s="34" t="str">
        <f>IF(M1588="X",IF(E1588&lt;'CẤU HÌNH'!$C$6,ROUND(('CẤU HÌNH'!$C$6-E1588)*1440,0),0),"")</f>
        <v/>
      </c>
      <c r="J1588" s="37" t="str">
        <f>IF(M1588="","",IF(M1588="TC",G1588,IF(M1588="X",IF(ROUND((E1588-'CẤU HÌNH'!$C$6)*24,4)&gt;='CẤU HÌNH'!$C$13,FLOOR(ROUND((E1588-'CẤU HÌNH'!$C$6)*24,4),0.5),0),0)))</f>
        <v/>
      </c>
      <c r="K1588" s="32" t="str">
        <f>IF(A1588="","",IF(COUNTIF('CẤU HÌNH'!$E$5:$E$24,A1588)&gt;0,'CẤU HÌNH'!$C$16,IF(WEEKDAY(A1588)=1,'CẤU HÌNH'!$C$15,'CẤU HÌNH'!$C$14)))</f>
        <v/>
      </c>
      <c r="L1588" s="37" t="str">
        <f t="shared" si="1"/>
        <v/>
      </c>
      <c r="M1588" s="38" t="str">
        <f>IF(OR(A1588="",B1588=""),"",IF(F1588&lt;&gt;"",F1588,IF(G1588=0,"",IF(OR(COUNTIF('CẤU HÌNH'!$E$5:$E$24,A1588)&gt;0,WEEKDAY(A1588)=1),"TC",IF(G1588&gt;='CẤU HÌNH'!$C$11,"X",IF(G1588&gt;='CẤU HÌNH'!$C$12,"N","K"))))))</f>
        <v/>
      </c>
      <c r="N1588" s="17"/>
      <c r="O1588" s="39" t="str">
        <f t="shared" si="2"/>
        <v/>
      </c>
    </row>
    <row r="1589" ht="19.5" customHeight="1">
      <c r="A1589" s="15"/>
      <c r="B1589" s="17"/>
      <c r="C1589" s="22" t="str">
        <f t="array" ref="C1589">IF(B1589="","",IFERROR(INDEX('NHÂN VIÊN'!$C$5:$C$54,MATCH(B1589,'NHÂN VIÊN'!$B$5:$B$54,0)),"⚠ Sai mã NV"))</f>
        <v/>
      </c>
      <c r="D1589" s="24"/>
      <c r="E1589" s="24"/>
      <c r="F1589" s="25"/>
      <c r="G1589" s="32" t="str">
        <f>IF(OR(A1589="",B1589=""),"",IF(AND(D1589&lt;&gt;"",E1589&lt;&gt;""),ROUND(MAX(0,(E1589-D1589)*24-MAX(0,MIN(E1589,'CẤU HÌNH'!$C$8)-MAX(D1589,'CẤU HÌNH'!$C$7))*24),2),0))</f>
        <v/>
      </c>
      <c r="H1589" s="34" t="str">
        <f>IF(M1589="X",IF(D1589&gt;'CẤU HÌNH'!$C$5+'CẤU HÌNH'!$C$10/1440,ROUND((D1589-'CẤU HÌNH'!$C$5)*1440,0),0),"")</f>
        <v/>
      </c>
      <c r="I1589" s="34" t="str">
        <f>IF(M1589="X",IF(E1589&lt;'CẤU HÌNH'!$C$6,ROUND(('CẤU HÌNH'!$C$6-E1589)*1440,0),0),"")</f>
        <v/>
      </c>
      <c r="J1589" s="37" t="str">
        <f>IF(M1589="","",IF(M1589="TC",G1589,IF(M1589="X",IF(ROUND((E1589-'CẤU HÌNH'!$C$6)*24,4)&gt;='CẤU HÌNH'!$C$13,FLOOR(ROUND((E1589-'CẤU HÌNH'!$C$6)*24,4),0.5),0),0)))</f>
        <v/>
      </c>
      <c r="K1589" s="32" t="str">
        <f>IF(A1589="","",IF(COUNTIF('CẤU HÌNH'!$E$5:$E$24,A1589)&gt;0,'CẤU HÌNH'!$C$16,IF(WEEKDAY(A1589)=1,'CẤU HÌNH'!$C$15,'CẤU HÌNH'!$C$14)))</f>
        <v/>
      </c>
      <c r="L1589" s="37" t="str">
        <f t="shared" si="1"/>
        <v/>
      </c>
      <c r="M1589" s="38" t="str">
        <f>IF(OR(A1589="",B1589=""),"",IF(F1589&lt;&gt;"",F1589,IF(G1589=0,"",IF(OR(COUNTIF('CẤU HÌNH'!$E$5:$E$24,A1589)&gt;0,WEEKDAY(A1589)=1),"TC",IF(G1589&gt;='CẤU HÌNH'!$C$11,"X",IF(G1589&gt;='CẤU HÌNH'!$C$12,"N","K"))))))</f>
        <v/>
      </c>
      <c r="N1589" s="17"/>
      <c r="O1589" s="39" t="str">
        <f t="shared" si="2"/>
        <v/>
      </c>
    </row>
    <row r="1590" ht="19.5" customHeight="1">
      <c r="A1590" s="15"/>
      <c r="B1590" s="17"/>
      <c r="C1590" s="22" t="str">
        <f t="array" ref="C1590">IF(B1590="","",IFERROR(INDEX('NHÂN VIÊN'!$C$5:$C$54,MATCH(B1590,'NHÂN VIÊN'!$B$5:$B$54,0)),"⚠ Sai mã NV"))</f>
        <v/>
      </c>
      <c r="D1590" s="24"/>
      <c r="E1590" s="24"/>
      <c r="F1590" s="25"/>
      <c r="G1590" s="32" t="str">
        <f>IF(OR(A1590="",B1590=""),"",IF(AND(D1590&lt;&gt;"",E1590&lt;&gt;""),ROUND(MAX(0,(E1590-D1590)*24-MAX(0,MIN(E1590,'CẤU HÌNH'!$C$8)-MAX(D1590,'CẤU HÌNH'!$C$7))*24),2),0))</f>
        <v/>
      </c>
      <c r="H1590" s="34" t="str">
        <f>IF(M1590="X",IF(D1590&gt;'CẤU HÌNH'!$C$5+'CẤU HÌNH'!$C$10/1440,ROUND((D1590-'CẤU HÌNH'!$C$5)*1440,0),0),"")</f>
        <v/>
      </c>
      <c r="I1590" s="34" t="str">
        <f>IF(M1590="X",IF(E1590&lt;'CẤU HÌNH'!$C$6,ROUND(('CẤU HÌNH'!$C$6-E1590)*1440,0),0),"")</f>
        <v/>
      </c>
      <c r="J1590" s="37" t="str">
        <f>IF(M1590="","",IF(M1590="TC",G1590,IF(M1590="X",IF(ROUND((E1590-'CẤU HÌNH'!$C$6)*24,4)&gt;='CẤU HÌNH'!$C$13,FLOOR(ROUND((E1590-'CẤU HÌNH'!$C$6)*24,4),0.5),0),0)))</f>
        <v/>
      </c>
      <c r="K1590" s="32" t="str">
        <f>IF(A1590="","",IF(COUNTIF('CẤU HÌNH'!$E$5:$E$24,A1590)&gt;0,'CẤU HÌNH'!$C$16,IF(WEEKDAY(A1590)=1,'CẤU HÌNH'!$C$15,'CẤU HÌNH'!$C$14)))</f>
        <v/>
      </c>
      <c r="L1590" s="37" t="str">
        <f t="shared" si="1"/>
        <v/>
      </c>
      <c r="M1590" s="38" t="str">
        <f>IF(OR(A1590="",B1590=""),"",IF(F1590&lt;&gt;"",F1590,IF(G1590=0,"",IF(OR(COUNTIF('CẤU HÌNH'!$E$5:$E$24,A1590)&gt;0,WEEKDAY(A1590)=1),"TC",IF(G1590&gt;='CẤU HÌNH'!$C$11,"X",IF(G1590&gt;='CẤU HÌNH'!$C$12,"N","K"))))))</f>
        <v/>
      </c>
      <c r="N1590" s="17"/>
      <c r="O1590" s="39" t="str">
        <f t="shared" si="2"/>
        <v/>
      </c>
    </row>
    <row r="1591" ht="19.5" customHeight="1">
      <c r="A1591" s="15"/>
      <c r="B1591" s="17"/>
      <c r="C1591" s="22" t="str">
        <f t="array" ref="C1591">IF(B1591="","",IFERROR(INDEX('NHÂN VIÊN'!$C$5:$C$54,MATCH(B1591,'NHÂN VIÊN'!$B$5:$B$54,0)),"⚠ Sai mã NV"))</f>
        <v/>
      </c>
      <c r="D1591" s="24"/>
      <c r="E1591" s="24"/>
      <c r="F1591" s="25"/>
      <c r="G1591" s="32" t="str">
        <f>IF(OR(A1591="",B1591=""),"",IF(AND(D1591&lt;&gt;"",E1591&lt;&gt;""),ROUND(MAX(0,(E1591-D1591)*24-MAX(0,MIN(E1591,'CẤU HÌNH'!$C$8)-MAX(D1591,'CẤU HÌNH'!$C$7))*24),2),0))</f>
        <v/>
      </c>
      <c r="H1591" s="34" t="str">
        <f>IF(M1591="X",IF(D1591&gt;'CẤU HÌNH'!$C$5+'CẤU HÌNH'!$C$10/1440,ROUND((D1591-'CẤU HÌNH'!$C$5)*1440,0),0),"")</f>
        <v/>
      </c>
      <c r="I1591" s="34" t="str">
        <f>IF(M1591="X",IF(E1591&lt;'CẤU HÌNH'!$C$6,ROUND(('CẤU HÌNH'!$C$6-E1591)*1440,0),0),"")</f>
        <v/>
      </c>
      <c r="J1591" s="37" t="str">
        <f>IF(M1591="","",IF(M1591="TC",G1591,IF(M1591="X",IF(ROUND((E1591-'CẤU HÌNH'!$C$6)*24,4)&gt;='CẤU HÌNH'!$C$13,FLOOR(ROUND((E1591-'CẤU HÌNH'!$C$6)*24,4),0.5),0),0)))</f>
        <v/>
      </c>
      <c r="K1591" s="32" t="str">
        <f>IF(A1591="","",IF(COUNTIF('CẤU HÌNH'!$E$5:$E$24,A1591)&gt;0,'CẤU HÌNH'!$C$16,IF(WEEKDAY(A1591)=1,'CẤU HÌNH'!$C$15,'CẤU HÌNH'!$C$14)))</f>
        <v/>
      </c>
      <c r="L1591" s="37" t="str">
        <f t="shared" si="1"/>
        <v/>
      </c>
      <c r="M1591" s="38" t="str">
        <f>IF(OR(A1591="",B1591=""),"",IF(F1591&lt;&gt;"",F1591,IF(G1591=0,"",IF(OR(COUNTIF('CẤU HÌNH'!$E$5:$E$24,A1591)&gt;0,WEEKDAY(A1591)=1),"TC",IF(G1591&gt;='CẤU HÌNH'!$C$11,"X",IF(G1591&gt;='CẤU HÌNH'!$C$12,"N","K"))))))</f>
        <v/>
      </c>
      <c r="N1591" s="17"/>
      <c r="O1591" s="39" t="str">
        <f t="shared" si="2"/>
        <v/>
      </c>
    </row>
    <row r="1592" ht="19.5" customHeight="1">
      <c r="A1592" s="15"/>
      <c r="B1592" s="17"/>
      <c r="C1592" s="22" t="str">
        <f t="array" ref="C1592">IF(B1592="","",IFERROR(INDEX('NHÂN VIÊN'!$C$5:$C$54,MATCH(B1592,'NHÂN VIÊN'!$B$5:$B$54,0)),"⚠ Sai mã NV"))</f>
        <v/>
      </c>
      <c r="D1592" s="24"/>
      <c r="E1592" s="24"/>
      <c r="F1592" s="25"/>
      <c r="G1592" s="32" t="str">
        <f>IF(OR(A1592="",B1592=""),"",IF(AND(D1592&lt;&gt;"",E1592&lt;&gt;""),ROUND(MAX(0,(E1592-D1592)*24-MAX(0,MIN(E1592,'CẤU HÌNH'!$C$8)-MAX(D1592,'CẤU HÌNH'!$C$7))*24),2),0))</f>
        <v/>
      </c>
      <c r="H1592" s="34" t="str">
        <f>IF(M1592="X",IF(D1592&gt;'CẤU HÌNH'!$C$5+'CẤU HÌNH'!$C$10/1440,ROUND((D1592-'CẤU HÌNH'!$C$5)*1440,0),0),"")</f>
        <v/>
      </c>
      <c r="I1592" s="34" t="str">
        <f>IF(M1592="X",IF(E1592&lt;'CẤU HÌNH'!$C$6,ROUND(('CẤU HÌNH'!$C$6-E1592)*1440,0),0),"")</f>
        <v/>
      </c>
      <c r="J1592" s="37" t="str">
        <f>IF(M1592="","",IF(M1592="TC",G1592,IF(M1592="X",IF(ROUND((E1592-'CẤU HÌNH'!$C$6)*24,4)&gt;='CẤU HÌNH'!$C$13,FLOOR(ROUND((E1592-'CẤU HÌNH'!$C$6)*24,4),0.5),0),0)))</f>
        <v/>
      </c>
      <c r="K1592" s="32" t="str">
        <f>IF(A1592="","",IF(COUNTIF('CẤU HÌNH'!$E$5:$E$24,A1592)&gt;0,'CẤU HÌNH'!$C$16,IF(WEEKDAY(A1592)=1,'CẤU HÌNH'!$C$15,'CẤU HÌNH'!$C$14)))</f>
        <v/>
      </c>
      <c r="L1592" s="37" t="str">
        <f t="shared" si="1"/>
        <v/>
      </c>
      <c r="M1592" s="38" t="str">
        <f>IF(OR(A1592="",B1592=""),"",IF(F1592&lt;&gt;"",F1592,IF(G1592=0,"",IF(OR(COUNTIF('CẤU HÌNH'!$E$5:$E$24,A1592)&gt;0,WEEKDAY(A1592)=1),"TC",IF(G1592&gt;='CẤU HÌNH'!$C$11,"X",IF(G1592&gt;='CẤU HÌNH'!$C$12,"N","K"))))))</f>
        <v/>
      </c>
      <c r="N1592" s="17"/>
      <c r="O1592" s="39" t="str">
        <f t="shared" si="2"/>
        <v/>
      </c>
    </row>
    <row r="1593" ht="19.5" customHeight="1">
      <c r="A1593" s="15"/>
      <c r="B1593" s="17"/>
      <c r="C1593" s="22" t="str">
        <f t="array" ref="C1593">IF(B1593="","",IFERROR(INDEX('NHÂN VIÊN'!$C$5:$C$54,MATCH(B1593,'NHÂN VIÊN'!$B$5:$B$54,0)),"⚠ Sai mã NV"))</f>
        <v/>
      </c>
      <c r="D1593" s="24"/>
      <c r="E1593" s="24"/>
      <c r="F1593" s="25"/>
      <c r="G1593" s="32" t="str">
        <f>IF(OR(A1593="",B1593=""),"",IF(AND(D1593&lt;&gt;"",E1593&lt;&gt;""),ROUND(MAX(0,(E1593-D1593)*24-MAX(0,MIN(E1593,'CẤU HÌNH'!$C$8)-MAX(D1593,'CẤU HÌNH'!$C$7))*24),2),0))</f>
        <v/>
      </c>
      <c r="H1593" s="34" t="str">
        <f>IF(M1593="X",IF(D1593&gt;'CẤU HÌNH'!$C$5+'CẤU HÌNH'!$C$10/1440,ROUND((D1593-'CẤU HÌNH'!$C$5)*1440,0),0),"")</f>
        <v/>
      </c>
      <c r="I1593" s="34" t="str">
        <f>IF(M1593="X",IF(E1593&lt;'CẤU HÌNH'!$C$6,ROUND(('CẤU HÌNH'!$C$6-E1593)*1440,0),0),"")</f>
        <v/>
      </c>
      <c r="J1593" s="37" t="str">
        <f>IF(M1593="","",IF(M1593="TC",G1593,IF(M1593="X",IF(ROUND((E1593-'CẤU HÌNH'!$C$6)*24,4)&gt;='CẤU HÌNH'!$C$13,FLOOR(ROUND((E1593-'CẤU HÌNH'!$C$6)*24,4),0.5),0),0)))</f>
        <v/>
      </c>
      <c r="K1593" s="32" t="str">
        <f>IF(A1593="","",IF(COUNTIF('CẤU HÌNH'!$E$5:$E$24,A1593)&gt;0,'CẤU HÌNH'!$C$16,IF(WEEKDAY(A1593)=1,'CẤU HÌNH'!$C$15,'CẤU HÌNH'!$C$14)))</f>
        <v/>
      </c>
      <c r="L1593" s="37" t="str">
        <f t="shared" si="1"/>
        <v/>
      </c>
      <c r="M1593" s="38" t="str">
        <f>IF(OR(A1593="",B1593=""),"",IF(F1593&lt;&gt;"",F1593,IF(G1593=0,"",IF(OR(COUNTIF('CẤU HÌNH'!$E$5:$E$24,A1593)&gt;0,WEEKDAY(A1593)=1),"TC",IF(G1593&gt;='CẤU HÌNH'!$C$11,"X",IF(G1593&gt;='CẤU HÌNH'!$C$12,"N","K"))))))</f>
        <v/>
      </c>
      <c r="N1593" s="17"/>
      <c r="O1593" s="39" t="str">
        <f t="shared" si="2"/>
        <v/>
      </c>
    </row>
    <row r="1594" ht="19.5" customHeight="1">
      <c r="A1594" s="15"/>
      <c r="B1594" s="17"/>
      <c r="C1594" s="22" t="str">
        <f t="array" ref="C1594">IF(B1594="","",IFERROR(INDEX('NHÂN VIÊN'!$C$5:$C$54,MATCH(B1594,'NHÂN VIÊN'!$B$5:$B$54,0)),"⚠ Sai mã NV"))</f>
        <v/>
      </c>
      <c r="D1594" s="24"/>
      <c r="E1594" s="24"/>
      <c r="F1594" s="25"/>
      <c r="G1594" s="32" t="str">
        <f>IF(OR(A1594="",B1594=""),"",IF(AND(D1594&lt;&gt;"",E1594&lt;&gt;""),ROUND(MAX(0,(E1594-D1594)*24-MAX(0,MIN(E1594,'CẤU HÌNH'!$C$8)-MAX(D1594,'CẤU HÌNH'!$C$7))*24),2),0))</f>
        <v/>
      </c>
      <c r="H1594" s="34" t="str">
        <f>IF(M1594="X",IF(D1594&gt;'CẤU HÌNH'!$C$5+'CẤU HÌNH'!$C$10/1440,ROUND((D1594-'CẤU HÌNH'!$C$5)*1440,0),0),"")</f>
        <v/>
      </c>
      <c r="I1594" s="34" t="str">
        <f>IF(M1594="X",IF(E1594&lt;'CẤU HÌNH'!$C$6,ROUND(('CẤU HÌNH'!$C$6-E1594)*1440,0),0),"")</f>
        <v/>
      </c>
      <c r="J1594" s="37" t="str">
        <f>IF(M1594="","",IF(M1594="TC",G1594,IF(M1594="X",IF(ROUND((E1594-'CẤU HÌNH'!$C$6)*24,4)&gt;='CẤU HÌNH'!$C$13,FLOOR(ROUND((E1594-'CẤU HÌNH'!$C$6)*24,4),0.5),0),0)))</f>
        <v/>
      </c>
      <c r="K1594" s="32" t="str">
        <f>IF(A1594="","",IF(COUNTIF('CẤU HÌNH'!$E$5:$E$24,A1594)&gt;0,'CẤU HÌNH'!$C$16,IF(WEEKDAY(A1594)=1,'CẤU HÌNH'!$C$15,'CẤU HÌNH'!$C$14)))</f>
        <v/>
      </c>
      <c r="L1594" s="37" t="str">
        <f t="shared" si="1"/>
        <v/>
      </c>
      <c r="M1594" s="38" t="str">
        <f>IF(OR(A1594="",B1594=""),"",IF(F1594&lt;&gt;"",F1594,IF(G1594=0,"",IF(OR(COUNTIF('CẤU HÌNH'!$E$5:$E$24,A1594)&gt;0,WEEKDAY(A1594)=1),"TC",IF(G1594&gt;='CẤU HÌNH'!$C$11,"X",IF(G1594&gt;='CẤU HÌNH'!$C$12,"N","K"))))))</f>
        <v/>
      </c>
      <c r="N1594" s="17"/>
      <c r="O1594" s="39" t="str">
        <f t="shared" si="2"/>
        <v/>
      </c>
    </row>
    <row r="1595" ht="19.5" customHeight="1">
      <c r="A1595" s="15"/>
      <c r="B1595" s="17"/>
      <c r="C1595" s="22" t="str">
        <f t="array" ref="C1595">IF(B1595="","",IFERROR(INDEX('NHÂN VIÊN'!$C$5:$C$54,MATCH(B1595,'NHÂN VIÊN'!$B$5:$B$54,0)),"⚠ Sai mã NV"))</f>
        <v/>
      </c>
      <c r="D1595" s="24"/>
      <c r="E1595" s="24"/>
      <c r="F1595" s="25"/>
      <c r="G1595" s="32" t="str">
        <f>IF(OR(A1595="",B1595=""),"",IF(AND(D1595&lt;&gt;"",E1595&lt;&gt;""),ROUND(MAX(0,(E1595-D1595)*24-MAX(0,MIN(E1595,'CẤU HÌNH'!$C$8)-MAX(D1595,'CẤU HÌNH'!$C$7))*24),2),0))</f>
        <v/>
      </c>
      <c r="H1595" s="34" t="str">
        <f>IF(M1595="X",IF(D1595&gt;'CẤU HÌNH'!$C$5+'CẤU HÌNH'!$C$10/1440,ROUND((D1595-'CẤU HÌNH'!$C$5)*1440,0),0),"")</f>
        <v/>
      </c>
      <c r="I1595" s="34" t="str">
        <f>IF(M1595="X",IF(E1595&lt;'CẤU HÌNH'!$C$6,ROUND(('CẤU HÌNH'!$C$6-E1595)*1440,0),0),"")</f>
        <v/>
      </c>
      <c r="J1595" s="37" t="str">
        <f>IF(M1595="","",IF(M1595="TC",G1595,IF(M1595="X",IF(ROUND((E1595-'CẤU HÌNH'!$C$6)*24,4)&gt;='CẤU HÌNH'!$C$13,FLOOR(ROUND((E1595-'CẤU HÌNH'!$C$6)*24,4),0.5),0),0)))</f>
        <v/>
      </c>
      <c r="K1595" s="32" t="str">
        <f>IF(A1595="","",IF(COUNTIF('CẤU HÌNH'!$E$5:$E$24,A1595)&gt;0,'CẤU HÌNH'!$C$16,IF(WEEKDAY(A1595)=1,'CẤU HÌNH'!$C$15,'CẤU HÌNH'!$C$14)))</f>
        <v/>
      </c>
      <c r="L1595" s="37" t="str">
        <f t="shared" si="1"/>
        <v/>
      </c>
      <c r="M1595" s="38" t="str">
        <f>IF(OR(A1595="",B1595=""),"",IF(F1595&lt;&gt;"",F1595,IF(G1595=0,"",IF(OR(COUNTIF('CẤU HÌNH'!$E$5:$E$24,A1595)&gt;0,WEEKDAY(A1595)=1),"TC",IF(G1595&gt;='CẤU HÌNH'!$C$11,"X",IF(G1595&gt;='CẤU HÌNH'!$C$12,"N","K"))))))</f>
        <v/>
      </c>
      <c r="N1595" s="17"/>
      <c r="O1595" s="39" t="str">
        <f t="shared" si="2"/>
        <v/>
      </c>
    </row>
    <row r="1596" ht="19.5" customHeight="1">
      <c r="A1596" s="15"/>
      <c r="B1596" s="17"/>
      <c r="C1596" s="22" t="str">
        <f t="array" ref="C1596">IF(B1596="","",IFERROR(INDEX('NHÂN VIÊN'!$C$5:$C$54,MATCH(B1596,'NHÂN VIÊN'!$B$5:$B$54,0)),"⚠ Sai mã NV"))</f>
        <v/>
      </c>
      <c r="D1596" s="24"/>
      <c r="E1596" s="24"/>
      <c r="F1596" s="25"/>
      <c r="G1596" s="32" t="str">
        <f>IF(OR(A1596="",B1596=""),"",IF(AND(D1596&lt;&gt;"",E1596&lt;&gt;""),ROUND(MAX(0,(E1596-D1596)*24-MAX(0,MIN(E1596,'CẤU HÌNH'!$C$8)-MAX(D1596,'CẤU HÌNH'!$C$7))*24),2),0))</f>
        <v/>
      </c>
      <c r="H1596" s="34" t="str">
        <f>IF(M1596="X",IF(D1596&gt;'CẤU HÌNH'!$C$5+'CẤU HÌNH'!$C$10/1440,ROUND((D1596-'CẤU HÌNH'!$C$5)*1440,0),0),"")</f>
        <v/>
      </c>
      <c r="I1596" s="34" t="str">
        <f>IF(M1596="X",IF(E1596&lt;'CẤU HÌNH'!$C$6,ROUND(('CẤU HÌNH'!$C$6-E1596)*1440,0),0),"")</f>
        <v/>
      </c>
      <c r="J1596" s="37" t="str">
        <f>IF(M1596="","",IF(M1596="TC",G1596,IF(M1596="X",IF(ROUND((E1596-'CẤU HÌNH'!$C$6)*24,4)&gt;='CẤU HÌNH'!$C$13,FLOOR(ROUND((E1596-'CẤU HÌNH'!$C$6)*24,4),0.5),0),0)))</f>
        <v/>
      </c>
      <c r="K1596" s="32" t="str">
        <f>IF(A1596="","",IF(COUNTIF('CẤU HÌNH'!$E$5:$E$24,A1596)&gt;0,'CẤU HÌNH'!$C$16,IF(WEEKDAY(A1596)=1,'CẤU HÌNH'!$C$15,'CẤU HÌNH'!$C$14)))</f>
        <v/>
      </c>
      <c r="L1596" s="37" t="str">
        <f t="shared" si="1"/>
        <v/>
      </c>
      <c r="M1596" s="38" t="str">
        <f>IF(OR(A1596="",B1596=""),"",IF(F1596&lt;&gt;"",F1596,IF(G1596=0,"",IF(OR(COUNTIF('CẤU HÌNH'!$E$5:$E$24,A1596)&gt;0,WEEKDAY(A1596)=1),"TC",IF(G1596&gt;='CẤU HÌNH'!$C$11,"X",IF(G1596&gt;='CẤU HÌNH'!$C$12,"N","K"))))))</f>
        <v/>
      </c>
      <c r="N1596" s="17"/>
      <c r="O1596" s="39" t="str">
        <f t="shared" si="2"/>
        <v/>
      </c>
    </row>
    <row r="1597" ht="19.5" customHeight="1">
      <c r="A1597" s="15"/>
      <c r="B1597" s="17"/>
      <c r="C1597" s="22" t="str">
        <f t="array" ref="C1597">IF(B1597="","",IFERROR(INDEX('NHÂN VIÊN'!$C$5:$C$54,MATCH(B1597,'NHÂN VIÊN'!$B$5:$B$54,0)),"⚠ Sai mã NV"))</f>
        <v/>
      </c>
      <c r="D1597" s="24"/>
      <c r="E1597" s="24"/>
      <c r="F1597" s="25"/>
      <c r="G1597" s="32" t="str">
        <f>IF(OR(A1597="",B1597=""),"",IF(AND(D1597&lt;&gt;"",E1597&lt;&gt;""),ROUND(MAX(0,(E1597-D1597)*24-MAX(0,MIN(E1597,'CẤU HÌNH'!$C$8)-MAX(D1597,'CẤU HÌNH'!$C$7))*24),2),0))</f>
        <v/>
      </c>
      <c r="H1597" s="34" t="str">
        <f>IF(M1597="X",IF(D1597&gt;'CẤU HÌNH'!$C$5+'CẤU HÌNH'!$C$10/1440,ROUND((D1597-'CẤU HÌNH'!$C$5)*1440,0),0),"")</f>
        <v/>
      </c>
      <c r="I1597" s="34" t="str">
        <f>IF(M1597="X",IF(E1597&lt;'CẤU HÌNH'!$C$6,ROUND(('CẤU HÌNH'!$C$6-E1597)*1440,0),0),"")</f>
        <v/>
      </c>
      <c r="J1597" s="37" t="str">
        <f>IF(M1597="","",IF(M1597="TC",G1597,IF(M1597="X",IF(ROUND((E1597-'CẤU HÌNH'!$C$6)*24,4)&gt;='CẤU HÌNH'!$C$13,FLOOR(ROUND((E1597-'CẤU HÌNH'!$C$6)*24,4),0.5),0),0)))</f>
        <v/>
      </c>
      <c r="K1597" s="32" t="str">
        <f>IF(A1597="","",IF(COUNTIF('CẤU HÌNH'!$E$5:$E$24,A1597)&gt;0,'CẤU HÌNH'!$C$16,IF(WEEKDAY(A1597)=1,'CẤU HÌNH'!$C$15,'CẤU HÌNH'!$C$14)))</f>
        <v/>
      </c>
      <c r="L1597" s="37" t="str">
        <f t="shared" si="1"/>
        <v/>
      </c>
      <c r="M1597" s="38" t="str">
        <f>IF(OR(A1597="",B1597=""),"",IF(F1597&lt;&gt;"",F1597,IF(G1597=0,"",IF(OR(COUNTIF('CẤU HÌNH'!$E$5:$E$24,A1597)&gt;0,WEEKDAY(A1597)=1),"TC",IF(G1597&gt;='CẤU HÌNH'!$C$11,"X",IF(G1597&gt;='CẤU HÌNH'!$C$12,"N","K"))))))</f>
        <v/>
      </c>
      <c r="N1597" s="17"/>
      <c r="O1597" s="39" t="str">
        <f t="shared" si="2"/>
        <v/>
      </c>
    </row>
    <row r="1598" ht="19.5" customHeight="1">
      <c r="A1598" s="15"/>
      <c r="B1598" s="17"/>
      <c r="C1598" s="22" t="str">
        <f t="array" ref="C1598">IF(B1598="","",IFERROR(INDEX('NHÂN VIÊN'!$C$5:$C$54,MATCH(B1598,'NHÂN VIÊN'!$B$5:$B$54,0)),"⚠ Sai mã NV"))</f>
        <v/>
      </c>
      <c r="D1598" s="24"/>
      <c r="E1598" s="24"/>
      <c r="F1598" s="25"/>
      <c r="G1598" s="32" t="str">
        <f>IF(OR(A1598="",B1598=""),"",IF(AND(D1598&lt;&gt;"",E1598&lt;&gt;""),ROUND(MAX(0,(E1598-D1598)*24-MAX(0,MIN(E1598,'CẤU HÌNH'!$C$8)-MAX(D1598,'CẤU HÌNH'!$C$7))*24),2),0))</f>
        <v/>
      </c>
      <c r="H1598" s="34" t="str">
        <f>IF(M1598="X",IF(D1598&gt;'CẤU HÌNH'!$C$5+'CẤU HÌNH'!$C$10/1440,ROUND((D1598-'CẤU HÌNH'!$C$5)*1440,0),0),"")</f>
        <v/>
      </c>
      <c r="I1598" s="34" t="str">
        <f>IF(M1598="X",IF(E1598&lt;'CẤU HÌNH'!$C$6,ROUND(('CẤU HÌNH'!$C$6-E1598)*1440,0),0),"")</f>
        <v/>
      </c>
      <c r="J1598" s="37" t="str">
        <f>IF(M1598="","",IF(M1598="TC",G1598,IF(M1598="X",IF(ROUND((E1598-'CẤU HÌNH'!$C$6)*24,4)&gt;='CẤU HÌNH'!$C$13,FLOOR(ROUND((E1598-'CẤU HÌNH'!$C$6)*24,4),0.5),0),0)))</f>
        <v/>
      </c>
      <c r="K1598" s="32" t="str">
        <f>IF(A1598="","",IF(COUNTIF('CẤU HÌNH'!$E$5:$E$24,A1598)&gt;0,'CẤU HÌNH'!$C$16,IF(WEEKDAY(A1598)=1,'CẤU HÌNH'!$C$15,'CẤU HÌNH'!$C$14)))</f>
        <v/>
      </c>
      <c r="L1598" s="37" t="str">
        <f t="shared" si="1"/>
        <v/>
      </c>
      <c r="M1598" s="38" t="str">
        <f>IF(OR(A1598="",B1598=""),"",IF(F1598&lt;&gt;"",F1598,IF(G1598=0,"",IF(OR(COUNTIF('CẤU HÌNH'!$E$5:$E$24,A1598)&gt;0,WEEKDAY(A1598)=1),"TC",IF(G1598&gt;='CẤU HÌNH'!$C$11,"X",IF(G1598&gt;='CẤU HÌNH'!$C$12,"N","K"))))))</f>
        <v/>
      </c>
      <c r="N1598" s="17"/>
      <c r="O1598" s="39" t="str">
        <f t="shared" si="2"/>
        <v/>
      </c>
    </row>
    <row r="1599" ht="19.5" customHeight="1">
      <c r="A1599" s="15"/>
      <c r="B1599" s="17"/>
      <c r="C1599" s="22" t="str">
        <f t="array" ref="C1599">IF(B1599="","",IFERROR(INDEX('NHÂN VIÊN'!$C$5:$C$54,MATCH(B1599,'NHÂN VIÊN'!$B$5:$B$54,0)),"⚠ Sai mã NV"))</f>
        <v/>
      </c>
      <c r="D1599" s="24"/>
      <c r="E1599" s="24"/>
      <c r="F1599" s="25"/>
      <c r="G1599" s="32" t="str">
        <f>IF(OR(A1599="",B1599=""),"",IF(AND(D1599&lt;&gt;"",E1599&lt;&gt;""),ROUND(MAX(0,(E1599-D1599)*24-MAX(0,MIN(E1599,'CẤU HÌNH'!$C$8)-MAX(D1599,'CẤU HÌNH'!$C$7))*24),2),0))</f>
        <v/>
      </c>
      <c r="H1599" s="34" t="str">
        <f>IF(M1599="X",IF(D1599&gt;'CẤU HÌNH'!$C$5+'CẤU HÌNH'!$C$10/1440,ROUND((D1599-'CẤU HÌNH'!$C$5)*1440,0),0),"")</f>
        <v/>
      </c>
      <c r="I1599" s="34" t="str">
        <f>IF(M1599="X",IF(E1599&lt;'CẤU HÌNH'!$C$6,ROUND(('CẤU HÌNH'!$C$6-E1599)*1440,0),0),"")</f>
        <v/>
      </c>
      <c r="J1599" s="37" t="str">
        <f>IF(M1599="","",IF(M1599="TC",G1599,IF(M1599="X",IF(ROUND((E1599-'CẤU HÌNH'!$C$6)*24,4)&gt;='CẤU HÌNH'!$C$13,FLOOR(ROUND((E1599-'CẤU HÌNH'!$C$6)*24,4),0.5),0),0)))</f>
        <v/>
      </c>
      <c r="K1599" s="32" t="str">
        <f>IF(A1599="","",IF(COUNTIF('CẤU HÌNH'!$E$5:$E$24,A1599)&gt;0,'CẤU HÌNH'!$C$16,IF(WEEKDAY(A1599)=1,'CẤU HÌNH'!$C$15,'CẤU HÌNH'!$C$14)))</f>
        <v/>
      </c>
      <c r="L1599" s="37" t="str">
        <f t="shared" si="1"/>
        <v/>
      </c>
      <c r="M1599" s="38" t="str">
        <f>IF(OR(A1599="",B1599=""),"",IF(F1599&lt;&gt;"",F1599,IF(G1599=0,"",IF(OR(COUNTIF('CẤU HÌNH'!$E$5:$E$24,A1599)&gt;0,WEEKDAY(A1599)=1),"TC",IF(G1599&gt;='CẤU HÌNH'!$C$11,"X",IF(G1599&gt;='CẤU HÌNH'!$C$12,"N","K"))))))</f>
        <v/>
      </c>
      <c r="N1599" s="17"/>
      <c r="O1599" s="39" t="str">
        <f t="shared" si="2"/>
        <v/>
      </c>
    </row>
    <row r="1600" ht="19.5" customHeight="1">
      <c r="A1600" s="15"/>
      <c r="B1600" s="17"/>
      <c r="C1600" s="22" t="str">
        <f t="array" ref="C1600">IF(B1600="","",IFERROR(INDEX('NHÂN VIÊN'!$C$5:$C$54,MATCH(B1600,'NHÂN VIÊN'!$B$5:$B$54,0)),"⚠ Sai mã NV"))</f>
        <v/>
      </c>
      <c r="D1600" s="24"/>
      <c r="E1600" s="24"/>
      <c r="F1600" s="25"/>
      <c r="G1600" s="32" t="str">
        <f>IF(OR(A1600="",B1600=""),"",IF(AND(D1600&lt;&gt;"",E1600&lt;&gt;""),ROUND(MAX(0,(E1600-D1600)*24-MAX(0,MIN(E1600,'CẤU HÌNH'!$C$8)-MAX(D1600,'CẤU HÌNH'!$C$7))*24),2),0))</f>
        <v/>
      </c>
      <c r="H1600" s="34" t="str">
        <f>IF(M1600="X",IF(D1600&gt;'CẤU HÌNH'!$C$5+'CẤU HÌNH'!$C$10/1440,ROUND((D1600-'CẤU HÌNH'!$C$5)*1440,0),0),"")</f>
        <v/>
      </c>
      <c r="I1600" s="34" t="str">
        <f>IF(M1600="X",IF(E1600&lt;'CẤU HÌNH'!$C$6,ROUND(('CẤU HÌNH'!$C$6-E1600)*1440,0),0),"")</f>
        <v/>
      </c>
      <c r="J1600" s="37" t="str">
        <f>IF(M1600="","",IF(M1600="TC",G1600,IF(M1600="X",IF(ROUND((E1600-'CẤU HÌNH'!$C$6)*24,4)&gt;='CẤU HÌNH'!$C$13,FLOOR(ROUND((E1600-'CẤU HÌNH'!$C$6)*24,4),0.5),0),0)))</f>
        <v/>
      </c>
      <c r="K1600" s="32" t="str">
        <f>IF(A1600="","",IF(COUNTIF('CẤU HÌNH'!$E$5:$E$24,A1600)&gt;0,'CẤU HÌNH'!$C$16,IF(WEEKDAY(A1600)=1,'CẤU HÌNH'!$C$15,'CẤU HÌNH'!$C$14)))</f>
        <v/>
      </c>
      <c r="L1600" s="37" t="str">
        <f t="shared" si="1"/>
        <v/>
      </c>
      <c r="M1600" s="38" t="str">
        <f>IF(OR(A1600="",B1600=""),"",IF(F1600&lt;&gt;"",F1600,IF(G1600=0,"",IF(OR(COUNTIF('CẤU HÌNH'!$E$5:$E$24,A1600)&gt;0,WEEKDAY(A1600)=1),"TC",IF(G1600&gt;='CẤU HÌNH'!$C$11,"X",IF(G1600&gt;='CẤU HÌNH'!$C$12,"N","K"))))))</f>
        <v/>
      </c>
      <c r="N1600" s="17"/>
      <c r="O1600" s="39" t="str">
        <f t="shared" si="2"/>
        <v/>
      </c>
    </row>
    <row r="1601" ht="19.5" customHeight="1">
      <c r="A1601" s="15"/>
      <c r="B1601" s="17"/>
      <c r="C1601" s="22" t="str">
        <f t="array" ref="C1601">IF(B1601="","",IFERROR(INDEX('NHÂN VIÊN'!$C$5:$C$54,MATCH(B1601,'NHÂN VIÊN'!$B$5:$B$54,0)),"⚠ Sai mã NV"))</f>
        <v/>
      </c>
      <c r="D1601" s="24"/>
      <c r="E1601" s="24"/>
      <c r="F1601" s="25"/>
      <c r="G1601" s="32" t="str">
        <f>IF(OR(A1601="",B1601=""),"",IF(AND(D1601&lt;&gt;"",E1601&lt;&gt;""),ROUND(MAX(0,(E1601-D1601)*24-MAX(0,MIN(E1601,'CẤU HÌNH'!$C$8)-MAX(D1601,'CẤU HÌNH'!$C$7))*24),2),0))</f>
        <v/>
      </c>
      <c r="H1601" s="34" t="str">
        <f>IF(M1601="X",IF(D1601&gt;'CẤU HÌNH'!$C$5+'CẤU HÌNH'!$C$10/1440,ROUND((D1601-'CẤU HÌNH'!$C$5)*1440,0),0),"")</f>
        <v/>
      </c>
      <c r="I1601" s="34" t="str">
        <f>IF(M1601="X",IF(E1601&lt;'CẤU HÌNH'!$C$6,ROUND(('CẤU HÌNH'!$C$6-E1601)*1440,0),0),"")</f>
        <v/>
      </c>
      <c r="J1601" s="37" t="str">
        <f>IF(M1601="","",IF(M1601="TC",G1601,IF(M1601="X",IF(ROUND((E1601-'CẤU HÌNH'!$C$6)*24,4)&gt;='CẤU HÌNH'!$C$13,FLOOR(ROUND((E1601-'CẤU HÌNH'!$C$6)*24,4),0.5),0),0)))</f>
        <v/>
      </c>
      <c r="K1601" s="32" t="str">
        <f>IF(A1601="","",IF(COUNTIF('CẤU HÌNH'!$E$5:$E$24,A1601)&gt;0,'CẤU HÌNH'!$C$16,IF(WEEKDAY(A1601)=1,'CẤU HÌNH'!$C$15,'CẤU HÌNH'!$C$14)))</f>
        <v/>
      </c>
      <c r="L1601" s="37" t="str">
        <f t="shared" si="1"/>
        <v/>
      </c>
      <c r="M1601" s="38" t="str">
        <f>IF(OR(A1601="",B1601=""),"",IF(F1601&lt;&gt;"",F1601,IF(G1601=0,"",IF(OR(COUNTIF('CẤU HÌNH'!$E$5:$E$24,A1601)&gt;0,WEEKDAY(A1601)=1),"TC",IF(G1601&gt;='CẤU HÌNH'!$C$11,"X",IF(G1601&gt;='CẤU HÌNH'!$C$12,"N","K"))))))</f>
        <v/>
      </c>
      <c r="N1601" s="17"/>
      <c r="O1601" s="39" t="str">
        <f t="shared" si="2"/>
        <v/>
      </c>
    </row>
    <row r="1602" ht="19.5" customHeight="1">
      <c r="A1602" s="15"/>
      <c r="B1602" s="17"/>
      <c r="C1602" s="22" t="str">
        <f t="array" ref="C1602">IF(B1602="","",IFERROR(INDEX('NHÂN VIÊN'!$C$5:$C$54,MATCH(B1602,'NHÂN VIÊN'!$B$5:$B$54,0)),"⚠ Sai mã NV"))</f>
        <v/>
      </c>
      <c r="D1602" s="24"/>
      <c r="E1602" s="24"/>
      <c r="F1602" s="25"/>
      <c r="G1602" s="32" t="str">
        <f>IF(OR(A1602="",B1602=""),"",IF(AND(D1602&lt;&gt;"",E1602&lt;&gt;""),ROUND(MAX(0,(E1602-D1602)*24-MAX(0,MIN(E1602,'CẤU HÌNH'!$C$8)-MAX(D1602,'CẤU HÌNH'!$C$7))*24),2),0))</f>
        <v/>
      </c>
      <c r="H1602" s="34" t="str">
        <f>IF(M1602="X",IF(D1602&gt;'CẤU HÌNH'!$C$5+'CẤU HÌNH'!$C$10/1440,ROUND((D1602-'CẤU HÌNH'!$C$5)*1440,0),0),"")</f>
        <v/>
      </c>
      <c r="I1602" s="34" t="str">
        <f>IF(M1602="X",IF(E1602&lt;'CẤU HÌNH'!$C$6,ROUND(('CẤU HÌNH'!$C$6-E1602)*1440,0),0),"")</f>
        <v/>
      </c>
      <c r="J1602" s="37" t="str">
        <f>IF(M1602="","",IF(M1602="TC",G1602,IF(M1602="X",IF(ROUND((E1602-'CẤU HÌNH'!$C$6)*24,4)&gt;='CẤU HÌNH'!$C$13,FLOOR(ROUND((E1602-'CẤU HÌNH'!$C$6)*24,4),0.5),0),0)))</f>
        <v/>
      </c>
      <c r="K1602" s="32" t="str">
        <f>IF(A1602="","",IF(COUNTIF('CẤU HÌNH'!$E$5:$E$24,A1602)&gt;0,'CẤU HÌNH'!$C$16,IF(WEEKDAY(A1602)=1,'CẤU HÌNH'!$C$15,'CẤU HÌNH'!$C$14)))</f>
        <v/>
      </c>
      <c r="L1602" s="37" t="str">
        <f t="shared" si="1"/>
        <v/>
      </c>
      <c r="M1602" s="38" t="str">
        <f>IF(OR(A1602="",B1602=""),"",IF(F1602&lt;&gt;"",F1602,IF(G1602=0,"",IF(OR(COUNTIF('CẤU HÌNH'!$E$5:$E$24,A1602)&gt;0,WEEKDAY(A1602)=1),"TC",IF(G1602&gt;='CẤU HÌNH'!$C$11,"X",IF(G1602&gt;='CẤU HÌNH'!$C$12,"N","K"))))))</f>
        <v/>
      </c>
      <c r="N1602" s="17"/>
      <c r="O1602" s="39" t="str">
        <f t="shared" si="2"/>
        <v/>
      </c>
    </row>
    <row r="1603" ht="19.5" customHeight="1">
      <c r="A1603" s="15"/>
      <c r="B1603" s="17"/>
      <c r="C1603" s="22" t="str">
        <f t="array" ref="C1603">IF(B1603="","",IFERROR(INDEX('NHÂN VIÊN'!$C$5:$C$54,MATCH(B1603,'NHÂN VIÊN'!$B$5:$B$54,0)),"⚠ Sai mã NV"))</f>
        <v/>
      </c>
      <c r="D1603" s="24"/>
      <c r="E1603" s="24"/>
      <c r="F1603" s="25"/>
      <c r="G1603" s="32" t="str">
        <f>IF(OR(A1603="",B1603=""),"",IF(AND(D1603&lt;&gt;"",E1603&lt;&gt;""),ROUND(MAX(0,(E1603-D1603)*24-MAX(0,MIN(E1603,'CẤU HÌNH'!$C$8)-MAX(D1603,'CẤU HÌNH'!$C$7))*24),2),0))</f>
        <v/>
      </c>
      <c r="H1603" s="34" t="str">
        <f>IF(M1603="X",IF(D1603&gt;'CẤU HÌNH'!$C$5+'CẤU HÌNH'!$C$10/1440,ROUND((D1603-'CẤU HÌNH'!$C$5)*1440,0),0),"")</f>
        <v/>
      </c>
      <c r="I1603" s="34" t="str">
        <f>IF(M1603="X",IF(E1603&lt;'CẤU HÌNH'!$C$6,ROUND(('CẤU HÌNH'!$C$6-E1603)*1440,0),0),"")</f>
        <v/>
      </c>
      <c r="J1603" s="37" t="str">
        <f>IF(M1603="","",IF(M1603="TC",G1603,IF(M1603="X",IF(ROUND((E1603-'CẤU HÌNH'!$C$6)*24,4)&gt;='CẤU HÌNH'!$C$13,FLOOR(ROUND((E1603-'CẤU HÌNH'!$C$6)*24,4),0.5),0),0)))</f>
        <v/>
      </c>
      <c r="K1603" s="32" t="str">
        <f>IF(A1603="","",IF(COUNTIF('CẤU HÌNH'!$E$5:$E$24,A1603)&gt;0,'CẤU HÌNH'!$C$16,IF(WEEKDAY(A1603)=1,'CẤU HÌNH'!$C$15,'CẤU HÌNH'!$C$14)))</f>
        <v/>
      </c>
      <c r="L1603" s="37" t="str">
        <f t="shared" si="1"/>
        <v/>
      </c>
      <c r="M1603" s="38" t="str">
        <f>IF(OR(A1603="",B1603=""),"",IF(F1603&lt;&gt;"",F1603,IF(G1603=0,"",IF(OR(COUNTIF('CẤU HÌNH'!$E$5:$E$24,A1603)&gt;0,WEEKDAY(A1603)=1),"TC",IF(G1603&gt;='CẤU HÌNH'!$C$11,"X",IF(G1603&gt;='CẤU HÌNH'!$C$12,"N","K"))))))</f>
        <v/>
      </c>
      <c r="N1603" s="17"/>
      <c r="O1603" s="39" t="str">
        <f t="shared" si="2"/>
        <v/>
      </c>
    </row>
    <row r="1604" ht="19.5" customHeight="1">
      <c r="A1604" s="15"/>
      <c r="B1604" s="17"/>
      <c r="C1604" s="22" t="str">
        <f t="array" ref="C1604">IF(B1604="","",IFERROR(INDEX('NHÂN VIÊN'!$C$5:$C$54,MATCH(B1604,'NHÂN VIÊN'!$B$5:$B$54,0)),"⚠ Sai mã NV"))</f>
        <v/>
      </c>
      <c r="D1604" s="24"/>
      <c r="E1604" s="24"/>
      <c r="F1604" s="25"/>
      <c r="G1604" s="32" t="str">
        <f>IF(OR(A1604="",B1604=""),"",IF(AND(D1604&lt;&gt;"",E1604&lt;&gt;""),ROUND(MAX(0,(E1604-D1604)*24-MAX(0,MIN(E1604,'CẤU HÌNH'!$C$8)-MAX(D1604,'CẤU HÌNH'!$C$7))*24),2),0))</f>
        <v/>
      </c>
      <c r="H1604" s="34" t="str">
        <f>IF(M1604="X",IF(D1604&gt;'CẤU HÌNH'!$C$5+'CẤU HÌNH'!$C$10/1440,ROUND((D1604-'CẤU HÌNH'!$C$5)*1440,0),0),"")</f>
        <v/>
      </c>
      <c r="I1604" s="34" t="str">
        <f>IF(M1604="X",IF(E1604&lt;'CẤU HÌNH'!$C$6,ROUND(('CẤU HÌNH'!$C$6-E1604)*1440,0),0),"")</f>
        <v/>
      </c>
      <c r="J1604" s="37" t="str">
        <f>IF(M1604="","",IF(M1604="TC",G1604,IF(M1604="X",IF(ROUND((E1604-'CẤU HÌNH'!$C$6)*24,4)&gt;='CẤU HÌNH'!$C$13,FLOOR(ROUND((E1604-'CẤU HÌNH'!$C$6)*24,4),0.5),0),0)))</f>
        <v/>
      </c>
      <c r="K1604" s="32" t="str">
        <f>IF(A1604="","",IF(COUNTIF('CẤU HÌNH'!$E$5:$E$24,A1604)&gt;0,'CẤU HÌNH'!$C$16,IF(WEEKDAY(A1604)=1,'CẤU HÌNH'!$C$15,'CẤU HÌNH'!$C$14)))</f>
        <v/>
      </c>
      <c r="L1604" s="37" t="str">
        <f t="shared" si="1"/>
        <v/>
      </c>
      <c r="M1604" s="38" t="str">
        <f>IF(OR(A1604="",B1604=""),"",IF(F1604&lt;&gt;"",F1604,IF(G1604=0,"",IF(OR(COUNTIF('CẤU HÌNH'!$E$5:$E$24,A1604)&gt;0,WEEKDAY(A1604)=1),"TC",IF(G1604&gt;='CẤU HÌNH'!$C$11,"X",IF(G1604&gt;='CẤU HÌNH'!$C$12,"N","K"))))))</f>
        <v/>
      </c>
      <c r="N1604" s="17"/>
      <c r="O1604" s="39" t="str">
        <f t="shared" si="2"/>
        <v/>
      </c>
    </row>
  </sheetData>
  <autoFilter ref="$A$4:$O$1604"/>
  <mergeCells count="2">
    <mergeCell ref="A1:O1"/>
    <mergeCell ref="A2:O2"/>
  </mergeCells>
  <conditionalFormatting sqref="C5:C1604">
    <cfRule type="expression" dxfId="6" priority="1">
      <formula>LEFT(C5,1)="⚠"</formula>
    </cfRule>
  </conditionalFormatting>
  <conditionalFormatting sqref="M5:M1604">
    <cfRule type="expression" dxfId="6" priority="2">
      <formula>OR(M5="K",M5="V")</formula>
    </cfRule>
  </conditionalFormatting>
  <conditionalFormatting sqref="H5:I1604">
    <cfRule type="expression" dxfId="5" priority="3">
      <formula>AND(ISNUMBER(H5),H5&gt;0)</formula>
    </cfRule>
  </conditionalFormatting>
  <dataValidations>
    <dataValidation type="custom" allowBlank="1" showInputMessage="1" showErrorMessage="1" prompt="Giờ - Nhập giờ dạng hh:mm, ví dụ 07:30." sqref="D5:E1604">
      <formula1>AND(GTE(D5,MIN((0),(0.999988))),LTE(D5,MAX((0),(0.999988))))</formula1>
    </dataValidation>
    <dataValidation type="list" allowBlank="1" showInputMessage="1" showErrorMessage="1" prompt="Loại nghỉ - Chọn một trong: P, O, V, K, L." sqref="F5:F1604">
      <formula1>"P,O,V,K,L"</formula1>
    </dataValidation>
    <dataValidation type="list" allowBlank="1" showInputMessage="1" showErrorMessage="1" prompt="Mã NV - Mã NV chưa có trong sheet NHÂN VIÊN." sqref="B5:B1604">
      <formula1>'NHÂN VIÊN'!$B$5:$B$54</formula1>
    </dataValidation>
    <dataValidation type="date" operator="greaterThan" allowBlank="1" showInputMessage="1" showErrorMessage="1" prompt="Ngày - Nhập ngày hợp lệ (dd/mm/yyyy)." sqref="A5:A1604">
      <formula1>36526.0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CA3AF"/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34.0"/>
    <col customWidth="1" min="3" max="3" width="16.0"/>
    <col customWidth="1" min="4" max="4" width="4.0"/>
    <col customWidth="1" min="5" max="5" width="16.0"/>
    <col customWidth="1" min="6" max="6" width="34.0"/>
    <col customWidth="1" min="7" max="7" width="3.0"/>
    <col customWidth="1" min="8" max="26" width="8.57"/>
  </cols>
  <sheetData>
    <row r="1" ht="33.75" customHeight="1">
      <c r="A1" s="1" t="s">
        <v>2</v>
      </c>
      <c r="B1" s="2"/>
      <c r="C1" s="2"/>
      <c r="D1" s="2"/>
      <c r="E1" s="2"/>
      <c r="F1" s="2"/>
      <c r="G1" s="3"/>
    </row>
    <row r="2" ht="19.5" customHeight="1">
      <c r="A2" s="4" t="s">
        <v>4</v>
      </c>
      <c r="B2" s="2"/>
      <c r="C2" s="2"/>
      <c r="D2" s="2"/>
      <c r="E2" s="2"/>
      <c r="F2" s="2"/>
      <c r="G2" s="3"/>
    </row>
    <row r="4">
      <c r="B4" s="8" t="s">
        <v>8</v>
      </c>
      <c r="C4" s="8" t="s">
        <v>10</v>
      </c>
      <c r="E4" s="8" t="s">
        <v>11</v>
      </c>
      <c r="F4" s="8" t="s">
        <v>12</v>
      </c>
    </row>
    <row r="5" ht="21.75" customHeight="1">
      <c r="B5" s="12" t="s">
        <v>14</v>
      </c>
      <c r="C5" s="14">
        <v>0.3125</v>
      </c>
      <c r="E5" s="15">
        <v>46023.0</v>
      </c>
      <c r="F5" s="17" t="s">
        <v>32</v>
      </c>
    </row>
    <row r="6" ht="21.75" customHeight="1">
      <c r="B6" s="12" t="s">
        <v>36</v>
      </c>
      <c r="C6" s="14">
        <v>0.6875</v>
      </c>
      <c r="E6" s="15">
        <v>46142.0</v>
      </c>
      <c r="F6" s="17" t="s">
        <v>39</v>
      </c>
    </row>
    <row r="7" ht="21.75" customHeight="1">
      <c r="B7" s="12" t="s">
        <v>40</v>
      </c>
      <c r="C7" s="14">
        <v>0.5</v>
      </c>
      <c r="E7" s="15">
        <v>46143.0</v>
      </c>
      <c r="F7" s="17" t="s">
        <v>43</v>
      </c>
    </row>
    <row r="8" ht="21.75" customHeight="1">
      <c r="B8" s="12" t="s">
        <v>45</v>
      </c>
      <c r="C8" s="14">
        <v>0.541666666666667</v>
      </c>
      <c r="E8" s="15">
        <v>46266.0</v>
      </c>
      <c r="F8" s="17" t="s">
        <v>47</v>
      </c>
    </row>
    <row r="9" ht="21.75" customHeight="1">
      <c r="B9" s="12" t="s">
        <v>49</v>
      </c>
      <c r="C9" s="20">
        <f>ROUND((C6-C5)*24-(C8-C7)*24,2)</f>
        <v>8</v>
      </c>
      <c r="E9" s="15">
        <v>46267.0</v>
      </c>
      <c r="F9" s="17" t="s">
        <v>78</v>
      </c>
    </row>
    <row r="10" ht="21.75" customHeight="1">
      <c r="B10" s="12" t="s">
        <v>79</v>
      </c>
      <c r="C10" s="21">
        <v>5.0</v>
      </c>
      <c r="E10" s="15"/>
      <c r="F10" s="17"/>
    </row>
    <row r="11" ht="21.75" customHeight="1">
      <c r="B11" s="12" t="s">
        <v>80</v>
      </c>
      <c r="C11" s="23">
        <v>7.0</v>
      </c>
      <c r="E11" s="15"/>
      <c r="F11" s="17"/>
    </row>
    <row r="12" ht="21.75" customHeight="1">
      <c r="B12" s="12" t="s">
        <v>81</v>
      </c>
      <c r="C12" s="23">
        <v>3.5</v>
      </c>
      <c r="E12" s="15"/>
      <c r="F12" s="17"/>
    </row>
    <row r="13" ht="21.75" customHeight="1">
      <c r="B13" s="12" t="s">
        <v>82</v>
      </c>
      <c r="C13" s="23">
        <v>0.5</v>
      </c>
      <c r="E13" s="15"/>
      <c r="F13" s="17"/>
    </row>
    <row r="14" ht="21.75" customHeight="1">
      <c r="B14" s="12" t="s">
        <v>83</v>
      </c>
      <c r="C14" s="23">
        <v>1.5</v>
      </c>
      <c r="E14" s="15"/>
      <c r="F14" s="17"/>
    </row>
    <row r="15" ht="21.75" customHeight="1">
      <c r="B15" s="12" t="s">
        <v>84</v>
      </c>
      <c r="C15" s="23">
        <v>2.0</v>
      </c>
      <c r="E15" s="15"/>
      <c r="F15" s="17"/>
    </row>
    <row r="16" ht="21.75" customHeight="1">
      <c r="B16" s="12" t="s">
        <v>85</v>
      </c>
      <c r="C16" s="23">
        <v>3.0</v>
      </c>
      <c r="E16" s="15"/>
      <c r="F16" s="17"/>
    </row>
    <row r="17">
      <c r="E17" s="15"/>
      <c r="F17" s="17"/>
    </row>
    <row r="18" ht="15.0" customHeight="1">
      <c r="B18" s="27" t="s">
        <v>86</v>
      </c>
      <c r="E18" s="15"/>
      <c r="F18" s="17"/>
    </row>
    <row r="19">
      <c r="E19" s="15"/>
      <c r="F19" s="17"/>
    </row>
    <row r="20">
      <c r="E20" s="15"/>
      <c r="F20" s="17"/>
    </row>
    <row r="21" ht="15.75" customHeight="1">
      <c r="E21" s="15"/>
      <c r="F21" s="17"/>
    </row>
    <row r="22" ht="15.75" customHeight="1">
      <c r="E22" s="15"/>
      <c r="F22" s="17"/>
    </row>
    <row r="23" ht="15.75" customHeight="1">
      <c r="E23" s="15"/>
      <c r="F23" s="17"/>
    </row>
    <row r="24" ht="15.75" customHeight="1">
      <c r="E24" s="15"/>
      <c r="F24" s="17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G1"/>
    <mergeCell ref="A2:G2"/>
    <mergeCell ref="B18:C21"/>
  </mergeCell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CA3AF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6.0"/>
    <col customWidth="1" min="2" max="2" width="12.0"/>
    <col customWidth="1" min="3" max="3" width="28.0"/>
    <col customWidth="1" min="4" max="4" width="16.0"/>
    <col customWidth="1" min="5" max="5" width="24.0"/>
    <col customWidth="1" min="6" max="26" width="8.57"/>
  </cols>
  <sheetData>
    <row r="1" ht="33.75" customHeight="1">
      <c r="A1" s="1" t="s">
        <v>94</v>
      </c>
      <c r="B1" s="2"/>
      <c r="C1" s="2"/>
      <c r="D1" s="2"/>
      <c r="E1" s="3"/>
    </row>
    <row r="2" ht="19.5" customHeight="1">
      <c r="A2" s="4" t="s">
        <v>95</v>
      </c>
      <c r="B2" s="2"/>
      <c r="C2" s="2"/>
      <c r="D2" s="2"/>
      <c r="E2" s="3"/>
    </row>
    <row r="4" ht="33.75" customHeight="1">
      <c r="A4" s="8" t="s">
        <v>90</v>
      </c>
      <c r="B4" s="8" t="s">
        <v>16</v>
      </c>
      <c r="C4" s="8" t="s">
        <v>17</v>
      </c>
      <c r="D4" s="8" t="s">
        <v>91</v>
      </c>
      <c r="E4" s="8" t="s">
        <v>96</v>
      </c>
    </row>
    <row r="5" ht="19.5" customHeight="1">
      <c r="A5" s="38">
        <v>1.0</v>
      </c>
      <c r="B5" s="17" t="s">
        <v>50</v>
      </c>
      <c r="C5" s="17" t="s">
        <v>97</v>
      </c>
      <c r="D5" s="17" t="s">
        <v>98</v>
      </c>
      <c r="E5" s="17" t="s">
        <v>99</v>
      </c>
    </row>
    <row r="6" ht="19.5" customHeight="1">
      <c r="A6" s="38">
        <v>2.0</v>
      </c>
      <c r="B6" s="17" t="s">
        <v>93</v>
      </c>
      <c r="C6" s="17" t="s">
        <v>100</v>
      </c>
      <c r="D6" s="17" t="s">
        <v>98</v>
      </c>
      <c r="E6" s="17" t="s">
        <v>101</v>
      </c>
    </row>
    <row r="7" ht="19.5" customHeight="1">
      <c r="A7" s="38">
        <v>3.0</v>
      </c>
      <c r="B7" s="17" t="s">
        <v>102</v>
      </c>
      <c r="C7" s="17" t="s">
        <v>103</v>
      </c>
      <c r="D7" s="17" t="s">
        <v>98</v>
      </c>
      <c r="E7" s="17" t="s">
        <v>99</v>
      </c>
    </row>
    <row r="8" ht="19.5" customHeight="1">
      <c r="A8" s="38">
        <v>4.0</v>
      </c>
      <c r="B8" s="17" t="s">
        <v>104</v>
      </c>
      <c r="C8" s="17" t="s">
        <v>105</v>
      </c>
      <c r="D8" s="17" t="s">
        <v>98</v>
      </c>
      <c r="E8" s="17" t="s">
        <v>106</v>
      </c>
    </row>
    <row r="9" ht="19.5" customHeight="1">
      <c r="A9" s="38">
        <v>5.0</v>
      </c>
      <c r="B9" s="17" t="s">
        <v>107</v>
      </c>
      <c r="C9" s="17" t="s">
        <v>108</v>
      </c>
      <c r="D9" s="17" t="s">
        <v>109</v>
      </c>
      <c r="E9" s="17" t="s">
        <v>101</v>
      </c>
    </row>
    <row r="10" ht="19.5" customHeight="1">
      <c r="A10" s="38">
        <v>6.0</v>
      </c>
      <c r="B10" s="17" t="s">
        <v>110</v>
      </c>
      <c r="C10" s="17" t="s">
        <v>111</v>
      </c>
      <c r="D10" s="17" t="s">
        <v>109</v>
      </c>
      <c r="E10" s="17" t="s">
        <v>112</v>
      </c>
    </row>
    <row r="11" ht="19.5" customHeight="1">
      <c r="A11" s="38">
        <v>7.0</v>
      </c>
      <c r="B11" s="17" t="s">
        <v>113</v>
      </c>
      <c r="C11" s="17" t="s">
        <v>114</v>
      </c>
      <c r="D11" s="17" t="s">
        <v>109</v>
      </c>
      <c r="E11" s="17" t="s">
        <v>115</v>
      </c>
    </row>
    <row r="12" ht="19.5" customHeight="1">
      <c r="A12" s="38">
        <v>8.0</v>
      </c>
      <c r="B12" s="17" t="s">
        <v>116</v>
      </c>
      <c r="C12" s="17" t="s">
        <v>117</v>
      </c>
      <c r="D12" s="17" t="s">
        <v>109</v>
      </c>
      <c r="E12" s="17" t="s">
        <v>106</v>
      </c>
    </row>
    <row r="13" ht="19.5" customHeight="1">
      <c r="A13" s="38">
        <v>9.0</v>
      </c>
      <c r="B13" s="17"/>
      <c r="C13" s="17"/>
      <c r="D13" s="17"/>
      <c r="E13" s="17"/>
    </row>
    <row r="14" ht="19.5" customHeight="1">
      <c r="A14" s="38">
        <v>10.0</v>
      </c>
      <c r="B14" s="17"/>
      <c r="C14" s="17"/>
      <c r="D14" s="17"/>
      <c r="E14" s="17"/>
    </row>
    <row r="15" ht="19.5" customHeight="1">
      <c r="A15" s="38">
        <v>11.0</v>
      </c>
      <c r="B15" s="17"/>
      <c r="C15" s="17"/>
      <c r="D15" s="17"/>
      <c r="E15" s="17"/>
    </row>
    <row r="16" ht="19.5" customHeight="1">
      <c r="A16" s="38">
        <v>12.0</v>
      </c>
      <c r="B16" s="17"/>
      <c r="C16" s="17"/>
      <c r="D16" s="17"/>
      <c r="E16" s="17"/>
    </row>
    <row r="17" ht="19.5" customHeight="1">
      <c r="A17" s="38">
        <v>13.0</v>
      </c>
      <c r="B17" s="17"/>
      <c r="C17" s="17"/>
      <c r="D17" s="17"/>
      <c r="E17" s="17"/>
    </row>
    <row r="18" ht="19.5" customHeight="1">
      <c r="A18" s="38">
        <v>14.0</v>
      </c>
      <c r="B18" s="17"/>
      <c r="C18" s="17"/>
      <c r="D18" s="17"/>
      <c r="E18" s="17"/>
    </row>
    <row r="19" ht="19.5" customHeight="1">
      <c r="A19" s="38">
        <v>15.0</v>
      </c>
      <c r="B19" s="17"/>
      <c r="C19" s="17"/>
      <c r="D19" s="17"/>
      <c r="E19" s="17"/>
    </row>
    <row r="20" ht="19.5" customHeight="1">
      <c r="A20" s="38">
        <v>16.0</v>
      </c>
      <c r="B20" s="17"/>
      <c r="C20" s="17"/>
      <c r="D20" s="17"/>
      <c r="E20" s="17"/>
    </row>
    <row r="21" ht="19.5" customHeight="1">
      <c r="A21" s="38">
        <v>17.0</v>
      </c>
      <c r="B21" s="17"/>
      <c r="C21" s="17"/>
      <c r="D21" s="17"/>
      <c r="E21" s="17"/>
    </row>
    <row r="22" ht="19.5" customHeight="1">
      <c r="A22" s="38">
        <v>18.0</v>
      </c>
      <c r="B22" s="17"/>
      <c r="C22" s="17"/>
      <c r="D22" s="17"/>
      <c r="E22" s="17"/>
    </row>
    <row r="23" ht="19.5" customHeight="1">
      <c r="A23" s="38">
        <v>19.0</v>
      </c>
      <c r="B23" s="17"/>
      <c r="C23" s="17"/>
      <c r="D23" s="17"/>
      <c r="E23" s="17"/>
    </row>
    <row r="24" ht="19.5" customHeight="1">
      <c r="A24" s="38">
        <v>20.0</v>
      </c>
      <c r="B24" s="17"/>
      <c r="C24" s="17"/>
      <c r="D24" s="17"/>
      <c r="E24" s="17"/>
    </row>
    <row r="25" ht="19.5" customHeight="1">
      <c r="A25" s="38">
        <v>21.0</v>
      </c>
      <c r="B25" s="17"/>
      <c r="C25" s="17"/>
      <c r="D25" s="17"/>
      <c r="E25" s="17"/>
    </row>
    <row r="26" ht="19.5" customHeight="1">
      <c r="A26" s="38">
        <v>22.0</v>
      </c>
      <c r="B26" s="17"/>
      <c r="C26" s="17"/>
      <c r="D26" s="17"/>
      <c r="E26" s="17"/>
    </row>
    <row r="27" ht="19.5" customHeight="1">
      <c r="A27" s="38">
        <v>23.0</v>
      </c>
      <c r="B27" s="17"/>
      <c r="C27" s="17"/>
      <c r="D27" s="17"/>
      <c r="E27" s="17"/>
    </row>
    <row r="28" ht="19.5" customHeight="1">
      <c r="A28" s="38">
        <v>24.0</v>
      </c>
      <c r="B28" s="17"/>
      <c r="C28" s="17"/>
      <c r="D28" s="17"/>
      <c r="E28" s="17"/>
    </row>
    <row r="29" ht="19.5" customHeight="1">
      <c r="A29" s="38">
        <v>25.0</v>
      </c>
      <c r="B29" s="17"/>
      <c r="C29" s="17"/>
      <c r="D29" s="17"/>
      <c r="E29" s="17"/>
    </row>
    <row r="30" ht="19.5" customHeight="1">
      <c r="A30" s="38">
        <v>26.0</v>
      </c>
      <c r="B30" s="17"/>
      <c r="C30" s="17"/>
      <c r="D30" s="17"/>
      <c r="E30" s="17"/>
    </row>
    <row r="31" ht="19.5" customHeight="1">
      <c r="A31" s="38">
        <v>27.0</v>
      </c>
      <c r="B31" s="17"/>
      <c r="C31" s="17"/>
      <c r="D31" s="17"/>
      <c r="E31" s="17"/>
    </row>
    <row r="32" ht="19.5" customHeight="1">
      <c r="A32" s="38">
        <v>28.0</v>
      </c>
      <c r="B32" s="17"/>
      <c r="C32" s="17"/>
      <c r="D32" s="17"/>
      <c r="E32" s="17"/>
    </row>
    <row r="33" ht="19.5" customHeight="1">
      <c r="A33" s="38">
        <v>29.0</v>
      </c>
      <c r="B33" s="17"/>
      <c r="C33" s="17"/>
      <c r="D33" s="17"/>
      <c r="E33" s="17"/>
    </row>
    <row r="34" ht="19.5" customHeight="1">
      <c r="A34" s="38">
        <v>30.0</v>
      </c>
      <c r="B34" s="17"/>
      <c r="C34" s="17"/>
      <c r="D34" s="17"/>
      <c r="E34" s="17"/>
    </row>
    <row r="35" ht="19.5" customHeight="1">
      <c r="A35" s="38">
        <v>31.0</v>
      </c>
      <c r="B35" s="17"/>
      <c r="C35" s="17"/>
      <c r="D35" s="17"/>
      <c r="E35" s="17"/>
    </row>
    <row r="36" ht="19.5" customHeight="1">
      <c r="A36" s="38">
        <v>32.0</v>
      </c>
      <c r="B36" s="17"/>
      <c r="C36" s="17"/>
      <c r="D36" s="17"/>
      <c r="E36" s="17"/>
    </row>
    <row r="37" ht="19.5" customHeight="1">
      <c r="A37" s="38">
        <v>33.0</v>
      </c>
      <c r="B37" s="17"/>
      <c r="C37" s="17"/>
      <c r="D37" s="17"/>
      <c r="E37" s="17"/>
    </row>
    <row r="38" ht="19.5" customHeight="1">
      <c r="A38" s="38">
        <v>34.0</v>
      </c>
      <c r="B38" s="17"/>
      <c r="C38" s="17"/>
      <c r="D38" s="17"/>
      <c r="E38" s="17"/>
    </row>
    <row r="39" ht="19.5" customHeight="1">
      <c r="A39" s="38">
        <v>35.0</v>
      </c>
      <c r="B39" s="17"/>
      <c r="C39" s="17"/>
      <c r="D39" s="17"/>
      <c r="E39" s="17"/>
    </row>
    <row r="40" ht="19.5" customHeight="1">
      <c r="A40" s="38">
        <v>36.0</v>
      </c>
      <c r="B40" s="17"/>
      <c r="C40" s="17"/>
      <c r="D40" s="17"/>
      <c r="E40" s="17"/>
    </row>
    <row r="41" ht="19.5" customHeight="1">
      <c r="A41" s="38">
        <v>37.0</v>
      </c>
      <c r="B41" s="17"/>
      <c r="C41" s="17"/>
      <c r="D41" s="17"/>
      <c r="E41" s="17"/>
    </row>
    <row r="42" ht="19.5" customHeight="1">
      <c r="A42" s="38">
        <v>38.0</v>
      </c>
      <c r="B42" s="17"/>
      <c r="C42" s="17"/>
      <c r="D42" s="17"/>
      <c r="E42" s="17"/>
    </row>
    <row r="43" ht="19.5" customHeight="1">
      <c r="A43" s="38">
        <v>39.0</v>
      </c>
      <c r="B43" s="17"/>
      <c r="C43" s="17"/>
      <c r="D43" s="17"/>
      <c r="E43" s="17"/>
    </row>
    <row r="44" ht="19.5" customHeight="1">
      <c r="A44" s="38">
        <v>40.0</v>
      </c>
      <c r="B44" s="17"/>
      <c r="C44" s="17"/>
      <c r="D44" s="17"/>
      <c r="E44" s="17"/>
    </row>
    <row r="45" ht="19.5" customHeight="1">
      <c r="A45" s="38">
        <v>41.0</v>
      </c>
      <c r="B45" s="17"/>
      <c r="C45" s="17"/>
      <c r="D45" s="17"/>
      <c r="E45" s="17"/>
    </row>
    <row r="46" ht="19.5" customHeight="1">
      <c r="A46" s="38">
        <v>42.0</v>
      </c>
      <c r="B46" s="17"/>
      <c r="C46" s="17"/>
      <c r="D46" s="17"/>
      <c r="E46" s="17"/>
    </row>
    <row r="47" ht="19.5" customHeight="1">
      <c r="A47" s="38">
        <v>43.0</v>
      </c>
      <c r="B47" s="17"/>
      <c r="C47" s="17"/>
      <c r="D47" s="17"/>
      <c r="E47" s="17"/>
    </row>
    <row r="48" ht="19.5" customHeight="1">
      <c r="A48" s="38">
        <v>44.0</v>
      </c>
      <c r="B48" s="17"/>
      <c r="C48" s="17"/>
      <c r="D48" s="17"/>
      <c r="E48" s="17"/>
    </row>
    <row r="49" ht="19.5" customHeight="1">
      <c r="A49" s="38">
        <v>45.0</v>
      </c>
      <c r="B49" s="17"/>
      <c r="C49" s="17"/>
      <c r="D49" s="17"/>
      <c r="E49" s="17"/>
    </row>
    <row r="50" ht="19.5" customHeight="1">
      <c r="A50" s="38">
        <v>46.0</v>
      </c>
      <c r="B50" s="17"/>
      <c r="C50" s="17"/>
      <c r="D50" s="17"/>
      <c r="E50" s="17"/>
    </row>
    <row r="51" ht="19.5" customHeight="1">
      <c r="A51" s="38">
        <v>47.0</v>
      </c>
      <c r="B51" s="17"/>
      <c r="C51" s="17"/>
      <c r="D51" s="17"/>
      <c r="E51" s="17"/>
    </row>
    <row r="52" ht="19.5" customHeight="1">
      <c r="A52" s="38">
        <v>48.0</v>
      </c>
      <c r="B52" s="17"/>
      <c r="C52" s="17"/>
      <c r="D52" s="17"/>
      <c r="E52" s="17"/>
    </row>
    <row r="53" ht="19.5" customHeight="1">
      <c r="A53" s="38">
        <v>49.0</v>
      </c>
      <c r="B53" s="17"/>
      <c r="C53" s="17"/>
      <c r="D53" s="17"/>
      <c r="E53" s="17"/>
    </row>
    <row r="54" ht="19.5" customHeight="1">
      <c r="A54" s="38">
        <v>50.0</v>
      </c>
      <c r="B54" s="17"/>
      <c r="C54" s="17"/>
      <c r="D54" s="17"/>
      <c r="E54" s="17"/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2:E2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2026-10-27T07:29:51Z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