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ƯỚNG DẪN" sheetId="1" r:id="rId4"/>
    <sheet state="visible" name="BẢNG LƯƠNG ĐÓNG BH" sheetId="2" r:id="rId5"/>
    <sheet state="visible" name="TỔNG HỢP QUỸ" sheetId="3" r:id="rId6"/>
    <sheet state="visible" name="CẤU HÌNH" sheetId="4" r:id="rId7"/>
    <sheet state="visible" name="NHÂN VIÊN" sheetId="5" r:id="rId8"/>
  </sheets>
  <definedNames/>
  <calcPr/>
  <extLst>
    <ext uri="GoogleSheetsCustomDataVersion2">
      <go:sheetsCustomData xmlns:go="http://customooxmlschemas.google.com/" r:id="rId9" roundtripDataChecksum="ai9ABcsLR1DsFlAktAhDe8qYekwJOiQxQt8lJPgUk/E="/>
    </ext>
  </extLst>
</workbook>
</file>

<file path=xl/sharedStrings.xml><?xml version="1.0" encoding="utf-8"?>
<sst xmlns="http://schemas.openxmlformats.org/spreadsheetml/2006/main" count="212" uniqueCount="178">
  <si>
    <t>BẢNG LƯƠNG ĐÓNG BẢO HIỂM XÃ HỘI</t>
  </si>
  <si>
    <t>TỔNG HỢP SỐ PHẢI NỘP THEO QUỸ</t>
  </si>
  <si>
    <t>CẤU HÌNH BẢO HIỂM</t>
  </si>
  <si>
    <t xml:space="preserve">BẢNG LƯƠNG ĐÓNG BẢO HIỂM XÃ HỘI																							</t>
  </si>
  <si>
    <t>Mẫu tự động · BHXH, BHYT, BHTN, kinh phí công đoàn — phần người lao động và người sử dụng lao động</t>
  </si>
  <si>
    <t>Theo kỳ lương chọn tại BẢNG LƯƠNG ĐÓNG BH</t>
  </si>
  <si>
    <t>Thông số đóng BH · ô cam có thể chỉnh · mức sàn / trần tự chọn theo kỳ lương</t>
  </si>
  <si>
    <t>QUY ƯỚC MÀU</t>
  </si>
  <si>
    <t>Kỳ lương</t>
  </si>
  <si>
    <t>Lương cơ sở theo ngày hiệu lực</t>
  </si>
  <si>
    <t>Tự tính từ NHÂN VIÊN và CẤU HÌNH · chọn Tháng / Năm · nhập số ngày nghỉ không lương</t>
  </si>
  <si>
    <t>Thông số</t>
  </si>
  <si>
    <t>Ô màu cam nhạt</t>
  </si>
  <si>
    <t>Ô NHẬP LIỆU — bạn điền / chỉnh sửa tại đây.</t>
  </si>
  <si>
    <t>Giá trị</t>
  </si>
  <si>
    <t>Ngày hiệu lực</t>
  </si>
  <si>
    <t>Lương cơ sở (đ)</t>
  </si>
  <si>
    <t>Đang áp dụng</t>
  </si>
  <si>
    <t>Tháng</t>
  </si>
  <si>
    <t>Ô màu xám nhạt</t>
  </si>
  <si>
    <t>Vùng áp dụng</t>
  </si>
  <si>
    <t>Ô TỰ ĐỘNG TÍNH — chứa công thức, không nhập đè.</t>
  </si>
  <si>
    <t>CÁC BƯỚC SỬ DỤNG</t>
  </si>
  <si>
    <t>Bước 1 · CẤU HÌNH</t>
  </si>
  <si>
    <t>Chọn vùng áp dụng, kiểm tra tỷ lệ đóng, bảng lương cơ sở và lương tối thiểu vùng theo ngày hiệu lực. Mức sàn và mức trần tự chọn theo tháng/năm của bảng lương.</t>
  </si>
  <si>
    <t>Vùng I</t>
  </si>
  <si>
    <t>Năm</t>
  </si>
  <si>
    <t>Bước 2 · NHÂN VIÊN</t>
  </si>
  <si>
    <t>Khai báo người lao động: mã số BHXH, mức lương theo hợp đồng, phụ cấp tính đóng BH và trạng thái tham gia (tối đa 50 người).</t>
  </si>
  <si>
    <t>Bước 3 · BẢNG LƯƠNG ĐÓNG BH</t>
  </si>
  <si>
    <t>Chọn Tháng / Năm, nhập số ngày nghỉ không lương trong tháng (nếu có). Lương căn cứ đóng, số tiền từng quỹ và tổng cộng tự tính.</t>
  </si>
  <si>
    <t>Bước 4 · TỔNG HỢP QUỸ</t>
  </si>
  <si>
    <t>Quỹ / khoản đóng</t>
  </si>
  <si>
    <t>Xem tổng số phải nộp theo từng quỹ và theo từng bên (người lao động / người sử dụng lao động), kèm số lượng lao động theo trạng thái.</t>
  </si>
  <si>
    <t>Quỹ lương căn cứ (đ)</t>
  </si>
  <si>
    <t>TRẠNG THÁI THAM GIA</t>
  </si>
  <si>
    <t>NLĐ — tỷ lệ</t>
  </si>
  <si>
    <t>Đóng đủ</t>
  </si>
  <si>
    <t>Đóng BHXH, BHYT, BHTN (và quỹ TNLĐ-BNN do người sử dụng lao động đóng).</t>
  </si>
  <si>
    <t>NLĐ — số tiền (đ)</t>
  </si>
  <si>
    <t>Không BHTN</t>
  </si>
  <si>
    <t>Đóng BHXH và BHYT, không đóng BHTN (ví dụ đã đủ tuổi hưu, một số lao động nước ngoài…).</t>
  </si>
  <si>
    <t>NSDLĐ — tỷ lệ</t>
  </si>
  <si>
    <t>Chỉ BHXH</t>
  </si>
  <si>
    <t>Chỉ đóng BHXH (ví dụ hợp đồng từ 1 tháng đến dưới 3 tháng).</t>
  </si>
  <si>
    <t>NSDLĐ — số tiền (đ)</t>
  </si>
  <si>
    <t>Không đóng</t>
  </si>
  <si>
    <t>Tổng cộng (đ)</t>
  </si>
  <si>
    <t>Không đóng khoản nào trong tháng. File cũng tự chuyển về trạng thái này khi số ngày nghỉ không lương đạt ngưỡng (mặc định 14 ngày).</t>
  </si>
  <si>
    <t>CÔNG THỨC CHÍNH</t>
  </si>
  <si>
    <t>BHXH — Hưu trí &amp; tử tuất</t>
  </si>
  <si>
    <t>Tổng tiền lương</t>
  </si>
  <si>
    <t>Mức lương theo hợp đồng + Phụ cấp tính đóng BH (chức vụ, chức danh, trách nhiệm, thâm niên… theo thỏa thuận).</t>
  </si>
  <si>
    <t>Lương căn cứ đóng</t>
  </si>
  <si>
    <t>MIN( MAX( Tổng tiền lương, Mức sàn ), Mức trần ). Sàn = lương tối thiểu vùng × hệ số; trần BHXH/BHYT = 20 × lương cơ sở; trần BHTN = 20 × lương tối thiểu vùng.</t>
  </si>
  <si>
    <t>Số tiền từng quỹ</t>
  </si>
  <si>
    <t>Lương căn cứ × tỷ lệ tương ứng, làm tròn đến đồng cho từng người.</t>
  </si>
  <si>
    <t>Kinh phí công đoàn</t>
  </si>
  <si>
    <t>Quỹ lương căn cứ đóng BHXH × 2% (do doanh nghiệp chịu, không thuộc BHXH). Đặt tỷ lệ 0% nếu đơn vị không có công đoàn.</t>
  </si>
  <si>
    <t>LƯU Ý</t>
  </si>
  <si>
    <t>Mức sàn lương đóng</t>
  </si>
  <si>
    <t>Dữ liệu mẫu</t>
  </si>
  <si>
    <t>Dữ liệu trong file là DỮ LIỆU MẪU tháng 10/2026 — xóa các ô cam và nhập dữ liệu thật; không xóa dòng, chỉ xóa nội dung ô. Có sẵn các ca minh họa: lương thấp hơn sàn, lương vượt trần, nghỉ không lương 15 ngày, không đóng BHTN, chỉ đóng BHXH.</t>
  </si>
  <si>
    <t>Thông số pháp lý</t>
  </si>
  <si>
    <t>Tỷ lệ đóng (NLĐ 10,5%, NSDLĐ 21,5%), lương tối thiểu vùng (hiệu lực 01/01/2026) và lương cơ sở (2.530.000 đ từ 01/07/2026) được cài sẵn theo quy định đang áp dụng. Hãy đối chiếu với cơ quan BHXH khi có thay đổi hoặc trường hợp đặc thù (thai sản, ốm đau, lao động nước ngoài, ngành nghề nặng nhọc…).</t>
  </si>
  <si>
    <t>Bảng theo dòng</t>
  </si>
  <si>
    <t>Số liệu gắn theo thứ tự dòng của NHÂN VIÊN — không sắp xếp lại danh sách khi đã nhập liệu.</t>
  </si>
  <si>
    <t>Trần BHXH/BHYT</t>
  </si>
  <si>
    <t>Trần BHTN</t>
  </si>
  <si>
    <t>Số lao động đóng BH</t>
  </si>
  <si>
    <t>Hệ số mức sàn so với lương tối thiểu vùng</t>
  </si>
  <si>
    <t>Người lao động đóng (đ)</t>
  </si>
  <si>
    <t>Trần BHXH/BHYT (số lần lương cơ sở)</t>
  </si>
  <si>
    <t>Người sử dụng lao động đóng (đ)</t>
  </si>
  <si>
    <t>Tổng nộp cơ quan BH (đ)</t>
  </si>
  <si>
    <t>Trần BHTN (số lần lương tối thiểu vùng)</t>
  </si>
  <si>
    <t>Chi phí doanh nghiệp (gồm KPCĐ) (đ)</t>
  </si>
  <si>
    <t>Ngưỡng nghỉ không lương để không đóng BH (ngày)</t>
  </si>
  <si>
    <t>Kỳ lương (ngày đầu tháng)</t>
  </si>
  <si>
    <t>BHXH — Ốm đau &amp; thai sản</t>
  </si>
  <si>
    <t>Lương tối thiểu vùng theo ngày hiệu lực (đ/tháng)</t>
  </si>
  <si>
    <t>Lương cơ sở đang áp dụng (đ)</t>
  </si>
  <si>
    <t>BHXH — Tai nạn lao động, bệnh nghề nghiệp</t>
  </si>
  <si>
    <t>Vùng II</t>
  </si>
  <si>
    <t>Vùng III</t>
  </si>
  <si>
    <t>Vùng IV</t>
  </si>
  <si>
    <t>Lương tối thiểu vùng đang áp dụng (đ)</t>
  </si>
  <si>
    <t>BHYT</t>
  </si>
  <si>
    <t>THÔNG TIN THAM GIA</t>
  </si>
  <si>
    <t>TIỀN LƯƠNG</t>
  </si>
  <si>
    <t>LƯƠNG CĂN CỨ ĐÓNG</t>
  </si>
  <si>
    <t>BHTN</t>
  </si>
  <si>
    <t>NGƯỜI LAO ĐỘNG ĐÓNG</t>
  </si>
  <si>
    <t>NGƯỜI SỬ DỤNG LAO ĐỘNG ĐÓNG</t>
  </si>
  <si>
    <t>Mức sàn lương đóng BH (đ)</t>
  </si>
  <si>
    <t>TỔNG HỢP</t>
  </si>
  <si>
    <t>STT</t>
  </si>
  <si>
    <t>Mã NV</t>
  </si>
  <si>
    <t>Cộng BHXH + BHYT + BHTN</t>
  </si>
  <si>
    <t>Họ và tên</t>
  </si>
  <si>
    <t>Mã số BHXH</t>
  </si>
  <si>
    <t>Trạng thái đăng ký</t>
  </si>
  <si>
    <t>Mức trần lương đóng BHXH/BHYT (đ)</t>
  </si>
  <si>
    <t>Nghỉ không lương (ngày)</t>
  </si>
  <si>
    <t>Trạng thái áp dụng</t>
  </si>
  <si>
    <t>Mức lương theo HĐ (đ)</t>
  </si>
  <si>
    <t>Phụ cấp tính BH (đ)</t>
  </si>
  <si>
    <t>Tổng tiền lương (đ)</t>
  </si>
  <si>
    <t>Căn cứ BHXH (đ)</t>
  </si>
  <si>
    <t>Căn cứ BHYT (đ)</t>
  </si>
  <si>
    <t>Căn cứ BHTN (đ)</t>
  </si>
  <si>
    <t>BHXH (đ)</t>
  </si>
  <si>
    <t>BHYT (đ)</t>
  </si>
  <si>
    <t>BHTN (đ)</t>
  </si>
  <si>
    <t>Cộng NLĐ (đ)</t>
  </si>
  <si>
    <t>Cộng NSDLĐ (đ)</t>
  </si>
  <si>
    <t>Kinh phí công đoàn (đ)</t>
  </si>
  <si>
    <t>Mức trần lương đóng BHTN (đ)</t>
  </si>
  <si>
    <t>Chi phí DN (đ)</t>
  </si>
  <si>
    <t>Thêm dòng mới khi có quy định mới: nhập ngày hiệu lực theo thứ tự tăng dần, các mức mới sẽ tự áp dụng từ kỳ lương tương ứng.</t>
  </si>
  <si>
    <t>Người lao động</t>
  </si>
  <si>
    <t>Người sử dụng lao động</t>
  </si>
  <si>
    <t>Kinh phí công đoàn (tính trên quỹ lương đóng BHXH)</t>
  </si>
  <si>
    <t>Tổng BHXH (3 quỹ)</t>
  </si>
  <si>
    <t>Tổng BHXH + BHYT + BHTN</t>
  </si>
  <si>
    <t>TỔNG CỘNG</t>
  </si>
  <si>
    <t>DANH SÁCH NGƯỜI LAO ĐỘNG THAM GIA BH</t>
  </si>
  <si>
    <t>Khai báo người lao động · tối đa 50 người</t>
  </si>
  <si>
    <t>Đối chiếu với bảng lương (tổng làm tròn theo từng người)</t>
  </si>
  <si>
    <t>Người lao động đóng — theo bảng lương</t>
  </si>
  <si>
    <t>Bộ phận</t>
  </si>
  <si>
    <t>Chức danh</t>
  </si>
  <si>
    <t>Mức lương theo HĐ (đ/tháng)</t>
  </si>
  <si>
    <t>Phụ cấp tính đóng BH (đ/tháng)</t>
  </si>
  <si>
    <t>Trạng thái tham gia</t>
  </si>
  <si>
    <t>Người sử dụng lao động đóng (BH) — theo bảng lương</t>
  </si>
  <si>
    <t>NV001</t>
  </si>
  <si>
    <t>Nguyễn Văn An</t>
  </si>
  <si>
    <t>7912345601</t>
  </si>
  <si>
    <t>Kế toán</t>
  </si>
  <si>
    <t>Kế toán trưởng</t>
  </si>
  <si>
    <t>Chênh lệch do làm tròn (NLĐ + NSDLĐ)</t>
  </si>
  <si>
    <t>NV002</t>
  </si>
  <si>
    <t>Trần Thị Bình</t>
  </si>
  <si>
    <t>7912345602</t>
  </si>
  <si>
    <t>Hành chính</t>
  </si>
  <si>
    <t>Nhân sự</t>
  </si>
  <si>
    <t>NV003</t>
  </si>
  <si>
    <t>Số lao động theo trạng thái</t>
  </si>
  <si>
    <t>Lê Hoàng Cường</t>
  </si>
  <si>
    <t>7912345603</t>
  </si>
  <si>
    <t>Ban giám đốc</t>
  </si>
  <si>
    <t>Giám đốc</t>
  </si>
  <si>
    <t>NV004</t>
  </si>
  <si>
    <t>Phạm Thu Dung</t>
  </si>
  <si>
    <t>7912345604</t>
  </si>
  <si>
    <t>Sản xuất</t>
  </si>
  <si>
    <t>Công nhân</t>
  </si>
  <si>
    <t>NV005</t>
  </si>
  <si>
    <t>Hoàng Minh Đức</t>
  </si>
  <si>
    <t>7912345605</t>
  </si>
  <si>
    <t>Kỹ thuật</t>
  </si>
  <si>
    <t>Kỹ thuật viên</t>
  </si>
  <si>
    <t>NV006</t>
  </si>
  <si>
    <t>Vũ Thị Hà</t>
  </si>
  <si>
    <t>7912345606</t>
  </si>
  <si>
    <t>Kinh doanh</t>
  </si>
  <si>
    <t>Nhân viên (HĐ 2 tháng)</t>
  </si>
  <si>
    <t>NV007</t>
  </si>
  <si>
    <t>Đặng Quang Huy</t>
  </si>
  <si>
    <t>7912345607</t>
  </si>
  <si>
    <t>Nhân viên</t>
  </si>
  <si>
    <t>NV008</t>
  </si>
  <si>
    <t>Bùi Thanh Lam</t>
  </si>
  <si>
    <t>7912345608</t>
  </si>
  <si>
    <t>Quản đốc</t>
  </si>
  <si>
    <t>Tổng</t>
  </si>
  <si>
    <t>Ghi chú: tổng tiền lương tô cam = thấp hơn mức sàn (được nâng lên mức sàn để đóng BH); tô xám = vượt mức trần (chỉ đóng đến mức trần).</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</si>
</sst>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dd/mm/yyyy"/>
    <numFmt numFmtId="165" formatCode="#,##0;\-#,##0;\-"/>
    <numFmt numFmtId="166" formatCode="0.0%"/>
    <numFmt numFmtId="167" formatCode="0.0"/>
  </numFmts>
  <fonts count="16">
    <font>
      <sz val="10.0"/>
      <color rgb="FF374151"/>
      <name val="Inter Tight"/>
      <scheme val="minor"/>
    </font>
    <font>
      <b/>
      <sz val="18.0"/>
      <color rgb="FFFFFFFF"/>
      <name val="Inter Tight"/>
    </font>
    <font/>
    <font>
      <i/>
      <sz val="10.0"/>
      <color rgb="FFFFFFFF"/>
      <name val="Inter Tight"/>
    </font>
    <font>
      <b/>
      <sz val="11.0"/>
      <color rgb="FFFFFFFF"/>
      <name val="Inter Tight"/>
    </font>
    <font>
      <b/>
      <sz val="10.0"/>
      <color rgb="FF374151"/>
      <name val="Inter Tight"/>
    </font>
    <font>
      <sz val="11.0"/>
      <color theme="1"/>
      <name val="Calibri"/>
    </font>
    <font>
      <b/>
      <sz val="10.0"/>
      <color rgb="FFC2410C"/>
      <name val="Inter Tight"/>
    </font>
    <font>
      <b/>
      <sz val="10.0"/>
      <color rgb="FFFFFFFF"/>
      <name val="Inter Tight"/>
    </font>
    <font>
      <sz val="10.0"/>
      <color rgb="FF374151"/>
      <name val="Inter Tight"/>
    </font>
    <font>
      <b/>
      <sz val="11.0"/>
      <color rgb="FFC2410C"/>
      <name val="Inter Tight"/>
    </font>
    <font>
      <b/>
      <sz val="11.0"/>
      <color rgb="FF374151"/>
      <name val="Inter Tight"/>
    </font>
    <font>
      <b/>
      <sz val="9.0"/>
      <color rgb="FFFFFFFF"/>
      <name val="Inter Tight"/>
    </font>
    <font>
      <b/>
      <sz val="16.0"/>
      <color rgb="FFC2410C"/>
      <name val="Inter Tight"/>
    </font>
    <font>
      <b/>
      <sz val="9.0"/>
      <color rgb="FF374151"/>
      <name val="Inter Tight"/>
    </font>
    <font>
      <i/>
      <sz val="9.0"/>
      <color rgb="FF9CA3AF"/>
      <name val="Inter Tight"/>
    </font>
  </fonts>
  <fills count="8">
    <fill>
      <patternFill patternType="none"/>
    </fill>
    <fill>
      <patternFill patternType="lightGray"/>
    </fill>
    <fill>
      <patternFill patternType="solid">
        <fgColor rgb="FFF97316"/>
        <bgColor rgb="FFF97316"/>
      </patternFill>
    </fill>
    <fill>
      <patternFill patternType="solid">
        <fgColor rgb="FF374151"/>
        <bgColor rgb="FF374151"/>
      </patternFill>
    </fill>
    <fill>
      <patternFill patternType="solid">
        <fgColor rgb="FFFFEDD5"/>
        <bgColor rgb="FFFFEDD5"/>
      </patternFill>
    </fill>
    <fill>
      <patternFill patternType="solid">
        <fgColor rgb="FFF3F4F6"/>
        <bgColor rgb="FFF3F4F6"/>
      </patternFill>
    </fill>
    <fill>
      <patternFill patternType="solid">
        <fgColor rgb="FFE5E7EB"/>
        <bgColor rgb="FFE5E7EB"/>
      </patternFill>
    </fill>
    <fill>
      <patternFill patternType="solid">
        <fgColor rgb="FFFFFFFF"/>
        <bgColor rgb="FFFFFFFF"/>
      </patternFill>
    </fill>
  </fills>
  <borders count="9">
    <border/>
    <border>
      <left/>
      <top/>
      <bottom/>
    </border>
    <border>
      <top/>
      <bottom/>
    </border>
    <border>
      <right/>
      <top/>
      <bottom/>
    </border>
    <border>
      <left/>
      <right/>
      <top/>
      <bottom/>
    </border>
    <border>
      <left style="thin">
        <color rgb="FFE5E7EB"/>
      </left>
      <right style="thin">
        <color rgb="FFE5E7EB"/>
      </right>
      <top style="thin">
        <color rgb="FFE5E7EB"/>
      </top>
      <bottom style="thin">
        <color rgb="FFE5E7EB"/>
      </bottom>
    </border>
    <border>
      <left style="thin">
        <color rgb="FFE5E7EB"/>
      </left>
      <top style="thin">
        <color rgb="FFE5E7EB"/>
      </top>
      <bottom style="thin">
        <color rgb="FFE5E7EB"/>
      </bottom>
    </border>
    <border>
      <top style="thin">
        <color rgb="FFE5E7EB"/>
      </top>
      <bottom style="thin">
        <color rgb="FFE5E7EB"/>
      </bottom>
    </border>
    <border>
      <right style="thin">
        <color rgb="FFE5E7EB"/>
      </right>
      <top style="thin">
        <color rgb="FFE5E7EB"/>
      </top>
      <bottom style="thin">
        <color rgb="FFE5E7EB"/>
      </bottom>
    </border>
  </borders>
  <cellStyleXfs count="1">
    <xf borderId="0" fillId="0" fontId="0" numFmtId="0" applyAlignment="1" applyFont="1"/>
  </cellStyleXfs>
  <cellXfs count="65">
    <xf borderId="0" fillId="0" fontId="0" numFmtId="0" xfId="0" applyAlignment="1" applyFont="1">
      <alignment readingOrder="0" shrinkToFit="0" vertical="bottom" wrapText="0"/>
    </xf>
    <xf borderId="1" fillId="2" fontId="1" numFmtId="0" xfId="0" applyAlignment="1" applyBorder="1" applyFill="1" applyFont="1">
      <alignment horizontal="left" shrinkToFit="0" vertical="center" wrapText="0"/>
    </xf>
    <xf borderId="2" fillId="2" fontId="1" numFmtId="0" xfId="0" applyAlignment="1" applyBorder="1" applyFill="1" applyFont="1">
      <alignment horizontal="left" shrinkToFit="0" vertical="center" wrapText="0"/>
    </xf>
    <xf borderId="2" fillId="0" fontId="2" numFmtId="0" xfId="0" applyBorder="1" applyFont="1"/>
    <xf borderId="3" fillId="0" fontId="2" numFmtId="0" xfId="0" applyBorder="1" applyFont="1"/>
    <xf borderId="2" fillId="2" fontId="1" numFmtId="0" xfId="0" applyAlignment="1" applyBorder="1" applyFill="1" applyFont="1">
      <alignment horizontal="center" readingOrder="0" shrinkToFit="0" vertical="center" wrapText="0"/>
    </xf>
    <xf borderId="1" fillId="3" fontId="3" numFmtId="0" xfId="0" applyAlignment="1" applyBorder="1" applyFill="1" applyFont="1">
      <alignment horizontal="left" shrinkToFit="0" vertical="center" wrapText="0"/>
    </xf>
    <xf borderId="4" fillId="2" fontId="4" numFmtId="0" xfId="0" applyAlignment="1" applyBorder="1" applyFill="1" applyFont="1">
      <alignment shrinkToFit="0" vertical="bottom" wrapText="0"/>
    </xf>
    <xf borderId="0" fillId="0" fontId="5" numFmtId="0" xfId="0" applyAlignment="1" applyFont="1">
      <alignment horizontal="right" shrinkToFit="0" vertical="center" wrapText="0"/>
    </xf>
    <xf borderId="3" fillId="2" fontId="1" numFmtId="0" xfId="0" applyAlignment="1" applyBorder="1" applyFill="1" applyFont="1">
      <alignment horizontal="left" shrinkToFit="0" vertical="center" wrapText="0"/>
    </xf>
    <xf borderId="4" fillId="2" fontId="6" numFmtId="0" xfId="0" applyAlignment="1" applyBorder="1" applyFill="1" applyFont="1">
      <alignment shrinkToFit="0" vertical="bottom" wrapText="0"/>
    </xf>
    <xf borderId="0" fillId="0" fontId="7" numFmtId="0" xfId="0" applyAlignment="1" applyFont="1">
      <alignment shrinkToFit="0" vertical="bottom" wrapText="0"/>
    </xf>
    <xf borderId="5" fillId="3" fontId="8" numFmtId="0" xfId="0" applyAlignment="1" applyBorder="1" applyFill="1" applyFont="1">
      <alignment horizontal="center" shrinkToFit="0" vertical="center" wrapText="1"/>
    </xf>
    <xf borderId="5" fillId="4" fontId="5" numFmtId="0" xfId="0" applyAlignment="1" applyBorder="1" applyFill="1" applyFont="1">
      <alignment shrinkToFit="0" vertical="top" wrapText="1"/>
    </xf>
    <xf borderId="5" fillId="0" fontId="9" numFmtId="0" xfId="0" applyAlignment="1" applyBorder="1" applyFont="1">
      <alignment shrinkToFit="0" vertical="top" wrapText="1"/>
    </xf>
    <xf borderId="5" fillId="5" fontId="5" numFmtId="0" xfId="0" applyAlignment="1" applyBorder="1" applyFill="1" applyFont="1">
      <alignment shrinkToFit="0" vertical="top" wrapText="1"/>
    </xf>
    <xf borderId="5" fillId="0" fontId="5" numFmtId="0" xfId="0" applyAlignment="1" applyBorder="1" applyFont="1">
      <alignment horizontal="left" shrinkToFit="0" vertical="center" wrapText="0"/>
    </xf>
    <xf borderId="5" fillId="0" fontId="5" numFmtId="0" xfId="0" applyAlignment="1" applyBorder="1" applyFont="1">
      <alignment shrinkToFit="0" vertical="top" wrapText="1"/>
    </xf>
    <xf borderId="5" fillId="4" fontId="10" numFmtId="1" xfId="0" applyAlignment="1" applyBorder="1" applyFill="1" applyFont="1" applyNumberFormat="1">
      <alignment horizontal="center" shrinkToFit="0" vertical="center" wrapText="1"/>
    </xf>
    <xf borderId="1" fillId="6" fontId="11" numFmtId="0" xfId="0" applyAlignment="1" applyBorder="1" applyFill="1" applyFont="1">
      <alignment horizontal="center" shrinkToFit="0" vertical="center" wrapText="1"/>
    </xf>
    <xf borderId="5" fillId="4" fontId="7" numFmtId="49" xfId="0" applyAlignment="1" applyBorder="1" applyFill="1" applyFont="1" applyNumberFormat="1">
      <alignment horizontal="center" shrinkToFit="0" vertical="center" wrapText="1"/>
    </xf>
    <xf borderId="5" fillId="4" fontId="9" numFmtId="164" xfId="0" applyAlignment="1" applyBorder="1" applyFill="1" applyFont="1" applyNumberFormat="1">
      <alignment horizontal="center" shrinkToFit="0" vertical="center" wrapText="1"/>
    </xf>
    <xf borderId="5" fillId="4" fontId="9" numFmtId="165" xfId="0" applyAlignment="1" applyBorder="1" applyFill="1" applyFont="1" applyNumberFormat="1">
      <alignment horizontal="center" shrinkToFit="0" vertical="center" wrapText="1"/>
    </xf>
    <xf borderId="5" fillId="7" fontId="5" numFmtId="165" xfId="0" applyAlignment="1" applyBorder="1" applyFill="1" applyFont="1" applyNumberFormat="1">
      <alignment horizontal="left" shrinkToFit="0" vertical="center" wrapText="0"/>
    </xf>
    <xf borderId="5" fillId="6" fontId="5" numFmtId="49" xfId="0" applyAlignment="1" applyBorder="1" applyFill="1" applyFont="1" applyNumberFormat="1">
      <alignment horizontal="center" shrinkToFit="0" vertical="center" wrapText="1"/>
    </xf>
    <xf borderId="5" fillId="5" fontId="9" numFmtId="165" xfId="0" applyAlignment="1" applyBorder="1" applyFill="1" applyFont="1" applyNumberFormat="1">
      <alignment horizontal="right" shrinkToFit="0" vertical="center" wrapText="0"/>
    </xf>
    <xf borderId="5" fillId="6" fontId="5" numFmtId="165" xfId="0" applyAlignment="1" applyBorder="1" applyFill="1" applyFont="1" applyNumberFormat="1">
      <alignment horizontal="center" shrinkToFit="0" vertical="center" wrapText="1"/>
    </xf>
    <xf borderId="5" fillId="5" fontId="9" numFmtId="166" xfId="0" applyAlignment="1" applyBorder="1" applyFill="1" applyFont="1" applyNumberFormat="1">
      <alignment horizontal="center" shrinkToFit="0" vertical="center" wrapText="1"/>
    </xf>
    <xf borderId="5" fillId="5" fontId="9" numFmtId="1" xfId="0" applyAlignment="1" applyBorder="1" applyFill="1" applyFont="1" applyNumberFormat="1">
      <alignment horizontal="center" shrinkToFit="0" vertical="center" wrapText="1"/>
    </xf>
    <xf borderId="1" fillId="2" fontId="12" numFmtId="0" xfId="0" applyAlignment="1" applyBorder="1" applyFill="1" applyFont="1">
      <alignment horizontal="center" shrinkToFit="0" vertical="center" wrapText="1"/>
    </xf>
    <xf borderId="5" fillId="4" fontId="7" numFmtId="9" xfId="0" applyAlignment="1" applyBorder="1" applyFill="1" applyFont="1" applyNumberFormat="1">
      <alignment horizontal="center" shrinkToFit="0" vertical="center" wrapText="1"/>
    </xf>
    <xf borderId="5" fillId="4" fontId="7" numFmtId="1" xfId="0" applyAlignment="1" applyBorder="1" applyFill="1" applyFont="1" applyNumberFormat="1">
      <alignment horizontal="center" shrinkToFit="0" vertical="center" wrapText="1"/>
    </xf>
    <xf borderId="1" fillId="4" fontId="13" numFmtId="3" xfId="0" applyAlignment="1" applyBorder="1" applyFill="1" applyFont="1" applyNumberFormat="1">
      <alignment horizontal="center" shrinkToFit="0" vertical="center" wrapText="1"/>
    </xf>
    <xf borderId="5" fillId="5" fontId="5" numFmtId="164" xfId="0" applyAlignment="1" applyBorder="1" applyFill="1" applyFont="1" applyNumberFormat="1">
      <alignment horizontal="center" shrinkToFit="0" vertical="center" wrapText="1"/>
    </xf>
    <xf borderId="1" fillId="4" fontId="13" numFmtId="165" xfId="0" applyAlignment="1" applyBorder="1" applyFill="1" applyFont="1" applyNumberFormat="1">
      <alignment horizontal="center" shrinkToFit="0" vertical="center" wrapText="1"/>
    </xf>
    <xf borderId="5" fillId="5" fontId="5" numFmtId="165" xfId="0" applyAlignment="1" applyBorder="1" applyFill="1" applyFont="1" applyNumberFormat="1">
      <alignment horizontal="center" shrinkToFit="0" vertical="center" wrapText="1"/>
    </xf>
    <xf borderId="6" fillId="6" fontId="14" numFmtId="0" xfId="0" applyAlignment="1" applyBorder="1" applyFill="1" applyFont="1">
      <alignment horizontal="center" shrinkToFit="0" vertical="center" wrapText="1"/>
    </xf>
    <xf borderId="7" fillId="0" fontId="2" numFmtId="0" xfId="0" applyBorder="1" applyFont="1"/>
    <xf borderId="8" fillId="0" fontId="2" numFmtId="0" xfId="0" applyBorder="1" applyFont="1"/>
    <xf borderId="6" fillId="2" fontId="12" numFmtId="0" xfId="0" applyAlignment="1" applyBorder="1" applyFill="1" applyFont="1">
      <alignment horizontal="center" shrinkToFit="0" vertical="center" wrapText="1"/>
    </xf>
    <xf borderId="6" fillId="3" fontId="12" numFmtId="0" xfId="0" applyAlignment="1" applyBorder="1" applyFill="1" applyFont="1">
      <alignment horizontal="center" shrinkToFit="0" vertical="center" wrapText="1"/>
    </xf>
    <xf borderId="5" fillId="6" fontId="5" numFmtId="165" xfId="0" applyAlignment="1" applyBorder="1" applyFill="1" applyFont="1" applyNumberFormat="1">
      <alignment horizontal="left" shrinkToFit="0" vertical="center" wrapText="0"/>
    </xf>
    <xf borderId="5" fillId="6" fontId="5" numFmtId="165" xfId="0" applyAlignment="1" applyBorder="1" applyFill="1" applyFont="1" applyNumberFormat="1">
      <alignment horizontal="right" shrinkToFit="0" vertical="center" wrapText="0"/>
    </xf>
    <xf borderId="5" fillId="6" fontId="5" numFmtId="166" xfId="0" applyAlignment="1" applyBorder="1" applyFill="1" applyFont="1" applyNumberFormat="1">
      <alignment horizontal="center" shrinkToFit="0" vertical="center" wrapText="1"/>
    </xf>
    <xf borderId="0" fillId="0" fontId="15" numFmtId="0" xfId="0" applyAlignment="1" applyFont="1">
      <alignment shrinkToFit="0" vertical="top" wrapText="1"/>
    </xf>
    <xf borderId="5" fillId="5" fontId="9" numFmtId="0" xfId="0" applyAlignment="1" applyBorder="1" applyFill="1" applyFont="1">
      <alignment horizontal="center" shrinkToFit="0" vertical="center" wrapText="1"/>
    </xf>
    <xf borderId="5" fillId="5" fontId="5" numFmtId="165" xfId="0" applyAlignment="1" applyBorder="1" applyFill="1" applyFont="1" applyNumberFormat="1">
      <alignment horizontal="left" shrinkToFit="0" vertical="center" wrapText="0"/>
    </xf>
    <xf borderId="5" fillId="4" fontId="7" numFmtId="166" xfId="0" applyAlignment="1" applyBorder="1" applyFill="1" applyFont="1" applyNumberFormat="1">
      <alignment horizontal="center" shrinkToFit="0" vertical="center" wrapText="1"/>
    </xf>
    <xf borderId="5" fillId="5" fontId="9" numFmtId="0" xfId="0" applyAlignment="1" applyBorder="1" applyFill="1" applyFont="1">
      <alignment horizontal="left" shrinkToFit="0" vertical="center" wrapText="0"/>
    </xf>
    <xf borderId="5" fillId="5" fontId="5" numFmtId="165" xfId="0" applyAlignment="1" applyBorder="1" applyFill="1" applyFont="1" applyNumberFormat="1">
      <alignment horizontal="right" shrinkToFit="0" vertical="center" wrapText="0"/>
    </xf>
    <xf borderId="5" fillId="5" fontId="5" numFmtId="166" xfId="0" applyAlignment="1" applyBorder="1" applyFill="1" applyFont="1" applyNumberFormat="1">
      <alignment horizontal="center" shrinkToFit="0" vertical="center" wrapText="1"/>
    </xf>
    <xf borderId="5" fillId="2" fontId="8" numFmtId="165" xfId="0" applyAlignment="1" applyBorder="1" applyFill="1" applyFont="1" applyNumberFormat="1">
      <alignment horizontal="left" shrinkToFit="0" vertical="center" wrapText="0"/>
    </xf>
    <xf borderId="5" fillId="2" fontId="8" numFmtId="165" xfId="0" applyAlignment="1" applyBorder="1" applyFill="1" applyFont="1" applyNumberFormat="1">
      <alignment horizontal="right" shrinkToFit="0" vertical="center" wrapText="0"/>
    </xf>
    <xf borderId="5" fillId="4" fontId="9" numFmtId="167" xfId="0" applyAlignment="1" applyBorder="1" applyFill="1" applyFont="1" applyNumberFormat="1">
      <alignment horizontal="center" shrinkToFit="0" vertical="center" wrapText="1"/>
    </xf>
    <xf borderId="5" fillId="2" fontId="8" numFmtId="166" xfId="0" applyAlignment="1" applyBorder="1" applyFill="1" applyFont="1" applyNumberFormat="1">
      <alignment horizontal="center" shrinkToFit="0" vertical="center" wrapText="1"/>
    </xf>
    <xf borderId="5" fillId="0" fontId="9" numFmtId="0" xfId="0" applyAlignment="1" applyBorder="1" applyFont="1">
      <alignment horizontal="left" shrinkToFit="0" vertical="center" wrapText="0"/>
    </xf>
    <xf borderId="5" fillId="5" fontId="9" numFmtId="165" xfId="0" applyAlignment="1" applyBorder="1" applyFill="1" applyFont="1" applyNumberFormat="1">
      <alignment shrinkToFit="0" vertical="bottom" wrapText="0"/>
    </xf>
    <xf borderId="5" fillId="4" fontId="9" numFmtId="0" xfId="0" applyAlignment="1" applyBorder="1" applyFill="1" applyFont="1">
      <alignment horizontal="left" shrinkToFit="0" vertical="center" wrapText="0"/>
    </xf>
    <xf borderId="5" fillId="4" fontId="9" numFmtId="165" xfId="0" applyAlignment="1" applyBorder="1" applyFill="1" applyFont="1" applyNumberFormat="1">
      <alignment shrinkToFit="0" vertical="bottom" wrapText="0"/>
    </xf>
    <xf borderId="5" fillId="4" fontId="9" numFmtId="0" xfId="0" applyAlignment="1" applyBorder="1" applyFill="1" applyFont="1">
      <alignment horizontal="center" shrinkToFit="0" vertical="center" wrapText="1"/>
    </xf>
    <xf borderId="5" fillId="5" fontId="9" numFmtId="3" xfId="0" applyAlignment="1" applyBorder="1" applyFill="1" applyFont="1" applyNumberFormat="1">
      <alignment horizontal="right" shrinkToFit="0" vertical="center" wrapText="0"/>
    </xf>
    <xf borderId="5" fillId="6" fontId="5" numFmtId="3" xfId="0" applyAlignment="1" applyBorder="1" applyFill="1" applyFont="1" applyNumberFormat="1">
      <alignment horizontal="right" shrinkToFit="0" vertical="center" wrapText="0"/>
    </xf>
    <xf borderId="5" fillId="5" fontId="7" numFmtId="165" xfId="0" applyAlignment="1" applyBorder="1" applyFill="1" applyFont="1" applyNumberFormat="1">
      <alignment shrinkToFit="0" vertical="bottom" wrapText="0"/>
    </xf>
    <xf borderId="6" fillId="2" fontId="8" numFmtId="165" xfId="0" applyAlignment="1" applyBorder="1" applyFill="1" applyFont="1" applyNumberFormat="1">
      <alignment horizontal="center" shrinkToFit="0" vertical="center" wrapText="1"/>
    </xf>
    <xf borderId="0" fillId="0" fontId="15" numFmtId="0" xfId="0" applyAlignment="1" applyFont="1">
      <alignment shrinkToFit="0" vertical="bottom" wrapText="0"/>
    </xf>
  </cellXfs>
  <cellStyles count="1">
    <cellStyle xfId="0" name="Normal" builtinId="0"/>
  </cellStyles>
  <dxfs count="1">
    <dxf>
      <font>
        <b/>
        <color rgb="FFDC2626"/>
        <name val="Inter Tight"/>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Inter Tight"/>
        <a:ea typeface="Inter Tight"/>
        <a:cs typeface="Inter Tight"/>
      </a:majorFont>
      <a:minorFont>
        <a:latin typeface="Inter Tight"/>
        <a:ea typeface="Inter Tight"/>
        <a:cs typeface="Inter Tight"/>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4.0"/>
    <col customWidth="1" min="2" max="2" width="30.0"/>
    <col customWidth="1" min="3" max="3" width="80.0"/>
    <col customWidth="1" min="4" max="4" width="4.0"/>
    <col customWidth="1" min="5" max="26" width="8.57"/>
  </cols>
  <sheetData>
    <row r="1" ht="33.75" customHeight="1">
      <c r="A1" s="1" t="s">
        <v>0</v>
      </c>
      <c r="B1" s="3"/>
      <c r="C1" s="3"/>
      <c r="D1" s="4"/>
    </row>
    <row r="2" ht="19.5" customHeight="1">
      <c r="A2" s="6" t="s">
        <v>4</v>
      </c>
      <c r="B2" s="3"/>
      <c r="C2" s="3"/>
      <c r="D2" s="4"/>
    </row>
    <row r="4" ht="21.75" customHeight="1">
      <c r="B4" s="7" t="s">
        <v>7</v>
      </c>
      <c r="C4" s="10"/>
    </row>
    <row r="5" ht="19.5" customHeight="1">
      <c r="B5" s="13" t="s">
        <v>12</v>
      </c>
      <c r="C5" s="14" t="s">
        <v>13</v>
      </c>
    </row>
    <row r="6" ht="19.5" customHeight="1">
      <c r="B6" s="15" t="s">
        <v>19</v>
      </c>
      <c r="C6" s="14" t="s">
        <v>21</v>
      </c>
    </row>
    <row r="8" ht="21.75" customHeight="1">
      <c r="B8" s="7" t="s">
        <v>22</v>
      </c>
      <c r="C8" s="10"/>
    </row>
    <row r="9" ht="36.0" customHeight="1">
      <c r="B9" s="17" t="s">
        <v>23</v>
      </c>
      <c r="C9" s="14" t="s">
        <v>24</v>
      </c>
    </row>
    <row r="10" ht="36.0" customHeight="1">
      <c r="B10" s="17" t="s">
        <v>27</v>
      </c>
      <c r="C10" s="14" t="s">
        <v>28</v>
      </c>
    </row>
    <row r="11" ht="36.0" customHeight="1">
      <c r="B11" s="17" t="s">
        <v>29</v>
      </c>
      <c r="C11" s="14" t="s">
        <v>30</v>
      </c>
    </row>
    <row r="12" ht="36.0" customHeight="1">
      <c r="B12" s="17" t="s">
        <v>31</v>
      </c>
      <c r="C12" s="14" t="s">
        <v>33</v>
      </c>
    </row>
    <row r="14" ht="21.75" customHeight="1">
      <c r="B14" s="7" t="s">
        <v>35</v>
      </c>
      <c r="C14" s="10"/>
    </row>
    <row r="15" ht="19.5" customHeight="1">
      <c r="B15" s="17" t="s">
        <v>37</v>
      </c>
      <c r="C15" s="14" t="s">
        <v>38</v>
      </c>
    </row>
    <row r="16" ht="36.0" customHeight="1">
      <c r="B16" s="17" t="s">
        <v>40</v>
      </c>
      <c r="C16" s="14" t="s">
        <v>41</v>
      </c>
    </row>
    <row r="17" ht="19.5" customHeight="1">
      <c r="B17" s="17" t="s">
        <v>43</v>
      </c>
      <c r="C17" s="14" t="s">
        <v>44</v>
      </c>
    </row>
    <row r="18" ht="36.0" customHeight="1">
      <c r="B18" s="17" t="s">
        <v>46</v>
      </c>
      <c r="C18" s="14" t="s">
        <v>48</v>
      </c>
    </row>
    <row r="20" ht="21.75" customHeight="1">
      <c r="B20" s="7" t="s">
        <v>49</v>
      </c>
      <c r="C20" s="10"/>
    </row>
    <row r="21" ht="36.0" customHeight="1">
      <c r="B21" s="17" t="s">
        <v>51</v>
      </c>
      <c r="C21" s="14" t="s">
        <v>52</v>
      </c>
    </row>
    <row r="22" ht="36.0" customHeight="1">
      <c r="B22" s="17" t="s">
        <v>53</v>
      </c>
      <c r="C22" s="14" t="s">
        <v>54</v>
      </c>
    </row>
    <row r="23" ht="19.5" customHeight="1">
      <c r="B23" s="17" t="s">
        <v>55</v>
      </c>
      <c r="C23" s="14" t="s">
        <v>56</v>
      </c>
    </row>
    <row r="24" ht="36.0" customHeight="1">
      <c r="B24" s="17" t="s">
        <v>57</v>
      </c>
      <c r="C24" s="14" t="s">
        <v>58</v>
      </c>
    </row>
    <row r="25" ht="15.75" customHeight="1"/>
    <row r="26" ht="21.75" customHeight="1">
      <c r="B26" s="7" t="s">
        <v>59</v>
      </c>
      <c r="C26" s="10"/>
    </row>
    <row r="27" ht="51.75" customHeight="1">
      <c r="B27" s="17" t="s">
        <v>61</v>
      </c>
      <c r="C27" s="14" t="s">
        <v>62</v>
      </c>
    </row>
    <row r="28" ht="51.75" customHeight="1">
      <c r="B28" s="17" t="s">
        <v>63</v>
      </c>
      <c r="C28" s="14" t="s">
        <v>64</v>
      </c>
    </row>
    <row r="29" ht="36.0" customHeight="1">
      <c r="B29" s="17" t="s">
        <v>65</v>
      </c>
      <c r="C29" s="14" t="s">
        <v>66</v>
      </c>
    </row>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D1"/>
    <mergeCell ref="A2:D2"/>
  </mergeCells>
  <printOptions/>
  <pageMargins bottom="1.0" footer="0.0" header="0.0" left="0.75" right="0.75" top="1.0"/>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97316"/>
    <pageSetUpPr fitToPage="1"/>
  </sheetPr>
  <sheetViews>
    <sheetView showGridLines="0" workbookViewId="0">
      <pane xSplit="3.0" ySplit="9.0" topLeftCell="D10" activePane="bottomRight" state="frozen"/>
      <selection activeCell="D1" sqref="D1" pane="topRight"/>
      <selection activeCell="A10" sqref="A10" pane="bottomLeft"/>
      <selection activeCell="D10" sqref="D10" pane="bottomRight"/>
    </sheetView>
  </sheetViews>
  <sheetFormatPr customHeight="1" defaultColWidth="14.43" defaultRowHeight="15.0"/>
  <cols>
    <col customWidth="1" min="1" max="1" width="5.0"/>
    <col customWidth="1" min="2" max="2" width="10.0"/>
    <col customWidth="1" min="3" max="3" width="24.0"/>
    <col customWidth="1" min="4" max="5" width="14.0"/>
    <col customWidth="1" min="6" max="6" width="11.0"/>
    <col customWidth="1" min="7" max="7" width="14.0"/>
    <col customWidth="1" min="8" max="8" width="15.0"/>
    <col customWidth="1" min="9" max="9" width="14.0"/>
    <col customWidth="1" min="10" max="13" width="15.0"/>
    <col customWidth="1" min="14" max="14" width="13.0"/>
    <col customWidth="1" min="15" max="15" width="12.0"/>
    <col customWidth="1" min="16" max="16" width="11.0"/>
    <col customWidth="1" min="17" max="17" width="14.0"/>
    <col customWidth="1" min="18" max="18" width="13.0"/>
    <col customWidth="1" min="19" max="19" width="12.0"/>
    <col customWidth="1" min="20" max="20" width="11.0"/>
    <col customWidth="1" min="21" max="21" width="14.0"/>
    <col customWidth="1" min="22" max="22" width="13.0"/>
    <col customWidth="1" min="23" max="24" width="15.0"/>
    <col customWidth="1" min="25" max="26" width="8.57"/>
  </cols>
  <sheetData>
    <row r="1" ht="33.75" customHeight="1">
      <c r="A1" s="1"/>
      <c r="B1" s="2"/>
      <c r="C1" s="2"/>
      <c r="D1" s="5" t="s">
        <v>3</v>
      </c>
      <c r="E1" s="3"/>
      <c r="F1" s="3"/>
      <c r="G1" s="3"/>
      <c r="H1" s="3"/>
      <c r="I1" s="3"/>
      <c r="J1" s="3"/>
      <c r="K1" s="3"/>
      <c r="L1" s="3"/>
      <c r="M1" s="3"/>
      <c r="N1" s="3"/>
      <c r="O1" s="3"/>
      <c r="P1" s="3"/>
      <c r="Q1" s="3"/>
      <c r="R1" s="3"/>
      <c r="S1" s="3"/>
      <c r="T1" s="3"/>
      <c r="U1" s="3"/>
      <c r="V1" s="2"/>
      <c r="W1" s="2"/>
      <c r="X1" s="9"/>
    </row>
    <row r="2" ht="19.5" customHeight="1">
      <c r="A2" s="6" t="s">
        <v>10</v>
      </c>
      <c r="B2" s="3"/>
      <c r="C2" s="3"/>
      <c r="D2" s="3"/>
      <c r="E2" s="3"/>
      <c r="F2" s="3"/>
      <c r="G2" s="3"/>
      <c r="H2" s="3"/>
      <c r="I2" s="3"/>
      <c r="J2" s="3"/>
      <c r="K2" s="3"/>
      <c r="L2" s="3"/>
      <c r="M2" s="3"/>
      <c r="N2" s="3"/>
      <c r="O2" s="3"/>
      <c r="P2" s="3"/>
      <c r="Q2" s="3"/>
      <c r="R2" s="3"/>
      <c r="S2" s="3"/>
      <c r="T2" s="3"/>
      <c r="U2" s="3"/>
      <c r="V2" s="3"/>
      <c r="W2" s="3"/>
      <c r="X2" s="4"/>
    </row>
    <row r="4">
      <c r="B4" s="8" t="s">
        <v>18</v>
      </c>
      <c r="C4" s="18">
        <v>10.0</v>
      </c>
      <c r="D4" s="8" t="s">
        <v>26</v>
      </c>
      <c r="E4" s="18">
        <v>2026.0</v>
      </c>
      <c r="G4" s="8" t="s">
        <v>20</v>
      </c>
      <c r="I4" s="24" t="str">
        <f>'CẤU HÌNH'!C5</f>
        <v>Vùng I</v>
      </c>
      <c r="K4" s="8" t="s">
        <v>60</v>
      </c>
      <c r="M4" s="26">
        <f>'CẤU HÌNH'!C13</f>
        <v>5310000</v>
      </c>
      <c r="O4" s="8" t="s">
        <v>67</v>
      </c>
      <c r="Q4" s="26">
        <f>'CẤU HÌNH'!C14</f>
        <v>50600000</v>
      </c>
      <c r="S4" s="8" t="s">
        <v>68</v>
      </c>
      <c r="U4" s="26">
        <f>'CẤU HÌNH'!C15</f>
        <v>106200000</v>
      </c>
    </row>
    <row r="6" ht="19.5" customHeight="1">
      <c r="A6" s="29" t="s">
        <v>69</v>
      </c>
      <c r="B6" s="3"/>
      <c r="C6" s="4"/>
      <c r="D6" s="29" t="s">
        <v>71</v>
      </c>
      <c r="E6" s="3"/>
      <c r="F6" s="3"/>
      <c r="G6" s="4"/>
      <c r="H6" s="29" t="s">
        <v>73</v>
      </c>
      <c r="I6" s="3"/>
      <c r="J6" s="3"/>
      <c r="K6" s="3"/>
      <c r="L6" s="4"/>
      <c r="M6" s="29" t="s">
        <v>74</v>
      </c>
      <c r="N6" s="3"/>
      <c r="O6" s="3"/>
      <c r="P6" s="3"/>
      <c r="Q6" s="4"/>
      <c r="R6" s="29" t="s">
        <v>76</v>
      </c>
      <c r="S6" s="3"/>
      <c r="T6" s="3"/>
      <c r="U6" s="3"/>
      <c r="V6" s="4"/>
    </row>
    <row r="7" ht="31.5" customHeight="1">
      <c r="A7" s="32">
        <f>COUNTIF(G10:G59,"?*")-COUNTIF(G10:G59,"Không đóng")</f>
        <v>7</v>
      </c>
      <c r="B7" s="3"/>
      <c r="C7" s="4"/>
      <c r="D7" s="34">
        <f>Q60</f>
        <v>11821050</v>
      </c>
      <c r="E7" s="3"/>
      <c r="F7" s="3"/>
      <c r="G7" s="4"/>
      <c r="H7" s="34">
        <f>U60</f>
        <v>24219650</v>
      </c>
      <c r="I7" s="3"/>
      <c r="J7" s="3"/>
      <c r="K7" s="3"/>
      <c r="L7" s="4"/>
      <c r="M7" s="34">
        <f>W60</f>
        <v>36040700</v>
      </c>
      <c r="N7" s="3"/>
      <c r="O7" s="3"/>
      <c r="P7" s="3"/>
      <c r="Q7" s="4"/>
      <c r="R7" s="34">
        <f>X60</f>
        <v>26493850</v>
      </c>
      <c r="S7" s="3"/>
      <c r="T7" s="3"/>
      <c r="U7" s="3"/>
      <c r="V7" s="4"/>
    </row>
    <row r="8" ht="19.5" customHeight="1">
      <c r="A8" s="36" t="s">
        <v>88</v>
      </c>
      <c r="B8" s="37"/>
      <c r="C8" s="37"/>
      <c r="D8" s="37"/>
      <c r="E8" s="37"/>
      <c r="F8" s="37"/>
      <c r="G8" s="38"/>
      <c r="H8" s="36" t="s">
        <v>89</v>
      </c>
      <c r="I8" s="37"/>
      <c r="J8" s="38"/>
      <c r="K8" s="36" t="s">
        <v>90</v>
      </c>
      <c r="L8" s="37"/>
      <c r="M8" s="38"/>
      <c r="N8" s="39" t="s">
        <v>92</v>
      </c>
      <c r="O8" s="37"/>
      <c r="P8" s="37"/>
      <c r="Q8" s="38"/>
      <c r="R8" s="39" t="s">
        <v>93</v>
      </c>
      <c r="S8" s="37"/>
      <c r="T8" s="37"/>
      <c r="U8" s="38"/>
      <c r="V8" s="40" t="s">
        <v>95</v>
      </c>
      <c r="W8" s="37"/>
      <c r="X8" s="38"/>
    </row>
    <row r="9" ht="45.75" customHeight="1">
      <c r="A9" s="12" t="s">
        <v>96</v>
      </c>
      <c r="B9" s="12" t="s">
        <v>97</v>
      </c>
      <c r="C9" s="12" t="s">
        <v>99</v>
      </c>
      <c r="D9" s="12" t="s">
        <v>100</v>
      </c>
      <c r="E9" s="12" t="s">
        <v>101</v>
      </c>
      <c r="F9" s="12" t="s">
        <v>103</v>
      </c>
      <c r="G9" s="12" t="s">
        <v>104</v>
      </c>
      <c r="H9" s="12" t="s">
        <v>105</v>
      </c>
      <c r="I9" s="12" t="s">
        <v>106</v>
      </c>
      <c r="J9" s="12" t="s">
        <v>107</v>
      </c>
      <c r="K9" s="12" t="s">
        <v>108</v>
      </c>
      <c r="L9" s="12" t="s">
        <v>109</v>
      </c>
      <c r="M9" s="12" t="s">
        <v>110</v>
      </c>
      <c r="N9" s="12" t="s">
        <v>111</v>
      </c>
      <c r="O9" s="12" t="s">
        <v>112</v>
      </c>
      <c r="P9" s="12" t="s">
        <v>113</v>
      </c>
      <c r="Q9" s="12" t="s">
        <v>114</v>
      </c>
      <c r="R9" s="12" t="s">
        <v>111</v>
      </c>
      <c r="S9" s="12" t="s">
        <v>112</v>
      </c>
      <c r="T9" s="12" t="s">
        <v>113</v>
      </c>
      <c r="U9" s="12" t="s">
        <v>115</v>
      </c>
      <c r="V9" s="12" t="s">
        <v>116</v>
      </c>
      <c r="W9" s="12" t="s">
        <v>74</v>
      </c>
      <c r="X9" s="12" t="s">
        <v>118</v>
      </c>
    </row>
    <row r="10" ht="19.5" customHeight="1">
      <c r="A10" s="45">
        <f t="shared" ref="A10:A59" si="1">IF(B10="","",ROW()-9)</f>
        <v>1</v>
      </c>
      <c r="B10" s="48" t="str">
        <f>IF('NHÂN VIÊN'!B5="","",'NHÂN VIÊN'!B5)</f>
        <v>NV001</v>
      </c>
      <c r="C10" s="48" t="str">
        <f>IF($B10="","",'NHÂN VIÊN'!C5)</f>
        <v>Nguyễn Văn An</v>
      </c>
      <c r="D10" s="48" t="str">
        <f>IF($B10="","",'NHÂN VIÊN'!D5)</f>
        <v>7912345601</v>
      </c>
      <c r="E10" s="45" t="str">
        <f>IF($B10="","",IF('NHÂN VIÊN'!I5="","Đóng đủ",'NHÂN VIÊN'!I5))</f>
        <v>Đóng đủ</v>
      </c>
      <c r="F10" s="53"/>
      <c r="G10" s="45" t="str">
        <f>IF($B10="","",IF(N(F10)&gt;='CẤU HÌNH'!$C$9,"Không đóng",E10))</f>
        <v>Đóng đủ</v>
      </c>
      <c r="H10" s="56">
        <f>IF($B10="","",'NHÂN VIÊN'!G5)</f>
        <v>12000000</v>
      </c>
      <c r="I10" s="56">
        <f>IF($B10="","",'NHÂN VIÊN'!H5)</f>
        <v>1000000</v>
      </c>
      <c r="J10" s="56">
        <f t="shared" ref="J10:J59" si="2">IF($B10="","",H10+I10)</f>
        <v>13000000</v>
      </c>
      <c r="K10" s="56">
        <f>IF($B10="","",IF(G10="Không đóng",0,MIN(MAX(J10,'CẤU HÌNH'!$C$13),'CẤU HÌNH'!$C$14)))</f>
        <v>13000000</v>
      </c>
      <c r="L10" s="56">
        <f>IF($B10="","",IF(OR(G10="Đóng đủ",G10="Không BHTN"),MIN(MAX(J10,'CẤU HÌNH'!$C$13),'CẤU HÌNH'!$C$14),0))</f>
        <v>13000000</v>
      </c>
      <c r="M10" s="56">
        <f>IF($B10="","",IF(G10="Đóng đủ",MIN(MAX(J10,'CẤU HÌNH'!$C$13),'CẤU HÌNH'!$C$15),0))</f>
        <v>13000000</v>
      </c>
      <c r="N10" s="56">
        <f>IF($B10="","",ROUND(K10*'CẤU HÌNH'!$C$25,0))</f>
        <v>1040000</v>
      </c>
      <c r="O10" s="56">
        <f>IF($B10="","",ROUND(L10*'CẤU HÌNH'!$C$22,0))</f>
        <v>195000</v>
      </c>
      <c r="P10" s="56">
        <f>IF($B10="","",ROUND(M10*'CẤU HÌNH'!$C$23,0))</f>
        <v>130000</v>
      </c>
      <c r="Q10" s="62">
        <f t="shared" ref="Q10:Q59" si="3">IF($B10="","",N10+O10+P10)</f>
        <v>1365000</v>
      </c>
      <c r="R10" s="56">
        <f>IF($B10="","",ROUND(K10*'CẤU HÌNH'!$D$25,0))</f>
        <v>2275000</v>
      </c>
      <c r="S10" s="56">
        <f>IF($B10="","",ROUND(L10*'CẤU HÌNH'!$D$22,0))</f>
        <v>390000</v>
      </c>
      <c r="T10" s="56">
        <f>IF($B10="","",ROUND(M10*'CẤU HÌNH'!$D$23,0))</f>
        <v>130000</v>
      </c>
      <c r="U10" s="62">
        <f t="shared" ref="U10:U59" si="4">IF($B10="","",R10+S10+T10)</f>
        <v>2795000</v>
      </c>
      <c r="V10" s="56">
        <f>IF($B10="","",ROUND(K10*'CẤU HÌNH'!$D$24,0))</f>
        <v>260000</v>
      </c>
      <c r="W10" s="62">
        <f t="shared" ref="W10:W59" si="5">IF($B10="","",Q10+U10)</f>
        <v>4160000</v>
      </c>
      <c r="X10" s="56">
        <f t="shared" ref="X10:X59" si="6">IF($B10="","",U10+V10)</f>
        <v>3055000</v>
      </c>
    </row>
    <row r="11" ht="19.5" customHeight="1">
      <c r="A11" s="45">
        <f t="shared" si="1"/>
        <v>2</v>
      </c>
      <c r="B11" s="48" t="str">
        <f>IF('NHÂN VIÊN'!B6="","",'NHÂN VIÊN'!B6)</f>
        <v>NV002</v>
      </c>
      <c r="C11" s="48" t="str">
        <f>IF($B11="","",'NHÂN VIÊN'!C6)</f>
        <v>Trần Thị Bình</v>
      </c>
      <c r="D11" s="48" t="str">
        <f>IF($B11="","",'NHÂN VIÊN'!D6)</f>
        <v>7912345602</v>
      </c>
      <c r="E11" s="45" t="str">
        <f>IF($B11="","",IF('NHÂN VIÊN'!I6="","Đóng đủ",'NHÂN VIÊN'!I6))</f>
        <v>Đóng đủ</v>
      </c>
      <c r="F11" s="53"/>
      <c r="G11" s="45" t="str">
        <f>IF($B11="","",IF(N(F11)&gt;='CẤU HÌNH'!$C$9,"Không đóng",E11))</f>
        <v>Đóng đủ</v>
      </c>
      <c r="H11" s="56">
        <f>IF($B11="","",'NHÂN VIÊN'!G6)</f>
        <v>9500000</v>
      </c>
      <c r="I11" s="56">
        <f>IF($B11="","",'NHÂN VIÊN'!H6)</f>
        <v>500000</v>
      </c>
      <c r="J11" s="56">
        <f t="shared" si="2"/>
        <v>10000000</v>
      </c>
      <c r="K11" s="56">
        <f>IF($B11="","",IF(G11="Không đóng",0,MIN(MAX(J11,'CẤU HÌNH'!$C$13),'CẤU HÌNH'!$C$14)))</f>
        <v>10000000</v>
      </c>
      <c r="L11" s="56">
        <f>IF($B11="","",IF(OR(G11="Đóng đủ",G11="Không BHTN"),MIN(MAX(J11,'CẤU HÌNH'!$C$13),'CẤU HÌNH'!$C$14),0))</f>
        <v>10000000</v>
      </c>
      <c r="M11" s="56">
        <f>IF($B11="","",IF(G11="Đóng đủ",MIN(MAX(J11,'CẤU HÌNH'!$C$13),'CẤU HÌNH'!$C$15),0))</f>
        <v>10000000</v>
      </c>
      <c r="N11" s="56">
        <f>IF($B11="","",ROUND(K11*'CẤU HÌNH'!$C$25,0))</f>
        <v>800000</v>
      </c>
      <c r="O11" s="56">
        <f>IF($B11="","",ROUND(L11*'CẤU HÌNH'!$C$22,0))</f>
        <v>150000</v>
      </c>
      <c r="P11" s="56">
        <f>IF($B11="","",ROUND(M11*'CẤU HÌNH'!$C$23,0))</f>
        <v>100000</v>
      </c>
      <c r="Q11" s="62">
        <f t="shared" si="3"/>
        <v>1050000</v>
      </c>
      <c r="R11" s="56">
        <f>IF($B11="","",ROUND(K11*'CẤU HÌNH'!$D$25,0))</f>
        <v>1750000</v>
      </c>
      <c r="S11" s="56">
        <f>IF($B11="","",ROUND(L11*'CẤU HÌNH'!$D$22,0))</f>
        <v>300000</v>
      </c>
      <c r="T11" s="56">
        <f>IF($B11="","",ROUND(M11*'CẤU HÌNH'!$D$23,0))</f>
        <v>100000</v>
      </c>
      <c r="U11" s="62">
        <f t="shared" si="4"/>
        <v>2150000</v>
      </c>
      <c r="V11" s="56">
        <f>IF($B11="","",ROUND(K11*'CẤU HÌNH'!$D$24,0))</f>
        <v>200000</v>
      </c>
      <c r="W11" s="62">
        <f t="shared" si="5"/>
        <v>3200000</v>
      </c>
      <c r="X11" s="56">
        <f t="shared" si="6"/>
        <v>2350000</v>
      </c>
    </row>
    <row r="12" ht="19.5" customHeight="1">
      <c r="A12" s="45">
        <f t="shared" si="1"/>
        <v>3</v>
      </c>
      <c r="B12" s="48" t="str">
        <f>IF('NHÂN VIÊN'!B7="","",'NHÂN VIÊN'!B7)</f>
        <v>NV003</v>
      </c>
      <c r="C12" s="48" t="str">
        <f>IF($B12="","",'NHÂN VIÊN'!C7)</f>
        <v>Lê Hoàng Cường</v>
      </c>
      <c r="D12" s="48" t="str">
        <f>IF($B12="","",'NHÂN VIÊN'!D7)</f>
        <v>7912345603</v>
      </c>
      <c r="E12" s="45" t="str">
        <f>IF($B12="","",IF('NHÂN VIÊN'!I7="","Đóng đủ",'NHÂN VIÊN'!I7))</f>
        <v>Đóng đủ</v>
      </c>
      <c r="F12" s="53"/>
      <c r="G12" s="45" t="str">
        <f>IF($B12="","",IF(N(F12)&gt;='CẤU HÌNH'!$C$9,"Không đóng",E12))</f>
        <v>Đóng đủ</v>
      </c>
      <c r="H12" s="56">
        <f>IF($B12="","",'NHÂN VIÊN'!G7)</f>
        <v>60000000</v>
      </c>
      <c r="I12" s="56">
        <f>IF($B12="","",'NHÂN VIÊN'!H7)</f>
        <v>5000000</v>
      </c>
      <c r="J12" s="56">
        <f t="shared" si="2"/>
        <v>65000000</v>
      </c>
      <c r="K12" s="56">
        <f>IF($B12="","",IF(G12="Không đóng",0,MIN(MAX(J12,'CẤU HÌNH'!$C$13),'CẤU HÌNH'!$C$14)))</f>
        <v>50600000</v>
      </c>
      <c r="L12" s="56">
        <f>IF($B12="","",IF(OR(G12="Đóng đủ",G12="Không BHTN"),MIN(MAX(J12,'CẤU HÌNH'!$C$13),'CẤU HÌNH'!$C$14),0))</f>
        <v>50600000</v>
      </c>
      <c r="M12" s="56">
        <f>IF($B12="","",IF(G12="Đóng đủ",MIN(MAX(J12,'CẤU HÌNH'!$C$13),'CẤU HÌNH'!$C$15),0))</f>
        <v>65000000</v>
      </c>
      <c r="N12" s="56">
        <f>IF($B12="","",ROUND(K12*'CẤU HÌNH'!$C$25,0))</f>
        <v>4048000</v>
      </c>
      <c r="O12" s="56">
        <f>IF($B12="","",ROUND(L12*'CẤU HÌNH'!$C$22,0))</f>
        <v>759000</v>
      </c>
      <c r="P12" s="56">
        <f>IF($B12="","",ROUND(M12*'CẤU HÌNH'!$C$23,0))</f>
        <v>650000</v>
      </c>
      <c r="Q12" s="62">
        <f t="shared" si="3"/>
        <v>5457000</v>
      </c>
      <c r="R12" s="56">
        <f>IF($B12="","",ROUND(K12*'CẤU HÌNH'!$D$25,0))</f>
        <v>8855000</v>
      </c>
      <c r="S12" s="56">
        <f>IF($B12="","",ROUND(L12*'CẤU HÌNH'!$D$22,0))</f>
        <v>1518000</v>
      </c>
      <c r="T12" s="56">
        <f>IF($B12="","",ROUND(M12*'CẤU HÌNH'!$D$23,0))</f>
        <v>650000</v>
      </c>
      <c r="U12" s="62">
        <f t="shared" si="4"/>
        <v>11023000</v>
      </c>
      <c r="V12" s="56">
        <f>IF($B12="","",ROUND(K12*'CẤU HÌNH'!$D$24,0))</f>
        <v>1012000</v>
      </c>
      <c r="W12" s="62">
        <f t="shared" si="5"/>
        <v>16480000</v>
      </c>
      <c r="X12" s="56">
        <f t="shared" si="6"/>
        <v>12035000</v>
      </c>
    </row>
    <row r="13" ht="19.5" customHeight="1">
      <c r="A13" s="45">
        <f t="shared" si="1"/>
        <v>4</v>
      </c>
      <c r="B13" s="48" t="str">
        <f>IF('NHÂN VIÊN'!B8="","",'NHÂN VIÊN'!B8)</f>
        <v>NV004</v>
      </c>
      <c r="C13" s="48" t="str">
        <f>IF($B13="","",'NHÂN VIÊN'!C8)</f>
        <v>Phạm Thu Dung</v>
      </c>
      <c r="D13" s="48" t="str">
        <f>IF($B13="","",'NHÂN VIÊN'!D8)</f>
        <v>7912345604</v>
      </c>
      <c r="E13" s="45" t="str">
        <f>IF($B13="","",IF('NHÂN VIÊN'!I8="","Đóng đủ",'NHÂN VIÊN'!I8))</f>
        <v>Đóng đủ</v>
      </c>
      <c r="F13" s="53"/>
      <c r="G13" s="45" t="str">
        <f>IF($B13="","",IF(N(F13)&gt;='CẤU HÌNH'!$C$9,"Không đóng",E13))</f>
        <v>Đóng đủ</v>
      </c>
      <c r="H13" s="56">
        <f>IF($B13="","",'NHÂN VIÊN'!G8)</f>
        <v>5000000</v>
      </c>
      <c r="I13" s="56">
        <f>IF($B13="","",'NHÂN VIÊN'!H8)</f>
        <v>0</v>
      </c>
      <c r="J13" s="56">
        <f t="shared" si="2"/>
        <v>5000000</v>
      </c>
      <c r="K13" s="56">
        <f>IF($B13="","",IF(G13="Không đóng",0,MIN(MAX(J13,'CẤU HÌNH'!$C$13),'CẤU HÌNH'!$C$14)))</f>
        <v>5310000</v>
      </c>
      <c r="L13" s="56">
        <f>IF($B13="","",IF(OR(G13="Đóng đủ",G13="Không BHTN"),MIN(MAX(J13,'CẤU HÌNH'!$C$13),'CẤU HÌNH'!$C$14),0))</f>
        <v>5310000</v>
      </c>
      <c r="M13" s="56">
        <f>IF($B13="","",IF(G13="Đóng đủ",MIN(MAX(J13,'CẤU HÌNH'!$C$13),'CẤU HÌNH'!$C$15),0))</f>
        <v>5310000</v>
      </c>
      <c r="N13" s="56">
        <f>IF($B13="","",ROUND(K13*'CẤU HÌNH'!$C$25,0))</f>
        <v>424800</v>
      </c>
      <c r="O13" s="56">
        <f>IF($B13="","",ROUND(L13*'CẤU HÌNH'!$C$22,0))</f>
        <v>79650</v>
      </c>
      <c r="P13" s="56">
        <f>IF($B13="","",ROUND(M13*'CẤU HÌNH'!$C$23,0))</f>
        <v>53100</v>
      </c>
      <c r="Q13" s="62">
        <f t="shared" si="3"/>
        <v>557550</v>
      </c>
      <c r="R13" s="56">
        <f>IF($B13="","",ROUND(K13*'CẤU HÌNH'!$D$25,0))</f>
        <v>929250</v>
      </c>
      <c r="S13" s="56">
        <f>IF($B13="","",ROUND(L13*'CẤU HÌNH'!$D$22,0))</f>
        <v>159300</v>
      </c>
      <c r="T13" s="56">
        <f>IF($B13="","",ROUND(M13*'CẤU HÌNH'!$D$23,0))</f>
        <v>53100</v>
      </c>
      <c r="U13" s="62">
        <f t="shared" si="4"/>
        <v>1141650</v>
      </c>
      <c r="V13" s="56">
        <f>IF($B13="","",ROUND(K13*'CẤU HÌNH'!$D$24,0))</f>
        <v>106200</v>
      </c>
      <c r="W13" s="62">
        <f t="shared" si="5"/>
        <v>1699200</v>
      </c>
      <c r="X13" s="56">
        <f t="shared" si="6"/>
        <v>1247850</v>
      </c>
    </row>
    <row r="14" ht="19.5" customHeight="1">
      <c r="A14" s="45">
        <f t="shared" si="1"/>
        <v>5</v>
      </c>
      <c r="B14" s="48" t="str">
        <f>IF('NHÂN VIÊN'!B9="","",'NHÂN VIÊN'!B9)</f>
        <v>NV005</v>
      </c>
      <c r="C14" s="48" t="str">
        <f>IF($B14="","",'NHÂN VIÊN'!C9)</f>
        <v>Hoàng Minh Đức</v>
      </c>
      <c r="D14" s="48" t="str">
        <f>IF($B14="","",'NHÂN VIÊN'!D9)</f>
        <v>7912345605</v>
      </c>
      <c r="E14" s="45" t="str">
        <f>IF($B14="","",IF('NHÂN VIÊN'!I9="","Đóng đủ",'NHÂN VIÊN'!I9))</f>
        <v>Không BHTN</v>
      </c>
      <c r="F14" s="53"/>
      <c r="G14" s="45" t="str">
        <f>IF($B14="","",IF(N(F14)&gt;='CẤU HÌNH'!$C$9,"Không đóng",E14))</f>
        <v>Không BHTN</v>
      </c>
      <c r="H14" s="56">
        <f>IF($B14="","",'NHÂN VIÊN'!G9)</f>
        <v>8000000</v>
      </c>
      <c r="I14" s="56">
        <f>IF($B14="","",'NHÂN VIÊN'!H9)</f>
        <v>0</v>
      </c>
      <c r="J14" s="56">
        <f t="shared" si="2"/>
        <v>8000000</v>
      </c>
      <c r="K14" s="56">
        <f>IF($B14="","",IF(G14="Không đóng",0,MIN(MAX(J14,'CẤU HÌNH'!$C$13),'CẤU HÌNH'!$C$14)))</f>
        <v>8000000</v>
      </c>
      <c r="L14" s="56">
        <f>IF($B14="","",IF(OR(G14="Đóng đủ",G14="Không BHTN"),MIN(MAX(J14,'CẤU HÌNH'!$C$13),'CẤU HÌNH'!$C$14),0))</f>
        <v>8000000</v>
      </c>
      <c r="M14" s="56">
        <f>IF($B14="","",IF(G14="Đóng đủ",MIN(MAX(J14,'CẤU HÌNH'!$C$13),'CẤU HÌNH'!$C$15),0))</f>
        <v>0</v>
      </c>
      <c r="N14" s="56">
        <f>IF($B14="","",ROUND(K14*'CẤU HÌNH'!$C$25,0))</f>
        <v>640000</v>
      </c>
      <c r="O14" s="56">
        <f>IF($B14="","",ROUND(L14*'CẤU HÌNH'!$C$22,0))</f>
        <v>120000</v>
      </c>
      <c r="P14" s="56">
        <f>IF($B14="","",ROUND(M14*'CẤU HÌNH'!$C$23,0))</f>
        <v>0</v>
      </c>
      <c r="Q14" s="62">
        <f t="shared" si="3"/>
        <v>760000</v>
      </c>
      <c r="R14" s="56">
        <f>IF($B14="","",ROUND(K14*'CẤU HÌNH'!$D$25,0))</f>
        <v>1400000</v>
      </c>
      <c r="S14" s="56">
        <f>IF($B14="","",ROUND(L14*'CẤU HÌNH'!$D$22,0))</f>
        <v>240000</v>
      </c>
      <c r="T14" s="56">
        <f>IF($B14="","",ROUND(M14*'CẤU HÌNH'!$D$23,0))</f>
        <v>0</v>
      </c>
      <c r="U14" s="62">
        <f t="shared" si="4"/>
        <v>1640000</v>
      </c>
      <c r="V14" s="56">
        <f>IF($B14="","",ROUND(K14*'CẤU HÌNH'!$D$24,0))</f>
        <v>160000</v>
      </c>
      <c r="W14" s="62">
        <f t="shared" si="5"/>
        <v>2400000</v>
      </c>
      <c r="X14" s="56">
        <f t="shared" si="6"/>
        <v>1800000</v>
      </c>
    </row>
    <row r="15" ht="19.5" customHeight="1">
      <c r="A15" s="45">
        <f t="shared" si="1"/>
        <v>6</v>
      </c>
      <c r="B15" s="48" t="str">
        <f>IF('NHÂN VIÊN'!B10="","",'NHÂN VIÊN'!B10)</f>
        <v>NV006</v>
      </c>
      <c r="C15" s="48" t="str">
        <f>IF($B15="","",'NHÂN VIÊN'!C10)</f>
        <v>Vũ Thị Hà</v>
      </c>
      <c r="D15" s="48" t="str">
        <f>IF($B15="","",'NHÂN VIÊN'!D10)</f>
        <v>7912345606</v>
      </c>
      <c r="E15" s="45" t="str">
        <f>IF($B15="","",IF('NHÂN VIÊN'!I10="","Đóng đủ",'NHÂN VIÊN'!I10))</f>
        <v>Chỉ BHXH</v>
      </c>
      <c r="F15" s="53"/>
      <c r="G15" s="45" t="str">
        <f>IF($B15="","",IF(N(F15)&gt;='CẤU HÌNH'!$C$9,"Không đóng",E15))</f>
        <v>Chỉ BHXH</v>
      </c>
      <c r="H15" s="56">
        <f>IF($B15="","",'NHÂN VIÊN'!G10)</f>
        <v>7000000</v>
      </c>
      <c r="I15" s="56">
        <f>IF($B15="","",'NHÂN VIÊN'!H10)</f>
        <v>300000</v>
      </c>
      <c r="J15" s="56">
        <f t="shared" si="2"/>
        <v>7300000</v>
      </c>
      <c r="K15" s="56">
        <f>IF($B15="","",IF(G15="Không đóng",0,MIN(MAX(J15,'CẤU HÌNH'!$C$13),'CẤU HÌNH'!$C$14)))</f>
        <v>7300000</v>
      </c>
      <c r="L15" s="56">
        <f>IF($B15="","",IF(OR(G15="Đóng đủ",G15="Không BHTN"),MIN(MAX(J15,'CẤU HÌNH'!$C$13),'CẤU HÌNH'!$C$14),0))</f>
        <v>0</v>
      </c>
      <c r="M15" s="56">
        <f>IF($B15="","",IF(G15="Đóng đủ",MIN(MAX(J15,'CẤU HÌNH'!$C$13),'CẤU HÌNH'!$C$15),0))</f>
        <v>0</v>
      </c>
      <c r="N15" s="56">
        <f>IF($B15="","",ROUND(K15*'CẤU HÌNH'!$C$25,0))</f>
        <v>584000</v>
      </c>
      <c r="O15" s="56">
        <f>IF($B15="","",ROUND(L15*'CẤU HÌNH'!$C$22,0))</f>
        <v>0</v>
      </c>
      <c r="P15" s="56">
        <f>IF($B15="","",ROUND(M15*'CẤU HÌNH'!$C$23,0))</f>
        <v>0</v>
      </c>
      <c r="Q15" s="62">
        <f t="shared" si="3"/>
        <v>584000</v>
      </c>
      <c r="R15" s="56">
        <f>IF($B15="","",ROUND(K15*'CẤU HÌNH'!$D$25,0))</f>
        <v>1277500</v>
      </c>
      <c r="S15" s="56">
        <f>IF($B15="","",ROUND(L15*'CẤU HÌNH'!$D$22,0))</f>
        <v>0</v>
      </c>
      <c r="T15" s="56">
        <f>IF($B15="","",ROUND(M15*'CẤU HÌNH'!$D$23,0))</f>
        <v>0</v>
      </c>
      <c r="U15" s="62">
        <f t="shared" si="4"/>
        <v>1277500</v>
      </c>
      <c r="V15" s="56">
        <f>IF($B15="","",ROUND(K15*'CẤU HÌNH'!$D$24,0))</f>
        <v>146000</v>
      </c>
      <c r="W15" s="62">
        <f t="shared" si="5"/>
        <v>1861500</v>
      </c>
      <c r="X15" s="56">
        <f t="shared" si="6"/>
        <v>1423500</v>
      </c>
    </row>
    <row r="16" ht="19.5" customHeight="1">
      <c r="A16" s="45">
        <f t="shared" si="1"/>
        <v>7</v>
      </c>
      <c r="B16" s="48" t="str">
        <f>IF('NHÂN VIÊN'!B11="","",'NHÂN VIÊN'!B11)</f>
        <v>NV007</v>
      </c>
      <c r="C16" s="48" t="str">
        <f>IF($B16="","",'NHÂN VIÊN'!C11)</f>
        <v>Đặng Quang Huy</v>
      </c>
      <c r="D16" s="48" t="str">
        <f>IF($B16="","",'NHÂN VIÊN'!D11)</f>
        <v>7912345607</v>
      </c>
      <c r="E16" s="45" t="str">
        <f>IF($B16="","",IF('NHÂN VIÊN'!I11="","Đóng đủ",'NHÂN VIÊN'!I11))</f>
        <v>Đóng đủ</v>
      </c>
      <c r="F16" s="53">
        <v>15.0</v>
      </c>
      <c r="G16" s="45" t="str">
        <f>IF($B16="","",IF(N(F16)&gt;='CẤU HÌNH'!$C$9,"Không đóng",E16))</f>
        <v>Không đóng</v>
      </c>
      <c r="H16" s="56">
        <f>IF($B16="","",'NHÂN VIÊN'!G11)</f>
        <v>15000000</v>
      </c>
      <c r="I16" s="56">
        <f>IF($B16="","",'NHÂN VIÊN'!H11)</f>
        <v>2000000</v>
      </c>
      <c r="J16" s="56">
        <f t="shared" si="2"/>
        <v>17000000</v>
      </c>
      <c r="K16" s="56">
        <f>IF($B16="","",IF(G16="Không đóng",0,MIN(MAX(J16,'CẤU HÌNH'!$C$13),'CẤU HÌNH'!$C$14)))</f>
        <v>0</v>
      </c>
      <c r="L16" s="56">
        <f>IF($B16="","",IF(OR(G16="Đóng đủ",G16="Không BHTN"),MIN(MAX(J16,'CẤU HÌNH'!$C$13),'CẤU HÌNH'!$C$14),0))</f>
        <v>0</v>
      </c>
      <c r="M16" s="56">
        <f>IF($B16="","",IF(G16="Đóng đủ",MIN(MAX(J16,'CẤU HÌNH'!$C$13),'CẤU HÌNH'!$C$15),0))</f>
        <v>0</v>
      </c>
      <c r="N16" s="56">
        <f>IF($B16="","",ROUND(K16*'CẤU HÌNH'!$C$25,0))</f>
        <v>0</v>
      </c>
      <c r="O16" s="56">
        <f>IF($B16="","",ROUND(L16*'CẤU HÌNH'!$C$22,0))</f>
        <v>0</v>
      </c>
      <c r="P16" s="56">
        <f>IF($B16="","",ROUND(M16*'CẤU HÌNH'!$C$23,0))</f>
        <v>0</v>
      </c>
      <c r="Q16" s="62">
        <f t="shared" si="3"/>
        <v>0</v>
      </c>
      <c r="R16" s="56">
        <f>IF($B16="","",ROUND(K16*'CẤU HÌNH'!$D$25,0))</f>
        <v>0</v>
      </c>
      <c r="S16" s="56">
        <f>IF($B16="","",ROUND(L16*'CẤU HÌNH'!$D$22,0))</f>
        <v>0</v>
      </c>
      <c r="T16" s="56">
        <f>IF($B16="","",ROUND(M16*'CẤU HÌNH'!$D$23,0))</f>
        <v>0</v>
      </c>
      <c r="U16" s="62">
        <f t="shared" si="4"/>
        <v>0</v>
      </c>
      <c r="V16" s="56">
        <f>IF($B16="","",ROUND(K16*'CẤU HÌNH'!$D$24,0))</f>
        <v>0</v>
      </c>
      <c r="W16" s="62">
        <f t="shared" si="5"/>
        <v>0</v>
      </c>
      <c r="X16" s="56">
        <f t="shared" si="6"/>
        <v>0</v>
      </c>
    </row>
    <row r="17" ht="19.5" customHeight="1">
      <c r="A17" s="45">
        <f t="shared" si="1"/>
        <v>8</v>
      </c>
      <c r="B17" s="48" t="str">
        <f>IF('NHÂN VIÊN'!B12="","",'NHÂN VIÊN'!B12)</f>
        <v>NV008</v>
      </c>
      <c r="C17" s="48" t="str">
        <f>IF($B17="","",'NHÂN VIÊN'!C12)</f>
        <v>Bùi Thanh Lam</v>
      </c>
      <c r="D17" s="48" t="str">
        <f>IF($B17="","",'NHÂN VIÊN'!D12)</f>
        <v>7912345608</v>
      </c>
      <c r="E17" s="45" t="str">
        <f>IF($B17="","",IF('NHÂN VIÊN'!I12="","Đóng đủ",'NHÂN VIÊN'!I12))</f>
        <v>Đóng đủ</v>
      </c>
      <c r="F17" s="53"/>
      <c r="G17" s="45" t="str">
        <f>IF($B17="","",IF(N(F17)&gt;='CẤU HÌNH'!$C$9,"Không đóng",E17))</f>
        <v>Đóng đủ</v>
      </c>
      <c r="H17" s="56">
        <f>IF($B17="","",'NHÂN VIÊN'!G12)</f>
        <v>18000000</v>
      </c>
      <c r="I17" s="56">
        <f>IF($B17="","",'NHÂN VIÊN'!H12)</f>
        <v>1500000</v>
      </c>
      <c r="J17" s="56">
        <f t="shared" si="2"/>
        <v>19500000</v>
      </c>
      <c r="K17" s="56">
        <f>IF($B17="","",IF(G17="Không đóng",0,MIN(MAX(J17,'CẤU HÌNH'!$C$13),'CẤU HÌNH'!$C$14)))</f>
        <v>19500000</v>
      </c>
      <c r="L17" s="56">
        <f>IF($B17="","",IF(OR(G17="Đóng đủ",G17="Không BHTN"),MIN(MAX(J17,'CẤU HÌNH'!$C$13),'CẤU HÌNH'!$C$14),0))</f>
        <v>19500000</v>
      </c>
      <c r="M17" s="56">
        <f>IF($B17="","",IF(G17="Đóng đủ",MIN(MAX(J17,'CẤU HÌNH'!$C$13),'CẤU HÌNH'!$C$15),0))</f>
        <v>19500000</v>
      </c>
      <c r="N17" s="56">
        <f>IF($B17="","",ROUND(K17*'CẤU HÌNH'!$C$25,0))</f>
        <v>1560000</v>
      </c>
      <c r="O17" s="56">
        <f>IF($B17="","",ROUND(L17*'CẤU HÌNH'!$C$22,0))</f>
        <v>292500</v>
      </c>
      <c r="P17" s="56">
        <f>IF($B17="","",ROUND(M17*'CẤU HÌNH'!$C$23,0))</f>
        <v>195000</v>
      </c>
      <c r="Q17" s="62">
        <f t="shared" si="3"/>
        <v>2047500</v>
      </c>
      <c r="R17" s="56">
        <f>IF($B17="","",ROUND(K17*'CẤU HÌNH'!$D$25,0))</f>
        <v>3412500</v>
      </c>
      <c r="S17" s="56">
        <f>IF($B17="","",ROUND(L17*'CẤU HÌNH'!$D$22,0))</f>
        <v>585000</v>
      </c>
      <c r="T17" s="56">
        <f>IF($B17="","",ROUND(M17*'CẤU HÌNH'!$D$23,0))</f>
        <v>195000</v>
      </c>
      <c r="U17" s="62">
        <f t="shared" si="4"/>
        <v>4192500</v>
      </c>
      <c r="V17" s="56">
        <f>IF($B17="","",ROUND(K17*'CẤU HÌNH'!$D$24,0))</f>
        <v>390000</v>
      </c>
      <c r="W17" s="62">
        <f t="shared" si="5"/>
        <v>6240000</v>
      </c>
      <c r="X17" s="56">
        <f t="shared" si="6"/>
        <v>4582500</v>
      </c>
    </row>
    <row r="18" ht="19.5" customHeight="1">
      <c r="A18" s="45" t="str">
        <f t="shared" si="1"/>
        <v/>
      </c>
      <c r="B18" s="48" t="str">
        <f>IF('NHÂN VIÊN'!B13="","",'NHÂN VIÊN'!B13)</f>
        <v/>
      </c>
      <c r="C18" s="48" t="str">
        <f>IF($B18="","",'NHÂN VIÊN'!C13)</f>
        <v/>
      </c>
      <c r="D18" s="48" t="str">
        <f>IF($B18="","",'NHÂN VIÊN'!D13)</f>
        <v/>
      </c>
      <c r="E18" s="45" t="str">
        <f>IF($B18="","",IF('NHÂN VIÊN'!I13="","Đóng đủ",'NHÂN VIÊN'!I13))</f>
        <v/>
      </c>
      <c r="F18" s="53"/>
      <c r="G18" s="45" t="str">
        <f>IF($B18="","",IF(N(F18)&gt;='CẤU HÌNH'!$C$9,"Không đóng",E18))</f>
        <v/>
      </c>
      <c r="H18" s="56" t="str">
        <f>IF($B18="","",'NHÂN VIÊN'!G13)</f>
        <v/>
      </c>
      <c r="I18" s="56" t="str">
        <f>IF($B18="","",'NHÂN VIÊN'!H13)</f>
        <v/>
      </c>
      <c r="J18" s="56" t="str">
        <f t="shared" si="2"/>
        <v/>
      </c>
      <c r="K18" s="56" t="str">
        <f>IF($B18="","",IF(G18="Không đóng",0,MIN(MAX(J18,'CẤU HÌNH'!$C$13),'CẤU HÌNH'!$C$14)))</f>
        <v/>
      </c>
      <c r="L18" s="56" t="str">
        <f>IF($B18="","",IF(OR(G18="Đóng đủ",G18="Không BHTN"),MIN(MAX(J18,'CẤU HÌNH'!$C$13),'CẤU HÌNH'!$C$14),0))</f>
        <v/>
      </c>
      <c r="M18" s="56" t="str">
        <f>IF($B18="","",IF(G18="Đóng đủ",MIN(MAX(J18,'CẤU HÌNH'!$C$13),'CẤU HÌNH'!$C$15),0))</f>
        <v/>
      </c>
      <c r="N18" s="56" t="str">
        <f>IF($B18="","",ROUND(K18*'CẤU HÌNH'!$C$25,0))</f>
        <v/>
      </c>
      <c r="O18" s="56" t="str">
        <f>IF($B18="","",ROUND(L18*'CẤU HÌNH'!$C$22,0))</f>
        <v/>
      </c>
      <c r="P18" s="56" t="str">
        <f>IF($B18="","",ROUND(M18*'CẤU HÌNH'!$C$23,0))</f>
        <v/>
      </c>
      <c r="Q18" s="62" t="str">
        <f t="shared" si="3"/>
        <v/>
      </c>
      <c r="R18" s="56" t="str">
        <f>IF($B18="","",ROUND(K18*'CẤU HÌNH'!$D$25,0))</f>
        <v/>
      </c>
      <c r="S18" s="56" t="str">
        <f>IF($B18="","",ROUND(L18*'CẤU HÌNH'!$D$22,0))</f>
        <v/>
      </c>
      <c r="T18" s="56" t="str">
        <f>IF($B18="","",ROUND(M18*'CẤU HÌNH'!$D$23,0))</f>
        <v/>
      </c>
      <c r="U18" s="62" t="str">
        <f t="shared" si="4"/>
        <v/>
      </c>
      <c r="V18" s="56" t="str">
        <f>IF($B18="","",ROUND(K18*'CẤU HÌNH'!$D$24,0))</f>
        <v/>
      </c>
      <c r="W18" s="62" t="str">
        <f t="shared" si="5"/>
        <v/>
      </c>
      <c r="X18" s="56" t="str">
        <f t="shared" si="6"/>
        <v/>
      </c>
    </row>
    <row r="19" ht="19.5" customHeight="1">
      <c r="A19" s="45" t="str">
        <f t="shared" si="1"/>
        <v/>
      </c>
      <c r="B19" s="48" t="str">
        <f>IF('NHÂN VIÊN'!B14="","",'NHÂN VIÊN'!B14)</f>
        <v/>
      </c>
      <c r="C19" s="48" t="str">
        <f>IF($B19="","",'NHÂN VIÊN'!C14)</f>
        <v/>
      </c>
      <c r="D19" s="48" t="str">
        <f>IF($B19="","",'NHÂN VIÊN'!D14)</f>
        <v/>
      </c>
      <c r="E19" s="45" t="str">
        <f>IF($B19="","",IF('NHÂN VIÊN'!I14="","Đóng đủ",'NHÂN VIÊN'!I14))</f>
        <v/>
      </c>
      <c r="F19" s="53"/>
      <c r="G19" s="45" t="str">
        <f>IF($B19="","",IF(N(F19)&gt;='CẤU HÌNH'!$C$9,"Không đóng",E19))</f>
        <v/>
      </c>
      <c r="H19" s="56" t="str">
        <f>IF($B19="","",'NHÂN VIÊN'!G14)</f>
        <v/>
      </c>
      <c r="I19" s="56" t="str">
        <f>IF($B19="","",'NHÂN VIÊN'!H14)</f>
        <v/>
      </c>
      <c r="J19" s="56" t="str">
        <f t="shared" si="2"/>
        <v/>
      </c>
      <c r="K19" s="56" t="str">
        <f>IF($B19="","",IF(G19="Không đóng",0,MIN(MAX(J19,'CẤU HÌNH'!$C$13),'CẤU HÌNH'!$C$14)))</f>
        <v/>
      </c>
      <c r="L19" s="56" t="str">
        <f>IF($B19="","",IF(OR(G19="Đóng đủ",G19="Không BHTN"),MIN(MAX(J19,'CẤU HÌNH'!$C$13),'CẤU HÌNH'!$C$14),0))</f>
        <v/>
      </c>
      <c r="M19" s="56" t="str">
        <f>IF($B19="","",IF(G19="Đóng đủ",MIN(MAX(J19,'CẤU HÌNH'!$C$13),'CẤU HÌNH'!$C$15),0))</f>
        <v/>
      </c>
      <c r="N19" s="56" t="str">
        <f>IF($B19="","",ROUND(K19*'CẤU HÌNH'!$C$25,0))</f>
        <v/>
      </c>
      <c r="O19" s="56" t="str">
        <f>IF($B19="","",ROUND(L19*'CẤU HÌNH'!$C$22,0))</f>
        <v/>
      </c>
      <c r="P19" s="56" t="str">
        <f>IF($B19="","",ROUND(M19*'CẤU HÌNH'!$C$23,0))</f>
        <v/>
      </c>
      <c r="Q19" s="62" t="str">
        <f t="shared" si="3"/>
        <v/>
      </c>
      <c r="R19" s="56" t="str">
        <f>IF($B19="","",ROUND(K19*'CẤU HÌNH'!$D$25,0))</f>
        <v/>
      </c>
      <c r="S19" s="56" t="str">
        <f>IF($B19="","",ROUND(L19*'CẤU HÌNH'!$D$22,0))</f>
        <v/>
      </c>
      <c r="T19" s="56" t="str">
        <f>IF($B19="","",ROUND(M19*'CẤU HÌNH'!$D$23,0))</f>
        <v/>
      </c>
      <c r="U19" s="62" t="str">
        <f t="shared" si="4"/>
        <v/>
      </c>
      <c r="V19" s="56" t="str">
        <f>IF($B19="","",ROUND(K19*'CẤU HÌNH'!$D$24,0))</f>
        <v/>
      </c>
      <c r="W19" s="62" t="str">
        <f t="shared" si="5"/>
        <v/>
      </c>
      <c r="X19" s="56" t="str">
        <f t="shared" si="6"/>
        <v/>
      </c>
    </row>
    <row r="20" ht="19.5" customHeight="1">
      <c r="A20" s="45" t="str">
        <f t="shared" si="1"/>
        <v/>
      </c>
      <c r="B20" s="48" t="str">
        <f>IF('NHÂN VIÊN'!B15="","",'NHÂN VIÊN'!B15)</f>
        <v/>
      </c>
      <c r="C20" s="48" t="str">
        <f>IF($B20="","",'NHÂN VIÊN'!C15)</f>
        <v/>
      </c>
      <c r="D20" s="48" t="str">
        <f>IF($B20="","",'NHÂN VIÊN'!D15)</f>
        <v/>
      </c>
      <c r="E20" s="45" t="str">
        <f>IF($B20="","",IF('NHÂN VIÊN'!I15="","Đóng đủ",'NHÂN VIÊN'!I15))</f>
        <v/>
      </c>
      <c r="F20" s="53"/>
      <c r="G20" s="45" t="str">
        <f>IF($B20="","",IF(N(F20)&gt;='CẤU HÌNH'!$C$9,"Không đóng",E20))</f>
        <v/>
      </c>
      <c r="H20" s="56" t="str">
        <f>IF($B20="","",'NHÂN VIÊN'!G15)</f>
        <v/>
      </c>
      <c r="I20" s="56" t="str">
        <f>IF($B20="","",'NHÂN VIÊN'!H15)</f>
        <v/>
      </c>
      <c r="J20" s="56" t="str">
        <f t="shared" si="2"/>
        <v/>
      </c>
      <c r="K20" s="56" t="str">
        <f>IF($B20="","",IF(G20="Không đóng",0,MIN(MAX(J20,'CẤU HÌNH'!$C$13),'CẤU HÌNH'!$C$14)))</f>
        <v/>
      </c>
      <c r="L20" s="56" t="str">
        <f>IF($B20="","",IF(OR(G20="Đóng đủ",G20="Không BHTN"),MIN(MAX(J20,'CẤU HÌNH'!$C$13),'CẤU HÌNH'!$C$14),0))</f>
        <v/>
      </c>
      <c r="M20" s="56" t="str">
        <f>IF($B20="","",IF(G20="Đóng đủ",MIN(MAX(J20,'CẤU HÌNH'!$C$13),'CẤU HÌNH'!$C$15),0))</f>
        <v/>
      </c>
      <c r="N20" s="56" t="str">
        <f>IF($B20="","",ROUND(K20*'CẤU HÌNH'!$C$25,0))</f>
        <v/>
      </c>
      <c r="O20" s="56" t="str">
        <f>IF($B20="","",ROUND(L20*'CẤU HÌNH'!$C$22,0))</f>
        <v/>
      </c>
      <c r="P20" s="56" t="str">
        <f>IF($B20="","",ROUND(M20*'CẤU HÌNH'!$C$23,0))</f>
        <v/>
      </c>
      <c r="Q20" s="62" t="str">
        <f t="shared" si="3"/>
        <v/>
      </c>
      <c r="R20" s="56" t="str">
        <f>IF($B20="","",ROUND(K20*'CẤU HÌNH'!$D$25,0))</f>
        <v/>
      </c>
      <c r="S20" s="56" t="str">
        <f>IF($B20="","",ROUND(L20*'CẤU HÌNH'!$D$22,0))</f>
        <v/>
      </c>
      <c r="T20" s="56" t="str">
        <f>IF($B20="","",ROUND(M20*'CẤU HÌNH'!$D$23,0))</f>
        <v/>
      </c>
      <c r="U20" s="62" t="str">
        <f t="shared" si="4"/>
        <v/>
      </c>
      <c r="V20" s="56" t="str">
        <f>IF($B20="","",ROUND(K20*'CẤU HÌNH'!$D$24,0))</f>
        <v/>
      </c>
      <c r="W20" s="62" t="str">
        <f t="shared" si="5"/>
        <v/>
      </c>
      <c r="X20" s="56" t="str">
        <f t="shared" si="6"/>
        <v/>
      </c>
    </row>
    <row r="21" ht="19.5" customHeight="1">
      <c r="A21" s="45" t="str">
        <f t="shared" si="1"/>
        <v/>
      </c>
      <c r="B21" s="48" t="str">
        <f>IF('NHÂN VIÊN'!B16="","",'NHÂN VIÊN'!B16)</f>
        <v/>
      </c>
      <c r="C21" s="48" t="str">
        <f>IF($B21="","",'NHÂN VIÊN'!C16)</f>
        <v/>
      </c>
      <c r="D21" s="48" t="str">
        <f>IF($B21="","",'NHÂN VIÊN'!D16)</f>
        <v/>
      </c>
      <c r="E21" s="45" t="str">
        <f>IF($B21="","",IF('NHÂN VIÊN'!I16="","Đóng đủ",'NHÂN VIÊN'!I16))</f>
        <v/>
      </c>
      <c r="F21" s="53"/>
      <c r="G21" s="45" t="str">
        <f>IF($B21="","",IF(N(F21)&gt;='CẤU HÌNH'!$C$9,"Không đóng",E21))</f>
        <v/>
      </c>
      <c r="H21" s="56" t="str">
        <f>IF($B21="","",'NHÂN VIÊN'!G16)</f>
        <v/>
      </c>
      <c r="I21" s="56" t="str">
        <f>IF($B21="","",'NHÂN VIÊN'!H16)</f>
        <v/>
      </c>
      <c r="J21" s="56" t="str">
        <f t="shared" si="2"/>
        <v/>
      </c>
      <c r="K21" s="56" t="str">
        <f>IF($B21="","",IF(G21="Không đóng",0,MIN(MAX(J21,'CẤU HÌNH'!$C$13),'CẤU HÌNH'!$C$14)))</f>
        <v/>
      </c>
      <c r="L21" s="56" t="str">
        <f>IF($B21="","",IF(OR(G21="Đóng đủ",G21="Không BHTN"),MIN(MAX(J21,'CẤU HÌNH'!$C$13),'CẤU HÌNH'!$C$14),0))</f>
        <v/>
      </c>
      <c r="M21" s="56" t="str">
        <f>IF($B21="","",IF(G21="Đóng đủ",MIN(MAX(J21,'CẤU HÌNH'!$C$13),'CẤU HÌNH'!$C$15),0))</f>
        <v/>
      </c>
      <c r="N21" s="56" t="str">
        <f>IF($B21="","",ROUND(K21*'CẤU HÌNH'!$C$25,0))</f>
        <v/>
      </c>
      <c r="O21" s="56" t="str">
        <f>IF($B21="","",ROUND(L21*'CẤU HÌNH'!$C$22,0))</f>
        <v/>
      </c>
      <c r="P21" s="56" t="str">
        <f>IF($B21="","",ROUND(M21*'CẤU HÌNH'!$C$23,0))</f>
        <v/>
      </c>
      <c r="Q21" s="62" t="str">
        <f t="shared" si="3"/>
        <v/>
      </c>
      <c r="R21" s="56" t="str">
        <f>IF($B21="","",ROUND(K21*'CẤU HÌNH'!$D$25,0))</f>
        <v/>
      </c>
      <c r="S21" s="56" t="str">
        <f>IF($B21="","",ROUND(L21*'CẤU HÌNH'!$D$22,0))</f>
        <v/>
      </c>
      <c r="T21" s="56" t="str">
        <f>IF($B21="","",ROUND(M21*'CẤU HÌNH'!$D$23,0))</f>
        <v/>
      </c>
      <c r="U21" s="62" t="str">
        <f t="shared" si="4"/>
        <v/>
      </c>
      <c r="V21" s="56" t="str">
        <f>IF($B21="","",ROUND(K21*'CẤU HÌNH'!$D$24,0))</f>
        <v/>
      </c>
      <c r="W21" s="62" t="str">
        <f t="shared" si="5"/>
        <v/>
      </c>
      <c r="X21" s="56" t="str">
        <f t="shared" si="6"/>
        <v/>
      </c>
    </row>
    <row r="22" ht="19.5" customHeight="1">
      <c r="A22" s="45" t="str">
        <f t="shared" si="1"/>
        <v/>
      </c>
      <c r="B22" s="48" t="str">
        <f>IF('NHÂN VIÊN'!B17="","",'NHÂN VIÊN'!B17)</f>
        <v/>
      </c>
      <c r="C22" s="48" t="str">
        <f>IF($B22="","",'NHÂN VIÊN'!C17)</f>
        <v/>
      </c>
      <c r="D22" s="48" t="str">
        <f>IF($B22="","",'NHÂN VIÊN'!D17)</f>
        <v/>
      </c>
      <c r="E22" s="45" t="str">
        <f>IF($B22="","",IF('NHÂN VIÊN'!I17="","Đóng đủ",'NHÂN VIÊN'!I17))</f>
        <v/>
      </c>
      <c r="F22" s="53"/>
      <c r="G22" s="45" t="str">
        <f>IF($B22="","",IF(N(F22)&gt;='CẤU HÌNH'!$C$9,"Không đóng",E22))</f>
        <v/>
      </c>
      <c r="H22" s="56" t="str">
        <f>IF($B22="","",'NHÂN VIÊN'!G17)</f>
        <v/>
      </c>
      <c r="I22" s="56" t="str">
        <f>IF($B22="","",'NHÂN VIÊN'!H17)</f>
        <v/>
      </c>
      <c r="J22" s="56" t="str">
        <f t="shared" si="2"/>
        <v/>
      </c>
      <c r="K22" s="56" t="str">
        <f>IF($B22="","",IF(G22="Không đóng",0,MIN(MAX(J22,'CẤU HÌNH'!$C$13),'CẤU HÌNH'!$C$14)))</f>
        <v/>
      </c>
      <c r="L22" s="56" t="str">
        <f>IF($B22="","",IF(OR(G22="Đóng đủ",G22="Không BHTN"),MIN(MAX(J22,'CẤU HÌNH'!$C$13),'CẤU HÌNH'!$C$14),0))</f>
        <v/>
      </c>
      <c r="M22" s="56" t="str">
        <f>IF($B22="","",IF(G22="Đóng đủ",MIN(MAX(J22,'CẤU HÌNH'!$C$13),'CẤU HÌNH'!$C$15),0))</f>
        <v/>
      </c>
      <c r="N22" s="56" t="str">
        <f>IF($B22="","",ROUND(K22*'CẤU HÌNH'!$C$25,0))</f>
        <v/>
      </c>
      <c r="O22" s="56" t="str">
        <f>IF($B22="","",ROUND(L22*'CẤU HÌNH'!$C$22,0))</f>
        <v/>
      </c>
      <c r="P22" s="56" t="str">
        <f>IF($B22="","",ROUND(M22*'CẤU HÌNH'!$C$23,0))</f>
        <v/>
      </c>
      <c r="Q22" s="62" t="str">
        <f t="shared" si="3"/>
        <v/>
      </c>
      <c r="R22" s="56" t="str">
        <f>IF($B22="","",ROUND(K22*'CẤU HÌNH'!$D$25,0))</f>
        <v/>
      </c>
      <c r="S22" s="56" t="str">
        <f>IF($B22="","",ROUND(L22*'CẤU HÌNH'!$D$22,0))</f>
        <v/>
      </c>
      <c r="T22" s="56" t="str">
        <f>IF($B22="","",ROUND(M22*'CẤU HÌNH'!$D$23,0))</f>
        <v/>
      </c>
      <c r="U22" s="62" t="str">
        <f t="shared" si="4"/>
        <v/>
      </c>
      <c r="V22" s="56" t="str">
        <f>IF($B22="","",ROUND(K22*'CẤU HÌNH'!$D$24,0))</f>
        <v/>
      </c>
      <c r="W22" s="62" t="str">
        <f t="shared" si="5"/>
        <v/>
      </c>
      <c r="X22" s="56" t="str">
        <f t="shared" si="6"/>
        <v/>
      </c>
    </row>
    <row r="23" ht="19.5" customHeight="1">
      <c r="A23" s="45" t="str">
        <f t="shared" si="1"/>
        <v/>
      </c>
      <c r="B23" s="48" t="str">
        <f>IF('NHÂN VIÊN'!B18="","",'NHÂN VIÊN'!B18)</f>
        <v/>
      </c>
      <c r="C23" s="48" t="str">
        <f>IF($B23="","",'NHÂN VIÊN'!C18)</f>
        <v/>
      </c>
      <c r="D23" s="48" t="str">
        <f>IF($B23="","",'NHÂN VIÊN'!D18)</f>
        <v/>
      </c>
      <c r="E23" s="45" t="str">
        <f>IF($B23="","",IF('NHÂN VIÊN'!I18="","Đóng đủ",'NHÂN VIÊN'!I18))</f>
        <v/>
      </c>
      <c r="F23" s="53"/>
      <c r="G23" s="45" t="str">
        <f>IF($B23="","",IF(N(F23)&gt;='CẤU HÌNH'!$C$9,"Không đóng",E23))</f>
        <v/>
      </c>
      <c r="H23" s="56" t="str">
        <f>IF($B23="","",'NHÂN VIÊN'!G18)</f>
        <v/>
      </c>
      <c r="I23" s="56" t="str">
        <f>IF($B23="","",'NHÂN VIÊN'!H18)</f>
        <v/>
      </c>
      <c r="J23" s="56" t="str">
        <f t="shared" si="2"/>
        <v/>
      </c>
      <c r="K23" s="56" t="str">
        <f>IF($B23="","",IF(G23="Không đóng",0,MIN(MAX(J23,'CẤU HÌNH'!$C$13),'CẤU HÌNH'!$C$14)))</f>
        <v/>
      </c>
      <c r="L23" s="56" t="str">
        <f>IF($B23="","",IF(OR(G23="Đóng đủ",G23="Không BHTN"),MIN(MAX(J23,'CẤU HÌNH'!$C$13),'CẤU HÌNH'!$C$14),0))</f>
        <v/>
      </c>
      <c r="M23" s="56" t="str">
        <f>IF($B23="","",IF(G23="Đóng đủ",MIN(MAX(J23,'CẤU HÌNH'!$C$13),'CẤU HÌNH'!$C$15),0))</f>
        <v/>
      </c>
      <c r="N23" s="56" t="str">
        <f>IF($B23="","",ROUND(K23*'CẤU HÌNH'!$C$25,0))</f>
        <v/>
      </c>
      <c r="O23" s="56" t="str">
        <f>IF($B23="","",ROUND(L23*'CẤU HÌNH'!$C$22,0))</f>
        <v/>
      </c>
      <c r="P23" s="56" t="str">
        <f>IF($B23="","",ROUND(M23*'CẤU HÌNH'!$C$23,0))</f>
        <v/>
      </c>
      <c r="Q23" s="62" t="str">
        <f t="shared" si="3"/>
        <v/>
      </c>
      <c r="R23" s="56" t="str">
        <f>IF($B23="","",ROUND(K23*'CẤU HÌNH'!$D$25,0))</f>
        <v/>
      </c>
      <c r="S23" s="56" t="str">
        <f>IF($B23="","",ROUND(L23*'CẤU HÌNH'!$D$22,0))</f>
        <v/>
      </c>
      <c r="T23" s="56" t="str">
        <f>IF($B23="","",ROUND(M23*'CẤU HÌNH'!$D$23,0))</f>
        <v/>
      </c>
      <c r="U23" s="62" t="str">
        <f t="shared" si="4"/>
        <v/>
      </c>
      <c r="V23" s="56" t="str">
        <f>IF($B23="","",ROUND(K23*'CẤU HÌNH'!$D$24,0))</f>
        <v/>
      </c>
      <c r="W23" s="62" t="str">
        <f t="shared" si="5"/>
        <v/>
      </c>
      <c r="X23" s="56" t="str">
        <f t="shared" si="6"/>
        <v/>
      </c>
    </row>
    <row r="24" ht="19.5" customHeight="1">
      <c r="A24" s="45" t="str">
        <f t="shared" si="1"/>
        <v/>
      </c>
      <c r="B24" s="48" t="str">
        <f>IF('NHÂN VIÊN'!B19="","",'NHÂN VIÊN'!B19)</f>
        <v/>
      </c>
      <c r="C24" s="48" t="str">
        <f>IF($B24="","",'NHÂN VIÊN'!C19)</f>
        <v/>
      </c>
      <c r="D24" s="48" t="str">
        <f>IF($B24="","",'NHÂN VIÊN'!D19)</f>
        <v/>
      </c>
      <c r="E24" s="45" t="str">
        <f>IF($B24="","",IF('NHÂN VIÊN'!I19="","Đóng đủ",'NHÂN VIÊN'!I19))</f>
        <v/>
      </c>
      <c r="F24" s="53"/>
      <c r="G24" s="45" t="str">
        <f>IF($B24="","",IF(N(F24)&gt;='CẤU HÌNH'!$C$9,"Không đóng",E24))</f>
        <v/>
      </c>
      <c r="H24" s="56" t="str">
        <f>IF($B24="","",'NHÂN VIÊN'!G19)</f>
        <v/>
      </c>
      <c r="I24" s="56" t="str">
        <f>IF($B24="","",'NHÂN VIÊN'!H19)</f>
        <v/>
      </c>
      <c r="J24" s="56" t="str">
        <f t="shared" si="2"/>
        <v/>
      </c>
      <c r="K24" s="56" t="str">
        <f>IF($B24="","",IF(G24="Không đóng",0,MIN(MAX(J24,'CẤU HÌNH'!$C$13),'CẤU HÌNH'!$C$14)))</f>
        <v/>
      </c>
      <c r="L24" s="56" t="str">
        <f>IF($B24="","",IF(OR(G24="Đóng đủ",G24="Không BHTN"),MIN(MAX(J24,'CẤU HÌNH'!$C$13),'CẤU HÌNH'!$C$14),0))</f>
        <v/>
      </c>
      <c r="M24" s="56" t="str">
        <f>IF($B24="","",IF(G24="Đóng đủ",MIN(MAX(J24,'CẤU HÌNH'!$C$13),'CẤU HÌNH'!$C$15),0))</f>
        <v/>
      </c>
      <c r="N24" s="56" t="str">
        <f>IF($B24="","",ROUND(K24*'CẤU HÌNH'!$C$25,0))</f>
        <v/>
      </c>
      <c r="O24" s="56" t="str">
        <f>IF($B24="","",ROUND(L24*'CẤU HÌNH'!$C$22,0))</f>
        <v/>
      </c>
      <c r="P24" s="56" t="str">
        <f>IF($B24="","",ROUND(M24*'CẤU HÌNH'!$C$23,0))</f>
        <v/>
      </c>
      <c r="Q24" s="62" t="str">
        <f t="shared" si="3"/>
        <v/>
      </c>
      <c r="R24" s="56" t="str">
        <f>IF($B24="","",ROUND(K24*'CẤU HÌNH'!$D$25,0))</f>
        <v/>
      </c>
      <c r="S24" s="56" t="str">
        <f>IF($B24="","",ROUND(L24*'CẤU HÌNH'!$D$22,0))</f>
        <v/>
      </c>
      <c r="T24" s="56" t="str">
        <f>IF($B24="","",ROUND(M24*'CẤU HÌNH'!$D$23,0))</f>
        <v/>
      </c>
      <c r="U24" s="62" t="str">
        <f t="shared" si="4"/>
        <v/>
      </c>
      <c r="V24" s="56" t="str">
        <f>IF($B24="","",ROUND(K24*'CẤU HÌNH'!$D$24,0))</f>
        <v/>
      </c>
      <c r="W24" s="62" t="str">
        <f t="shared" si="5"/>
        <v/>
      </c>
      <c r="X24" s="56" t="str">
        <f t="shared" si="6"/>
        <v/>
      </c>
    </row>
    <row r="25" ht="19.5" customHeight="1">
      <c r="A25" s="45" t="str">
        <f t="shared" si="1"/>
        <v/>
      </c>
      <c r="B25" s="48" t="str">
        <f>IF('NHÂN VIÊN'!B20="","",'NHÂN VIÊN'!B20)</f>
        <v/>
      </c>
      <c r="C25" s="48" t="str">
        <f>IF($B25="","",'NHÂN VIÊN'!C20)</f>
        <v/>
      </c>
      <c r="D25" s="48" t="str">
        <f>IF($B25="","",'NHÂN VIÊN'!D20)</f>
        <v/>
      </c>
      <c r="E25" s="45" t="str">
        <f>IF($B25="","",IF('NHÂN VIÊN'!I20="","Đóng đủ",'NHÂN VIÊN'!I20))</f>
        <v/>
      </c>
      <c r="F25" s="53"/>
      <c r="G25" s="45" t="str">
        <f>IF($B25="","",IF(N(F25)&gt;='CẤU HÌNH'!$C$9,"Không đóng",E25))</f>
        <v/>
      </c>
      <c r="H25" s="56" t="str">
        <f>IF($B25="","",'NHÂN VIÊN'!G20)</f>
        <v/>
      </c>
      <c r="I25" s="56" t="str">
        <f>IF($B25="","",'NHÂN VIÊN'!H20)</f>
        <v/>
      </c>
      <c r="J25" s="56" t="str">
        <f t="shared" si="2"/>
        <v/>
      </c>
      <c r="K25" s="56" t="str">
        <f>IF($B25="","",IF(G25="Không đóng",0,MIN(MAX(J25,'CẤU HÌNH'!$C$13),'CẤU HÌNH'!$C$14)))</f>
        <v/>
      </c>
      <c r="L25" s="56" t="str">
        <f>IF($B25="","",IF(OR(G25="Đóng đủ",G25="Không BHTN"),MIN(MAX(J25,'CẤU HÌNH'!$C$13),'CẤU HÌNH'!$C$14),0))</f>
        <v/>
      </c>
      <c r="M25" s="56" t="str">
        <f>IF($B25="","",IF(G25="Đóng đủ",MIN(MAX(J25,'CẤU HÌNH'!$C$13),'CẤU HÌNH'!$C$15),0))</f>
        <v/>
      </c>
      <c r="N25" s="56" t="str">
        <f>IF($B25="","",ROUND(K25*'CẤU HÌNH'!$C$25,0))</f>
        <v/>
      </c>
      <c r="O25" s="56" t="str">
        <f>IF($B25="","",ROUND(L25*'CẤU HÌNH'!$C$22,0))</f>
        <v/>
      </c>
      <c r="P25" s="56" t="str">
        <f>IF($B25="","",ROUND(M25*'CẤU HÌNH'!$C$23,0))</f>
        <v/>
      </c>
      <c r="Q25" s="62" t="str">
        <f t="shared" si="3"/>
        <v/>
      </c>
      <c r="R25" s="56" t="str">
        <f>IF($B25="","",ROUND(K25*'CẤU HÌNH'!$D$25,0))</f>
        <v/>
      </c>
      <c r="S25" s="56" t="str">
        <f>IF($B25="","",ROUND(L25*'CẤU HÌNH'!$D$22,0))</f>
        <v/>
      </c>
      <c r="T25" s="56" t="str">
        <f>IF($B25="","",ROUND(M25*'CẤU HÌNH'!$D$23,0))</f>
        <v/>
      </c>
      <c r="U25" s="62" t="str">
        <f t="shared" si="4"/>
        <v/>
      </c>
      <c r="V25" s="56" t="str">
        <f>IF($B25="","",ROUND(K25*'CẤU HÌNH'!$D$24,0))</f>
        <v/>
      </c>
      <c r="W25" s="62" t="str">
        <f t="shared" si="5"/>
        <v/>
      </c>
      <c r="X25" s="56" t="str">
        <f t="shared" si="6"/>
        <v/>
      </c>
    </row>
    <row r="26" ht="19.5" customHeight="1">
      <c r="A26" s="45" t="str">
        <f t="shared" si="1"/>
        <v/>
      </c>
      <c r="B26" s="48" t="str">
        <f>IF('NHÂN VIÊN'!B21="","",'NHÂN VIÊN'!B21)</f>
        <v/>
      </c>
      <c r="C26" s="48" t="str">
        <f>IF($B26="","",'NHÂN VIÊN'!C21)</f>
        <v/>
      </c>
      <c r="D26" s="48" t="str">
        <f>IF($B26="","",'NHÂN VIÊN'!D21)</f>
        <v/>
      </c>
      <c r="E26" s="45" t="str">
        <f>IF($B26="","",IF('NHÂN VIÊN'!I21="","Đóng đủ",'NHÂN VIÊN'!I21))</f>
        <v/>
      </c>
      <c r="F26" s="53"/>
      <c r="G26" s="45" t="str">
        <f>IF($B26="","",IF(N(F26)&gt;='CẤU HÌNH'!$C$9,"Không đóng",E26))</f>
        <v/>
      </c>
      <c r="H26" s="56" t="str">
        <f>IF($B26="","",'NHÂN VIÊN'!G21)</f>
        <v/>
      </c>
      <c r="I26" s="56" t="str">
        <f>IF($B26="","",'NHÂN VIÊN'!H21)</f>
        <v/>
      </c>
      <c r="J26" s="56" t="str">
        <f t="shared" si="2"/>
        <v/>
      </c>
      <c r="K26" s="56" t="str">
        <f>IF($B26="","",IF(G26="Không đóng",0,MIN(MAX(J26,'CẤU HÌNH'!$C$13),'CẤU HÌNH'!$C$14)))</f>
        <v/>
      </c>
      <c r="L26" s="56" t="str">
        <f>IF($B26="","",IF(OR(G26="Đóng đủ",G26="Không BHTN"),MIN(MAX(J26,'CẤU HÌNH'!$C$13),'CẤU HÌNH'!$C$14),0))</f>
        <v/>
      </c>
      <c r="M26" s="56" t="str">
        <f>IF($B26="","",IF(G26="Đóng đủ",MIN(MAX(J26,'CẤU HÌNH'!$C$13),'CẤU HÌNH'!$C$15),0))</f>
        <v/>
      </c>
      <c r="N26" s="56" t="str">
        <f>IF($B26="","",ROUND(K26*'CẤU HÌNH'!$C$25,0))</f>
        <v/>
      </c>
      <c r="O26" s="56" t="str">
        <f>IF($B26="","",ROUND(L26*'CẤU HÌNH'!$C$22,0))</f>
        <v/>
      </c>
      <c r="P26" s="56" t="str">
        <f>IF($B26="","",ROUND(M26*'CẤU HÌNH'!$C$23,0))</f>
        <v/>
      </c>
      <c r="Q26" s="62" t="str">
        <f t="shared" si="3"/>
        <v/>
      </c>
      <c r="R26" s="56" t="str">
        <f>IF($B26="","",ROUND(K26*'CẤU HÌNH'!$D$25,0))</f>
        <v/>
      </c>
      <c r="S26" s="56" t="str">
        <f>IF($B26="","",ROUND(L26*'CẤU HÌNH'!$D$22,0))</f>
        <v/>
      </c>
      <c r="T26" s="56" t="str">
        <f>IF($B26="","",ROUND(M26*'CẤU HÌNH'!$D$23,0))</f>
        <v/>
      </c>
      <c r="U26" s="62" t="str">
        <f t="shared" si="4"/>
        <v/>
      </c>
      <c r="V26" s="56" t="str">
        <f>IF($B26="","",ROUND(K26*'CẤU HÌNH'!$D$24,0))</f>
        <v/>
      </c>
      <c r="W26" s="62" t="str">
        <f t="shared" si="5"/>
        <v/>
      </c>
      <c r="X26" s="56" t="str">
        <f t="shared" si="6"/>
        <v/>
      </c>
    </row>
    <row r="27" ht="19.5" customHeight="1">
      <c r="A27" s="45" t="str">
        <f t="shared" si="1"/>
        <v/>
      </c>
      <c r="B27" s="48" t="str">
        <f>IF('NHÂN VIÊN'!B22="","",'NHÂN VIÊN'!B22)</f>
        <v/>
      </c>
      <c r="C27" s="48" t="str">
        <f>IF($B27="","",'NHÂN VIÊN'!C22)</f>
        <v/>
      </c>
      <c r="D27" s="48" t="str">
        <f>IF($B27="","",'NHÂN VIÊN'!D22)</f>
        <v/>
      </c>
      <c r="E27" s="45" t="str">
        <f>IF($B27="","",IF('NHÂN VIÊN'!I22="","Đóng đủ",'NHÂN VIÊN'!I22))</f>
        <v/>
      </c>
      <c r="F27" s="53"/>
      <c r="G27" s="45" t="str">
        <f>IF($B27="","",IF(N(F27)&gt;='CẤU HÌNH'!$C$9,"Không đóng",E27))</f>
        <v/>
      </c>
      <c r="H27" s="56" t="str">
        <f>IF($B27="","",'NHÂN VIÊN'!G22)</f>
        <v/>
      </c>
      <c r="I27" s="56" t="str">
        <f>IF($B27="","",'NHÂN VIÊN'!H22)</f>
        <v/>
      </c>
      <c r="J27" s="56" t="str">
        <f t="shared" si="2"/>
        <v/>
      </c>
      <c r="K27" s="56" t="str">
        <f>IF($B27="","",IF(G27="Không đóng",0,MIN(MAX(J27,'CẤU HÌNH'!$C$13),'CẤU HÌNH'!$C$14)))</f>
        <v/>
      </c>
      <c r="L27" s="56" t="str">
        <f>IF($B27="","",IF(OR(G27="Đóng đủ",G27="Không BHTN"),MIN(MAX(J27,'CẤU HÌNH'!$C$13),'CẤU HÌNH'!$C$14),0))</f>
        <v/>
      </c>
      <c r="M27" s="56" t="str">
        <f>IF($B27="","",IF(G27="Đóng đủ",MIN(MAX(J27,'CẤU HÌNH'!$C$13),'CẤU HÌNH'!$C$15),0))</f>
        <v/>
      </c>
      <c r="N27" s="56" t="str">
        <f>IF($B27="","",ROUND(K27*'CẤU HÌNH'!$C$25,0))</f>
        <v/>
      </c>
      <c r="O27" s="56" t="str">
        <f>IF($B27="","",ROUND(L27*'CẤU HÌNH'!$C$22,0))</f>
        <v/>
      </c>
      <c r="P27" s="56" t="str">
        <f>IF($B27="","",ROUND(M27*'CẤU HÌNH'!$C$23,0))</f>
        <v/>
      </c>
      <c r="Q27" s="62" t="str">
        <f t="shared" si="3"/>
        <v/>
      </c>
      <c r="R27" s="56" t="str">
        <f>IF($B27="","",ROUND(K27*'CẤU HÌNH'!$D$25,0))</f>
        <v/>
      </c>
      <c r="S27" s="56" t="str">
        <f>IF($B27="","",ROUND(L27*'CẤU HÌNH'!$D$22,0))</f>
        <v/>
      </c>
      <c r="T27" s="56" t="str">
        <f>IF($B27="","",ROUND(M27*'CẤU HÌNH'!$D$23,0))</f>
        <v/>
      </c>
      <c r="U27" s="62" t="str">
        <f t="shared" si="4"/>
        <v/>
      </c>
      <c r="V27" s="56" t="str">
        <f>IF($B27="","",ROUND(K27*'CẤU HÌNH'!$D$24,0))</f>
        <v/>
      </c>
      <c r="W27" s="62" t="str">
        <f t="shared" si="5"/>
        <v/>
      </c>
      <c r="X27" s="56" t="str">
        <f t="shared" si="6"/>
        <v/>
      </c>
    </row>
    <row r="28" ht="19.5" customHeight="1">
      <c r="A28" s="45" t="str">
        <f t="shared" si="1"/>
        <v/>
      </c>
      <c r="B28" s="48" t="str">
        <f>IF('NHÂN VIÊN'!B23="","",'NHÂN VIÊN'!B23)</f>
        <v/>
      </c>
      <c r="C28" s="48" t="str">
        <f>IF($B28="","",'NHÂN VIÊN'!C23)</f>
        <v/>
      </c>
      <c r="D28" s="48" t="str">
        <f>IF($B28="","",'NHÂN VIÊN'!D23)</f>
        <v/>
      </c>
      <c r="E28" s="45" t="str">
        <f>IF($B28="","",IF('NHÂN VIÊN'!I23="","Đóng đủ",'NHÂN VIÊN'!I23))</f>
        <v/>
      </c>
      <c r="F28" s="53"/>
      <c r="G28" s="45" t="str">
        <f>IF($B28="","",IF(N(F28)&gt;='CẤU HÌNH'!$C$9,"Không đóng",E28))</f>
        <v/>
      </c>
      <c r="H28" s="56" t="str">
        <f>IF($B28="","",'NHÂN VIÊN'!G23)</f>
        <v/>
      </c>
      <c r="I28" s="56" t="str">
        <f>IF($B28="","",'NHÂN VIÊN'!H23)</f>
        <v/>
      </c>
      <c r="J28" s="56" t="str">
        <f t="shared" si="2"/>
        <v/>
      </c>
      <c r="K28" s="56" t="str">
        <f>IF($B28="","",IF(G28="Không đóng",0,MIN(MAX(J28,'CẤU HÌNH'!$C$13),'CẤU HÌNH'!$C$14)))</f>
        <v/>
      </c>
      <c r="L28" s="56" t="str">
        <f>IF($B28="","",IF(OR(G28="Đóng đủ",G28="Không BHTN"),MIN(MAX(J28,'CẤU HÌNH'!$C$13),'CẤU HÌNH'!$C$14),0))</f>
        <v/>
      </c>
      <c r="M28" s="56" t="str">
        <f>IF($B28="","",IF(G28="Đóng đủ",MIN(MAX(J28,'CẤU HÌNH'!$C$13),'CẤU HÌNH'!$C$15),0))</f>
        <v/>
      </c>
      <c r="N28" s="56" t="str">
        <f>IF($B28="","",ROUND(K28*'CẤU HÌNH'!$C$25,0))</f>
        <v/>
      </c>
      <c r="O28" s="56" t="str">
        <f>IF($B28="","",ROUND(L28*'CẤU HÌNH'!$C$22,0))</f>
        <v/>
      </c>
      <c r="P28" s="56" t="str">
        <f>IF($B28="","",ROUND(M28*'CẤU HÌNH'!$C$23,0))</f>
        <v/>
      </c>
      <c r="Q28" s="62" t="str">
        <f t="shared" si="3"/>
        <v/>
      </c>
      <c r="R28" s="56" t="str">
        <f>IF($B28="","",ROUND(K28*'CẤU HÌNH'!$D$25,0))</f>
        <v/>
      </c>
      <c r="S28" s="56" t="str">
        <f>IF($B28="","",ROUND(L28*'CẤU HÌNH'!$D$22,0))</f>
        <v/>
      </c>
      <c r="T28" s="56" t="str">
        <f>IF($B28="","",ROUND(M28*'CẤU HÌNH'!$D$23,0))</f>
        <v/>
      </c>
      <c r="U28" s="62" t="str">
        <f t="shared" si="4"/>
        <v/>
      </c>
      <c r="V28" s="56" t="str">
        <f>IF($B28="","",ROUND(K28*'CẤU HÌNH'!$D$24,0))</f>
        <v/>
      </c>
      <c r="W28" s="62" t="str">
        <f t="shared" si="5"/>
        <v/>
      </c>
      <c r="X28" s="56" t="str">
        <f t="shared" si="6"/>
        <v/>
      </c>
    </row>
    <row r="29" ht="19.5" customHeight="1">
      <c r="A29" s="45" t="str">
        <f t="shared" si="1"/>
        <v/>
      </c>
      <c r="B29" s="48" t="str">
        <f>IF('NHÂN VIÊN'!B24="","",'NHÂN VIÊN'!B24)</f>
        <v/>
      </c>
      <c r="C29" s="48" t="str">
        <f>IF($B29="","",'NHÂN VIÊN'!C24)</f>
        <v/>
      </c>
      <c r="D29" s="48" t="str">
        <f>IF($B29="","",'NHÂN VIÊN'!D24)</f>
        <v/>
      </c>
      <c r="E29" s="45" t="str">
        <f>IF($B29="","",IF('NHÂN VIÊN'!I24="","Đóng đủ",'NHÂN VIÊN'!I24))</f>
        <v/>
      </c>
      <c r="F29" s="53"/>
      <c r="G29" s="45" t="str">
        <f>IF($B29="","",IF(N(F29)&gt;='CẤU HÌNH'!$C$9,"Không đóng",E29))</f>
        <v/>
      </c>
      <c r="H29" s="56" t="str">
        <f>IF($B29="","",'NHÂN VIÊN'!G24)</f>
        <v/>
      </c>
      <c r="I29" s="56" t="str">
        <f>IF($B29="","",'NHÂN VIÊN'!H24)</f>
        <v/>
      </c>
      <c r="J29" s="56" t="str">
        <f t="shared" si="2"/>
        <v/>
      </c>
      <c r="K29" s="56" t="str">
        <f>IF($B29="","",IF(G29="Không đóng",0,MIN(MAX(J29,'CẤU HÌNH'!$C$13),'CẤU HÌNH'!$C$14)))</f>
        <v/>
      </c>
      <c r="L29" s="56" t="str">
        <f>IF($B29="","",IF(OR(G29="Đóng đủ",G29="Không BHTN"),MIN(MAX(J29,'CẤU HÌNH'!$C$13),'CẤU HÌNH'!$C$14),0))</f>
        <v/>
      </c>
      <c r="M29" s="56" t="str">
        <f>IF($B29="","",IF(G29="Đóng đủ",MIN(MAX(J29,'CẤU HÌNH'!$C$13),'CẤU HÌNH'!$C$15),0))</f>
        <v/>
      </c>
      <c r="N29" s="56" t="str">
        <f>IF($B29="","",ROUND(K29*'CẤU HÌNH'!$C$25,0))</f>
        <v/>
      </c>
      <c r="O29" s="56" t="str">
        <f>IF($B29="","",ROUND(L29*'CẤU HÌNH'!$C$22,0))</f>
        <v/>
      </c>
      <c r="P29" s="56" t="str">
        <f>IF($B29="","",ROUND(M29*'CẤU HÌNH'!$C$23,0))</f>
        <v/>
      </c>
      <c r="Q29" s="62" t="str">
        <f t="shared" si="3"/>
        <v/>
      </c>
      <c r="R29" s="56" t="str">
        <f>IF($B29="","",ROUND(K29*'CẤU HÌNH'!$D$25,0))</f>
        <v/>
      </c>
      <c r="S29" s="56" t="str">
        <f>IF($B29="","",ROUND(L29*'CẤU HÌNH'!$D$22,0))</f>
        <v/>
      </c>
      <c r="T29" s="56" t="str">
        <f>IF($B29="","",ROUND(M29*'CẤU HÌNH'!$D$23,0))</f>
        <v/>
      </c>
      <c r="U29" s="62" t="str">
        <f t="shared" si="4"/>
        <v/>
      </c>
      <c r="V29" s="56" t="str">
        <f>IF($B29="","",ROUND(K29*'CẤU HÌNH'!$D$24,0))</f>
        <v/>
      </c>
      <c r="W29" s="62" t="str">
        <f t="shared" si="5"/>
        <v/>
      </c>
      <c r="X29" s="56" t="str">
        <f t="shared" si="6"/>
        <v/>
      </c>
    </row>
    <row r="30" ht="19.5" customHeight="1">
      <c r="A30" s="45" t="str">
        <f t="shared" si="1"/>
        <v/>
      </c>
      <c r="B30" s="48" t="str">
        <f>IF('NHÂN VIÊN'!B25="","",'NHÂN VIÊN'!B25)</f>
        <v/>
      </c>
      <c r="C30" s="48" t="str">
        <f>IF($B30="","",'NHÂN VIÊN'!C25)</f>
        <v/>
      </c>
      <c r="D30" s="48" t="str">
        <f>IF($B30="","",'NHÂN VIÊN'!D25)</f>
        <v/>
      </c>
      <c r="E30" s="45" t="str">
        <f>IF($B30="","",IF('NHÂN VIÊN'!I25="","Đóng đủ",'NHÂN VIÊN'!I25))</f>
        <v/>
      </c>
      <c r="F30" s="53"/>
      <c r="G30" s="45" t="str">
        <f>IF($B30="","",IF(N(F30)&gt;='CẤU HÌNH'!$C$9,"Không đóng",E30))</f>
        <v/>
      </c>
      <c r="H30" s="56" t="str">
        <f>IF($B30="","",'NHÂN VIÊN'!G25)</f>
        <v/>
      </c>
      <c r="I30" s="56" t="str">
        <f>IF($B30="","",'NHÂN VIÊN'!H25)</f>
        <v/>
      </c>
      <c r="J30" s="56" t="str">
        <f t="shared" si="2"/>
        <v/>
      </c>
      <c r="K30" s="56" t="str">
        <f>IF($B30="","",IF(G30="Không đóng",0,MIN(MAX(J30,'CẤU HÌNH'!$C$13),'CẤU HÌNH'!$C$14)))</f>
        <v/>
      </c>
      <c r="L30" s="56" t="str">
        <f>IF($B30="","",IF(OR(G30="Đóng đủ",G30="Không BHTN"),MIN(MAX(J30,'CẤU HÌNH'!$C$13),'CẤU HÌNH'!$C$14),0))</f>
        <v/>
      </c>
      <c r="M30" s="56" t="str">
        <f>IF($B30="","",IF(G30="Đóng đủ",MIN(MAX(J30,'CẤU HÌNH'!$C$13),'CẤU HÌNH'!$C$15),0))</f>
        <v/>
      </c>
      <c r="N30" s="56" t="str">
        <f>IF($B30="","",ROUND(K30*'CẤU HÌNH'!$C$25,0))</f>
        <v/>
      </c>
      <c r="O30" s="56" t="str">
        <f>IF($B30="","",ROUND(L30*'CẤU HÌNH'!$C$22,0))</f>
        <v/>
      </c>
      <c r="P30" s="56" t="str">
        <f>IF($B30="","",ROUND(M30*'CẤU HÌNH'!$C$23,0))</f>
        <v/>
      </c>
      <c r="Q30" s="62" t="str">
        <f t="shared" si="3"/>
        <v/>
      </c>
      <c r="R30" s="56" t="str">
        <f>IF($B30="","",ROUND(K30*'CẤU HÌNH'!$D$25,0))</f>
        <v/>
      </c>
      <c r="S30" s="56" t="str">
        <f>IF($B30="","",ROUND(L30*'CẤU HÌNH'!$D$22,0))</f>
        <v/>
      </c>
      <c r="T30" s="56" t="str">
        <f>IF($B30="","",ROUND(M30*'CẤU HÌNH'!$D$23,0))</f>
        <v/>
      </c>
      <c r="U30" s="62" t="str">
        <f t="shared" si="4"/>
        <v/>
      </c>
      <c r="V30" s="56" t="str">
        <f>IF($B30="","",ROUND(K30*'CẤU HÌNH'!$D$24,0))</f>
        <v/>
      </c>
      <c r="W30" s="62" t="str">
        <f t="shared" si="5"/>
        <v/>
      </c>
      <c r="X30" s="56" t="str">
        <f t="shared" si="6"/>
        <v/>
      </c>
    </row>
    <row r="31" ht="19.5" customHeight="1">
      <c r="A31" s="45" t="str">
        <f t="shared" si="1"/>
        <v/>
      </c>
      <c r="B31" s="48" t="str">
        <f>IF('NHÂN VIÊN'!B26="","",'NHÂN VIÊN'!B26)</f>
        <v/>
      </c>
      <c r="C31" s="48" t="str">
        <f>IF($B31="","",'NHÂN VIÊN'!C26)</f>
        <v/>
      </c>
      <c r="D31" s="48" t="str">
        <f>IF($B31="","",'NHÂN VIÊN'!D26)</f>
        <v/>
      </c>
      <c r="E31" s="45" t="str">
        <f>IF($B31="","",IF('NHÂN VIÊN'!I26="","Đóng đủ",'NHÂN VIÊN'!I26))</f>
        <v/>
      </c>
      <c r="F31" s="53"/>
      <c r="G31" s="45" t="str">
        <f>IF($B31="","",IF(N(F31)&gt;='CẤU HÌNH'!$C$9,"Không đóng",E31))</f>
        <v/>
      </c>
      <c r="H31" s="56" t="str">
        <f>IF($B31="","",'NHÂN VIÊN'!G26)</f>
        <v/>
      </c>
      <c r="I31" s="56" t="str">
        <f>IF($B31="","",'NHÂN VIÊN'!H26)</f>
        <v/>
      </c>
      <c r="J31" s="56" t="str">
        <f t="shared" si="2"/>
        <v/>
      </c>
      <c r="K31" s="56" t="str">
        <f>IF($B31="","",IF(G31="Không đóng",0,MIN(MAX(J31,'CẤU HÌNH'!$C$13),'CẤU HÌNH'!$C$14)))</f>
        <v/>
      </c>
      <c r="L31" s="56" t="str">
        <f>IF($B31="","",IF(OR(G31="Đóng đủ",G31="Không BHTN"),MIN(MAX(J31,'CẤU HÌNH'!$C$13),'CẤU HÌNH'!$C$14),0))</f>
        <v/>
      </c>
      <c r="M31" s="56" t="str">
        <f>IF($B31="","",IF(G31="Đóng đủ",MIN(MAX(J31,'CẤU HÌNH'!$C$13),'CẤU HÌNH'!$C$15),0))</f>
        <v/>
      </c>
      <c r="N31" s="56" t="str">
        <f>IF($B31="","",ROUND(K31*'CẤU HÌNH'!$C$25,0))</f>
        <v/>
      </c>
      <c r="O31" s="56" t="str">
        <f>IF($B31="","",ROUND(L31*'CẤU HÌNH'!$C$22,0))</f>
        <v/>
      </c>
      <c r="P31" s="56" t="str">
        <f>IF($B31="","",ROUND(M31*'CẤU HÌNH'!$C$23,0))</f>
        <v/>
      </c>
      <c r="Q31" s="62" t="str">
        <f t="shared" si="3"/>
        <v/>
      </c>
      <c r="R31" s="56" t="str">
        <f>IF($B31="","",ROUND(K31*'CẤU HÌNH'!$D$25,0))</f>
        <v/>
      </c>
      <c r="S31" s="56" t="str">
        <f>IF($B31="","",ROUND(L31*'CẤU HÌNH'!$D$22,0))</f>
        <v/>
      </c>
      <c r="T31" s="56" t="str">
        <f>IF($B31="","",ROUND(M31*'CẤU HÌNH'!$D$23,0))</f>
        <v/>
      </c>
      <c r="U31" s="62" t="str">
        <f t="shared" si="4"/>
        <v/>
      </c>
      <c r="V31" s="56" t="str">
        <f>IF($B31="","",ROUND(K31*'CẤU HÌNH'!$D$24,0))</f>
        <v/>
      </c>
      <c r="W31" s="62" t="str">
        <f t="shared" si="5"/>
        <v/>
      </c>
      <c r="X31" s="56" t="str">
        <f t="shared" si="6"/>
        <v/>
      </c>
    </row>
    <row r="32" ht="19.5" customHeight="1">
      <c r="A32" s="45" t="str">
        <f t="shared" si="1"/>
        <v/>
      </c>
      <c r="B32" s="48" t="str">
        <f>IF('NHÂN VIÊN'!B27="","",'NHÂN VIÊN'!B27)</f>
        <v/>
      </c>
      <c r="C32" s="48" t="str">
        <f>IF($B32="","",'NHÂN VIÊN'!C27)</f>
        <v/>
      </c>
      <c r="D32" s="48" t="str">
        <f>IF($B32="","",'NHÂN VIÊN'!D27)</f>
        <v/>
      </c>
      <c r="E32" s="45" t="str">
        <f>IF($B32="","",IF('NHÂN VIÊN'!I27="","Đóng đủ",'NHÂN VIÊN'!I27))</f>
        <v/>
      </c>
      <c r="F32" s="53"/>
      <c r="G32" s="45" t="str">
        <f>IF($B32="","",IF(N(F32)&gt;='CẤU HÌNH'!$C$9,"Không đóng",E32))</f>
        <v/>
      </c>
      <c r="H32" s="56" t="str">
        <f>IF($B32="","",'NHÂN VIÊN'!G27)</f>
        <v/>
      </c>
      <c r="I32" s="56" t="str">
        <f>IF($B32="","",'NHÂN VIÊN'!H27)</f>
        <v/>
      </c>
      <c r="J32" s="56" t="str">
        <f t="shared" si="2"/>
        <v/>
      </c>
      <c r="K32" s="56" t="str">
        <f>IF($B32="","",IF(G32="Không đóng",0,MIN(MAX(J32,'CẤU HÌNH'!$C$13),'CẤU HÌNH'!$C$14)))</f>
        <v/>
      </c>
      <c r="L32" s="56" t="str">
        <f>IF($B32="","",IF(OR(G32="Đóng đủ",G32="Không BHTN"),MIN(MAX(J32,'CẤU HÌNH'!$C$13),'CẤU HÌNH'!$C$14),0))</f>
        <v/>
      </c>
      <c r="M32" s="56" t="str">
        <f>IF($B32="","",IF(G32="Đóng đủ",MIN(MAX(J32,'CẤU HÌNH'!$C$13),'CẤU HÌNH'!$C$15),0))</f>
        <v/>
      </c>
      <c r="N32" s="56" t="str">
        <f>IF($B32="","",ROUND(K32*'CẤU HÌNH'!$C$25,0))</f>
        <v/>
      </c>
      <c r="O32" s="56" t="str">
        <f>IF($B32="","",ROUND(L32*'CẤU HÌNH'!$C$22,0))</f>
        <v/>
      </c>
      <c r="P32" s="56" t="str">
        <f>IF($B32="","",ROUND(M32*'CẤU HÌNH'!$C$23,0))</f>
        <v/>
      </c>
      <c r="Q32" s="62" t="str">
        <f t="shared" si="3"/>
        <v/>
      </c>
      <c r="R32" s="56" t="str">
        <f>IF($B32="","",ROUND(K32*'CẤU HÌNH'!$D$25,0))</f>
        <v/>
      </c>
      <c r="S32" s="56" t="str">
        <f>IF($B32="","",ROUND(L32*'CẤU HÌNH'!$D$22,0))</f>
        <v/>
      </c>
      <c r="T32" s="56" t="str">
        <f>IF($B32="","",ROUND(M32*'CẤU HÌNH'!$D$23,0))</f>
        <v/>
      </c>
      <c r="U32" s="62" t="str">
        <f t="shared" si="4"/>
        <v/>
      </c>
      <c r="V32" s="56" t="str">
        <f>IF($B32="","",ROUND(K32*'CẤU HÌNH'!$D$24,0))</f>
        <v/>
      </c>
      <c r="W32" s="62" t="str">
        <f t="shared" si="5"/>
        <v/>
      </c>
      <c r="X32" s="56" t="str">
        <f t="shared" si="6"/>
        <v/>
      </c>
    </row>
    <row r="33" ht="19.5" customHeight="1">
      <c r="A33" s="45" t="str">
        <f t="shared" si="1"/>
        <v/>
      </c>
      <c r="B33" s="48" t="str">
        <f>IF('NHÂN VIÊN'!B28="","",'NHÂN VIÊN'!B28)</f>
        <v/>
      </c>
      <c r="C33" s="48" t="str">
        <f>IF($B33="","",'NHÂN VIÊN'!C28)</f>
        <v/>
      </c>
      <c r="D33" s="48" t="str">
        <f>IF($B33="","",'NHÂN VIÊN'!D28)</f>
        <v/>
      </c>
      <c r="E33" s="45" t="str">
        <f>IF($B33="","",IF('NHÂN VIÊN'!I28="","Đóng đủ",'NHÂN VIÊN'!I28))</f>
        <v/>
      </c>
      <c r="F33" s="53"/>
      <c r="G33" s="45" t="str">
        <f>IF($B33="","",IF(N(F33)&gt;='CẤU HÌNH'!$C$9,"Không đóng",E33))</f>
        <v/>
      </c>
      <c r="H33" s="56" t="str">
        <f>IF($B33="","",'NHÂN VIÊN'!G28)</f>
        <v/>
      </c>
      <c r="I33" s="56" t="str">
        <f>IF($B33="","",'NHÂN VIÊN'!H28)</f>
        <v/>
      </c>
      <c r="J33" s="56" t="str">
        <f t="shared" si="2"/>
        <v/>
      </c>
      <c r="K33" s="56" t="str">
        <f>IF($B33="","",IF(G33="Không đóng",0,MIN(MAX(J33,'CẤU HÌNH'!$C$13),'CẤU HÌNH'!$C$14)))</f>
        <v/>
      </c>
      <c r="L33" s="56" t="str">
        <f>IF($B33="","",IF(OR(G33="Đóng đủ",G33="Không BHTN"),MIN(MAX(J33,'CẤU HÌNH'!$C$13),'CẤU HÌNH'!$C$14),0))</f>
        <v/>
      </c>
      <c r="M33" s="56" t="str">
        <f>IF($B33="","",IF(G33="Đóng đủ",MIN(MAX(J33,'CẤU HÌNH'!$C$13),'CẤU HÌNH'!$C$15),0))</f>
        <v/>
      </c>
      <c r="N33" s="56" t="str">
        <f>IF($B33="","",ROUND(K33*'CẤU HÌNH'!$C$25,0))</f>
        <v/>
      </c>
      <c r="O33" s="56" t="str">
        <f>IF($B33="","",ROUND(L33*'CẤU HÌNH'!$C$22,0))</f>
        <v/>
      </c>
      <c r="P33" s="56" t="str">
        <f>IF($B33="","",ROUND(M33*'CẤU HÌNH'!$C$23,0))</f>
        <v/>
      </c>
      <c r="Q33" s="62" t="str">
        <f t="shared" si="3"/>
        <v/>
      </c>
      <c r="R33" s="56" t="str">
        <f>IF($B33="","",ROUND(K33*'CẤU HÌNH'!$D$25,0))</f>
        <v/>
      </c>
      <c r="S33" s="56" t="str">
        <f>IF($B33="","",ROUND(L33*'CẤU HÌNH'!$D$22,0))</f>
        <v/>
      </c>
      <c r="T33" s="56" t="str">
        <f>IF($B33="","",ROUND(M33*'CẤU HÌNH'!$D$23,0))</f>
        <v/>
      </c>
      <c r="U33" s="62" t="str">
        <f t="shared" si="4"/>
        <v/>
      </c>
      <c r="V33" s="56" t="str">
        <f>IF($B33="","",ROUND(K33*'CẤU HÌNH'!$D$24,0))</f>
        <v/>
      </c>
      <c r="W33" s="62" t="str">
        <f t="shared" si="5"/>
        <v/>
      </c>
      <c r="X33" s="56" t="str">
        <f t="shared" si="6"/>
        <v/>
      </c>
    </row>
    <row r="34" ht="19.5" customHeight="1">
      <c r="A34" s="45" t="str">
        <f t="shared" si="1"/>
        <v/>
      </c>
      <c r="B34" s="48" t="str">
        <f>IF('NHÂN VIÊN'!B29="","",'NHÂN VIÊN'!B29)</f>
        <v/>
      </c>
      <c r="C34" s="48" t="str">
        <f>IF($B34="","",'NHÂN VIÊN'!C29)</f>
        <v/>
      </c>
      <c r="D34" s="48" t="str">
        <f>IF($B34="","",'NHÂN VIÊN'!D29)</f>
        <v/>
      </c>
      <c r="E34" s="45" t="str">
        <f>IF($B34="","",IF('NHÂN VIÊN'!I29="","Đóng đủ",'NHÂN VIÊN'!I29))</f>
        <v/>
      </c>
      <c r="F34" s="53"/>
      <c r="G34" s="45" t="str">
        <f>IF($B34="","",IF(N(F34)&gt;='CẤU HÌNH'!$C$9,"Không đóng",E34))</f>
        <v/>
      </c>
      <c r="H34" s="56" t="str">
        <f>IF($B34="","",'NHÂN VIÊN'!G29)</f>
        <v/>
      </c>
      <c r="I34" s="56" t="str">
        <f>IF($B34="","",'NHÂN VIÊN'!H29)</f>
        <v/>
      </c>
      <c r="J34" s="56" t="str">
        <f t="shared" si="2"/>
        <v/>
      </c>
      <c r="K34" s="56" t="str">
        <f>IF($B34="","",IF(G34="Không đóng",0,MIN(MAX(J34,'CẤU HÌNH'!$C$13),'CẤU HÌNH'!$C$14)))</f>
        <v/>
      </c>
      <c r="L34" s="56" t="str">
        <f>IF($B34="","",IF(OR(G34="Đóng đủ",G34="Không BHTN"),MIN(MAX(J34,'CẤU HÌNH'!$C$13),'CẤU HÌNH'!$C$14),0))</f>
        <v/>
      </c>
      <c r="M34" s="56" t="str">
        <f>IF($B34="","",IF(G34="Đóng đủ",MIN(MAX(J34,'CẤU HÌNH'!$C$13),'CẤU HÌNH'!$C$15),0))</f>
        <v/>
      </c>
      <c r="N34" s="56" t="str">
        <f>IF($B34="","",ROUND(K34*'CẤU HÌNH'!$C$25,0))</f>
        <v/>
      </c>
      <c r="O34" s="56" t="str">
        <f>IF($B34="","",ROUND(L34*'CẤU HÌNH'!$C$22,0))</f>
        <v/>
      </c>
      <c r="P34" s="56" t="str">
        <f>IF($B34="","",ROUND(M34*'CẤU HÌNH'!$C$23,0))</f>
        <v/>
      </c>
      <c r="Q34" s="62" t="str">
        <f t="shared" si="3"/>
        <v/>
      </c>
      <c r="R34" s="56" t="str">
        <f>IF($B34="","",ROUND(K34*'CẤU HÌNH'!$D$25,0))</f>
        <v/>
      </c>
      <c r="S34" s="56" t="str">
        <f>IF($B34="","",ROUND(L34*'CẤU HÌNH'!$D$22,0))</f>
        <v/>
      </c>
      <c r="T34" s="56" t="str">
        <f>IF($B34="","",ROUND(M34*'CẤU HÌNH'!$D$23,0))</f>
        <v/>
      </c>
      <c r="U34" s="62" t="str">
        <f t="shared" si="4"/>
        <v/>
      </c>
      <c r="V34" s="56" t="str">
        <f>IF($B34="","",ROUND(K34*'CẤU HÌNH'!$D$24,0))</f>
        <v/>
      </c>
      <c r="W34" s="62" t="str">
        <f t="shared" si="5"/>
        <v/>
      </c>
      <c r="X34" s="56" t="str">
        <f t="shared" si="6"/>
        <v/>
      </c>
    </row>
    <row r="35" ht="19.5" customHeight="1">
      <c r="A35" s="45" t="str">
        <f t="shared" si="1"/>
        <v/>
      </c>
      <c r="B35" s="48" t="str">
        <f>IF('NHÂN VIÊN'!B30="","",'NHÂN VIÊN'!B30)</f>
        <v/>
      </c>
      <c r="C35" s="48" t="str">
        <f>IF($B35="","",'NHÂN VIÊN'!C30)</f>
        <v/>
      </c>
      <c r="D35" s="48" t="str">
        <f>IF($B35="","",'NHÂN VIÊN'!D30)</f>
        <v/>
      </c>
      <c r="E35" s="45" t="str">
        <f>IF($B35="","",IF('NHÂN VIÊN'!I30="","Đóng đủ",'NHÂN VIÊN'!I30))</f>
        <v/>
      </c>
      <c r="F35" s="53"/>
      <c r="G35" s="45" t="str">
        <f>IF($B35="","",IF(N(F35)&gt;='CẤU HÌNH'!$C$9,"Không đóng",E35))</f>
        <v/>
      </c>
      <c r="H35" s="56" t="str">
        <f>IF($B35="","",'NHÂN VIÊN'!G30)</f>
        <v/>
      </c>
      <c r="I35" s="56" t="str">
        <f>IF($B35="","",'NHÂN VIÊN'!H30)</f>
        <v/>
      </c>
      <c r="J35" s="56" t="str">
        <f t="shared" si="2"/>
        <v/>
      </c>
      <c r="K35" s="56" t="str">
        <f>IF($B35="","",IF(G35="Không đóng",0,MIN(MAX(J35,'CẤU HÌNH'!$C$13),'CẤU HÌNH'!$C$14)))</f>
        <v/>
      </c>
      <c r="L35" s="56" t="str">
        <f>IF($B35="","",IF(OR(G35="Đóng đủ",G35="Không BHTN"),MIN(MAX(J35,'CẤU HÌNH'!$C$13),'CẤU HÌNH'!$C$14),0))</f>
        <v/>
      </c>
      <c r="M35" s="56" t="str">
        <f>IF($B35="","",IF(G35="Đóng đủ",MIN(MAX(J35,'CẤU HÌNH'!$C$13),'CẤU HÌNH'!$C$15),0))</f>
        <v/>
      </c>
      <c r="N35" s="56" t="str">
        <f>IF($B35="","",ROUND(K35*'CẤU HÌNH'!$C$25,0))</f>
        <v/>
      </c>
      <c r="O35" s="56" t="str">
        <f>IF($B35="","",ROUND(L35*'CẤU HÌNH'!$C$22,0))</f>
        <v/>
      </c>
      <c r="P35" s="56" t="str">
        <f>IF($B35="","",ROUND(M35*'CẤU HÌNH'!$C$23,0))</f>
        <v/>
      </c>
      <c r="Q35" s="62" t="str">
        <f t="shared" si="3"/>
        <v/>
      </c>
      <c r="R35" s="56" t="str">
        <f>IF($B35="","",ROUND(K35*'CẤU HÌNH'!$D$25,0))</f>
        <v/>
      </c>
      <c r="S35" s="56" t="str">
        <f>IF($B35="","",ROUND(L35*'CẤU HÌNH'!$D$22,0))</f>
        <v/>
      </c>
      <c r="T35" s="56" t="str">
        <f>IF($B35="","",ROUND(M35*'CẤU HÌNH'!$D$23,0))</f>
        <v/>
      </c>
      <c r="U35" s="62" t="str">
        <f t="shared" si="4"/>
        <v/>
      </c>
      <c r="V35" s="56" t="str">
        <f>IF($B35="","",ROUND(K35*'CẤU HÌNH'!$D$24,0))</f>
        <v/>
      </c>
      <c r="W35" s="62" t="str">
        <f t="shared" si="5"/>
        <v/>
      </c>
      <c r="X35" s="56" t="str">
        <f t="shared" si="6"/>
        <v/>
      </c>
    </row>
    <row r="36" ht="19.5" customHeight="1">
      <c r="A36" s="45" t="str">
        <f t="shared" si="1"/>
        <v/>
      </c>
      <c r="B36" s="48" t="str">
        <f>IF('NHÂN VIÊN'!B31="","",'NHÂN VIÊN'!B31)</f>
        <v/>
      </c>
      <c r="C36" s="48" t="str">
        <f>IF($B36="","",'NHÂN VIÊN'!C31)</f>
        <v/>
      </c>
      <c r="D36" s="48" t="str">
        <f>IF($B36="","",'NHÂN VIÊN'!D31)</f>
        <v/>
      </c>
      <c r="E36" s="45" t="str">
        <f>IF($B36="","",IF('NHÂN VIÊN'!I31="","Đóng đủ",'NHÂN VIÊN'!I31))</f>
        <v/>
      </c>
      <c r="F36" s="53"/>
      <c r="G36" s="45" t="str">
        <f>IF($B36="","",IF(N(F36)&gt;='CẤU HÌNH'!$C$9,"Không đóng",E36))</f>
        <v/>
      </c>
      <c r="H36" s="56" t="str">
        <f>IF($B36="","",'NHÂN VIÊN'!G31)</f>
        <v/>
      </c>
      <c r="I36" s="56" t="str">
        <f>IF($B36="","",'NHÂN VIÊN'!H31)</f>
        <v/>
      </c>
      <c r="J36" s="56" t="str">
        <f t="shared" si="2"/>
        <v/>
      </c>
      <c r="K36" s="56" t="str">
        <f>IF($B36="","",IF(G36="Không đóng",0,MIN(MAX(J36,'CẤU HÌNH'!$C$13),'CẤU HÌNH'!$C$14)))</f>
        <v/>
      </c>
      <c r="L36" s="56" t="str">
        <f>IF($B36="","",IF(OR(G36="Đóng đủ",G36="Không BHTN"),MIN(MAX(J36,'CẤU HÌNH'!$C$13),'CẤU HÌNH'!$C$14),0))</f>
        <v/>
      </c>
      <c r="M36" s="56" t="str">
        <f>IF($B36="","",IF(G36="Đóng đủ",MIN(MAX(J36,'CẤU HÌNH'!$C$13),'CẤU HÌNH'!$C$15),0))</f>
        <v/>
      </c>
      <c r="N36" s="56" t="str">
        <f>IF($B36="","",ROUND(K36*'CẤU HÌNH'!$C$25,0))</f>
        <v/>
      </c>
      <c r="O36" s="56" t="str">
        <f>IF($B36="","",ROUND(L36*'CẤU HÌNH'!$C$22,0))</f>
        <v/>
      </c>
      <c r="P36" s="56" t="str">
        <f>IF($B36="","",ROUND(M36*'CẤU HÌNH'!$C$23,0))</f>
        <v/>
      </c>
      <c r="Q36" s="62" t="str">
        <f t="shared" si="3"/>
        <v/>
      </c>
      <c r="R36" s="56" t="str">
        <f>IF($B36="","",ROUND(K36*'CẤU HÌNH'!$D$25,0))</f>
        <v/>
      </c>
      <c r="S36" s="56" t="str">
        <f>IF($B36="","",ROUND(L36*'CẤU HÌNH'!$D$22,0))</f>
        <v/>
      </c>
      <c r="T36" s="56" t="str">
        <f>IF($B36="","",ROUND(M36*'CẤU HÌNH'!$D$23,0))</f>
        <v/>
      </c>
      <c r="U36" s="62" t="str">
        <f t="shared" si="4"/>
        <v/>
      </c>
      <c r="V36" s="56" t="str">
        <f>IF($B36="","",ROUND(K36*'CẤU HÌNH'!$D$24,0))</f>
        <v/>
      </c>
      <c r="W36" s="62" t="str">
        <f t="shared" si="5"/>
        <v/>
      </c>
      <c r="X36" s="56" t="str">
        <f t="shared" si="6"/>
        <v/>
      </c>
    </row>
    <row r="37" ht="19.5" customHeight="1">
      <c r="A37" s="45" t="str">
        <f t="shared" si="1"/>
        <v/>
      </c>
      <c r="B37" s="48" t="str">
        <f>IF('NHÂN VIÊN'!B32="","",'NHÂN VIÊN'!B32)</f>
        <v/>
      </c>
      <c r="C37" s="48" t="str">
        <f>IF($B37="","",'NHÂN VIÊN'!C32)</f>
        <v/>
      </c>
      <c r="D37" s="48" t="str">
        <f>IF($B37="","",'NHÂN VIÊN'!D32)</f>
        <v/>
      </c>
      <c r="E37" s="45" t="str">
        <f>IF($B37="","",IF('NHÂN VIÊN'!I32="","Đóng đủ",'NHÂN VIÊN'!I32))</f>
        <v/>
      </c>
      <c r="F37" s="53"/>
      <c r="G37" s="45" t="str">
        <f>IF($B37="","",IF(N(F37)&gt;='CẤU HÌNH'!$C$9,"Không đóng",E37))</f>
        <v/>
      </c>
      <c r="H37" s="56" t="str">
        <f>IF($B37="","",'NHÂN VIÊN'!G32)</f>
        <v/>
      </c>
      <c r="I37" s="56" t="str">
        <f>IF($B37="","",'NHÂN VIÊN'!H32)</f>
        <v/>
      </c>
      <c r="J37" s="56" t="str">
        <f t="shared" si="2"/>
        <v/>
      </c>
      <c r="K37" s="56" t="str">
        <f>IF($B37="","",IF(G37="Không đóng",0,MIN(MAX(J37,'CẤU HÌNH'!$C$13),'CẤU HÌNH'!$C$14)))</f>
        <v/>
      </c>
      <c r="L37" s="56" t="str">
        <f>IF($B37="","",IF(OR(G37="Đóng đủ",G37="Không BHTN"),MIN(MAX(J37,'CẤU HÌNH'!$C$13),'CẤU HÌNH'!$C$14),0))</f>
        <v/>
      </c>
      <c r="M37" s="56" t="str">
        <f>IF($B37="","",IF(G37="Đóng đủ",MIN(MAX(J37,'CẤU HÌNH'!$C$13),'CẤU HÌNH'!$C$15),0))</f>
        <v/>
      </c>
      <c r="N37" s="56" t="str">
        <f>IF($B37="","",ROUND(K37*'CẤU HÌNH'!$C$25,0))</f>
        <v/>
      </c>
      <c r="O37" s="56" t="str">
        <f>IF($B37="","",ROUND(L37*'CẤU HÌNH'!$C$22,0))</f>
        <v/>
      </c>
      <c r="P37" s="56" t="str">
        <f>IF($B37="","",ROUND(M37*'CẤU HÌNH'!$C$23,0))</f>
        <v/>
      </c>
      <c r="Q37" s="62" t="str">
        <f t="shared" si="3"/>
        <v/>
      </c>
      <c r="R37" s="56" t="str">
        <f>IF($B37="","",ROUND(K37*'CẤU HÌNH'!$D$25,0))</f>
        <v/>
      </c>
      <c r="S37" s="56" t="str">
        <f>IF($B37="","",ROUND(L37*'CẤU HÌNH'!$D$22,0))</f>
        <v/>
      </c>
      <c r="T37" s="56" t="str">
        <f>IF($B37="","",ROUND(M37*'CẤU HÌNH'!$D$23,0))</f>
        <v/>
      </c>
      <c r="U37" s="62" t="str">
        <f t="shared" si="4"/>
        <v/>
      </c>
      <c r="V37" s="56" t="str">
        <f>IF($B37="","",ROUND(K37*'CẤU HÌNH'!$D$24,0))</f>
        <v/>
      </c>
      <c r="W37" s="62" t="str">
        <f t="shared" si="5"/>
        <v/>
      </c>
      <c r="X37" s="56" t="str">
        <f t="shared" si="6"/>
        <v/>
      </c>
    </row>
    <row r="38" ht="19.5" customHeight="1">
      <c r="A38" s="45" t="str">
        <f t="shared" si="1"/>
        <v/>
      </c>
      <c r="B38" s="48" t="str">
        <f>IF('NHÂN VIÊN'!B33="","",'NHÂN VIÊN'!B33)</f>
        <v/>
      </c>
      <c r="C38" s="48" t="str">
        <f>IF($B38="","",'NHÂN VIÊN'!C33)</f>
        <v/>
      </c>
      <c r="D38" s="48" t="str">
        <f>IF($B38="","",'NHÂN VIÊN'!D33)</f>
        <v/>
      </c>
      <c r="E38" s="45" t="str">
        <f>IF($B38="","",IF('NHÂN VIÊN'!I33="","Đóng đủ",'NHÂN VIÊN'!I33))</f>
        <v/>
      </c>
      <c r="F38" s="53"/>
      <c r="G38" s="45" t="str">
        <f>IF($B38="","",IF(N(F38)&gt;='CẤU HÌNH'!$C$9,"Không đóng",E38))</f>
        <v/>
      </c>
      <c r="H38" s="56" t="str">
        <f>IF($B38="","",'NHÂN VIÊN'!G33)</f>
        <v/>
      </c>
      <c r="I38" s="56" t="str">
        <f>IF($B38="","",'NHÂN VIÊN'!H33)</f>
        <v/>
      </c>
      <c r="J38" s="56" t="str">
        <f t="shared" si="2"/>
        <v/>
      </c>
      <c r="K38" s="56" t="str">
        <f>IF($B38="","",IF(G38="Không đóng",0,MIN(MAX(J38,'CẤU HÌNH'!$C$13),'CẤU HÌNH'!$C$14)))</f>
        <v/>
      </c>
      <c r="L38" s="56" t="str">
        <f>IF($B38="","",IF(OR(G38="Đóng đủ",G38="Không BHTN"),MIN(MAX(J38,'CẤU HÌNH'!$C$13),'CẤU HÌNH'!$C$14),0))</f>
        <v/>
      </c>
      <c r="M38" s="56" t="str">
        <f>IF($B38="","",IF(G38="Đóng đủ",MIN(MAX(J38,'CẤU HÌNH'!$C$13),'CẤU HÌNH'!$C$15),0))</f>
        <v/>
      </c>
      <c r="N38" s="56" t="str">
        <f>IF($B38="","",ROUND(K38*'CẤU HÌNH'!$C$25,0))</f>
        <v/>
      </c>
      <c r="O38" s="56" t="str">
        <f>IF($B38="","",ROUND(L38*'CẤU HÌNH'!$C$22,0))</f>
        <v/>
      </c>
      <c r="P38" s="56" t="str">
        <f>IF($B38="","",ROUND(M38*'CẤU HÌNH'!$C$23,0))</f>
        <v/>
      </c>
      <c r="Q38" s="62" t="str">
        <f t="shared" si="3"/>
        <v/>
      </c>
      <c r="R38" s="56" t="str">
        <f>IF($B38="","",ROUND(K38*'CẤU HÌNH'!$D$25,0))</f>
        <v/>
      </c>
      <c r="S38" s="56" t="str">
        <f>IF($B38="","",ROUND(L38*'CẤU HÌNH'!$D$22,0))</f>
        <v/>
      </c>
      <c r="T38" s="56" t="str">
        <f>IF($B38="","",ROUND(M38*'CẤU HÌNH'!$D$23,0))</f>
        <v/>
      </c>
      <c r="U38" s="62" t="str">
        <f t="shared" si="4"/>
        <v/>
      </c>
      <c r="V38" s="56" t="str">
        <f>IF($B38="","",ROUND(K38*'CẤU HÌNH'!$D$24,0))</f>
        <v/>
      </c>
      <c r="W38" s="62" t="str">
        <f t="shared" si="5"/>
        <v/>
      </c>
      <c r="X38" s="56" t="str">
        <f t="shared" si="6"/>
        <v/>
      </c>
    </row>
    <row r="39" ht="19.5" customHeight="1">
      <c r="A39" s="45" t="str">
        <f t="shared" si="1"/>
        <v/>
      </c>
      <c r="B39" s="48" t="str">
        <f>IF('NHÂN VIÊN'!B34="","",'NHÂN VIÊN'!B34)</f>
        <v/>
      </c>
      <c r="C39" s="48" t="str">
        <f>IF($B39="","",'NHÂN VIÊN'!C34)</f>
        <v/>
      </c>
      <c r="D39" s="48" t="str">
        <f>IF($B39="","",'NHÂN VIÊN'!D34)</f>
        <v/>
      </c>
      <c r="E39" s="45" t="str">
        <f>IF($B39="","",IF('NHÂN VIÊN'!I34="","Đóng đủ",'NHÂN VIÊN'!I34))</f>
        <v/>
      </c>
      <c r="F39" s="53"/>
      <c r="G39" s="45" t="str">
        <f>IF($B39="","",IF(N(F39)&gt;='CẤU HÌNH'!$C$9,"Không đóng",E39))</f>
        <v/>
      </c>
      <c r="H39" s="56" t="str">
        <f>IF($B39="","",'NHÂN VIÊN'!G34)</f>
        <v/>
      </c>
      <c r="I39" s="56" t="str">
        <f>IF($B39="","",'NHÂN VIÊN'!H34)</f>
        <v/>
      </c>
      <c r="J39" s="56" t="str">
        <f t="shared" si="2"/>
        <v/>
      </c>
      <c r="K39" s="56" t="str">
        <f>IF($B39="","",IF(G39="Không đóng",0,MIN(MAX(J39,'CẤU HÌNH'!$C$13),'CẤU HÌNH'!$C$14)))</f>
        <v/>
      </c>
      <c r="L39" s="56" t="str">
        <f>IF($B39="","",IF(OR(G39="Đóng đủ",G39="Không BHTN"),MIN(MAX(J39,'CẤU HÌNH'!$C$13),'CẤU HÌNH'!$C$14),0))</f>
        <v/>
      </c>
      <c r="M39" s="56" t="str">
        <f>IF($B39="","",IF(G39="Đóng đủ",MIN(MAX(J39,'CẤU HÌNH'!$C$13),'CẤU HÌNH'!$C$15),0))</f>
        <v/>
      </c>
      <c r="N39" s="56" t="str">
        <f>IF($B39="","",ROUND(K39*'CẤU HÌNH'!$C$25,0))</f>
        <v/>
      </c>
      <c r="O39" s="56" t="str">
        <f>IF($B39="","",ROUND(L39*'CẤU HÌNH'!$C$22,0))</f>
        <v/>
      </c>
      <c r="P39" s="56" t="str">
        <f>IF($B39="","",ROUND(M39*'CẤU HÌNH'!$C$23,0))</f>
        <v/>
      </c>
      <c r="Q39" s="62" t="str">
        <f t="shared" si="3"/>
        <v/>
      </c>
      <c r="R39" s="56" t="str">
        <f>IF($B39="","",ROUND(K39*'CẤU HÌNH'!$D$25,0))</f>
        <v/>
      </c>
      <c r="S39" s="56" t="str">
        <f>IF($B39="","",ROUND(L39*'CẤU HÌNH'!$D$22,0))</f>
        <v/>
      </c>
      <c r="T39" s="56" t="str">
        <f>IF($B39="","",ROUND(M39*'CẤU HÌNH'!$D$23,0))</f>
        <v/>
      </c>
      <c r="U39" s="62" t="str">
        <f t="shared" si="4"/>
        <v/>
      </c>
      <c r="V39" s="56" t="str">
        <f>IF($B39="","",ROUND(K39*'CẤU HÌNH'!$D$24,0))</f>
        <v/>
      </c>
      <c r="W39" s="62" t="str">
        <f t="shared" si="5"/>
        <v/>
      </c>
      <c r="X39" s="56" t="str">
        <f t="shared" si="6"/>
        <v/>
      </c>
    </row>
    <row r="40" ht="19.5" customHeight="1">
      <c r="A40" s="45" t="str">
        <f t="shared" si="1"/>
        <v/>
      </c>
      <c r="B40" s="48" t="str">
        <f>IF('NHÂN VIÊN'!B35="","",'NHÂN VIÊN'!B35)</f>
        <v/>
      </c>
      <c r="C40" s="48" t="str">
        <f>IF($B40="","",'NHÂN VIÊN'!C35)</f>
        <v/>
      </c>
      <c r="D40" s="48" t="str">
        <f>IF($B40="","",'NHÂN VIÊN'!D35)</f>
        <v/>
      </c>
      <c r="E40" s="45" t="str">
        <f>IF($B40="","",IF('NHÂN VIÊN'!I35="","Đóng đủ",'NHÂN VIÊN'!I35))</f>
        <v/>
      </c>
      <c r="F40" s="53"/>
      <c r="G40" s="45" t="str">
        <f>IF($B40="","",IF(N(F40)&gt;='CẤU HÌNH'!$C$9,"Không đóng",E40))</f>
        <v/>
      </c>
      <c r="H40" s="56" t="str">
        <f>IF($B40="","",'NHÂN VIÊN'!G35)</f>
        <v/>
      </c>
      <c r="I40" s="56" t="str">
        <f>IF($B40="","",'NHÂN VIÊN'!H35)</f>
        <v/>
      </c>
      <c r="J40" s="56" t="str">
        <f t="shared" si="2"/>
        <v/>
      </c>
      <c r="K40" s="56" t="str">
        <f>IF($B40="","",IF(G40="Không đóng",0,MIN(MAX(J40,'CẤU HÌNH'!$C$13),'CẤU HÌNH'!$C$14)))</f>
        <v/>
      </c>
      <c r="L40" s="56" t="str">
        <f>IF($B40="","",IF(OR(G40="Đóng đủ",G40="Không BHTN"),MIN(MAX(J40,'CẤU HÌNH'!$C$13),'CẤU HÌNH'!$C$14),0))</f>
        <v/>
      </c>
      <c r="M40" s="56" t="str">
        <f>IF($B40="","",IF(G40="Đóng đủ",MIN(MAX(J40,'CẤU HÌNH'!$C$13),'CẤU HÌNH'!$C$15),0))</f>
        <v/>
      </c>
      <c r="N40" s="56" t="str">
        <f>IF($B40="","",ROUND(K40*'CẤU HÌNH'!$C$25,0))</f>
        <v/>
      </c>
      <c r="O40" s="56" t="str">
        <f>IF($B40="","",ROUND(L40*'CẤU HÌNH'!$C$22,0))</f>
        <v/>
      </c>
      <c r="P40" s="56" t="str">
        <f>IF($B40="","",ROUND(M40*'CẤU HÌNH'!$C$23,0))</f>
        <v/>
      </c>
      <c r="Q40" s="62" t="str">
        <f t="shared" si="3"/>
        <v/>
      </c>
      <c r="R40" s="56" t="str">
        <f>IF($B40="","",ROUND(K40*'CẤU HÌNH'!$D$25,0))</f>
        <v/>
      </c>
      <c r="S40" s="56" t="str">
        <f>IF($B40="","",ROUND(L40*'CẤU HÌNH'!$D$22,0))</f>
        <v/>
      </c>
      <c r="T40" s="56" t="str">
        <f>IF($B40="","",ROUND(M40*'CẤU HÌNH'!$D$23,0))</f>
        <v/>
      </c>
      <c r="U40" s="62" t="str">
        <f t="shared" si="4"/>
        <v/>
      </c>
      <c r="V40" s="56" t="str">
        <f>IF($B40="","",ROUND(K40*'CẤU HÌNH'!$D$24,0))</f>
        <v/>
      </c>
      <c r="W40" s="62" t="str">
        <f t="shared" si="5"/>
        <v/>
      </c>
      <c r="X40" s="56" t="str">
        <f t="shared" si="6"/>
        <v/>
      </c>
    </row>
    <row r="41" ht="19.5" customHeight="1">
      <c r="A41" s="45" t="str">
        <f t="shared" si="1"/>
        <v/>
      </c>
      <c r="B41" s="48" t="str">
        <f>IF('NHÂN VIÊN'!B36="","",'NHÂN VIÊN'!B36)</f>
        <v/>
      </c>
      <c r="C41" s="48" t="str">
        <f>IF($B41="","",'NHÂN VIÊN'!C36)</f>
        <v/>
      </c>
      <c r="D41" s="48" t="str">
        <f>IF($B41="","",'NHÂN VIÊN'!D36)</f>
        <v/>
      </c>
      <c r="E41" s="45" t="str">
        <f>IF($B41="","",IF('NHÂN VIÊN'!I36="","Đóng đủ",'NHÂN VIÊN'!I36))</f>
        <v/>
      </c>
      <c r="F41" s="53"/>
      <c r="G41" s="45" t="str">
        <f>IF($B41="","",IF(N(F41)&gt;='CẤU HÌNH'!$C$9,"Không đóng",E41))</f>
        <v/>
      </c>
      <c r="H41" s="56" t="str">
        <f>IF($B41="","",'NHÂN VIÊN'!G36)</f>
        <v/>
      </c>
      <c r="I41" s="56" t="str">
        <f>IF($B41="","",'NHÂN VIÊN'!H36)</f>
        <v/>
      </c>
      <c r="J41" s="56" t="str">
        <f t="shared" si="2"/>
        <v/>
      </c>
      <c r="K41" s="56" t="str">
        <f>IF($B41="","",IF(G41="Không đóng",0,MIN(MAX(J41,'CẤU HÌNH'!$C$13),'CẤU HÌNH'!$C$14)))</f>
        <v/>
      </c>
      <c r="L41" s="56" t="str">
        <f>IF($B41="","",IF(OR(G41="Đóng đủ",G41="Không BHTN"),MIN(MAX(J41,'CẤU HÌNH'!$C$13),'CẤU HÌNH'!$C$14),0))</f>
        <v/>
      </c>
      <c r="M41" s="56" t="str">
        <f>IF($B41="","",IF(G41="Đóng đủ",MIN(MAX(J41,'CẤU HÌNH'!$C$13),'CẤU HÌNH'!$C$15),0))</f>
        <v/>
      </c>
      <c r="N41" s="56" t="str">
        <f>IF($B41="","",ROUND(K41*'CẤU HÌNH'!$C$25,0))</f>
        <v/>
      </c>
      <c r="O41" s="56" t="str">
        <f>IF($B41="","",ROUND(L41*'CẤU HÌNH'!$C$22,0))</f>
        <v/>
      </c>
      <c r="P41" s="56" t="str">
        <f>IF($B41="","",ROUND(M41*'CẤU HÌNH'!$C$23,0))</f>
        <v/>
      </c>
      <c r="Q41" s="62" t="str">
        <f t="shared" si="3"/>
        <v/>
      </c>
      <c r="R41" s="56" t="str">
        <f>IF($B41="","",ROUND(K41*'CẤU HÌNH'!$D$25,0))</f>
        <v/>
      </c>
      <c r="S41" s="56" t="str">
        <f>IF($B41="","",ROUND(L41*'CẤU HÌNH'!$D$22,0))</f>
        <v/>
      </c>
      <c r="T41" s="56" t="str">
        <f>IF($B41="","",ROUND(M41*'CẤU HÌNH'!$D$23,0))</f>
        <v/>
      </c>
      <c r="U41" s="62" t="str">
        <f t="shared" si="4"/>
        <v/>
      </c>
      <c r="V41" s="56" t="str">
        <f>IF($B41="","",ROUND(K41*'CẤU HÌNH'!$D$24,0))</f>
        <v/>
      </c>
      <c r="W41" s="62" t="str">
        <f t="shared" si="5"/>
        <v/>
      </c>
      <c r="X41" s="56" t="str">
        <f t="shared" si="6"/>
        <v/>
      </c>
    </row>
    <row r="42" ht="19.5" customHeight="1">
      <c r="A42" s="45" t="str">
        <f t="shared" si="1"/>
        <v/>
      </c>
      <c r="B42" s="48" t="str">
        <f>IF('NHÂN VIÊN'!B37="","",'NHÂN VIÊN'!B37)</f>
        <v/>
      </c>
      <c r="C42" s="48" t="str">
        <f>IF($B42="","",'NHÂN VIÊN'!C37)</f>
        <v/>
      </c>
      <c r="D42" s="48" t="str">
        <f>IF($B42="","",'NHÂN VIÊN'!D37)</f>
        <v/>
      </c>
      <c r="E42" s="45" t="str">
        <f>IF($B42="","",IF('NHÂN VIÊN'!I37="","Đóng đủ",'NHÂN VIÊN'!I37))</f>
        <v/>
      </c>
      <c r="F42" s="53"/>
      <c r="G42" s="45" t="str">
        <f>IF($B42="","",IF(N(F42)&gt;='CẤU HÌNH'!$C$9,"Không đóng",E42))</f>
        <v/>
      </c>
      <c r="H42" s="56" t="str">
        <f>IF($B42="","",'NHÂN VIÊN'!G37)</f>
        <v/>
      </c>
      <c r="I42" s="56" t="str">
        <f>IF($B42="","",'NHÂN VIÊN'!H37)</f>
        <v/>
      </c>
      <c r="J42" s="56" t="str">
        <f t="shared" si="2"/>
        <v/>
      </c>
      <c r="K42" s="56" t="str">
        <f>IF($B42="","",IF(G42="Không đóng",0,MIN(MAX(J42,'CẤU HÌNH'!$C$13),'CẤU HÌNH'!$C$14)))</f>
        <v/>
      </c>
      <c r="L42" s="56" t="str">
        <f>IF($B42="","",IF(OR(G42="Đóng đủ",G42="Không BHTN"),MIN(MAX(J42,'CẤU HÌNH'!$C$13),'CẤU HÌNH'!$C$14),0))</f>
        <v/>
      </c>
      <c r="M42" s="56" t="str">
        <f>IF($B42="","",IF(G42="Đóng đủ",MIN(MAX(J42,'CẤU HÌNH'!$C$13),'CẤU HÌNH'!$C$15),0))</f>
        <v/>
      </c>
      <c r="N42" s="56" t="str">
        <f>IF($B42="","",ROUND(K42*'CẤU HÌNH'!$C$25,0))</f>
        <v/>
      </c>
      <c r="O42" s="56" t="str">
        <f>IF($B42="","",ROUND(L42*'CẤU HÌNH'!$C$22,0))</f>
        <v/>
      </c>
      <c r="P42" s="56" t="str">
        <f>IF($B42="","",ROUND(M42*'CẤU HÌNH'!$C$23,0))</f>
        <v/>
      </c>
      <c r="Q42" s="62" t="str">
        <f t="shared" si="3"/>
        <v/>
      </c>
      <c r="R42" s="56" t="str">
        <f>IF($B42="","",ROUND(K42*'CẤU HÌNH'!$D$25,0))</f>
        <v/>
      </c>
      <c r="S42" s="56" t="str">
        <f>IF($B42="","",ROUND(L42*'CẤU HÌNH'!$D$22,0))</f>
        <v/>
      </c>
      <c r="T42" s="56" t="str">
        <f>IF($B42="","",ROUND(M42*'CẤU HÌNH'!$D$23,0))</f>
        <v/>
      </c>
      <c r="U42" s="62" t="str">
        <f t="shared" si="4"/>
        <v/>
      </c>
      <c r="V42" s="56" t="str">
        <f>IF($B42="","",ROUND(K42*'CẤU HÌNH'!$D$24,0))</f>
        <v/>
      </c>
      <c r="W42" s="62" t="str">
        <f t="shared" si="5"/>
        <v/>
      </c>
      <c r="X42" s="56" t="str">
        <f t="shared" si="6"/>
        <v/>
      </c>
    </row>
    <row r="43" ht="19.5" customHeight="1">
      <c r="A43" s="45" t="str">
        <f t="shared" si="1"/>
        <v/>
      </c>
      <c r="B43" s="48" t="str">
        <f>IF('NHÂN VIÊN'!B38="","",'NHÂN VIÊN'!B38)</f>
        <v/>
      </c>
      <c r="C43" s="48" t="str">
        <f>IF($B43="","",'NHÂN VIÊN'!C38)</f>
        <v/>
      </c>
      <c r="D43" s="48" t="str">
        <f>IF($B43="","",'NHÂN VIÊN'!D38)</f>
        <v/>
      </c>
      <c r="E43" s="45" t="str">
        <f>IF($B43="","",IF('NHÂN VIÊN'!I38="","Đóng đủ",'NHÂN VIÊN'!I38))</f>
        <v/>
      </c>
      <c r="F43" s="53"/>
      <c r="G43" s="45" t="str">
        <f>IF($B43="","",IF(N(F43)&gt;='CẤU HÌNH'!$C$9,"Không đóng",E43))</f>
        <v/>
      </c>
      <c r="H43" s="56" t="str">
        <f>IF($B43="","",'NHÂN VIÊN'!G38)</f>
        <v/>
      </c>
      <c r="I43" s="56" t="str">
        <f>IF($B43="","",'NHÂN VIÊN'!H38)</f>
        <v/>
      </c>
      <c r="J43" s="56" t="str">
        <f t="shared" si="2"/>
        <v/>
      </c>
      <c r="K43" s="56" t="str">
        <f>IF($B43="","",IF(G43="Không đóng",0,MIN(MAX(J43,'CẤU HÌNH'!$C$13),'CẤU HÌNH'!$C$14)))</f>
        <v/>
      </c>
      <c r="L43" s="56" t="str">
        <f>IF($B43="","",IF(OR(G43="Đóng đủ",G43="Không BHTN"),MIN(MAX(J43,'CẤU HÌNH'!$C$13),'CẤU HÌNH'!$C$14),0))</f>
        <v/>
      </c>
      <c r="M43" s="56" t="str">
        <f>IF($B43="","",IF(G43="Đóng đủ",MIN(MAX(J43,'CẤU HÌNH'!$C$13),'CẤU HÌNH'!$C$15),0))</f>
        <v/>
      </c>
      <c r="N43" s="56" t="str">
        <f>IF($B43="","",ROUND(K43*'CẤU HÌNH'!$C$25,0))</f>
        <v/>
      </c>
      <c r="O43" s="56" t="str">
        <f>IF($B43="","",ROUND(L43*'CẤU HÌNH'!$C$22,0))</f>
        <v/>
      </c>
      <c r="P43" s="56" t="str">
        <f>IF($B43="","",ROUND(M43*'CẤU HÌNH'!$C$23,0))</f>
        <v/>
      </c>
      <c r="Q43" s="62" t="str">
        <f t="shared" si="3"/>
        <v/>
      </c>
      <c r="R43" s="56" t="str">
        <f>IF($B43="","",ROUND(K43*'CẤU HÌNH'!$D$25,0))</f>
        <v/>
      </c>
      <c r="S43" s="56" t="str">
        <f>IF($B43="","",ROUND(L43*'CẤU HÌNH'!$D$22,0))</f>
        <v/>
      </c>
      <c r="T43" s="56" t="str">
        <f>IF($B43="","",ROUND(M43*'CẤU HÌNH'!$D$23,0))</f>
        <v/>
      </c>
      <c r="U43" s="62" t="str">
        <f t="shared" si="4"/>
        <v/>
      </c>
      <c r="V43" s="56" t="str">
        <f>IF($B43="","",ROUND(K43*'CẤU HÌNH'!$D$24,0))</f>
        <v/>
      </c>
      <c r="W43" s="62" t="str">
        <f t="shared" si="5"/>
        <v/>
      </c>
      <c r="X43" s="56" t="str">
        <f t="shared" si="6"/>
        <v/>
      </c>
    </row>
    <row r="44" ht="19.5" customHeight="1">
      <c r="A44" s="45" t="str">
        <f t="shared" si="1"/>
        <v/>
      </c>
      <c r="B44" s="48" t="str">
        <f>IF('NHÂN VIÊN'!B39="","",'NHÂN VIÊN'!B39)</f>
        <v/>
      </c>
      <c r="C44" s="48" t="str">
        <f>IF($B44="","",'NHÂN VIÊN'!C39)</f>
        <v/>
      </c>
      <c r="D44" s="48" t="str">
        <f>IF($B44="","",'NHÂN VIÊN'!D39)</f>
        <v/>
      </c>
      <c r="E44" s="45" t="str">
        <f>IF($B44="","",IF('NHÂN VIÊN'!I39="","Đóng đủ",'NHÂN VIÊN'!I39))</f>
        <v/>
      </c>
      <c r="F44" s="53"/>
      <c r="G44" s="45" t="str">
        <f>IF($B44="","",IF(N(F44)&gt;='CẤU HÌNH'!$C$9,"Không đóng",E44))</f>
        <v/>
      </c>
      <c r="H44" s="56" t="str">
        <f>IF($B44="","",'NHÂN VIÊN'!G39)</f>
        <v/>
      </c>
      <c r="I44" s="56" t="str">
        <f>IF($B44="","",'NHÂN VIÊN'!H39)</f>
        <v/>
      </c>
      <c r="J44" s="56" t="str">
        <f t="shared" si="2"/>
        <v/>
      </c>
      <c r="K44" s="56" t="str">
        <f>IF($B44="","",IF(G44="Không đóng",0,MIN(MAX(J44,'CẤU HÌNH'!$C$13),'CẤU HÌNH'!$C$14)))</f>
        <v/>
      </c>
      <c r="L44" s="56" t="str">
        <f>IF($B44="","",IF(OR(G44="Đóng đủ",G44="Không BHTN"),MIN(MAX(J44,'CẤU HÌNH'!$C$13),'CẤU HÌNH'!$C$14),0))</f>
        <v/>
      </c>
      <c r="M44" s="56" t="str">
        <f>IF($B44="","",IF(G44="Đóng đủ",MIN(MAX(J44,'CẤU HÌNH'!$C$13),'CẤU HÌNH'!$C$15),0))</f>
        <v/>
      </c>
      <c r="N44" s="56" t="str">
        <f>IF($B44="","",ROUND(K44*'CẤU HÌNH'!$C$25,0))</f>
        <v/>
      </c>
      <c r="O44" s="56" t="str">
        <f>IF($B44="","",ROUND(L44*'CẤU HÌNH'!$C$22,0))</f>
        <v/>
      </c>
      <c r="P44" s="56" t="str">
        <f>IF($B44="","",ROUND(M44*'CẤU HÌNH'!$C$23,0))</f>
        <v/>
      </c>
      <c r="Q44" s="62" t="str">
        <f t="shared" si="3"/>
        <v/>
      </c>
      <c r="R44" s="56" t="str">
        <f>IF($B44="","",ROUND(K44*'CẤU HÌNH'!$D$25,0))</f>
        <v/>
      </c>
      <c r="S44" s="56" t="str">
        <f>IF($B44="","",ROUND(L44*'CẤU HÌNH'!$D$22,0))</f>
        <v/>
      </c>
      <c r="T44" s="56" t="str">
        <f>IF($B44="","",ROUND(M44*'CẤU HÌNH'!$D$23,0))</f>
        <v/>
      </c>
      <c r="U44" s="62" t="str">
        <f t="shared" si="4"/>
        <v/>
      </c>
      <c r="V44" s="56" t="str">
        <f>IF($B44="","",ROUND(K44*'CẤU HÌNH'!$D$24,0))</f>
        <v/>
      </c>
      <c r="W44" s="62" t="str">
        <f t="shared" si="5"/>
        <v/>
      </c>
      <c r="X44" s="56" t="str">
        <f t="shared" si="6"/>
        <v/>
      </c>
    </row>
    <row r="45" ht="19.5" customHeight="1">
      <c r="A45" s="45" t="str">
        <f t="shared" si="1"/>
        <v/>
      </c>
      <c r="B45" s="48" t="str">
        <f>IF('NHÂN VIÊN'!B40="","",'NHÂN VIÊN'!B40)</f>
        <v/>
      </c>
      <c r="C45" s="48" t="str">
        <f>IF($B45="","",'NHÂN VIÊN'!C40)</f>
        <v/>
      </c>
      <c r="D45" s="48" t="str">
        <f>IF($B45="","",'NHÂN VIÊN'!D40)</f>
        <v/>
      </c>
      <c r="E45" s="45" t="str">
        <f>IF($B45="","",IF('NHÂN VIÊN'!I40="","Đóng đủ",'NHÂN VIÊN'!I40))</f>
        <v/>
      </c>
      <c r="F45" s="53"/>
      <c r="G45" s="45" t="str">
        <f>IF($B45="","",IF(N(F45)&gt;='CẤU HÌNH'!$C$9,"Không đóng",E45))</f>
        <v/>
      </c>
      <c r="H45" s="56" t="str">
        <f>IF($B45="","",'NHÂN VIÊN'!G40)</f>
        <v/>
      </c>
      <c r="I45" s="56" t="str">
        <f>IF($B45="","",'NHÂN VIÊN'!H40)</f>
        <v/>
      </c>
      <c r="J45" s="56" t="str">
        <f t="shared" si="2"/>
        <v/>
      </c>
      <c r="K45" s="56" t="str">
        <f>IF($B45="","",IF(G45="Không đóng",0,MIN(MAX(J45,'CẤU HÌNH'!$C$13),'CẤU HÌNH'!$C$14)))</f>
        <v/>
      </c>
      <c r="L45" s="56" t="str">
        <f>IF($B45="","",IF(OR(G45="Đóng đủ",G45="Không BHTN"),MIN(MAX(J45,'CẤU HÌNH'!$C$13),'CẤU HÌNH'!$C$14),0))</f>
        <v/>
      </c>
      <c r="M45" s="56" t="str">
        <f>IF($B45="","",IF(G45="Đóng đủ",MIN(MAX(J45,'CẤU HÌNH'!$C$13),'CẤU HÌNH'!$C$15),0))</f>
        <v/>
      </c>
      <c r="N45" s="56" t="str">
        <f>IF($B45="","",ROUND(K45*'CẤU HÌNH'!$C$25,0))</f>
        <v/>
      </c>
      <c r="O45" s="56" t="str">
        <f>IF($B45="","",ROUND(L45*'CẤU HÌNH'!$C$22,0))</f>
        <v/>
      </c>
      <c r="P45" s="56" t="str">
        <f>IF($B45="","",ROUND(M45*'CẤU HÌNH'!$C$23,0))</f>
        <v/>
      </c>
      <c r="Q45" s="62" t="str">
        <f t="shared" si="3"/>
        <v/>
      </c>
      <c r="R45" s="56" t="str">
        <f>IF($B45="","",ROUND(K45*'CẤU HÌNH'!$D$25,0))</f>
        <v/>
      </c>
      <c r="S45" s="56" t="str">
        <f>IF($B45="","",ROUND(L45*'CẤU HÌNH'!$D$22,0))</f>
        <v/>
      </c>
      <c r="T45" s="56" t="str">
        <f>IF($B45="","",ROUND(M45*'CẤU HÌNH'!$D$23,0))</f>
        <v/>
      </c>
      <c r="U45" s="62" t="str">
        <f t="shared" si="4"/>
        <v/>
      </c>
      <c r="V45" s="56" t="str">
        <f>IF($B45="","",ROUND(K45*'CẤU HÌNH'!$D$24,0))</f>
        <v/>
      </c>
      <c r="W45" s="62" t="str">
        <f t="shared" si="5"/>
        <v/>
      </c>
      <c r="X45" s="56" t="str">
        <f t="shared" si="6"/>
        <v/>
      </c>
    </row>
    <row r="46" ht="19.5" customHeight="1">
      <c r="A46" s="45" t="str">
        <f t="shared" si="1"/>
        <v/>
      </c>
      <c r="B46" s="48" t="str">
        <f>IF('NHÂN VIÊN'!B41="","",'NHÂN VIÊN'!B41)</f>
        <v/>
      </c>
      <c r="C46" s="48" t="str">
        <f>IF($B46="","",'NHÂN VIÊN'!C41)</f>
        <v/>
      </c>
      <c r="D46" s="48" t="str">
        <f>IF($B46="","",'NHÂN VIÊN'!D41)</f>
        <v/>
      </c>
      <c r="E46" s="45" t="str">
        <f>IF($B46="","",IF('NHÂN VIÊN'!I41="","Đóng đủ",'NHÂN VIÊN'!I41))</f>
        <v/>
      </c>
      <c r="F46" s="53"/>
      <c r="G46" s="45" t="str">
        <f>IF($B46="","",IF(N(F46)&gt;='CẤU HÌNH'!$C$9,"Không đóng",E46))</f>
        <v/>
      </c>
      <c r="H46" s="56" t="str">
        <f>IF($B46="","",'NHÂN VIÊN'!G41)</f>
        <v/>
      </c>
      <c r="I46" s="56" t="str">
        <f>IF($B46="","",'NHÂN VIÊN'!H41)</f>
        <v/>
      </c>
      <c r="J46" s="56" t="str">
        <f t="shared" si="2"/>
        <v/>
      </c>
      <c r="K46" s="56" t="str">
        <f>IF($B46="","",IF(G46="Không đóng",0,MIN(MAX(J46,'CẤU HÌNH'!$C$13),'CẤU HÌNH'!$C$14)))</f>
        <v/>
      </c>
      <c r="L46" s="56" t="str">
        <f>IF($B46="","",IF(OR(G46="Đóng đủ",G46="Không BHTN"),MIN(MAX(J46,'CẤU HÌNH'!$C$13),'CẤU HÌNH'!$C$14),0))</f>
        <v/>
      </c>
      <c r="M46" s="56" t="str">
        <f>IF($B46="","",IF(G46="Đóng đủ",MIN(MAX(J46,'CẤU HÌNH'!$C$13),'CẤU HÌNH'!$C$15),0))</f>
        <v/>
      </c>
      <c r="N46" s="56" t="str">
        <f>IF($B46="","",ROUND(K46*'CẤU HÌNH'!$C$25,0))</f>
        <v/>
      </c>
      <c r="O46" s="56" t="str">
        <f>IF($B46="","",ROUND(L46*'CẤU HÌNH'!$C$22,0))</f>
        <v/>
      </c>
      <c r="P46" s="56" t="str">
        <f>IF($B46="","",ROUND(M46*'CẤU HÌNH'!$C$23,0))</f>
        <v/>
      </c>
      <c r="Q46" s="62" t="str">
        <f t="shared" si="3"/>
        <v/>
      </c>
      <c r="R46" s="56" t="str">
        <f>IF($B46="","",ROUND(K46*'CẤU HÌNH'!$D$25,0))</f>
        <v/>
      </c>
      <c r="S46" s="56" t="str">
        <f>IF($B46="","",ROUND(L46*'CẤU HÌNH'!$D$22,0))</f>
        <v/>
      </c>
      <c r="T46" s="56" t="str">
        <f>IF($B46="","",ROUND(M46*'CẤU HÌNH'!$D$23,0))</f>
        <v/>
      </c>
      <c r="U46" s="62" t="str">
        <f t="shared" si="4"/>
        <v/>
      </c>
      <c r="V46" s="56" t="str">
        <f>IF($B46="","",ROUND(K46*'CẤU HÌNH'!$D$24,0))</f>
        <v/>
      </c>
      <c r="W46" s="62" t="str">
        <f t="shared" si="5"/>
        <v/>
      </c>
      <c r="X46" s="56" t="str">
        <f t="shared" si="6"/>
        <v/>
      </c>
    </row>
    <row r="47" ht="19.5" customHeight="1">
      <c r="A47" s="45" t="str">
        <f t="shared" si="1"/>
        <v/>
      </c>
      <c r="B47" s="48" t="str">
        <f>IF('NHÂN VIÊN'!B42="","",'NHÂN VIÊN'!B42)</f>
        <v/>
      </c>
      <c r="C47" s="48" t="str">
        <f>IF($B47="","",'NHÂN VIÊN'!C42)</f>
        <v/>
      </c>
      <c r="D47" s="48" t="str">
        <f>IF($B47="","",'NHÂN VIÊN'!D42)</f>
        <v/>
      </c>
      <c r="E47" s="45" t="str">
        <f>IF($B47="","",IF('NHÂN VIÊN'!I42="","Đóng đủ",'NHÂN VIÊN'!I42))</f>
        <v/>
      </c>
      <c r="F47" s="53"/>
      <c r="G47" s="45" t="str">
        <f>IF($B47="","",IF(N(F47)&gt;='CẤU HÌNH'!$C$9,"Không đóng",E47))</f>
        <v/>
      </c>
      <c r="H47" s="56" t="str">
        <f>IF($B47="","",'NHÂN VIÊN'!G42)</f>
        <v/>
      </c>
      <c r="I47" s="56" t="str">
        <f>IF($B47="","",'NHÂN VIÊN'!H42)</f>
        <v/>
      </c>
      <c r="J47" s="56" t="str">
        <f t="shared" si="2"/>
        <v/>
      </c>
      <c r="K47" s="56" t="str">
        <f>IF($B47="","",IF(G47="Không đóng",0,MIN(MAX(J47,'CẤU HÌNH'!$C$13),'CẤU HÌNH'!$C$14)))</f>
        <v/>
      </c>
      <c r="L47" s="56" t="str">
        <f>IF($B47="","",IF(OR(G47="Đóng đủ",G47="Không BHTN"),MIN(MAX(J47,'CẤU HÌNH'!$C$13),'CẤU HÌNH'!$C$14),0))</f>
        <v/>
      </c>
      <c r="M47" s="56" t="str">
        <f>IF($B47="","",IF(G47="Đóng đủ",MIN(MAX(J47,'CẤU HÌNH'!$C$13),'CẤU HÌNH'!$C$15),0))</f>
        <v/>
      </c>
      <c r="N47" s="56" t="str">
        <f>IF($B47="","",ROUND(K47*'CẤU HÌNH'!$C$25,0))</f>
        <v/>
      </c>
      <c r="O47" s="56" t="str">
        <f>IF($B47="","",ROUND(L47*'CẤU HÌNH'!$C$22,0))</f>
        <v/>
      </c>
      <c r="P47" s="56" t="str">
        <f>IF($B47="","",ROUND(M47*'CẤU HÌNH'!$C$23,0))</f>
        <v/>
      </c>
      <c r="Q47" s="62" t="str">
        <f t="shared" si="3"/>
        <v/>
      </c>
      <c r="R47" s="56" t="str">
        <f>IF($B47="","",ROUND(K47*'CẤU HÌNH'!$D$25,0))</f>
        <v/>
      </c>
      <c r="S47" s="56" t="str">
        <f>IF($B47="","",ROUND(L47*'CẤU HÌNH'!$D$22,0))</f>
        <v/>
      </c>
      <c r="T47" s="56" t="str">
        <f>IF($B47="","",ROUND(M47*'CẤU HÌNH'!$D$23,0))</f>
        <v/>
      </c>
      <c r="U47" s="62" t="str">
        <f t="shared" si="4"/>
        <v/>
      </c>
      <c r="V47" s="56" t="str">
        <f>IF($B47="","",ROUND(K47*'CẤU HÌNH'!$D$24,0))</f>
        <v/>
      </c>
      <c r="W47" s="62" t="str">
        <f t="shared" si="5"/>
        <v/>
      </c>
      <c r="X47" s="56" t="str">
        <f t="shared" si="6"/>
        <v/>
      </c>
    </row>
    <row r="48" ht="19.5" customHeight="1">
      <c r="A48" s="45" t="str">
        <f t="shared" si="1"/>
        <v/>
      </c>
      <c r="B48" s="48" t="str">
        <f>IF('NHÂN VIÊN'!B43="","",'NHÂN VIÊN'!B43)</f>
        <v/>
      </c>
      <c r="C48" s="48" t="str">
        <f>IF($B48="","",'NHÂN VIÊN'!C43)</f>
        <v/>
      </c>
      <c r="D48" s="48" t="str">
        <f>IF($B48="","",'NHÂN VIÊN'!D43)</f>
        <v/>
      </c>
      <c r="E48" s="45" t="str">
        <f>IF($B48="","",IF('NHÂN VIÊN'!I43="","Đóng đủ",'NHÂN VIÊN'!I43))</f>
        <v/>
      </c>
      <c r="F48" s="53"/>
      <c r="G48" s="45" t="str">
        <f>IF($B48="","",IF(N(F48)&gt;='CẤU HÌNH'!$C$9,"Không đóng",E48))</f>
        <v/>
      </c>
      <c r="H48" s="56" t="str">
        <f>IF($B48="","",'NHÂN VIÊN'!G43)</f>
        <v/>
      </c>
      <c r="I48" s="56" t="str">
        <f>IF($B48="","",'NHÂN VIÊN'!H43)</f>
        <v/>
      </c>
      <c r="J48" s="56" t="str">
        <f t="shared" si="2"/>
        <v/>
      </c>
      <c r="K48" s="56" t="str">
        <f>IF($B48="","",IF(G48="Không đóng",0,MIN(MAX(J48,'CẤU HÌNH'!$C$13),'CẤU HÌNH'!$C$14)))</f>
        <v/>
      </c>
      <c r="L48" s="56" t="str">
        <f>IF($B48="","",IF(OR(G48="Đóng đủ",G48="Không BHTN"),MIN(MAX(J48,'CẤU HÌNH'!$C$13),'CẤU HÌNH'!$C$14),0))</f>
        <v/>
      </c>
      <c r="M48" s="56" t="str">
        <f>IF($B48="","",IF(G48="Đóng đủ",MIN(MAX(J48,'CẤU HÌNH'!$C$13),'CẤU HÌNH'!$C$15),0))</f>
        <v/>
      </c>
      <c r="N48" s="56" t="str">
        <f>IF($B48="","",ROUND(K48*'CẤU HÌNH'!$C$25,0))</f>
        <v/>
      </c>
      <c r="O48" s="56" t="str">
        <f>IF($B48="","",ROUND(L48*'CẤU HÌNH'!$C$22,0))</f>
        <v/>
      </c>
      <c r="P48" s="56" t="str">
        <f>IF($B48="","",ROUND(M48*'CẤU HÌNH'!$C$23,0))</f>
        <v/>
      </c>
      <c r="Q48" s="62" t="str">
        <f t="shared" si="3"/>
        <v/>
      </c>
      <c r="R48" s="56" t="str">
        <f>IF($B48="","",ROUND(K48*'CẤU HÌNH'!$D$25,0))</f>
        <v/>
      </c>
      <c r="S48" s="56" t="str">
        <f>IF($B48="","",ROUND(L48*'CẤU HÌNH'!$D$22,0))</f>
        <v/>
      </c>
      <c r="T48" s="56" t="str">
        <f>IF($B48="","",ROUND(M48*'CẤU HÌNH'!$D$23,0))</f>
        <v/>
      </c>
      <c r="U48" s="62" t="str">
        <f t="shared" si="4"/>
        <v/>
      </c>
      <c r="V48" s="56" t="str">
        <f>IF($B48="","",ROUND(K48*'CẤU HÌNH'!$D$24,0))</f>
        <v/>
      </c>
      <c r="W48" s="62" t="str">
        <f t="shared" si="5"/>
        <v/>
      </c>
      <c r="X48" s="56" t="str">
        <f t="shared" si="6"/>
        <v/>
      </c>
    </row>
    <row r="49" ht="19.5" customHeight="1">
      <c r="A49" s="45" t="str">
        <f t="shared" si="1"/>
        <v/>
      </c>
      <c r="B49" s="48" t="str">
        <f>IF('NHÂN VIÊN'!B44="","",'NHÂN VIÊN'!B44)</f>
        <v/>
      </c>
      <c r="C49" s="48" t="str">
        <f>IF($B49="","",'NHÂN VIÊN'!C44)</f>
        <v/>
      </c>
      <c r="D49" s="48" t="str">
        <f>IF($B49="","",'NHÂN VIÊN'!D44)</f>
        <v/>
      </c>
      <c r="E49" s="45" t="str">
        <f>IF($B49="","",IF('NHÂN VIÊN'!I44="","Đóng đủ",'NHÂN VIÊN'!I44))</f>
        <v/>
      </c>
      <c r="F49" s="53"/>
      <c r="G49" s="45" t="str">
        <f>IF($B49="","",IF(N(F49)&gt;='CẤU HÌNH'!$C$9,"Không đóng",E49))</f>
        <v/>
      </c>
      <c r="H49" s="56" t="str">
        <f>IF($B49="","",'NHÂN VIÊN'!G44)</f>
        <v/>
      </c>
      <c r="I49" s="56" t="str">
        <f>IF($B49="","",'NHÂN VIÊN'!H44)</f>
        <v/>
      </c>
      <c r="J49" s="56" t="str">
        <f t="shared" si="2"/>
        <v/>
      </c>
      <c r="K49" s="56" t="str">
        <f>IF($B49="","",IF(G49="Không đóng",0,MIN(MAX(J49,'CẤU HÌNH'!$C$13),'CẤU HÌNH'!$C$14)))</f>
        <v/>
      </c>
      <c r="L49" s="56" t="str">
        <f>IF($B49="","",IF(OR(G49="Đóng đủ",G49="Không BHTN"),MIN(MAX(J49,'CẤU HÌNH'!$C$13),'CẤU HÌNH'!$C$14),0))</f>
        <v/>
      </c>
      <c r="M49" s="56" t="str">
        <f>IF($B49="","",IF(G49="Đóng đủ",MIN(MAX(J49,'CẤU HÌNH'!$C$13),'CẤU HÌNH'!$C$15),0))</f>
        <v/>
      </c>
      <c r="N49" s="56" t="str">
        <f>IF($B49="","",ROUND(K49*'CẤU HÌNH'!$C$25,0))</f>
        <v/>
      </c>
      <c r="O49" s="56" t="str">
        <f>IF($B49="","",ROUND(L49*'CẤU HÌNH'!$C$22,0))</f>
        <v/>
      </c>
      <c r="P49" s="56" t="str">
        <f>IF($B49="","",ROUND(M49*'CẤU HÌNH'!$C$23,0))</f>
        <v/>
      </c>
      <c r="Q49" s="62" t="str">
        <f t="shared" si="3"/>
        <v/>
      </c>
      <c r="R49" s="56" t="str">
        <f>IF($B49="","",ROUND(K49*'CẤU HÌNH'!$D$25,0))</f>
        <v/>
      </c>
      <c r="S49" s="56" t="str">
        <f>IF($B49="","",ROUND(L49*'CẤU HÌNH'!$D$22,0))</f>
        <v/>
      </c>
      <c r="T49" s="56" t="str">
        <f>IF($B49="","",ROUND(M49*'CẤU HÌNH'!$D$23,0))</f>
        <v/>
      </c>
      <c r="U49" s="62" t="str">
        <f t="shared" si="4"/>
        <v/>
      </c>
      <c r="V49" s="56" t="str">
        <f>IF($B49="","",ROUND(K49*'CẤU HÌNH'!$D$24,0))</f>
        <v/>
      </c>
      <c r="W49" s="62" t="str">
        <f t="shared" si="5"/>
        <v/>
      </c>
      <c r="X49" s="56" t="str">
        <f t="shared" si="6"/>
        <v/>
      </c>
    </row>
    <row r="50" ht="19.5" customHeight="1">
      <c r="A50" s="45" t="str">
        <f t="shared" si="1"/>
        <v/>
      </c>
      <c r="B50" s="48" t="str">
        <f>IF('NHÂN VIÊN'!B45="","",'NHÂN VIÊN'!B45)</f>
        <v/>
      </c>
      <c r="C50" s="48" t="str">
        <f>IF($B50="","",'NHÂN VIÊN'!C45)</f>
        <v/>
      </c>
      <c r="D50" s="48" t="str">
        <f>IF($B50="","",'NHÂN VIÊN'!D45)</f>
        <v/>
      </c>
      <c r="E50" s="45" t="str">
        <f>IF($B50="","",IF('NHÂN VIÊN'!I45="","Đóng đủ",'NHÂN VIÊN'!I45))</f>
        <v/>
      </c>
      <c r="F50" s="53"/>
      <c r="G50" s="45" t="str">
        <f>IF($B50="","",IF(N(F50)&gt;='CẤU HÌNH'!$C$9,"Không đóng",E50))</f>
        <v/>
      </c>
      <c r="H50" s="56" t="str">
        <f>IF($B50="","",'NHÂN VIÊN'!G45)</f>
        <v/>
      </c>
      <c r="I50" s="56" t="str">
        <f>IF($B50="","",'NHÂN VIÊN'!H45)</f>
        <v/>
      </c>
      <c r="J50" s="56" t="str">
        <f t="shared" si="2"/>
        <v/>
      </c>
      <c r="K50" s="56" t="str">
        <f>IF($B50="","",IF(G50="Không đóng",0,MIN(MAX(J50,'CẤU HÌNH'!$C$13),'CẤU HÌNH'!$C$14)))</f>
        <v/>
      </c>
      <c r="L50" s="56" t="str">
        <f>IF($B50="","",IF(OR(G50="Đóng đủ",G50="Không BHTN"),MIN(MAX(J50,'CẤU HÌNH'!$C$13),'CẤU HÌNH'!$C$14),0))</f>
        <v/>
      </c>
      <c r="M50" s="56" t="str">
        <f>IF($B50="","",IF(G50="Đóng đủ",MIN(MAX(J50,'CẤU HÌNH'!$C$13),'CẤU HÌNH'!$C$15),0))</f>
        <v/>
      </c>
      <c r="N50" s="56" t="str">
        <f>IF($B50="","",ROUND(K50*'CẤU HÌNH'!$C$25,0))</f>
        <v/>
      </c>
      <c r="O50" s="56" t="str">
        <f>IF($B50="","",ROUND(L50*'CẤU HÌNH'!$C$22,0))</f>
        <v/>
      </c>
      <c r="P50" s="56" t="str">
        <f>IF($B50="","",ROUND(M50*'CẤU HÌNH'!$C$23,0))</f>
        <v/>
      </c>
      <c r="Q50" s="62" t="str">
        <f t="shared" si="3"/>
        <v/>
      </c>
      <c r="R50" s="56" t="str">
        <f>IF($B50="","",ROUND(K50*'CẤU HÌNH'!$D$25,0))</f>
        <v/>
      </c>
      <c r="S50" s="56" t="str">
        <f>IF($B50="","",ROUND(L50*'CẤU HÌNH'!$D$22,0))</f>
        <v/>
      </c>
      <c r="T50" s="56" t="str">
        <f>IF($B50="","",ROUND(M50*'CẤU HÌNH'!$D$23,0))</f>
        <v/>
      </c>
      <c r="U50" s="62" t="str">
        <f t="shared" si="4"/>
        <v/>
      </c>
      <c r="V50" s="56" t="str">
        <f>IF($B50="","",ROUND(K50*'CẤU HÌNH'!$D$24,0))</f>
        <v/>
      </c>
      <c r="W50" s="62" t="str">
        <f t="shared" si="5"/>
        <v/>
      </c>
      <c r="X50" s="56" t="str">
        <f t="shared" si="6"/>
        <v/>
      </c>
    </row>
    <row r="51" ht="19.5" customHeight="1">
      <c r="A51" s="45" t="str">
        <f t="shared" si="1"/>
        <v/>
      </c>
      <c r="B51" s="48" t="str">
        <f>IF('NHÂN VIÊN'!B46="","",'NHÂN VIÊN'!B46)</f>
        <v/>
      </c>
      <c r="C51" s="48" t="str">
        <f>IF($B51="","",'NHÂN VIÊN'!C46)</f>
        <v/>
      </c>
      <c r="D51" s="48" t="str">
        <f>IF($B51="","",'NHÂN VIÊN'!D46)</f>
        <v/>
      </c>
      <c r="E51" s="45" t="str">
        <f>IF($B51="","",IF('NHÂN VIÊN'!I46="","Đóng đủ",'NHÂN VIÊN'!I46))</f>
        <v/>
      </c>
      <c r="F51" s="53"/>
      <c r="G51" s="45" t="str">
        <f>IF($B51="","",IF(N(F51)&gt;='CẤU HÌNH'!$C$9,"Không đóng",E51))</f>
        <v/>
      </c>
      <c r="H51" s="56" t="str">
        <f>IF($B51="","",'NHÂN VIÊN'!G46)</f>
        <v/>
      </c>
      <c r="I51" s="56" t="str">
        <f>IF($B51="","",'NHÂN VIÊN'!H46)</f>
        <v/>
      </c>
      <c r="J51" s="56" t="str">
        <f t="shared" si="2"/>
        <v/>
      </c>
      <c r="K51" s="56" t="str">
        <f>IF($B51="","",IF(G51="Không đóng",0,MIN(MAX(J51,'CẤU HÌNH'!$C$13),'CẤU HÌNH'!$C$14)))</f>
        <v/>
      </c>
      <c r="L51" s="56" t="str">
        <f>IF($B51="","",IF(OR(G51="Đóng đủ",G51="Không BHTN"),MIN(MAX(J51,'CẤU HÌNH'!$C$13),'CẤU HÌNH'!$C$14),0))</f>
        <v/>
      </c>
      <c r="M51" s="56" t="str">
        <f>IF($B51="","",IF(G51="Đóng đủ",MIN(MAX(J51,'CẤU HÌNH'!$C$13),'CẤU HÌNH'!$C$15),0))</f>
        <v/>
      </c>
      <c r="N51" s="56" t="str">
        <f>IF($B51="","",ROUND(K51*'CẤU HÌNH'!$C$25,0))</f>
        <v/>
      </c>
      <c r="O51" s="56" t="str">
        <f>IF($B51="","",ROUND(L51*'CẤU HÌNH'!$C$22,0))</f>
        <v/>
      </c>
      <c r="P51" s="56" t="str">
        <f>IF($B51="","",ROUND(M51*'CẤU HÌNH'!$C$23,0))</f>
        <v/>
      </c>
      <c r="Q51" s="62" t="str">
        <f t="shared" si="3"/>
        <v/>
      </c>
      <c r="R51" s="56" t="str">
        <f>IF($B51="","",ROUND(K51*'CẤU HÌNH'!$D$25,0))</f>
        <v/>
      </c>
      <c r="S51" s="56" t="str">
        <f>IF($B51="","",ROUND(L51*'CẤU HÌNH'!$D$22,0))</f>
        <v/>
      </c>
      <c r="T51" s="56" t="str">
        <f>IF($B51="","",ROUND(M51*'CẤU HÌNH'!$D$23,0))</f>
        <v/>
      </c>
      <c r="U51" s="62" t="str">
        <f t="shared" si="4"/>
        <v/>
      </c>
      <c r="V51" s="56" t="str">
        <f>IF($B51="","",ROUND(K51*'CẤU HÌNH'!$D$24,0))</f>
        <v/>
      </c>
      <c r="W51" s="62" t="str">
        <f t="shared" si="5"/>
        <v/>
      </c>
      <c r="X51" s="56" t="str">
        <f t="shared" si="6"/>
        <v/>
      </c>
    </row>
    <row r="52" ht="19.5" customHeight="1">
      <c r="A52" s="45" t="str">
        <f t="shared" si="1"/>
        <v/>
      </c>
      <c r="B52" s="48" t="str">
        <f>IF('NHÂN VIÊN'!B47="","",'NHÂN VIÊN'!B47)</f>
        <v/>
      </c>
      <c r="C52" s="48" t="str">
        <f>IF($B52="","",'NHÂN VIÊN'!C47)</f>
        <v/>
      </c>
      <c r="D52" s="48" t="str">
        <f>IF($B52="","",'NHÂN VIÊN'!D47)</f>
        <v/>
      </c>
      <c r="E52" s="45" t="str">
        <f>IF($B52="","",IF('NHÂN VIÊN'!I47="","Đóng đủ",'NHÂN VIÊN'!I47))</f>
        <v/>
      </c>
      <c r="F52" s="53"/>
      <c r="G52" s="45" t="str">
        <f>IF($B52="","",IF(N(F52)&gt;='CẤU HÌNH'!$C$9,"Không đóng",E52))</f>
        <v/>
      </c>
      <c r="H52" s="56" t="str">
        <f>IF($B52="","",'NHÂN VIÊN'!G47)</f>
        <v/>
      </c>
      <c r="I52" s="56" t="str">
        <f>IF($B52="","",'NHÂN VIÊN'!H47)</f>
        <v/>
      </c>
      <c r="J52" s="56" t="str">
        <f t="shared" si="2"/>
        <v/>
      </c>
      <c r="K52" s="56" t="str">
        <f>IF($B52="","",IF(G52="Không đóng",0,MIN(MAX(J52,'CẤU HÌNH'!$C$13),'CẤU HÌNH'!$C$14)))</f>
        <v/>
      </c>
      <c r="L52" s="56" t="str">
        <f>IF($B52="","",IF(OR(G52="Đóng đủ",G52="Không BHTN"),MIN(MAX(J52,'CẤU HÌNH'!$C$13),'CẤU HÌNH'!$C$14),0))</f>
        <v/>
      </c>
      <c r="M52" s="56" t="str">
        <f>IF($B52="","",IF(G52="Đóng đủ",MIN(MAX(J52,'CẤU HÌNH'!$C$13),'CẤU HÌNH'!$C$15),0))</f>
        <v/>
      </c>
      <c r="N52" s="56" t="str">
        <f>IF($B52="","",ROUND(K52*'CẤU HÌNH'!$C$25,0))</f>
        <v/>
      </c>
      <c r="O52" s="56" t="str">
        <f>IF($B52="","",ROUND(L52*'CẤU HÌNH'!$C$22,0))</f>
        <v/>
      </c>
      <c r="P52" s="56" t="str">
        <f>IF($B52="","",ROUND(M52*'CẤU HÌNH'!$C$23,0))</f>
        <v/>
      </c>
      <c r="Q52" s="62" t="str">
        <f t="shared" si="3"/>
        <v/>
      </c>
      <c r="R52" s="56" t="str">
        <f>IF($B52="","",ROUND(K52*'CẤU HÌNH'!$D$25,0))</f>
        <v/>
      </c>
      <c r="S52" s="56" t="str">
        <f>IF($B52="","",ROUND(L52*'CẤU HÌNH'!$D$22,0))</f>
        <v/>
      </c>
      <c r="T52" s="56" t="str">
        <f>IF($B52="","",ROUND(M52*'CẤU HÌNH'!$D$23,0))</f>
        <v/>
      </c>
      <c r="U52" s="62" t="str">
        <f t="shared" si="4"/>
        <v/>
      </c>
      <c r="V52" s="56" t="str">
        <f>IF($B52="","",ROUND(K52*'CẤU HÌNH'!$D$24,0))</f>
        <v/>
      </c>
      <c r="W52" s="62" t="str">
        <f t="shared" si="5"/>
        <v/>
      </c>
      <c r="X52" s="56" t="str">
        <f t="shared" si="6"/>
        <v/>
      </c>
    </row>
    <row r="53" ht="19.5" customHeight="1">
      <c r="A53" s="45" t="str">
        <f t="shared" si="1"/>
        <v/>
      </c>
      <c r="B53" s="48" t="str">
        <f>IF('NHÂN VIÊN'!B48="","",'NHÂN VIÊN'!B48)</f>
        <v/>
      </c>
      <c r="C53" s="48" t="str">
        <f>IF($B53="","",'NHÂN VIÊN'!C48)</f>
        <v/>
      </c>
      <c r="D53" s="48" t="str">
        <f>IF($B53="","",'NHÂN VIÊN'!D48)</f>
        <v/>
      </c>
      <c r="E53" s="45" t="str">
        <f>IF($B53="","",IF('NHÂN VIÊN'!I48="","Đóng đủ",'NHÂN VIÊN'!I48))</f>
        <v/>
      </c>
      <c r="F53" s="53"/>
      <c r="G53" s="45" t="str">
        <f>IF($B53="","",IF(N(F53)&gt;='CẤU HÌNH'!$C$9,"Không đóng",E53))</f>
        <v/>
      </c>
      <c r="H53" s="56" t="str">
        <f>IF($B53="","",'NHÂN VIÊN'!G48)</f>
        <v/>
      </c>
      <c r="I53" s="56" t="str">
        <f>IF($B53="","",'NHÂN VIÊN'!H48)</f>
        <v/>
      </c>
      <c r="J53" s="56" t="str">
        <f t="shared" si="2"/>
        <v/>
      </c>
      <c r="K53" s="56" t="str">
        <f>IF($B53="","",IF(G53="Không đóng",0,MIN(MAX(J53,'CẤU HÌNH'!$C$13),'CẤU HÌNH'!$C$14)))</f>
        <v/>
      </c>
      <c r="L53" s="56" t="str">
        <f>IF($B53="","",IF(OR(G53="Đóng đủ",G53="Không BHTN"),MIN(MAX(J53,'CẤU HÌNH'!$C$13),'CẤU HÌNH'!$C$14),0))</f>
        <v/>
      </c>
      <c r="M53" s="56" t="str">
        <f>IF($B53="","",IF(G53="Đóng đủ",MIN(MAX(J53,'CẤU HÌNH'!$C$13),'CẤU HÌNH'!$C$15),0))</f>
        <v/>
      </c>
      <c r="N53" s="56" t="str">
        <f>IF($B53="","",ROUND(K53*'CẤU HÌNH'!$C$25,0))</f>
        <v/>
      </c>
      <c r="O53" s="56" t="str">
        <f>IF($B53="","",ROUND(L53*'CẤU HÌNH'!$C$22,0))</f>
        <v/>
      </c>
      <c r="P53" s="56" t="str">
        <f>IF($B53="","",ROUND(M53*'CẤU HÌNH'!$C$23,0))</f>
        <v/>
      </c>
      <c r="Q53" s="62" t="str">
        <f t="shared" si="3"/>
        <v/>
      </c>
      <c r="R53" s="56" t="str">
        <f>IF($B53="","",ROUND(K53*'CẤU HÌNH'!$D$25,0))</f>
        <v/>
      </c>
      <c r="S53" s="56" t="str">
        <f>IF($B53="","",ROUND(L53*'CẤU HÌNH'!$D$22,0))</f>
        <v/>
      </c>
      <c r="T53" s="56" t="str">
        <f>IF($B53="","",ROUND(M53*'CẤU HÌNH'!$D$23,0))</f>
        <v/>
      </c>
      <c r="U53" s="62" t="str">
        <f t="shared" si="4"/>
        <v/>
      </c>
      <c r="V53" s="56" t="str">
        <f>IF($B53="","",ROUND(K53*'CẤU HÌNH'!$D$24,0))</f>
        <v/>
      </c>
      <c r="W53" s="62" t="str">
        <f t="shared" si="5"/>
        <v/>
      </c>
      <c r="X53" s="56" t="str">
        <f t="shared" si="6"/>
        <v/>
      </c>
    </row>
    <row r="54" ht="19.5" customHeight="1">
      <c r="A54" s="45" t="str">
        <f t="shared" si="1"/>
        <v/>
      </c>
      <c r="B54" s="48" t="str">
        <f>IF('NHÂN VIÊN'!B49="","",'NHÂN VIÊN'!B49)</f>
        <v/>
      </c>
      <c r="C54" s="48" t="str">
        <f>IF($B54="","",'NHÂN VIÊN'!C49)</f>
        <v/>
      </c>
      <c r="D54" s="48" t="str">
        <f>IF($B54="","",'NHÂN VIÊN'!D49)</f>
        <v/>
      </c>
      <c r="E54" s="45" t="str">
        <f>IF($B54="","",IF('NHÂN VIÊN'!I49="","Đóng đủ",'NHÂN VIÊN'!I49))</f>
        <v/>
      </c>
      <c r="F54" s="53"/>
      <c r="G54" s="45" t="str">
        <f>IF($B54="","",IF(N(F54)&gt;='CẤU HÌNH'!$C$9,"Không đóng",E54))</f>
        <v/>
      </c>
      <c r="H54" s="56" t="str">
        <f>IF($B54="","",'NHÂN VIÊN'!G49)</f>
        <v/>
      </c>
      <c r="I54" s="56" t="str">
        <f>IF($B54="","",'NHÂN VIÊN'!H49)</f>
        <v/>
      </c>
      <c r="J54" s="56" t="str">
        <f t="shared" si="2"/>
        <v/>
      </c>
      <c r="K54" s="56" t="str">
        <f>IF($B54="","",IF(G54="Không đóng",0,MIN(MAX(J54,'CẤU HÌNH'!$C$13),'CẤU HÌNH'!$C$14)))</f>
        <v/>
      </c>
      <c r="L54" s="56" t="str">
        <f>IF($B54="","",IF(OR(G54="Đóng đủ",G54="Không BHTN"),MIN(MAX(J54,'CẤU HÌNH'!$C$13),'CẤU HÌNH'!$C$14),0))</f>
        <v/>
      </c>
      <c r="M54" s="56" t="str">
        <f>IF($B54="","",IF(G54="Đóng đủ",MIN(MAX(J54,'CẤU HÌNH'!$C$13),'CẤU HÌNH'!$C$15),0))</f>
        <v/>
      </c>
      <c r="N54" s="56" t="str">
        <f>IF($B54="","",ROUND(K54*'CẤU HÌNH'!$C$25,0))</f>
        <v/>
      </c>
      <c r="O54" s="56" t="str">
        <f>IF($B54="","",ROUND(L54*'CẤU HÌNH'!$C$22,0))</f>
        <v/>
      </c>
      <c r="P54" s="56" t="str">
        <f>IF($B54="","",ROUND(M54*'CẤU HÌNH'!$C$23,0))</f>
        <v/>
      </c>
      <c r="Q54" s="62" t="str">
        <f t="shared" si="3"/>
        <v/>
      </c>
      <c r="R54" s="56" t="str">
        <f>IF($B54="","",ROUND(K54*'CẤU HÌNH'!$D$25,0))</f>
        <v/>
      </c>
      <c r="S54" s="56" t="str">
        <f>IF($B54="","",ROUND(L54*'CẤU HÌNH'!$D$22,0))</f>
        <v/>
      </c>
      <c r="T54" s="56" t="str">
        <f>IF($B54="","",ROUND(M54*'CẤU HÌNH'!$D$23,0))</f>
        <v/>
      </c>
      <c r="U54" s="62" t="str">
        <f t="shared" si="4"/>
        <v/>
      </c>
      <c r="V54" s="56" t="str">
        <f>IF($B54="","",ROUND(K54*'CẤU HÌNH'!$D$24,0))</f>
        <v/>
      </c>
      <c r="W54" s="62" t="str">
        <f t="shared" si="5"/>
        <v/>
      </c>
      <c r="X54" s="56" t="str">
        <f t="shared" si="6"/>
        <v/>
      </c>
    </row>
    <row r="55" ht="19.5" customHeight="1">
      <c r="A55" s="45" t="str">
        <f t="shared" si="1"/>
        <v/>
      </c>
      <c r="B55" s="48" t="str">
        <f>IF('NHÂN VIÊN'!B50="","",'NHÂN VIÊN'!B50)</f>
        <v/>
      </c>
      <c r="C55" s="48" t="str">
        <f>IF($B55="","",'NHÂN VIÊN'!C50)</f>
        <v/>
      </c>
      <c r="D55" s="48" t="str">
        <f>IF($B55="","",'NHÂN VIÊN'!D50)</f>
        <v/>
      </c>
      <c r="E55" s="45" t="str">
        <f>IF($B55="","",IF('NHÂN VIÊN'!I50="","Đóng đủ",'NHÂN VIÊN'!I50))</f>
        <v/>
      </c>
      <c r="F55" s="53"/>
      <c r="G55" s="45" t="str">
        <f>IF($B55="","",IF(N(F55)&gt;='CẤU HÌNH'!$C$9,"Không đóng",E55))</f>
        <v/>
      </c>
      <c r="H55" s="56" t="str">
        <f>IF($B55="","",'NHÂN VIÊN'!G50)</f>
        <v/>
      </c>
      <c r="I55" s="56" t="str">
        <f>IF($B55="","",'NHÂN VIÊN'!H50)</f>
        <v/>
      </c>
      <c r="J55" s="56" t="str">
        <f t="shared" si="2"/>
        <v/>
      </c>
      <c r="K55" s="56" t="str">
        <f>IF($B55="","",IF(G55="Không đóng",0,MIN(MAX(J55,'CẤU HÌNH'!$C$13),'CẤU HÌNH'!$C$14)))</f>
        <v/>
      </c>
      <c r="L55" s="56" t="str">
        <f>IF($B55="","",IF(OR(G55="Đóng đủ",G55="Không BHTN"),MIN(MAX(J55,'CẤU HÌNH'!$C$13),'CẤU HÌNH'!$C$14),0))</f>
        <v/>
      </c>
      <c r="M55" s="56" t="str">
        <f>IF($B55="","",IF(G55="Đóng đủ",MIN(MAX(J55,'CẤU HÌNH'!$C$13),'CẤU HÌNH'!$C$15),0))</f>
        <v/>
      </c>
      <c r="N55" s="56" t="str">
        <f>IF($B55="","",ROUND(K55*'CẤU HÌNH'!$C$25,0))</f>
        <v/>
      </c>
      <c r="O55" s="56" t="str">
        <f>IF($B55="","",ROUND(L55*'CẤU HÌNH'!$C$22,0))</f>
        <v/>
      </c>
      <c r="P55" s="56" t="str">
        <f>IF($B55="","",ROUND(M55*'CẤU HÌNH'!$C$23,0))</f>
        <v/>
      </c>
      <c r="Q55" s="62" t="str">
        <f t="shared" si="3"/>
        <v/>
      </c>
      <c r="R55" s="56" t="str">
        <f>IF($B55="","",ROUND(K55*'CẤU HÌNH'!$D$25,0))</f>
        <v/>
      </c>
      <c r="S55" s="56" t="str">
        <f>IF($B55="","",ROUND(L55*'CẤU HÌNH'!$D$22,0))</f>
        <v/>
      </c>
      <c r="T55" s="56" t="str">
        <f>IF($B55="","",ROUND(M55*'CẤU HÌNH'!$D$23,0))</f>
        <v/>
      </c>
      <c r="U55" s="62" t="str">
        <f t="shared" si="4"/>
        <v/>
      </c>
      <c r="V55" s="56" t="str">
        <f>IF($B55="","",ROUND(K55*'CẤU HÌNH'!$D$24,0))</f>
        <v/>
      </c>
      <c r="W55" s="62" t="str">
        <f t="shared" si="5"/>
        <v/>
      </c>
      <c r="X55" s="56" t="str">
        <f t="shared" si="6"/>
        <v/>
      </c>
    </row>
    <row r="56" ht="19.5" customHeight="1">
      <c r="A56" s="45" t="str">
        <f t="shared" si="1"/>
        <v/>
      </c>
      <c r="B56" s="48" t="str">
        <f>IF('NHÂN VIÊN'!B51="","",'NHÂN VIÊN'!B51)</f>
        <v/>
      </c>
      <c r="C56" s="48" t="str">
        <f>IF($B56="","",'NHÂN VIÊN'!C51)</f>
        <v/>
      </c>
      <c r="D56" s="48" t="str">
        <f>IF($B56="","",'NHÂN VIÊN'!D51)</f>
        <v/>
      </c>
      <c r="E56" s="45" t="str">
        <f>IF($B56="","",IF('NHÂN VIÊN'!I51="","Đóng đủ",'NHÂN VIÊN'!I51))</f>
        <v/>
      </c>
      <c r="F56" s="53"/>
      <c r="G56" s="45" t="str">
        <f>IF($B56="","",IF(N(F56)&gt;='CẤU HÌNH'!$C$9,"Không đóng",E56))</f>
        <v/>
      </c>
      <c r="H56" s="56" t="str">
        <f>IF($B56="","",'NHÂN VIÊN'!G51)</f>
        <v/>
      </c>
      <c r="I56" s="56" t="str">
        <f>IF($B56="","",'NHÂN VIÊN'!H51)</f>
        <v/>
      </c>
      <c r="J56" s="56" t="str">
        <f t="shared" si="2"/>
        <v/>
      </c>
      <c r="K56" s="56" t="str">
        <f>IF($B56="","",IF(G56="Không đóng",0,MIN(MAX(J56,'CẤU HÌNH'!$C$13),'CẤU HÌNH'!$C$14)))</f>
        <v/>
      </c>
      <c r="L56" s="56" t="str">
        <f>IF($B56="","",IF(OR(G56="Đóng đủ",G56="Không BHTN"),MIN(MAX(J56,'CẤU HÌNH'!$C$13),'CẤU HÌNH'!$C$14),0))</f>
        <v/>
      </c>
      <c r="M56" s="56" t="str">
        <f>IF($B56="","",IF(G56="Đóng đủ",MIN(MAX(J56,'CẤU HÌNH'!$C$13),'CẤU HÌNH'!$C$15),0))</f>
        <v/>
      </c>
      <c r="N56" s="56" t="str">
        <f>IF($B56="","",ROUND(K56*'CẤU HÌNH'!$C$25,0))</f>
        <v/>
      </c>
      <c r="O56" s="56" t="str">
        <f>IF($B56="","",ROUND(L56*'CẤU HÌNH'!$C$22,0))</f>
        <v/>
      </c>
      <c r="P56" s="56" t="str">
        <f>IF($B56="","",ROUND(M56*'CẤU HÌNH'!$C$23,0))</f>
        <v/>
      </c>
      <c r="Q56" s="62" t="str">
        <f t="shared" si="3"/>
        <v/>
      </c>
      <c r="R56" s="56" t="str">
        <f>IF($B56="","",ROUND(K56*'CẤU HÌNH'!$D$25,0))</f>
        <v/>
      </c>
      <c r="S56" s="56" t="str">
        <f>IF($B56="","",ROUND(L56*'CẤU HÌNH'!$D$22,0))</f>
        <v/>
      </c>
      <c r="T56" s="56" t="str">
        <f>IF($B56="","",ROUND(M56*'CẤU HÌNH'!$D$23,0))</f>
        <v/>
      </c>
      <c r="U56" s="62" t="str">
        <f t="shared" si="4"/>
        <v/>
      </c>
      <c r="V56" s="56" t="str">
        <f>IF($B56="","",ROUND(K56*'CẤU HÌNH'!$D$24,0))</f>
        <v/>
      </c>
      <c r="W56" s="62" t="str">
        <f t="shared" si="5"/>
        <v/>
      </c>
      <c r="X56" s="56" t="str">
        <f t="shared" si="6"/>
        <v/>
      </c>
    </row>
    <row r="57" ht="19.5" customHeight="1">
      <c r="A57" s="45" t="str">
        <f t="shared" si="1"/>
        <v/>
      </c>
      <c r="B57" s="48" t="str">
        <f>IF('NHÂN VIÊN'!B52="","",'NHÂN VIÊN'!B52)</f>
        <v/>
      </c>
      <c r="C57" s="48" t="str">
        <f>IF($B57="","",'NHÂN VIÊN'!C52)</f>
        <v/>
      </c>
      <c r="D57" s="48" t="str">
        <f>IF($B57="","",'NHÂN VIÊN'!D52)</f>
        <v/>
      </c>
      <c r="E57" s="45" t="str">
        <f>IF($B57="","",IF('NHÂN VIÊN'!I52="","Đóng đủ",'NHÂN VIÊN'!I52))</f>
        <v/>
      </c>
      <c r="F57" s="53"/>
      <c r="G57" s="45" t="str">
        <f>IF($B57="","",IF(N(F57)&gt;='CẤU HÌNH'!$C$9,"Không đóng",E57))</f>
        <v/>
      </c>
      <c r="H57" s="56" t="str">
        <f>IF($B57="","",'NHÂN VIÊN'!G52)</f>
        <v/>
      </c>
      <c r="I57" s="56" t="str">
        <f>IF($B57="","",'NHÂN VIÊN'!H52)</f>
        <v/>
      </c>
      <c r="J57" s="56" t="str">
        <f t="shared" si="2"/>
        <v/>
      </c>
      <c r="K57" s="56" t="str">
        <f>IF($B57="","",IF(G57="Không đóng",0,MIN(MAX(J57,'CẤU HÌNH'!$C$13),'CẤU HÌNH'!$C$14)))</f>
        <v/>
      </c>
      <c r="L57" s="56" t="str">
        <f>IF($B57="","",IF(OR(G57="Đóng đủ",G57="Không BHTN"),MIN(MAX(J57,'CẤU HÌNH'!$C$13),'CẤU HÌNH'!$C$14),0))</f>
        <v/>
      </c>
      <c r="M57" s="56" t="str">
        <f>IF($B57="","",IF(G57="Đóng đủ",MIN(MAX(J57,'CẤU HÌNH'!$C$13),'CẤU HÌNH'!$C$15),0))</f>
        <v/>
      </c>
      <c r="N57" s="56" t="str">
        <f>IF($B57="","",ROUND(K57*'CẤU HÌNH'!$C$25,0))</f>
        <v/>
      </c>
      <c r="O57" s="56" t="str">
        <f>IF($B57="","",ROUND(L57*'CẤU HÌNH'!$C$22,0))</f>
        <v/>
      </c>
      <c r="P57" s="56" t="str">
        <f>IF($B57="","",ROUND(M57*'CẤU HÌNH'!$C$23,0))</f>
        <v/>
      </c>
      <c r="Q57" s="62" t="str">
        <f t="shared" si="3"/>
        <v/>
      </c>
      <c r="R57" s="56" t="str">
        <f>IF($B57="","",ROUND(K57*'CẤU HÌNH'!$D$25,0))</f>
        <v/>
      </c>
      <c r="S57" s="56" t="str">
        <f>IF($B57="","",ROUND(L57*'CẤU HÌNH'!$D$22,0))</f>
        <v/>
      </c>
      <c r="T57" s="56" t="str">
        <f>IF($B57="","",ROUND(M57*'CẤU HÌNH'!$D$23,0))</f>
        <v/>
      </c>
      <c r="U57" s="62" t="str">
        <f t="shared" si="4"/>
        <v/>
      </c>
      <c r="V57" s="56" t="str">
        <f>IF($B57="","",ROUND(K57*'CẤU HÌNH'!$D$24,0))</f>
        <v/>
      </c>
      <c r="W57" s="62" t="str">
        <f t="shared" si="5"/>
        <v/>
      </c>
      <c r="X57" s="56" t="str">
        <f t="shared" si="6"/>
        <v/>
      </c>
    </row>
    <row r="58" ht="19.5" customHeight="1">
      <c r="A58" s="45" t="str">
        <f t="shared" si="1"/>
        <v/>
      </c>
      <c r="B58" s="48" t="str">
        <f>IF('NHÂN VIÊN'!B53="","",'NHÂN VIÊN'!B53)</f>
        <v/>
      </c>
      <c r="C58" s="48" t="str">
        <f>IF($B58="","",'NHÂN VIÊN'!C53)</f>
        <v/>
      </c>
      <c r="D58" s="48" t="str">
        <f>IF($B58="","",'NHÂN VIÊN'!D53)</f>
        <v/>
      </c>
      <c r="E58" s="45" t="str">
        <f>IF($B58="","",IF('NHÂN VIÊN'!I53="","Đóng đủ",'NHÂN VIÊN'!I53))</f>
        <v/>
      </c>
      <c r="F58" s="53"/>
      <c r="G58" s="45" t="str">
        <f>IF($B58="","",IF(N(F58)&gt;='CẤU HÌNH'!$C$9,"Không đóng",E58))</f>
        <v/>
      </c>
      <c r="H58" s="56" t="str">
        <f>IF($B58="","",'NHÂN VIÊN'!G53)</f>
        <v/>
      </c>
      <c r="I58" s="56" t="str">
        <f>IF($B58="","",'NHÂN VIÊN'!H53)</f>
        <v/>
      </c>
      <c r="J58" s="56" t="str">
        <f t="shared" si="2"/>
        <v/>
      </c>
      <c r="K58" s="56" t="str">
        <f>IF($B58="","",IF(G58="Không đóng",0,MIN(MAX(J58,'CẤU HÌNH'!$C$13),'CẤU HÌNH'!$C$14)))</f>
        <v/>
      </c>
      <c r="L58" s="56" t="str">
        <f>IF($B58="","",IF(OR(G58="Đóng đủ",G58="Không BHTN"),MIN(MAX(J58,'CẤU HÌNH'!$C$13),'CẤU HÌNH'!$C$14),0))</f>
        <v/>
      </c>
      <c r="M58" s="56" t="str">
        <f>IF($B58="","",IF(G58="Đóng đủ",MIN(MAX(J58,'CẤU HÌNH'!$C$13),'CẤU HÌNH'!$C$15),0))</f>
        <v/>
      </c>
      <c r="N58" s="56" t="str">
        <f>IF($B58="","",ROUND(K58*'CẤU HÌNH'!$C$25,0))</f>
        <v/>
      </c>
      <c r="O58" s="56" t="str">
        <f>IF($B58="","",ROUND(L58*'CẤU HÌNH'!$C$22,0))</f>
        <v/>
      </c>
      <c r="P58" s="56" t="str">
        <f>IF($B58="","",ROUND(M58*'CẤU HÌNH'!$C$23,0))</f>
        <v/>
      </c>
      <c r="Q58" s="62" t="str">
        <f t="shared" si="3"/>
        <v/>
      </c>
      <c r="R58" s="56" t="str">
        <f>IF($B58="","",ROUND(K58*'CẤU HÌNH'!$D$25,0))</f>
        <v/>
      </c>
      <c r="S58" s="56" t="str">
        <f>IF($B58="","",ROUND(L58*'CẤU HÌNH'!$D$22,0))</f>
        <v/>
      </c>
      <c r="T58" s="56" t="str">
        <f>IF($B58="","",ROUND(M58*'CẤU HÌNH'!$D$23,0))</f>
        <v/>
      </c>
      <c r="U58" s="62" t="str">
        <f t="shared" si="4"/>
        <v/>
      </c>
      <c r="V58" s="56" t="str">
        <f>IF($B58="","",ROUND(K58*'CẤU HÌNH'!$D$24,0))</f>
        <v/>
      </c>
      <c r="W58" s="62" t="str">
        <f t="shared" si="5"/>
        <v/>
      </c>
      <c r="X58" s="56" t="str">
        <f t="shared" si="6"/>
        <v/>
      </c>
    </row>
    <row r="59" ht="19.5" customHeight="1">
      <c r="A59" s="45" t="str">
        <f t="shared" si="1"/>
        <v/>
      </c>
      <c r="B59" s="48" t="str">
        <f>IF('NHÂN VIÊN'!B54="","",'NHÂN VIÊN'!B54)</f>
        <v/>
      </c>
      <c r="C59" s="48" t="str">
        <f>IF($B59="","",'NHÂN VIÊN'!C54)</f>
        <v/>
      </c>
      <c r="D59" s="48" t="str">
        <f>IF($B59="","",'NHÂN VIÊN'!D54)</f>
        <v/>
      </c>
      <c r="E59" s="45" t="str">
        <f>IF($B59="","",IF('NHÂN VIÊN'!I54="","Đóng đủ",'NHÂN VIÊN'!I54))</f>
        <v/>
      </c>
      <c r="F59" s="53"/>
      <c r="G59" s="45" t="str">
        <f>IF($B59="","",IF(N(F59)&gt;='CẤU HÌNH'!$C$9,"Không đóng",E59))</f>
        <v/>
      </c>
      <c r="H59" s="56" t="str">
        <f>IF($B59="","",'NHÂN VIÊN'!G54)</f>
        <v/>
      </c>
      <c r="I59" s="56" t="str">
        <f>IF($B59="","",'NHÂN VIÊN'!H54)</f>
        <v/>
      </c>
      <c r="J59" s="56" t="str">
        <f t="shared" si="2"/>
        <v/>
      </c>
      <c r="K59" s="56" t="str">
        <f>IF($B59="","",IF(G59="Không đóng",0,MIN(MAX(J59,'CẤU HÌNH'!$C$13),'CẤU HÌNH'!$C$14)))</f>
        <v/>
      </c>
      <c r="L59" s="56" t="str">
        <f>IF($B59="","",IF(OR(G59="Đóng đủ",G59="Không BHTN"),MIN(MAX(J59,'CẤU HÌNH'!$C$13),'CẤU HÌNH'!$C$14),0))</f>
        <v/>
      </c>
      <c r="M59" s="56" t="str">
        <f>IF($B59="","",IF(G59="Đóng đủ",MIN(MAX(J59,'CẤU HÌNH'!$C$13),'CẤU HÌNH'!$C$15),0))</f>
        <v/>
      </c>
      <c r="N59" s="56" t="str">
        <f>IF($B59="","",ROUND(K59*'CẤU HÌNH'!$C$25,0))</f>
        <v/>
      </c>
      <c r="O59" s="56" t="str">
        <f>IF($B59="","",ROUND(L59*'CẤU HÌNH'!$C$22,0))</f>
        <v/>
      </c>
      <c r="P59" s="56" t="str">
        <f>IF($B59="","",ROUND(M59*'CẤU HÌNH'!$C$23,0))</f>
        <v/>
      </c>
      <c r="Q59" s="62" t="str">
        <f t="shared" si="3"/>
        <v/>
      </c>
      <c r="R59" s="56" t="str">
        <f>IF($B59="","",ROUND(K59*'CẤU HÌNH'!$D$25,0))</f>
        <v/>
      </c>
      <c r="S59" s="56" t="str">
        <f>IF($B59="","",ROUND(L59*'CẤU HÌNH'!$D$22,0))</f>
        <v/>
      </c>
      <c r="T59" s="56" t="str">
        <f>IF($B59="","",ROUND(M59*'CẤU HÌNH'!$D$23,0))</f>
        <v/>
      </c>
      <c r="U59" s="62" t="str">
        <f t="shared" si="4"/>
        <v/>
      </c>
      <c r="V59" s="56" t="str">
        <f>IF($B59="","",ROUND(K59*'CẤU HÌNH'!$D$24,0))</f>
        <v/>
      </c>
      <c r="W59" s="62" t="str">
        <f t="shared" si="5"/>
        <v/>
      </c>
      <c r="X59" s="56" t="str">
        <f t="shared" si="6"/>
        <v/>
      </c>
    </row>
    <row r="60" ht="25.5" customHeight="1">
      <c r="A60" s="63" t="s">
        <v>125</v>
      </c>
      <c r="B60" s="37"/>
      <c r="C60" s="37"/>
      <c r="D60" s="37"/>
      <c r="E60" s="37"/>
      <c r="F60" s="37"/>
      <c r="G60" s="38"/>
      <c r="H60" s="52">
        <f t="shared" ref="H60:X60" si="7">SUM(H10:H59)</f>
        <v>134500000</v>
      </c>
      <c r="I60" s="52">
        <f t="shared" si="7"/>
        <v>10300000</v>
      </c>
      <c r="J60" s="52">
        <f t="shared" si="7"/>
        <v>144800000</v>
      </c>
      <c r="K60" s="52">
        <f t="shared" si="7"/>
        <v>113710000</v>
      </c>
      <c r="L60" s="52">
        <f t="shared" si="7"/>
        <v>106410000</v>
      </c>
      <c r="M60" s="52">
        <f t="shared" si="7"/>
        <v>112810000</v>
      </c>
      <c r="N60" s="52">
        <f t="shared" si="7"/>
        <v>9096800</v>
      </c>
      <c r="O60" s="52">
        <f t="shared" si="7"/>
        <v>1596150</v>
      </c>
      <c r="P60" s="52">
        <f t="shared" si="7"/>
        <v>1128100</v>
      </c>
      <c r="Q60" s="52">
        <f t="shared" si="7"/>
        <v>11821050</v>
      </c>
      <c r="R60" s="52">
        <f t="shared" si="7"/>
        <v>19899250</v>
      </c>
      <c r="S60" s="52">
        <f t="shared" si="7"/>
        <v>3192300</v>
      </c>
      <c r="T60" s="52">
        <f t="shared" si="7"/>
        <v>1128100</v>
      </c>
      <c r="U60" s="52">
        <f t="shared" si="7"/>
        <v>24219650</v>
      </c>
      <c r="V60" s="52">
        <f t="shared" si="7"/>
        <v>2274200</v>
      </c>
      <c r="W60" s="52">
        <f t="shared" si="7"/>
        <v>36040700</v>
      </c>
      <c r="X60" s="52">
        <f t="shared" si="7"/>
        <v>26493850</v>
      </c>
    </row>
    <row r="61" ht="15.75" customHeight="1"/>
    <row r="62" ht="15.75" customHeight="1">
      <c r="B62" s="64" t="s">
        <v>177</v>
      </c>
    </row>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3">
    <mergeCell ref="M6:Q6"/>
    <mergeCell ref="R6:V6"/>
    <mergeCell ref="M7:Q7"/>
    <mergeCell ref="R7:V7"/>
    <mergeCell ref="N8:Q8"/>
    <mergeCell ref="R8:U8"/>
    <mergeCell ref="V8:X8"/>
    <mergeCell ref="A2:X2"/>
    <mergeCell ref="G4:H4"/>
    <mergeCell ref="K4:L4"/>
    <mergeCell ref="O4:P4"/>
    <mergeCell ref="S4:T4"/>
    <mergeCell ref="A6:C6"/>
    <mergeCell ref="D1:U1"/>
    <mergeCell ref="A8:G8"/>
    <mergeCell ref="A60:G60"/>
    <mergeCell ref="D6:G6"/>
    <mergeCell ref="H6:L6"/>
    <mergeCell ref="A7:C7"/>
    <mergeCell ref="D7:G7"/>
    <mergeCell ref="H7:L7"/>
    <mergeCell ref="H8:J8"/>
    <mergeCell ref="K8:M8"/>
  </mergeCells>
  <conditionalFormatting sqref="G10:G59">
    <cfRule type="expression" dxfId="0" priority="1">
      <formula>G10="Không đóng"</formula>
    </cfRule>
  </conditionalFormatting>
  <dataValidations>
    <dataValidation type="decimal" allowBlank="1" showInputMessage="1" showErrorMessage="1" prompt="Tháng từ 1 đến 12." sqref="C4">
      <formula1>1.0</formula1>
      <formula2>12.0</formula2>
    </dataValidation>
    <dataValidation type="decimal" allowBlank="1" showInputMessage="1" showErrorMessage="1" prompt="Nhập số ngày từ 0 đến 31." sqref="F10:F59">
      <formula1>0.0</formula1>
      <formula2>31.0</formula2>
    </dataValidation>
  </dataValidations>
  <printOptions/>
  <pageMargins bottom="1.0" footer="0.0" header="0.0" left="0.75" right="0.75" top="1.0"/>
  <pageSetup fitToHeight="0"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97316"/>
    <pageSetUpPr fitToPage="1"/>
  </sheetPr>
  <sheetViews>
    <sheetView showGridLines="0" workbookViewId="0"/>
  </sheetViews>
  <sheetFormatPr customHeight="1" defaultColWidth="14.43" defaultRowHeight="15.0"/>
  <cols>
    <col customWidth="1" min="1" max="1" width="3.0"/>
    <col customWidth="1" min="2" max="2" width="44.0"/>
    <col customWidth="1" min="3" max="3" width="20.0"/>
    <col customWidth="1" min="4" max="4" width="12.0"/>
    <col customWidth="1" min="5" max="5" width="18.0"/>
    <col customWidth="1" min="6" max="6" width="12.0"/>
    <col customWidth="1" min="7" max="7" width="18.0"/>
    <col customWidth="1" min="8" max="8" width="20.0"/>
    <col customWidth="1" min="9" max="26" width="8.57"/>
  </cols>
  <sheetData>
    <row r="1" ht="33.75" customHeight="1">
      <c r="A1" s="1" t="s">
        <v>1</v>
      </c>
      <c r="B1" s="3"/>
      <c r="C1" s="3"/>
      <c r="D1" s="3"/>
      <c r="E1" s="3"/>
      <c r="F1" s="3"/>
      <c r="G1" s="3"/>
      <c r="H1" s="4"/>
    </row>
    <row r="2" ht="19.5" customHeight="1">
      <c r="A2" s="6" t="s">
        <v>5</v>
      </c>
      <c r="B2" s="3"/>
      <c r="C2" s="3"/>
      <c r="D2" s="3"/>
      <c r="E2" s="3"/>
      <c r="F2" s="3"/>
      <c r="G2" s="3"/>
      <c r="H2" s="4"/>
    </row>
    <row r="4">
      <c r="B4" s="8" t="s">
        <v>8</v>
      </c>
      <c r="C4" s="19" t="str">
        <f>"Tháng "&amp;'BẢNG LƯƠNG ĐÓNG BH'!C4&amp;"/"&amp;'BẢNG LƯƠNG ĐÓNG BH'!E4</f>
        <v>Tháng 10/2026</v>
      </c>
      <c r="D4" s="4"/>
    </row>
    <row r="6" ht="36.0" customHeight="1">
      <c r="B6" s="12" t="s">
        <v>32</v>
      </c>
      <c r="C6" s="12" t="s">
        <v>34</v>
      </c>
      <c r="D6" s="12" t="s">
        <v>36</v>
      </c>
      <c r="E6" s="12" t="s">
        <v>39</v>
      </c>
      <c r="F6" s="12" t="s">
        <v>42</v>
      </c>
      <c r="G6" s="12" t="s">
        <v>45</v>
      </c>
      <c r="H6" s="12" t="s">
        <v>47</v>
      </c>
    </row>
    <row r="7" ht="21.75" customHeight="1">
      <c r="B7" s="23" t="s">
        <v>50</v>
      </c>
      <c r="C7" s="25">
        <f>SUM('BẢNG LƯƠNG ĐÓNG BH'!$K$10:$K$59)</f>
        <v>113710000</v>
      </c>
      <c r="D7" s="27">
        <f>'CẤU HÌNH'!C19</f>
        <v>0.08</v>
      </c>
      <c r="E7" s="25">
        <f t="shared" ref="E7:E11" si="1">ROUND(C7*D7,0)</f>
        <v>9096800</v>
      </c>
      <c r="F7" s="27">
        <f>'CẤU HÌNH'!D19</f>
        <v>0.14</v>
      </c>
      <c r="G7" s="25">
        <f t="shared" ref="G7:G11" si="2">ROUND(C7*F7,0)</f>
        <v>15919400</v>
      </c>
      <c r="H7" s="25">
        <f t="shared" ref="H7:H11" si="3">E7+G7</f>
        <v>25016200</v>
      </c>
    </row>
    <row r="8" ht="21.75" customHeight="1">
      <c r="B8" s="23" t="s">
        <v>79</v>
      </c>
      <c r="C8" s="25">
        <f>SUM('BẢNG LƯƠNG ĐÓNG BH'!$K$10:$K$59)</f>
        <v>113710000</v>
      </c>
      <c r="D8" s="27">
        <f>'CẤU HÌNH'!C20</f>
        <v>0</v>
      </c>
      <c r="E8" s="25">
        <f t="shared" si="1"/>
        <v>0</v>
      </c>
      <c r="F8" s="27">
        <f>'CẤU HÌNH'!D20</f>
        <v>0.03</v>
      </c>
      <c r="G8" s="25">
        <f t="shared" si="2"/>
        <v>3411300</v>
      </c>
      <c r="H8" s="25">
        <f t="shared" si="3"/>
        <v>3411300</v>
      </c>
    </row>
    <row r="9" ht="21.75" customHeight="1">
      <c r="B9" s="23" t="s">
        <v>82</v>
      </c>
      <c r="C9" s="25">
        <f>SUM('BẢNG LƯƠNG ĐÓNG BH'!$K$10:$K$59)</f>
        <v>113710000</v>
      </c>
      <c r="D9" s="27">
        <f>'CẤU HÌNH'!C21</f>
        <v>0</v>
      </c>
      <c r="E9" s="25">
        <f t="shared" si="1"/>
        <v>0</v>
      </c>
      <c r="F9" s="27">
        <f>'CẤU HÌNH'!D21</f>
        <v>0.005</v>
      </c>
      <c r="G9" s="25">
        <f t="shared" si="2"/>
        <v>568550</v>
      </c>
      <c r="H9" s="25">
        <f t="shared" si="3"/>
        <v>568550</v>
      </c>
    </row>
    <row r="10" ht="21.75" customHeight="1">
      <c r="B10" s="23" t="s">
        <v>87</v>
      </c>
      <c r="C10" s="25">
        <f>SUM('BẢNG LƯƠNG ĐÓNG BH'!$L$10:$L$59)</f>
        <v>106410000</v>
      </c>
      <c r="D10" s="27">
        <f>'CẤU HÌNH'!C22</f>
        <v>0.015</v>
      </c>
      <c r="E10" s="25">
        <f t="shared" si="1"/>
        <v>1596150</v>
      </c>
      <c r="F10" s="27">
        <f>'CẤU HÌNH'!D22</f>
        <v>0.03</v>
      </c>
      <c r="G10" s="25">
        <f t="shared" si="2"/>
        <v>3192300</v>
      </c>
      <c r="H10" s="25">
        <f t="shared" si="3"/>
        <v>4788450</v>
      </c>
    </row>
    <row r="11" ht="21.75" customHeight="1">
      <c r="B11" s="23" t="s">
        <v>91</v>
      </c>
      <c r="C11" s="25">
        <f>SUM('BẢNG LƯƠNG ĐÓNG BH'!$M$10:$M$59)</f>
        <v>112810000</v>
      </c>
      <c r="D11" s="27">
        <f>'CẤU HÌNH'!C23</f>
        <v>0.01</v>
      </c>
      <c r="E11" s="25">
        <f t="shared" si="1"/>
        <v>1128100</v>
      </c>
      <c r="F11" s="27">
        <f>'CẤU HÌNH'!D23</f>
        <v>0.01</v>
      </c>
      <c r="G11" s="25">
        <f t="shared" si="2"/>
        <v>1128100</v>
      </c>
      <c r="H11" s="25">
        <f t="shared" si="3"/>
        <v>2256200</v>
      </c>
    </row>
    <row r="12" ht="24.0" customHeight="1">
      <c r="B12" s="41" t="s">
        <v>98</v>
      </c>
      <c r="C12" s="42"/>
      <c r="D12" s="43"/>
      <c r="E12" s="42">
        <f>SUM(E7:E11)</f>
        <v>11821050</v>
      </c>
      <c r="F12" s="43"/>
      <c r="G12" s="42">
        <f t="shared" ref="G12:H12" si="4">SUM(G7:G11)</f>
        <v>24219650</v>
      </c>
      <c r="H12" s="42">
        <f t="shared" si="4"/>
        <v>36040700</v>
      </c>
    </row>
    <row r="13" ht="24.0" customHeight="1">
      <c r="B13" s="46" t="s">
        <v>57</v>
      </c>
      <c r="C13" s="49">
        <f>SUM('BẢNG LƯƠNG ĐÓNG BH'!$K$10:$K$59)</f>
        <v>113710000</v>
      </c>
      <c r="D13" s="50"/>
      <c r="E13" s="49"/>
      <c r="F13" s="50">
        <f>'CẤU HÌNH'!D24</f>
        <v>0.02</v>
      </c>
      <c r="G13" s="49">
        <f>ROUND(C13*F13,0)</f>
        <v>2274200</v>
      </c>
      <c r="H13" s="49">
        <f>G13</f>
        <v>2274200</v>
      </c>
    </row>
    <row r="14" ht="24.0" customHeight="1">
      <c r="B14" s="51" t="s">
        <v>125</v>
      </c>
      <c r="C14" s="52"/>
      <c r="D14" s="54"/>
      <c r="E14" s="52">
        <f>E12</f>
        <v>11821050</v>
      </c>
      <c r="F14" s="54"/>
      <c r="G14" s="52">
        <f t="shared" ref="G14:H14" si="5">G12+G13</f>
        <v>26493850</v>
      </c>
      <c r="H14" s="52">
        <f t="shared" si="5"/>
        <v>38314900</v>
      </c>
    </row>
    <row r="16">
      <c r="B16" s="11" t="s">
        <v>128</v>
      </c>
    </row>
    <row r="17" ht="21.75" customHeight="1">
      <c r="B17" s="55" t="s">
        <v>129</v>
      </c>
      <c r="C17" s="25">
        <f>'BẢNG LƯƠNG ĐÓNG BH'!Q60</f>
        <v>11821050</v>
      </c>
    </row>
    <row r="18" ht="21.75" customHeight="1">
      <c r="B18" s="55" t="s">
        <v>135</v>
      </c>
      <c r="C18" s="25">
        <f>'BẢNG LƯƠNG ĐÓNG BH'!U60</f>
        <v>24219650</v>
      </c>
    </row>
    <row r="19" ht="21.75" customHeight="1">
      <c r="B19" s="16" t="s">
        <v>141</v>
      </c>
      <c r="C19" s="49">
        <f>(C17+C18)-(E12+G12)</f>
        <v>0</v>
      </c>
    </row>
    <row r="21" ht="15.75" customHeight="1">
      <c r="B21" s="11" t="s">
        <v>148</v>
      </c>
    </row>
    <row r="22" ht="21.75" customHeight="1">
      <c r="B22" s="55" t="s">
        <v>37</v>
      </c>
      <c r="C22" s="60">
        <f>COUNTIF('BẢNG LƯƠNG ĐÓNG BH'!$G$10:$G$59,B22)</f>
        <v>5</v>
      </c>
    </row>
    <row r="23" ht="21.75" customHeight="1">
      <c r="B23" s="55" t="s">
        <v>40</v>
      </c>
      <c r="C23" s="60">
        <f>COUNTIF('BẢNG LƯƠNG ĐÓNG BH'!$G$10:$G$59,B23)</f>
        <v>1</v>
      </c>
    </row>
    <row r="24" ht="21.75" customHeight="1">
      <c r="B24" s="55" t="s">
        <v>43</v>
      </c>
      <c r="C24" s="60">
        <f>COUNTIF('BẢNG LƯƠNG ĐÓNG BH'!$G$10:$G$59,B24)</f>
        <v>1</v>
      </c>
    </row>
    <row r="25" ht="21.75" customHeight="1">
      <c r="B25" s="55" t="s">
        <v>46</v>
      </c>
      <c r="C25" s="60">
        <f>COUNTIF('BẢNG LƯƠNG ĐÓNG BH'!$G$10:$G$59,B25)</f>
        <v>1</v>
      </c>
    </row>
    <row r="26" ht="15.75" customHeight="1"/>
    <row r="27" ht="15.75" customHeight="1">
      <c r="B27" s="16" t="s">
        <v>176</v>
      </c>
      <c r="C27" s="61">
        <f>SUM(C22:C25)</f>
        <v>8</v>
      </c>
    </row>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H1"/>
    <mergeCell ref="A2:H2"/>
    <mergeCell ref="C4:D4"/>
  </mergeCells>
  <printOptions/>
  <pageMargins bottom="1.0" footer="0.0" header="0.0" left="0.75" right="0.75" top="1.0"/>
  <pageSetup fitToHeight="0"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CA3AF"/>
    <pageSetUpPr/>
  </sheetPr>
  <sheetViews>
    <sheetView showGridLines="0" workbookViewId="0"/>
  </sheetViews>
  <sheetFormatPr customHeight="1" defaultColWidth="14.43" defaultRowHeight="15.0"/>
  <cols>
    <col customWidth="1" min="1" max="1" width="3.0"/>
    <col customWidth="1" min="2" max="2" width="46.0"/>
    <col customWidth="1" min="3" max="4" width="18.0"/>
    <col customWidth="1" min="5" max="5" width="3.0"/>
    <col customWidth="1" min="6" max="10" width="16.0"/>
    <col customWidth="1" min="11" max="11" width="14.0"/>
    <col customWidth="1" min="12" max="26" width="8.57"/>
  </cols>
  <sheetData>
    <row r="1" ht="33.75" customHeight="1">
      <c r="A1" s="1" t="s">
        <v>2</v>
      </c>
      <c r="B1" s="3"/>
      <c r="C1" s="3"/>
      <c r="D1" s="3"/>
      <c r="E1" s="3"/>
      <c r="F1" s="3"/>
      <c r="G1" s="3"/>
      <c r="H1" s="3"/>
      <c r="I1" s="3"/>
      <c r="J1" s="3"/>
      <c r="K1" s="4"/>
    </row>
    <row r="2" ht="19.5" customHeight="1">
      <c r="A2" s="6" t="s">
        <v>6</v>
      </c>
      <c r="B2" s="3"/>
      <c r="C2" s="3"/>
      <c r="D2" s="3"/>
      <c r="E2" s="3"/>
      <c r="F2" s="3"/>
      <c r="G2" s="3"/>
      <c r="H2" s="3"/>
      <c r="I2" s="3"/>
      <c r="J2" s="3"/>
      <c r="K2" s="4"/>
    </row>
    <row r="3">
      <c r="F3" s="11" t="s">
        <v>9</v>
      </c>
    </row>
    <row r="4">
      <c r="B4" s="12" t="s">
        <v>11</v>
      </c>
      <c r="C4" s="12" t="s">
        <v>14</v>
      </c>
      <c r="F4" s="12" t="s">
        <v>15</v>
      </c>
      <c r="G4" s="12" t="s">
        <v>16</v>
      </c>
      <c r="H4" s="12" t="s">
        <v>17</v>
      </c>
    </row>
    <row r="5" ht="21.75" customHeight="1">
      <c r="B5" s="16" t="s">
        <v>20</v>
      </c>
      <c r="C5" s="20" t="s">
        <v>25</v>
      </c>
      <c r="F5" s="21">
        <v>45474.0</v>
      </c>
      <c r="G5" s="22">
        <v>2340000.0</v>
      </c>
      <c r="H5" s="28">
        <f t="shared" ref="H5:H8" si="1">IF(OR(F5="",F5&gt;$C$10),0,IF(AND(F6&lt;&gt;"",F6&lt;=$C$10),0,1))</f>
        <v>0</v>
      </c>
    </row>
    <row r="6" ht="21.75" customHeight="1">
      <c r="B6" s="16" t="s">
        <v>70</v>
      </c>
      <c r="C6" s="30">
        <v>1.0</v>
      </c>
      <c r="F6" s="21">
        <v>46204.0</v>
      </c>
      <c r="G6" s="22">
        <v>2530000.0</v>
      </c>
      <c r="H6" s="28">
        <f t="shared" si="1"/>
        <v>1</v>
      </c>
    </row>
    <row r="7" ht="21.75" customHeight="1">
      <c r="B7" s="16" t="s">
        <v>72</v>
      </c>
      <c r="C7" s="31">
        <v>20.0</v>
      </c>
      <c r="F7" s="21"/>
      <c r="G7" s="22"/>
      <c r="H7" s="28">
        <f t="shared" si="1"/>
        <v>0</v>
      </c>
    </row>
    <row r="8" ht="21.75" customHeight="1">
      <c r="B8" s="16" t="s">
        <v>75</v>
      </c>
      <c r="C8" s="31">
        <v>20.0</v>
      </c>
      <c r="F8" s="21"/>
      <c r="G8" s="22"/>
      <c r="H8" s="28">
        <f t="shared" si="1"/>
        <v>0</v>
      </c>
    </row>
    <row r="9" ht="21.75" customHeight="1">
      <c r="B9" s="16" t="s">
        <v>77</v>
      </c>
      <c r="C9" s="31">
        <v>14.0</v>
      </c>
    </row>
    <row r="10" ht="21.75" customHeight="1">
      <c r="B10" s="16" t="s">
        <v>78</v>
      </c>
      <c r="C10" s="33">
        <f>DATE('BẢNG LƯƠNG ĐÓNG BH'!E4,'BẢNG LƯƠNG ĐÓNG BH'!C4,1)</f>
        <v>46296</v>
      </c>
      <c r="F10" s="11" t="s">
        <v>80</v>
      </c>
    </row>
    <row r="11" ht="21.75" customHeight="1">
      <c r="B11" s="16" t="s">
        <v>81</v>
      </c>
      <c r="C11" s="35">
        <f>SUMPRODUCT(H5:H8,G5:G8)</f>
        <v>2530000</v>
      </c>
      <c r="F11" s="12" t="s">
        <v>15</v>
      </c>
      <c r="G11" s="12" t="s">
        <v>25</v>
      </c>
      <c r="H11" s="12" t="s">
        <v>83</v>
      </c>
      <c r="I11" s="12" t="s">
        <v>84</v>
      </c>
      <c r="J11" s="12" t="s">
        <v>85</v>
      </c>
      <c r="K11" s="12" t="s">
        <v>17</v>
      </c>
    </row>
    <row r="12" ht="21.75" customHeight="1">
      <c r="B12" s="16" t="s">
        <v>86</v>
      </c>
      <c r="C12" s="35">
        <f>SUMPRODUCT((K12:K15=1)*(G12:J15)*(G11:J11=C5))</f>
        <v>5310000</v>
      </c>
      <c r="F12" s="21">
        <v>45474.0</v>
      </c>
      <c r="G12" s="22">
        <v>4960000.0</v>
      </c>
      <c r="H12" s="22">
        <v>4410000.0</v>
      </c>
      <c r="I12" s="22">
        <v>3860000.0</v>
      </c>
      <c r="J12" s="22">
        <v>3450000.0</v>
      </c>
      <c r="K12" s="28">
        <f t="shared" ref="K12:K15" si="2">IF(OR(F12="",F12&gt;$C$10),0,IF(AND(F13&lt;&gt;"",F13&lt;=$C$10),0,1))</f>
        <v>0</v>
      </c>
    </row>
    <row r="13" ht="21.75" customHeight="1">
      <c r="B13" s="16" t="s">
        <v>94</v>
      </c>
      <c r="C13" s="35">
        <f>ROUND(C12*C6,0)</f>
        <v>5310000</v>
      </c>
      <c r="F13" s="21">
        <v>46023.0</v>
      </c>
      <c r="G13" s="22">
        <v>5310000.0</v>
      </c>
      <c r="H13" s="22">
        <v>4730000.0</v>
      </c>
      <c r="I13" s="22">
        <v>4140000.0</v>
      </c>
      <c r="J13" s="22">
        <v>3700000.0</v>
      </c>
      <c r="K13" s="28">
        <f t="shared" si="2"/>
        <v>1</v>
      </c>
    </row>
    <row r="14" ht="21.75" customHeight="1">
      <c r="B14" s="16" t="s">
        <v>102</v>
      </c>
      <c r="C14" s="35">
        <f t="shared" ref="C14:C15" si="3">C11*C7</f>
        <v>50600000</v>
      </c>
      <c r="F14" s="21"/>
      <c r="G14" s="22"/>
      <c r="H14" s="22"/>
      <c r="I14" s="22"/>
      <c r="J14" s="22"/>
      <c r="K14" s="28">
        <f t="shared" si="2"/>
        <v>0</v>
      </c>
    </row>
    <row r="15" ht="21.75" customHeight="1">
      <c r="B15" s="16" t="s">
        <v>117</v>
      </c>
      <c r="C15" s="35">
        <f t="shared" si="3"/>
        <v>106200000</v>
      </c>
      <c r="F15" s="21"/>
      <c r="G15" s="22"/>
      <c r="H15" s="22"/>
      <c r="I15" s="22"/>
      <c r="J15" s="22"/>
      <c r="K15" s="28">
        <f t="shared" si="2"/>
        <v>0</v>
      </c>
    </row>
    <row r="17" ht="15.0" customHeight="1">
      <c r="F17" s="44" t="s">
        <v>119</v>
      </c>
    </row>
    <row r="18">
      <c r="B18" s="12" t="s">
        <v>32</v>
      </c>
      <c r="C18" s="12" t="s">
        <v>120</v>
      </c>
      <c r="D18" s="12" t="s">
        <v>121</v>
      </c>
    </row>
    <row r="19" ht="21.75" customHeight="1">
      <c r="B19" s="16" t="s">
        <v>50</v>
      </c>
      <c r="C19" s="47">
        <v>0.08</v>
      </c>
      <c r="D19" s="47">
        <v>0.14</v>
      </c>
    </row>
    <row r="20" ht="21.75" customHeight="1">
      <c r="B20" s="16" t="s">
        <v>79</v>
      </c>
      <c r="C20" s="47">
        <v>0.0</v>
      </c>
      <c r="D20" s="47">
        <v>0.03</v>
      </c>
    </row>
    <row r="21" ht="21.75" customHeight="1">
      <c r="B21" s="16" t="s">
        <v>82</v>
      </c>
      <c r="C21" s="47">
        <v>0.0</v>
      </c>
      <c r="D21" s="47">
        <v>0.005</v>
      </c>
    </row>
    <row r="22" ht="21.75" customHeight="1">
      <c r="B22" s="16" t="s">
        <v>87</v>
      </c>
      <c r="C22" s="47">
        <v>0.015</v>
      </c>
      <c r="D22" s="47">
        <v>0.03</v>
      </c>
    </row>
    <row r="23" ht="21.75" customHeight="1">
      <c r="B23" s="16" t="s">
        <v>91</v>
      </c>
      <c r="C23" s="47">
        <v>0.01</v>
      </c>
      <c r="D23" s="47">
        <v>0.01</v>
      </c>
    </row>
    <row r="24" ht="21.75" customHeight="1">
      <c r="B24" s="16" t="s">
        <v>122</v>
      </c>
      <c r="C24" s="47">
        <v>0.0</v>
      </c>
      <c r="D24" s="47">
        <v>0.02</v>
      </c>
    </row>
    <row r="25" ht="21.75" customHeight="1">
      <c r="B25" s="16" t="s">
        <v>123</v>
      </c>
      <c r="C25" s="50">
        <f t="shared" ref="C25:D25" si="4">SUM(C19:C21)</f>
        <v>0.08</v>
      </c>
      <c r="D25" s="50">
        <f t="shared" si="4"/>
        <v>0.175</v>
      </c>
    </row>
    <row r="26" ht="21.75" customHeight="1">
      <c r="B26" s="16" t="s">
        <v>124</v>
      </c>
      <c r="C26" s="50">
        <f t="shared" ref="C26:D26" si="5">C25+C22+C23</f>
        <v>0.105</v>
      </c>
      <c r="D26" s="50">
        <f t="shared" si="5"/>
        <v>0.215</v>
      </c>
    </row>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1:K1"/>
    <mergeCell ref="A2:K2"/>
    <mergeCell ref="F3:H3"/>
    <mergeCell ref="F10:K10"/>
    <mergeCell ref="F17:K19"/>
  </mergeCells>
  <dataValidations>
    <dataValidation type="list" allowBlank="1" showInputMessage="1" showErrorMessage="1" prompt="Chọn Vùng I – IV." sqref="C5">
      <formula1>"Vùng I,Vùng II,Vùng III,Vùng IV"</formula1>
    </dataValidation>
  </dataValidations>
  <printOptions/>
  <pageMargins bottom="1.0" footer="0.0" header="0.0" left="0.75" right="0.75" top="1.0"/>
  <pageSetup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CA3AF"/>
    <pageSetUpPr/>
  </sheetPr>
  <sheetViews>
    <sheetView showGridLines="0" workbookViewId="0">
      <pane xSplit="3.0" ySplit="4.0" topLeftCell="D5" activePane="bottomRight" state="frozen"/>
      <selection activeCell="D1" sqref="D1" pane="topRight"/>
      <selection activeCell="A5" sqref="A5" pane="bottomLeft"/>
      <selection activeCell="D5" sqref="D5" pane="bottomRight"/>
    </sheetView>
  </sheetViews>
  <sheetFormatPr customHeight="1" defaultColWidth="14.43" defaultRowHeight="15.0"/>
  <cols>
    <col customWidth="1" min="1" max="1" width="6.0"/>
    <col customWidth="1" min="2" max="2" width="11.0"/>
    <col customWidth="1" min="3" max="3" width="26.0"/>
    <col customWidth="1" min="4" max="5" width="16.0"/>
    <col customWidth="1" min="6" max="6" width="18.0"/>
    <col customWidth="1" min="7" max="8" width="20.0"/>
    <col customWidth="1" min="9" max="9" width="18.0"/>
    <col customWidth="1" min="10" max="26" width="8.57"/>
  </cols>
  <sheetData>
    <row r="1" ht="33.75" customHeight="1">
      <c r="A1" s="1" t="s">
        <v>126</v>
      </c>
      <c r="B1" s="3"/>
      <c r="C1" s="3"/>
      <c r="D1" s="3"/>
      <c r="E1" s="3"/>
      <c r="F1" s="3"/>
      <c r="G1" s="3"/>
      <c r="H1" s="3"/>
      <c r="I1" s="4"/>
    </row>
    <row r="2" ht="19.5" customHeight="1">
      <c r="A2" s="6" t="s">
        <v>127</v>
      </c>
      <c r="B2" s="3"/>
      <c r="C2" s="3"/>
      <c r="D2" s="3"/>
      <c r="E2" s="3"/>
      <c r="F2" s="3"/>
      <c r="G2" s="3"/>
      <c r="H2" s="3"/>
      <c r="I2" s="4"/>
    </row>
    <row r="4" ht="39.75" customHeight="1">
      <c r="A4" s="12" t="s">
        <v>96</v>
      </c>
      <c r="B4" s="12" t="s">
        <v>97</v>
      </c>
      <c r="C4" s="12" t="s">
        <v>99</v>
      </c>
      <c r="D4" s="12" t="s">
        <v>100</v>
      </c>
      <c r="E4" s="12" t="s">
        <v>130</v>
      </c>
      <c r="F4" s="12" t="s">
        <v>131</v>
      </c>
      <c r="G4" s="12" t="s">
        <v>132</v>
      </c>
      <c r="H4" s="12" t="s">
        <v>133</v>
      </c>
      <c r="I4" s="12" t="s">
        <v>134</v>
      </c>
    </row>
    <row r="5" ht="19.5" customHeight="1">
      <c r="A5" s="45">
        <v>1.0</v>
      </c>
      <c r="B5" s="57" t="s">
        <v>136</v>
      </c>
      <c r="C5" s="57" t="s">
        <v>137</v>
      </c>
      <c r="D5" s="57" t="s">
        <v>138</v>
      </c>
      <c r="E5" s="57" t="s">
        <v>139</v>
      </c>
      <c r="F5" s="57" t="s">
        <v>140</v>
      </c>
      <c r="G5" s="58">
        <v>1.2E7</v>
      </c>
      <c r="H5" s="58">
        <v>1000000.0</v>
      </c>
      <c r="I5" s="59" t="s">
        <v>37</v>
      </c>
    </row>
    <row r="6" ht="19.5" customHeight="1">
      <c r="A6" s="45">
        <v>2.0</v>
      </c>
      <c r="B6" s="57" t="s">
        <v>142</v>
      </c>
      <c r="C6" s="57" t="s">
        <v>143</v>
      </c>
      <c r="D6" s="57" t="s">
        <v>144</v>
      </c>
      <c r="E6" s="57" t="s">
        <v>145</v>
      </c>
      <c r="F6" s="57" t="s">
        <v>146</v>
      </c>
      <c r="G6" s="58">
        <v>9500000.0</v>
      </c>
      <c r="H6" s="58">
        <v>500000.0</v>
      </c>
      <c r="I6" s="59" t="s">
        <v>37</v>
      </c>
    </row>
    <row r="7" ht="19.5" customHeight="1">
      <c r="A7" s="45">
        <v>3.0</v>
      </c>
      <c r="B7" s="57" t="s">
        <v>147</v>
      </c>
      <c r="C7" s="57" t="s">
        <v>149</v>
      </c>
      <c r="D7" s="57" t="s">
        <v>150</v>
      </c>
      <c r="E7" s="57" t="s">
        <v>151</v>
      </c>
      <c r="F7" s="57" t="s">
        <v>152</v>
      </c>
      <c r="G7" s="58">
        <v>6.0E7</v>
      </c>
      <c r="H7" s="58">
        <v>5000000.0</v>
      </c>
      <c r="I7" s="59" t="s">
        <v>37</v>
      </c>
    </row>
    <row r="8" ht="19.5" customHeight="1">
      <c r="A8" s="45">
        <v>4.0</v>
      </c>
      <c r="B8" s="57" t="s">
        <v>153</v>
      </c>
      <c r="C8" s="57" t="s">
        <v>154</v>
      </c>
      <c r="D8" s="57" t="s">
        <v>155</v>
      </c>
      <c r="E8" s="57" t="s">
        <v>156</v>
      </c>
      <c r="F8" s="57" t="s">
        <v>157</v>
      </c>
      <c r="G8" s="58">
        <v>5000000.0</v>
      </c>
      <c r="H8" s="58">
        <v>0.0</v>
      </c>
      <c r="I8" s="59" t="s">
        <v>37</v>
      </c>
    </row>
    <row r="9" ht="19.5" customHeight="1">
      <c r="A9" s="45">
        <v>5.0</v>
      </c>
      <c r="B9" s="57" t="s">
        <v>158</v>
      </c>
      <c r="C9" s="57" t="s">
        <v>159</v>
      </c>
      <c r="D9" s="57" t="s">
        <v>160</v>
      </c>
      <c r="E9" s="57" t="s">
        <v>161</v>
      </c>
      <c r="F9" s="57" t="s">
        <v>162</v>
      </c>
      <c r="G9" s="58">
        <v>8000000.0</v>
      </c>
      <c r="H9" s="58">
        <v>0.0</v>
      </c>
      <c r="I9" s="59" t="s">
        <v>40</v>
      </c>
    </row>
    <row r="10" ht="19.5" customHeight="1">
      <c r="A10" s="45">
        <v>6.0</v>
      </c>
      <c r="B10" s="57" t="s">
        <v>163</v>
      </c>
      <c r="C10" s="57" t="s">
        <v>164</v>
      </c>
      <c r="D10" s="57" t="s">
        <v>165</v>
      </c>
      <c r="E10" s="57" t="s">
        <v>166</v>
      </c>
      <c r="F10" s="57" t="s">
        <v>167</v>
      </c>
      <c r="G10" s="58">
        <v>7000000.0</v>
      </c>
      <c r="H10" s="58">
        <v>300000.0</v>
      </c>
      <c r="I10" s="59" t="s">
        <v>43</v>
      </c>
    </row>
    <row r="11" ht="19.5" customHeight="1">
      <c r="A11" s="45">
        <v>7.0</v>
      </c>
      <c r="B11" s="57" t="s">
        <v>168</v>
      </c>
      <c r="C11" s="57" t="s">
        <v>169</v>
      </c>
      <c r="D11" s="57" t="s">
        <v>170</v>
      </c>
      <c r="E11" s="57" t="s">
        <v>166</v>
      </c>
      <c r="F11" s="57" t="s">
        <v>171</v>
      </c>
      <c r="G11" s="58">
        <v>1.5E7</v>
      </c>
      <c r="H11" s="58">
        <v>2000000.0</v>
      </c>
      <c r="I11" s="59" t="s">
        <v>37</v>
      </c>
    </row>
    <row r="12" ht="19.5" customHeight="1">
      <c r="A12" s="45">
        <v>8.0</v>
      </c>
      <c r="B12" s="57" t="s">
        <v>172</v>
      </c>
      <c r="C12" s="57" t="s">
        <v>173</v>
      </c>
      <c r="D12" s="57" t="s">
        <v>174</v>
      </c>
      <c r="E12" s="57" t="s">
        <v>156</v>
      </c>
      <c r="F12" s="57" t="s">
        <v>175</v>
      </c>
      <c r="G12" s="58">
        <v>1.8E7</v>
      </c>
      <c r="H12" s="58">
        <v>1500000.0</v>
      </c>
      <c r="I12" s="59" t="s">
        <v>37</v>
      </c>
    </row>
    <row r="13" ht="19.5" customHeight="1">
      <c r="A13" s="45">
        <v>9.0</v>
      </c>
      <c r="B13" s="57"/>
      <c r="C13" s="57"/>
      <c r="D13" s="57"/>
      <c r="E13" s="57"/>
      <c r="F13" s="57"/>
      <c r="G13" s="58"/>
      <c r="H13" s="58"/>
      <c r="I13" s="59"/>
    </row>
    <row r="14" ht="19.5" customHeight="1">
      <c r="A14" s="45">
        <v>10.0</v>
      </c>
      <c r="B14" s="57"/>
      <c r="C14" s="57"/>
      <c r="D14" s="57"/>
      <c r="E14" s="57"/>
      <c r="F14" s="57"/>
      <c r="G14" s="58"/>
      <c r="H14" s="58"/>
      <c r="I14" s="59"/>
    </row>
    <row r="15" ht="19.5" customHeight="1">
      <c r="A15" s="45">
        <v>11.0</v>
      </c>
      <c r="B15" s="57"/>
      <c r="C15" s="57"/>
      <c r="D15" s="57"/>
      <c r="E15" s="57"/>
      <c r="F15" s="57"/>
      <c r="G15" s="58"/>
      <c r="H15" s="58"/>
      <c r="I15" s="59"/>
    </row>
    <row r="16" ht="19.5" customHeight="1">
      <c r="A16" s="45">
        <v>12.0</v>
      </c>
      <c r="B16" s="57"/>
      <c r="C16" s="57"/>
      <c r="D16" s="57"/>
      <c r="E16" s="57"/>
      <c r="F16" s="57"/>
      <c r="G16" s="58"/>
      <c r="H16" s="58"/>
      <c r="I16" s="59"/>
    </row>
    <row r="17" ht="19.5" customHeight="1">
      <c r="A17" s="45">
        <v>13.0</v>
      </c>
      <c r="B17" s="57"/>
      <c r="C17" s="57"/>
      <c r="D17" s="57"/>
      <c r="E17" s="57"/>
      <c r="F17" s="57"/>
      <c r="G17" s="58"/>
      <c r="H17" s="58"/>
      <c r="I17" s="59"/>
    </row>
    <row r="18" ht="19.5" customHeight="1">
      <c r="A18" s="45">
        <v>14.0</v>
      </c>
      <c r="B18" s="57"/>
      <c r="C18" s="57"/>
      <c r="D18" s="57"/>
      <c r="E18" s="57"/>
      <c r="F18" s="57"/>
      <c r="G18" s="58"/>
      <c r="H18" s="58"/>
      <c r="I18" s="59"/>
    </row>
    <row r="19" ht="19.5" customHeight="1">
      <c r="A19" s="45">
        <v>15.0</v>
      </c>
      <c r="B19" s="57"/>
      <c r="C19" s="57"/>
      <c r="D19" s="57"/>
      <c r="E19" s="57"/>
      <c r="F19" s="57"/>
      <c r="G19" s="58"/>
      <c r="H19" s="58"/>
      <c r="I19" s="59"/>
    </row>
    <row r="20" ht="19.5" customHeight="1">
      <c r="A20" s="45">
        <v>16.0</v>
      </c>
      <c r="B20" s="57"/>
      <c r="C20" s="57"/>
      <c r="D20" s="57"/>
      <c r="E20" s="57"/>
      <c r="F20" s="57"/>
      <c r="G20" s="58"/>
      <c r="H20" s="58"/>
      <c r="I20" s="59"/>
    </row>
    <row r="21" ht="19.5" customHeight="1">
      <c r="A21" s="45">
        <v>17.0</v>
      </c>
      <c r="B21" s="57"/>
      <c r="C21" s="57"/>
      <c r="D21" s="57"/>
      <c r="E21" s="57"/>
      <c r="F21" s="57"/>
      <c r="G21" s="58"/>
      <c r="H21" s="58"/>
      <c r="I21" s="59"/>
    </row>
    <row r="22" ht="19.5" customHeight="1">
      <c r="A22" s="45">
        <v>18.0</v>
      </c>
      <c r="B22" s="57"/>
      <c r="C22" s="57"/>
      <c r="D22" s="57"/>
      <c r="E22" s="57"/>
      <c r="F22" s="57"/>
      <c r="G22" s="58"/>
      <c r="H22" s="58"/>
      <c r="I22" s="59"/>
    </row>
    <row r="23" ht="19.5" customHeight="1">
      <c r="A23" s="45">
        <v>19.0</v>
      </c>
      <c r="B23" s="57"/>
      <c r="C23" s="57"/>
      <c r="D23" s="57"/>
      <c r="E23" s="57"/>
      <c r="F23" s="57"/>
      <c r="G23" s="58"/>
      <c r="H23" s="58"/>
      <c r="I23" s="59"/>
    </row>
    <row r="24" ht="19.5" customHeight="1">
      <c r="A24" s="45">
        <v>20.0</v>
      </c>
      <c r="B24" s="57"/>
      <c r="C24" s="57"/>
      <c r="D24" s="57"/>
      <c r="E24" s="57"/>
      <c r="F24" s="57"/>
      <c r="G24" s="58"/>
      <c r="H24" s="58"/>
      <c r="I24" s="59"/>
    </row>
    <row r="25" ht="19.5" customHeight="1">
      <c r="A25" s="45">
        <v>21.0</v>
      </c>
      <c r="B25" s="57"/>
      <c r="C25" s="57"/>
      <c r="D25" s="57"/>
      <c r="E25" s="57"/>
      <c r="F25" s="57"/>
      <c r="G25" s="58"/>
      <c r="H25" s="58"/>
      <c r="I25" s="59"/>
    </row>
    <row r="26" ht="19.5" customHeight="1">
      <c r="A26" s="45">
        <v>22.0</v>
      </c>
      <c r="B26" s="57"/>
      <c r="C26" s="57"/>
      <c r="D26" s="57"/>
      <c r="E26" s="57"/>
      <c r="F26" s="57"/>
      <c r="G26" s="58"/>
      <c r="H26" s="58"/>
      <c r="I26" s="59"/>
    </row>
    <row r="27" ht="19.5" customHeight="1">
      <c r="A27" s="45">
        <v>23.0</v>
      </c>
      <c r="B27" s="57"/>
      <c r="C27" s="57"/>
      <c r="D27" s="57"/>
      <c r="E27" s="57"/>
      <c r="F27" s="57"/>
      <c r="G27" s="58"/>
      <c r="H27" s="58"/>
      <c r="I27" s="59"/>
    </row>
    <row r="28" ht="19.5" customHeight="1">
      <c r="A28" s="45">
        <v>24.0</v>
      </c>
      <c r="B28" s="57"/>
      <c r="C28" s="57"/>
      <c r="D28" s="57"/>
      <c r="E28" s="57"/>
      <c r="F28" s="57"/>
      <c r="G28" s="58"/>
      <c r="H28" s="58"/>
      <c r="I28" s="59"/>
    </row>
    <row r="29" ht="19.5" customHeight="1">
      <c r="A29" s="45">
        <v>25.0</v>
      </c>
      <c r="B29" s="57"/>
      <c r="C29" s="57"/>
      <c r="D29" s="57"/>
      <c r="E29" s="57"/>
      <c r="F29" s="57"/>
      <c r="G29" s="58"/>
      <c r="H29" s="58"/>
      <c r="I29" s="59"/>
    </row>
    <row r="30" ht="19.5" customHeight="1">
      <c r="A30" s="45">
        <v>26.0</v>
      </c>
      <c r="B30" s="57"/>
      <c r="C30" s="57"/>
      <c r="D30" s="57"/>
      <c r="E30" s="57"/>
      <c r="F30" s="57"/>
      <c r="G30" s="58"/>
      <c r="H30" s="58"/>
      <c r="I30" s="59"/>
    </row>
    <row r="31" ht="19.5" customHeight="1">
      <c r="A31" s="45">
        <v>27.0</v>
      </c>
      <c r="B31" s="57"/>
      <c r="C31" s="57"/>
      <c r="D31" s="57"/>
      <c r="E31" s="57"/>
      <c r="F31" s="57"/>
      <c r="G31" s="58"/>
      <c r="H31" s="58"/>
      <c r="I31" s="59"/>
    </row>
    <row r="32" ht="19.5" customHeight="1">
      <c r="A32" s="45">
        <v>28.0</v>
      </c>
      <c r="B32" s="57"/>
      <c r="C32" s="57"/>
      <c r="D32" s="57"/>
      <c r="E32" s="57"/>
      <c r="F32" s="57"/>
      <c r="G32" s="58"/>
      <c r="H32" s="58"/>
      <c r="I32" s="59"/>
    </row>
    <row r="33" ht="19.5" customHeight="1">
      <c r="A33" s="45">
        <v>29.0</v>
      </c>
      <c r="B33" s="57"/>
      <c r="C33" s="57"/>
      <c r="D33" s="57"/>
      <c r="E33" s="57"/>
      <c r="F33" s="57"/>
      <c r="G33" s="58"/>
      <c r="H33" s="58"/>
      <c r="I33" s="59"/>
    </row>
    <row r="34" ht="19.5" customHeight="1">
      <c r="A34" s="45">
        <v>30.0</v>
      </c>
      <c r="B34" s="57"/>
      <c r="C34" s="57"/>
      <c r="D34" s="57"/>
      <c r="E34" s="57"/>
      <c r="F34" s="57"/>
      <c r="G34" s="58"/>
      <c r="H34" s="58"/>
      <c r="I34" s="59"/>
    </row>
    <row r="35" ht="19.5" customHeight="1">
      <c r="A35" s="45">
        <v>31.0</v>
      </c>
      <c r="B35" s="57"/>
      <c r="C35" s="57"/>
      <c r="D35" s="57"/>
      <c r="E35" s="57"/>
      <c r="F35" s="57"/>
      <c r="G35" s="58"/>
      <c r="H35" s="58"/>
      <c r="I35" s="59"/>
    </row>
    <row r="36" ht="19.5" customHeight="1">
      <c r="A36" s="45">
        <v>32.0</v>
      </c>
      <c r="B36" s="57"/>
      <c r="C36" s="57"/>
      <c r="D36" s="57"/>
      <c r="E36" s="57"/>
      <c r="F36" s="57"/>
      <c r="G36" s="58"/>
      <c r="H36" s="58"/>
      <c r="I36" s="59"/>
    </row>
    <row r="37" ht="19.5" customHeight="1">
      <c r="A37" s="45">
        <v>33.0</v>
      </c>
      <c r="B37" s="57"/>
      <c r="C37" s="57"/>
      <c r="D37" s="57"/>
      <c r="E37" s="57"/>
      <c r="F37" s="57"/>
      <c r="G37" s="58"/>
      <c r="H37" s="58"/>
      <c r="I37" s="59"/>
    </row>
    <row r="38" ht="19.5" customHeight="1">
      <c r="A38" s="45">
        <v>34.0</v>
      </c>
      <c r="B38" s="57"/>
      <c r="C38" s="57"/>
      <c r="D38" s="57"/>
      <c r="E38" s="57"/>
      <c r="F38" s="57"/>
      <c r="G38" s="58"/>
      <c r="H38" s="58"/>
      <c r="I38" s="59"/>
    </row>
    <row r="39" ht="19.5" customHeight="1">
      <c r="A39" s="45">
        <v>35.0</v>
      </c>
      <c r="B39" s="57"/>
      <c r="C39" s="57"/>
      <c r="D39" s="57"/>
      <c r="E39" s="57"/>
      <c r="F39" s="57"/>
      <c r="G39" s="58"/>
      <c r="H39" s="58"/>
      <c r="I39" s="59"/>
    </row>
    <row r="40" ht="19.5" customHeight="1">
      <c r="A40" s="45">
        <v>36.0</v>
      </c>
      <c r="B40" s="57"/>
      <c r="C40" s="57"/>
      <c r="D40" s="57"/>
      <c r="E40" s="57"/>
      <c r="F40" s="57"/>
      <c r="G40" s="58"/>
      <c r="H40" s="58"/>
      <c r="I40" s="59"/>
    </row>
    <row r="41" ht="19.5" customHeight="1">
      <c r="A41" s="45">
        <v>37.0</v>
      </c>
      <c r="B41" s="57"/>
      <c r="C41" s="57"/>
      <c r="D41" s="57"/>
      <c r="E41" s="57"/>
      <c r="F41" s="57"/>
      <c r="G41" s="58"/>
      <c r="H41" s="58"/>
      <c r="I41" s="59"/>
    </row>
    <row r="42" ht="19.5" customHeight="1">
      <c r="A42" s="45">
        <v>38.0</v>
      </c>
      <c r="B42" s="57"/>
      <c r="C42" s="57"/>
      <c r="D42" s="57"/>
      <c r="E42" s="57"/>
      <c r="F42" s="57"/>
      <c r="G42" s="58"/>
      <c r="H42" s="58"/>
      <c r="I42" s="59"/>
    </row>
    <row r="43" ht="19.5" customHeight="1">
      <c r="A43" s="45">
        <v>39.0</v>
      </c>
      <c r="B43" s="57"/>
      <c r="C43" s="57"/>
      <c r="D43" s="57"/>
      <c r="E43" s="57"/>
      <c r="F43" s="57"/>
      <c r="G43" s="58"/>
      <c r="H43" s="58"/>
      <c r="I43" s="59"/>
    </row>
    <row r="44" ht="19.5" customHeight="1">
      <c r="A44" s="45">
        <v>40.0</v>
      </c>
      <c r="B44" s="57"/>
      <c r="C44" s="57"/>
      <c r="D44" s="57"/>
      <c r="E44" s="57"/>
      <c r="F44" s="57"/>
      <c r="G44" s="58"/>
      <c r="H44" s="58"/>
      <c r="I44" s="59"/>
    </row>
    <row r="45" ht="19.5" customHeight="1">
      <c r="A45" s="45">
        <v>41.0</v>
      </c>
      <c r="B45" s="57"/>
      <c r="C45" s="57"/>
      <c r="D45" s="57"/>
      <c r="E45" s="57"/>
      <c r="F45" s="57"/>
      <c r="G45" s="58"/>
      <c r="H45" s="58"/>
      <c r="I45" s="59"/>
    </row>
    <row r="46" ht="19.5" customHeight="1">
      <c r="A46" s="45">
        <v>42.0</v>
      </c>
      <c r="B46" s="57"/>
      <c r="C46" s="57"/>
      <c r="D46" s="57"/>
      <c r="E46" s="57"/>
      <c r="F46" s="57"/>
      <c r="G46" s="58"/>
      <c r="H46" s="58"/>
      <c r="I46" s="59"/>
    </row>
    <row r="47" ht="19.5" customHeight="1">
      <c r="A47" s="45">
        <v>43.0</v>
      </c>
      <c r="B47" s="57"/>
      <c r="C47" s="57"/>
      <c r="D47" s="57"/>
      <c r="E47" s="57"/>
      <c r="F47" s="57"/>
      <c r="G47" s="58"/>
      <c r="H47" s="58"/>
      <c r="I47" s="59"/>
    </row>
    <row r="48" ht="19.5" customHeight="1">
      <c r="A48" s="45">
        <v>44.0</v>
      </c>
      <c r="B48" s="57"/>
      <c r="C48" s="57"/>
      <c r="D48" s="57"/>
      <c r="E48" s="57"/>
      <c r="F48" s="57"/>
      <c r="G48" s="58"/>
      <c r="H48" s="58"/>
      <c r="I48" s="59"/>
    </row>
    <row r="49" ht="19.5" customHeight="1">
      <c r="A49" s="45">
        <v>45.0</v>
      </c>
      <c r="B49" s="57"/>
      <c r="C49" s="57"/>
      <c r="D49" s="57"/>
      <c r="E49" s="57"/>
      <c r="F49" s="57"/>
      <c r="G49" s="58"/>
      <c r="H49" s="58"/>
      <c r="I49" s="59"/>
    </row>
    <row r="50" ht="19.5" customHeight="1">
      <c r="A50" s="45">
        <v>46.0</v>
      </c>
      <c r="B50" s="57"/>
      <c r="C50" s="57"/>
      <c r="D50" s="57"/>
      <c r="E50" s="57"/>
      <c r="F50" s="57"/>
      <c r="G50" s="58"/>
      <c r="H50" s="58"/>
      <c r="I50" s="59"/>
    </row>
    <row r="51" ht="19.5" customHeight="1">
      <c r="A51" s="45">
        <v>47.0</v>
      </c>
      <c r="B51" s="57"/>
      <c r="C51" s="57"/>
      <c r="D51" s="57"/>
      <c r="E51" s="57"/>
      <c r="F51" s="57"/>
      <c r="G51" s="58"/>
      <c r="H51" s="58"/>
      <c r="I51" s="59"/>
    </row>
    <row r="52" ht="19.5" customHeight="1">
      <c r="A52" s="45">
        <v>48.0</v>
      </c>
      <c r="B52" s="57"/>
      <c r="C52" s="57"/>
      <c r="D52" s="57"/>
      <c r="E52" s="57"/>
      <c r="F52" s="57"/>
      <c r="G52" s="58"/>
      <c r="H52" s="58"/>
      <c r="I52" s="59"/>
    </row>
    <row r="53" ht="19.5" customHeight="1">
      <c r="A53" s="45">
        <v>49.0</v>
      </c>
      <c r="B53" s="57"/>
      <c r="C53" s="57"/>
      <c r="D53" s="57"/>
      <c r="E53" s="57"/>
      <c r="F53" s="57"/>
      <c r="G53" s="58"/>
      <c r="H53" s="58"/>
      <c r="I53" s="59"/>
    </row>
    <row r="54" ht="19.5" customHeight="1">
      <c r="A54" s="45">
        <v>50.0</v>
      </c>
      <c r="B54" s="57"/>
      <c r="C54" s="57"/>
      <c r="D54" s="57"/>
      <c r="E54" s="57"/>
      <c r="F54" s="57"/>
      <c r="G54" s="58"/>
      <c r="H54" s="58"/>
      <c r="I54" s="59"/>
    </row>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I1"/>
    <mergeCell ref="A2:I2"/>
  </mergeCells>
  <dataValidations>
    <dataValidation type="list" allowBlank="1" showInputMessage="1" showErrorMessage="1" prompt="Trạng thái - Chọn: Đóng đủ / Không BHTN / Chỉ BHXH / Không đóng." sqref="I5:I54">
      <formula1>"Đóng đủ,Không BHTN,Chỉ BHXH,Không đóng"</formula1>
    </dataValidation>
  </dataValidations>
  <printOptions/>
  <pageMargins bottom="1.0" footer="0.0" header="0.0" left="0.75" right="0.75" top="1.0"/>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2026-10-27T08:17:31Z</dcterms:created>
  <dc:creator>openpyxl</dc:creator>
</cp:coreProperties>
</file>

<file path=docProps/custom.xml><?xml version="1.0" encoding="utf-8"?>
<Properties xmlns="http://schemas.openxmlformats.org/officeDocument/2006/custom-properties" xmlns:vt="http://schemas.openxmlformats.org/officeDocument/2006/docPropsVTypes"/>
</file>