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UIDE" sheetId="1" r:id="rId4"/>
    <sheet state="visible" name="PAYROLL" sheetId="2" r:id="rId5"/>
    <sheet state="visible" name="PAYSLIP" sheetId="3" r:id="rId6"/>
    <sheet state="visible" name="SETTINGS" sheetId="4" r:id="rId7"/>
    <sheet state="visible" name="EMPLOYEES" sheetId="5" r:id="rId8"/>
  </sheets>
  <definedNames/>
  <calcPr/>
  <extLst>
    <ext uri="GoogleSheetsCustomDataVersion2">
      <go:sheetsCustomData xmlns:go="http://customooxmlschemas.google.com/" r:id="rId9" roundtripDataChecksum="yNn6H/xiIBD4ibAaVpQdwsNYQCnq5FcxjhXVkOha+DI="/>
    </ext>
  </extLst>
</workbook>
</file>

<file path=xl/sharedStrings.xml><?xml version="1.0" encoding="utf-8"?>
<sst xmlns="http://schemas.openxmlformats.org/spreadsheetml/2006/main" count="170" uniqueCount="138">
  <si>
    <t>MONTHLY PAYROLL TEMPLATE</t>
  </si>
  <si>
    <t>PAYSLIP</t>
  </si>
  <si>
    <t>Automatic payroll · overtime, insurance, progressive income tax, net pay and payslips</t>
  </si>
  <si>
    <t>Select an Employee ID to display the payslip for the pay period chosen in PAYROLL</t>
  </si>
  <si>
    <t>COLOUR CODE</t>
  </si>
  <si>
    <t xml:space="preserve">MONTHLY PAYROLL																							</t>
  </si>
  <si>
    <t>Employee ID</t>
  </si>
  <si>
    <t>Light orange cell</t>
  </si>
  <si>
    <t>INPUT cell — type or edit your data here.</t>
  </si>
  <si>
    <t>Light grey cell</t>
  </si>
  <si>
    <t>EMP001</t>
  </si>
  <si>
    <t>Pay period</t>
  </si>
  <si>
    <t>AUTOMATIC cell — contains a formula, do not overwrite.</t>
  </si>
  <si>
    <t>HOW TO USE</t>
  </si>
  <si>
    <t>SETTINGS</t>
  </si>
  <si>
    <t>Step 1 · SETTINGS</t>
  </si>
  <si>
    <t>Enter company name, currency, standard working days, overtime multipliers, insurance rates, tax allowances and the tax-bracket table.</t>
  </si>
  <si>
    <t>Step 2 · EMPLOYEES</t>
  </si>
  <si>
    <t>List your staff: ID, name, department, job title, monthly base salary, fixed allowance, insurable salary and number of dependents (up to 50 employees).</t>
  </si>
  <si>
    <t>Step 3 · PAYROLL</t>
  </si>
  <si>
    <t>Choose the pay month and year, then fill the orange cells: days worked, paid leave days, overtime hours, bonus, advances and other deductions. Everything else is calculated.</t>
  </si>
  <si>
    <t>Step 4 · PAYSLIP</t>
  </si>
  <si>
    <t>Pick an Employee ID from the drop-down to display a printable payslip for the selected month.</t>
  </si>
  <si>
    <t>FORMULAS</t>
  </si>
  <si>
    <t>Base pay</t>
  </si>
  <si>
    <t>Base salary ÷ Standard working days × MIN(Days worked + Paid leave days, Standard working days).</t>
  </si>
  <si>
    <t>Hourly rate</t>
  </si>
  <si>
    <t>Base salary ÷ Standard working days ÷ Standard hours per day.</t>
  </si>
  <si>
    <t>Overtime pay</t>
  </si>
  <si>
    <t>Hourly rate × (Weekday OT hrs × multiplier + Weekend OT hrs × multiplier + Holiday OT hrs × multiplier).</t>
  </si>
  <si>
    <t>Gross pay</t>
  </si>
  <si>
    <t>Base pay + Overtime pay + Allowances + Bonus / other earnings.</t>
  </si>
  <si>
    <t>Company parameters, rates and tax table · orange cells are editable</t>
  </si>
  <si>
    <t>Insurance (employee)</t>
  </si>
  <si>
    <t>MIN(Insurable salary, Cap) × total employee contribution rate.</t>
  </si>
  <si>
    <t>Taxable income</t>
  </si>
  <si>
    <t>Gross pay − Insurance − Personal allowance − (Dependents × Dependent allowance), never below zero.</t>
  </si>
  <si>
    <t>Full name</t>
  </si>
  <si>
    <t>Income tax</t>
  </si>
  <si>
    <t>Progressive: each slice of taxable income is taxed at the rate of its bracket (table in SETTINGS).</t>
  </si>
  <si>
    <t>Net pay</t>
  </si>
  <si>
    <t>Gross pay − Insurance − Income tax − Advances − Other deductions.</t>
  </si>
  <si>
    <t>IMPORTANT NOTES</t>
  </si>
  <si>
    <t>Sample data</t>
  </si>
  <si>
    <t>All names, salaries and rates in this file are SAMPLE / ILLUSTRATIVE values (October 2026). Clear the orange cells and enter your own data; clear cell contents only — do not delete rows.</t>
  </si>
  <si>
    <t>Tax &amp; insurance rules</t>
  </si>
  <si>
    <t>Rates, caps, allowances and tax brackets are placeholders. Replace them with the rules of your own country or company policy and have them checked by your accountant.</t>
  </si>
  <si>
    <t>Row alignment</t>
  </si>
  <si>
    <t>PAYROLL rows follow the order of the EMPLOYEES sheet. Do not re-sort the employee list after entering monthly data.</t>
  </si>
  <si>
    <t>Progressive income-tax table (monthly taxable income) — ILLUSTRATIVE</t>
  </si>
  <si>
    <t>Parameter</t>
  </si>
  <si>
    <t>Value</t>
  </si>
  <si>
    <t>Bracket</t>
  </si>
  <si>
    <t>From (amount)</t>
  </si>
  <si>
    <t>Tax rate</t>
  </si>
  <si>
    <t>Department</t>
  </si>
  <si>
    <t>Rate increase vs previous</t>
  </si>
  <si>
    <t>Job title</t>
  </si>
  <si>
    <t>Company name</t>
  </si>
  <si>
    <t>Sample Co., Ltd.</t>
  </si>
  <si>
    <t>Month</t>
  </si>
  <si>
    <t>Days paid</t>
  </si>
  <si>
    <t>Year</t>
  </si>
  <si>
    <t>Currency (code)</t>
  </si>
  <si>
    <t>USD</t>
  </si>
  <si>
    <t>Standard working days per month</t>
  </si>
  <si>
    <t>Standard working hours per day</t>
  </si>
  <si>
    <t>EARNINGS</t>
  </si>
  <si>
    <t>Employees</t>
  </si>
  <si>
    <t>Overtime multiplier — weekday</t>
  </si>
  <si>
    <t>Amount</t>
  </si>
  <si>
    <t>DEDUCTIONS</t>
  </si>
  <si>
    <t>Total gross pay</t>
  </si>
  <si>
    <t>Total deductions</t>
  </si>
  <si>
    <t>Overtime multiplier — weekend</t>
  </si>
  <si>
    <t>Overtime multiplier — public holiday</t>
  </si>
  <si>
    <t>Total net pay</t>
  </si>
  <si>
    <t>Keep brackets in ascending order. 'From' of bracket 1 must stay 0. Unused brackets: repeat the last rate.</t>
  </si>
  <si>
    <t>Employee pension / social insurance rate</t>
  </si>
  <si>
    <t>Employee health insurance rate</t>
  </si>
  <si>
    <t>Employee unemployment / other rate</t>
  </si>
  <si>
    <t>Insurable salary cap per month</t>
  </si>
  <si>
    <t>Insurance contributions</t>
  </si>
  <si>
    <t>Personal tax allowance per month</t>
  </si>
  <si>
    <t>Tax allowance per dependent per month</t>
  </si>
  <si>
    <t>Total employee insurance rate</t>
  </si>
  <si>
    <t>Allowances</t>
  </si>
  <si>
    <t>No.</t>
  </si>
  <si>
    <t>Base salary</t>
  </si>
  <si>
    <t>Days worked</t>
  </si>
  <si>
    <t>Paid leave days</t>
  </si>
  <si>
    <t>OT hrs weekday</t>
  </si>
  <si>
    <t>Advances</t>
  </si>
  <si>
    <t>OT hrs weekend</t>
  </si>
  <si>
    <t>OT hrs holiday</t>
  </si>
  <si>
    <t>Bonus / other earnings</t>
  </si>
  <si>
    <t>Other deductions</t>
  </si>
  <si>
    <t>Signature</t>
  </si>
  <si>
    <t>EMPLOYEE LIST</t>
  </si>
  <si>
    <t>Staff master data · up to 50 employees</t>
  </si>
  <si>
    <t>Monthly base salary</t>
  </si>
  <si>
    <t>Fixed allowance (monthly)</t>
  </si>
  <si>
    <t>Insurable salary</t>
  </si>
  <si>
    <t>Dependents</t>
  </si>
  <si>
    <t>NET PAY</t>
  </si>
  <si>
    <t>Olivia Bennett</t>
  </si>
  <si>
    <t>Management</t>
  </si>
  <si>
    <t>Operations Manager</t>
  </si>
  <si>
    <t>EMP002</t>
  </si>
  <si>
    <t>Liam Carter</t>
  </si>
  <si>
    <t>Sales</t>
  </si>
  <si>
    <t>Sales Executive</t>
  </si>
  <si>
    <t>EMP003</t>
  </si>
  <si>
    <t>Emma Nguyen</t>
  </si>
  <si>
    <t>Finance</t>
  </si>
  <si>
    <t>Accountant</t>
  </si>
  <si>
    <t>EMP004</t>
  </si>
  <si>
    <t>Noah Williams</t>
  </si>
  <si>
    <t>Operations</t>
  </si>
  <si>
    <t>Warehouse Supervisor</t>
  </si>
  <si>
    <t>EMP005</t>
  </si>
  <si>
    <t>Ava Martinez</t>
  </si>
  <si>
    <t>HR</t>
  </si>
  <si>
    <t>HR Specialist</t>
  </si>
  <si>
    <t>EMP006</t>
  </si>
  <si>
    <t>Ethan Brooks</t>
  </si>
  <si>
    <t>Machine Operator</t>
  </si>
  <si>
    <t>EMP007</t>
  </si>
  <si>
    <t>Mia Thompson</t>
  </si>
  <si>
    <t>Customer Support</t>
  </si>
  <si>
    <t>EMP008</t>
  </si>
  <si>
    <t>Lucas Pham</t>
  </si>
  <si>
    <t>IT</t>
  </si>
  <si>
    <t>IT Administrator</t>
  </si>
  <si>
    <t>Prepared by</t>
  </si>
  <si>
    <t>Employee signature</t>
  </si>
  <si>
    <t>______________________________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</si>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</sst>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"/>
    <numFmt numFmtId="165" formatCode="0.0%"/>
    <numFmt numFmtId="166" formatCode="#,##0.00;\-#,##0.00;\-"/>
    <numFmt numFmtId="167" formatCode="#,##0.0;\-#,##0.0;\-"/>
  </numFmts>
  <fonts count="18">
    <font>
      <sz val="10.0"/>
      <color rgb="FF374151"/>
      <name val="Inter Tight"/>
      <scheme val="minor"/>
    </font>
    <font>
      <b/>
      <sz val="18.0"/>
      <color rgb="FFFFFFFF"/>
      <name val="Inter Tight"/>
    </font>
    <font/>
    <font>
      <i/>
      <sz val="10.0"/>
      <color rgb="FFFFFFFF"/>
      <name val="Inter Tight"/>
    </font>
    <font>
      <b/>
      <sz val="11.0"/>
      <color rgb="FFFFFFFF"/>
      <name val="Inter Tight"/>
    </font>
    <font>
      <sz val="11.0"/>
      <color theme="1"/>
      <name val="Calibri"/>
    </font>
    <font>
      <b/>
      <sz val="10.0"/>
      <color rgb="FF374151"/>
      <name val="Inter Tight"/>
    </font>
    <font>
      <sz val="10.0"/>
      <color rgb="FF374151"/>
      <name val="Inter Tight"/>
    </font>
    <font>
      <b/>
      <sz val="11.0"/>
      <color rgb="FFC2410C"/>
      <name val="Inter Tight"/>
    </font>
    <font>
      <b/>
      <sz val="10.0"/>
      <color rgb="FFC2410C"/>
      <name val="Inter Tight"/>
    </font>
    <font>
      <b/>
      <sz val="10.0"/>
      <color rgb="FFFFFFFF"/>
      <name val="Inter Tight"/>
    </font>
    <font>
      <b/>
      <sz val="11.0"/>
      <color rgb="FF374151"/>
      <name val="Inter Tight"/>
    </font>
    <font>
      <b/>
      <sz val="9.0"/>
      <color rgb="FFFFFFFF"/>
      <name val="Inter Tight"/>
    </font>
    <font>
      <i/>
      <sz val="9.0"/>
      <color rgb="FF9CA3AF"/>
      <name val="Inter Tight"/>
    </font>
    <font>
      <b/>
      <sz val="16.0"/>
      <color rgb="FFC2410C"/>
      <name val="Inter Tight"/>
    </font>
    <font>
      <b/>
      <sz val="14.0"/>
      <color rgb="FFFFFFFF"/>
      <name val="Inter Tight"/>
    </font>
    <font>
      <b/>
      <sz val="18.0"/>
      <color rgb="FFC2410C"/>
      <name val="Inter Tight"/>
    </font>
    <font>
      <sz val="10.0"/>
      <color rgb="FF9CA3AF"/>
      <name val="Inter Tight"/>
    </font>
  </fonts>
  <fills count="8">
    <fill>
      <patternFill patternType="none"/>
    </fill>
    <fill>
      <patternFill patternType="lightGray"/>
    </fill>
    <fill>
      <patternFill patternType="solid">
        <fgColor rgb="FFF97316"/>
        <bgColor rgb="FFF97316"/>
      </patternFill>
    </fill>
    <fill>
      <patternFill patternType="solid">
        <fgColor rgb="FF374151"/>
        <bgColor rgb="FF374151"/>
      </patternFill>
    </fill>
    <fill>
      <patternFill patternType="solid">
        <fgColor rgb="FFFFEDD5"/>
        <bgColor rgb="FFFFEDD5"/>
      </patternFill>
    </fill>
    <fill>
      <patternFill patternType="solid">
        <fgColor rgb="FFF3F4F6"/>
        <bgColor rgb="FFF3F4F6"/>
      </patternFill>
    </fill>
    <fill>
      <patternFill patternType="solid">
        <fgColor rgb="FFE5E7EB"/>
        <bgColor rgb="FFE5E7EB"/>
      </patternFill>
    </fill>
    <fill>
      <patternFill patternType="solid">
        <fgColor rgb="FFFFFFFF"/>
        <bgColor rgb="FFFFFFFF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</border>
    <border>
      <left style="thin">
        <color rgb="FFE5E7EB"/>
      </left>
      <top style="thin">
        <color rgb="FFE5E7EB"/>
      </top>
      <bottom style="thin">
        <color rgb="FFE5E7EB"/>
      </bottom>
    </border>
    <border>
      <top style="thin">
        <color rgb="FFE5E7EB"/>
      </top>
      <bottom style="thin">
        <color rgb="FFE5E7EB"/>
      </bottom>
    </border>
    <border>
      <right style="thin">
        <color rgb="FFE5E7EB"/>
      </right>
      <top style="thin">
        <color rgb="FFE5E7EB"/>
      </top>
      <bottom style="thin">
        <color rgb="FFE5E7EB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2" fillId="2" fontId="1" numFmtId="0" xfId="0" applyAlignment="1" applyBorder="1" applyFill="1" applyFont="1">
      <alignment horizontal="left" shrinkToFit="0" vertical="center" wrapText="0"/>
    </xf>
    <xf borderId="1" fillId="3" fontId="3" numFmtId="0" xfId="0" applyAlignment="1" applyBorder="1" applyFill="1" applyFont="1">
      <alignment horizontal="left" shrinkToFit="0" vertical="center" wrapText="0"/>
    </xf>
    <xf borderId="4" fillId="2" fontId="4" numFmtId="0" xfId="0" applyAlignment="1" applyBorder="1" applyFill="1" applyFont="1">
      <alignment shrinkToFit="0" vertical="bottom" wrapText="0"/>
    </xf>
    <xf borderId="4" fillId="2" fontId="5" numFmtId="0" xfId="0" applyAlignment="1" applyBorder="1" applyFill="1" applyFont="1">
      <alignment shrinkToFit="0" vertical="bottom" wrapText="0"/>
    </xf>
    <xf borderId="2" fillId="2" fontId="1" numFmtId="0" xfId="0" applyAlignment="1" applyBorder="1" applyFill="1" applyFont="1">
      <alignment horizontal="center" readingOrder="0" shrinkToFit="0" vertical="center" wrapText="0"/>
    </xf>
    <xf borderId="5" fillId="0" fontId="6" numFmtId="0" xfId="0" applyAlignment="1" applyBorder="1" applyFont="1">
      <alignment horizontal="left" shrinkToFit="0" vertical="center" wrapText="0"/>
    </xf>
    <xf borderId="5" fillId="4" fontId="6" numFmtId="0" xfId="0" applyAlignment="1" applyBorder="1" applyFill="1" applyFont="1">
      <alignment shrinkToFit="0" vertical="top" wrapText="1"/>
    </xf>
    <xf borderId="5" fillId="0" fontId="7" numFmtId="0" xfId="0" applyAlignment="1" applyBorder="1" applyFont="1">
      <alignment shrinkToFit="0" vertical="top" wrapText="1"/>
    </xf>
    <xf borderId="5" fillId="5" fontId="6" numFmtId="0" xfId="0" applyAlignment="1" applyBorder="1" applyFill="1" applyFont="1">
      <alignment shrinkToFit="0" vertical="top" wrapText="1"/>
    </xf>
    <xf borderId="5" fillId="4" fontId="8" numFmtId="0" xfId="0" applyAlignment="1" applyBorder="1" applyFill="1" applyFont="1">
      <alignment horizontal="center" shrinkToFit="0" vertical="center" wrapText="1"/>
    </xf>
    <xf borderId="5" fillId="0" fontId="6" numFmtId="0" xfId="0" applyAlignment="1" applyBorder="1" applyFont="1">
      <alignment shrinkToFit="0" vertical="top" wrapText="1"/>
    </xf>
    <xf borderId="3" fillId="2" fontId="1" numFmtId="0" xfId="0" applyAlignment="1" applyBorder="1" applyFill="1" applyFont="1">
      <alignment horizontal="left" shrinkToFit="0" vertical="center" wrapText="0"/>
    </xf>
    <xf borderId="5" fillId="5" fontId="7" numFmtId="0" xfId="0" applyAlignment="1" applyBorder="1" applyFill="1" applyFon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5" fillId="3" fontId="10" numFmtId="0" xfId="0" applyAlignment="1" applyBorder="1" applyFill="1" applyFont="1">
      <alignment horizontal="center" shrinkToFit="0" vertical="center" wrapText="1"/>
    </xf>
    <xf borderId="5" fillId="4" fontId="9" numFmtId="49" xfId="0" applyAlignment="1" applyBorder="1" applyFill="1" applyFont="1" applyNumberFormat="1">
      <alignment horizontal="center" shrinkToFit="0" vertical="center" wrapText="1"/>
    </xf>
    <xf borderId="5" fillId="4" fontId="7" numFmtId="3" xfId="0" applyAlignment="1" applyBorder="1" applyFill="1" applyFont="1" applyNumberFormat="1">
      <alignment horizontal="center" shrinkToFit="0" vertical="center" wrapText="1"/>
    </xf>
    <xf borderId="0" fillId="0" fontId="6" numFmtId="0" xfId="0" applyAlignment="1" applyFont="1">
      <alignment horizontal="right" shrinkToFit="0" vertical="center" wrapText="0"/>
    </xf>
    <xf borderId="5" fillId="4" fontId="7" numFmtId="9" xfId="0" applyAlignment="1" applyBorder="1" applyFill="1" applyFont="1" applyNumberFormat="1">
      <alignment horizontal="center" shrinkToFit="0" vertical="center" wrapText="1"/>
    </xf>
    <xf borderId="5" fillId="4" fontId="8" numFmtId="1" xfId="0" applyAlignment="1" applyBorder="1" applyFill="1" applyFont="1" applyNumberFormat="1">
      <alignment horizontal="center" shrinkToFit="0" vertical="center" wrapText="1"/>
    </xf>
    <xf borderId="5" fillId="5" fontId="7" numFmtId="9" xfId="0" applyAlignment="1" applyBorder="1" applyFill="1" applyFont="1" applyNumberFormat="1">
      <alignment horizontal="center" shrinkToFit="0" vertical="center" wrapText="1"/>
    </xf>
    <xf borderId="5" fillId="4" fontId="9" numFmtId="164" xfId="0" applyAlignment="1" applyBorder="1" applyFill="1" applyFont="1" applyNumberFormat="1">
      <alignment horizontal="center" shrinkToFit="0" vertical="center" wrapText="1"/>
    </xf>
    <xf borderId="5" fillId="5" fontId="7" numFmtId="164" xfId="0" applyAlignment="1" applyBorder="1" applyFill="1" applyFont="1" applyNumberFormat="1">
      <alignment horizontal="center" shrinkToFit="0" vertical="center" wrapText="1"/>
    </xf>
    <xf borderId="1" fillId="6" fontId="11" numFmtId="0" xfId="0" applyAlignment="1" applyBorder="1" applyFill="1" applyFont="1">
      <alignment horizontal="center" shrinkToFit="0" vertical="center" wrapText="1"/>
    </xf>
    <xf borderId="5" fillId="2" fontId="10" numFmtId="0" xfId="0" applyAlignment="1" applyBorder="1" applyFill="1" applyFont="1">
      <alignment horizontal="center" shrinkToFit="0" vertical="center" wrapText="1"/>
    </xf>
    <xf borderId="1" fillId="2" fontId="12" numFmtId="0" xfId="0" applyAlignment="1" applyBorder="1" applyFill="1" applyFont="1">
      <alignment horizontal="center" shrinkToFit="0" vertical="center" wrapText="1"/>
    </xf>
    <xf borderId="5" fillId="4" fontId="9" numFmtId="2" xfId="0" applyAlignment="1" applyBorder="1" applyFill="1" applyFont="1" applyNumberFormat="1">
      <alignment horizontal="center" shrinkToFit="0" vertical="center" wrapText="1"/>
    </xf>
    <xf borderId="5" fillId="0" fontId="7" numFmtId="0" xfId="0" applyAlignment="1" applyBorder="1" applyFont="1">
      <alignment horizontal="left" shrinkToFit="0" vertical="center" wrapText="0"/>
    </xf>
    <xf borderId="0" fillId="0" fontId="13" numFmtId="0" xfId="0" applyAlignment="1" applyFont="1">
      <alignment shrinkToFit="0" vertical="top" wrapText="1"/>
    </xf>
    <xf borderId="5" fillId="4" fontId="9" numFmtId="165" xfId="0" applyAlignment="1" applyBorder="1" applyFill="1" applyFont="1" applyNumberFormat="1">
      <alignment horizontal="center" shrinkToFit="0" vertical="center" wrapText="1"/>
    </xf>
    <xf borderId="5" fillId="7" fontId="7" numFmtId="166" xfId="0" applyAlignment="1" applyBorder="1" applyFill="1" applyFont="1" applyNumberFormat="1">
      <alignment horizontal="right" shrinkToFit="0" vertical="center" wrapText="0"/>
    </xf>
    <xf borderId="5" fillId="4" fontId="9" numFmtId="166" xfId="0" applyAlignment="1" applyBorder="1" applyFill="1" applyFont="1" applyNumberFormat="1">
      <alignment horizontal="center" shrinkToFit="0" vertical="center" wrapText="1"/>
    </xf>
    <xf borderId="1" fillId="4" fontId="14" numFmtId="3" xfId="0" applyAlignment="1" applyBorder="1" applyFill="1" applyFont="1" applyNumberFormat="1">
      <alignment horizontal="center" shrinkToFit="0" vertical="center" wrapText="1"/>
    </xf>
    <xf borderId="1" fillId="4" fontId="14" numFmtId="166" xfId="0" applyAlignment="1" applyBorder="1" applyFill="1" applyFont="1" applyNumberFormat="1">
      <alignment horizontal="center" shrinkToFit="0" vertical="center" wrapText="1"/>
    </xf>
    <xf borderId="5" fillId="5" fontId="6" numFmtId="165" xfId="0" applyAlignment="1" applyBorder="1" applyFill="1" applyFont="1" applyNumberFormat="1">
      <alignment horizontal="center" shrinkToFit="0" vertical="center" wrapText="1"/>
    </xf>
    <xf borderId="5" fillId="5" fontId="7" numFmtId="0" xfId="0" applyAlignment="1" applyBorder="1" applyFill="1" applyFont="1">
      <alignment horizontal="left" shrinkToFit="0" vertical="center" wrapText="0"/>
    </xf>
    <xf borderId="5" fillId="5" fontId="7" numFmtId="166" xfId="0" applyAlignment="1" applyBorder="1" applyFill="1" applyFont="1" applyNumberFormat="1">
      <alignment shrinkToFit="0" vertical="bottom" wrapText="0"/>
    </xf>
    <xf borderId="5" fillId="4" fontId="7" numFmtId="167" xfId="0" applyAlignment="1" applyBorder="1" applyFill="1" applyFont="1" applyNumberFormat="1">
      <alignment horizontal="center" shrinkToFit="0" vertical="center" wrapText="1"/>
    </xf>
    <xf borderId="5" fillId="6" fontId="6" numFmtId="166" xfId="0" applyAlignment="1" applyBorder="1" applyFill="1" applyFont="1" applyNumberFormat="1">
      <alignment horizontal="right" shrinkToFit="0" vertical="center" wrapText="0"/>
    </xf>
    <xf borderId="5" fillId="4" fontId="7" numFmtId="0" xfId="0" applyAlignment="1" applyBorder="1" applyFill="1" applyFont="1">
      <alignment horizontal="left" shrinkToFit="0" vertical="center" wrapText="0"/>
    </xf>
    <xf borderId="5" fillId="2" fontId="15" numFmtId="0" xfId="0" applyAlignment="1" applyBorder="1" applyFill="1" applyFont="1">
      <alignment horizontal="left" shrinkToFit="0" vertical="center" wrapText="0"/>
    </xf>
    <xf borderId="5" fillId="4" fontId="7" numFmtId="166" xfId="0" applyAlignment="1" applyBorder="1" applyFill="1" applyFont="1" applyNumberFormat="1">
      <alignment shrinkToFit="0" vertical="bottom" wrapText="0"/>
    </xf>
    <xf borderId="5" fillId="4" fontId="7" numFmtId="1" xfId="0" applyAlignment="1" applyBorder="1" applyFill="1" applyFont="1" applyNumberFormat="1">
      <alignment horizontal="center" shrinkToFit="0" vertical="center" wrapText="1"/>
    </xf>
    <xf borderId="6" fillId="4" fontId="16" numFmtId="166" xfId="0" applyAlignment="1" applyBorder="1" applyFill="1" applyFont="1" applyNumberForma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0" fillId="0" fontId="13" numFmtId="0" xfId="0" applyAlignment="1" applyFont="1">
      <alignment shrinkToFit="0" vertical="bottom" wrapText="0"/>
    </xf>
    <xf borderId="0" fillId="0" fontId="6" numFmtId="0" xfId="0" applyAlignment="1" applyFont="1">
      <alignment horizontal="left" shrinkToFit="0" vertical="center" wrapText="0"/>
    </xf>
    <xf borderId="0" fillId="0" fontId="17" numFmtId="0" xfId="0" applyAlignment="1" applyFont="1">
      <alignment horizontal="left" shrinkToFit="0" vertical="center" wrapText="0"/>
    </xf>
    <xf borderId="5" fillId="5" fontId="9" numFmtId="166" xfId="0" applyAlignment="1" applyBorder="1" applyFill="1" applyFont="1" applyNumberFormat="1">
      <alignment shrinkToFit="0" vertical="bottom" wrapText="0"/>
    </xf>
    <xf borderId="5" fillId="7" fontId="7" numFmtId="0" xfId="0" applyAlignment="1" applyBorder="1" applyFill="1" applyFont="1">
      <alignment shrinkToFit="0" vertical="bottom" wrapText="0"/>
    </xf>
    <xf borderId="6" fillId="2" fontId="10" numFmtId="166" xfId="0" applyAlignment="1" applyBorder="1" applyFill="1" applyFont="1" applyNumberFormat="1">
      <alignment horizontal="center" shrinkToFit="0" vertical="center" wrapText="1"/>
    </xf>
    <xf borderId="5" fillId="2" fontId="10" numFmtId="166" xfId="0" applyAlignment="1" applyBorder="1" applyFill="1" applyFont="1" applyNumberFormat="1">
      <alignment horizontal="right" shrinkToFit="0" vertical="center" wrapText="0"/>
    </xf>
    <xf borderId="5" fillId="2" fontId="10" numFmtId="167" xfId="0" applyAlignment="1" applyBorder="1" applyFill="1" applyFont="1" applyNumberFormat="1">
      <alignment horizontal="right" shrinkToFit="0" vertical="center" wrapText="0"/>
    </xf>
  </cellXfs>
  <cellStyles count="1">
    <cellStyle xfId="0" name="Normal" builtinId="0"/>
  </cellStyles>
  <dxfs count="1">
    <dxf>
      <font>
        <b/>
        <color rgb="FFDC2626"/>
        <name val="Inter Tight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Inter Tight"/>
        <a:ea typeface="Inter Tight"/>
        <a:cs typeface="Inter Tight"/>
      </a:majorFont>
      <a:minorFont>
        <a:latin typeface="Inter Tight"/>
        <a:ea typeface="Inter Tight"/>
        <a:cs typeface="Inter Tight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28.0"/>
    <col customWidth="1" min="3" max="3" width="80.0"/>
    <col customWidth="1" min="4" max="4" width="4.0"/>
    <col customWidth="1" min="5" max="26" width="8.57"/>
  </cols>
  <sheetData>
    <row r="1" ht="33.75" customHeight="1">
      <c r="A1" s="1" t="s">
        <v>0</v>
      </c>
      <c r="B1" s="2"/>
      <c r="C1" s="2"/>
      <c r="D1" s="3"/>
    </row>
    <row r="2" ht="19.5" customHeight="1">
      <c r="A2" s="5" t="s">
        <v>2</v>
      </c>
      <c r="B2" s="2"/>
      <c r="C2" s="2"/>
      <c r="D2" s="3"/>
    </row>
    <row r="4" ht="21.75" customHeight="1">
      <c r="B4" s="6" t="s">
        <v>4</v>
      </c>
      <c r="C4" s="7"/>
    </row>
    <row r="5" ht="19.5" customHeight="1">
      <c r="B5" s="10" t="s">
        <v>7</v>
      </c>
      <c r="C5" s="11" t="s">
        <v>8</v>
      </c>
    </row>
    <row r="6" ht="19.5" customHeight="1">
      <c r="B6" s="12" t="s">
        <v>9</v>
      </c>
      <c r="C6" s="11" t="s">
        <v>12</v>
      </c>
    </row>
    <row r="8" ht="21.75" customHeight="1">
      <c r="B8" s="6" t="s">
        <v>13</v>
      </c>
      <c r="C8" s="7"/>
    </row>
    <row r="9" ht="36.0" customHeight="1">
      <c r="B9" s="14" t="s">
        <v>15</v>
      </c>
      <c r="C9" s="11" t="s">
        <v>16</v>
      </c>
    </row>
    <row r="10" ht="36.0" customHeight="1">
      <c r="B10" s="14" t="s">
        <v>17</v>
      </c>
      <c r="C10" s="11" t="s">
        <v>18</v>
      </c>
    </row>
    <row r="11" ht="51.75" customHeight="1">
      <c r="B11" s="14" t="s">
        <v>19</v>
      </c>
      <c r="C11" s="11" t="s">
        <v>20</v>
      </c>
    </row>
    <row r="12" ht="36.0" customHeight="1">
      <c r="B12" s="14" t="s">
        <v>21</v>
      </c>
      <c r="C12" s="11" t="s">
        <v>22</v>
      </c>
    </row>
    <row r="14" ht="21.75" customHeight="1">
      <c r="B14" s="6" t="s">
        <v>23</v>
      </c>
      <c r="C14" s="7"/>
    </row>
    <row r="15" ht="36.0" customHeight="1">
      <c r="B15" s="14" t="s">
        <v>24</v>
      </c>
      <c r="C15" s="11" t="s">
        <v>25</v>
      </c>
    </row>
    <row r="16" ht="19.5" customHeight="1">
      <c r="B16" s="14" t="s">
        <v>26</v>
      </c>
      <c r="C16" s="11" t="s">
        <v>27</v>
      </c>
    </row>
    <row r="17" ht="36.0" customHeight="1">
      <c r="B17" s="14" t="s">
        <v>28</v>
      </c>
      <c r="C17" s="11" t="s">
        <v>29</v>
      </c>
    </row>
    <row r="18" ht="19.5" customHeight="1">
      <c r="B18" s="14" t="s">
        <v>30</v>
      </c>
      <c r="C18" s="11" t="s">
        <v>31</v>
      </c>
    </row>
    <row r="19" ht="19.5" customHeight="1">
      <c r="B19" s="14" t="s">
        <v>33</v>
      </c>
      <c r="C19" s="11" t="s">
        <v>34</v>
      </c>
    </row>
    <row r="20" ht="36.0" customHeight="1">
      <c r="B20" s="14" t="s">
        <v>35</v>
      </c>
      <c r="C20" s="11" t="s">
        <v>36</v>
      </c>
    </row>
    <row r="21" ht="36.0" customHeight="1">
      <c r="B21" s="14" t="s">
        <v>38</v>
      </c>
      <c r="C21" s="11" t="s">
        <v>39</v>
      </c>
    </row>
    <row r="22" ht="19.5" customHeight="1">
      <c r="B22" s="14" t="s">
        <v>40</v>
      </c>
      <c r="C22" s="11" t="s">
        <v>41</v>
      </c>
    </row>
    <row r="23" ht="15.75" customHeight="1"/>
    <row r="24" ht="21.75" customHeight="1">
      <c r="B24" s="6" t="s">
        <v>42</v>
      </c>
      <c r="C24" s="7"/>
    </row>
    <row r="25" ht="51.75" customHeight="1">
      <c r="B25" s="14" t="s">
        <v>43</v>
      </c>
      <c r="C25" s="11" t="s">
        <v>44</v>
      </c>
    </row>
    <row r="26" ht="36.0" customHeight="1">
      <c r="B26" s="14" t="s">
        <v>45</v>
      </c>
      <c r="C26" s="11" t="s">
        <v>46</v>
      </c>
    </row>
    <row r="27" ht="36.0" customHeight="1">
      <c r="B27" s="14" t="s">
        <v>47</v>
      </c>
      <c r="C27" s="11" t="s">
        <v>48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7316"/>
    <pageSetUpPr fitToPage="1"/>
  </sheetPr>
  <sheetViews>
    <sheetView showGridLines="0" workbookViewId="0">
      <pane xSplit="3.0" ySplit="9.0" topLeftCell="D10" activePane="bottomRight" state="frozen"/>
      <selection activeCell="D1" sqref="D1" pane="topRight"/>
      <selection activeCell="A10" sqref="A10" pane="bottomLeft"/>
      <selection activeCell="D10" sqref="D10" pane="bottomRight"/>
    </sheetView>
  </sheetViews>
  <sheetFormatPr customHeight="1" defaultColWidth="14.43" defaultRowHeight="15.0"/>
  <cols>
    <col customWidth="1" min="1" max="1" width="5.0"/>
    <col customWidth="1" min="2" max="2" width="11.0"/>
    <col customWidth="1" min="3" max="3" width="24.0"/>
    <col customWidth="1" min="4" max="4" width="14.0"/>
    <col customWidth="1" min="5" max="5" width="13.0"/>
    <col customWidth="1" min="6" max="7" width="9.0"/>
    <col customWidth="1" min="8" max="8" width="13.0"/>
    <col customWidth="1" min="9" max="9" width="11.0"/>
    <col customWidth="1" min="10" max="12" width="9.0"/>
    <col customWidth="1" min="13" max="13" width="13.0"/>
    <col customWidth="1" min="14" max="14" width="12.0"/>
    <col customWidth="1" min="15" max="15" width="13.0"/>
    <col customWidth="1" min="16" max="16" width="14.0"/>
    <col customWidth="1" min="17" max="17" width="13.0"/>
    <col customWidth="1" min="18" max="18" width="14.0"/>
    <col customWidth="1" min="19" max="21" width="12.0"/>
    <col customWidth="1" min="22" max="22" width="13.0"/>
    <col customWidth="1" min="23" max="24" width="14.0"/>
    <col customWidth="1" min="25" max="26" width="8.57"/>
  </cols>
  <sheetData>
    <row r="1" ht="33.75" customHeight="1">
      <c r="A1" s="1"/>
      <c r="B1" s="4"/>
      <c r="C1" s="4"/>
      <c r="D1" s="8" t="s">
        <v>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15"/>
    </row>
    <row r="2" ht="19.5" customHeight="1">
      <c r="A2" s="5" t="str">
        <f>SETTINGS!$C$5&amp;"  ·  All amounts in "&amp;SETTINGS!$C$6</f>
        <v>Sample Co., Ltd.  ·  All amounts in USD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</row>
    <row r="4">
      <c r="B4" s="21" t="s">
        <v>60</v>
      </c>
      <c r="C4" s="23">
        <v>10.0</v>
      </c>
      <c r="D4" s="21" t="s">
        <v>62</v>
      </c>
      <c r="E4" s="23">
        <v>2026.0</v>
      </c>
      <c r="G4" s="21" t="s">
        <v>11</v>
      </c>
      <c r="H4" s="27" t="str">
        <f>TEXT(DATE($E$4,$C$4,1),"mmmm yyyy")</f>
        <v>tháng 10 2026</v>
      </c>
      <c r="I4" s="3"/>
    </row>
    <row r="6" ht="19.5" customHeight="1">
      <c r="A6" s="29" t="s">
        <v>68</v>
      </c>
      <c r="B6" s="2"/>
      <c r="C6" s="3"/>
      <c r="D6" s="29" t="s">
        <v>72</v>
      </c>
      <c r="E6" s="2"/>
      <c r="F6" s="2"/>
      <c r="G6" s="2"/>
      <c r="H6" s="3"/>
      <c r="I6" s="29" t="s">
        <v>73</v>
      </c>
      <c r="J6" s="2"/>
      <c r="K6" s="2"/>
      <c r="L6" s="2"/>
      <c r="M6" s="3"/>
      <c r="N6" s="29" t="s">
        <v>76</v>
      </c>
      <c r="O6" s="2"/>
      <c r="P6" s="2"/>
      <c r="Q6" s="2"/>
      <c r="R6" s="3"/>
    </row>
    <row r="7" ht="31.5" customHeight="1">
      <c r="A7" s="36">
        <f>COUNTIF(B10:B59,"?*")</f>
        <v>8</v>
      </c>
      <c r="B7" s="2"/>
      <c r="C7" s="3"/>
      <c r="D7" s="37">
        <f>P60</f>
        <v>27305.67</v>
      </c>
      <c r="E7" s="2"/>
      <c r="F7" s="2"/>
      <c r="G7" s="2"/>
      <c r="H7" s="3"/>
      <c r="I7" s="37">
        <f>V60</f>
        <v>4527.43</v>
      </c>
      <c r="J7" s="2"/>
      <c r="K7" s="2"/>
      <c r="L7" s="2"/>
      <c r="M7" s="3"/>
      <c r="N7" s="37">
        <f>W60</f>
        <v>22778.24</v>
      </c>
      <c r="O7" s="2"/>
      <c r="P7" s="2"/>
      <c r="Q7" s="2"/>
      <c r="R7" s="3"/>
    </row>
    <row r="9" ht="43.5" customHeight="1">
      <c r="A9" s="18" t="s">
        <v>87</v>
      </c>
      <c r="B9" s="18" t="s">
        <v>6</v>
      </c>
      <c r="C9" s="18" t="s">
        <v>37</v>
      </c>
      <c r="D9" s="18" t="s">
        <v>55</v>
      </c>
      <c r="E9" s="18" t="s">
        <v>88</v>
      </c>
      <c r="F9" s="18" t="s">
        <v>89</v>
      </c>
      <c r="G9" s="18" t="s">
        <v>90</v>
      </c>
      <c r="H9" s="18" t="s">
        <v>24</v>
      </c>
      <c r="I9" s="18" t="s">
        <v>26</v>
      </c>
      <c r="J9" s="18" t="s">
        <v>91</v>
      </c>
      <c r="K9" s="18" t="s">
        <v>93</v>
      </c>
      <c r="L9" s="18" t="s">
        <v>94</v>
      </c>
      <c r="M9" s="18" t="s">
        <v>28</v>
      </c>
      <c r="N9" s="18" t="s">
        <v>86</v>
      </c>
      <c r="O9" s="18" t="s">
        <v>95</v>
      </c>
      <c r="P9" s="18" t="s">
        <v>30</v>
      </c>
      <c r="Q9" s="18" t="s">
        <v>33</v>
      </c>
      <c r="R9" s="18" t="s">
        <v>35</v>
      </c>
      <c r="S9" s="18" t="s">
        <v>38</v>
      </c>
      <c r="T9" s="18" t="s">
        <v>92</v>
      </c>
      <c r="U9" s="18" t="s">
        <v>96</v>
      </c>
      <c r="V9" s="18" t="s">
        <v>73</v>
      </c>
      <c r="W9" s="18" t="s">
        <v>40</v>
      </c>
      <c r="X9" s="18" t="s">
        <v>97</v>
      </c>
    </row>
    <row r="10" ht="19.5" customHeight="1">
      <c r="A10" s="16">
        <f t="shared" ref="A10:A59" si="1">IF(B10="","",ROW()-9)</f>
        <v>1</v>
      </c>
      <c r="B10" s="39" t="str">
        <f>IF(EMPLOYEES!B5="","",EMPLOYEES!B5)</f>
        <v>EMP001</v>
      </c>
      <c r="C10" s="39" t="str">
        <f>IF($B10="","",EMPLOYEES!C5)</f>
        <v>Olivia Bennett</v>
      </c>
      <c r="D10" s="39" t="str">
        <f>IF($B10="","",EMPLOYEES!D5)</f>
        <v>Management</v>
      </c>
      <c r="E10" s="40">
        <f>IF($B10="","",EMPLOYEES!F5)</f>
        <v>4500</v>
      </c>
      <c r="F10" s="41">
        <v>22.0</v>
      </c>
      <c r="G10" s="41">
        <v>0.0</v>
      </c>
      <c r="H10" s="40">
        <f>IF($B10="","",ROUND(E10/SETTINGS!$C$7*MIN(F10+G10,SETTINGS!$C$7),2))</f>
        <v>4500</v>
      </c>
      <c r="I10" s="40">
        <f>IF($B10="","",E10/SETTINGS!$C$7/SETTINGS!$C$8)</f>
        <v>25.56818182</v>
      </c>
      <c r="J10" s="41">
        <v>0.0</v>
      </c>
      <c r="K10" s="41">
        <v>0.0</v>
      </c>
      <c r="L10" s="41">
        <v>0.0</v>
      </c>
      <c r="M10" s="40">
        <f>IF($B10="","",ROUND(I10*(J10*SETTINGS!$C$9+K10*SETTINGS!$C$10+L10*SETTINGS!$C$11),2))</f>
        <v>0</v>
      </c>
      <c r="N10" s="40">
        <f>IF($B10="","",EMPLOYEES!G5)</f>
        <v>300</v>
      </c>
      <c r="O10" s="45">
        <v>300.0</v>
      </c>
      <c r="P10" s="40">
        <f t="shared" ref="P10:P59" si="2">IF($B10="","",H10+M10+N10+O10)</f>
        <v>5100</v>
      </c>
      <c r="Q10" s="40">
        <f>IF($B10="","",ROUND(MIN(EMPLOYEES!H5,SETTINGS!$C$15)*SETTINGS!$C$18,2))</f>
        <v>472.5</v>
      </c>
      <c r="R10" s="40">
        <f>IF($B10="","",MAX(0,P10-Q10-SETTINGS!$C$16-EMPLOYEES!I5*SETTINGS!$C$17))</f>
        <v>3527.5</v>
      </c>
      <c r="S10" s="40">
        <f>IF($B10="","",ROUND(SUMPRODUCT((R10&gt;SETTINGS!$F$5:$F$9)*(R10-SETTINGS!$F$5:$F$9)*SETTINGS!$H$5:$H$9),2))</f>
        <v>355.5</v>
      </c>
      <c r="T10" s="45">
        <v>0.0</v>
      </c>
      <c r="U10" s="45">
        <v>0.0</v>
      </c>
      <c r="V10" s="40">
        <f t="shared" ref="V10:V59" si="3">IF($B10="","",Q10+S10+T10+U10)</f>
        <v>828</v>
      </c>
      <c r="W10" s="53">
        <f t="shared" ref="W10:W59" si="4">IF($B10="","",P10-V10)</f>
        <v>4272</v>
      </c>
      <c r="X10" s="54"/>
    </row>
    <row r="11" ht="19.5" customHeight="1">
      <c r="A11" s="16">
        <f t="shared" si="1"/>
        <v>2</v>
      </c>
      <c r="B11" s="39" t="str">
        <f>IF(EMPLOYEES!B6="","",EMPLOYEES!B6)</f>
        <v>EMP002</v>
      </c>
      <c r="C11" s="39" t="str">
        <f>IF($B11="","",EMPLOYEES!C6)</f>
        <v>Liam Carter</v>
      </c>
      <c r="D11" s="39" t="str">
        <f>IF($B11="","",EMPLOYEES!D6)</f>
        <v>Sales</v>
      </c>
      <c r="E11" s="40">
        <f>IF($B11="","",EMPLOYEES!F6)</f>
        <v>2800</v>
      </c>
      <c r="F11" s="41">
        <v>20.0</v>
      </c>
      <c r="G11" s="41">
        <v>2.0</v>
      </c>
      <c r="H11" s="40">
        <f>IF($B11="","",ROUND(E11/SETTINGS!$C$7*MIN(F11+G11,SETTINGS!$C$7),2))</f>
        <v>2800</v>
      </c>
      <c r="I11" s="40">
        <f>IF($B11="","",E11/SETTINGS!$C$7/SETTINGS!$C$8)</f>
        <v>15.90909091</v>
      </c>
      <c r="J11" s="41">
        <v>6.0</v>
      </c>
      <c r="K11" s="41">
        <v>0.0</v>
      </c>
      <c r="L11" s="41">
        <v>0.0</v>
      </c>
      <c r="M11" s="40">
        <f>IF($B11="","",ROUND(I11*(J11*SETTINGS!$C$9+K11*SETTINGS!$C$10+L11*SETTINGS!$C$11),2))</f>
        <v>143.18</v>
      </c>
      <c r="N11" s="40">
        <f>IF($B11="","",EMPLOYEES!G6)</f>
        <v>150</v>
      </c>
      <c r="O11" s="45">
        <v>500.0</v>
      </c>
      <c r="P11" s="40">
        <f t="shared" si="2"/>
        <v>3593.18</v>
      </c>
      <c r="Q11" s="40">
        <f>IF($B11="","",ROUND(MIN(EMPLOYEES!H6,SETTINGS!$C$15)*SETTINGS!$C$18,2))</f>
        <v>294</v>
      </c>
      <c r="R11" s="40">
        <f>IF($B11="","",MAX(0,P11-Q11-SETTINGS!$C$16-EMPLOYEES!I6*SETTINGS!$C$17))</f>
        <v>2449.18</v>
      </c>
      <c r="S11" s="40">
        <f>IF($B11="","",ROUND(SUMPRODUCT((R11&gt;SETTINGS!$F$5:$F$9)*(R11-SETTINGS!$F$5:$F$9)*SETTINGS!$H$5:$H$9),2))</f>
        <v>194.92</v>
      </c>
      <c r="T11" s="45">
        <v>0.0</v>
      </c>
      <c r="U11" s="45">
        <v>0.0</v>
      </c>
      <c r="V11" s="40">
        <f t="shared" si="3"/>
        <v>488.92</v>
      </c>
      <c r="W11" s="53">
        <f t="shared" si="4"/>
        <v>3104.26</v>
      </c>
      <c r="X11" s="54"/>
    </row>
    <row r="12" ht="19.5" customHeight="1">
      <c r="A12" s="16">
        <f t="shared" si="1"/>
        <v>3</v>
      </c>
      <c r="B12" s="39" t="str">
        <f>IF(EMPLOYEES!B7="","",EMPLOYEES!B7)</f>
        <v>EMP003</v>
      </c>
      <c r="C12" s="39" t="str">
        <f>IF($B12="","",EMPLOYEES!C7)</f>
        <v>Emma Nguyen</v>
      </c>
      <c r="D12" s="39" t="str">
        <f>IF($B12="","",EMPLOYEES!D7)</f>
        <v>Finance</v>
      </c>
      <c r="E12" s="40">
        <f>IF($B12="","",EMPLOYEES!F7)</f>
        <v>3200</v>
      </c>
      <c r="F12" s="41">
        <v>22.0</v>
      </c>
      <c r="G12" s="41">
        <v>0.0</v>
      </c>
      <c r="H12" s="40">
        <f>IF($B12="","",ROUND(E12/SETTINGS!$C$7*MIN(F12+G12,SETTINGS!$C$7),2))</f>
        <v>3200</v>
      </c>
      <c r="I12" s="40">
        <f>IF($B12="","",E12/SETTINGS!$C$7/SETTINGS!$C$8)</f>
        <v>18.18181818</v>
      </c>
      <c r="J12" s="41">
        <v>0.0</v>
      </c>
      <c r="K12" s="41">
        <v>0.0</v>
      </c>
      <c r="L12" s="41">
        <v>0.0</v>
      </c>
      <c r="M12" s="40">
        <f>IF($B12="","",ROUND(I12*(J12*SETTINGS!$C$9+K12*SETTINGS!$C$10+L12*SETTINGS!$C$11),2))</f>
        <v>0</v>
      </c>
      <c r="N12" s="40">
        <f>IF($B12="","",EMPLOYEES!G7)</f>
        <v>100</v>
      </c>
      <c r="O12" s="45">
        <v>0.0</v>
      </c>
      <c r="P12" s="40">
        <f t="shared" si="2"/>
        <v>3300</v>
      </c>
      <c r="Q12" s="40">
        <f>IF($B12="","",ROUND(MIN(EMPLOYEES!H7,SETTINGS!$C$15)*SETTINGS!$C$18,2))</f>
        <v>336</v>
      </c>
      <c r="R12" s="40">
        <f>IF($B12="","",MAX(0,P12-Q12-SETTINGS!$C$16-EMPLOYEES!I7*SETTINGS!$C$17))</f>
        <v>2364</v>
      </c>
      <c r="S12" s="40">
        <f>IF($B12="","",ROUND(SUMPRODUCT((R12&gt;SETTINGS!$F$5:$F$9)*(R12-SETTINGS!$F$5:$F$9)*SETTINGS!$H$5:$H$9),2))</f>
        <v>186.4</v>
      </c>
      <c r="T12" s="45">
        <v>0.0</v>
      </c>
      <c r="U12" s="45">
        <v>0.0</v>
      </c>
      <c r="V12" s="40">
        <f t="shared" si="3"/>
        <v>522.4</v>
      </c>
      <c r="W12" s="53">
        <f t="shared" si="4"/>
        <v>2777.6</v>
      </c>
      <c r="X12" s="54"/>
    </row>
    <row r="13" ht="19.5" customHeight="1">
      <c r="A13" s="16">
        <f t="shared" si="1"/>
        <v>4</v>
      </c>
      <c r="B13" s="39" t="str">
        <f>IF(EMPLOYEES!B8="","",EMPLOYEES!B8)</f>
        <v>EMP004</v>
      </c>
      <c r="C13" s="39" t="str">
        <f>IF($B13="","",EMPLOYEES!C8)</f>
        <v>Noah Williams</v>
      </c>
      <c r="D13" s="39" t="str">
        <f>IF($B13="","",EMPLOYEES!D8)</f>
        <v>Operations</v>
      </c>
      <c r="E13" s="40">
        <f>IF($B13="","",EMPLOYEES!F8)</f>
        <v>2600</v>
      </c>
      <c r="F13" s="41">
        <v>22.0</v>
      </c>
      <c r="G13" s="41">
        <v>0.0</v>
      </c>
      <c r="H13" s="40">
        <f>IF($B13="","",ROUND(E13/SETTINGS!$C$7*MIN(F13+G13,SETTINGS!$C$7),2))</f>
        <v>2600</v>
      </c>
      <c r="I13" s="40">
        <f>IF($B13="","",E13/SETTINGS!$C$7/SETTINGS!$C$8)</f>
        <v>14.77272727</v>
      </c>
      <c r="J13" s="41">
        <v>10.0</v>
      </c>
      <c r="K13" s="41">
        <v>8.0</v>
      </c>
      <c r="L13" s="41">
        <v>0.0</v>
      </c>
      <c r="M13" s="40">
        <f>IF($B13="","",ROUND(I13*(J13*SETTINGS!$C$9+K13*SETTINGS!$C$10+L13*SETTINGS!$C$11),2))</f>
        <v>457.95</v>
      </c>
      <c r="N13" s="40">
        <f>IF($B13="","",EMPLOYEES!G8)</f>
        <v>100</v>
      </c>
      <c r="O13" s="45">
        <v>200.0</v>
      </c>
      <c r="P13" s="40">
        <f t="shared" si="2"/>
        <v>3357.95</v>
      </c>
      <c r="Q13" s="40">
        <f>IF($B13="","",ROUND(MIN(EMPLOYEES!H8,SETTINGS!$C$15)*SETTINGS!$C$18,2))</f>
        <v>273</v>
      </c>
      <c r="R13" s="40">
        <f>IF($B13="","",MAX(0,P13-Q13-SETTINGS!$C$16-EMPLOYEES!I8*SETTINGS!$C$17))</f>
        <v>1984.95</v>
      </c>
      <c r="S13" s="40">
        <f>IF($B13="","",ROUND(SUMPRODUCT((R13&gt;SETTINGS!$F$5:$F$9)*(R13-SETTINGS!$F$5:$F$9)*SETTINGS!$H$5:$H$9),2))</f>
        <v>148.5</v>
      </c>
      <c r="T13" s="45">
        <v>200.0</v>
      </c>
      <c r="U13" s="45">
        <v>0.0</v>
      </c>
      <c r="V13" s="40">
        <f t="shared" si="3"/>
        <v>621.5</v>
      </c>
      <c r="W13" s="53">
        <f t="shared" si="4"/>
        <v>2736.45</v>
      </c>
      <c r="X13" s="54"/>
    </row>
    <row r="14" ht="19.5" customHeight="1">
      <c r="A14" s="16">
        <f t="shared" si="1"/>
        <v>5</v>
      </c>
      <c r="B14" s="39" t="str">
        <f>IF(EMPLOYEES!B9="","",EMPLOYEES!B9)</f>
        <v>EMP005</v>
      </c>
      <c r="C14" s="39" t="str">
        <f>IF($B14="","",EMPLOYEES!C9)</f>
        <v>Ava Martinez</v>
      </c>
      <c r="D14" s="39" t="str">
        <f>IF($B14="","",EMPLOYEES!D9)</f>
        <v>HR</v>
      </c>
      <c r="E14" s="40">
        <f>IF($B14="","",EMPLOYEES!F9)</f>
        <v>2900</v>
      </c>
      <c r="F14" s="41">
        <v>21.0</v>
      </c>
      <c r="G14" s="41">
        <v>1.0</v>
      </c>
      <c r="H14" s="40">
        <f>IF($B14="","",ROUND(E14/SETTINGS!$C$7*MIN(F14+G14,SETTINGS!$C$7),2))</f>
        <v>2900</v>
      </c>
      <c r="I14" s="40">
        <f>IF($B14="","",E14/SETTINGS!$C$7/SETTINGS!$C$8)</f>
        <v>16.47727273</v>
      </c>
      <c r="J14" s="41">
        <v>0.0</v>
      </c>
      <c r="K14" s="41">
        <v>0.0</v>
      </c>
      <c r="L14" s="41">
        <v>0.0</v>
      </c>
      <c r="M14" s="40">
        <f>IF($B14="","",ROUND(I14*(J14*SETTINGS!$C$9+K14*SETTINGS!$C$10+L14*SETTINGS!$C$11),2))</f>
        <v>0</v>
      </c>
      <c r="N14" s="40">
        <f>IF($B14="","",EMPLOYEES!G9)</f>
        <v>100</v>
      </c>
      <c r="O14" s="45">
        <v>0.0</v>
      </c>
      <c r="P14" s="40">
        <f t="shared" si="2"/>
        <v>3000</v>
      </c>
      <c r="Q14" s="40">
        <f>IF($B14="","",ROUND(MIN(EMPLOYEES!H9,SETTINGS!$C$15)*SETTINGS!$C$18,2))</f>
        <v>304.5</v>
      </c>
      <c r="R14" s="40">
        <f>IF($B14="","",MAX(0,P14-Q14-SETTINGS!$C$16-EMPLOYEES!I9*SETTINGS!$C$17))</f>
        <v>2095.5</v>
      </c>
      <c r="S14" s="40">
        <f>IF($B14="","",ROUND(SUMPRODUCT((R14&gt;SETTINGS!$F$5:$F$9)*(R14-SETTINGS!$F$5:$F$9)*SETTINGS!$H$5:$H$9),2))</f>
        <v>159.55</v>
      </c>
      <c r="T14" s="45">
        <v>0.0</v>
      </c>
      <c r="U14" s="45">
        <v>50.0</v>
      </c>
      <c r="V14" s="40">
        <f t="shared" si="3"/>
        <v>514.05</v>
      </c>
      <c r="W14" s="53">
        <f t="shared" si="4"/>
        <v>2485.95</v>
      </c>
      <c r="X14" s="54"/>
    </row>
    <row r="15" ht="19.5" customHeight="1">
      <c r="A15" s="16">
        <f t="shared" si="1"/>
        <v>6</v>
      </c>
      <c r="B15" s="39" t="str">
        <f>IF(EMPLOYEES!B10="","",EMPLOYEES!B10)</f>
        <v>EMP006</v>
      </c>
      <c r="C15" s="39" t="str">
        <f>IF($B15="","",EMPLOYEES!C10)</f>
        <v>Ethan Brooks</v>
      </c>
      <c r="D15" s="39" t="str">
        <f>IF($B15="","",EMPLOYEES!D10)</f>
        <v>Operations</v>
      </c>
      <c r="E15" s="40">
        <f>IF($B15="","",EMPLOYEES!F10)</f>
        <v>2000</v>
      </c>
      <c r="F15" s="41">
        <v>22.0</v>
      </c>
      <c r="G15" s="41">
        <v>0.0</v>
      </c>
      <c r="H15" s="40">
        <f>IF($B15="","",ROUND(E15/SETTINGS!$C$7*MIN(F15+G15,SETTINGS!$C$7),2))</f>
        <v>2000</v>
      </c>
      <c r="I15" s="40">
        <f>IF($B15="","",E15/SETTINGS!$C$7/SETTINGS!$C$8)</f>
        <v>11.36363636</v>
      </c>
      <c r="J15" s="41">
        <v>12.0</v>
      </c>
      <c r="K15" s="41">
        <v>8.0</v>
      </c>
      <c r="L15" s="41">
        <v>0.0</v>
      </c>
      <c r="M15" s="40">
        <f>IF($B15="","",ROUND(I15*(J15*SETTINGS!$C$9+K15*SETTINGS!$C$10+L15*SETTINGS!$C$11),2))</f>
        <v>386.36</v>
      </c>
      <c r="N15" s="40">
        <f>IF($B15="","",EMPLOYEES!G10)</f>
        <v>50</v>
      </c>
      <c r="O15" s="45">
        <v>0.0</v>
      </c>
      <c r="P15" s="40">
        <f t="shared" si="2"/>
        <v>2436.36</v>
      </c>
      <c r="Q15" s="40">
        <f>IF($B15="","",ROUND(MIN(EMPLOYEES!H10,SETTINGS!$C$15)*SETTINGS!$C$18,2))</f>
        <v>210</v>
      </c>
      <c r="R15" s="40">
        <f>IF($B15="","",MAX(0,P15-Q15-SETTINGS!$C$16-EMPLOYEES!I10*SETTINGS!$C$17))</f>
        <v>1376.36</v>
      </c>
      <c r="S15" s="40">
        <f>IF($B15="","",ROUND(SUMPRODUCT((R15&gt;SETTINGS!$F$5:$F$9)*(R15-SETTINGS!$F$5:$F$9)*SETTINGS!$H$5:$H$9),2))</f>
        <v>87.64</v>
      </c>
      <c r="T15" s="45">
        <v>300.0</v>
      </c>
      <c r="U15" s="45">
        <v>0.0</v>
      </c>
      <c r="V15" s="40">
        <f t="shared" si="3"/>
        <v>597.64</v>
      </c>
      <c r="W15" s="53">
        <f t="shared" si="4"/>
        <v>1838.72</v>
      </c>
      <c r="X15" s="54"/>
    </row>
    <row r="16" ht="19.5" customHeight="1">
      <c r="A16" s="16">
        <f t="shared" si="1"/>
        <v>7</v>
      </c>
      <c r="B16" s="39" t="str">
        <f>IF(EMPLOYEES!B11="","",EMPLOYEES!B11)</f>
        <v>EMP007</v>
      </c>
      <c r="C16" s="39" t="str">
        <f>IF($B16="","",EMPLOYEES!C11)</f>
        <v>Mia Thompson</v>
      </c>
      <c r="D16" s="39" t="str">
        <f>IF($B16="","",EMPLOYEES!D11)</f>
        <v>Sales</v>
      </c>
      <c r="E16" s="40">
        <f>IF($B16="","",EMPLOYEES!F11)</f>
        <v>2200</v>
      </c>
      <c r="F16" s="41">
        <v>19.0</v>
      </c>
      <c r="G16" s="41">
        <v>3.0</v>
      </c>
      <c r="H16" s="40">
        <f>IF($B16="","",ROUND(E16/SETTINGS!$C$7*MIN(F16+G16,SETTINGS!$C$7),2))</f>
        <v>2200</v>
      </c>
      <c r="I16" s="40">
        <f>IF($B16="","",E16/SETTINGS!$C$7/SETTINGS!$C$8)</f>
        <v>12.5</v>
      </c>
      <c r="J16" s="41">
        <v>0.0</v>
      </c>
      <c r="K16" s="41">
        <v>0.0</v>
      </c>
      <c r="L16" s="41">
        <v>0.0</v>
      </c>
      <c r="M16" s="40">
        <f>IF($B16="","",ROUND(I16*(J16*SETTINGS!$C$9+K16*SETTINGS!$C$10+L16*SETTINGS!$C$11),2))</f>
        <v>0</v>
      </c>
      <c r="N16" s="40">
        <f>IF($B16="","",EMPLOYEES!G11)</f>
        <v>50</v>
      </c>
      <c r="O16" s="45">
        <v>150.0</v>
      </c>
      <c r="P16" s="40">
        <f t="shared" si="2"/>
        <v>2400</v>
      </c>
      <c r="Q16" s="40">
        <f>IF($B16="","",ROUND(MIN(EMPLOYEES!H11,SETTINGS!$C$15)*SETTINGS!$C$18,2))</f>
        <v>231</v>
      </c>
      <c r="R16" s="40">
        <f>IF($B16="","",MAX(0,P16-Q16-SETTINGS!$C$16-EMPLOYEES!I11*SETTINGS!$C$17))</f>
        <v>1569</v>
      </c>
      <c r="S16" s="40">
        <f>IF($B16="","",ROUND(SUMPRODUCT((R16&gt;SETTINGS!$F$5:$F$9)*(R16-SETTINGS!$F$5:$F$9)*SETTINGS!$H$5:$H$9),2))</f>
        <v>106.9</v>
      </c>
      <c r="T16" s="45">
        <v>0.0</v>
      </c>
      <c r="U16" s="45">
        <v>0.0</v>
      </c>
      <c r="V16" s="40">
        <f t="shared" si="3"/>
        <v>337.9</v>
      </c>
      <c r="W16" s="53">
        <f t="shared" si="4"/>
        <v>2062.1</v>
      </c>
      <c r="X16" s="54"/>
    </row>
    <row r="17" ht="19.5" customHeight="1">
      <c r="A17" s="16">
        <f t="shared" si="1"/>
        <v>8</v>
      </c>
      <c r="B17" s="39" t="str">
        <f>IF(EMPLOYEES!B12="","",EMPLOYEES!B12)</f>
        <v>EMP008</v>
      </c>
      <c r="C17" s="39" t="str">
        <f>IF($B17="","",EMPLOYEES!C12)</f>
        <v>Lucas Pham</v>
      </c>
      <c r="D17" s="39" t="str">
        <f>IF($B17="","",EMPLOYEES!D12)</f>
        <v>IT</v>
      </c>
      <c r="E17" s="40">
        <f>IF($B17="","",EMPLOYEES!F12)</f>
        <v>3600</v>
      </c>
      <c r="F17" s="41">
        <v>22.0</v>
      </c>
      <c r="G17" s="41">
        <v>0.0</v>
      </c>
      <c r="H17" s="40">
        <f>IF($B17="","",ROUND(E17/SETTINGS!$C$7*MIN(F17+G17,SETTINGS!$C$7),2))</f>
        <v>3600</v>
      </c>
      <c r="I17" s="40">
        <f>IF($B17="","",E17/SETTINGS!$C$7/SETTINGS!$C$8)</f>
        <v>20.45454545</v>
      </c>
      <c r="J17" s="41">
        <v>4.0</v>
      </c>
      <c r="K17" s="41">
        <v>0.0</v>
      </c>
      <c r="L17" s="41">
        <v>4.0</v>
      </c>
      <c r="M17" s="40">
        <f>IF($B17="","",ROUND(I17*(J17*SETTINGS!$C$9+K17*SETTINGS!$C$10+L17*SETTINGS!$C$11),2))</f>
        <v>368.18</v>
      </c>
      <c r="N17" s="40">
        <f>IF($B17="","",EMPLOYEES!G12)</f>
        <v>150</v>
      </c>
      <c r="O17" s="45">
        <v>0.0</v>
      </c>
      <c r="P17" s="40">
        <f t="shared" si="2"/>
        <v>4118.18</v>
      </c>
      <c r="Q17" s="40">
        <f>IF($B17="","",ROUND(MIN(EMPLOYEES!H12,SETTINGS!$C$15)*SETTINGS!$C$18,2))</f>
        <v>378</v>
      </c>
      <c r="R17" s="40">
        <f>IF($B17="","",MAX(0,P17-Q17-SETTINGS!$C$16-EMPLOYEES!I12*SETTINGS!$C$17))</f>
        <v>2890.18</v>
      </c>
      <c r="S17" s="40">
        <f>IF($B17="","",ROUND(SUMPRODUCT((R17&gt;SETTINGS!$F$5:$F$9)*(R17-SETTINGS!$F$5:$F$9)*SETTINGS!$H$5:$H$9),2))</f>
        <v>239.02</v>
      </c>
      <c r="T17" s="45">
        <v>0.0</v>
      </c>
      <c r="U17" s="45">
        <v>0.0</v>
      </c>
      <c r="V17" s="40">
        <f t="shared" si="3"/>
        <v>617.02</v>
      </c>
      <c r="W17" s="53">
        <f t="shared" si="4"/>
        <v>3501.16</v>
      </c>
      <c r="X17" s="54"/>
    </row>
    <row r="18" ht="19.5" customHeight="1">
      <c r="A18" s="16" t="str">
        <f t="shared" si="1"/>
        <v/>
      </c>
      <c r="B18" s="39" t="str">
        <f>IF(EMPLOYEES!B13="","",EMPLOYEES!B13)</f>
        <v/>
      </c>
      <c r="C18" s="39" t="str">
        <f>IF($B18="","",EMPLOYEES!C13)</f>
        <v/>
      </c>
      <c r="D18" s="39" t="str">
        <f>IF($B18="","",EMPLOYEES!D13)</f>
        <v/>
      </c>
      <c r="E18" s="40" t="str">
        <f>IF($B18="","",EMPLOYEES!F13)</f>
        <v/>
      </c>
      <c r="F18" s="41"/>
      <c r="G18" s="41"/>
      <c r="H18" s="40" t="str">
        <f>IF($B18="","",ROUND(E18/SETTINGS!$C$7*MIN(F18+G18,SETTINGS!$C$7),2))</f>
        <v/>
      </c>
      <c r="I18" s="40" t="str">
        <f>IF($B18="","",E18/SETTINGS!$C$7/SETTINGS!$C$8)</f>
        <v/>
      </c>
      <c r="J18" s="41"/>
      <c r="K18" s="41"/>
      <c r="L18" s="41"/>
      <c r="M18" s="40" t="str">
        <f>IF($B18="","",ROUND(I18*(J18*SETTINGS!$C$9+K18*SETTINGS!$C$10+L18*SETTINGS!$C$11),2))</f>
        <v/>
      </c>
      <c r="N18" s="40" t="str">
        <f>IF($B18="","",EMPLOYEES!G13)</f>
        <v/>
      </c>
      <c r="O18" s="45"/>
      <c r="P18" s="40" t="str">
        <f t="shared" si="2"/>
        <v/>
      </c>
      <c r="Q18" s="40" t="str">
        <f>IF($B18="","",ROUND(MIN(EMPLOYEES!H13,SETTINGS!$C$15)*SETTINGS!$C$18,2))</f>
        <v/>
      </c>
      <c r="R18" s="40" t="str">
        <f>IF($B18="","",MAX(0,P18-Q18-SETTINGS!$C$16-EMPLOYEES!I13*SETTINGS!$C$17))</f>
        <v/>
      </c>
      <c r="S18" s="40" t="str">
        <f>IF($B18="","",ROUND(SUMPRODUCT((R18&gt;SETTINGS!$F$5:$F$9)*(R18-SETTINGS!$F$5:$F$9)*SETTINGS!$H$5:$H$9),2))</f>
        <v/>
      </c>
      <c r="T18" s="45"/>
      <c r="U18" s="45"/>
      <c r="V18" s="40" t="str">
        <f t="shared" si="3"/>
        <v/>
      </c>
      <c r="W18" s="53" t="str">
        <f t="shared" si="4"/>
        <v/>
      </c>
      <c r="X18" s="54"/>
    </row>
    <row r="19" ht="19.5" customHeight="1">
      <c r="A19" s="16" t="str">
        <f t="shared" si="1"/>
        <v/>
      </c>
      <c r="B19" s="39" t="str">
        <f>IF(EMPLOYEES!B14="","",EMPLOYEES!B14)</f>
        <v/>
      </c>
      <c r="C19" s="39" t="str">
        <f>IF($B19="","",EMPLOYEES!C14)</f>
        <v/>
      </c>
      <c r="D19" s="39" t="str">
        <f>IF($B19="","",EMPLOYEES!D14)</f>
        <v/>
      </c>
      <c r="E19" s="40" t="str">
        <f>IF($B19="","",EMPLOYEES!F14)</f>
        <v/>
      </c>
      <c r="F19" s="41"/>
      <c r="G19" s="41"/>
      <c r="H19" s="40" t="str">
        <f>IF($B19="","",ROUND(E19/SETTINGS!$C$7*MIN(F19+G19,SETTINGS!$C$7),2))</f>
        <v/>
      </c>
      <c r="I19" s="40" t="str">
        <f>IF($B19="","",E19/SETTINGS!$C$7/SETTINGS!$C$8)</f>
        <v/>
      </c>
      <c r="J19" s="41"/>
      <c r="K19" s="41"/>
      <c r="L19" s="41"/>
      <c r="M19" s="40" t="str">
        <f>IF($B19="","",ROUND(I19*(J19*SETTINGS!$C$9+K19*SETTINGS!$C$10+L19*SETTINGS!$C$11),2))</f>
        <v/>
      </c>
      <c r="N19" s="40" t="str">
        <f>IF($B19="","",EMPLOYEES!G14)</f>
        <v/>
      </c>
      <c r="O19" s="45"/>
      <c r="P19" s="40" t="str">
        <f t="shared" si="2"/>
        <v/>
      </c>
      <c r="Q19" s="40" t="str">
        <f>IF($B19="","",ROUND(MIN(EMPLOYEES!H14,SETTINGS!$C$15)*SETTINGS!$C$18,2))</f>
        <v/>
      </c>
      <c r="R19" s="40" t="str">
        <f>IF($B19="","",MAX(0,P19-Q19-SETTINGS!$C$16-EMPLOYEES!I14*SETTINGS!$C$17))</f>
        <v/>
      </c>
      <c r="S19" s="40" t="str">
        <f>IF($B19="","",ROUND(SUMPRODUCT((R19&gt;SETTINGS!$F$5:$F$9)*(R19-SETTINGS!$F$5:$F$9)*SETTINGS!$H$5:$H$9),2))</f>
        <v/>
      </c>
      <c r="T19" s="45"/>
      <c r="U19" s="45"/>
      <c r="V19" s="40" t="str">
        <f t="shared" si="3"/>
        <v/>
      </c>
      <c r="W19" s="53" t="str">
        <f t="shared" si="4"/>
        <v/>
      </c>
      <c r="X19" s="54"/>
    </row>
    <row r="20" ht="19.5" customHeight="1">
      <c r="A20" s="16" t="str">
        <f t="shared" si="1"/>
        <v/>
      </c>
      <c r="B20" s="39" t="str">
        <f>IF(EMPLOYEES!B15="","",EMPLOYEES!B15)</f>
        <v/>
      </c>
      <c r="C20" s="39" t="str">
        <f>IF($B20="","",EMPLOYEES!C15)</f>
        <v/>
      </c>
      <c r="D20" s="39" t="str">
        <f>IF($B20="","",EMPLOYEES!D15)</f>
        <v/>
      </c>
      <c r="E20" s="40" t="str">
        <f>IF($B20="","",EMPLOYEES!F15)</f>
        <v/>
      </c>
      <c r="F20" s="41"/>
      <c r="G20" s="41"/>
      <c r="H20" s="40" t="str">
        <f>IF($B20="","",ROUND(E20/SETTINGS!$C$7*MIN(F20+G20,SETTINGS!$C$7),2))</f>
        <v/>
      </c>
      <c r="I20" s="40" t="str">
        <f>IF($B20="","",E20/SETTINGS!$C$7/SETTINGS!$C$8)</f>
        <v/>
      </c>
      <c r="J20" s="41"/>
      <c r="K20" s="41"/>
      <c r="L20" s="41"/>
      <c r="M20" s="40" t="str">
        <f>IF($B20="","",ROUND(I20*(J20*SETTINGS!$C$9+K20*SETTINGS!$C$10+L20*SETTINGS!$C$11),2))</f>
        <v/>
      </c>
      <c r="N20" s="40" t="str">
        <f>IF($B20="","",EMPLOYEES!G15)</f>
        <v/>
      </c>
      <c r="O20" s="45"/>
      <c r="P20" s="40" t="str">
        <f t="shared" si="2"/>
        <v/>
      </c>
      <c r="Q20" s="40" t="str">
        <f>IF($B20="","",ROUND(MIN(EMPLOYEES!H15,SETTINGS!$C$15)*SETTINGS!$C$18,2))</f>
        <v/>
      </c>
      <c r="R20" s="40" t="str">
        <f>IF($B20="","",MAX(0,P20-Q20-SETTINGS!$C$16-EMPLOYEES!I15*SETTINGS!$C$17))</f>
        <v/>
      </c>
      <c r="S20" s="40" t="str">
        <f>IF($B20="","",ROUND(SUMPRODUCT((R20&gt;SETTINGS!$F$5:$F$9)*(R20-SETTINGS!$F$5:$F$9)*SETTINGS!$H$5:$H$9),2))</f>
        <v/>
      </c>
      <c r="T20" s="45"/>
      <c r="U20" s="45"/>
      <c r="V20" s="40" t="str">
        <f t="shared" si="3"/>
        <v/>
      </c>
      <c r="W20" s="53" t="str">
        <f t="shared" si="4"/>
        <v/>
      </c>
      <c r="X20" s="54"/>
    </row>
    <row r="21" ht="19.5" customHeight="1">
      <c r="A21" s="16" t="str">
        <f t="shared" si="1"/>
        <v/>
      </c>
      <c r="B21" s="39" t="str">
        <f>IF(EMPLOYEES!B16="","",EMPLOYEES!B16)</f>
        <v/>
      </c>
      <c r="C21" s="39" t="str">
        <f>IF($B21="","",EMPLOYEES!C16)</f>
        <v/>
      </c>
      <c r="D21" s="39" t="str">
        <f>IF($B21="","",EMPLOYEES!D16)</f>
        <v/>
      </c>
      <c r="E21" s="40" t="str">
        <f>IF($B21="","",EMPLOYEES!F16)</f>
        <v/>
      </c>
      <c r="F21" s="41"/>
      <c r="G21" s="41"/>
      <c r="H21" s="40" t="str">
        <f>IF($B21="","",ROUND(E21/SETTINGS!$C$7*MIN(F21+G21,SETTINGS!$C$7),2))</f>
        <v/>
      </c>
      <c r="I21" s="40" t="str">
        <f>IF($B21="","",E21/SETTINGS!$C$7/SETTINGS!$C$8)</f>
        <v/>
      </c>
      <c r="J21" s="41"/>
      <c r="K21" s="41"/>
      <c r="L21" s="41"/>
      <c r="M21" s="40" t="str">
        <f>IF($B21="","",ROUND(I21*(J21*SETTINGS!$C$9+K21*SETTINGS!$C$10+L21*SETTINGS!$C$11),2))</f>
        <v/>
      </c>
      <c r="N21" s="40" t="str">
        <f>IF($B21="","",EMPLOYEES!G16)</f>
        <v/>
      </c>
      <c r="O21" s="45"/>
      <c r="P21" s="40" t="str">
        <f t="shared" si="2"/>
        <v/>
      </c>
      <c r="Q21" s="40" t="str">
        <f>IF($B21="","",ROUND(MIN(EMPLOYEES!H16,SETTINGS!$C$15)*SETTINGS!$C$18,2))</f>
        <v/>
      </c>
      <c r="R21" s="40" t="str">
        <f>IF($B21="","",MAX(0,P21-Q21-SETTINGS!$C$16-EMPLOYEES!I16*SETTINGS!$C$17))</f>
        <v/>
      </c>
      <c r="S21" s="40" t="str">
        <f>IF($B21="","",ROUND(SUMPRODUCT((R21&gt;SETTINGS!$F$5:$F$9)*(R21-SETTINGS!$F$5:$F$9)*SETTINGS!$H$5:$H$9),2))</f>
        <v/>
      </c>
      <c r="T21" s="45"/>
      <c r="U21" s="45"/>
      <c r="V21" s="40" t="str">
        <f t="shared" si="3"/>
        <v/>
      </c>
      <c r="W21" s="53" t="str">
        <f t="shared" si="4"/>
        <v/>
      </c>
      <c r="X21" s="54"/>
    </row>
    <row r="22" ht="19.5" customHeight="1">
      <c r="A22" s="16" t="str">
        <f t="shared" si="1"/>
        <v/>
      </c>
      <c r="B22" s="39" t="str">
        <f>IF(EMPLOYEES!B17="","",EMPLOYEES!B17)</f>
        <v/>
      </c>
      <c r="C22" s="39" t="str">
        <f>IF($B22="","",EMPLOYEES!C17)</f>
        <v/>
      </c>
      <c r="D22" s="39" t="str">
        <f>IF($B22="","",EMPLOYEES!D17)</f>
        <v/>
      </c>
      <c r="E22" s="40" t="str">
        <f>IF($B22="","",EMPLOYEES!F17)</f>
        <v/>
      </c>
      <c r="F22" s="41"/>
      <c r="G22" s="41"/>
      <c r="H22" s="40" t="str">
        <f>IF($B22="","",ROUND(E22/SETTINGS!$C$7*MIN(F22+G22,SETTINGS!$C$7),2))</f>
        <v/>
      </c>
      <c r="I22" s="40" t="str">
        <f>IF($B22="","",E22/SETTINGS!$C$7/SETTINGS!$C$8)</f>
        <v/>
      </c>
      <c r="J22" s="41"/>
      <c r="K22" s="41"/>
      <c r="L22" s="41"/>
      <c r="M22" s="40" t="str">
        <f>IF($B22="","",ROUND(I22*(J22*SETTINGS!$C$9+K22*SETTINGS!$C$10+L22*SETTINGS!$C$11),2))</f>
        <v/>
      </c>
      <c r="N22" s="40" t="str">
        <f>IF($B22="","",EMPLOYEES!G17)</f>
        <v/>
      </c>
      <c r="O22" s="45"/>
      <c r="P22" s="40" t="str">
        <f t="shared" si="2"/>
        <v/>
      </c>
      <c r="Q22" s="40" t="str">
        <f>IF($B22="","",ROUND(MIN(EMPLOYEES!H17,SETTINGS!$C$15)*SETTINGS!$C$18,2))</f>
        <v/>
      </c>
      <c r="R22" s="40" t="str">
        <f>IF($B22="","",MAX(0,P22-Q22-SETTINGS!$C$16-EMPLOYEES!I17*SETTINGS!$C$17))</f>
        <v/>
      </c>
      <c r="S22" s="40" t="str">
        <f>IF($B22="","",ROUND(SUMPRODUCT((R22&gt;SETTINGS!$F$5:$F$9)*(R22-SETTINGS!$F$5:$F$9)*SETTINGS!$H$5:$H$9),2))</f>
        <v/>
      </c>
      <c r="T22" s="45"/>
      <c r="U22" s="45"/>
      <c r="V22" s="40" t="str">
        <f t="shared" si="3"/>
        <v/>
      </c>
      <c r="W22" s="53" t="str">
        <f t="shared" si="4"/>
        <v/>
      </c>
      <c r="X22" s="54"/>
    </row>
    <row r="23" ht="19.5" customHeight="1">
      <c r="A23" s="16" t="str">
        <f t="shared" si="1"/>
        <v/>
      </c>
      <c r="B23" s="39" t="str">
        <f>IF(EMPLOYEES!B18="","",EMPLOYEES!B18)</f>
        <v/>
      </c>
      <c r="C23" s="39" t="str">
        <f>IF($B23="","",EMPLOYEES!C18)</f>
        <v/>
      </c>
      <c r="D23" s="39" t="str">
        <f>IF($B23="","",EMPLOYEES!D18)</f>
        <v/>
      </c>
      <c r="E23" s="40" t="str">
        <f>IF($B23="","",EMPLOYEES!F18)</f>
        <v/>
      </c>
      <c r="F23" s="41"/>
      <c r="G23" s="41"/>
      <c r="H23" s="40" t="str">
        <f>IF($B23="","",ROUND(E23/SETTINGS!$C$7*MIN(F23+G23,SETTINGS!$C$7),2))</f>
        <v/>
      </c>
      <c r="I23" s="40" t="str">
        <f>IF($B23="","",E23/SETTINGS!$C$7/SETTINGS!$C$8)</f>
        <v/>
      </c>
      <c r="J23" s="41"/>
      <c r="K23" s="41"/>
      <c r="L23" s="41"/>
      <c r="M23" s="40" t="str">
        <f>IF($B23="","",ROUND(I23*(J23*SETTINGS!$C$9+K23*SETTINGS!$C$10+L23*SETTINGS!$C$11),2))</f>
        <v/>
      </c>
      <c r="N23" s="40" t="str">
        <f>IF($B23="","",EMPLOYEES!G18)</f>
        <v/>
      </c>
      <c r="O23" s="45"/>
      <c r="P23" s="40" t="str">
        <f t="shared" si="2"/>
        <v/>
      </c>
      <c r="Q23" s="40" t="str">
        <f>IF($B23="","",ROUND(MIN(EMPLOYEES!H18,SETTINGS!$C$15)*SETTINGS!$C$18,2))</f>
        <v/>
      </c>
      <c r="R23" s="40" t="str">
        <f>IF($B23="","",MAX(0,P23-Q23-SETTINGS!$C$16-EMPLOYEES!I18*SETTINGS!$C$17))</f>
        <v/>
      </c>
      <c r="S23" s="40" t="str">
        <f>IF($B23="","",ROUND(SUMPRODUCT((R23&gt;SETTINGS!$F$5:$F$9)*(R23-SETTINGS!$F$5:$F$9)*SETTINGS!$H$5:$H$9),2))</f>
        <v/>
      </c>
      <c r="T23" s="45"/>
      <c r="U23" s="45"/>
      <c r="V23" s="40" t="str">
        <f t="shared" si="3"/>
        <v/>
      </c>
      <c r="W23" s="53" t="str">
        <f t="shared" si="4"/>
        <v/>
      </c>
      <c r="X23" s="54"/>
    </row>
    <row r="24" ht="19.5" customHeight="1">
      <c r="A24" s="16" t="str">
        <f t="shared" si="1"/>
        <v/>
      </c>
      <c r="B24" s="39" t="str">
        <f>IF(EMPLOYEES!B19="","",EMPLOYEES!B19)</f>
        <v/>
      </c>
      <c r="C24" s="39" t="str">
        <f>IF($B24="","",EMPLOYEES!C19)</f>
        <v/>
      </c>
      <c r="D24" s="39" t="str">
        <f>IF($B24="","",EMPLOYEES!D19)</f>
        <v/>
      </c>
      <c r="E24" s="40" t="str">
        <f>IF($B24="","",EMPLOYEES!F19)</f>
        <v/>
      </c>
      <c r="F24" s="41"/>
      <c r="G24" s="41"/>
      <c r="H24" s="40" t="str">
        <f>IF($B24="","",ROUND(E24/SETTINGS!$C$7*MIN(F24+G24,SETTINGS!$C$7),2))</f>
        <v/>
      </c>
      <c r="I24" s="40" t="str">
        <f>IF($B24="","",E24/SETTINGS!$C$7/SETTINGS!$C$8)</f>
        <v/>
      </c>
      <c r="J24" s="41"/>
      <c r="K24" s="41"/>
      <c r="L24" s="41"/>
      <c r="M24" s="40" t="str">
        <f>IF($B24="","",ROUND(I24*(J24*SETTINGS!$C$9+K24*SETTINGS!$C$10+L24*SETTINGS!$C$11),2))</f>
        <v/>
      </c>
      <c r="N24" s="40" t="str">
        <f>IF($B24="","",EMPLOYEES!G19)</f>
        <v/>
      </c>
      <c r="O24" s="45"/>
      <c r="P24" s="40" t="str">
        <f t="shared" si="2"/>
        <v/>
      </c>
      <c r="Q24" s="40" t="str">
        <f>IF($B24="","",ROUND(MIN(EMPLOYEES!H19,SETTINGS!$C$15)*SETTINGS!$C$18,2))</f>
        <v/>
      </c>
      <c r="R24" s="40" t="str">
        <f>IF($B24="","",MAX(0,P24-Q24-SETTINGS!$C$16-EMPLOYEES!I19*SETTINGS!$C$17))</f>
        <v/>
      </c>
      <c r="S24" s="40" t="str">
        <f>IF($B24="","",ROUND(SUMPRODUCT((R24&gt;SETTINGS!$F$5:$F$9)*(R24-SETTINGS!$F$5:$F$9)*SETTINGS!$H$5:$H$9),2))</f>
        <v/>
      </c>
      <c r="T24" s="45"/>
      <c r="U24" s="45"/>
      <c r="V24" s="40" t="str">
        <f t="shared" si="3"/>
        <v/>
      </c>
      <c r="W24" s="53" t="str">
        <f t="shared" si="4"/>
        <v/>
      </c>
      <c r="X24" s="54"/>
    </row>
    <row r="25" ht="19.5" customHeight="1">
      <c r="A25" s="16" t="str">
        <f t="shared" si="1"/>
        <v/>
      </c>
      <c r="B25" s="39" t="str">
        <f>IF(EMPLOYEES!B20="","",EMPLOYEES!B20)</f>
        <v/>
      </c>
      <c r="C25" s="39" t="str">
        <f>IF($B25="","",EMPLOYEES!C20)</f>
        <v/>
      </c>
      <c r="D25" s="39" t="str">
        <f>IF($B25="","",EMPLOYEES!D20)</f>
        <v/>
      </c>
      <c r="E25" s="40" t="str">
        <f>IF($B25="","",EMPLOYEES!F20)</f>
        <v/>
      </c>
      <c r="F25" s="41"/>
      <c r="G25" s="41"/>
      <c r="H25" s="40" t="str">
        <f>IF($B25="","",ROUND(E25/SETTINGS!$C$7*MIN(F25+G25,SETTINGS!$C$7),2))</f>
        <v/>
      </c>
      <c r="I25" s="40" t="str">
        <f>IF($B25="","",E25/SETTINGS!$C$7/SETTINGS!$C$8)</f>
        <v/>
      </c>
      <c r="J25" s="41"/>
      <c r="K25" s="41"/>
      <c r="L25" s="41"/>
      <c r="M25" s="40" t="str">
        <f>IF($B25="","",ROUND(I25*(J25*SETTINGS!$C$9+K25*SETTINGS!$C$10+L25*SETTINGS!$C$11),2))</f>
        <v/>
      </c>
      <c r="N25" s="40" t="str">
        <f>IF($B25="","",EMPLOYEES!G20)</f>
        <v/>
      </c>
      <c r="O25" s="45"/>
      <c r="P25" s="40" t="str">
        <f t="shared" si="2"/>
        <v/>
      </c>
      <c r="Q25" s="40" t="str">
        <f>IF($B25="","",ROUND(MIN(EMPLOYEES!H20,SETTINGS!$C$15)*SETTINGS!$C$18,2))</f>
        <v/>
      </c>
      <c r="R25" s="40" t="str">
        <f>IF($B25="","",MAX(0,P25-Q25-SETTINGS!$C$16-EMPLOYEES!I20*SETTINGS!$C$17))</f>
        <v/>
      </c>
      <c r="S25" s="40" t="str">
        <f>IF($B25="","",ROUND(SUMPRODUCT((R25&gt;SETTINGS!$F$5:$F$9)*(R25-SETTINGS!$F$5:$F$9)*SETTINGS!$H$5:$H$9),2))</f>
        <v/>
      </c>
      <c r="T25" s="45"/>
      <c r="U25" s="45"/>
      <c r="V25" s="40" t="str">
        <f t="shared" si="3"/>
        <v/>
      </c>
      <c r="W25" s="53" t="str">
        <f t="shared" si="4"/>
        <v/>
      </c>
      <c r="X25" s="54"/>
    </row>
    <row r="26" ht="19.5" customHeight="1">
      <c r="A26" s="16" t="str">
        <f t="shared" si="1"/>
        <v/>
      </c>
      <c r="B26" s="39" t="str">
        <f>IF(EMPLOYEES!B21="","",EMPLOYEES!B21)</f>
        <v/>
      </c>
      <c r="C26" s="39" t="str">
        <f>IF($B26="","",EMPLOYEES!C21)</f>
        <v/>
      </c>
      <c r="D26" s="39" t="str">
        <f>IF($B26="","",EMPLOYEES!D21)</f>
        <v/>
      </c>
      <c r="E26" s="40" t="str">
        <f>IF($B26="","",EMPLOYEES!F21)</f>
        <v/>
      </c>
      <c r="F26" s="41"/>
      <c r="G26" s="41"/>
      <c r="H26" s="40" t="str">
        <f>IF($B26="","",ROUND(E26/SETTINGS!$C$7*MIN(F26+G26,SETTINGS!$C$7),2))</f>
        <v/>
      </c>
      <c r="I26" s="40" t="str">
        <f>IF($B26="","",E26/SETTINGS!$C$7/SETTINGS!$C$8)</f>
        <v/>
      </c>
      <c r="J26" s="41"/>
      <c r="K26" s="41"/>
      <c r="L26" s="41"/>
      <c r="M26" s="40" t="str">
        <f>IF($B26="","",ROUND(I26*(J26*SETTINGS!$C$9+K26*SETTINGS!$C$10+L26*SETTINGS!$C$11),2))</f>
        <v/>
      </c>
      <c r="N26" s="40" t="str">
        <f>IF($B26="","",EMPLOYEES!G21)</f>
        <v/>
      </c>
      <c r="O26" s="45"/>
      <c r="P26" s="40" t="str">
        <f t="shared" si="2"/>
        <v/>
      </c>
      <c r="Q26" s="40" t="str">
        <f>IF($B26="","",ROUND(MIN(EMPLOYEES!H21,SETTINGS!$C$15)*SETTINGS!$C$18,2))</f>
        <v/>
      </c>
      <c r="R26" s="40" t="str">
        <f>IF($B26="","",MAX(0,P26-Q26-SETTINGS!$C$16-EMPLOYEES!I21*SETTINGS!$C$17))</f>
        <v/>
      </c>
      <c r="S26" s="40" t="str">
        <f>IF($B26="","",ROUND(SUMPRODUCT((R26&gt;SETTINGS!$F$5:$F$9)*(R26-SETTINGS!$F$5:$F$9)*SETTINGS!$H$5:$H$9),2))</f>
        <v/>
      </c>
      <c r="T26" s="45"/>
      <c r="U26" s="45"/>
      <c r="V26" s="40" t="str">
        <f t="shared" si="3"/>
        <v/>
      </c>
      <c r="W26" s="53" t="str">
        <f t="shared" si="4"/>
        <v/>
      </c>
      <c r="X26" s="54"/>
    </row>
    <row r="27" ht="19.5" customHeight="1">
      <c r="A27" s="16" t="str">
        <f t="shared" si="1"/>
        <v/>
      </c>
      <c r="B27" s="39" t="str">
        <f>IF(EMPLOYEES!B22="","",EMPLOYEES!B22)</f>
        <v/>
      </c>
      <c r="C27" s="39" t="str">
        <f>IF($B27="","",EMPLOYEES!C22)</f>
        <v/>
      </c>
      <c r="D27" s="39" t="str">
        <f>IF($B27="","",EMPLOYEES!D22)</f>
        <v/>
      </c>
      <c r="E27" s="40" t="str">
        <f>IF($B27="","",EMPLOYEES!F22)</f>
        <v/>
      </c>
      <c r="F27" s="41"/>
      <c r="G27" s="41"/>
      <c r="H27" s="40" t="str">
        <f>IF($B27="","",ROUND(E27/SETTINGS!$C$7*MIN(F27+G27,SETTINGS!$C$7),2))</f>
        <v/>
      </c>
      <c r="I27" s="40" t="str">
        <f>IF($B27="","",E27/SETTINGS!$C$7/SETTINGS!$C$8)</f>
        <v/>
      </c>
      <c r="J27" s="41"/>
      <c r="K27" s="41"/>
      <c r="L27" s="41"/>
      <c r="M27" s="40" t="str">
        <f>IF($B27="","",ROUND(I27*(J27*SETTINGS!$C$9+K27*SETTINGS!$C$10+L27*SETTINGS!$C$11),2))</f>
        <v/>
      </c>
      <c r="N27" s="40" t="str">
        <f>IF($B27="","",EMPLOYEES!G22)</f>
        <v/>
      </c>
      <c r="O27" s="45"/>
      <c r="P27" s="40" t="str">
        <f t="shared" si="2"/>
        <v/>
      </c>
      <c r="Q27" s="40" t="str">
        <f>IF($B27="","",ROUND(MIN(EMPLOYEES!H22,SETTINGS!$C$15)*SETTINGS!$C$18,2))</f>
        <v/>
      </c>
      <c r="R27" s="40" t="str">
        <f>IF($B27="","",MAX(0,P27-Q27-SETTINGS!$C$16-EMPLOYEES!I22*SETTINGS!$C$17))</f>
        <v/>
      </c>
      <c r="S27" s="40" t="str">
        <f>IF($B27="","",ROUND(SUMPRODUCT((R27&gt;SETTINGS!$F$5:$F$9)*(R27-SETTINGS!$F$5:$F$9)*SETTINGS!$H$5:$H$9),2))</f>
        <v/>
      </c>
      <c r="T27" s="45"/>
      <c r="U27" s="45"/>
      <c r="V27" s="40" t="str">
        <f t="shared" si="3"/>
        <v/>
      </c>
      <c r="W27" s="53" t="str">
        <f t="shared" si="4"/>
        <v/>
      </c>
      <c r="X27" s="54"/>
    </row>
    <row r="28" ht="19.5" customHeight="1">
      <c r="A28" s="16" t="str">
        <f t="shared" si="1"/>
        <v/>
      </c>
      <c r="B28" s="39" t="str">
        <f>IF(EMPLOYEES!B23="","",EMPLOYEES!B23)</f>
        <v/>
      </c>
      <c r="C28" s="39" t="str">
        <f>IF($B28="","",EMPLOYEES!C23)</f>
        <v/>
      </c>
      <c r="D28" s="39" t="str">
        <f>IF($B28="","",EMPLOYEES!D23)</f>
        <v/>
      </c>
      <c r="E28" s="40" t="str">
        <f>IF($B28="","",EMPLOYEES!F23)</f>
        <v/>
      </c>
      <c r="F28" s="41"/>
      <c r="G28" s="41"/>
      <c r="H28" s="40" t="str">
        <f>IF($B28="","",ROUND(E28/SETTINGS!$C$7*MIN(F28+G28,SETTINGS!$C$7),2))</f>
        <v/>
      </c>
      <c r="I28" s="40" t="str">
        <f>IF($B28="","",E28/SETTINGS!$C$7/SETTINGS!$C$8)</f>
        <v/>
      </c>
      <c r="J28" s="41"/>
      <c r="K28" s="41"/>
      <c r="L28" s="41"/>
      <c r="M28" s="40" t="str">
        <f>IF($B28="","",ROUND(I28*(J28*SETTINGS!$C$9+K28*SETTINGS!$C$10+L28*SETTINGS!$C$11),2))</f>
        <v/>
      </c>
      <c r="N28" s="40" t="str">
        <f>IF($B28="","",EMPLOYEES!G23)</f>
        <v/>
      </c>
      <c r="O28" s="45"/>
      <c r="P28" s="40" t="str">
        <f t="shared" si="2"/>
        <v/>
      </c>
      <c r="Q28" s="40" t="str">
        <f>IF($B28="","",ROUND(MIN(EMPLOYEES!H23,SETTINGS!$C$15)*SETTINGS!$C$18,2))</f>
        <v/>
      </c>
      <c r="R28" s="40" t="str">
        <f>IF($B28="","",MAX(0,P28-Q28-SETTINGS!$C$16-EMPLOYEES!I23*SETTINGS!$C$17))</f>
        <v/>
      </c>
      <c r="S28" s="40" t="str">
        <f>IF($B28="","",ROUND(SUMPRODUCT((R28&gt;SETTINGS!$F$5:$F$9)*(R28-SETTINGS!$F$5:$F$9)*SETTINGS!$H$5:$H$9),2))</f>
        <v/>
      </c>
      <c r="T28" s="45"/>
      <c r="U28" s="45"/>
      <c r="V28" s="40" t="str">
        <f t="shared" si="3"/>
        <v/>
      </c>
      <c r="W28" s="53" t="str">
        <f t="shared" si="4"/>
        <v/>
      </c>
      <c r="X28" s="54"/>
    </row>
    <row r="29" ht="19.5" customHeight="1">
      <c r="A29" s="16" t="str">
        <f t="shared" si="1"/>
        <v/>
      </c>
      <c r="B29" s="39" t="str">
        <f>IF(EMPLOYEES!B24="","",EMPLOYEES!B24)</f>
        <v/>
      </c>
      <c r="C29" s="39" t="str">
        <f>IF($B29="","",EMPLOYEES!C24)</f>
        <v/>
      </c>
      <c r="D29" s="39" t="str">
        <f>IF($B29="","",EMPLOYEES!D24)</f>
        <v/>
      </c>
      <c r="E29" s="40" t="str">
        <f>IF($B29="","",EMPLOYEES!F24)</f>
        <v/>
      </c>
      <c r="F29" s="41"/>
      <c r="G29" s="41"/>
      <c r="H29" s="40" t="str">
        <f>IF($B29="","",ROUND(E29/SETTINGS!$C$7*MIN(F29+G29,SETTINGS!$C$7),2))</f>
        <v/>
      </c>
      <c r="I29" s="40" t="str">
        <f>IF($B29="","",E29/SETTINGS!$C$7/SETTINGS!$C$8)</f>
        <v/>
      </c>
      <c r="J29" s="41"/>
      <c r="K29" s="41"/>
      <c r="L29" s="41"/>
      <c r="M29" s="40" t="str">
        <f>IF($B29="","",ROUND(I29*(J29*SETTINGS!$C$9+K29*SETTINGS!$C$10+L29*SETTINGS!$C$11),2))</f>
        <v/>
      </c>
      <c r="N29" s="40" t="str">
        <f>IF($B29="","",EMPLOYEES!G24)</f>
        <v/>
      </c>
      <c r="O29" s="45"/>
      <c r="P29" s="40" t="str">
        <f t="shared" si="2"/>
        <v/>
      </c>
      <c r="Q29" s="40" t="str">
        <f>IF($B29="","",ROUND(MIN(EMPLOYEES!H24,SETTINGS!$C$15)*SETTINGS!$C$18,2))</f>
        <v/>
      </c>
      <c r="R29" s="40" t="str">
        <f>IF($B29="","",MAX(0,P29-Q29-SETTINGS!$C$16-EMPLOYEES!I24*SETTINGS!$C$17))</f>
        <v/>
      </c>
      <c r="S29" s="40" t="str">
        <f>IF($B29="","",ROUND(SUMPRODUCT((R29&gt;SETTINGS!$F$5:$F$9)*(R29-SETTINGS!$F$5:$F$9)*SETTINGS!$H$5:$H$9),2))</f>
        <v/>
      </c>
      <c r="T29" s="45"/>
      <c r="U29" s="45"/>
      <c r="V29" s="40" t="str">
        <f t="shared" si="3"/>
        <v/>
      </c>
      <c r="W29" s="53" t="str">
        <f t="shared" si="4"/>
        <v/>
      </c>
      <c r="X29" s="54"/>
    </row>
    <row r="30" ht="19.5" customHeight="1">
      <c r="A30" s="16" t="str">
        <f t="shared" si="1"/>
        <v/>
      </c>
      <c r="B30" s="39" t="str">
        <f>IF(EMPLOYEES!B25="","",EMPLOYEES!B25)</f>
        <v/>
      </c>
      <c r="C30" s="39" t="str">
        <f>IF($B30="","",EMPLOYEES!C25)</f>
        <v/>
      </c>
      <c r="D30" s="39" t="str">
        <f>IF($B30="","",EMPLOYEES!D25)</f>
        <v/>
      </c>
      <c r="E30" s="40" t="str">
        <f>IF($B30="","",EMPLOYEES!F25)</f>
        <v/>
      </c>
      <c r="F30" s="41"/>
      <c r="G30" s="41"/>
      <c r="H30" s="40" t="str">
        <f>IF($B30="","",ROUND(E30/SETTINGS!$C$7*MIN(F30+G30,SETTINGS!$C$7),2))</f>
        <v/>
      </c>
      <c r="I30" s="40" t="str">
        <f>IF($B30="","",E30/SETTINGS!$C$7/SETTINGS!$C$8)</f>
        <v/>
      </c>
      <c r="J30" s="41"/>
      <c r="K30" s="41"/>
      <c r="L30" s="41"/>
      <c r="M30" s="40" t="str">
        <f>IF($B30="","",ROUND(I30*(J30*SETTINGS!$C$9+K30*SETTINGS!$C$10+L30*SETTINGS!$C$11),2))</f>
        <v/>
      </c>
      <c r="N30" s="40" t="str">
        <f>IF($B30="","",EMPLOYEES!G25)</f>
        <v/>
      </c>
      <c r="O30" s="45"/>
      <c r="P30" s="40" t="str">
        <f t="shared" si="2"/>
        <v/>
      </c>
      <c r="Q30" s="40" t="str">
        <f>IF($B30="","",ROUND(MIN(EMPLOYEES!H25,SETTINGS!$C$15)*SETTINGS!$C$18,2))</f>
        <v/>
      </c>
      <c r="R30" s="40" t="str">
        <f>IF($B30="","",MAX(0,P30-Q30-SETTINGS!$C$16-EMPLOYEES!I25*SETTINGS!$C$17))</f>
        <v/>
      </c>
      <c r="S30" s="40" t="str">
        <f>IF($B30="","",ROUND(SUMPRODUCT((R30&gt;SETTINGS!$F$5:$F$9)*(R30-SETTINGS!$F$5:$F$9)*SETTINGS!$H$5:$H$9),2))</f>
        <v/>
      </c>
      <c r="T30" s="45"/>
      <c r="U30" s="45"/>
      <c r="V30" s="40" t="str">
        <f t="shared" si="3"/>
        <v/>
      </c>
      <c r="W30" s="53" t="str">
        <f t="shared" si="4"/>
        <v/>
      </c>
      <c r="X30" s="54"/>
    </row>
    <row r="31" ht="19.5" customHeight="1">
      <c r="A31" s="16" t="str">
        <f t="shared" si="1"/>
        <v/>
      </c>
      <c r="B31" s="39" t="str">
        <f>IF(EMPLOYEES!B26="","",EMPLOYEES!B26)</f>
        <v/>
      </c>
      <c r="C31" s="39" t="str">
        <f>IF($B31="","",EMPLOYEES!C26)</f>
        <v/>
      </c>
      <c r="D31" s="39" t="str">
        <f>IF($B31="","",EMPLOYEES!D26)</f>
        <v/>
      </c>
      <c r="E31" s="40" t="str">
        <f>IF($B31="","",EMPLOYEES!F26)</f>
        <v/>
      </c>
      <c r="F31" s="41"/>
      <c r="G31" s="41"/>
      <c r="H31" s="40" t="str">
        <f>IF($B31="","",ROUND(E31/SETTINGS!$C$7*MIN(F31+G31,SETTINGS!$C$7),2))</f>
        <v/>
      </c>
      <c r="I31" s="40" t="str">
        <f>IF($B31="","",E31/SETTINGS!$C$7/SETTINGS!$C$8)</f>
        <v/>
      </c>
      <c r="J31" s="41"/>
      <c r="K31" s="41"/>
      <c r="L31" s="41"/>
      <c r="M31" s="40" t="str">
        <f>IF($B31="","",ROUND(I31*(J31*SETTINGS!$C$9+K31*SETTINGS!$C$10+L31*SETTINGS!$C$11),2))</f>
        <v/>
      </c>
      <c r="N31" s="40" t="str">
        <f>IF($B31="","",EMPLOYEES!G26)</f>
        <v/>
      </c>
      <c r="O31" s="45"/>
      <c r="P31" s="40" t="str">
        <f t="shared" si="2"/>
        <v/>
      </c>
      <c r="Q31" s="40" t="str">
        <f>IF($B31="","",ROUND(MIN(EMPLOYEES!H26,SETTINGS!$C$15)*SETTINGS!$C$18,2))</f>
        <v/>
      </c>
      <c r="R31" s="40" t="str">
        <f>IF($B31="","",MAX(0,P31-Q31-SETTINGS!$C$16-EMPLOYEES!I26*SETTINGS!$C$17))</f>
        <v/>
      </c>
      <c r="S31" s="40" t="str">
        <f>IF($B31="","",ROUND(SUMPRODUCT((R31&gt;SETTINGS!$F$5:$F$9)*(R31-SETTINGS!$F$5:$F$9)*SETTINGS!$H$5:$H$9),2))</f>
        <v/>
      </c>
      <c r="T31" s="45"/>
      <c r="U31" s="45"/>
      <c r="V31" s="40" t="str">
        <f t="shared" si="3"/>
        <v/>
      </c>
      <c r="W31" s="53" t="str">
        <f t="shared" si="4"/>
        <v/>
      </c>
      <c r="X31" s="54"/>
    </row>
    <row r="32" ht="19.5" customHeight="1">
      <c r="A32" s="16" t="str">
        <f t="shared" si="1"/>
        <v/>
      </c>
      <c r="B32" s="39" t="str">
        <f>IF(EMPLOYEES!B27="","",EMPLOYEES!B27)</f>
        <v/>
      </c>
      <c r="C32" s="39" t="str">
        <f>IF($B32="","",EMPLOYEES!C27)</f>
        <v/>
      </c>
      <c r="D32" s="39" t="str">
        <f>IF($B32="","",EMPLOYEES!D27)</f>
        <v/>
      </c>
      <c r="E32" s="40" t="str">
        <f>IF($B32="","",EMPLOYEES!F27)</f>
        <v/>
      </c>
      <c r="F32" s="41"/>
      <c r="G32" s="41"/>
      <c r="H32" s="40" t="str">
        <f>IF($B32="","",ROUND(E32/SETTINGS!$C$7*MIN(F32+G32,SETTINGS!$C$7),2))</f>
        <v/>
      </c>
      <c r="I32" s="40" t="str">
        <f>IF($B32="","",E32/SETTINGS!$C$7/SETTINGS!$C$8)</f>
        <v/>
      </c>
      <c r="J32" s="41"/>
      <c r="K32" s="41"/>
      <c r="L32" s="41"/>
      <c r="M32" s="40" t="str">
        <f>IF($B32="","",ROUND(I32*(J32*SETTINGS!$C$9+K32*SETTINGS!$C$10+L32*SETTINGS!$C$11),2))</f>
        <v/>
      </c>
      <c r="N32" s="40" t="str">
        <f>IF($B32="","",EMPLOYEES!G27)</f>
        <v/>
      </c>
      <c r="O32" s="45"/>
      <c r="P32" s="40" t="str">
        <f t="shared" si="2"/>
        <v/>
      </c>
      <c r="Q32" s="40" t="str">
        <f>IF($B32="","",ROUND(MIN(EMPLOYEES!H27,SETTINGS!$C$15)*SETTINGS!$C$18,2))</f>
        <v/>
      </c>
      <c r="R32" s="40" t="str">
        <f>IF($B32="","",MAX(0,P32-Q32-SETTINGS!$C$16-EMPLOYEES!I27*SETTINGS!$C$17))</f>
        <v/>
      </c>
      <c r="S32" s="40" t="str">
        <f>IF($B32="","",ROUND(SUMPRODUCT((R32&gt;SETTINGS!$F$5:$F$9)*(R32-SETTINGS!$F$5:$F$9)*SETTINGS!$H$5:$H$9),2))</f>
        <v/>
      </c>
      <c r="T32" s="45"/>
      <c r="U32" s="45"/>
      <c r="V32" s="40" t="str">
        <f t="shared" si="3"/>
        <v/>
      </c>
      <c r="W32" s="53" t="str">
        <f t="shared" si="4"/>
        <v/>
      </c>
      <c r="X32" s="54"/>
    </row>
    <row r="33" ht="19.5" customHeight="1">
      <c r="A33" s="16" t="str">
        <f t="shared" si="1"/>
        <v/>
      </c>
      <c r="B33" s="39" t="str">
        <f>IF(EMPLOYEES!B28="","",EMPLOYEES!B28)</f>
        <v/>
      </c>
      <c r="C33" s="39" t="str">
        <f>IF($B33="","",EMPLOYEES!C28)</f>
        <v/>
      </c>
      <c r="D33" s="39" t="str">
        <f>IF($B33="","",EMPLOYEES!D28)</f>
        <v/>
      </c>
      <c r="E33" s="40" t="str">
        <f>IF($B33="","",EMPLOYEES!F28)</f>
        <v/>
      </c>
      <c r="F33" s="41"/>
      <c r="G33" s="41"/>
      <c r="H33" s="40" t="str">
        <f>IF($B33="","",ROUND(E33/SETTINGS!$C$7*MIN(F33+G33,SETTINGS!$C$7),2))</f>
        <v/>
      </c>
      <c r="I33" s="40" t="str">
        <f>IF($B33="","",E33/SETTINGS!$C$7/SETTINGS!$C$8)</f>
        <v/>
      </c>
      <c r="J33" s="41"/>
      <c r="K33" s="41"/>
      <c r="L33" s="41"/>
      <c r="M33" s="40" t="str">
        <f>IF($B33="","",ROUND(I33*(J33*SETTINGS!$C$9+K33*SETTINGS!$C$10+L33*SETTINGS!$C$11),2))</f>
        <v/>
      </c>
      <c r="N33" s="40" t="str">
        <f>IF($B33="","",EMPLOYEES!G28)</f>
        <v/>
      </c>
      <c r="O33" s="45"/>
      <c r="P33" s="40" t="str">
        <f t="shared" si="2"/>
        <v/>
      </c>
      <c r="Q33" s="40" t="str">
        <f>IF($B33="","",ROUND(MIN(EMPLOYEES!H28,SETTINGS!$C$15)*SETTINGS!$C$18,2))</f>
        <v/>
      </c>
      <c r="R33" s="40" t="str">
        <f>IF($B33="","",MAX(0,P33-Q33-SETTINGS!$C$16-EMPLOYEES!I28*SETTINGS!$C$17))</f>
        <v/>
      </c>
      <c r="S33" s="40" t="str">
        <f>IF($B33="","",ROUND(SUMPRODUCT((R33&gt;SETTINGS!$F$5:$F$9)*(R33-SETTINGS!$F$5:$F$9)*SETTINGS!$H$5:$H$9),2))</f>
        <v/>
      </c>
      <c r="T33" s="45"/>
      <c r="U33" s="45"/>
      <c r="V33" s="40" t="str">
        <f t="shared" si="3"/>
        <v/>
      </c>
      <c r="W33" s="53" t="str">
        <f t="shared" si="4"/>
        <v/>
      </c>
      <c r="X33" s="54"/>
    </row>
    <row r="34" ht="19.5" customHeight="1">
      <c r="A34" s="16" t="str">
        <f t="shared" si="1"/>
        <v/>
      </c>
      <c r="B34" s="39" t="str">
        <f>IF(EMPLOYEES!B29="","",EMPLOYEES!B29)</f>
        <v/>
      </c>
      <c r="C34" s="39" t="str">
        <f>IF($B34="","",EMPLOYEES!C29)</f>
        <v/>
      </c>
      <c r="D34" s="39" t="str">
        <f>IF($B34="","",EMPLOYEES!D29)</f>
        <v/>
      </c>
      <c r="E34" s="40" t="str">
        <f>IF($B34="","",EMPLOYEES!F29)</f>
        <v/>
      </c>
      <c r="F34" s="41"/>
      <c r="G34" s="41"/>
      <c r="H34" s="40" t="str">
        <f>IF($B34="","",ROUND(E34/SETTINGS!$C$7*MIN(F34+G34,SETTINGS!$C$7),2))</f>
        <v/>
      </c>
      <c r="I34" s="40" t="str">
        <f>IF($B34="","",E34/SETTINGS!$C$7/SETTINGS!$C$8)</f>
        <v/>
      </c>
      <c r="J34" s="41"/>
      <c r="K34" s="41"/>
      <c r="L34" s="41"/>
      <c r="M34" s="40" t="str">
        <f>IF($B34="","",ROUND(I34*(J34*SETTINGS!$C$9+K34*SETTINGS!$C$10+L34*SETTINGS!$C$11),2))</f>
        <v/>
      </c>
      <c r="N34" s="40" t="str">
        <f>IF($B34="","",EMPLOYEES!G29)</f>
        <v/>
      </c>
      <c r="O34" s="45"/>
      <c r="P34" s="40" t="str">
        <f t="shared" si="2"/>
        <v/>
      </c>
      <c r="Q34" s="40" t="str">
        <f>IF($B34="","",ROUND(MIN(EMPLOYEES!H29,SETTINGS!$C$15)*SETTINGS!$C$18,2))</f>
        <v/>
      </c>
      <c r="R34" s="40" t="str">
        <f>IF($B34="","",MAX(0,P34-Q34-SETTINGS!$C$16-EMPLOYEES!I29*SETTINGS!$C$17))</f>
        <v/>
      </c>
      <c r="S34" s="40" t="str">
        <f>IF($B34="","",ROUND(SUMPRODUCT((R34&gt;SETTINGS!$F$5:$F$9)*(R34-SETTINGS!$F$5:$F$9)*SETTINGS!$H$5:$H$9),2))</f>
        <v/>
      </c>
      <c r="T34" s="45"/>
      <c r="U34" s="45"/>
      <c r="V34" s="40" t="str">
        <f t="shared" si="3"/>
        <v/>
      </c>
      <c r="W34" s="53" t="str">
        <f t="shared" si="4"/>
        <v/>
      </c>
      <c r="X34" s="54"/>
    </row>
    <row r="35" ht="19.5" customHeight="1">
      <c r="A35" s="16" t="str">
        <f t="shared" si="1"/>
        <v/>
      </c>
      <c r="B35" s="39" t="str">
        <f>IF(EMPLOYEES!B30="","",EMPLOYEES!B30)</f>
        <v/>
      </c>
      <c r="C35" s="39" t="str">
        <f>IF($B35="","",EMPLOYEES!C30)</f>
        <v/>
      </c>
      <c r="D35" s="39" t="str">
        <f>IF($B35="","",EMPLOYEES!D30)</f>
        <v/>
      </c>
      <c r="E35" s="40" t="str">
        <f>IF($B35="","",EMPLOYEES!F30)</f>
        <v/>
      </c>
      <c r="F35" s="41"/>
      <c r="G35" s="41"/>
      <c r="H35" s="40" t="str">
        <f>IF($B35="","",ROUND(E35/SETTINGS!$C$7*MIN(F35+G35,SETTINGS!$C$7),2))</f>
        <v/>
      </c>
      <c r="I35" s="40" t="str">
        <f>IF($B35="","",E35/SETTINGS!$C$7/SETTINGS!$C$8)</f>
        <v/>
      </c>
      <c r="J35" s="41"/>
      <c r="K35" s="41"/>
      <c r="L35" s="41"/>
      <c r="M35" s="40" t="str">
        <f>IF($B35="","",ROUND(I35*(J35*SETTINGS!$C$9+K35*SETTINGS!$C$10+L35*SETTINGS!$C$11),2))</f>
        <v/>
      </c>
      <c r="N35" s="40" t="str">
        <f>IF($B35="","",EMPLOYEES!G30)</f>
        <v/>
      </c>
      <c r="O35" s="45"/>
      <c r="P35" s="40" t="str">
        <f t="shared" si="2"/>
        <v/>
      </c>
      <c r="Q35" s="40" t="str">
        <f>IF($B35="","",ROUND(MIN(EMPLOYEES!H30,SETTINGS!$C$15)*SETTINGS!$C$18,2))</f>
        <v/>
      </c>
      <c r="R35" s="40" t="str">
        <f>IF($B35="","",MAX(0,P35-Q35-SETTINGS!$C$16-EMPLOYEES!I30*SETTINGS!$C$17))</f>
        <v/>
      </c>
      <c r="S35" s="40" t="str">
        <f>IF($B35="","",ROUND(SUMPRODUCT((R35&gt;SETTINGS!$F$5:$F$9)*(R35-SETTINGS!$F$5:$F$9)*SETTINGS!$H$5:$H$9),2))</f>
        <v/>
      </c>
      <c r="T35" s="45"/>
      <c r="U35" s="45"/>
      <c r="V35" s="40" t="str">
        <f t="shared" si="3"/>
        <v/>
      </c>
      <c r="W35" s="53" t="str">
        <f t="shared" si="4"/>
        <v/>
      </c>
      <c r="X35" s="54"/>
    </row>
    <row r="36" ht="19.5" customHeight="1">
      <c r="A36" s="16" t="str">
        <f t="shared" si="1"/>
        <v/>
      </c>
      <c r="B36" s="39" t="str">
        <f>IF(EMPLOYEES!B31="","",EMPLOYEES!B31)</f>
        <v/>
      </c>
      <c r="C36" s="39" t="str">
        <f>IF($B36="","",EMPLOYEES!C31)</f>
        <v/>
      </c>
      <c r="D36" s="39" t="str">
        <f>IF($B36="","",EMPLOYEES!D31)</f>
        <v/>
      </c>
      <c r="E36" s="40" t="str">
        <f>IF($B36="","",EMPLOYEES!F31)</f>
        <v/>
      </c>
      <c r="F36" s="41"/>
      <c r="G36" s="41"/>
      <c r="H36" s="40" t="str">
        <f>IF($B36="","",ROUND(E36/SETTINGS!$C$7*MIN(F36+G36,SETTINGS!$C$7),2))</f>
        <v/>
      </c>
      <c r="I36" s="40" t="str">
        <f>IF($B36="","",E36/SETTINGS!$C$7/SETTINGS!$C$8)</f>
        <v/>
      </c>
      <c r="J36" s="41"/>
      <c r="K36" s="41"/>
      <c r="L36" s="41"/>
      <c r="M36" s="40" t="str">
        <f>IF($B36="","",ROUND(I36*(J36*SETTINGS!$C$9+K36*SETTINGS!$C$10+L36*SETTINGS!$C$11),2))</f>
        <v/>
      </c>
      <c r="N36" s="40" t="str">
        <f>IF($B36="","",EMPLOYEES!G31)</f>
        <v/>
      </c>
      <c r="O36" s="45"/>
      <c r="P36" s="40" t="str">
        <f t="shared" si="2"/>
        <v/>
      </c>
      <c r="Q36" s="40" t="str">
        <f>IF($B36="","",ROUND(MIN(EMPLOYEES!H31,SETTINGS!$C$15)*SETTINGS!$C$18,2))</f>
        <v/>
      </c>
      <c r="R36" s="40" t="str">
        <f>IF($B36="","",MAX(0,P36-Q36-SETTINGS!$C$16-EMPLOYEES!I31*SETTINGS!$C$17))</f>
        <v/>
      </c>
      <c r="S36" s="40" t="str">
        <f>IF($B36="","",ROUND(SUMPRODUCT((R36&gt;SETTINGS!$F$5:$F$9)*(R36-SETTINGS!$F$5:$F$9)*SETTINGS!$H$5:$H$9),2))</f>
        <v/>
      </c>
      <c r="T36" s="45"/>
      <c r="U36" s="45"/>
      <c r="V36" s="40" t="str">
        <f t="shared" si="3"/>
        <v/>
      </c>
      <c r="W36" s="53" t="str">
        <f t="shared" si="4"/>
        <v/>
      </c>
      <c r="X36" s="54"/>
    </row>
    <row r="37" ht="19.5" customHeight="1">
      <c r="A37" s="16" t="str">
        <f t="shared" si="1"/>
        <v/>
      </c>
      <c r="B37" s="39" t="str">
        <f>IF(EMPLOYEES!B32="","",EMPLOYEES!B32)</f>
        <v/>
      </c>
      <c r="C37" s="39" t="str">
        <f>IF($B37="","",EMPLOYEES!C32)</f>
        <v/>
      </c>
      <c r="D37" s="39" t="str">
        <f>IF($B37="","",EMPLOYEES!D32)</f>
        <v/>
      </c>
      <c r="E37" s="40" t="str">
        <f>IF($B37="","",EMPLOYEES!F32)</f>
        <v/>
      </c>
      <c r="F37" s="41"/>
      <c r="G37" s="41"/>
      <c r="H37" s="40" t="str">
        <f>IF($B37="","",ROUND(E37/SETTINGS!$C$7*MIN(F37+G37,SETTINGS!$C$7),2))</f>
        <v/>
      </c>
      <c r="I37" s="40" t="str">
        <f>IF($B37="","",E37/SETTINGS!$C$7/SETTINGS!$C$8)</f>
        <v/>
      </c>
      <c r="J37" s="41"/>
      <c r="K37" s="41"/>
      <c r="L37" s="41"/>
      <c r="M37" s="40" t="str">
        <f>IF($B37="","",ROUND(I37*(J37*SETTINGS!$C$9+K37*SETTINGS!$C$10+L37*SETTINGS!$C$11),2))</f>
        <v/>
      </c>
      <c r="N37" s="40" t="str">
        <f>IF($B37="","",EMPLOYEES!G32)</f>
        <v/>
      </c>
      <c r="O37" s="45"/>
      <c r="P37" s="40" t="str">
        <f t="shared" si="2"/>
        <v/>
      </c>
      <c r="Q37" s="40" t="str">
        <f>IF($B37="","",ROUND(MIN(EMPLOYEES!H32,SETTINGS!$C$15)*SETTINGS!$C$18,2))</f>
        <v/>
      </c>
      <c r="R37" s="40" t="str">
        <f>IF($B37="","",MAX(0,P37-Q37-SETTINGS!$C$16-EMPLOYEES!I32*SETTINGS!$C$17))</f>
        <v/>
      </c>
      <c r="S37" s="40" t="str">
        <f>IF($B37="","",ROUND(SUMPRODUCT((R37&gt;SETTINGS!$F$5:$F$9)*(R37-SETTINGS!$F$5:$F$9)*SETTINGS!$H$5:$H$9),2))</f>
        <v/>
      </c>
      <c r="T37" s="45"/>
      <c r="U37" s="45"/>
      <c r="V37" s="40" t="str">
        <f t="shared" si="3"/>
        <v/>
      </c>
      <c r="W37" s="53" t="str">
        <f t="shared" si="4"/>
        <v/>
      </c>
      <c r="X37" s="54"/>
    </row>
    <row r="38" ht="19.5" customHeight="1">
      <c r="A38" s="16" t="str">
        <f t="shared" si="1"/>
        <v/>
      </c>
      <c r="B38" s="39" t="str">
        <f>IF(EMPLOYEES!B33="","",EMPLOYEES!B33)</f>
        <v/>
      </c>
      <c r="C38" s="39" t="str">
        <f>IF($B38="","",EMPLOYEES!C33)</f>
        <v/>
      </c>
      <c r="D38" s="39" t="str">
        <f>IF($B38="","",EMPLOYEES!D33)</f>
        <v/>
      </c>
      <c r="E38" s="40" t="str">
        <f>IF($B38="","",EMPLOYEES!F33)</f>
        <v/>
      </c>
      <c r="F38" s="41"/>
      <c r="G38" s="41"/>
      <c r="H38" s="40" t="str">
        <f>IF($B38="","",ROUND(E38/SETTINGS!$C$7*MIN(F38+G38,SETTINGS!$C$7),2))</f>
        <v/>
      </c>
      <c r="I38" s="40" t="str">
        <f>IF($B38="","",E38/SETTINGS!$C$7/SETTINGS!$C$8)</f>
        <v/>
      </c>
      <c r="J38" s="41"/>
      <c r="K38" s="41"/>
      <c r="L38" s="41"/>
      <c r="M38" s="40" t="str">
        <f>IF($B38="","",ROUND(I38*(J38*SETTINGS!$C$9+K38*SETTINGS!$C$10+L38*SETTINGS!$C$11),2))</f>
        <v/>
      </c>
      <c r="N38" s="40" t="str">
        <f>IF($B38="","",EMPLOYEES!G33)</f>
        <v/>
      </c>
      <c r="O38" s="45"/>
      <c r="P38" s="40" t="str">
        <f t="shared" si="2"/>
        <v/>
      </c>
      <c r="Q38" s="40" t="str">
        <f>IF($B38="","",ROUND(MIN(EMPLOYEES!H33,SETTINGS!$C$15)*SETTINGS!$C$18,2))</f>
        <v/>
      </c>
      <c r="R38" s="40" t="str">
        <f>IF($B38="","",MAX(0,P38-Q38-SETTINGS!$C$16-EMPLOYEES!I33*SETTINGS!$C$17))</f>
        <v/>
      </c>
      <c r="S38" s="40" t="str">
        <f>IF($B38="","",ROUND(SUMPRODUCT((R38&gt;SETTINGS!$F$5:$F$9)*(R38-SETTINGS!$F$5:$F$9)*SETTINGS!$H$5:$H$9),2))</f>
        <v/>
      </c>
      <c r="T38" s="45"/>
      <c r="U38" s="45"/>
      <c r="V38" s="40" t="str">
        <f t="shared" si="3"/>
        <v/>
      </c>
      <c r="W38" s="53" t="str">
        <f t="shared" si="4"/>
        <v/>
      </c>
      <c r="X38" s="54"/>
    </row>
    <row r="39" ht="19.5" customHeight="1">
      <c r="A39" s="16" t="str">
        <f t="shared" si="1"/>
        <v/>
      </c>
      <c r="B39" s="39" t="str">
        <f>IF(EMPLOYEES!B34="","",EMPLOYEES!B34)</f>
        <v/>
      </c>
      <c r="C39" s="39" t="str">
        <f>IF($B39="","",EMPLOYEES!C34)</f>
        <v/>
      </c>
      <c r="D39" s="39" t="str">
        <f>IF($B39="","",EMPLOYEES!D34)</f>
        <v/>
      </c>
      <c r="E39" s="40" t="str">
        <f>IF($B39="","",EMPLOYEES!F34)</f>
        <v/>
      </c>
      <c r="F39" s="41"/>
      <c r="G39" s="41"/>
      <c r="H39" s="40" t="str">
        <f>IF($B39="","",ROUND(E39/SETTINGS!$C$7*MIN(F39+G39,SETTINGS!$C$7),2))</f>
        <v/>
      </c>
      <c r="I39" s="40" t="str">
        <f>IF($B39="","",E39/SETTINGS!$C$7/SETTINGS!$C$8)</f>
        <v/>
      </c>
      <c r="J39" s="41"/>
      <c r="K39" s="41"/>
      <c r="L39" s="41"/>
      <c r="M39" s="40" t="str">
        <f>IF($B39="","",ROUND(I39*(J39*SETTINGS!$C$9+K39*SETTINGS!$C$10+L39*SETTINGS!$C$11),2))</f>
        <v/>
      </c>
      <c r="N39" s="40" t="str">
        <f>IF($B39="","",EMPLOYEES!G34)</f>
        <v/>
      </c>
      <c r="O39" s="45"/>
      <c r="P39" s="40" t="str">
        <f t="shared" si="2"/>
        <v/>
      </c>
      <c r="Q39" s="40" t="str">
        <f>IF($B39="","",ROUND(MIN(EMPLOYEES!H34,SETTINGS!$C$15)*SETTINGS!$C$18,2))</f>
        <v/>
      </c>
      <c r="R39" s="40" t="str">
        <f>IF($B39="","",MAX(0,P39-Q39-SETTINGS!$C$16-EMPLOYEES!I34*SETTINGS!$C$17))</f>
        <v/>
      </c>
      <c r="S39" s="40" t="str">
        <f>IF($B39="","",ROUND(SUMPRODUCT((R39&gt;SETTINGS!$F$5:$F$9)*(R39-SETTINGS!$F$5:$F$9)*SETTINGS!$H$5:$H$9),2))</f>
        <v/>
      </c>
      <c r="T39" s="45"/>
      <c r="U39" s="45"/>
      <c r="V39" s="40" t="str">
        <f t="shared" si="3"/>
        <v/>
      </c>
      <c r="W39" s="53" t="str">
        <f t="shared" si="4"/>
        <v/>
      </c>
      <c r="X39" s="54"/>
    </row>
    <row r="40" ht="19.5" customHeight="1">
      <c r="A40" s="16" t="str">
        <f t="shared" si="1"/>
        <v/>
      </c>
      <c r="B40" s="39" t="str">
        <f>IF(EMPLOYEES!B35="","",EMPLOYEES!B35)</f>
        <v/>
      </c>
      <c r="C40" s="39" t="str">
        <f>IF($B40="","",EMPLOYEES!C35)</f>
        <v/>
      </c>
      <c r="D40" s="39" t="str">
        <f>IF($B40="","",EMPLOYEES!D35)</f>
        <v/>
      </c>
      <c r="E40" s="40" t="str">
        <f>IF($B40="","",EMPLOYEES!F35)</f>
        <v/>
      </c>
      <c r="F40" s="41"/>
      <c r="G40" s="41"/>
      <c r="H40" s="40" t="str">
        <f>IF($B40="","",ROUND(E40/SETTINGS!$C$7*MIN(F40+G40,SETTINGS!$C$7),2))</f>
        <v/>
      </c>
      <c r="I40" s="40" t="str">
        <f>IF($B40="","",E40/SETTINGS!$C$7/SETTINGS!$C$8)</f>
        <v/>
      </c>
      <c r="J40" s="41"/>
      <c r="K40" s="41"/>
      <c r="L40" s="41"/>
      <c r="M40" s="40" t="str">
        <f>IF($B40="","",ROUND(I40*(J40*SETTINGS!$C$9+K40*SETTINGS!$C$10+L40*SETTINGS!$C$11),2))</f>
        <v/>
      </c>
      <c r="N40" s="40" t="str">
        <f>IF($B40="","",EMPLOYEES!G35)</f>
        <v/>
      </c>
      <c r="O40" s="45"/>
      <c r="P40" s="40" t="str">
        <f t="shared" si="2"/>
        <v/>
      </c>
      <c r="Q40" s="40" t="str">
        <f>IF($B40="","",ROUND(MIN(EMPLOYEES!H35,SETTINGS!$C$15)*SETTINGS!$C$18,2))</f>
        <v/>
      </c>
      <c r="R40" s="40" t="str">
        <f>IF($B40="","",MAX(0,P40-Q40-SETTINGS!$C$16-EMPLOYEES!I35*SETTINGS!$C$17))</f>
        <v/>
      </c>
      <c r="S40" s="40" t="str">
        <f>IF($B40="","",ROUND(SUMPRODUCT((R40&gt;SETTINGS!$F$5:$F$9)*(R40-SETTINGS!$F$5:$F$9)*SETTINGS!$H$5:$H$9),2))</f>
        <v/>
      </c>
      <c r="T40" s="45"/>
      <c r="U40" s="45"/>
      <c r="V40" s="40" t="str">
        <f t="shared" si="3"/>
        <v/>
      </c>
      <c r="W40" s="53" t="str">
        <f t="shared" si="4"/>
        <v/>
      </c>
      <c r="X40" s="54"/>
    </row>
    <row r="41" ht="19.5" customHeight="1">
      <c r="A41" s="16" t="str">
        <f t="shared" si="1"/>
        <v/>
      </c>
      <c r="B41" s="39" t="str">
        <f>IF(EMPLOYEES!B36="","",EMPLOYEES!B36)</f>
        <v/>
      </c>
      <c r="C41" s="39" t="str">
        <f>IF($B41="","",EMPLOYEES!C36)</f>
        <v/>
      </c>
      <c r="D41" s="39" t="str">
        <f>IF($B41="","",EMPLOYEES!D36)</f>
        <v/>
      </c>
      <c r="E41" s="40" t="str">
        <f>IF($B41="","",EMPLOYEES!F36)</f>
        <v/>
      </c>
      <c r="F41" s="41"/>
      <c r="G41" s="41"/>
      <c r="H41" s="40" t="str">
        <f>IF($B41="","",ROUND(E41/SETTINGS!$C$7*MIN(F41+G41,SETTINGS!$C$7),2))</f>
        <v/>
      </c>
      <c r="I41" s="40" t="str">
        <f>IF($B41="","",E41/SETTINGS!$C$7/SETTINGS!$C$8)</f>
        <v/>
      </c>
      <c r="J41" s="41"/>
      <c r="K41" s="41"/>
      <c r="L41" s="41"/>
      <c r="M41" s="40" t="str">
        <f>IF($B41="","",ROUND(I41*(J41*SETTINGS!$C$9+K41*SETTINGS!$C$10+L41*SETTINGS!$C$11),2))</f>
        <v/>
      </c>
      <c r="N41" s="40" t="str">
        <f>IF($B41="","",EMPLOYEES!G36)</f>
        <v/>
      </c>
      <c r="O41" s="45"/>
      <c r="P41" s="40" t="str">
        <f t="shared" si="2"/>
        <v/>
      </c>
      <c r="Q41" s="40" t="str">
        <f>IF($B41="","",ROUND(MIN(EMPLOYEES!H36,SETTINGS!$C$15)*SETTINGS!$C$18,2))</f>
        <v/>
      </c>
      <c r="R41" s="40" t="str">
        <f>IF($B41="","",MAX(0,P41-Q41-SETTINGS!$C$16-EMPLOYEES!I36*SETTINGS!$C$17))</f>
        <v/>
      </c>
      <c r="S41" s="40" t="str">
        <f>IF($B41="","",ROUND(SUMPRODUCT((R41&gt;SETTINGS!$F$5:$F$9)*(R41-SETTINGS!$F$5:$F$9)*SETTINGS!$H$5:$H$9),2))</f>
        <v/>
      </c>
      <c r="T41" s="45"/>
      <c r="U41" s="45"/>
      <c r="V41" s="40" t="str">
        <f t="shared" si="3"/>
        <v/>
      </c>
      <c r="W41" s="53" t="str">
        <f t="shared" si="4"/>
        <v/>
      </c>
      <c r="X41" s="54"/>
    </row>
    <row r="42" ht="19.5" customHeight="1">
      <c r="A42" s="16" t="str">
        <f t="shared" si="1"/>
        <v/>
      </c>
      <c r="B42" s="39" t="str">
        <f>IF(EMPLOYEES!B37="","",EMPLOYEES!B37)</f>
        <v/>
      </c>
      <c r="C42" s="39" t="str">
        <f>IF($B42="","",EMPLOYEES!C37)</f>
        <v/>
      </c>
      <c r="D42" s="39" t="str">
        <f>IF($B42="","",EMPLOYEES!D37)</f>
        <v/>
      </c>
      <c r="E42" s="40" t="str">
        <f>IF($B42="","",EMPLOYEES!F37)</f>
        <v/>
      </c>
      <c r="F42" s="41"/>
      <c r="G42" s="41"/>
      <c r="H42" s="40" t="str">
        <f>IF($B42="","",ROUND(E42/SETTINGS!$C$7*MIN(F42+G42,SETTINGS!$C$7),2))</f>
        <v/>
      </c>
      <c r="I42" s="40" t="str">
        <f>IF($B42="","",E42/SETTINGS!$C$7/SETTINGS!$C$8)</f>
        <v/>
      </c>
      <c r="J42" s="41"/>
      <c r="K42" s="41"/>
      <c r="L42" s="41"/>
      <c r="M42" s="40" t="str">
        <f>IF($B42="","",ROUND(I42*(J42*SETTINGS!$C$9+K42*SETTINGS!$C$10+L42*SETTINGS!$C$11),2))</f>
        <v/>
      </c>
      <c r="N42" s="40" t="str">
        <f>IF($B42="","",EMPLOYEES!G37)</f>
        <v/>
      </c>
      <c r="O42" s="45"/>
      <c r="P42" s="40" t="str">
        <f t="shared" si="2"/>
        <v/>
      </c>
      <c r="Q42" s="40" t="str">
        <f>IF($B42="","",ROUND(MIN(EMPLOYEES!H37,SETTINGS!$C$15)*SETTINGS!$C$18,2))</f>
        <v/>
      </c>
      <c r="R42" s="40" t="str">
        <f>IF($B42="","",MAX(0,P42-Q42-SETTINGS!$C$16-EMPLOYEES!I37*SETTINGS!$C$17))</f>
        <v/>
      </c>
      <c r="S42" s="40" t="str">
        <f>IF($B42="","",ROUND(SUMPRODUCT((R42&gt;SETTINGS!$F$5:$F$9)*(R42-SETTINGS!$F$5:$F$9)*SETTINGS!$H$5:$H$9),2))</f>
        <v/>
      </c>
      <c r="T42" s="45"/>
      <c r="U42" s="45"/>
      <c r="V42" s="40" t="str">
        <f t="shared" si="3"/>
        <v/>
      </c>
      <c r="W42" s="53" t="str">
        <f t="shared" si="4"/>
        <v/>
      </c>
      <c r="X42" s="54"/>
    </row>
    <row r="43" ht="19.5" customHeight="1">
      <c r="A43" s="16" t="str">
        <f t="shared" si="1"/>
        <v/>
      </c>
      <c r="B43" s="39" t="str">
        <f>IF(EMPLOYEES!B38="","",EMPLOYEES!B38)</f>
        <v/>
      </c>
      <c r="C43" s="39" t="str">
        <f>IF($B43="","",EMPLOYEES!C38)</f>
        <v/>
      </c>
      <c r="D43" s="39" t="str">
        <f>IF($B43="","",EMPLOYEES!D38)</f>
        <v/>
      </c>
      <c r="E43" s="40" t="str">
        <f>IF($B43="","",EMPLOYEES!F38)</f>
        <v/>
      </c>
      <c r="F43" s="41"/>
      <c r="G43" s="41"/>
      <c r="H43" s="40" t="str">
        <f>IF($B43="","",ROUND(E43/SETTINGS!$C$7*MIN(F43+G43,SETTINGS!$C$7),2))</f>
        <v/>
      </c>
      <c r="I43" s="40" t="str">
        <f>IF($B43="","",E43/SETTINGS!$C$7/SETTINGS!$C$8)</f>
        <v/>
      </c>
      <c r="J43" s="41"/>
      <c r="K43" s="41"/>
      <c r="L43" s="41"/>
      <c r="M43" s="40" t="str">
        <f>IF($B43="","",ROUND(I43*(J43*SETTINGS!$C$9+K43*SETTINGS!$C$10+L43*SETTINGS!$C$11),2))</f>
        <v/>
      </c>
      <c r="N43" s="40" t="str">
        <f>IF($B43="","",EMPLOYEES!G38)</f>
        <v/>
      </c>
      <c r="O43" s="45"/>
      <c r="P43" s="40" t="str">
        <f t="shared" si="2"/>
        <v/>
      </c>
      <c r="Q43" s="40" t="str">
        <f>IF($B43="","",ROUND(MIN(EMPLOYEES!H38,SETTINGS!$C$15)*SETTINGS!$C$18,2))</f>
        <v/>
      </c>
      <c r="R43" s="40" t="str">
        <f>IF($B43="","",MAX(0,P43-Q43-SETTINGS!$C$16-EMPLOYEES!I38*SETTINGS!$C$17))</f>
        <v/>
      </c>
      <c r="S43" s="40" t="str">
        <f>IF($B43="","",ROUND(SUMPRODUCT((R43&gt;SETTINGS!$F$5:$F$9)*(R43-SETTINGS!$F$5:$F$9)*SETTINGS!$H$5:$H$9),2))</f>
        <v/>
      </c>
      <c r="T43" s="45"/>
      <c r="U43" s="45"/>
      <c r="V43" s="40" t="str">
        <f t="shared" si="3"/>
        <v/>
      </c>
      <c r="W43" s="53" t="str">
        <f t="shared" si="4"/>
        <v/>
      </c>
      <c r="X43" s="54"/>
    </row>
    <row r="44" ht="19.5" customHeight="1">
      <c r="A44" s="16" t="str">
        <f t="shared" si="1"/>
        <v/>
      </c>
      <c r="B44" s="39" t="str">
        <f>IF(EMPLOYEES!B39="","",EMPLOYEES!B39)</f>
        <v/>
      </c>
      <c r="C44" s="39" t="str">
        <f>IF($B44="","",EMPLOYEES!C39)</f>
        <v/>
      </c>
      <c r="D44" s="39" t="str">
        <f>IF($B44="","",EMPLOYEES!D39)</f>
        <v/>
      </c>
      <c r="E44" s="40" t="str">
        <f>IF($B44="","",EMPLOYEES!F39)</f>
        <v/>
      </c>
      <c r="F44" s="41"/>
      <c r="G44" s="41"/>
      <c r="H44" s="40" t="str">
        <f>IF($B44="","",ROUND(E44/SETTINGS!$C$7*MIN(F44+G44,SETTINGS!$C$7),2))</f>
        <v/>
      </c>
      <c r="I44" s="40" t="str">
        <f>IF($B44="","",E44/SETTINGS!$C$7/SETTINGS!$C$8)</f>
        <v/>
      </c>
      <c r="J44" s="41"/>
      <c r="K44" s="41"/>
      <c r="L44" s="41"/>
      <c r="M44" s="40" t="str">
        <f>IF($B44="","",ROUND(I44*(J44*SETTINGS!$C$9+K44*SETTINGS!$C$10+L44*SETTINGS!$C$11),2))</f>
        <v/>
      </c>
      <c r="N44" s="40" t="str">
        <f>IF($B44="","",EMPLOYEES!G39)</f>
        <v/>
      </c>
      <c r="O44" s="45"/>
      <c r="P44" s="40" t="str">
        <f t="shared" si="2"/>
        <v/>
      </c>
      <c r="Q44" s="40" t="str">
        <f>IF($B44="","",ROUND(MIN(EMPLOYEES!H39,SETTINGS!$C$15)*SETTINGS!$C$18,2))</f>
        <v/>
      </c>
      <c r="R44" s="40" t="str">
        <f>IF($B44="","",MAX(0,P44-Q44-SETTINGS!$C$16-EMPLOYEES!I39*SETTINGS!$C$17))</f>
        <v/>
      </c>
      <c r="S44" s="40" t="str">
        <f>IF($B44="","",ROUND(SUMPRODUCT((R44&gt;SETTINGS!$F$5:$F$9)*(R44-SETTINGS!$F$5:$F$9)*SETTINGS!$H$5:$H$9),2))</f>
        <v/>
      </c>
      <c r="T44" s="45"/>
      <c r="U44" s="45"/>
      <c r="V44" s="40" t="str">
        <f t="shared" si="3"/>
        <v/>
      </c>
      <c r="W44" s="53" t="str">
        <f t="shared" si="4"/>
        <v/>
      </c>
      <c r="X44" s="54"/>
    </row>
    <row r="45" ht="19.5" customHeight="1">
      <c r="A45" s="16" t="str">
        <f t="shared" si="1"/>
        <v/>
      </c>
      <c r="B45" s="39" t="str">
        <f>IF(EMPLOYEES!B40="","",EMPLOYEES!B40)</f>
        <v/>
      </c>
      <c r="C45" s="39" t="str">
        <f>IF($B45="","",EMPLOYEES!C40)</f>
        <v/>
      </c>
      <c r="D45" s="39" t="str">
        <f>IF($B45="","",EMPLOYEES!D40)</f>
        <v/>
      </c>
      <c r="E45" s="40" t="str">
        <f>IF($B45="","",EMPLOYEES!F40)</f>
        <v/>
      </c>
      <c r="F45" s="41"/>
      <c r="G45" s="41"/>
      <c r="H45" s="40" t="str">
        <f>IF($B45="","",ROUND(E45/SETTINGS!$C$7*MIN(F45+G45,SETTINGS!$C$7),2))</f>
        <v/>
      </c>
      <c r="I45" s="40" t="str">
        <f>IF($B45="","",E45/SETTINGS!$C$7/SETTINGS!$C$8)</f>
        <v/>
      </c>
      <c r="J45" s="41"/>
      <c r="K45" s="41"/>
      <c r="L45" s="41"/>
      <c r="M45" s="40" t="str">
        <f>IF($B45="","",ROUND(I45*(J45*SETTINGS!$C$9+K45*SETTINGS!$C$10+L45*SETTINGS!$C$11),2))</f>
        <v/>
      </c>
      <c r="N45" s="40" t="str">
        <f>IF($B45="","",EMPLOYEES!G40)</f>
        <v/>
      </c>
      <c r="O45" s="45"/>
      <c r="P45" s="40" t="str">
        <f t="shared" si="2"/>
        <v/>
      </c>
      <c r="Q45" s="40" t="str">
        <f>IF($B45="","",ROUND(MIN(EMPLOYEES!H40,SETTINGS!$C$15)*SETTINGS!$C$18,2))</f>
        <v/>
      </c>
      <c r="R45" s="40" t="str">
        <f>IF($B45="","",MAX(0,P45-Q45-SETTINGS!$C$16-EMPLOYEES!I40*SETTINGS!$C$17))</f>
        <v/>
      </c>
      <c r="S45" s="40" t="str">
        <f>IF($B45="","",ROUND(SUMPRODUCT((R45&gt;SETTINGS!$F$5:$F$9)*(R45-SETTINGS!$F$5:$F$9)*SETTINGS!$H$5:$H$9),2))</f>
        <v/>
      </c>
      <c r="T45" s="45"/>
      <c r="U45" s="45"/>
      <c r="V45" s="40" t="str">
        <f t="shared" si="3"/>
        <v/>
      </c>
      <c r="W45" s="53" t="str">
        <f t="shared" si="4"/>
        <v/>
      </c>
      <c r="X45" s="54"/>
    </row>
    <row r="46" ht="19.5" customHeight="1">
      <c r="A46" s="16" t="str">
        <f t="shared" si="1"/>
        <v/>
      </c>
      <c r="B46" s="39" t="str">
        <f>IF(EMPLOYEES!B41="","",EMPLOYEES!B41)</f>
        <v/>
      </c>
      <c r="C46" s="39" t="str">
        <f>IF($B46="","",EMPLOYEES!C41)</f>
        <v/>
      </c>
      <c r="D46" s="39" t="str">
        <f>IF($B46="","",EMPLOYEES!D41)</f>
        <v/>
      </c>
      <c r="E46" s="40" t="str">
        <f>IF($B46="","",EMPLOYEES!F41)</f>
        <v/>
      </c>
      <c r="F46" s="41"/>
      <c r="G46" s="41"/>
      <c r="H46" s="40" t="str">
        <f>IF($B46="","",ROUND(E46/SETTINGS!$C$7*MIN(F46+G46,SETTINGS!$C$7),2))</f>
        <v/>
      </c>
      <c r="I46" s="40" t="str">
        <f>IF($B46="","",E46/SETTINGS!$C$7/SETTINGS!$C$8)</f>
        <v/>
      </c>
      <c r="J46" s="41"/>
      <c r="K46" s="41"/>
      <c r="L46" s="41"/>
      <c r="M46" s="40" t="str">
        <f>IF($B46="","",ROUND(I46*(J46*SETTINGS!$C$9+K46*SETTINGS!$C$10+L46*SETTINGS!$C$11),2))</f>
        <v/>
      </c>
      <c r="N46" s="40" t="str">
        <f>IF($B46="","",EMPLOYEES!G41)</f>
        <v/>
      </c>
      <c r="O46" s="45"/>
      <c r="P46" s="40" t="str">
        <f t="shared" si="2"/>
        <v/>
      </c>
      <c r="Q46" s="40" t="str">
        <f>IF($B46="","",ROUND(MIN(EMPLOYEES!H41,SETTINGS!$C$15)*SETTINGS!$C$18,2))</f>
        <v/>
      </c>
      <c r="R46" s="40" t="str">
        <f>IF($B46="","",MAX(0,P46-Q46-SETTINGS!$C$16-EMPLOYEES!I41*SETTINGS!$C$17))</f>
        <v/>
      </c>
      <c r="S46" s="40" t="str">
        <f>IF($B46="","",ROUND(SUMPRODUCT((R46&gt;SETTINGS!$F$5:$F$9)*(R46-SETTINGS!$F$5:$F$9)*SETTINGS!$H$5:$H$9),2))</f>
        <v/>
      </c>
      <c r="T46" s="45"/>
      <c r="U46" s="45"/>
      <c r="V46" s="40" t="str">
        <f t="shared" si="3"/>
        <v/>
      </c>
      <c r="W46" s="53" t="str">
        <f t="shared" si="4"/>
        <v/>
      </c>
      <c r="X46" s="54"/>
    </row>
    <row r="47" ht="19.5" customHeight="1">
      <c r="A47" s="16" t="str">
        <f t="shared" si="1"/>
        <v/>
      </c>
      <c r="B47" s="39" t="str">
        <f>IF(EMPLOYEES!B42="","",EMPLOYEES!B42)</f>
        <v/>
      </c>
      <c r="C47" s="39" t="str">
        <f>IF($B47="","",EMPLOYEES!C42)</f>
        <v/>
      </c>
      <c r="D47" s="39" t="str">
        <f>IF($B47="","",EMPLOYEES!D42)</f>
        <v/>
      </c>
      <c r="E47" s="40" t="str">
        <f>IF($B47="","",EMPLOYEES!F42)</f>
        <v/>
      </c>
      <c r="F47" s="41"/>
      <c r="G47" s="41"/>
      <c r="H47" s="40" t="str">
        <f>IF($B47="","",ROUND(E47/SETTINGS!$C$7*MIN(F47+G47,SETTINGS!$C$7),2))</f>
        <v/>
      </c>
      <c r="I47" s="40" t="str">
        <f>IF($B47="","",E47/SETTINGS!$C$7/SETTINGS!$C$8)</f>
        <v/>
      </c>
      <c r="J47" s="41"/>
      <c r="K47" s="41"/>
      <c r="L47" s="41"/>
      <c r="M47" s="40" t="str">
        <f>IF($B47="","",ROUND(I47*(J47*SETTINGS!$C$9+K47*SETTINGS!$C$10+L47*SETTINGS!$C$11),2))</f>
        <v/>
      </c>
      <c r="N47" s="40" t="str">
        <f>IF($B47="","",EMPLOYEES!G42)</f>
        <v/>
      </c>
      <c r="O47" s="45"/>
      <c r="P47" s="40" t="str">
        <f t="shared" si="2"/>
        <v/>
      </c>
      <c r="Q47" s="40" t="str">
        <f>IF($B47="","",ROUND(MIN(EMPLOYEES!H42,SETTINGS!$C$15)*SETTINGS!$C$18,2))</f>
        <v/>
      </c>
      <c r="R47" s="40" t="str">
        <f>IF($B47="","",MAX(0,P47-Q47-SETTINGS!$C$16-EMPLOYEES!I42*SETTINGS!$C$17))</f>
        <v/>
      </c>
      <c r="S47" s="40" t="str">
        <f>IF($B47="","",ROUND(SUMPRODUCT((R47&gt;SETTINGS!$F$5:$F$9)*(R47-SETTINGS!$F$5:$F$9)*SETTINGS!$H$5:$H$9),2))</f>
        <v/>
      </c>
      <c r="T47" s="45"/>
      <c r="U47" s="45"/>
      <c r="V47" s="40" t="str">
        <f t="shared" si="3"/>
        <v/>
      </c>
      <c r="W47" s="53" t="str">
        <f t="shared" si="4"/>
        <v/>
      </c>
      <c r="X47" s="54"/>
    </row>
    <row r="48" ht="19.5" customHeight="1">
      <c r="A48" s="16" t="str">
        <f t="shared" si="1"/>
        <v/>
      </c>
      <c r="B48" s="39" t="str">
        <f>IF(EMPLOYEES!B43="","",EMPLOYEES!B43)</f>
        <v/>
      </c>
      <c r="C48" s="39" t="str">
        <f>IF($B48="","",EMPLOYEES!C43)</f>
        <v/>
      </c>
      <c r="D48" s="39" t="str">
        <f>IF($B48="","",EMPLOYEES!D43)</f>
        <v/>
      </c>
      <c r="E48" s="40" t="str">
        <f>IF($B48="","",EMPLOYEES!F43)</f>
        <v/>
      </c>
      <c r="F48" s="41"/>
      <c r="G48" s="41"/>
      <c r="H48" s="40" t="str">
        <f>IF($B48="","",ROUND(E48/SETTINGS!$C$7*MIN(F48+G48,SETTINGS!$C$7),2))</f>
        <v/>
      </c>
      <c r="I48" s="40" t="str">
        <f>IF($B48="","",E48/SETTINGS!$C$7/SETTINGS!$C$8)</f>
        <v/>
      </c>
      <c r="J48" s="41"/>
      <c r="K48" s="41"/>
      <c r="L48" s="41"/>
      <c r="M48" s="40" t="str">
        <f>IF($B48="","",ROUND(I48*(J48*SETTINGS!$C$9+K48*SETTINGS!$C$10+L48*SETTINGS!$C$11),2))</f>
        <v/>
      </c>
      <c r="N48" s="40" t="str">
        <f>IF($B48="","",EMPLOYEES!G43)</f>
        <v/>
      </c>
      <c r="O48" s="45"/>
      <c r="P48" s="40" t="str">
        <f t="shared" si="2"/>
        <v/>
      </c>
      <c r="Q48" s="40" t="str">
        <f>IF($B48="","",ROUND(MIN(EMPLOYEES!H43,SETTINGS!$C$15)*SETTINGS!$C$18,2))</f>
        <v/>
      </c>
      <c r="R48" s="40" t="str">
        <f>IF($B48="","",MAX(0,P48-Q48-SETTINGS!$C$16-EMPLOYEES!I43*SETTINGS!$C$17))</f>
        <v/>
      </c>
      <c r="S48" s="40" t="str">
        <f>IF($B48="","",ROUND(SUMPRODUCT((R48&gt;SETTINGS!$F$5:$F$9)*(R48-SETTINGS!$F$5:$F$9)*SETTINGS!$H$5:$H$9),2))</f>
        <v/>
      </c>
      <c r="T48" s="45"/>
      <c r="U48" s="45"/>
      <c r="V48" s="40" t="str">
        <f t="shared" si="3"/>
        <v/>
      </c>
      <c r="W48" s="53" t="str">
        <f t="shared" si="4"/>
        <v/>
      </c>
      <c r="X48" s="54"/>
    </row>
    <row r="49" ht="19.5" customHeight="1">
      <c r="A49" s="16" t="str">
        <f t="shared" si="1"/>
        <v/>
      </c>
      <c r="B49" s="39" t="str">
        <f>IF(EMPLOYEES!B44="","",EMPLOYEES!B44)</f>
        <v/>
      </c>
      <c r="C49" s="39" t="str">
        <f>IF($B49="","",EMPLOYEES!C44)</f>
        <v/>
      </c>
      <c r="D49" s="39" t="str">
        <f>IF($B49="","",EMPLOYEES!D44)</f>
        <v/>
      </c>
      <c r="E49" s="40" t="str">
        <f>IF($B49="","",EMPLOYEES!F44)</f>
        <v/>
      </c>
      <c r="F49" s="41"/>
      <c r="G49" s="41"/>
      <c r="H49" s="40" t="str">
        <f>IF($B49="","",ROUND(E49/SETTINGS!$C$7*MIN(F49+G49,SETTINGS!$C$7),2))</f>
        <v/>
      </c>
      <c r="I49" s="40" t="str">
        <f>IF($B49="","",E49/SETTINGS!$C$7/SETTINGS!$C$8)</f>
        <v/>
      </c>
      <c r="J49" s="41"/>
      <c r="K49" s="41"/>
      <c r="L49" s="41"/>
      <c r="M49" s="40" t="str">
        <f>IF($B49="","",ROUND(I49*(J49*SETTINGS!$C$9+K49*SETTINGS!$C$10+L49*SETTINGS!$C$11),2))</f>
        <v/>
      </c>
      <c r="N49" s="40" t="str">
        <f>IF($B49="","",EMPLOYEES!G44)</f>
        <v/>
      </c>
      <c r="O49" s="45"/>
      <c r="P49" s="40" t="str">
        <f t="shared" si="2"/>
        <v/>
      </c>
      <c r="Q49" s="40" t="str">
        <f>IF($B49="","",ROUND(MIN(EMPLOYEES!H44,SETTINGS!$C$15)*SETTINGS!$C$18,2))</f>
        <v/>
      </c>
      <c r="R49" s="40" t="str">
        <f>IF($B49="","",MAX(0,P49-Q49-SETTINGS!$C$16-EMPLOYEES!I44*SETTINGS!$C$17))</f>
        <v/>
      </c>
      <c r="S49" s="40" t="str">
        <f>IF($B49="","",ROUND(SUMPRODUCT((R49&gt;SETTINGS!$F$5:$F$9)*(R49-SETTINGS!$F$5:$F$9)*SETTINGS!$H$5:$H$9),2))</f>
        <v/>
      </c>
      <c r="T49" s="45"/>
      <c r="U49" s="45"/>
      <c r="V49" s="40" t="str">
        <f t="shared" si="3"/>
        <v/>
      </c>
      <c r="W49" s="53" t="str">
        <f t="shared" si="4"/>
        <v/>
      </c>
      <c r="X49" s="54"/>
    </row>
    <row r="50" ht="19.5" customHeight="1">
      <c r="A50" s="16" t="str">
        <f t="shared" si="1"/>
        <v/>
      </c>
      <c r="B50" s="39" t="str">
        <f>IF(EMPLOYEES!B45="","",EMPLOYEES!B45)</f>
        <v/>
      </c>
      <c r="C50" s="39" t="str">
        <f>IF($B50="","",EMPLOYEES!C45)</f>
        <v/>
      </c>
      <c r="D50" s="39" t="str">
        <f>IF($B50="","",EMPLOYEES!D45)</f>
        <v/>
      </c>
      <c r="E50" s="40" t="str">
        <f>IF($B50="","",EMPLOYEES!F45)</f>
        <v/>
      </c>
      <c r="F50" s="41"/>
      <c r="G50" s="41"/>
      <c r="H50" s="40" t="str">
        <f>IF($B50="","",ROUND(E50/SETTINGS!$C$7*MIN(F50+G50,SETTINGS!$C$7),2))</f>
        <v/>
      </c>
      <c r="I50" s="40" t="str">
        <f>IF($B50="","",E50/SETTINGS!$C$7/SETTINGS!$C$8)</f>
        <v/>
      </c>
      <c r="J50" s="41"/>
      <c r="K50" s="41"/>
      <c r="L50" s="41"/>
      <c r="M50" s="40" t="str">
        <f>IF($B50="","",ROUND(I50*(J50*SETTINGS!$C$9+K50*SETTINGS!$C$10+L50*SETTINGS!$C$11),2))</f>
        <v/>
      </c>
      <c r="N50" s="40" t="str">
        <f>IF($B50="","",EMPLOYEES!G45)</f>
        <v/>
      </c>
      <c r="O50" s="45"/>
      <c r="P50" s="40" t="str">
        <f t="shared" si="2"/>
        <v/>
      </c>
      <c r="Q50" s="40" t="str">
        <f>IF($B50="","",ROUND(MIN(EMPLOYEES!H45,SETTINGS!$C$15)*SETTINGS!$C$18,2))</f>
        <v/>
      </c>
      <c r="R50" s="40" t="str">
        <f>IF($B50="","",MAX(0,P50-Q50-SETTINGS!$C$16-EMPLOYEES!I45*SETTINGS!$C$17))</f>
        <v/>
      </c>
      <c r="S50" s="40" t="str">
        <f>IF($B50="","",ROUND(SUMPRODUCT((R50&gt;SETTINGS!$F$5:$F$9)*(R50-SETTINGS!$F$5:$F$9)*SETTINGS!$H$5:$H$9),2))</f>
        <v/>
      </c>
      <c r="T50" s="45"/>
      <c r="U50" s="45"/>
      <c r="V50" s="40" t="str">
        <f t="shared" si="3"/>
        <v/>
      </c>
      <c r="W50" s="53" t="str">
        <f t="shared" si="4"/>
        <v/>
      </c>
      <c r="X50" s="54"/>
    </row>
    <row r="51" ht="19.5" customHeight="1">
      <c r="A51" s="16" t="str">
        <f t="shared" si="1"/>
        <v/>
      </c>
      <c r="B51" s="39" t="str">
        <f>IF(EMPLOYEES!B46="","",EMPLOYEES!B46)</f>
        <v/>
      </c>
      <c r="C51" s="39" t="str">
        <f>IF($B51="","",EMPLOYEES!C46)</f>
        <v/>
      </c>
      <c r="D51" s="39" t="str">
        <f>IF($B51="","",EMPLOYEES!D46)</f>
        <v/>
      </c>
      <c r="E51" s="40" t="str">
        <f>IF($B51="","",EMPLOYEES!F46)</f>
        <v/>
      </c>
      <c r="F51" s="41"/>
      <c r="G51" s="41"/>
      <c r="H51" s="40" t="str">
        <f>IF($B51="","",ROUND(E51/SETTINGS!$C$7*MIN(F51+G51,SETTINGS!$C$7),2))</f>
        <v/>
      </c>
      <c r="I51" s="40" t="str">
        <f>IF($B51="","",E51/SETTINGS!$C$7/SETTINGS!$C$8)</f>
        <v/>
      </c>
      <c r="J51" s="41"/>
      <c r="K51" s="41"/>
      <c r="L51" s="41"/>
      <c r="M51" s="40" t="str">
        <f>IF($B51="","",ROUND(I51*(J51*SETTINGS!$C$9+K51*SETTINGS!$C$10+L51*SETTINGS!$C$11),2))</f>
        <v/>
      </c>
      <c r="N51" s="40" t="str">
        <f>IF($B51="","",EMPLOYEES!G46)</f>
        <v/>
      </c>
      <c r="O51" s="45"/>
      <c r="P51" s="40" t="str">
        <f t="shared" si="2"/>
        <v/>
      </c>
      <c r="Q51" s="40" t="str">
        <f>IF($B51="","",ROUND(MIN(EMPLOYEES!H46,SETTINGS!$C$15)*SETTINGS!$C$18,2))</f>
        <v/>
      </c>
      <c r="R51" s="40" t="str">
        <f>IF($B51="","",MAX(0,P51-Q51-SETTINGS!$C$16-EMPLOYEES!I46*SETTINGS!$C$17))</f>
        <v/>
      </c>
      <c r="S51" s="40" t="str">
        <f>IF($B51="","",ROUND(SUMPRODUCT((R51&gt;SETTINGS!$F$5:$F$9)*(R51-SETTINGS!$F$5:$F$9)*SETTINGS!$H$5:$H$9),2))</f>
        <v/>
      </c>
      <c r="T51" s="45"/>
      <c r="U51" s="45"/>
      <c r="V51" s="40" t="str">
        <f t="shared" si="3"/>
        <v/>
      </c>
      <c r="W51" s="53" t="str">
        <f t="shared" si="4"/>
        <v/>
      </c>
      <c r="X51" s="54"/>
    </row>
    <row r="52" ht="19.5" customHeight="1">
      <c r="A52" s="16" t="str">
        <f t="shared" si="1"/>
        <v/>
      </c>
      <c r="B52" s="39" t="str">
        <f>IF(EMPLOYEES!B47="","",EMPLOYEES!B47)</f>
        <v/>
      </c>
      <c r="C52" s="39" t="str">
        <f>IF($B52="","",EMPLOYEES!C47)</f>
        <v/>
      </c>
      <c r="D52" s="39" t="str">
        <f>IF($B52="","",EMPLOYEES!D47)</f>
        <v/>
      </c>
      <c r="E52" s="40" t="str">
        <f>IF($B52="","",EMPLOYEES!F47)</f>
        <v/>
      </c>
      <c r="F52" s="41"/>
      <c r="G52" s="41"/>
      <c r="H52" s="40" t="str">
        <f>IF($B52="","",ROUND(E52/SETTINGS!$C$7*MIN(F52+G52,SETTINGS!$C$7),2))</f>
        <v/>
      </c>
      <c r="I52" s="40" t="str">
        <f>IF($B52="","",E52/SETTINGS!$C$7/SETTINGS!$C$8)</f>
        <v/>
      </c>
      <c r="J52" s="41"/>
      <c r="K52" s="41"/>
      <c r="L52" s="41"/>
      <c r="M52" s="40" t="str">
        <f>IF($B52="","",ROUND(I52*(J52*SETTINGS!$C$9+K52*SETTINGS!$C$10+L52*SETTINGS!$C$11),2))</f>
        <v/>
      </c>
      <c r="N52" s="40" t="str">
        <f>IF($B52="","",EMPLOYEES!G47)</f>
        <v/>
      </c>
      <c r="O52" s="45"/>
      <c r="P52" s="40" t="str">
        <f t="shared" si="2"/>
        <v/>
      </c>
      <c r="Q52" s="40" t="str">
        <f>IF($B52="","",ROUND(MIN(EMPLOYEES!H47,SETTINGS!$C$15)*SETTINGS!$C$18,2))</f>
        <v/>
      </c>
      <c r="R52" s="40" t="str">
        <f>IF($B52="","",MAX(0,P52-Q52-SETTINGS!$C$16-EMPLOYEES!I47*SETTINGS!$C$17))</f>
        <v/>
      </c>
      <c r="S52" s="40" t="str">
        <f>IF($B52="","",ROUND(SUMPRODUCT((R52&gt;SETTINGS!$F$5:$F$9)*(R52-SETTINGS!$F$5:$F$9)*SETTINGS!$H$5:$H$9),2))</f>
        <v/>
      </c>
      <c r="T52" s="45"/>
      <c r="U52" s="45"/>
      <c r="V52" s="40" t="str">
        <f t="shared" si="3"/>
        <v/>
      </c>
      <c r="W52" s="53" t="str">
        <f t="shared" si="4"/>
        <v/>
      </c>
      <c r="X52" s="54"/>
    </row>
    <row r="53" ht="19.5" customHeight="1">
      <c r="A53" s="16" t="str">
        <f t="shared" si="1"/>
        <v/>
      </c>
      <c r="B53" s="39" t="str">
        <f>IF(EMPLOYEES!B48="","",EMPLOYEES!B48)</f>
        <v/>
      </c>
      <c r="C53" s="39" t="str">
        <f>IF($B53="","",EMPLOYEES!C48)</f>
        <v/>
      </c>
      <c r="D53" s="39" t="str">
        <f>IF($B53="","",EMPLOYEES!D48)</f>
        <v/>
      </c>
      <c r="E53" s="40" t="str">
        <f>IF($B53="","",EMPLOYEES!F48)</f>
        <v/>
      </c>
      <c r="F53" s="41"/>
      <c r="G53" s="41"/>
      <c r="H53" s="40" t="str">
        <f>IF($B53="","",ROUND(E53/SETTINGS!$C$7*MIN(F53+G53,SETTINGS!$C$7),2))</f>
        <v/>
      </c>
      <c r="I53" s="40" t="str">
        <f>IF($B53="","",E53/SETTINGS!$C$7/SETTINGS!$C$8)</f>
        <v/>
      </c>
      <c r="J53" s="41"/>
      <c r="K53" s="41"/>
      <c r="L53" s="41"/>
      <c r="M53" s="40" t="str">
        <f>IF($B53="","",ROUND(I53*(J53*SETTINGS!$C$9+K53*SETTINGS!$C$10+L53*SETTINGS!$C$11),2))</f>
        <v/>
      </c>
      <c r="N53" s="40" t="str">
        <f>IF($B53="","",EMPLOYEES!G48)</f>
        <v/>
      </c>
      <c r="O53" s="45"/>
      <c r="P53" s="40" t="str">
        <f t="shared" si="2"/>
        <v/>
      </c>
      <c r="Q53" s="40" t="str">
        <f>IF($B53="","",ROUND(MIN(EMPLOYEES!H48,SETTINGS!$C$15)*SETTINGS!$C$18,2))</f>
        <v/>
      </c>
      <c r="R53" s="40" t="str">
        <f>IF($B53="","",MAX(0,P53-Q53-SETTINGS!$C$16-EMPLOYEES!I48*SETTINGS!$C$17))</f>
        <v/>
      </c>
      <c r="S53" s="40" t="str">
        <f>IF($B53="","",ROUND(SUMPRODUCT((R53&gt;SETTINGS!$F$5:$F$9)*(R53-SETTINGS!$F$5:$F$9)*SETTINGS!$H$5:$H$9),2))</f>
        <v/>
      </c>
      <c r="T53" s="45"/>
      <c r="U53" s="45"/>
      <c r="V53" s="40" t="str">
        <f t="shared" si="3"/>
        <v/>
      </c>
      <c r="W53" s="53" t="str">
        <f t="shared" si="4"/>
        <v/>
      </c>
      <c r="X53" s="54"/>
    </row>
    <row r="54" ht="19.5" customHeight="1">
      <c r="A54" s="16" t="str">
        <f t="shared" si="1"/>
        <v/>
      </c>
      <c r="B54" s="39" t="str">
        <f>IF(EMPLOYEES!B49="","",EMPLOYEES!B49)</f>
        <v/>
      </c>
      <c r="C54" s="39" t="str">
        <f>IF($B54="","",EMPLOYEES!C49)</f>
        <v/>
      </c>
      <c r="D54" s="39" t="str">
        <f>IF($B54="","",EMPLOYEES!D49)</f>
        <v/>
      </c>
      <c r="E54" s="40" t="str">
        <f>IF($B54="","",EMPLOYEES!F49)</f>
        <v/>
      </c>
      <c r="F54" s="41"/>
      <c r="G54" s="41"/>
      <c r="H54" s="40" t="str">
        <f>IF($B54="","",ROUND(E54/SETTINGS!$C$7*MIN(F54+G54,SETTINGS!$C$7),2))</f>
        <v/>
      </c>
      <c r="I54" s="40" t="str">
        <f>IF($B54="","",E54/SETTINGS!$C$7/SETTINGS!$C$8)</f>
        <v/>
      </c>
      <c r="J54" s="41"/>
      <c r="K54" s="41"/>
      <c r="L54" s="41"/>
      <c r="M54" s="40" t="str">
        <f>IF($B54="","",ROUND(I54*(J54*SETTINGS!$C$9+K54*SETTINGS!$C$10+L54*SETTINGS!$C$11),2))</f>
        <v/>
      </c>
      <c r="N54" s="40" t="str">
        <f>IF($B54="","",EMPLOYEES!G49)</f>
        <v/>
      </c>
      <c r="O54" s="45"/>
      <c r="P54" s="40" t="str">
        <f t="shared" si="2"/>
        <v/>
      </c>
      <c r="Q54" s="40" t="str">
        <f>IF($B54="","",ROUND(MIN(EMPLOYEES!H49,SETTINGS!$C$15)*SETTINGS!$C$18,2))</f>
        <v/>
      </c>
      <c r="R54" s="40" t="str">
        <f>IF($B54="","",MAX(0,P54-Q54-SETTINGS!$C$16-EMPLOYEES!I49*SETTINGS!$C$17))</f>
        <v/>
      </c>
      <c r="S54" s="40" t="str">
        <f>IF($B54="","",ROUND(SUMPRODUCT((R54&gt;SETTINGS!$F$5:$F$9)*(R54-SETTINGS!$F$5:$F$9)*SETTINGS!$H$5:$H$9),2))</f>
        <v/>
      </c>
      <c r="T54" s="45"/>
      <c r="U54" s="45"/>
      <c r="V54" s="40" t="str">
        <f t="shared" si="3"/>
        <v/>
      </c>
      <c r="W54" s="53" t="str">
        <f t="shared" si="4"/>
        <v/>
      </c>
      <c r="X54" s="54"/>
    </row>
    <row r="55" ht="19.5" customHeight="1">
      <c r="A55" s="16" t="str">
        <f t="shared" si="1"/>
        <v/>
      </c>
      <c r="B55" s="39" t="str">
        <f>IF(EMPLOYEES!B50="","",EMPLOYEES!B50)</f>
        <v/>
      </c>
      <c r="C55" s="39" t="str">
        <f>IF($B55="","",EMPLOYEES!C50)</f>
        <v/>
      </c>
      <c r="D55" s="39" t="str">
        <f>IF($B55="","",EMPLOYEES!D50)</f>
        <v/>
      </c>
      <c r="E55" s="40" t="str">
        <f>IF($B55="","",EMPLOYEES!F50)</f>
        <v/>
      </c>
      <c r="F55" s="41"/>
      <c r="G55" s="41"/>
      <c r="H55" s="40" t="str">
        <f>IF($B55="","",ROUND(E55/SETTINGS!$C$7*MIN(F55+G55,SETTINGS!$C$7),2))</f>
        <v/>
      </c>
      <c r="I55" s="40" t="str">
        <f>IF($B55="","",E55/SETTINGS!$C$7/SETTINGS!$C$8)</f>
        <v/>
      </c>
      <c r="J55" s="41"/>
      <c r="K55" s="41"/>
      <c r="L55" s="41"/>
      <c r="M55" s="40" t="str">
        <f>IF($B55="","",ROUND(I55*(J55*SETTINGS!$C$9+K55*SETTINGS!$C$10+L55*SETTINGS!$C$11),2))</f>
        <v/>
      </c>
      <c r="N55" s="40" t="str">
        <f>IF($B55="","",EMPLOYEES!G50)</f>
        <v/>
      </c>
      <c r="O55" s="45"/>
      <c r="P55" s="40" t="str">
        <f t="shared" si="2"/>
        <v/>
      </c>
      <c r="Q55" s="40" t="str">
        <f>IF($B55="","",ROUND(MIN(EMPLOYEES!H50,SETTINGS!$C$15)*SETTINGS!$C$18,2))</f>
        <v/>
      </c>
      <c r="R55" s="40" t="str">
        <f>IF($B55="","",MAX(0,P55-Q55-SETTINGS!$C$16-EMPLOYEES!I50*SETTINGS!$C$17))</f>
        <v/>
      </c>
      <c r="S55" s="40" t="str">
        <f>IF($B55="","",ROUND(SUMPRODUCT((R55&gt;SETTINGS!$F$5:$F$9)*(R55-SETTINGS!$F$5:$F$9)*SETTINGS!$H$5:$H$9),2))</f>
        <v/>
      </c>
      <c r="T55" s="45"/>
      <c r="U55" s="45"/>
      <c r="V55" s="40" t="str">
        <f t="shared" si="3"/>
        <v/>
      </c>
      <c r="W55" s="53" t="str">
        <f t="shared" si="4"/>
        <v/>
      </c>
      <c r="X55" s="54"/>
    </row>
    <row r="56" ht="19.5" customHeight="1">
      <c r="A56" s="16" t="str">
        <f t="shared" si="1"/>
        <v/>
      </c>
      <c r="B56" s="39" t="str">
        <f>IF(EMPLOYEES!B51="","",EMPLOYEES!B51)</f>
        <v/>
      </c>
      <c r="C56" s="39" t="str">
        <f>IF($B56="","",EMPLOYEES!C51)</f>
        <v/>
      </c>
      <c r="D56" s="39" t="str">
        <f>IF($B56="","",EMPLOYEES!D51)</f>
        <v/>
      </c>
      <c r="E56" s="40" t="str">
        <f>IF($B56="","",EMPLOYEES!F51)</f>
        <v/>
      </c>
      <c r="F56" s="41"/>
      <c r="G56" s="41"/>
      <c r="H56" s="40" t="str">
        <f>IF($B56="","",ROUND(E56/SETTINGS!$C$7*MIN(F56+G56,SETTINGS!$C$7),2))</f>
        <v/>
      </c>
      <c r="I56" s="40" t="str">
        <f>IF($B56="","",E56/SETTINGS!$C$7/SETTINGS!$C$8)</f>
        <v/>
      </c>
      <c r="J56" s="41"/>
      <c r="K56" s="41"/>
      <c r="L56" s="41"/>
      <c r="M56" s="40" t="str">
        <f>IF($B56="","",ROUND(I56*(J56*SETTINGS!$C$9+K56*SETTINGS!$C$10+L56*SETTINGS!$C$11),2))</f>
        <v/>
      </c>
      <c r="N56" s="40" t="str">
        <f>IF($B56="","",EMPLOYEES!G51)</f>
        <v/>
      </c>
      <c r="O56" s="45"/>
      <c r="P56" s="40" t="str">
        <f t="shared" si="2"/>
        <v/>
      </c>
      <c r="Q56" s="40" t="str">
        <f>IF($B56="","",ROUND(MIN(EMPLOYEES!H51,SETTINGS!$C$15)*SETTINGS!$C$18,2))</f>
        <v/>
      </c>
      <c r="R56" s="40" t="str">
        <f>IF($B56="","",MAX(0,P56-Q56-SETTINGS!$C$16-EMPLOYEES!I51*SETTINGS!$C$17))</f>
        <v/>
      </c>
      <c r="S56" s="40" t="str">
        <f>IF($B56="","",ROUND(SUMPRODUCT((R56&gt;SETTINGS!$F$5:$F$9)*(R56-SETTINGS!$F$5:$F$9)*SETTINGS!$H$5:$H$9),2))</f>
        <v/>
      </c>
      <c r="T56" s="45"/>
      <c r="U56" s="45"/>
      <c r="V56" s="40" t="str">
        <f t="shared" si="3"/>
        <v/>
      </c>
      <c r="W56" s="53" t="str">
        <f t="shared" si="4"/>
        <v/>
      </c>
      <c r="X56" s="54"/>
    </row>
    <row r="57" ht="19.5" customHeight="1">
      <c r="A57" s="16" t="str">
        <f t="shared" si="1"/>
        <v/>
      </c>
      <c r="B57" s="39" t="str">
        <f>IF(EMPLOYEES!B52="","",EMPLOYEES!B52)</f>
        <v/>
      </c>
      <c r="C57" s="39" t="str">
        <f>IF($B57="","",EMPLOYEES!C52)</f>
        <v/>
      </c>
      <c r="D57" s="39" t="str">
        <f>IF($B57="","",EMPLOYEES!D52)</f>
        <v/>
      </c>
      <c r="E57" s="40" t="str">
        <f>IF($B57="","",EMPLOYEES!F52)</f>
        <v/>
      </c>
      <c r="F57" s="41"/>
      <c r="G57" s="41"/>
      <c r="H57" s="40" t="str">
        <f>IF($B57="","",ROUND(E57/SETTINGS!$C$7*MIN(F57+G57,SETTINGS!$C$7),2))</f>
        <v/>
      </c>
      <c r="I57" s="40" t="str">
        <f>IF($B57="","",E57/SETTINGS!$C$7/SETTINGS!$C$8)</f>
        <v/>
      </c>
      <c r="J57" s="41"/>
      <c r="K57" s="41"/>
      <c r="L57" s="41"/>
      <c r="M57" s="40" t="str">
        <f>IF($B57="","",ROUND(I57*(J57*SETTINGS!$C$9+K57*SETTINGS!$C$10+L57*SETTINGS!$C$11),2))</f>
        <v/>
      </c>
      <c r="N57" s="40" t="str">
        <f>IF($B57="","",EMPLOYEES!G52)</f>
        <v/>
      </c>
      <c r="O57" s="45"/>
      <c r="P57" s="40" t="str">
        <f t="shared" si="2"/>
        <v/>
      </c>
      <c r="Q57" s="40" t="str">
        <f>IF($B57="","",ROUND(MIN(EMPLOYEES!H52,SETTINGS!$C$15)*SETTINGS!$C$18,2))</f>
        <v/>
      </c>
      <c r="R57" s="40" t="str">
        <f>IF($B57="","",MAX(0,P57-Q57-SETTINGS!$C$16-EMPLOYEES!I52*SETTINGS!$C$17))</f>
        <v/>
      </c>
      <c r="S57" s="40" t="str">
        <f>IF($B57="","",ROUND(SUMPRODUCT((R57&gt;SETTINGS!$F$5:$F$9)*(R57-SETTINGS!$F$5:$F$9)*SETTINGS!$H$5:$H$9),2))</f>
        <v/>
      </c>
      <c r="T57" s="45"/>
      <c r="U57" s="45"/>
      <c r="V57" s="40" t="str">
        <f t="shared" si="3"/>
        <v/>
      </c>
      <c r="W57" s="53" t="str">
        <f t="shared" si="4"/>
        <v/>
      </c>
      <c r="X57" s="54"/>
    </row>
    <row r="58" ht="19.5" customHeight="1">
      <c r="A58" s="16" t="str">
        <f t="shared" si="1"/>
        <v/>
      </c>
      <c r="B58" s="39" t="str">
        <f>IF(EMPLOYEES!B53="","",EMPLOYEES!B53)</f>
        <v/>
      </c>
      <c r="C58" s="39" t="str">
        <f>IF($B58="","",EMPLOYEES!C53)</f>
        <v/>
      </c>
      <c r="D58" s="39" t="str">
        <f>IF($B58="","",EMPLOYEES!D53)</f>
        <v/>
      </c>
      <c r="E58" s="40" t="str">
        <f>IF($B58="","",EMPLOYEES!F53)</f>
        <v/>
      </c>
      <c r="F58" s="41"/>
      <c r="G58" s="41"/>
      <c r="H58" s="40" t="str">
        <f>IF($B58="","",ROUND(E58/SETTINGS!$C$7*MIN(F58+G58,SETTINGS!$C$7),2))</f>
        <v/>
      </c>
      <c r="I58" s="40" t="str">
        <f>IF($B58="","",E58/SETTINGS!$C$7/SETTINGS!$C$8)</f>
        <v/>
      </c>
      <c r="J58" s="41"/>
      <c r="K58" s="41"/>
      <c r="L58" s="41"/>
      <c r="M58" s="40" t="str">
        <f>IF($B58="","",ROUND(I58*(J58*SETTINGS!$C$9+K58*SETTINGS!$C$10+L58*SETTINGS!$C$11),2))</f>
        <v/>
      </c>
      <c r="N58" s="40" t="str">
        <f>IF($B58="","",EMPLOYEES!G53)</f>
        <v/>
      </c>
      <c r="O58" s="45"/>
      <c r="P58" s="40" t="str">
        <f t="shared" si="2"/>
        <v/>
      </c>
      <c r="Q58" s="40" t="str">
        <f>IF($B58="","",ROUND(MIN(EMPLOYEES!H53,SETTINGS!$C$15)*SETTINGS!$C$18,2))</f>
        <v/>
      </c>
      <c r="R58" s="40" t="str">
        <f>IF($B58="","",MAX(0,P58-Q58-SETTINGS!$C$16-EMPLOYEES!I53*SETTINGS!$C$17))</f>
        <v/>
      </c>
      <c r="S58" s="40" t="str">
        <f>IF($B58="","",ROUND(SUMPRODUCT((R58&gt;SETTINGS!$F$5:$F$9)*(R58-SETTINGS!$F$5:$F$9)*SETTINGS!$H$5:$H$9),2))</f>
        <v/>
      </c>
      <c r="T58" s="45"/>
      <c r="U58" s="45"/>
      <c r="V58" s="40" t="str">
        <f t="shared" si="3"/>
        <v/>
      </c>
      <c r="W58" s="53" t="str">
        <f t="shared" si="4"/>
        <v/>
      </c>
      <c r="X58" s="54"/>
    </row>
    <row r="59" ht="19.5" customHeight="1">
      <c r="A59" s="16" t="str">
        <f t="shared" si="1"/>
        <v/>
      </c>
      <c r="B59" s="39" t="str">
        <f>IF(EMPLOYEES!B54="","",EMPLOYEES!B54)</f>
        <v/>
      </c>
      <c r="C59" s="39" t="str">
        <f>IF($B59="","",EMPLOYEES!C54)</f>
        <v/>
      </c>
      <c r="D59" s="39" t="str">
        <f>IF($B59="","",EMPLOYEES!D54)</f>
        <v/>
      </c>
      <c r="E59" s="40" t="str">
        <f>IF($B59="","",EMPLOYEES!F54)</f>
        <v/>
      </c>
      <c r="F59" s="41"/>
      <c r="G59" s="41"/>
      <c r="H59" s="40" t="str">
        <f>IF($B59="","",ROUND(E59/SETTINGS!$C$7*MIN(F59+G59,SETTINGS!$C$7),2))</f>
        <v/>
      </c>
      <c r="I59" s="40" t="str">
        <f>IF($B59="","",E59/SETTINGS!$C$7/SETTINGS!$C$8)</f>
        <v/>
      </c>
      <c r="J59" s="41"/>
      <c r="K59" s="41"/>
      <c r="L59" s="41"/>
      <c r="M59" s="40" t="str">
        <f>IF($B59="","",ROUND(I59*(J59*SETTINGS!$C$9+K59*SETTINGS!$C$10+L59*SETTINGS!$C$11),2))</f>
        <v/>
      </c>
      <c r="N59" s="40" t="str">
        <f>IF($B59="","",EMPLOYEES!G54)</f>
        <v/>
      </c>
      <c r="O59" s="45"/>
      <c r="P59" s="40" t="str">
        <f t="shared" si="2"/>
        <v/>
      </c>
      <c r="Q59" s="40" t="str">
        <f>IF($B59="","",ROUND(MIN(EMPLOYEES!H54,SETTINGS!$C$15)*SETTINGS!$C$18,2))</f>
        <v/>
      </c>
      <c r="R59" s="40" t="str">
        <f>IF($B59="","",MAX(0,P59-Q59-SETTINGS!$C$16-EMPLOYEES!I54*SETTINGS!$C$17))</f>
        <v/>
      </c>
      <c r="S59" s="40" t="str">
        <f>IF($B59="","",ROUND(SUMPRODUCT((R59&gt;SETTINGS!$F$5:$F$9)*(R59-SETTINGS!$F$5:$F$9)*SETTINGS!$H$5:$H$9),2))</f>
        <v/>
      </c>
      <c r="T59" s="45"/>
      <c r="U59" s="45"/>
      <c r="V59" s="40" t="str">
        <f t="shared" si="3"/>
        <v/>
      </c>
      <c r="W59" s="53" t="str">
        <f t="shared" si="4"/>
        <v/>
      </c>
      <c r="X59" s="54"/>
    </row>
    <row r="60" ht="25.5" customHeight="1">
      <c r="A60" s="55" t="s">
        <v>137</v>
      </c>
      <c r="B60" s="48"/>
      <c r="C60" s="48"/>
      <c r="D60" s="49"/>
      <c r="E60" s="56">
        <f t="shared" ref="E60:H60" si="5">SUM(E10:E59)</f>
        <v>23800</v>
      </c>
      <c r="F60" s="57">
        <f t="shared" si="5"/>
        <v>170</v>
      </c>
      <c r="G60" s="57">
        <f t="shared" si="5"/>
        <v>6</v>
      </c>
      <c r="H60" s="56">
        <f t="shared" si="5"/>
        <v>23800</v>
      </c>
      <c r="I60" s="56"/>
      <c r="J60" s="57">
        <f t="shared" ref="J60:W60" si="6">SUM(J10:J59)</f>
        <v>32</v>
      </c>
      <c r="K60" s="57">
        <f t="shared" si="6"/>
        <v>16</v>
      </c>
      <c r="L60" s="57">
        <f t="shared" si="6"/>
        <v>4</v>
      </c>
      <c r="M60" s="56">
        <f t="shared" si="6"/>
        <v>1355.67</v>
      </c>
      <c r="N60" s="56">
        <f t="shared" si="6"/>
        <v>1000</v>
      </c>
      <c r="O60" s="56">
        <f t="shared" si="6"/>
        <v>1150</v>
      </c>
      <c r="P60" s="56">
        <f t="shared" si="6"/>
        <v>27305.67</v>
      </c>
      <c r="Q60" s="56">
        <f t="shared" si="6"/>
        <v>2499</v>
      </c>
      <c r="R60" s="56">
        <f t="shared" si="6"/>
        <v>18256.67</v>
      </c>
      <c r="S60" s="56">
        <f t="shared" si="6"/>
        <v>1478.43</v>
      </c>
      <c r="T60" s="56">
        <f t="shared" si="6"/>
        <v>500</v>
      </c>
      <c r="U60" s="56">
        <f t="shared" si="6"/>
        <v>50</v>
      </c>
      <c r="V60" s="56">
        <f t="shared" si="6"/>
        <v>4527.43</v>
      </c>
      <c r="W60" s="56">
        <f t="shared" si="6"/>
        <v>22778.24</v>
      </c>
      <c r="X60" s="56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7:C7"/>
    <mergeCell ref="D7:H7"/>
    <mergeCell ref="I7:M7"/>
    <mergeCell ref="N7:R7"/>
    <mergeCell ref="A60:D60"/>
    <mergeCell ref="A2:X2"/>
    <mergeCell ref="H4:I4"/>
    <mergeCell ref="A6:C6"/>
    <mergeCell ref="D6:H6"/>
    <mergeCell ref="I6:M6"/>
    <mergeCell ref="N6:R6"/>
    <mergeCell ref="D1:R1"/>
  </mergeCells>
  <conditionalFormatting sqref="W10:W59">
    <cfRule type="expression" dxfId="0" priority="1">
      <formula>AND(ISNUMBER(W10),W10&lt;0)</formula>
    </cfRule>
  </conditionalFormatting>
  <dataValidations>
    <dataValidation type="decimal" allowBlank="1" showInputMessage="1" showErrorMessage="1" prompt="Month must be 1–12." sqref="C4">
      <formula1>1.0</formula1>
      <formula2>12.0</formula2>
    </dataValidation>
    <dataValidation type="decimal" operator="greaterThanOrEqual" allowBlank="1" showInputMessage="1" showErrorMessage="1" prompt="Enter a number ≥ 0." sqref="F10:G59 J10:L59 O10:O59 T10:U59">
      <formula1>0.0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7316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2.0"/>
    <col customWidth="1" min="3" max="3" width="20.0"/>
    <col customWidth="1" min="4" max="4" width="3.0"/>
    <col customWidth="1" min="5" max="5" width="32.0"/>
    <col customWidth="1" min="6" max="6" width="20.0"/>
    <col customWidth="1" min="7" max="26" width="8.57"/>
  </cols>
  <sheetData>
    <row r="1" ht="33.75" customHeight="1">
      <c r="A1" s="1" t="s">
        <v>1</v>
      </c>
      <c r="B1" s="2"/>
      <c r="C1" s="2"/>
      <c r="D1" s="2"/>
      <c r="E1" s="2"/>
      <c r="F1" s="3"/>
    </row>
    <row r="2" ht="19.5" customHeight="1">
      <c r="A2" s="5" t="s">
        <v>3</v>
      </c>
      <c r="B2" s="2"/>
      <c r="C2" s="2"/>
      <c r="D2" s="2"/>
      <c r="E2" s="2"/>
      <c r="F2" s="3"/>
    </row>
    <row r="4" ht="24.0" customHeight="1">
      <c r="B4" s="9" t="s">
        <v>6</v>
      </c>
      <c r="C4" s="13" t="s">
        <v>10</v>
      </c>
      <c r="E4" s="9" t="s">
        <v>11</v>
      </c>
      <c r="F4" s="16" t="str">
        <f>PAYROLL!H4</f>
        <v>tháng 10 2026</v>
      </c>
    </row>
    <row r="5" ht="24.0" customHeight="1">
      <c r="B5" s="9" t="s">
        <v>37</v>
      </c>
      <c r="C5" s="16" t="str">
        <f t="array" ref="C5">IFERROR(INDEX(PAYROLL!$C$10:$C$59,MATCH($C$4,PAYROLL!$B$10:$B$59,0)),"")</f>
        <v>Olivia Bennett</v>
      </c>
      <c r="E5" s="9" t="s">
        <v>55</v>
      </c>
      <c r="F5" s="16" t="str">
        <f t="array" ref="F5">IFERROR(INDEX(PAYROLL!$D$10:$D$59,MATCH($C$4,PAYROLL!$B$10:$B$59,0)),"")</f>
        <v>Management</v>
      </c>
    </row>
    <row r="6" ht="24.0" customHeight="1">
      <c r="B6" s="9" t="s">
        <v>57</v>
      </c>
      <c r="C6" s="16" t="str">
        <f t="array" ref="C6">IFERROR(INDEX(EMPLOYEES!$E$5:$E$54,MATCH($C$4,EMPLOYEES!$B$5:$B$54,0)),"")</f>
        <v>Operations Manager</v>
      </c>
      <c r="E6" s="9" t="s">
        <v>61</v>
      </c>
      <c r="F6" s="26">
        <f t="array" ref="F6">IFERROR(INDEX(PAYROLL!$F$10:$F$59,MATCH($C$4,PAYROLL!$B$10:$B$59,0))+INDEX(PAYROLL!$G$10:$G$59,MATCH($C$4,PAYROLL!$B$10:$B$59,0)),"")</f>
        <v>22</v>
      </c>
    </row>
    <row r="8" ht="25.5" customHeight="1">
      <c r="B8" s="28" t="s">
        <v>67</v>
      </c>
      <c r="C8" s="18" t="s">
        <v>70</v>
      </c>
      <c r="E8" s="28" t="s">
        <v>71</v>
      </c>
      <c r="F8" s="18" t="s">
        <v>70</v>
      </c>
    </row>
    <row r="9" ht="21.75" customHeight="1">
      <c r="B9" s="31" t="s">
        <v>24</v>
      </c>
      <c r="C9" s="34">
        <f t="array" ref="C9">IFERROR(INDEX(PAYROLL!$H$10:$H$59,MATCH($C$4,PAYROLL!$B$10:$B$59,0)),"")</f>
        <v>4500</v>
      </c>
      <c r="E9" s="31" t="s">
        <v>82</v>
      </c>
      <c r="F9" s="34">
        <f t="array" ref="F9">IFERROR(INDEX(PAYROLL!$Q$10:$Q$59,MATCH($C$4,PAYROLL!$B$10:$B$59,0)),"")</f>
        <v>472.5</v>
      </c>
    </row>
    <row r="10" ht="21.75" customHeight="1">
      <c r="B10" s="31" t="s">
        <v>28</v>
      </c>
      <c r="C10" s="34">
        <f t="array" ref="C10">IFERROR(INDEX(PAYROLL!$M$10:$M$59,MATCH($C$4,PAYROLL!$B$10:$B$59,0)),"")</f>
        <v>0</v>
      </c>
      <c r="E10" s="31" t="s">
        <v>38</v>
      </c>
      <c r="F10" s="34">
        <f t="array" ref="F10">IFERROR(INDEX(PAYROLL!$S$10:$S$59,MATCH($C$4,PAYROLL!$B$10:$B$59,0)),"")</f>
        <v>355.5</v>
      </c>
    </row>
    <row r="11" ht="21.75" customHeight="1">
      <c r="B11" s="31" t="s">
        <v>86</v>
      </c>
      <c r="C11" s="34">
        <f t="array" ref="C11">IFERROR(INDEX(PAYROLL!$N$10:$N$59,MATCH($C$4,PAYROLL!$B$10:$B$59,0)),"")</f>
        <v>300</v>
      </c>
      <c r="E11" s="31" t="s">
        <v>92</v>
      </c>
      <c r="F11" s="34">
        <f t="array" ref="F11">IFERROR(INDEX(PAYROLL!$T$10:$T$59,MATCH($C$4,PAYROLL!$B$10:$B$59,0)),"")</f>
        <v>0</v>
      </c>
    </row>
    <row r="12" ht="21.75" customHeight="1">
      <c r="B12" s="31" t="s">
        <v>95</v>
      </c>
      <c r="C12" s="34">
        <f t="array" ref="C12">IFERROR(INDEX(PAYROLL!$O$10:$O$59,MATCH($C$4,PAYROLL!$B$10:$B$59,0)),"")</f>
        <v>300</v>
      </c>
      <c r="E12" s="31" t="s">
        <v>96</v>
      </c>
      <c r="F12" s="34">
        <f t="array" ref="F12">IFERROR(INDEX(PAYROLL!$U$10:$U$59,MATCH($C$4,PAYROLL!$B$10:$B$59,0)),"")</f>
        <v>0</v>
      </c>
    </row>
    <row r="13" ht="24.0" customHeight="1">
      <c r="B13" s="9" t="s">
        <v>30</v>
      </c>
      <c r="C13" s="42">
        <f t="array" ref="C13">IFERROR(INDEX(PAYROLL!$P$10:$P$59,MATCH($C$4,PAYROLL!$B$10:$B$59,0)),"")</f>
        <v>5100</v>
      </c>
      <c r="E13" s="9" t="s">
        <v>73</v>
      </c>
      <c r="F13" s="42">
        <f t="array" ref="F13">IFERROR(INDEX(PAYROLL!$V$10:$V$59,MATCH($C$4,PAYROLL!$B$10:$B$59,0)),"")</f>
        <v>828</v>
      </c>
    </row>
    <row r="15" ht="39.75" customHeight="1">
      <c r="B15" s="44" t="s">
        <v>104</v>
      </c>
      <c r="C15" s="47">
        <f t="array" ref="C15">IFERROR(INDEX(PAYROLL!$W$10:$W$59,MATCH($C$4,PAYROLL!$B$10:$B$59,0)),"")</f>
        <v>4272</v>
      </c>
      <c r="D15" s="48"/>
      <c r="E15" s="48"/>
      <c r="F15" s="49"/>
    </row>
    <row r="17">
      <c r="B17" s="50" t="str">
        <f>"Amounts in "&amp;SETTINGS!$C$6&amp;"  ·  Insurable salary and tax calculated per SETTINGS"</f>
        <v>Amounts in USD  ·  Insurable salary and tax calculated per SETTINGS</v>
      </c>
    </row>
    <row r="20">
      <c r="B20" s="51" t="s">
        <v>134</v>
      </c>
      <c r="E20" s="51" t="s">
        <v>135</v>
      </c>
    </row>
    <row r="21" ht="15.75" customHeight="1"/>
    <row r="22" ht="15.75" customHeight="1">
      <c r="B22" s="52" t="s">
        <v>136</v>
      </c>
      <c r="E22" s="52" t="s">
        <v>136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F1"/>
    <mergeCell ref="A2:F2"/>
    <mergeCell ref="C15:F15"/>
  </mergeCells>
  <dataValidations>
    <dataValidation type="list" allowBlank="1" showInputMessage="1" showErrorMessage="1" prompt="Choose an ID from the list." sqref="C4">
      <formula1>PAYROLL!$B$10:$B$59</formula1>
    </dataValidation>
  </dataValidations>
  <printOptions/>
  <pageMargins bottom="1.0" footer="0.0" header="0.0" left="0.75" right="0.75" top="1.0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CA3AF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44.0"/>
    <col customWidth="1" min="3" max="3" width="20.0"/>
    <col customWidth="1" min="4" max="4" width="3.0"/>
    <col customWidth="1" min="5" max="5" width="10.0"/>
    <col customWidth="1" min="6" max="6" width="20.0"/>
    <col customWidth="1" min="7" max="7" width="14.0"/>
    <col customWidth="1" min="8" max="8" width="18.0"/>
    <col customWidth="1" min="9" max="26" width="8.57"/>
  </cols>
  <sheetData>
    <row r="1" ht="33.75" customHeight="1">
      <c r="A1" s="1" t="s">
        <v>14</v>
      </c>
      <c r="B1" s="2"/>
      <c r="C1" s="2"/>
      <c r="D1" s="2"/>
      <c r="E1" s="2"/>
      <c r="F1" s="2"/>
      <c r="G1" s="2"/>
      <c r="H1" s="3"/>
    </row>
    <row r="2" ht="19.5" customHeight="1">
      <c r="A2" s="5" t="s">
        <v>32</v>
      </c>
      <c r="B2" s="2"/>
      <c r="C2" s="2"/>
      <c r="D2" s="2"/>
      <c r="E2" s="2"/>
      <c r="F2" s="2"/>
      <c r="G2" s="2"/>
      <c r="H2" s="3"/>
    </row>
    <row r="3">
      <c r="E3" s="17" t="s">
        <v>49</v>
      </c>
    </row>
    <row r="4" ht="33.75" customHeight="1">
      <c r="B4" s="18" t="s">
        <v>50</v>
      </c>
      <c r="C4" s="18" t="s">
        <v>51</v>
      </c>
      <c r="E4" s="18" t="s">
        <v>52</v>
      </c>
      <c r="F4" s="18" t="s">
        <v>53</v>
      </c>
      <c r="G4" s="18" t="s">
        <v>54</v>
      </c>
      <c r="H4" s="18" t="s">
        <v>56</v>
      </c>
    </row>
    <row r="5" ht="21.75" customHeight="1">
      <c r="B5" s="9" t="s">
        <v>58</v>
      </c>
      <c r="C5" s="19" t="s">
        <v>59</v>
      </c>
      <c r="E5" s="16">
        <v>1.0</v>
      </c>
      <c r="F5" s="20">
        <v>0.0</v>
      </c>
      <c r="G5" s="22">
        <v>0.05</v>
      </c>
      <c r="H5" s="24">
        <f>G5</f>
        <v>0.05</v>
      </c>
    </row>
    <row r="6" ht="21.75" customHeight="1">
      <c r="B6" s="9" t="s">
        <v>63</v>
      </c>
      <c r="C6" s="19" t="s">
        <v>64</v>
      </c>
      <c r="E6" s="16">
        <v>2.0</v>
      </c>
      <c r="F6" s="20">
        <v>1000.0</v>
      </c>
      <c r="G6" s="22">
        <v>0.1</v>
      </c>
      <c r="H6" s="24">
        <f t="shared" ref="H6:H9" si="1">G6-G5</f>
        <v>0.05</v>
      </c>
    </row>
    <row r="7" ht="21.75" customHeight="1">
      <c r="B7" s="9" t="s">
        <v>65</v>
      </c>
      <c r="C7" s="25">
        <v>22.0</v>
      </c>
      <c r="E7" s="16">
        <v>3.0</v>
      </c>
      <c r="F7" s="20">
        <v>3000.0</v>
      </c>
      <c r="G7" s="22">
        <v>0.2</v>
      </c>
      <c r="H7" s="24">
        <f t="shared" si="1"/>
        <v>0.1</v>
      </c>
    </row>
    <row r="8" ht="21.75" customHeight="1">
      <c r="B8" s="9" t="s">
        <v>66</v>
      </c>
      <c r="C8" s="25">
        <v>8.0</v>
      </c>
      <c r="E8" s="16">
        <v>4.0</v>
      </c>
      <c r="F8" s="20">
        <v>6000.0</v>
      </c>
      <c r="G8" s="22">
        <v>0.3</v>
      </c>
      <c r="H8" s="24">
        <f t="shared" si="1"/>
        <v>0.1</v>
      </c>
    </row>
    <row r="9" ht="21.75" customHeight="1">
      <c r="B9" s="9" t="s">
        <v>69</v>
      </c>
      <c r="C9" s="30">
        <v>1.5</v>
      </c>
      <c r="E9" s="16">
        <v>5.0</v>
      </c>
      <c r="F9" s="20">
        <v>10000.0</v>
      </c>
      <c r="G9" s="22">
        <v>0.35</v>
      </c>
      <c r="H9" s="24">
        <f t="shared" si="1"/>
        <v>0.05</v>
      </c>
    </row>
    <row r="10" ht="21.75" customHeight="1">
      <c r="B10" s="9" t="s">
        <v>74</v>
      </c>
      <c r="C10" s="30">
        <v>2.0</v>
      </c>
    </row>
    <row r="11" ht="21.75" customHeight="1">
      <c r="B11" s="9" t="s">
        <v>75</v>
      </c>
      <c r="C11" s="30">
        <v>3.0</v>
      </c>
      <c r="E11" s="32" t="s">
        <v>77</v>
      </c>
    </row>
    <row r="12" ht="21.75" customHeight="1">
      <c r="B12" s="9" t="s">
        <v>78</v>
      </c>
      <c r="C12" s="33">
        <v>0.08</v>
      </c>
    </row>
    <row r="13" ht="21.75" customHeight="1">
      <c r="B13" s="9" t="s">
        <v>79</v>
      </c>
      <c r="C13" s="33">
        <v>0.015</v>
      </c>
    </row>
    <row r="14" ht="21.75" customHeight="1">
      <c r="B14" s="9" t="s">
        <v>80</v>
      </c>
      <c r="C14" s="33">
        <v>0.01</v>
      </c>
    </row>
    <row r="15" ht="21.75" customHeight="1">
      <c r="B15" s="9" t="s">
        <v>81</v>
      </c>
      <c r="C15" s="35">
        <v>5000.0</v>
      </c>
    </row>
    <row r="16" ht="21.75" customHeight="1">
      <c r="B16" s="9" t="s">
        <v>83</v>
      </c>
      <c r="C16" s="35">
        <v>600.0</v>
      </c>
    </row>
    <row r="17" ht="21.75" customHeight="1">
      <c r="B17" s="9" t="s">
        <v>84</v>
      </c>
      <c r="C17" s="35">
        <v>250.0</v>
      </c>
    </row>
    <row r="18" ht="21.75" customHeight="1">
      <c r="B18" s="9" t="s">
        <v>85</v>
      </c>
      <c r="C18" s="38">
        <f>C12+C13+C14</f>
        <v>0.105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H1"/>
    <mergeCell ref="A2:H2"/>
    <mergeCell ref="E3:H3"/>
    <mergeCell ref="E11:H13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CA3AF"/>
    <pageSetUpPr/>
  </sheetPr>
  <sheetViews>
    <sheetView showGridLines="0"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6.0"/>
    <col customWidth="1" min="2" max="2" width="13.0"/>
    <col customWidth="1" min="3" max="3" width="26.0"/>
    <col customWidth="1" min="4" max="4" width="16.0"/>
    <col customWidth="1" min="5" max="5" width="22.0"/>
    <col customWidth="1" min="6" max="7" width="18.0"/>
    <col customWidth="1" min="8" max="8" width="16.0"/>
    <col customWidth="1" min="9" max="9" width="12.0"/>
    <col customWidth="1" min="10" max="26" width="8.57"/>
  </cols>
  <sheetData>
    <row r="1" ht="33.75" customHeight="1">
      <c r="A1" s="1" t="s">
        <v>98</v>
      </c>
      <c r="B1" s="2"/>
      <c r="C1" s="2"/>
      <c r="D1" s="2"/>
      <c r="E1" s="2"/>
      <c r="F1" s="2"/>
      <c r="G1" s="2"/>
      <c r="H1" s="2"/>
      <c r="I1" s="3"/>
    </row>
    <row r="2" ht="19.5" customHeight="1">
      <c r="A2" s="5" t="s">
        <v>99</v>
      </c>
      <c r="B2" s="2"/>
      <c r="C2" s="2"/>
      <c r="D2" s="2"/>
      <c r="E2" s="2"/>
      <c r="F2" s="2"/>
      <c r="G2" s="2"/>
      <c r="H2" s="2"/>
      <c r="I2" s="3"/>
    </row>
    <row r="4" ht="39.75" customHeight="1">
      <c r="A4" s="18" t="s">
        <v>87</v>
      </c>
      <c r="B4" s="18" t="s">
        <v>6</v>
      </c>
      <c r="C4" s="18" t="s">
        <v>37</v>
      </c>
      <c r="D4" s="18" t="s">
        <v>55</v>
      </c>
      <c r="E4" s="18" t="s">
        <v>57</v>
      </c>
      <c r="F4" s="18" t="s">
        <v>100</v>
      </c>
      <c r="G4" s="18" t="s">
        <v>101</v>
      </c>
      <c r="H4" s="18" t="s">
        <v>102</v>
      </c>
      <c r="I4" s="18" t="s">
        <v>103</v>
      </c>
    </row>
    <row r="5" ht="19.5" customHeight="1">
      <c r="A5" s="16">
        <v>1.0</v>
      </c>
      <c r="B5" s="43" t="s">
        <v>10</v>
      </c>
      <c r="C5" s="43" t="s">
        <v>105</v>
      </c>
      <c r="D5" s="43" t="s">
        <v>106</v>
      </c>
      <c r="E5" s="43" t="s">
        <v>107</v>
      </c>
      <c r="F5" s="45">
        <v>4500.0</v>
      </c>
      <c r="G5" s="45">
        <v>300.0</v>
      </c>
      <c r="H5" s="45">
        <v>4500.0</v>
      </c>
      <c r="I5" s="46">
        <v>2.0</v>
      </c>
    </row>
    <row r="6" ht="19.5" customHeight="1">
      <c r="A6" s="16">
        <v>2.0</v>
      </c>
      <c r="B6" s="43" t="s">
        <v>108</v>
      </c>
      <c r="C6" s="43" t="s">
        <v>109</v>
      </c>
      <c r="D6" s="43" t="s">
        <v>110</v>
      </c>
      <c r="E6" s="43" t="s">
        <v>111</v>
      </c>
      <c r="F6" s="45">
        <v>2800.0</v>
      </c>
      <c r="G6" s="45">
        <v>150.0</v>
      </c>
      <c r="H6" s="45">
        <v>2800.0</v>
      </c>
      <c r="I6" s="46">
        <v>1.0</v>
      </c>
    </row>
    <row r="7" ht="19.5" customHeight="1">
      <c r="A7" s="16">
        <v>3.0</v>
      </c>
      <c r="B7" s="43" t="s">
        <v>112</v>
      </c>
      <c r="C7" s="43" t="s">
        <v>113</v>
      </c>
      <c r="D7" s="43" t="s">
        <v>114</v>
      </c>
      <c r="E7" s="43" t="s">
        <v>115</v>
      </c>
      <c r="F7" s="45">
        <v>3200.0</v>
      </c>
      <c r="G7" s="45">
        <v>100.0</v>
      </c>
      <c r="H7" s="45">
        <v>3200.0</v>
      </c>
      <c r="I7" s="46">
        <v>0.0</v>
      </c>
    </row>
    <row r="8" ht="19.5" customHeight="1">
      <c r="A8" s="16">
        <v>4.0</v>
      </c>
      <c r="B8" s="43" t="s">
        <v>116</v>
      </c>
      <c r="C8" s="43" t="s">
        <v>117</v>
      </c>
      <c r="D8" s="43" t="s">
        <v>118</v>
      </c>
      <c r="E8" s="43" t="s">
        <v>119</v>
      </c>
      <c r="F8" s="45">
        <v>2600.0</v>
      </c>
      <c r="G8" s="45">
        <v>100.0</v>
      </c>
      <c r="H8" s="45">
        <v>2600.0</v>
      </c>
      <c r="I8" s="46">
        <v>2.0</v>
      </c>
    </row>
    <row r="9" ht="19.5" customHeight="1">
      <c r="A9" s="16">
        <v>5.0</v>
      </c>
      <c r="B9" s="43" t="s">
        <v>120</v>
      </c>
      <c r="C9" s="43" t="s">
        <v>121</v>
      </c>
      <c r="D9" s="43" t="s">
        <v>122</v>
      </c>
      <c r="E9" s="43" t="s">
        <v>123</v>
      </c>
      <c r="F9" s="45">
        <v>2900.0</v>
      </c>
      <c r="G9" s="45">
        <v>100.0</v>
      </c>
      <c r="H9" s="45">
        <v>2900.0</v>
      </c>
      <c r="I9" s="46">
        <v>0.0</v>
      </c>
    </row>
    <row r="10" ht="19.5" customHeight="1">
      <c r="A10" s="16">
        <v>6.0</v>
      </c>
      <c r="B10" s="43" t="s">
        <v>124</v>
      </c>
      <c r="C10" s="43" t="s">
        <v>125</v>
      </c>
      <c r="D10" s="43" t="s">
        <v>118</v>
      </c>
      <c r="E10" s="43" t="s">
        <v>126</v>
      </c>
      <c r="F10" s="45">
        <v>2000.0</v>
      </c>
      <c r="G10" s="45">
        <v>50.0</v>
      </c>
      <c r="H10" s="45">
        <v>2000.0</v>
      </c>
      <c r="I10" s="46">
        <v>1.0</v>
      </c>
    </row>
    <row r="11" ht="19.5" customHeight="1">
      <c r="A11" s="16">
        <v>7.0</v>
      </c>
      <c r="B11" s="43" t="s">
        <v>127</v>
      </c>
      <c r="C11" s="43" t="s">
        <v>128</v>
      </c>
      <c r="D11" s="43" t="s">
        <v>110</v>
      </c>
      <c r="E11" s="43" t="s">
        <v>129</v>
      </c>
      <c r="F11" s="45">
        <v>2200.0</v>
      </c>
      <c r="G11" s="45">
        <v>50.0</v>
      </c>
      <c r="H11" s="45">
        <v>2200.0</v>
      </c>
      <c r="I11" s="46">
        <v>0.0</v>
      </c>
    </row>
    <row r="12" ht="19.5" customHeight="1">
      <c r="A12" s="16">
        <v>8.0</v>
      </c>
      <c r="B12" s="43" t="s">
        <v>130</v>
      </c>
      <c r="C12" s="43" t="s">
        <v>131</v>
      </c>
      <c r="D12" s="43" t="s">
        <v>132</v>
      </c>
      <c r="E12" s="43" t="s">
        <v>133</v>
      </c>
      <c r="F12" s="45">
        <v>3600.0</v>
      </c>
      <c r="G12" s="45">
        <v>150.0</v>
      </c>
      <c r="H12" s="45">
        <v>3600.0</v>
      </c>
      <c r="I12" s="46">
        <v>1.0</v>
      </c>
    </row>
    <row r="13" ht="19.5" customHeight="1">
      <c r="A13" s="16">
        <v>9.0</v>
      </c>
      <c r="B13" s="43"/>
      <c r="C13" s="43"/>
      <c r="D13" s="43"/>
      <c r="E13" s="43"/>
      <c r="F13" s="45"/>
      <c r="G13" s="45"/>
      <c r="H13" s="45"/>
      <c r="I13" s="46"/>
    </row>
    <row r="14" ht="19.5" customHeight="1">
      <c r="A14" s="16">
        <v>10.0</v>
      </c>
      <c r="B14" s="43"/>
      <c r="C14" s="43"/>
      <c r="D14" s="43"/>
      <c r="E14" s="43"/>
      <c r="F14" s="45"/>
      <c r="G14" s="45"/>
      <c r="H14" s="45"/>
      <c r="I14" s="46"/>
    </row>
    <row r="15" ht="19.5" customHeight="1">
      <c r="A15" s="16">
        <v>11.0</v>
      </c>
      <c r="B15" s="43"/>
      <c r="C15" s="43"/>
      <c r="D15" s="43"/>
      <c r="E15" s="43"/>
      <c r="F15" s="45"/>
      <c r="G15" s="45"/>
      <c r="H15" s="45"/>
      <c r="I15" s="46"/>
    </row>
    <row r="16" ht="19.5" customHeight="1">
      <c r="A16" s="16">
        <v>12.0</v>
      </c>
      <c r="B16" s="43"/>
      <c r="C16" s="43"/>
      <c r="D16" s="43"/>
      <c r="E16" s="43"/>
      <c r="F16" s="45"/>
      <c r="G16" s="45"/>
      <c r="H16" s="45"/>
      <c r="I16" s="46"/>
    </row>
    <row r="17" ht="19.5" customHeight="1">
      <c r="A17" s="16">
        <v>13.0</v>
      </c>
      <c r="B17" s="43"/>
      <c r="C17" s="43"/>
      <c r="D17" s="43"/>
      <c r="E17" s="43"/>
      <c r="F17" s="45"/>
      <c r="G17" s="45"/>
      <c r="H17" s="45"/>
      <c r="I17" s="46"/>
    </row>
    <row r="18" ht="19.5" customHeight="1">
      <c r="A18" s="16">
        <v>14.0</v>
      </c>
      <c r="B18" s="43"/>
      <c r="C18" s="43"/>
      <c r="D18" s="43"/>
      <c r="E18" s="43"/>
      <c r="F18" s="45"/>
      <c r="G18" s="45"/>
      <c r="H18" s="45"/>
      <c r="I18" s="46"/>
    </row>
    <row r="19" ht="19.5" customHeight="1">
      <c r="A19" s="16">
        <v>15.0</v>
      </c>
      <c r="B19" s="43"/>
      <c r="C19" s="43"/>
      <c r="D19" s="43"/>
      <c r="E19" s="43"/>
      <c r="F19" s="45"/>
      <c r="G19" s="45"/>
      <c r="H19" s="45"/>
      <c r="I19" s="46"/>
    </row>
    <row r="20" ht="19.5" customHeight="1">
      <c r="A20" s="16">
        <v>16.0</v>
      </c>
      <c r="B20" s="43"/>
      <c r="C20" s="43"/>
      <c r="D20" s="43"/>
      <c r="E20" s="43"/>
      <c r="F20" s="45"/>
      <c r="G20" s="45"/>
      <c r="H20" s="45"/>
      <c r="I20" s="46"/>
    </row>
    <row r="21" ht="19.5" customHeight="1">
      <c r="A21" s="16">
        <v>17.0</v>
      </c>
      <c r="B21" s="43"/>
      <c r="C21" s="43"/>
      <c r="D21" s="43"/>
      <c r="E21" s="43"/>
      <c r="F21" s="45"/>
      <c r="G21" s="45"/>
      <c r="H21" s="45"/>
      <c r="I21" s="46"/>
    </row>
    <row r="22" ht="19.5" customHeight="1">
      <c r="A22" s="16">
        <v>18.0</v>
      </c>
      <c r="B22" s="43"/>
      <c r="C22" s="43"/>
      <c r="D22" s="43"/>
      <c r="E22" s="43"/>
      <c r="F22" s="45"/>
      <c r="G22" s="45"/>
      <c r="H22" s="45"/>
      <c r="I22" s="46"/>
    </row>
    <row r="23" ht="19.5" customHeight="1">
      <c r="A23" s="16">
        <v>19.0</v>
      </c>
      <c r="B23" s="43"/>
      <c r="C23" s="43"/>
      <c r="D23" s="43"/>
      <c r="E23" s="43"/>
      <c r="F23" s="45"/>
      <c r="G23" s="45"/>
      <c r="H23" s="45"/>
      <c r="I23" s="46"/>
    </row>
    <row r="24" ht="19.5" customHeight="1">
      <c r="A24" s="16">
        <v>20.0</v>
      </c>
      <c r="B24" s="43"/>
      <c r="C24" s="43"/>
      <c r="D24" s="43"/>
      <c r="E24" s="43"/>
      <c r="F24" s="45"/>
      <c r="G24" s="45"/>
      <c r="H24" s="45"/>
      <c r="I24" s="46"/>
    </row>
    <row r="25" ht="19.5" customHeight="1">
      <c r="A25" s="16">
        <v>21.0</v>
      </c>
      <c r="B25" s="43"/>
      <c r="C25" s="43"/>
      <c r="D25" s="43"/>
      <c r="E25" s="43"/>
      <c r="F25" s="45"/>
      <c r="G25" s="45"/>
      <c r="H25" s="45"/>
      <c r="I25" s="46"/>
    </row>
    <row r="26" ht="19.5" customHeight="1">
      <c r="A26" s="16">
        <v>22.0</v>
      </c>
      <c r="B26" s="43"/>
      <c r="C26" s="43"/>
      <c r="D26" s="43"/>
      <c r="E26" s="43"/>
      <c r="F26" s="45"/>
      <c r="G26" s="45"/>
      <c r="H26" s="45"/>
      <c r="I26" s="46"/>
    </row>
    <row r="27" ht="19.5" customHeight="1">
      <c r="A27" s="16">
        <v>23.0</v>
      </c>
      <c r="B27" s="43"/>
      <c r="C27" s="43"/>
      <c r="D27" s="43"/>
      <c r="E27" s="43"/>
      <c r="F27" s="45"/>
      <c r="G27" s="45"/>
      <c r="H27" s="45"/>
      <c r="I27" s="46"/>
    </row>
    <row r="28" ht="19.5" customHeight="1">
      <c r="A28" s="16">
        <v>24.0</v>
      </c>
      <c r="B28" s="43"/>
      <c r="C28" s="43"/>
      <c r="D28" s="43"/>
      <c r="E28" s="43"/>
      <c r="F28" s="45"/>
      <c r="G28" s="45"/>
      <c r="H28" s="45"/>
      <c r="I28" s="46"/>
    </row>
    <row r="29" ht="19.5" customHeight="1">
      <c r="A29" s="16">
        <v>25.0</v>
      </c>
      <c r="B29" s="43"/>
      <c r="C29" s="43"/>
      <c r="D29" s="43"/>
      <c r="E29" s="43"/>
      <c r="F29" s="45"/>
      <c r="G29" s="45"/>
      <c r="H29" s="45"/>
      <c r="I29" s="46"/>
    </row>
    <row r="30" ht="19.5" customHeight="1">
      <c r="A30" s="16">
        <v>26.0</v>
      </c>
      <c r="B30" s="43"/>
      <c r="C30" s="43"/>
      <c r="D30" s="43"/>
      <c r="E30" s="43"/>
      <c r="F30" s="45"/>
      <c r="G30" s="45"/>
      <c r="H30" s="45"/>
      <c r="I30" s="46"/>
    </row>
    <row r="31" ht="19.5" customHeight="1">
      <c r="A31" s="16">
        <v>27.0</v>
      </c>
      <c r="B31" s="43"/>
      <c r="C31" s="43"/>
      <c r="D31" s="43"/>
      <c r="E31" s="43"/>
      <c r="F31" s="45"/>
      <c r="G31" s="45"/>
      <c r="H31" s="45"/>
      <c r="I31" s="46"/>
    </row>
    <row r="32" ht="19.5" customHeight="1">
      <c r="A32" s="16">
        <v>28.0</v>
      </c>
      <c r="B32" s="43"/>
      <c r="C32" s="43"/>
      <c r="D32" s="43"/>
      <c r="E32" s="43"/>
      <c r="F32" s="45"/>
      <c r="G32" s="45"/>
      <c r="H32" s="45"/>
      <c r="I32" s="46"/>
    </row>
    <row r="33" ht="19.5" customHeight="1">
      <c r="A33" s="16">
        <v>29.0</v>
      </c>
      <c r="B33" s="43"/>
      <c r="C33" s="43"/>
      <c r="D33" s="43"/>
      <c r="E33" s="43"/>
      <c r="F33" s="45"/>
      <c r="G33" s="45"/>
      <c r="H33" s="45"/>
      <c r="I33" s="46"/>
    </row>
    <row r="34" ht="19.5" customHeight="1">
      <c r="A34" s="16">
        <v>30.0</v>
      </c>
      <c r="B34" s="43"/>
      <c r="C34" s="43"/>
      <c r="D34" s="43"/>
      <c r="E34" s="43"/>
      <c r="F34" s="45"/>
      <c r="G34" s="45"/>
      <c r="H34" s="45"/>
      <c r="I34" s="46"/>
    </row>
    <row r="35" ht="19.5" customHeight="1">
      <c r="A35" s="16">
        <v>31.0</v>
      </c>
      <c r="B35" s="43"/>
      <c r="C35" s="43"/>
      <c r="D35" s="43"/>
      <c r="E35" s="43"/>
      <c r="F35" s="45"/>
      <c r="G35" s="45"/>
      <c r="H35" s="45"/>
      <c r="I35" s="46"/>
    </row>
    <row r="36" ht="19.5" customHeight="1">
      <c r="A36" s="16">
        <v>32.0</v>
      </c>
      <c r="B36" s="43"/>
      <c r="C36" s="43"/>
      <c r="D36" s="43"/>
      <c r="E36" s="43"/>
      <c r="F36" s="45"/>
      <c r="G36" s="45"/>
      <c r="H36" s="45"/>
      <c r="I36" s="46"/>
    </row>
    <row r="37" ht="19.5" customHeight="1">
      <c r="A37" s="16">
        <v>33.0</v>
      </c>
      <c r="B37" s="43"/>
      <c r="C37" s="43"/>
      <c r="D37" s="43"/>
      <c r="E37" s="43"/>
      <c r="F37" s="45"/>
      <c r="G37" s="45"/>
      <c r="H37" s="45"/>
      <c r="I37" s="46"/>
    </row>
    <row r="38" ht="19.5" customHeight="1">
      <c r="A38" s="16">
        <v>34.0</v>
      </c>
      <c r="B38" s="43"/>
      <c r="C38" s="43"/>
      <c r="D38" s="43"/>
      <c r="E38" s="43"/>
      <c r="F38" s="45"/>
      <c r="G38" s="45"/>
      <c r="H38" s="45"/>
      <c r="I38" s="46"/>
    </row>
    <row r="39" ht="19.5" customHeight="1">
      <c r="A39" s="16">
        <v>35.0</v>
      </c>
      <c r="B39" s="43"/>
      <c r="C39" s="43"/>
      <c r="D39" s="43"/>
      <c r="E39" s="43"/>
      <c r="F39" s="45"/>
      <c r="G39" s="45"/>
      <c r="H39" s="45"/>
      <c r="I39" s="46"/>
    </row>
    <row r="40" ht="19.5" customHeight="1">
      <c r="A40" s="16">
        <v>36.0</v>
      </c>
      <c r="B40" s="43"/>
      <c r="C40" s="43"/>
      <c r="D40" s="43"/>
      <c r="E40" s="43"/>
      <c r="F40" s="45"/>
      <c r="G40" s="45"/>
      <c r="H40" s="45"/>
      <c r="I40" s="46"/>
    </row>
    <row r="41" ht="19.5" customHeight="1">
      <c r="A41" s="16">
        <v>37.0</v>
      </c>
      <c r="B41" s="43"/>
      <c r="C41" s="43"/>
      <c r="D41" s="43"/>
      <c r="E41" s="43"/>
      <c r="F41" s="45"/>
      <c r="G41" s="45"/>
      <c r="H41" s="45"/>
      <c r="I41" s="46"/>
    </row>
    <row r="42" ht="19.5" customHeight="1">
      <c r="A42" s="16">
        <v>38.0</v>
      </c>
      <c r="B42" s="43"/>
      <c r="C42" s="43"/>
      <c r="D42" s="43"/>
      <c r="E42" s="43"/>
      <c r="F42" s="45"/>
      <c r="G42" s="45"/>
      <c r="H42" s="45"/>
      <c r="I42" s="46"/>
    </row>
    <row r="43" ht="19.5" customHeight="1">
      <c r="A43" s="16">
        <v>39.0</v>
      </c>
      <c r="B43" s="43"/>
      <c r="C43" s="43"/>
      <c r="D43" s="43"/>
      <c r="E43" s="43"/>
      <c r="F43" s="45"/>
      <c r="G43" s="45"/>
      <c r="H43" s="45"/>
      <c r="I43" s="46"/>
    </row>
    <row r="44" ht="19.5" customHeight="1">
      <c r="A44" s="16">
        <v>40.0</v>
      </c>
      <c r="B44" s="43"/>
      <c r="C44" s="43"/>
      <c r="D44" s="43"/>
      <c r="E44" s="43"/>
      <c r="F44" s="45"/>
      <c r="G44" s="45"/>
      <c r="H44" s="45"/>
      <c r="I44" s="46"/>
    </row>
    <row r="45" ht="19.5" customHeight="1">
      <c r="A45" s="16">
        <v>41.0</v>
      </c>
      <c r="B45" s="43"/>
      <c r="C45" s="43"/>
      <c r="D45" s="43"/>
      <c r="E45" s="43"/>
      <c r="F45" s="45"/>
      <c r="G45" s="45"/>
      <c r="H45" s="45"/>
      <c r="I45" s="46"/>
    </row>
    <row r="46" ht="19.5" customHeight="1">
      <c r="A46" s="16">
        <v>42.0</v>
      </c>
      <c r="B46" s="43"/>
      <c r="C46" s="43"/>
      <c r="D46" s="43"/>
      <c r="E46" s="43"/>
      <c r="F46" s="45"/>
      <c r="G46" s="45"/>
      <c r="H46" s="45"/>
      <c r="I46" s="46"/>
    </row>
    <row r="47" ht="19.5" customHeight="1">
      <c r="A47" s="16">
        <v>43.0</v>
      </c>
      <c r="B47" s="43"/>
      <c r="C47" s="43"/>
      <c r="D47" s="43"/>
      <c r="E47" s="43"/>
      <c r="F47" s="45"/>
      <c r="G47" s="45"/>
      <c r="H47" s="45"/>
      <c r="I47" s="46"/>
    </row>
    <row r="48" ht="19.5" customHeight="1">
      <c r="A48" s="16">
        <v>44.0</v>
      </c>
      <c r="B48" s="43"/>
      <c r="C48" s="43"/>
      <c r="D48" s="43"/>
      <c r="E48" s="43"/>
      <c r="F48" s="45"/>
      <c r="G48" s="45"/>
      <c r="H48" s="45"/>
      <c r="I48" s="46"/>
    </row>
    <row r="49" ht="19.5" customHeight="1">
      <c r="A49" s="16">
        <v>45.0</v>
      </c>
      <c r="B49" s="43"/>
      <c r="C49" s="43"/>
      <c r="D49" s="43"/>
      <c r="E49" s="43"/>
      <c r="F49" s="45"/>
      <c r="G49" s="45"/>
      <c r="H49" s="45"/>
      <c r="I49" s="46"/>
    </row>
    <row r="50" ht="19.5" customHeight="1">
      <c r="A50" s="16">
        <v>46.0</v>
      </c>
      <c r="B50" s="43"/>
      <c r="C50" s="43"/>
      <c r="D50" s="43"/>
      <c r="E50" s="43"/>
      <c r="F50" s="45"/>
      <c r="G50" s="45"/>
      <c r="H50" s="45"/>
      <c r="I50" s="46"/>
    </row>
    <row r="51" ht="19.5" customHeight="1">
      <c r="A51" s="16">
        <v>47.0</v>
      </c>
      <c r="B51" s="43"/>
      <c r="C51" s="43"/>
      <c r="D51" s="43"/>
      <c r="E51" s="43"/>
      <c r="F51" s="45"/>
      <c r="G51" s="45"/>
      <c r="H51" s="45"/>
      <c r="I51" s="46"/>
    </row>
    <row r="52" ht="19.5" customHeight="1">
      <c r="A52" s="16">
        <v>48.0</v>
      </c>
      <c r="B52" s="43"/>
      <c r="C52" s="43"/>
      <c r="D52" s="43"/>
      <c r="E52" s="43"/>
      <c r="F52" s="45"/>
      <c r="G52" s="45"/>
      <c r="H52" s="45"/>
      <c r="I52" s="46"/>
    </row>
    <row r="53" ht="19.5" customHeight="1">
      <c r="A53" s="16">
        <v>49.0</v>
      </c>
      <c r="B53" s="43"/>
      <c r="C53" s="43"/>
      <c r="D53" s="43"/>
      <c r="E53" s="43"/>
      <c r="F53" s="45"/>
      <c r="G53" s="45"/>
      <c r="H53" s="45"/>
      <c r="I53" s="46"/>
    </row>
    <row r="54" ht="19.5" customHeight="1">
      <c r="A54" s="16">
        <v>50.0</v>
      </c>
      <c r="B54" s="43"/>
      <c r="C54" s="43"/>
      <c r="D54" s="43"/>
      <c r="E54" s="43"/>
      <c r="F54" s="45"/>
      <c r="G54" s="45"/>
      <c r="H54" s="45"/>
      <c r="I54" s="46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I1"/>
    <mergeCell ref="A2:I2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2026-10-27T07:49:43Z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