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ổng quan" sheetId="1" r:id="rId4"/>
    <sheet state="visible" name="Thông tin dự án" sheetId="2" r:id="rId5"/>
    <sheet state="visible" name="Tiến độ hạng mục" sheetId="3" r:id="rId6"/>
    <sheet state="visible" name="Nhân lực - Thiết bị" sheetId="4" r:id="rId7"/>
    <sheet state="visible" name="Vấn đề - Kiến nghị" sheetId="5" r:id="rId8"/>
  </sheets>
  <definedNames>
    <definedName hidden="1" localSheetId="2" name="_xlnm._FilterDatabase">'Tiến độ hạng mục'!$A$6:$U$36</definedName>
    <definedName hidden="1" localSheetId="4" name="_xlnm._FilterDatabase">'Vấn đề - Kiến nghị'!$A$6:$K$36</definedName>
  </definedNames>
  <calcPr/>
  <extLst>
    <ext uri="GoogleSheetsCustomDataVersion2">
      <go:sheetsCustomData xmlns:go="http://customooxmlschemas.google.com/" r:id="rId9" roundtripDataChecksum="Kc6/JU3/6X30vSC2hQtUNd1xGn24H9EGLJTnXmA/siM="/>
    </ext>
  </extLst>
</workbook>
</file>

<file path=xl/sharedStrings.xml><?xml version="1.0" encoding="utf-8"?>
<sst xmlns="http://schemas.openxmlformats.org/spreadsheetml/2006/main" count="234" uniqueCount="193">
  <si>
    <t>BÁO CÁO TIẾN ĐỘ THI CÔNG CÔNG TRÌNH</t>
  </si>
  <si>
    <t>% HOÀN THÀNH LŨY KẾ</t>
  </si>
  <si>
    <t>CHÊNH LỆCH SO VỚI KẾ HOẠCH</t>
  </si>
  <si>
    <t>THỜI GIAN THI CÔNG</t>
  </si>
  <si>
    <t>GIÁ TRỊ THỰC HIỆN (VNĐ)</t>
  </si>
  <si>
    <t>TÌNH TRẠNG CÁC HẠNG MỤC</t>
  </si>
  <si>
    <t>VẤN ĐỀ, NHÂN LỰC &amp; THIẾT BỊ</t>
  </si>
  <si>
    <t>Trạng thái</t>
  </si>
  <si>
    <t>Số hạng mục</t>
  </si>
  <si>
    <t>Tỷ lệ</t>
  </si>
  <si>
    <t>Chỉ tiêu</t>
  </si>
  <si>
    <t>Giá trị</t>
  </si>
  <si>
    <t>Hoàn thành</t>
  </si>
  <si>
    <t>Tổng số vấn đề ghi nhận</t>
  </si>
  <si>
    <t>Đúng tiến độ</t>
  </si>
  <si>
    <t>Vấn đề đang mở</t>
  </si>
  <si>
    <t>Vượt tiến độ</t>
  </si>
  <si>
    <t>Vấn đề mở có mức ảnh hưởng Cao</t>
  </si>
  <si>
    <t>Chậm tiến độ</t>
  </si>
  <si>
    <t>Vấn đề quá hạn xử lý</t>
  </si>
  <si>
    <t>Chưa bắt đầu</t>
  </si>
  <si>
    <t>Tỷ lệ đáp ứng nhân lực</t>
  </si>
  <si>
    <t>Tổng số hạng mục</t>
  </si>
  <si>
    <t>Thiết bị đang bảo trì / hỏng</t>
  </si>
  <si>
    <t>BIỂU ĐỒ</t>
  </si>
  <si>
    <t>Biểu đồ bên trái hiển thị 15 hạng mục đầu tiên trong sheet 'Tiến độ hạng mục'. Nếu cần hiển thị nhiều hơn, chọn biểu đồ và mở rộng vùng dữ liệu.</t>
  </si>
  <si>
    <t>THÔNG TIN DỰ ÁN</t>
  </si>
  <si>
    <t>Điền thông tin vào các ô nền cam nhạt. Các ô nền xám được tính tự động.</t>
  </si>
  <si>
    <t>1. Thông tin chung</t>
  </si>
  <si>
    <t>Tên công trình</t>
  </si>
  <si>
    <t>Tòa nhà văn phòng ABC – 8 tầng (dữ liệu mẫu)</t>
  </si>
  <si>
    <t>Địa điểm xây dựng</t>
  </si>
  <si>
    <t>Hà Nội (ví dụ)</t>
  </si>
  <si>
    <t>Chủ đầu tư</t>
  </si>
  <si>
    <t>Công ty CP Đầu tư ABC</t>
  </si>
  <si>
    <t>Nhà thầu thi công</t>
  </si>
  <si>
    <t>Công ty TNHH Xây dựng XYZ</t>
  </si>
  <si>
    <t>Đơn vị tư vấn giám sát</t>
  </si>
  <si>
    <t>Công ty TNHH Tư vấn Giám sát DEF</t>
  </si>
  <si>
    <t>Chỉ huy trưởng công trường</t>
  </si>
  <si>
    <t>Nguyễn Văn An</t>
  </si>
  <si>
    <t>Số hợp đồng</t>
  </si>
  <si>
    <t>HĐ-XD-2026/015</t>
  </si>
  <si>
    <t>2. Thời gian &amp; giá trị hợp đồng</t>
  </si>
  <si>
    <t>Ngày khởi công</t>
  </si>
  <si>
    <t>Ngày hoàn thành theo hợp đồng</t>
  </si>
  <si>
    <t>Tổng giá trị hợp đồng (VNĐ)</t>
  </si>
  <si>
    <t>Tự động cộng từ bảng hạng mục</t>
  </si>
  <si>
    <t>Tổng thời gian thi công (ngày)</t>
  </si>
  <si>
    <t>Tự động tính</t>
  </si>
  <si>
    <t>3. Kỳ báo cáo</t>
  </si>
  <si>
    <t>Báo cáo số</t>
  </si>
  <si>
    <t>Từ ngày</t>
  </si>
  <si>
    <t>Đến ngày (ngày chốt số liệu)</t>
  </si>
  <si>
    <t>Dùng để tính % tiến độ theo kế hoạch và số ngày quá hạn</t>
  </si>
  <si>
    <t>Ngưỡng cảnh báo chậm / vượt tiến độ</t>
  </si>
  <si>
    <t>Chênh lệch vượt ngưỡng này sẽ được gắn nhãn Chậm / Vượt tiến độ</t>
  </si>
  <si>
    <t>Người lập báo cáo</t>
  </si>
  <si>
    <t>Trần Thị Bình</t>
  </si>
  <si>
    <t>Ngày lập báo cáo</t>
  </si>
  <si>
    <t>4. Hướng dẫn sử dụng</t>
  </si>
  <si>
    <t>Ô nhập liệu</t>
  </si>
  <si>
    <t>Điền / chỉnh sửa trực tiếp</t>
  </si>
  <si>
    <t>Ô công thức</t>
  </si>
  <si>
    <t>Tự động tính – không nhập đè</t>
  </si>
  <si>
    <t>Các bước thực hiện</t>
  </si>
  <si>
    <t>Bước 1: Điền Thông tin dự án (ngày khởi công, hoàn thành, kỳ báo cáo, ngưỡng cảnh báo).</t>
  </si>
  <si>
    <t>Bước 2: Liệt kê hạng mục tại sheet 'Tiến độ hạng mục' (tối đa 30 dòng): khối lượng và giá trị hợp đồng, kế hoạch, khối lượng lũy kế kỳ trước và kỳ này.</t>
  </si>
  <si>
    <t>Bước 3: Cập nhật nhân lực, thiết bị và các vấn đề phát sinh ở hai sheet tương ứng.</t>
  </si>
  <si>
    <t>Bước 4: Xem sheet 'Tổng quan' để lấy số liệu và biểu đồ đưa vào báo cáo.</t>
  </si>
  <si>
    <t>Sang kỳ mới: cộng 'KL thực hiện kỳ này' vào 'KL lũy kế kỳ trước', xóa 'KL thực hiện kỳ này' và cập nhật ngày chốt báo cáo.</t>
  </si>
  <si>
    <t>Cách tính: % hoàn thành = KL lũy kế / KL hợp đồng. Tiến độ chung = bình quân gia quyền theo giá trị hợp đồng. % theo kế hoạch = số ngày đã trôi qua / số ngày kế hoạch của hạng mục.</t>
  </si>
  <si>
    <t>Dữ liệu trong file hiện là dữ liệu mẫu (công trình giả định) để minh họa cách nhập. Xóa nội dung các ô nền cam nhạt trước khi dùng thật, giữ nguyên ô nền xám.</t>
  </si>
  <si>
    <t>BẢNG THEO DÕI TIẾN ĐỘ THI CÔNG THEO HẠNG MỤC</t>
  </si>
  <si>
    <t>THÔNG TIN HẠNG MỤC</t>
  </si>
  <si>
    <t>KHỐI LƯỢNG &amp; GIÁ TRỊ</t>
  </si>
  <si>
    <t>ĐÁNH GIÁ TIẾN ĐỘ</t>
  </si>
  <si>
    <t>QUẢN LÝ</t>
  </si>
  <si>
    <t>STT</t>
  </si>
  <si>
    <t>Mã CV</t>
  </si>
  <si>
    <t>Hạng mục / Công việc</t>
  </si>
  <si>
    <t>ĐVT</t>
  </si>
  <si>
    <t>Khối lượng hợp đồng</t>
  </si>
  <si>
    <t>Giá trị hợp đồng (VNĐ)</t>
  </si>
  <si>
    <t>KL lũy kế kỳ trước</t>
  </si>
  <si>
    <t>KL thực hiện kỳ này</t>
  </si>
  <si>
    <t>KL lũy kế</t>
  </si>
  <si>
    <t>% hoàn thành</t>
  </si>
  <si>
    <t>Tỷ trọng</t>
  </si>
  <si>
    <t>Giá trị thực hiện lũy kế (VNĐ)</t>
  </si>
  <si>
    <t>Bắt đầu (KH)</t>
  </si>
  <si>
    <t>Kết thúc (KH)</t>
  </si>
  <si>
    <t>Bắt đầu (TT)</t>
  </si>
  <si>
    <t>Kết thúc (TT)</t>
  </si>
  <si>
    <t>% theo kế hoạch</t>
  </si>
  <si>
    <t>Chênh lệch</t>
  </si>
  <si>
    <t>Phụ trách</t>
  </si>
  <si>
    <t>Ghi chú</t>
  </si>
  <si>
    <t>CB01</t>
  </si>
  <si>
    <t>Chuẩn bị mặt bằng, lán trại, tổ chức công trường</t>
  </si>
  <si>
    <t>m2</t>
  </si>
  <si>
    <t>Hoàn thành, chậm 3 ngày so với kế hoạch</t>
  </si>
  <si>
    <t>MG01</t>
  </si>
  <si>
    <t>Đào đất hố móng, vận chuyển đất thải</t>
  </si>
  <si>
    <t>m3</t>
  </si>
  <si>
    <t>Lê Minh Cường</t>
  </si>
  <si>
    <t>MG02</t>
  </si>
  <si>
    <t>Bê tông lót móng</t>
  </si>
  <si>
    <t>MG03</t>
  </si>
  <si>
    <t>Cốt thép, ván khuôn, bê tông móng</t>
  </si>
  <si>
    <t>Phạm Quốc Dũng</t>
  </si>
  <si>
    <t>KC01</t>
  </si>
  <si>
    <t>Kết cấu thân tầng 1–3 (cột, dầm, sàn)</t>
  </si>
  <si>
    <t>Đang đổ bê tông sàn tầng 3</t>
  </si>
  <si>
    <t>KC02</t>
  </si>
  <si>
    <t>Kết cấu thân tầng 4–8 (cột, dầm, sàn)</t>
  </si>
  <si>
    <t>Mưa lớn ngày 20/10 làm gián đoạn 1 ca</t>
  </si>
  <si>
    <t>XT01</t>
  </si>
  <si>
    <t>Xây tường bao, tường ngăn</t>
  </si>
  <si>
    <t>Hoàng Thị Em</t>
  </si>
  <si>
    <t>Thiếu thợ xây, đã bổ sung 2 tổ</t>
  </si>
  <si>
    <t>DN01</t>
  </si>
  <si>
    <t>Hệ thống điện, chiếu sáng</t>
  </si>
  <si>
    <t>tầng</t>
  </si>
  <si>
    <t>Vũ Đức Phong</t>
  </si>
  <si>
    <t>Đã lắp đặt ống luồn dây tầng 1–2</t>
  </si>
  <si>
    <t>CN01</t>
  </si>
  <si>
    <t>Hệ thống cấp thoát nước</t>
  </si>
  <si>
    <t>HT01</t>
  </si>
  <si>
    <t>Trát, ốp lát, sơn hoàn thiện</t>
  </si>
  <si>
    <t>CA01</t>
  </si>
  <si>
    <t>Lắp đặt cửa nhôm kính, thang máy</t>
  </si>
  <si>
    <t>bộ</t>
  </si>
  <si>
    <t>HK01</t>
  </si>
  <si>
    <t>Hạ tầng kỹ thuật ngoài nhà, sân đường</t>
  </si>
  <si>
    <t>TỔNG CỘNG / TIẾN ĐỘ CHUNG</t>
  </si>
  <si>
    <t>NHÂN LỰC &amp; THIẾT BỊ TRÊN CÔNG TRƯỜNG</t>
  </si>
  <si>
    <t>I. NHÂN LỰC</t>
  </si>
  <si>
    <t>Tổ đội / Chức danh</t>
  </si>
  <si>
    <t>Số lượng kế hoạch</t>
  </si>
  <si>
    <t>Số lượng thực tế</t>
  </si>
  <si>
    <t>Tỷ lệ đáp ứng</t>
  </si>
  <si>
    <t>Đánh giá</t>
  </si>
  <si>
    <t>Chỉ huy, kỹ sư, cán bộ giám sát</t>
  </si>
  <si>
    <t>Tổ cốt thép</t>
  </si>
  <si>
    <t>Tổ cốp pha</t>
  </si>
  <si>
    <t>Tổ bê tông</t>
  </si>
  <si>
    <t>Tổ xây – trát</t>
  </si>
  <si>
    <t>Thiếu 8 công nhân, đang bổ sung từ nhà thầu phụ</t>
  </si>
  <si>
    <t>Tổ điện – nước</t>
  </si>
  <si>
    <t>Bảo vệ – an toàn lao động</t>
  </si>
  <si>
    <t>TỔNG NHÂN LỰC</t>
  </si>
  <si>
    <t>II. THIẾT BỊ, MÁY MÓC</t>
  </si>
  <si>
    <t>Tên thiết bị</t>
  </si>
  <si>
    <t>Số lượng huy động</t>
  </si>
  <si>
    <t>Tình trạng</t>
  </si>
  <si>
    <t>Cần trục tháp</t>
  </si>
  <si>
    <t>Hoạt động tốt</t>
  </si>
  <si>
    <t>Máy bơm bê tông</t>
  </si>
  <si>
    <t>Máy xúc đào</t>
  </si>
  <si>
    <t>Đang bảo trì</t>
  </si>
  <si>
    <t>Máy số 2 đang sửa chữa, dự kiến xong 30/10</t>
  </si>
  <si>
    <t>Vận thăng lồng</t>
  </si>
  <si>
    <t>Máy đầm dùi</t>
  </si>
  <si>
    <t>Máy hàn</t>
  </si>
  <si>
    <t>TỔNG THIẾT BỊ</t>
  </si>
  <si>
    <t>VẤN ĐỀ PHÁT SINH &amp; KIẾN NGHỊ</t>
  </si>
  <si>
    <t>Cập nhật tất cả vấn đề còn tồn tại; vấn đề đã xử lý xong chuyển trạng thái 'Đã xử lý'.</t>
  </si>
  <si>
    <t>Ngày ghi nhận</t>
  </si>
  <si>
    <t>Phân loại</t>
  </si>
  <si>
    <t>Nội dung vấn đề</t>
  </si>
  <si>
    <t>Mức độ ảnh hưởng</t>
  </si>
  <si>
    <t>Giải pháp / Kiến nghị</t>
  </si>
  <si>
    <t>Người phụ trách</t>
  </si>
  <si>
    <t>Hạn xử lý</t>
  </si>
  <si>
    <t>Số ngày quá hạn</t>
  </si>
  <si>
    <t>Vật tư</t>
  </si>
  <si>
    <t>Giá thép tăng, nguồn cung thép D20 giao chậm</t>
  </si>
  <si>
    <t>Cao</t>
  </si>
  <si>
    <t>Đặt hàng sớm, chốt giá với 2 nhà cung cấp</t>
  </si>
  <si>
    <t>Đang xử lý</t>
  </si>
  <si>
    <t>Nhân lực</t>
  </si>
  <si>
    <t>Thiếu thợ xây – trát so với kế hoạch</t>
  </si>
  <si>
    <t>Trung bình</t>
  </si>
  <si>
    <t>Bổ sung 2 tổ thợ từ nhà thầu phụ</t>
  </si>
  <si>
    <t>Đã làm việc với nhà thầu phụ</t>
  </si>
  <si>
    <t>Thời tiết</t>
  </si>
  <si>
    <t>Mưa lớn kéo dài, gián đoạn đổ bê tông sàn tầng 4</t>
  </si>
  <si>
    <t>Điều chỉnh lịch đổ bê tông, chuẩn bị bạt che</t>
  </si>
  <si>
    <t>Đã xử lý</t>
  </si>
  <si>
    <t>An toàn lao động</t>
  </si>
  <si>
    <t>Thiếu lưới an toàn tại mép sàn tầng 3</t>
  </si>
  <si>
    <t>Lắp bổ sung lưới và lan can trước ngày 29/10</t>
  </si>
</sst>
</file>

<file path=xl/styles.xml><?xml version="1.0" encoding="utf-8"?>
<styleSheet xmlns="http://schemas.openxmlformats.org/spreadsheetml/2006/main" xmlns:x14ac="http://schemas.microsoft.com/office/spreadsheetml/2009/9/ac" xmlns:mc="http://schemas.openxmlformats.org/markup-compatibility/2006">
  <numFmts count="12">
    <numFmt numFmtId="164" formatCode="&quot;Báo cáo số &quot;0"/>
    <numFmt numFmtId="165" formatCode="&quot;Số liệu đến ngày &quot;dd/mm/yyyy"/>
    <numFmt numFmtId="166" formatCode="0.0%"/>
    <numFmt numFmtId="167" formatCode="\+0.0%;\-0.0%;0.0%"/>
    <numFmt numFmtId="168" formatCode="0&quot; ngày&quot;"/>
    <numFmt numFmtId="169" formatCode="&quot;Kế hoạch: &quot;0.0%"/>
    <numFmt numFmtId="170" formatCode="&quot;Còn lại: &quot;0&quot; ngày&quot;"/>
    <numFmt numFmtId="171" formatCode="&quot;Giá trị HĐ: &quot;#,##0"/>
    <numFmt numFmtId="172" formatCode="dd/mm/yyyy"/>
    <numFmt numFmtId="173" formatCode="&quot;Báo cáo đến ngày: &quot;dd/mm/yyyy"/>
    <numFmt numFmtId="174" formatCode="\+0;\-0;0"/>
    <numFmt numFmtId="175" formatCode="0;\-0;\–"/>
  </numFmts>
  <fonts count="18">
    <font>
      <sz val="10.0"/>
      <color rgb="FF000000"/>
      <name val="Inter Tight"/>
      <scheme val="minor"/>
    </font>
    <font>
      <b/>
      <sz val="22.0"/>
      <color rgb="FFF26B1D"/>
      <name val="Inter Tight"/>
    </font>
    <font>
      <b/>
      <sz val="12.0"/>
      <color rgb="FF404040"/>
      <name val="Inter Tight"/>
    </font>
    <font>
      <sz val="10.0"/>
      <color rgb="FF7F7F7F"/>
      <name val="Inter Tight"/>
    </font>
    <font>
      <b/>
      <sz val="9.0"/>
      <color rgb="FF7F7F7F"/>
      <name val="Inter Tight"/>
    </font>
    <font/>
    <font>
      <b/>
      <sz val="24.0"/>
      <color rgb="FFF26B1D"/>
      <name val="Inter Tight"/>
    </font>
    <font>
      <sz val="10.0"/>
      <color rgb="FF404040"/>
      <name val="Inter Tight"/>
    </font>
    <font>
      <b/>
      <sz val="11.0"/>
      <color rgb="FFF26B1D"/>
      <name val="Inter Tight"/>
    </font>
    <font>
      <b/>
      <sz val="9.0"/>
      <color rgb="FF404040"/>
      <name val="Inter Tight"/>
    </font>
    <font>
      <b/>
      <sz val="10.0"/>
      <color rgb="FF404040"/>
      <name val="Inter Tight"/>
    </font>
    <font>
      <b/>
      <sz val="10.0"/>
      <color rgb="FFC2410C"/>
      <name val="Inter Tight"/>
    </font>
    <font>
      <i/>
      <sz val="9.0"/>
      <color rgb="FF7F7F7F"/>
      <name val="Inter Tight"/>
    </font>
    <font>
      <b/>
      <sz val="18.0"/>
      <color rgb="FFF26B1D"/>
      <name val="Inter Tight"/>
    </font>
    <font>
      <i/>
      <sz val="10.0"/>
      <color rgb="FF7F7F7F"/>
      <name val="Inter Tight"/>
    </font>
    <font>
      <sz val="10.0"/>
      <color theme="1"/>
      <name val="Inter Tight"/>
    </font>
    <font>
      <b/>
      <sz val="9.0"/>
      <color rgb="FFC2410C"/>
      <name val="Inter Tight"/>
    </font>
    <font>
      <b/>
      <sz val="10.0"/>
      <color rgb="FFFFFFFF"/>
      <name val="Inter Tight"/>
    </font>
  </fonts>
  <fills count="7">
    <fill>
      <patternFill patternType="none"/>
    </fill>
    <fill>
      <patternFill patternType="lightGray"/>
    </fill>
    <fill>
      <patternFill patternType="solid">
        <fgColor rgb="FFF7F7F7"/>
        <bgColor rgb="FFF7F7F7"/>
      </patternFill>
    </fill>
    <fill>
      <patternFill patternType="solid">
        <fgColor rgb="FFEDEDED"/>
        <bgColor rgb="FFEDEDED"/>
      </patternFill>
    </fill>
    <fill>
      <patternFill patternType="solid">
        <fgColor rgb="FFFDE6D6"/>
        <bgColor rgb="FFFDE6D6"/>
      </patternFill>
    </fill>
    <fill>
      <patternFill patternType="solid">
        <fgColor rgb="FFFFF5EE"/>
        <bgColor rgb="FFFFF5EE"/>
      </patternFill>
    </fill>
    <fill>
      <patternFill patternType="solid">
        <fgColor rgb="FFF26B1D"/>
        <bgColor rgb="FFF26B1D"/>
      </patternFill>
    </fill>
  </fills>
  <borders count="13">
    <border/>
    <border>
      <left style="thick">
        <color rgb="FFFFFFFF"/>
      </left>
      <top style="thick">
        <color rgb="FFF26B1D"/>
      </top>
      <bottom/>
    </border>
    <border>
      <top style="thick">
        <color rgb="FFF26B1D"/>
      </top>
      <bottom/>
    </border>
    <border>
      <right style="thick">
        <color rgb="FFFFFFFF"/>
      </right>
      <top style="thick">
        <color rgb="FFF26B1D"/>
      </top>
      <bottom/>
    </border>
    <border>
      <left style="thick">
        <color rgb="FFFFFFFF"/>
      </left>
      <top/>
      <bottom/>
    </border>
    <border>
      <top/>
      <bottom/>
    </border>
    <border>
      <right style="thick">
        <color rgb="FFFFFFFF"/>
      </right>
      <top/>
      <bottom/>
    </border>
    <border>
      <bottom style="medium">
        <color rgb="FFF26B1D"/>
      </bottom>
    </border>
    <border>
      <left style="thin">
        <color rgb="FFD9D9D9"/>
      </left>
      <top style="thin">
        <color rgb="FFD9D9D9"/>
      </top>
      <bottom style="thin">
        <color rgb="FFD9D9D9"/>
      </bottom>
    </border>
    <border>
      <right style="thin">
        <color rgb="FFD9D9D9"/>
      </right>
      <top style="thin">
        <color rgb="FFD9D9D9"/>
      </top>
      <bottom style="thin">
        <color rgb="FFD9D9D9"/>
      </bottom>
    </border>
    <border>
      <left style="thin">
        <color rgb="FFD9D9D9"/>
      </left>
      <right style="thin">
        <color rgb="FFD9D9D9"/>
      </right>
      <top style="thin">
        <color rgb="FFD9D9D9"/>
      </top>
      <bottom style="thin">
        <color rgb="FFD9D9D9"/>
      </bottom>
    </border>
    <border>
      <top style="thin">
        <color rgb="FFD9D9D9"/>
      </top>
      <bottom style="thin">
        <color rgb="FFD9D9D9"/>
      </bottom>
    </border>
    <border>
      <left style="thin">
        <color rgb="FFD9D9D9"/>
      </left>
      <right style="thin">
        <color rgb="FFD9D9D9"/>
      </right>
      <top style="medium">
        <color rgb="FFF26B1D"/>
      </top>
      <bottom style="thin">
        <color rgb="FFD9D9D9"/>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0" fontId="1" numFmtId="0" xfId="0" applyAlignment="1" applyFont="1">
      <alignment horizontal="center" shrinkToFit="0" vertical="bottom" wrapText="0"/>
    </xf>
    <xf borderId="0" fillId="0" fontId="2" numFmtId="0" xfId="0" applyAlignment="1" applyFont="1">
      <alignment shrinkToFit="0" vertical="bottom" wrapText="0"/>
    </xf>
    <xf borderId="0" fillId="0" fontId="3" numFmtId="164" xfId="0" applyAlignment="1" applyFont="1" applyNumberFormat="1">
      <alignment horizontal="left" shrinkToFit="0" vertical="center" wrapText="0"/>
    </xf>
    <xf borderId="0" fillId="0" fontId="3" numFmtId="165" xfId="0" applyAlignment="1" applyFont="1" applyNumberFormat="1">
      <alignment horizontal="left" shrinkToFit="0" vertical="center" wrapText="0"/>
    </xf>
    <xf borderId="0" fillId="0" fontId="3" numFmtId="0" xfId="0" applyAlignment="1" applyFont="1">
      <alignment horizontal="right" shrinkToFit="0" vertical="center" wrapText="0"/>
    </xf>
    <xf borderId="1" fillId="2" fontId="4" numFmtId="0" xfId="0" applyAlignment="1" applyBorder="1" applyFill="1" applyFont="1">
      <alignment horizontal="center" shrinkToFit="0" vertical="center" wrapText="1"/>
    </xf>
    <xf borderId="2" fillId="0" fontId="5" numFmtId="0" xfId="0" applyBorder="1" applyFont="1"/>
    <xf borderId="3" fillId="0" fontId="5" numFmtId="0" xfId="0" applyBorder="1" applyFont="1"/>
    <xf borderId="4" fillId="2" fontId="6" numFmtId="166" xfId="0" applyAlignment="1" applyBorder="1" applyFill="1" applyFont="1" applyNumberFormat="1">
      <alignment horizontal="center" shrinkToFit="0" vertical="center" wrapText="1"/>
    </xf>
    <xf borderId="5" fillId="0" fontId="5" numFmtId="0" xfId="0" applyBorder="1" applyFont="1"/>
    <xf borderId="6" fillId="0" fontId="5" numFmtId="0" xfId="0" applyBorder="1" applyFont="1"/>
    <xf borderId="4" fillId="2" fontId="6" numFmtId="167" xfId="0" applyAlignment="1" applyBorder="1" applyFill="1" applyFont="1" applyNumberFormat="1">
      <alignment horizontal="center" shrinkToFit="0" vertical="center" wrapText="1"/>
    </xf>
    <xf borderId="4" fillId="2" fontId="6" numFmtId="168" xfId="0" applyAlignment="1" applyBorder="1" applyFill="1" applyFont="1" applyNumberFormat="1">
      <alignment horizontal="center" shrinkToFit="0" vertical="center" wrapText="1"/>
    </xf>
    <xf borderId="4" fillId="2" fontId="6" numFmtId="3" xfId="0" applyAlignment="1" applyBorder="1" applyFill="1" applyFont="1" applyNumberFormat="1">
      <alignment horizontal="center" shrinkToFit="0" vertical="center" wrapText="1"/>
    </xf>
    <xf borderId="4" fillId="2" fontId="7" numFmtId="169" xfId="0" applyAlignment="1" applyBorder="1" applyFill="1" applyFont="1" applyNumberFormat="1">
      <alignment horizontal="center" shrinkToFit="0" vertical="center" wrapText="1"/>
    </xf>
    <xf borderId="4" fillId="2" fontId="7" numFmtId="0" xfId="0" applyAlignment="1" applyBorder="1" applyFill="1" applyFont="1">
      <alignment horizontal="center" shrinkToFit="0" vertical="center" wrapText="1"/>
    </xf>
    <xf borderId="4" fillId="2" fontId="7" numFmtId="170" xfId="0" applyAlignment="1" applyBorder="1" applyFill="1" applyFont="1" applyNumberFormat="1">
      <alignment horizontal="center" shrinkToFit="0" vertical="center" wrapText="1"/>
    </xf>
    <xf borderId="4" fillId="2" fontId="7" numFmtId="171" xfId="0" applyAlignment="1" applyBorder="1" applyFill="1" applyFont="1" applyNumberFormat="1">
      <alignment horizontal="center" shrinkToFit="0" vertical="center" wrapText="1"/>
    </xf>
    <xf borderId="7" fillId="0" fontId="8" numFmtId="0" xfId="0" applyAlignment="1" applyBorder="1" applyFont="1">
      <alignment shrinkToFit="0" vertical="center" wrapText="0"/>
    </xf>
    <xf borderId="7" fillId="0" fontId="5" numFmtId="0" xfId="0" applyBorder="1" applyFont="1"/>
    <xf borderId="8" fillId="3" fontId="9" numFmtId="0" xfId="0" applyAlignment="1" applyBorder="1" applyFill="1" applyFont="1">
      <alignment horizontal="center" shrinkToFit="0" vertical="center" wrapText="1"/>
    </xf>
    <xf borderId="9" fillId="0" fontId="5" numFmtId="0" xfId="0" applyBorder="1" applyFont="1"/>
    <xf borderId="10" fillId="3" fontId="9" numFmtId="0" xfId="0" applyAlignment="1" applyBorder="1" applyFill="1" applyFont="1">
      <alignment horizontal="center" shrinkToFit="0" vertical="center" wrapText="1"/>
    </xf>
    <xf borderId="11" fillId="0" fontId="5" numFmtId="0" xfId="0" applyBorder="1" applyFont="1"/>
    <xf borderId="8" fillId="0" fontId="10" numFmtId="0" xfId="0" applyAlignment="1" applyBorder="1" applyFont="1">
      <alignment horizontal="left" shrinkToFit="0" vertical="center" wrapText="1"/>
    </xf>
    <xf borderId="10" fillId="0" fontId="7" numFmtId="1" xfId="0" applyAlignment="1" applyBorder="1" applyFont="1" applyNumberFormat="1">
      <alignment horizontal="center" shrinkToFit="0" vertical="center" wrapText="1"/>
    </xf>
    <xf borderId="10" fillId="0" fontId="7" numFmtId="9" xfId="0" applyAlignment="1" applyBorder="1" applyFont="1" applyNumberFormat="1">
      <alignment horizontal="center" shrinkToFit="0" vertical="center" wrapText="1"/>
    </xf>
    <xf borderId="8" fillId="0" fontId="7" numFmtId="0" xfId="0" applyAlignment="1" applyBorder="1" applyFont="1">
      <alignment horizontal="left" shrinkToFit="0" vertical="center" wrapText="1"/>
    </xf>
    <xf borderId="8" fillId="0" fontId="10" numFmtId="1" xfId="0" applyAlignment="1" applyBorder="1" applyFont="1" applyNumberFormat="1">
      <alignment horizontal="center" shrinkToFit="0" vertical="center" wrapText="1"/>
    </xf>
    <xf borderId="8" fillId="0" fontId="10" numFmtId="9" xfId="0" applyAlignment="1" applyBorder="1" applyFont="1" applyNumberFormat="1">
      <alignment horizontal="center" shrinkToFit="0" vertical="center" wrapText="1"/>
    </xf>
    <xf borderId="8" fillId="4" fontId="11" numFmtId="0" xfId="0" applyAlignment="1" applyBorder="1" applyFill="1" applyFont="1">
      <alignment horizontal="left" shrinkToFit="0" vertical="center" wrapText="1"/>
    </xf>
    <xf borderId="10" fillId="4" fontId="11" numFmtId="1" xfId="0" applyAlignment="1" applyBorder="1" applyFill="1" applyFont="1" applyNumberFormat="1">
      <alignment horizontal="center" shrinkToFit="0" vertical="center" wrapText="1"/>
    </xf>
    <xf borderId="10" fillId="4" fontId="11" numFmtId="9" xfId="0" applyAlignment="1" applyBorder="1" applyFill="1" applyFont="1" applyNumberFormat="1">
      <alignment horizontal="center" shrinkToFit="0" vertical="center" wrapText="1"/>
    </xf>
    <xf borderId="0" fillId="0" fontId="12" numFmtId="0" xfId="0" applyAlignment="1" applyFont="1">
      <alignment shrinkToFit="0" vertical="top" wrapText="1"/>
    </xf>
    <xf borderId="0" fillId="0" fontId="13" numFmtId="0" xfId="0" applyAlignment="1" applyFont="1">
      <alignment shrinkToFit="0" vertical="bottom" wrapText="0"/>
    </xf>
    <xf borderId="0" fillId="0" fontId="14" numFmtId="0" xfId="0" applyAlignment="1" applyFont="1">
      <alignment shrinkToFit="0" vertical="bottom" wrapText="0"/>
    </xf>
    <xf borderId="7" fillId="0" fontId="8" numFmtId="0" xfId="0" applyAlignment="1" applyBorder="1" applyFont="1">
      <alignment shrinkToFit="0" vertical="bottom" wrapText="0"/>
    </xf>
    <xf borderId="7" fillId="0" fontId="15" numFmtId="0" xfId="0" applyAlignment="1" applyBorder="1" applyFont="1">
      <alignment shrinkToFit="0" vertical="bottom" wrapText="0"/>
    </xf>
    <xf borderId="10" fillId="0" fontId="10" numFmtId="0" xfId="0" applyAlignment="1" applyBorder="1" applyFont="1">
      <alignment horizontal="left" shrinkToFit="0" vertical="center" wrapText="1"/>
    </xf>
    <xf borderId="10" fillId="5" fontId="7" numFmtId="0" xfId="0" applyAlignment="1" applyBorder="1" applyFill="1" applyFont="1">
      <alignment horizontal="left" shrinkToFit="0" vertical="center" wrapText="1"/>
    </xf>
    <xf borderId="10" fillId="5" fontId="7" numFmtId="172" xfId="0" applyAlignment="1" applyBorder="1" applyFill="1" applyFont="1" applyNumberFormat="1">
      <alignment horizontal="left" shrinkToFit="0" vertical="center" wrapText="0"/>
    </xf>
    <xf borderId="10" fillId="2" fontId="7" numFmtId="3" xfId="0" applyAlignment="1" applyBorder="1" applyFill="1" applyFont="1" applyNumberFormat="1">
      <alignment horizontal="left" shrinkToFit="0" vertical="center" wrapText="1"/>
    </xf>
    <xf borderId="0" fillId="0" fontId="12" numFmtId="0" xfId="0" applyAlignment="1" applyFont="1">
      <alignment horizontal="left" shrinkToFit="0" vertical="center" wrapText="1"/>
    </xf>
    <xf borderId="10" fillId="2" fontId="7" numFmtId="1" xfId="0" applyAlignment="1" applyBorder="1" applyFill="1" applyFont="1" applyNumberFormat="1">
      <alignment horizontal="left" shrinkToFit="0" vertical="center" wrapText="1"/>
    </xf>
    <xf borderId="10" fillId="5" fontId="7" numFmtId="1" xfId="0" applyAlignment="1" applyBorder="1" applyFill="1" applyFont="1" applyNumberFormat="1">
      <alignment horizontal="left" shrinkToFit="0" vertical="center" wrapText="0"/>
    </xf>
    <xf borderId="10" fillId="5" fontId="7" numFmtId="9" xfId="0" applyAlignment="1" applyBorder="1" applyFill="1" applyFont="1" applyNumberFormat="1">
      <alignment horizontal="left" shrinkToFit="0" vertical="center" wrapText="0"/>
    </xf>
    <xf borderId="10" fillId="5" fontId="10" numFmtId="0" xfId="0" applyAlignment="1" applyBorder="1" applyFill="1" applyFont="1">
      <alignment horizontal="left" shrinkToFit="0" vertical="center" wrapText="1"/>
    </xf>
    <xf borderId="0" fillId="0" fontId="3" numFmtId="0" xfId="0" applyAlignment="1" applyFont="1">
      <alignment horizontal="left" shrinkToFit="0" vertical="center" wrapText="1"/>
    </xf>
    <xf borderId="10" fillId="2" fontId="10" numFmtId="0" xfId="0" applyAlignment="1" applyBorder="1" applyFill="1" applyFont="1">
      <alignment horizontal="left" shrinkToFit="0" vertical="center" wrapText="1"/>
    </xf>
    <xf borderId="0" fillId="0" fontId="11" numFmtId="0" xfId="0" applyAlignment="1" applyFont="1">
      <alignment shrinkToFit="0" vertical="bottom" wrapText="0"/>
    </xf>
    <xf borderId="0" fillId="0" fontId="7" numFmtId="0" xfId="0" applyAlignment="1" applyFont="1">
      <alignment shrinkToFit="0" vertical="center" wrapText="1"/>
    </xf>
    <xf borderId="0" fillId="0" fontId="10" numFmtId="0" xfId="0" applyAlignment="1" applyFont="1">
      <alignment shrinkToFit="0" vertical="bottom" wrapText="0"/>
    </xf>
    <xf borderId="0" fillId="0" fontId="14" numFmtId="173" xfId="0" applyAlignment="1" applyFont="1" applyNumberFormat="1">
      <alignment horizontal="left" shrinkToFit="0" vertical="bottom" wrapText="0"/>
    </xf>
    <xf borderId="8" fillId="4" fontId="16" numFmtId="0" xfId="0" applyAlignment="1" applyBorder="1" applyFill="1" applyFont="1">
      <alignment horizontal="center" shrinkToFit="0" vertical="center" wrapText="1"/>
    </xf>
    <xf borderId="10" fillId="6" fontId="17" numFmtId="0" xfId="0" applyAlignment="1" applyBorder="1" applyFill="1" applyFont="1">
      <alignment horizontal="center" shrinkToFit="0" vertical="center" wrapText="1"/>
    </xf>
    <xf borderId="10" fillId="2" fontId="7" numFmtId="0" xfId="0" applyAlignment="1" applyBorder="1" applyFill="1" applyFont="1">
      <alignment horizontal="center" shrinkToFit="0" vertical="center" wrapText="1"/>
    </xf>
    <xf borderId="10" fillId="5" fontId="7" numFmtId="0" xfId="0" applyAlignment="1" applyBorder="1" applyFill="1" applyFont="1">
      <alignment horizontal="center" shrinkToFit="0" vertical="center" wrapText="1"/>
    </xf>
    <xf borderId="10" fillId="5" fontId="7" numFmtId="4" xfId="0" applyAlignment="1" applyBorder="1" applyFill="1" applyFont="1" applyNumberFormat="1">
      <alignment horizontal="right" shrinkToFit="0" vertical="center" wrapText="0"/>
    </xf>
    <xf borderId="10" fillId="5" fontId="7" numFmtId="3" xfId="0" applyAlignment="1" applyBorder="1" applyFill="1" applyFont="1" applyNumberFormat="1">
      <alignment horizontal="right" shrinkToFit="0" vertical="center" wrapText="0"/>
    </xf>
    <xf borderId="10" fillId="2" fontId="7" numFmtId="4" xfId="0" applyAlignment="1" applyBorder="1" applyFill="1" applyFont="1" applyNumberFormat="1">
      <alignment horizontal="right" shrinkToFit="0" vertical="center" wrapText="0"/>
    </xf>
    <xf borderId="10" fillId="2" fontId="7" numFmtId="166" xfId="0" applyAlignment="1" applyBorder="1" applyFill="1" applyFont="1" applyNumberFormat="1">
      <alignment horizontal="center" shrinkToFit="0" vertical="center" wrapText="1"/>
    </xf>
    <xf borderId="10" fillId="2" fontId="7" numFmtId="3" xfId="0" applyAlignment="1" applyBorder="1" applyFill="1" applyFont="1" applyNumberFormat="1">
      <alignment horizontal="right" shrinkToFit="0" vertical="center" wrapText="0"/>
    </xf>
    <xf borderId="10" fillId="5" fontId="7" numFmtId="172" xfId="0" applyAlignment="1" applyBorder="1" applyFill="1" applyFont="1" applyNumberFormat="1">
      <alignment horizontal="center" shrinkToFit="0" vertical="center" wrapText="1"/>
    </xf>
    <xf borderId="10" fillId="2" fontId="7" numFmtId="167" xfId="0" applyAlignment="1" applyBorder="1" applyFill="1" applyFont="1" applyNumberFormat="1">
      <alignment horizontal="center" shrinkToFit="0" vertical="center" wrapText="1"/>
    </xf>
    <xf borderId="10" fillId="2" fontId="10" numFmtId="0" xfId="0" applyAlignment="1" applyBorder="1" applyFill="1" applyFont="1">
      <alignment horizontal="center" shrinkToFit="0" vertical="center" wrapText="1"/>
    </xf>
    <xf borderId="12" fillId="4" fontId="11" numFmtId="0" xfId="0" applyAlignment="1" applyBorder="1" applyFill="1" applyFont="1">
      <alignment horizontal="center" shrinkToFit="0" vertical="center" wrapText="1"/>
    </xf>
    <xf borderId="12" fillId="4" fontId="11" numFmtId="0" xfId="0" applyAlignment="1" applyBorder="1" applyFill="1" applyFont="1">
      <alignment horizontal="left" shrinkToFit="0" vertical="center" wrapText="1"/>
    </xf>
    <xf borderId="12" fillId="4" fontId="11" numFmtId="3" xfId="0" applyAlignment="1" applyBorder="1" applyFill="1" applyFont="1" applyNumberFormat="1">
      <alignment horizontal="right" shrinkToFit="0" vertical="center" wrapText="0"/>
    </xf>
    <xf borderId="12" fillId="4" fontId="11" numFmtId="166" xfId="0" applyAlignment="1" applyBorder="1" applyFill="1" applyFont="1" applyNumberFormat="1">
      <alignment horizontal="center" shrinkToFit="0" vertical="center" wrapText="1"/>
    </xf>
    <xf borderId="12" fillId="4" fontId="11" numFmtId="167" xfId="0" applyAlignment="1" applyBorder="1" applyFill="1" applyFont="1" applyNumberFormat="1">
      <alignment horizontal="center" shrinkToFit="0" vertical="center" wrapText="1"/>
    </xf>
    <xf borderId="10" fillId="2" fontId="7" numFmtId="174" xfId="0" applyAlignment="1" applyBorder="1" applyFill="1" applyFont="1" applyNumberFormat="1">
      <alignment horizontal="center" shrinkToFit="0" vertical="center" wrapText="1"/>
    </xf>
    <xf borderId="10" fillId="2" fontId="7" numFmtId="9" xfId="0" applyAlignment="1" applyBorder="1" applyFill="1" applyFont="1" applyNumberFormat="1">
      <alignment horizontal="center" shrinkToFit="0" vertical="center" wrapText="1"/>
    </xf>
    <xf borderId="12" fillId="4" fontId="11" numFmtId="174" xfId="0" applyAlignment="1" applyBorder="1" applyFill="1" applyFont="1" applyNumberFormat="1">
      <alignment horizontal="center" shrinkToFit="0" vertical="center" wrapText="1"/>
    </xf>
    <xf borderId="12" fillId="4" fontId="11" numFmtId="9" xfId="0" applyAlignment="1" applyBorder="1" applyFill="1" applyFont="1" applyNumberFormat="1">
      <alignment horizontal="center" shrinkToFit="0" vertical="center" wrapText="1"/>
    </xf>
    <xf borderId="0" fillId="0" fontId="12" numFmtId="0" xfId="0" applyAlignment="1" applyFont="1">
      <alignment shrinkToFit="0" vertical="bottom" wrapText="0"/>
    </xf>
    <xf borderId="10" fillId="2" fontId="10" numFmtId="175" xfId="0" applyAlignment="1" applyBorder="1" applyFill="1" applyFont="1" applyNumberFormat="1">
      <alignment horizontal="center" shrinkToFit="0" vertical="center" wrapText="1"/>
    </xf>
    <xf borderId="10" fillId="5" fontId="7" numFmtId="0" xfId="0" applyAlignment="1" applyBorder="1" applyFill="1" applyFont="1">
      <alignment horizontal="center" readingOrder="0" shrinkToFit="0" vertical="center" wrapText="1"/>
    </xf>
  </cellXfs>
  <cellStyles count="1">
    <cellStyle xfId="0" name="Normal" builtinId="0"/>
  </cellStyles>
  <dxfs count="7">
    <dxf>
      <font>
        <b/>
        <color rgb="FF404040"/>
        <name val="Inter Tight"/>
      </font>
      <fill>
        <patternFill patternType="solid">
          <fgColor rgb="FFEDEDED"/>
          <bgColor rgb="FFEDEDED"/>
        </patternFill>
      </fill>
      <border/>
    </dxf>
    <dxf>
      <font>
        <b/>
        <color rgb="FFC2410C"/>
        <name val="Inter Tight"/>
      </font>
      <fill>
        <patternFill patternType="solid">
          <fgColor rgb="FFFDE6D6"/>
          <bgColor rgb="FFFDE6D6"/>
        </patternFill>
      </fill>
      <border/>
    </dxf>
    <dxf>
      <font>
        <b/>
        <color rgb="FF7C2D12"/>
        <name val="Inter Tight"/>
      </font>
      <fill>
        <patternFill patternType="solid">
          <fgColor rgb="FFF9C49A"/>
          <bgColor rgb="FFF9C49A"/>
        </patternFill>
      </fill>
      <border/>
    </dxf>
    <dxf>
      <font>
        <b/>
        <color rgb="FFFFFFFF"/>
        <name val="Inter Tight"/>
      </font>
      <fill>
        <patternFill patternType="solid">
          <fgColor rgb="FFF26B1D"/>
          <bgColor rgb="FFF26B1D"/>
        </patternFill>
      </fill>
      <border/>
    </dxf>
    <dxf>
      <font>
        <color rgb="FF8C8C8C"/>
        <name val="Inter Tight"/>
      </font>
      <fill>
        <patternFill patternType="solid">
          <fgColor rgb="FFF7F7F7"/>
          <bgColor rgb="FFF7F7F7"/>
        </patternFill>
      </fill>
      <border/>
    </dxf>
    <dxf>
      <font>
        <b/>
        <color rgb="FFC2410C"/>
        <name val="Inter Tight"/>
      </font>
      <fill>
        <patternFill patternType="none"/>
      </fill>
      <border/>
    </dxf>
    <dxf>
      <font>
        <color rgb="FF404040"/>
        <name val="Inter Tight"/>
      </font>
      <fill>
        <patternFill patternType="solid">
          <fgColor rgb="FFEDEDED"/>
          <bgColor rgb="FFEDEDE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100">
                <a:solidFill>
                  <a:srgbClr val="F26B1D"/>
                </a:solidFill>
                <a:latin typeface="Inter Tight"/>
              </a:defRPr>
            </a:pPr>
            <a:r>
              <a:rPr b="1" i="0" sz="1100">
                <a:solidFill>
                  <a:srgbClr val="F26B1D"/>
                </a:solidFill>
                <a:latin typeface="Inter Tight"/>
              </a:rPr>
              <a:t>Kế hoạch so với thực hiện theo hạng mục</a:t>
            </a:r>
          </a:p>
        </c:rich>
      </c:tx>
      <c:overlay val="0"/>
    </c:title>
    <c:plotArea>
      <c:layout/>
      <c:barChart>
        <c:barDir val="bar"/>
        <c:ser>
          <c:idx val="0"/>
          <c:order val="0"/>
          <c:tx>
            <c:v>Theo kế hoạch</c:v>
          </c:tx>
          <c:spPr>
            <a:solidFill>
              <a:srgbClr val="BFBFBF"/>
            </a:solidFill>
            <a:ln cmpd="sng">
              <a:noFill/>
            </a:ln>
          </c:spPr>
          <c:invertIfNegative val="0"/>
          <c:cat>
            <c:strRef>
              <c:f>'Tiến độ hạng mục'!$C$7:$C$21</c:f>
            </c:strRef>
          </c:cat>
          <c:val>
            <c:numRef>
              <c:f>'Tiến độ hạng mục'!$Q$7:$Q$21</c:f>
              <c:numCache/>
            </c:numRef>
          </c:val>
        </c:ser>
        <c:ser>
          <c:idx val="1"/>
          <c:order val="1"/>
          <c:tx>
            <c:v>Thực hiện</c:v>
          </c:tx>
          <c:spPr>
            <a:solidFill>
              <a:srgbClr val="F26B1D"/>
            </a:solidFill>
            <a:ln cmpd="sng">
              <a:noFill/>
            </a:ln>
          </c:spPr>
          <c:invertIfNegative val="0"/>
          <c:cat>
            <c:strRef>
              <c:f>'Tiến độ hạng mục'!$C$7:$C$21</c:f>
            </c:strRef>
          </c:cat>
          <c:val>
            <c:numRef>
              <c:f>'Tiến độ hạng mục'!$J$7:$J$21</c:f>
              <c:numCache/>
            </c:numRef>
          </c:val>
        </c:ser>
        <c:axId val="889789946"/>
        <c:axId val="1345798319"/>
      </c:barChart>
      <c:catAx>
        <c:axId val="8897899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800">
                <a:solidFill>
                  <a:srgbClr val="595959"/>
                </a:solidFill>
                <a:latin typeface="Inter Tight"/>
              </a:defRPr>
            </a:pPr>
          </a:p>
        </c:txPr>
        <c:crossAx val="1345798319"/>
      </c:catAx>
      <c:valAx>
        <c:axId val="1345798319"/>
        <c:scaling>
          <c:orientation val="minMax"/>
          <c:max val="1.0"/>
          <c:min val="0.0"/>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900">
                <a:solidFill>
                  <a:srgbClr val="595959"/>
                </a:solidFill>
                <a:latin typeface="Inter Tight"/>
              </a:defRPr>
            </a:pPr>
          </a:p>
        </c:txPr>
        <c:crossAx val="889789946"/>
        <c:crosses val="max"/>
        <c:majorUnit val="0.25"/>
      </c:valAx>
    </c:plotArea>
    <c:legend>
      <c:legendPos val="b"/>
      <c:overlay val="0"/>
      <c:txPr>
        <a:bodyPr/>
        <a:lstStyle/>
        <a:p>
          <a:pPr lvl="0">
            <a:defRPr b="0" i="0" sz="900">
              <a:solidFill>
                <a:srgbClr val="595959"/>
              </a:solidFill>
              <a:latin typeface="Inter Tight"/>
            </a:defRPr>
          </a:pPr>
        </a:p>
      </c:txPr>
    </c:legend>
    <c:plotVisOnly val="1"/>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100">
                <a:solidFill>
                  <a:srgbClr val="F26B1D"/>
                </a:solidFill>
                <a:latin typeface="Inter Tight"/>
              </a:defRPr>
            </a:pPr>
            <a:r>
              <a:rPr b="1" i="0" sz="1100">
                <a:solidFill>
                  <a:srgbClr val="F26B1D"/>
                </a:solidFill>
                <a:latin typeface="Inter Tight"/>
              </a:rPr>
              <a:t>Số hạng mục theo trạng thái</a:t>
            </a:r>
          </a:p>
        </c:rich>
      </c:tx>
      <c:overlay val="0"/>
    </c:title>
    <c:plotArea>
      <c:layout/>
      <c:barChart>
        <c:barDir val="col"/>
        <c:varyColors val="0"/>
        <c:ser>
          <c:idx val="0"/>
          <c:order val="0"/>
          <c:tx>
            <c:v>Số hạng mục</c:v>
          </c:tx>
          <c:spPr>
            <a:solidFill>
              <a:srgbClr val="F26B1D"/>
            </a:solidFill>
            <a:ln cmpd="sng">
              <a:noFill/>
            </a:ln>
          </c:spPr>
          <c:invertIfNegative val="0"/>
          <c:dPt>
            <c:idx val="0"/>
            <c:spPr>
              <a:solidFill>
                <a:srgbClr val="8C8C8C"/>
              </a:solidFill>
              <a:ln cmpd="sng">
                <a:noFill/>
              </a:ln>
            </c:spPr>
          </c:dPt>
          <c:dPt>
            <c:idx val="1"/>
            <c:spPr>
              <a:solidFill>
                <a:srgbClr val="F4A261"/>
              </a:solidFill>
              <a:ln cmpd="sng">
                <a:noFill/>
              </a:ln>
            </c:spPr>
          </c:dPt>
          <c:dPt>
            <c:idx val="2"/>
            <c:spPr>
              <a:solidFill>
                <a:srgbClr val="F9C49A"/>
              </a:solidFill>
              <a:ln cmpd="sng">
                <a:noFill/>
              </a:ln>
            </c:spPr>
          </c:dPt>
          <c:dPt>
            <c:idx val="3"/>
            <c:spPr>
              <a:solidFill>
                <a:srgbClr val="C2410C"/>
              </a:solidFill>
              <a:ln cmpd="sng">
                <a:noFill/>
              </a:ln>
            </c:spPr>
          </c:dPt>
          <c:dPt>
            <c:idx val="4"/>
            <c:spPr>
              <a:solidFill>
                <a:srgbClr val="D0D0D0"/>
              </a:solidFill>
              <a:ln cmpd="sng">
                <a:noFill/>
              </a:ln>
            </c:spPr>
          </c:dPt>
          <c:dLbls>
            <c:dLbl>
              <c:idx val="0"/>
              <c:numFmt formatCode="General" sourceLinked="1"/>
              <c:txPr>
                <a:bodyPr/>
                <a:lstStyle/>
                <a:p>
                  <a:pPr lvl="0">
                    <a:defRPr b="1" i="0" sz="900">
                      <a:solidFill>
                        <a:srgbClr val="404040"/>
                      </a:solidFill>
                      <a:latin typeface="Inter Tight"/>
                    </a:defRPr>
                  </a:pPr>
                </a:p>
              </c:txPr>
              <c:showLegendKey val="0"/>
              <c:showVal val="1"/>
              <c:showCatName val="0"/>
              <c:showSerName val="0"/>
              <c:showPercent val="0"/>
              <c:showBubbleSize val="0"/>
            </c:dLbl>
            <c:dLbl>
              <c:idx val="1"/>
              <c:numFmt formatCode="General" sourceLinked="1"/>
              <c:txPr>
                <a:bodyPr/>
                <a:lstStyle/>
                <a:p>
                  <a:pPr lvl="0">
                    <a:defRPr b="1" i="0" sz="900">
                      <a:solidFill>
                        <a:srgbClr val="404040"/>
                      </a:solidFill>
                      <a:latin typeface="Inter Tight"/>
                    </a:defRPr>
                  </a:pPr>
                </a:p>
              </c:txPr>
              <c:showLegendKey val="0"/>
              <c:showVal val="1"/>
              <c:showCatName val="0"/>
              <c:showSerName val="0"/>
              <c:showPercent val="0"/>
              <c:showBubbleSize val="0"/>
            </c:dLbl>
            <c:dLbl>
              <c:idx val="2"/>
              <c:numFmt formatCode="General" sourceLinked="1"/>
              <c:txPr>
                <a:bodyPr/>
                <a:lstStyle/>
                <a:p>
                  <a:pPr lvl="0">
                    <a:defRPr b="1" i="0" sz="900">
                      <a:solidFill>
                        <a:srgbClr val="404040"/>
                      </a:solidFill>
                      <a:latin typeface="Inter Tight"/>
                    </a:defRPr>
                  </a:pPr>
                </a:p>
              </c:txPr>
              <c:showLegendKey val="0"/>
              <c:showVal val="1"/>
              <c:showCatName val="0"/>
              <c:showSerName val="0"/>
              <c:showPercent val="0"/>
              <c:showBubbleSize val="0"/>
            </c:dLbl>
            <c:dLbl>
              <c:idx val="3"/>
              <c:numFmt formatCode="General" sourceLinked="1"/>
              <c:txPr>
                <a:bodyPr/>
                <a:lstStyle/>
                <a:p>
                  <a:pPr lvl="0">
                    <a:defRPr b="1" i="0" sz="900">
                      <a:solidFill>
                        <a:srgbClr val="404040"/>
                      </a:solidFill>
                      <a:latin typeface="Inter Tight"/>
                    </a:defRPr>
                  </a:pPr>
                </a:p>
              </c:txPr>
              <c:showLegendKey val="0"/>
              <c:showVal val="1"/>
              <c:showCatName val="0"/>
              <c:showSerName val="0"/>
              <c:showPercent val="0"/>
              <c:showBubbleSize val="0"/>
            </c:dLbl>
            <c:dLbl>
              <c:idx val="4"/>
              <c:numFmt formatCode="General" sourceLinked="1"/>
              <c:txPr>
                <a:bodyPr/>
                <a:lstStyle/>
                <a:p>
                  <a:pPr lvl="0">
                    <a:defRPr b="1" i="0" sz="900">
                      <a:solidFill>
                        <a:srgbClr val="404040"/>
                      </a:solidFill>
                      <a:latin typeface="Inter Tight"/>
                    </a:defRPr>
                  </a:pPr>
                </a:p>
              </c:txPr>
              <c:showLegendKey val="0"/>
              <c:showVal val="1"/>
              <c:showCatName val="0"/>
              <c:showSerName val="0"/>
              <c:showPercent val="0"/>
              <c:showBubbleSize val="0"/>
            </c:dLbl>
            <c:numFmt formatCode="General" sourceLinked="1"/>
            <c:txPr>
              <a:bodyPr/>
              <a:lstStyle/>
              <a:p>
                <a:pPr lvl="0">
                  <a:defRPr b="1" i="0" sz="900">
                    <a:solidFill>
                      <a:srgbClr val="404040"/>
                    </a:solidFill>
                    <a:latin typeface="Inter Tight"/>
                  </a:defRPr>
                </a:pPr>
              </a:p>
            </c:txPr>
            <c:showLegendKey val="0"/>
            <c:showVal val="1"/>
            <c:showCatName val="0"/>
            <c:showSerName val="0"/>
            <c:showPercent val="0"/>
            <c:showBubbleSize val="0"/>
          </c:dLbls>
          <c:cat>
            <c:strRef>
              <c:f>'Tổng quan'!$B$12:$B$16</c:f>
            </c:strRef>
          </c:cat>
          <c:val>
            <c:numRef>
              <c:f>'Tổng quan'!$D$12:$D$16</c:f>
              <c:numCache/>
            </c:numRef>
          </c:val>
        </c:ser>
        <c:axId val="205453934"/>
        <c:axId val="1997269743"/>
      </c:barChart>
      <c:catAx>
        <c:axId val="2054539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800">
                <a:solidFill>
                  <a:srgbClr val="595959"/>
                </a:solidFill>
                <a:latin typeface="Inter Tight"/>
              </a:defRPr>
            </a:pPr>
          </a:p>
        </c:txPr>
        <c:crossAx val="1997269743"/>
      </c:catAx>
      <c:valAx>
        <c:axId val="1997269743"/>
        <c:scaling>
          <c:orientation val="minMax"/>
          <c:min val="0.0"/>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900">
                <a:solidFill>
                  <a:srgbClr val="595959"/>
                </a:solidFill>
                <a:latin typeface="Inter Tight"/>
              </a:defRPr>
            </a:pPr>
          </a:p>
        </c:txPr>
        <c:crossAx val="205453934"/>
        <c:majorUnit val="1.0"/>
      </c:valAx>
    </c:plotArea>
    <c:plotVisOnly val="1"/>
  </c:chart>
  <c:spPr>
    <a:solidFill>
      <a:srgbClr val="FFFFFF"/>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257175</xdr:colOff>
      <xdr:row>5</xdr:row>
      <xdr:rowOff>28575</xdr:rowOff>
    </xdr:from>
    <xdr:ext cx="5514975" cy="3952875"/>
    <xdr:graphicFrame>
      <xdr:nvGraphicFramePr>
        <xdr:cNvPr id="72377490" name="Chart 1" title="Biểu đồ"/>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190500</xdr:colOff>
      <xdr:row>21</xdr:row>
      <xdr:rowOff>28575</xdr:rowOff>
    </xdr:from>
    <xdr:ext cx="2790825" cy="3952875"/>
    <xdr:graphicFrame>
      <xdr:nvGraphicFramePr>
        <xdr:cNvPr id="2011093179" name="Chart 2" title="Biểu đồ"/>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Tight"/>
        <a:ea typeface="Inter Tight"/>
        <a:cs typeface="Inter Tight"/>
      </a:majorFont>
      <a:minorFont>
        <a:latin typeface="Inter Tight"/>
        <a:ea typeface="Inter Tight"/>
        <a:cs typeface="Inter Tight"/>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B1D"/>
    <pageSetUpPr fitToPage="1"/>
  </sheetPr>
  <sheetViews>
    <sheetView showGridLines="0" workbookViewId="0"/>
  </sheetViews>
  <sheetFormatPr customHeight="1" defaultColWidth="14.43" defaultRowHeight="15.0"/>
  <cols>
    <col customWidth="1" min="1" max="1" width="2.0"/>
    <col customWidth="1" min="2" max="13" width="12.43"/>
    <col customWidth="1" min="14" max="26" width="8.57"/>
  </cols>
  <sheetData>
    <row r="2" ht="36.0" customHeight="1">
      <c r="B2" s="1" t="s">
        <v>0</v>
      </c>
    </row>
    <row r="3" ht="21.75" customHeight="1">
      <c r="B3" s="2" t="str">
        <f>"Công trình: "&amp;IF('Thông tin dự án'!C6="","(chưa nhập)",'Thông tin dự án'!C6)</f>
        <v>Công trình: Tòa nhà văn phòng ABC – 8 tầng (dữ liệu mẫu)</v>
      </c>
    </row>
    <row r="4">
      <c r="B4" s="3">
        <f>'Thông tin dự án'!C21</f>
        <v>22</v>
      </c>
      <c r="E4" s="4">
        <f>'Thông tin dự án'!$C$23</f>
        <v>46323</v>
      </c>
      <c r="I4" s="5" t="str">
        <f>"Người lập: "&amp;IF('Thông tin dự án'!C25="","—",'Thông tin dự án'!C25)</f>
        <v>Người lập: Trần Thị Bình</v>
      </c>
    </row>
    <row r="6" ht="24.0" customHeight="1">
      <c r="B6" s="6" t="s">
        <v>1</v>
      </c>
      <c r="C6" s="7"/>
      <c r="D6" s="8"/>
      <c r="E6" s="6" t="s">
        <v>2</v>
      </c>
      <c r="F6" s="7"/>
      <c r="G6" s="8"/>
      <c r="H6" s="6" t="s">
        <v>3</v>
      </c>
      <c r="I6" s="7"/>
      <c r="J6" s="8"/>
      <c r="K6" s="6" t="s">
        <v>4</v>
      </c>
      <c r="L6" s="7"/>
      <c r="M6" s="8"/>
    </row>
    <row r="7" ht="45.75" customHeight="1">
      <c r="B7" s="9">
        <f>'Tiến độ hạng mục'!J37</f>
        <v>0.3038407314</v>
      </c>
      <c r="C7" s="10"/>
      <c r="D7" s="11"/>
      <c r="E7" s="12">
        <f>'Tiến độ hạng mục'!R37</f>
        <v>-0.007777251661</v>
      </c>
      <c r="F7" s="10"/>
      <c r="G7" s="11"/>
      <c r="H7" s="13">
        <f>IF('Thông tin dự án'!C15="",0,MAX(0,MIN('Thông tin dự án'!C18,'Thông tin dự án'!$C$23-'Thông tin dự án'!C15+1)))</f>
        <v>167</v>
      </c>
      <c r="I7" s="10"/>
      <c r="J7" s="11"/>
      <c r="K7" s="14">
        <f>'Tiến độ hạng mục'!L37</f>
        <v>14224000000</v>
      </c>
      <c r="L7" s="10"/>
      <c r="M7" s="11"/>
    </row>
    <row r="8" ht="25.5" customHeight="1">
      <c r="B8" s="15">
        <f>'Tiến độ hạng mục'!Q37</f>
        <v>0.3116179831</v>
      </c>
      <c r="C8" s="10"/>
      <c r="D8" s="11"/>
      <c r="E8" s="16" t="str">
        <f>IF('Tiến độ hạng mục'!S37="","",'Tiến độ hạng mục'!S37)</f>
        <v>Đúng tiến độ</v>
      </c>
      <c r="F8" s="10"/>
      <c r="G8" s="11"/>
      <c r="H8" s="17">
        <f>IF('Thông tin dự án'!C16="",0,MAX(0,'Thông tin dự án'!C16-'Thông tin dự án'!$C$23))</f>
        <v>199</v>
      </c>
      <c r="I8" s="10"/>
      <c r="J8" s="11"/>
      <c r="K8" s="18">
        <f>'Tiến độ hạng mục'!F37</f>
        <v>46814000000</v>
      </c>
      <c r="L8" s="10"/>
      <c r="M8" s="11"/>
    </row>
    <row r="10" ht="24.0" customHeight="1">
      <c r="B10" s="19" t="s">
        <v>5</v>
      </c>
      <c r="C10" s="20"/>
      <c r="D10" s="20"/>
      <c r="E10" s="20"/>
      <c r="G10" s="19" t="s">
        <v>6</v>
      </c>
      <c r="H10" s="20"/>
      <c r="I10" s="20"/>
      <c r="J10" s="20"/>
      <c r="K10" s="20"/>
      <c r="L10" s="20"/>
      <c r="M10" s="20"/>
    </row>
    <row r="11" ht="21.75" customHeight="1">
      <c r="B11" s="21" t="s">
        <v>7</v>
      </c>
      <c r="C11" s="22"/>
      <c r="D11" s="23" t="s">
        <v>8</v>
      </c>
      <c r="E11" s="23" t="s">
        <v>9</v>
      </c>
      <c r="G11" s="21" t="s">
        <v>10</v>
      </c>
      <c r="H11" s="24"/>
      <c r="I11" s="24"/>
      <c r="J11" s="24"/>
      <c r="K11" s="22"/>
      <c r="L11" s="21" t="s">
        <v>11</v>
      </c>
      <c r="M11" s="22"/>
    </row>
    <row r="12" ht="21.75" customHeight="1">
      <c r="B12" s="25" t="s">
        <v>12</v>
      </c>
      <c r="C12" s="22"/>
      <c r="D12" s="26">
        <f>COUNTIF('Tiến độ hạng mục'!$S$7:$S$36,B12)</f>
        <v>4</v>
      </c>
      <c r="E12" s="27">
        <f t="shared" ref="E12:E16" si="1">IF($D$17=0,0,D12/$D$17)</f>
        <v>0.3333333333</v>
      </c>
      <c r="G12" s="28" t="s">
        <v>13</v>
      </c>
      <c r="H12" s="24"/>
      <c r="I12" s="24"/>
      <c r="J12" s="24"/>
      <c r="K12" s="22"/>
      <c r="L12" s="29">
        <f>COUNTA('Vấn đề - Kiến nghị'!D7:D36)</f>
        <v>4</v>
      </c>
      <c r="M12" s="22"/>
    </row>
    <row r="13" ht="21.75" customHeight="1">
      <c r="B13" s="25" t="s">
        <v>14</v>
      </c>
      <c r="C13" s="22"/>
      <c r="D13" s="26">
        <f>COUNTIF('Tiến độ hạng mục'!$S$7:$S$36,B13)</f>
        <v>2</v>
      </c>
      <c r="E13" s="27">
        <f t="shared" si="1"/>
        <v>0.1666666667</v>
      </c>
      <c r="G13" s="28" t="s">
        <v>15</v>
      </c>
      <c r="H13" s="24"/>
      <c r="I13" s="24"/>
      <c r="J13" s="24"/>
      <c r="K13" s="22"/>
      <c r="L13" s="29">
        <f>COUNTA('Vấn đề - Kiến nghị'!D7:D36)-COUNTIF('Vấn đề - Kiến nghị'!I7:I36,"Đã xử lý")</f>
        <v>3</v>
      </c>
      <c r="M13" s="22"/>
    </row>
    <row r="14" ht="21.75" customHeight="1">
      <c r="B14" s="25" t="s">
        <v>16</v>
      </c>
      <c r="C14" s="22"/>
      <c r="D14" s="26">
        <f>COUNTIF('Tiến độ hạng mục'!$S$7:$S$36,B14)</f>
        <v>1</v>
      </c>
      <c r="E14" s="27">
        <f t="shared" si="1"/>
        <v>0.08333333333</v>
      </c>
      <c r="G14" s="28" t="s">
        <v>17</v>
      </c>
      <c r="H14" s="24"/>
      <c r="I14" s="24"/>
      <c r="J14" s="24"/>
      <c r="K14" s="22"/>
      <c r="L14" s="29">
        <f>COUNTIFS('Vấn đề - Kiến nghị'!E7:E36,"Cao",'Vấn đề - Kiến nghị'!I7:I36,"&lt;&gt;Đã xử lý")</f>
        <v>2</v>
      </c>
      <c r="M14" s="22"/>
    </row>
    <row r="15" ht="21.75" customHeight="1">
      <c r="B15" s="25" t="s">
        <v>18</v>
      </c>
      <c r="C15" s="22"/>
      <c r="D15" s="26">
        <f>COUNTIF('Tiến độ hạng mục'!$S$7:$S$36,B15)</f>
        <v>1</v>
      </c>
      <c r="E15" s="27">
        <f t="shared" si="1"/>
        <v>0.08333333333</v>
      </c>
      <c r="G15" s="28" t="s">
        <v>19</v>
      </c>
      <c r="H15" s="24"/>
      <c r="I15" s="24"/>
      <c r="J15" s="24"/>
      <c r="K15" s="22"/>
      <c r="L15" s="29">
        <f>COUNTIF('Vấn đề - Kiến nghị'!J7:J36,"&gt;0")</f>
        <v>1</v>
      </c>
      <c r="M15" s="22"/>
    </row>
    <row r="16" ht="21.75" customHeight="1">
      <c r="B16" s="25" t="s">
        <v>20</v>
      </c>
      <c r="C16" s="22"/>
      <c r="D16" s="26">
        <f>COUNTIF('Tiến độ hạng mục'!$S$7:$S$36,B16)</f>
        <v>4</v>
      </c>
      <c r="E16" s="27">
        <f t="shared" si="1"/>
        <v>0.3333333333</v>
      </c>
      <c r="G16" s="28" t="s">
        <v>21</v>
      </c>
      <c r="H16" s="24"/>
      <c r="I16" s="24"/>
      <c r="J16" s="24"/>
      <c r="K16" s="22"/>
      <c r="L16" s="30">
        <f>'Nhân lực - Thiết bị'!F22</f>
        <v>0.8857142857</v>
      </c>
      <c r="M16" s="22"/>
    </row>
    <row r="17" ht="21.75" customHeight="1">
      <c r="B17" s="31" t="s">
        <v>22</v>
      </c>
      <c r="C17" s="22"/>
      <c r="D17" s="32">
        <f t="shared" ref="D17:E17" si="2">SUM(D12:D16)</f>
        <v>12</v>
      </c>
      <c r="E17" s="33">
        <f t="shared" si="2"/>
        <v>1</v>
      </c>
      <c r="G17" s="28" t="s">
        <v>23</v>
      </c>
      <c r="H17" s="24"/>
      <c r="I17" s="24"/>
      <c r="J17" s="24"/>
      <c r="K17" s="22"/>
      <c r="L17" s="29">
        <f>COUNTIF('Nhân lực - Thiết bị'!G26:G40,"Đang bảo trì")+COUNTIF('Nhân lực - Thiết bị'!G26:G40,"Hỏng")</f>
        <v>1</v>
      </c>
      <c r="M17" s="22"/>
    </row>
    <row r="19" ht="24.0" customHeight="1">
      <c r="B19" s="19" t="s">
        <v>24</v>
      </c>
      <c r="C19" s="20"/>
      <c r="D19" s="20"/>
      <c r="E19" s="20"/>
      <c r="F19" s="20"/>
      <c r="G19" s="20"/>
      <c r="H19" s="20"/>
      <c r="I19" s="20"/>
      <c r="J19" s="20"/>
      <c r="K19" s="20"/>
      <c r="L19" s="20"/>
      <c r="M19" s="2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27.75" customHeight="1">
      <c r="B42" s="34" t="s">
        <v>25</v>
      </c>
    </row>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B4:D4"/>
    <mergeCell ref="E4:H4"/>
    <mergeCell ref="I4:M4"/>
    <mergeCell ref="B6:D6"/>
    <mergeCell ref="E6:G6"/>
    <mergeCell ref="H6:J6"/>
    <mergeCell ref="K6:M6"/>
    <mergeCell ref="B2:Z2"/>
    <mergeCell ref="B7:D7"/>
    <mergeCell ref="E7:G7"/>
    <mergeCell ref="H7:J7"/>
    <mergeCell ref="K7:M7"/>
    <mergeCell ref="E8:G8"/>
    <mergeCell ref="H8:J8"/>
    <mergeCell ref="K8:M8"/>
    <mergeCell ref="G14:K14"/>
    <mergeCell ref="L14:M14"/>
    <mergeCell ref="G15:K15"/>
    <mergeCell ref="L15:M15"/>
    <mergeCell ref="G16:K16"/>
    <mergeCell ref="L16:M16"/>
    <mergeCell ref="G17:K17"/>
    <mergeCell ref="L17:M17"/>
    <mergeCell ref="G10:M10"/>
    <mergeCell ref="G11:K11"/>
    <mergeCell ref="L11:M11"/>
    <mergeCell ref="G12:K12"/>
    <mergeCell ref="L12:M12"/>
    <mergeCell ref="G13:K13"/>
    <mergeCell ref="L13:M13"/>
    <mergeCell ref="B16:C16"/>
    <mergeCell ref="B17:C17"/>
    <mergeCell ref="B19:M19"/>
    <mergeCell ref="B42:M42"/>
    <mergeCell ref="B8:D8"/>
    <mergeCell ref="B10:E10"/>
    <mergeCell ref="B11:C11"/>
    <mergeCell ref="B12:C12"/>
    <mergeCell ref="B13:C13"/>
    <mergeCell ref="B14:C14"/>
    <mergeCell ref="B15:C15"/>
  </mergeCells>
  <conditionalFormatting sqref="B12:C16">
    <cfRule type="cellIs" dxfId="0" priority="1" operator="equal">
      <formula>"Hoàn thành"</formula>
    </cfRule>
  </conditionalFormatting>
  <conditionalFormatting sqref="B12:C16">
    <cfRule type="cellIs" dxfId="1" priority="2" operator="equal">
      <formula>"Đúng tiến độ"</formula>
    </cfRule>
  </conditionalFormatting>
  <conditionalFormatting sqref="B12:C16">
    <cfRule type="cellIs" dxfId="2" priority="3" operator="equal">
      <formula>"Vượt tiến độ"</formula>
    </cfRule>
  </conditionalFormatting>
  <conditionalFormatting sqref="B12:C16">
    <cfRule type="cellIs" dxfId="3" priority="4" operator="equal">
      <formula>"Chậm tiến độ"</formula>
    </cfRule>
  </conditionalFormatting>
  <conditionalFormatting sqref="B12:C16">
    <cfRule type="cellIs" dxfId="4" priority="5" operator="equal">
      <formula>"Chưa bắt đầu"</formula>
    </cfRule>
  </conditionalFormatting>
  <conditionalFormatting sqref="L14">
    <cfRule type="cellIs" dxfId="1" priority="6" operator="greaterThan">
      <formula>0</formula>
    </cfRule>
  </conditionalFormatting>
  <conditionalFormatting sqref="L15">
    <cfRule type="cellIs" dxfId="1" priority="7" operator="greaterThan">
      <formula>0</formula>
    </cfRule>
  </conditionalFormatting>
  <conditionalFormatting sqref="L17">
    <cfRule type="cellIs" dxfId="1" priority="8" operator="greaterThan">
      <formula>0</formula>
    </cfRule>
  </conditionalFormatting>
  <printOptions/>
  <pageMargins bottom="1.0" footer="0.0" header="0.0" left="0.4" right="0.4" top="1.0"/>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A6A6"/>
    <pageSetUpPr fitToPage="1"/>
  </sheetPr>
  <sheetViews>
    <sheetView showGridLines="0" workbookViewId="0"/>
  </sheetViews>
  <sheetFormatPr customHeight="1" defaultColWidth="14.43" defaultRowHeight="15.0"/>
  <cols>
    <col customWidth="1" min="1" max="1" width="2.0"/>
    <col customWidth="1" min="2" max="2" width="40.0"/>
    <col customWidth="1" min="3" max="3" width="50.0"/>
    <col customWidth="1" min="4" max="4" width="48.0"/>
    <col customWidth="1" min="5" max="26" width="8.57"/>
  </cols>
  <sheetData>
    <row r="2" ht="31.5" customHeight="1">
      <c r="B2" s="35" t="s">
        <v>26</v>
      </c>
    </row>
    <row r="3">
      <c r="B3" s="36" t="s">
        <v>27</v>
      </c>
    </row>
    <row r="5" ht="24.0" customHeight="1">
      <c r="B5" s="37" t="s">
        <v>28</v>
      </c>
      <c r="C5" s="38"/>
      <c r="D5" s="38"/>
    </row>
    <row r="6" ht="21.75" customHeight="1">
      <c r="B6" s="39" t="s">
        <v>29</v>
      </c>
      <c r="C6" s="40" t="s">
        <v>30</v>
      </c>
    </row>
    <row r="7" ht="21.75" customHeight="1">
      <c r="B7" s="39" t="s">
        <v>31</v>
      </c>
      <c r="C7" s="40" t="s">
        <v>32</v>
      </c>
    </row>
    <row r="8" ht="21.75" customHeight="1">
      <c r="B8" s="39" t="s">
        <v>33</v>
      </c>
      <c r="C8" s="40" t="s">
        <v>34</v>
      </c>
    </row>
    <row r="9" ht="21.75" customHeight="1">
      <c r="B9" s="39" t="s">
        <v>35</v>
      </c>
      <c r="C9" s="40" t="s">
        <v>36</v>
      </c>
    </row>
    <row r="10" ht="21.75" customHeight="1">
      <c r="B10" s="39" t="s">
        <v>37</v>
      </c>
      <c r="C10" s="40" t="s">
        <v>38</v>
      </c>
    </row>
    <row r="11" ht="21.75" customHeight="1">
      <c r="B11" s="39" t="s">
        <v>39</v>
      </c>
      <c r="C11" s="40" t="s">
        <v>40</v>
      </c>
    </row>
    <row r="12" ht="21.75" customHeight="1">
      <c r="B12" s="39" t="s">
        <v>41</v>
      </c>
      <c r="C12" s="40" t="s">
        <v>42</v>
      </c>
    </row>
    <row r="14" ht="24.0" customHeight="1">
      <c r="B14" s="37" t="s">
        <v>43</v>
      </c>
      <c r="C14" s="38"/>
      <c r="D14" s="38"/>
    </row>
    <row r="15" ht="21.75" customHeight="1">
      <c r="B15" s="39" t="s">
        <v>44</v>
      </c>
      <c r="C15" s="41">
        <v>46157.0</v>
      </c>
    </row>
    <row r="16" ht="21.75" customHeight="1">
      <c r="B16" s="39" t="s">
        <v>45</v>
      </c>
      <c r="C16" s="41">
        <v>46522.0</v>
      </c>
    </row>
    <row r="17" ht="21.75" customHeight="1">
      <c r="B17" s="39" t="s">
        <v>46</v>
      </c>
      <c r="C17" s="42">
        <f>SUM('Tiến độ hạng mục'!F7:F36)</f>
        <v>46814000000</v>
      </c>
      <c r="D17" s="43" t="s">
        <v>47</v>
      </c>
    </row>
    <row r="18" ht="21.75" customHeight="1">
      <c r="B18" s="39" t="s">
        <v>48</v>
      </c>
      <c r="C18" s="44">
        <f>IF(AND(C15&lt;&gt;"",C16&lt;&gt;""),C16-C15+1,"")</f>
        <v>366</v>
      </c>
      <c r="D18" s="43" t="s">
        <v>49</v>
      </c>
    </row>
    <row r="20" ht="24.0" customHeight="1">
      <c r="B20" s="37" t="s">
        <v>50</v>
      </c>
      <c r="C20" s="38"/>
      <c r="D20" s="38"/>
    </row>
    <row r="21" ht="21.75" customHeight="1">
      <c r="B21" s="39" t="s">
        <v>51</v>
      </c>
      <c r="C21" s="45">
        <v>22.0</v>
      </c>
    </row>
    <row r="22" ht="21.75" customHeight="1">
      <c r="B22" s="39" t="s">
        <v>52</v>
      </c>
      <c r="C22" s="41">
        <v>46317.0</v>
      </c>
    </row>
    <row r="23" ht="21.75" customHeight="1">
      <c r="B23" s="39" t="s">
        <v>53</v>
      </c>
      <c r="C23" s="41">
        <v>46323.0</v>
      </c>
      <c r="D23" s="43" t="s">
        <v>54</v>
      </c>
    </row>
    <row r="24" ht="21.75" customHeight="1">
      <c r="B24" s="39" t="s">
        <v>55</v>
      </c>
      <c r="C24" s="46">
        <v>0.05</v>
      </c>
      <c r="D24" s="43" t="s">
        <v>56</v>
      </c>
    </row>
    <row r="25" ht="21.75" customHeight="1">
      <c r="B25" s="39" t="s">
        <v>57</v>
      </c>
      <c r="C25" s="40" t="s">
        <v>58</v>
      </c>
    </row>
    <row r="26" ht="21.75" customHeight="1">
      <c r="B26" s="39" t="s">
        <v>59</v>
      </c>
      <c r="C26" s="41">
        <v>46323.0</v>
      </c>
    </row>
    <row r="27" ht="15.75" customHeight="1"/>
    <row r="28" ht="24.0" customHeight="1">
      <c r="B28" s="37" t="s">
        <v>60</v>
      </c>
      <c r="C28" s="38"/>
      <c r="D28" s="38"/>
    </row>
    <row r="29" ht="15.75" customHeight="1">
      <c r="B29" s="47" t="s">
        <v>61</v>
      </c>
      <c r="C29" s="48" t="s">
        <v>62</v>
      </c>
    </row>
    <row r="30" ht="15.75" customHeight="1">
      <c r="B30" s="49" t="s">
        <v>63</v>
      </c>
      <c r="C30" s="48" t="s">
        <v>64</v>
      </c>
    </row>
    <row r="31" ht="15.75" customHeight="1">
      <c r="B31" s="50" t="s">
        <v>65</v>
      </c>
    </row>
    <row r="32" ht="21.75" customHeight="1">
      <c r="B32" s="51" t="s">
        <v>66</v>
      </c>
    </row>
    <row r="33" ht="31.5" customHeight="1">
      <c r="B33" s="51" t="s">
        <v>67</v>
      </c>
    </row>
    <row r="34" ht="21.75" customHeight="1">
      <c r="B34" s="51" t="s">
        <v>68</v>
      </c>
    </row>
    <row r="35" ht="21.75" customHeight="1">
      <c r="B35" s="51" t="s">
        <v>69</v>
      </c>
    </row>
    <row r="36" ht="31.5" customHeight="1">
      <c r="B36" s="51" t="s">
        <v>70</v>
      </c>
    </row>
    <row r="37" ht="31.5" customHeight="1">
      <c r="B37" s="51" t="s">
        <v>71</v>
      </c>
    </row>
    <row r="38" ht="31.5" customHeight="1">
      <c r="B38" s="51" t="s">
        <v>72</v>
      </c>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32:D32"/>
    <mergeCell ref="B33:D33"/>
    <mergeCell ref="B34:D34"/>
    <mergeCell ref="B35:D35"/>
    <mergeCell ref="B36:D36"/>
    <mergeCell ref="B37:D37"/>
    <mergeCell ref="B38:D38"/>
  </mergeCells>
  <dataValidations>
    <dataValidation type="decimal" allowBlank="1" sqref="C24">
      <formula1>0.0</formula1>
      <formula2>1.0</formula2>
    </dataValidation>
    <dataValidation type="date" operator="greaterThan" allowBlank="1" sqref="C15:C16 C22:C23 C26">
      <formula1>36526.0</formula1>
    </dataValidation>
  </dataValidations>
  <printOptions/>
  <pageMargins bottom="1.0" footer="0.0" header="0.0" left="0.4" right="0.4" top="1.0"/>
  <pageSetup fitToHeight="0"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A6A6"/>
    <pageSetUpPr fitToPage="1"/>
  </sheetPr>
  <sheetViews>
    <sheetView showGridLines="0" workbookViewId="0">
      <pane xSplit="3.0" ySplit="6.0" topLeftCell="D7" activePane="bottomRight" state="frozen"/>
      <selection activeCell="D1" sqref="D1" pane="topRight"/>
      <selection activeCell="A7" sqref="A7" pane="bottomLeft"/>
      <selection activeCell="D7" sqref="D7" pane="bottomRight"/>
    </sheetView>
  </sheetViews>
  <sheetFormatPr customHeight="1" defaultColWidth="14.43" defaultRowHeight="15.0"/>
  <cols>
    <col customWidth="1" min="1" max="1" width="6.0"/>
    <col customWidth="1" min="2" max="2" width="9.0"/>
    <col customWidth="1" min="3" max="3" width="42.0"/>
    <col customWidth="1" min="4" max="4" width="8.0"/>
    <col customWidth="1" min="5" max="5" width="13.0"/>
    <col customWidth="1" min="6" max="6" width="18.0"/>
    <col customWidth="1" min="7" max="9" width="13.0"/>
    <col customWidth="1" min="10" max="10" width="12.0"/>
    <col customWidth="1" min="11" max="11" width="10.0"/>
    <col customWidth="1" min="12" max="12" width="19.0"/>
    <col customWidth="1" min="13" max="18" width="12.0"/>
    <col customWidth="1" min="19" max="19" width="16.0"/>
    <col customWidth="1" min="20" max="20" width="18.0"/>
    <col customWidth="1" min="21" max="21" width="34.0"/>
    <col customWidth="1" min="22" max="26" width="8.57"/>
  </cols>
  <sheetData>
    <row r="2" ht="31.5" customHeight="1">
      <c r="A2" s="35" t="s">
        <v>73</v>
      </c>
    </row>
    <row r="3">
      <c r="A3" s="52" t="str">
        <f>"Công trình: "&amp;IF('Thông tin dự án'!C6="","(chưa nhập)",'Thông tin dự án'!C6)</f>
        <v>Công trình: Tòa nhà văn phòng ABC – 8 tầng (dữ liệu mẫu)</v>
      </c>
      <c r="M3" s="53">
        <f>'Thông tin dự án'!$C$23</f>
        <v>46323</v>
      </c>
    </row>
    <row r="5" ht="19.5" customHeight="1">
      <c r="A5" s="54" t="s">
        <v>74</v>
      </c>
      <c r="B5" s="24"/>
      <c r="C5" s="24"/>
      <c r="D5" s="24"/>
      <c r="E5" s="24"/>
      <c r="F5" s="22"/>
      <c r="G5" s="54" t="s">
        <v>75</v>
      </c>
      <c r="H5" s="24"/>
      <c r="I5" s="24"/>
      <c r="J5" s="24"/>
      <c r="K5" s="24"/>
      <c r="L5" s="22"/>
      <c r="M5" s="54" t="s">
        <v>3</v>
      </c>
      <c r="N5" s="24"/>
      <c r="O5" s="24"/>
      <c r="P5" s="22"/>
      <c r="Q5" s="54" t="s">
        <v>76</v>
      </c>
      <c r="R5" s="24"/>
      <c r="S5" s="22"/>
      <c r="T5" s="54" t="s">
        <v>77</v>
      </c>
      <c r="U5" s="22"/>
    </row>
    <row r="6" ht="43.5" customHeight="1">
      <c r="A6" s="55" t="s">
        <v>78</v>
      </c>
      <c r="B6" s="55" t="s">
        <v>79</v>
      </c>
      <c r="C6" s="55" t="s">
        <v>80</v>
      </c>
      <c r="D6" s="55" t="s">
        <v>81</v>
      </c>
      <c r="E6" s="55" t="s">
        <v>82</v>
      </c>
      <c r="F6" s="55" t="s">
        <v>83</v>
      </c>
      <c r="G6" s="55" t="s">
        <v>84</v>
      </c>
      <c r="H6" s="55" t="s">
        <v>85</v>
      </c>
      <c r="I6" s="55" t="s">
        <v>86</v>
      </c>
      <c r="J6" s="55" t="s">
        <v>87</v>
      </c>
      <c r="K6" s="55" t="s">
        <v>88</v>
      </c>
      <c r="L6" s="55" t="s">
        <v>89</v>
      </c>
      <c r="M6" s="55" t="s">
        <v>90</v>
      </c>
      <c r="N6" s="55" t="s">
        <v>91</v>
      </c>
      <c r="O6" s="55" t="s">
        <v>92</v>
      </c>
      <c r="P6" s="55" t="s">
        <v>93</v>
      </c>
      <c r="Q6" s="55" t="s">
        <v>94</v>
      </c>
      <c r="R6" s="55" t="s">
        <v>95</v>
      </c>
      <c r="S6" s="55" t="s">
        <v>7</v>
      </c>
      <c r="T6" s="55" t="s">
        <v>96</v>
      </c>
      <c r="U6" s="55" t="s">
        <v>97</v>
      </c>
    </row>
    <row r="7" ht="21.75" customHeight="1">
      <c r="A7" s="56">
        <f t="shared" ref="A7:A36" si="1">IF(C7="","",COUNTA($C$7:C7))</f>
        <v>1</v>
      </c>
      <c r="B7" s="57" t="s">
        <v>98</v>
      </c>
      <c r="C7" s="40" t="s">
        <v>99</v>
      </c>
      <c r="D7" s="57" t="s">
        <v>100</v>
      </c>
      <c r="E7" s="58">
        <v>2500.0</v>
      </c>
      <c r="F7" s="59">
        <v>4.5E8</v>
      </c>
      <c r="G7" s="58">
        <v>2500.0</v>
      </c>
      <c r="H7" s="58">
        <v>0.0</v>
      </c>
      <c r="I7" s="60">
        <f t="shared" ref="I7:I36" si="2">IF(C7="","",G7+H7)</f>
        <v>2500</v>
      </c>
      <c r="J7" s="61">
        <f t="shared" ref="J7:J36" si="3">IF(C7="","",IF(E7&gt;0,MIN(1,I7/E7),0))</f>
        <v>1</v>
      </c>
      <c r="K7" s="61">
        <f t="shared" ref="K7:K36" si="4">IF(C7="","",IF($F$37&gt;0,F7/$F$37,0))</f>
        <v>0.009612509078</v>
      </c>
      <c r="L7" s="62">
        <f t="shared" ref="L7:L36" si="5">IF(C7="","",F7*J7)</f>
        <v>450000000</v>
      </c>
      <c r="M7" s="63">
        <v>46157.0</v>
      </c>
      <c r="N7" s="63">
        <v>46173.0</v>
      </c>
      <c r="O7" s="63">
        <v>46157.0</v>
      </c>
      <c r="P7" s="63">
        <v>46176.0</v>
      </c>
      <c r="Q7" s="61">
        <f>IF(C7="","",IF(OR(M7="",N7=""),0,MAX(0,MIN(1,('Thông tin dự án'!$C$23-M7+1)/(N7-M7+1)))))</f>
        <v>1</v>
      </c>
      <c r="R7" s="64">
        <f t="shared" ref="R7:R36" si="6">IF(C7="","",J7-Q7)</f>
        <v>0</v>
      </c>
      <c r="S7" s="65" t="str">
        <f>IF(C7="","",IF(J7&gt;=1,"Hoàn thành",IF(AND(J7=0,OR(M7="",'Thông tin dự án'!$C$23&lt;M7)),"Chưa bắt đầu",IF(R7&lt;-'Thông tin dự án'!$C$24,"Chậm tiến độ",IF(R7&gt;'Thông tin dự án'!$C$24,"Vượt tiến độ","Đúng tiến độ")))))</f>
        <v>Hoàn thành</v>
      </c>
      <c r="T7" s="40" t="s">
        <v>40</v>
      </c>
      <c r="U7" s="40" t="s">
        <v>101</v>
      </c>
    </row>
    <row r="8" ht="21.75" customHeight="1">
      <c r="A8" s="56">
        <f t="shared" si="1"/>
        <v>2</v>
      </c>
      <c r="B8" s="57" t="s">
        <v>102</v>
      </c>
      <c r="C8" s="40" t="s">
        <v>103</v>
      </c>
      <c r="D8" s="57" t="s">
        <v>104</v>
      </c>
      <c r="E8" s="58">
        <v>3200.0</v>
      </c>
      <c r="F8" s="59">
        <v>6.4E8</v>
      </c>
      <c r="G8" s="58">
        <v>3200.0</v>
      </c>
      <c r="H8" s="58">
        <v>0.0</v>
      </c>
      <c r="I8" s="60">
        <f t="shared" si="2"/>
        <v>3200</v>
      </c>
      <c r="J8" s="61">
        <f t="shared" si="3"/>
        <v>1</v>
      </c>
      <c r="K8" s="61">
        <f t="shared" si="4"/>
        <v>0.01367112402</v>
      </c>
      <c r="L8" s="62">
        <f t="shared" si="5"/>
        <v>640000000</v>
      </c>
      <c r="M8" s="63">
        <v>46174.0</v>
      </c>
      <c r="N8" s="63">
        <v>46203.0</v>
      </c>
      <c r="O8" s="63">
        <v>46175.0</v>
      </c>
      <c r="P8" s="63">
        <v>46208.0</v>
      </c>
      <c r="Q8" s="61">
        <f>IF(C8="","",IF(OR(M8="",N8=""),0,MAX(0,MIN(1,('Thông tin dự án'!$C$23-M8+1)/(N8-M8+1)))))</f>
        <v>1</v>
      </c>
      <c r="R8" s="64">
        <f t="shared" si="6"/>
        <v>0</v>
      </c>
      <c r="S8" s="65" t="str">
        <f>IF(C8="","",IF(J8&gt;=1,"Hoàn thành",IF(AND(J8=0,OR(M8="",'Thông tin dự án'!$C$23&lt;M8)),"Chưa bắt đầu",IF(R8&lt;-'Thông tin dự án'!$C$24,"Chậm tiến độ",IF(R8&gt;'Thông tin dự án'!$C$24,"Vượt tiến độ","Đúng tiến độ")))))</f>
        <v>Hoàn thành</v>
      </c>
      <c r="T8" s="40" t="s">
        <v>105</v>
      </c>
      <c r="U8" s="40"/>
    </row>
    <row r="9" ht="21.75" customHeight="1">
      <c r="A9" s="56">
        <f t="shared" si="1"/>
        <v>3</v>
      </c>
      <c r="B9" s="57" t="s">
        <v>106</v>
      </c>
      <c r="C9" s="40" t="s">
        <v>107</v>
      </c>
      <c r="D9" s="57" t="s">
        <v>104</v>
      </c>
      <c r="E9" s="58">
        <v>180.0</v>
      </c>
      <c r="F9" s="59">
        <v>3.24E8</v>
      </c>
      <c r="G9" s="58">
        <v>180.0</v>
      </c>
      <c r="H9" s="58">
        <v>0.0</v>
      </c>
      <c r="I9" s="60">
        <f t="shared" si="2"/>
        <v>180</v>
      </c>
      <c r="J9" s="61">
        <f t="shared" si="3"/>
        <v>1</v>
      </c>
      <c r="K9" s="61">
        <f t="shared" si="4"/>
        <v>0.006921006537</v>
      </c>
      <c r="L9" s="62">
        <f t="shared" si="5"/>
        <v>324000000</v>
      </c>
      <c r="M9" s="63">
        <v>46193.0</v>
      </c>
      <c r="N9" s="63">
        <v>46213.0</v>
      </c>
      <c r="O9" s="63">
        <v>46211.0</v>
      </c>
      <c r="P9" s="63">
        <v>46223.0</v>
      </c>
      <c r="Q9" s="61">
        <f>IF(C9="","",IF(OR(M9="",N9=""),0,MAX(0,MIN(1,('Thông tin dự án'!$C$23-M9+1)/(N9-M9+1)))))</f>
        <v>1</v>
      </c>
      <c r="R9" s="64">
        <f t="shared" si="6"/>
        <v>0</v>
      </c>
      <c r="S9" s="65" t="str">
        <f>IF(C9="","",IF(J9&gt;=1,"Hoàn thành",IF(AND(J9=0,OR(M9="",'Thông tin dự án'!$C$23&lt;M9)),"Chưa bắt đầu",IF(R9&lt;-'Thông tin dự án'!$C$24,"Chậm tiến độ",IF(R9&gt;'Thông tin dự án'!$C$24,"Vượt tiến độ","Đúng tiến độ")))))</f>
        <v>Hoàn thành</v>
      </c>
      <c r="T9" s="40" t="s">
        <v>105</v>
      </c>
      <c r="U9" s="40"/>
    </row>
    <row r="10" ht="21.75" customHeight="1">
      <c r="A10" s="56">
        <f t="shared" si="1"/>
        <v>4</v>
      </c>
      <c r="B10" s="57" t="s">
        <v>108</v>
      </c>
      <c r="C10" s="40" t="s">
        <v>109</v>
      </c>
      <c r="D10" s="57" t="s">
        <v>104</v>
      </c>
      <c r="E10" s="58">
        <v>950.0</v>
      </c>
      <c r="F10" s="59">
        <v>3.8E9</v>
      </c>
      <c r="G10" s="58">
        <v>950.0</v>
      </c>
      <c r="H10" s="58">
        <v>0.0</v>
      </c>
      <c r="I10" s="60">
        <f t="shared" si="2"/>
        <v>950</v>
      </c>
      <c r="J10" s="61">
        <f t="shared" si="3"/>
        <v>1</v>
      </c>
      <c r="K10" s="61">
        <f t="shared" si="4"/>
        <v>0.08117229888</v>
      </c>
      <c r="L10" s="62">
        <f t="shared" si="5"/>
        <v>3800000000</v>
      </c>
      <c r="M10" s="63">
        <v>46208.0</v>
      </c>
      <c r="N10" s="63">
        <v>46249.0</v>
      </c>
      <c r="O10" s="63">
        <v>46218.0</v>
      </c>
      <c r="P10" s="63">
        <v>46264.0</v>
      </c>
      <c r="Q10" s="61">
        <f>IF(C10="","",IF(OR(M10="",N10=""),0,MAX(0,MIN(1,('Thông tin dự án'!$C$23-M10+1)/(N10-M10+1)))))</f>
        <v>1</v>
      </c>
      <c r="R10" s="64">
        <f t="shared" si="6"/>
        <v>0</v>
      </c>
      <c r="S10" s="65" t="str">
        <f>IF(C10="","",IF(J10&gt;=1,"Hoàn thành",IF(AND(J10=0,OR(M10="",'Thông tin dự án'!$C$23&lt;M10)),"Chưa bắt đầu",IF(R10&lt;-'Thông tin dự án'!$C$24,"Chậm tiến độ",IF(R10&gt;'Thông tin dự án'!$C$24,"Vượt tiến độ","Đúng tiến độ")))))</f>
        <v>Hoàn thành</v>
      </c>
      <c r="T10" s="40" t="s">
        <v>110</v>
      </c>
      <c r="U10" s="40"/>
    </row>
    <row r="11" ht="21.75" customHeight="1">
      <c r="A11" s="56">
        <f t="shared" si="1"/>
        <v>5</v>
      </c>
      <c r="B11" s="57" t="s">
        <v>111</v>
      </c>
      <c r="C11" s="40" t="s">
        <v>112</v>
      </c>
      <c r="D11" s="57" t="s">
        <v>104</v>
      </c>
      <c r="E11" s="58">
        <v>1800.0</v>
      </c>
      <c r="F11" s="59">
        <v>8.1E9</v>
      </c>
      <c r="G11" s="58">
        <v>1250.0</v>
      </c>
      <c r="H11" s="58">
        <v>150.0</v>
      </c>
      <c r="I11" s="60">
        <f t="shared" si="2"/>
        <v>1400</v>
      </c>
      <c r="J11" s="61">
        <f t="shared" si="3"/>
        <v>0.7777777778</v>
      </c>
      <c r="K11" s="61">
        <f t="shared" si="4"/>
        <v>0.1730251634</v>
      </c>
      <c r="L11" s="62">
        <f t="shared" si="5"/>
        <v>6300000000</v>
      </c>
      <c r="M11" s="63">
        <v>46249.0</v>
      </c>
      <c r="N11" s="63">
        <v>46341.0</v>
      </c>
      <c r="O11" s="63">
        <v>46270.0</v>
      </c>
      <c r="P11" s="63"/>
      <c r="Q11" s="61">
        <f>IF(C11="","",IF(OR(M11="",N11=""),0,MAX(0,MIN(1,('Thông tin dự án'!$C$23-M11+1)/(N11-M11+1)))))</f>
        <v>0.8064516129</v>
      </c>
      <c r="R11" s="64">
        <f t="shared" si="6"/>
        <v>-0.02867383513</v>
      </c>
      <c r="S11" s="65" t="str">
        <f>IF(C11="","",IF(J11&gt;=1,"Hoàn thành",IF(AND(J11=0,OR(M11="",'Thông tin dự án'!$C$23&lt;M11)),"Chưa bắt đầu",IF(R11&lt;-'Thông tin dự án'!$C$24,"Chậm tiến độ",IF(R11&gt;'Thông tin dự án'!$C$24,"Vượt tiến độ","Đúng tiến độ")))))</f>
        <v>Đúng tiến độ</v>
      </c>
      <c r="T11" s="40" t="s">
        <v>110</v>
      </c>
      <c r="U11" s="40" t="s">
        <v>113</v>
      </c>
    </row>
    <row r="12" ht="21.75" customHeight="1">
      <c r="A12" s="56">
        <f t="shared" si="1"/>
        <v>6</v>
      </c>
      <c r="B12" s="57" t="s">
        <v>114</v>
      </c>
      <c r="C12" s="40" t="s">
        <v>115</v>
      </c>
      <c r="D12" s="57" t="s">
        <v>104</v>
      </c>
      <c r="E12" s="58">
        <v>3000.0</v>
      </c>
      <c r="F12" s="59">
        <v>1.35E10</v>
      </c>
      <c r="G12" s="58">
        <v>120.0</v>
      </c>
      <c r="H12" s="58">
        <v>180.0</v>
      </c>
      <c r="I12" s="60">
        <f t="shared" si="2"/>
        <v>300</v>
      </c>
      <c r="J12" s="61">
        <f t="shared" si="3"/>
        <v>0.1</v>
      </c>
      <c r="K12" s="61">
        <f t="shared" si="4"/>
        <v>0.2883752724</v>
      </c>
      <c r="L12" s="62">
        <f t="shared" si="5"/>
        <v>1350000000</v>
      </c>
      <c r="M12" s="63">
        <v>46310.0</v>
      </c>
      <c r="N12" s="63">
        <v>46446.0</v>
      </c>
      <c r="O12" s="63">
        <v>46315.0</v>
      </c>
      <c r="P12" s="63"/>
      <c r="Q12" s="61">
        <f>IF(C12="","",IF(OR(M12="",N12=""),0,MAX(0,MIN(1,('Thông tin dự án'!$C$23-M12+1)/(N12-M12+1)))))</f>
        <v>0.102189781</v>
      </c>
      <c r="R12" s="64">
        <f t="shared" si="6"/>
        <v>-0.002189781022</v>
      </c>
      <c r="S12" s="65" t="str">
        <f>IF(C12="","",IF(J12&gt;=1,"Hoàn thành",IF(AND(J12=0,OR(M12="",'Thông tin dự án'!$C$23&lt;M12)),"Chưa bắt đầu",IF(R12&lt;-'Thông tin dự án'!$C$24,"Chậm tiến độ",IF(R12&gt;'Thông tin dự án'!$C$24,"Vượt tiến độ","Đúng tiến độ")))))</f>
        <v>Đúng tiến độ</v>
      </c>
      <c r="T12" s="40" t="s">
        <v>110</v>
      </c>
      <c r="U12" s="40" t="s">
        <v>116</v>
      </c>
    </row>
    <row r="13" ht="21.75" customHeight="1">
      <c r="A13" s="56">
        <f t="shared" si="1"/>
        <v>7</v>
      </c>
      <c r="B13" s="57" t="s">
        <v>117</v>
      </c>
      <c r="C13" s="40" t="s">
        <v>118</v>
      </c>
      <c r="D13" s="57" t="s">
        <v>100</v>
      </c>
      <c r="E13" s="58">
        <v>9500.0</v>
      </c>
      <c r="F13" s="59">
        <v>1.9E9</v>
      </c>
      <c r="G13" s="58">
        <v>2100.0</v>
      </c>
      <c r="H13" s="58">
        <v>700.0</v>
      </c>
      <c r="I13" s="60">
        <f t="shared" si="2"/>
        <v>2800</v>
      </c>
      <c r="J13" s="61">
        <f t="shared" si="3"/>
        <v>0.2947368421</v>
      </c>
      <c r="K13" s="61">
        <f t="shared" si="4"/>
        <v>0.04058614944</v>
      </c>
      <c r="L13" s="62">
        <f t="shared" si="5"/>
        <v>560000000</v>
      </c>
      <c r="M13" s="63">
        <v>46266.0</v>
      </c>
      <c r="N13" s="63">
        <v>46371.0</v>
      </c>
      <c r="O13" s="63">
        <v>46280.0</v>
      </c>
      <c r="P13" s="63"/>
      <c r="Q13" s="61">
        <f>IF(C13="","",IF(OR(M13="",N13=""),0,MAX(0,MIN(1,('Thông tin dự án'!$C$23-M13+1)/(N13-M13+1)))))</f>
        <v>0.5471698113</v>
      </c>
      <c r="R13" s="64">
        <f t="shared" si="6"/>
        <v>-0.2524329692</v>
      </c>
      <c r="S13" s="65" t="str">
        <f>IF(C13="","",IF(J13&gt;=1,"Hoàn thành",IF(AND(J13=0,OR(M13="",'Thông tin dự án'!$C$23&lt;M13)),"Chưa bắt đầu",IF(R13&lt;-'Thông tin dự án'!$C$24,"Chậm tiến độ",IF(R13&gt;'Thông tin dự án'!$C$24,"Vượt tiến độ","Đúng tiến độ")))))</f>
        <v>Chậm tiến độ</v>
      </c>
      <c r="T13" s="40" t="s">
        <v>119</v>
      </c>
      <c r="U13" s="40" t="s">
        <v>120</v>
      </c>
    </row>
    <row r="14" ht="21.75" customHeight="1">
      <c r="A14" s="56">
        <f t="shared" si="1"/>
        <v>8</v>
      </c>
      <c r="B14" s="57" t="s">
        <v>121</v>
      </c>
      <c r="C14" s="40" t="s">
        <v>122</v>
      </c>
      <c r="D14" s="57" t="s">
        <v>123</v>
      </c>
      <c r="E14" s="58">
        <v>8.0</v>
      </c>
      <c r="F14" s="59">
        <v>3.2E9</v>
      </c>
      <c r="G14" s="58">
        <v>1.0</v>
      </c>
      <c r="H14" s="58">
        <v>1.0</v>
      </c>
      <c r="I14" s="60">
        <f t="shared" si="2"/>
        <v>2</v>
      </c>
      <c r="J14" s="61">
        <f t="shared" si="3"/>
        <v>0.25</v>
      </c>
      <c r="K14" s="61">
        <f t="shared" si="4"/>
        <v>0.06835562011</v>
      </c>
      <c r="L14" s="62">
        <f t="shared" si="5"/>
        <v>800000000</v>
      </c>
      <c r="M14" s="63">
        <v>46296.0</v>
      </c>
      <c r="N14" s="63">
        <v>46507.0</v>
      </c>
      <c r="O14" s="63">
        <v>46307.0</v>
      </c>
      <c r="P14" s="63"/>
      <c r="Q14" s="61">
        <f>IF(C14="","",IF(OR(M14="",N14=""),0,MAX(0,MIN(1,('Thông tin dự án'!$C$23-M14+1)/(N14-M14+1)))))</f>
        <v>0.1320754717</v>
      </c>
      <c r="R14" s="64">
        <f t="shared" si="6"/>
        <v>0.1179245283</v>
      </c>
      <c r="S14" s="65" t="str">
        <f>IF(C14="","",IF(J14&gt;=1,"Hoàn thành",IF(AND(J14=0,OR(M14="",'Thông tin dự án'!$C$23&lt;M14)),"Chưa bắt đầu",IF(R14&lt;-'Thông tin dự án'!$C$24,"Chậm tiến độ",IF(R14&gt;'Thông tin dự án'!$C$24,"Vượt tiến độ","Đúng tiến độ")))))</f>
        <v>Vượt tiến độ</v>
      </c>
      <c r="T14" s="40" t="s">
        <v>124</v>
      </c>
      <c r="U14" s="40" t="s">
        <v>125</v>
      </c>
    </row>
    <row r="15" ht="21.75" customHeight="1">
      <c r="A15" s="56">
        <f t="shared" si="1"/>
        <v>9</v>
      </c>
      <c r="B15" s="57" t="s">
        <v>126</v>
      </c>
      <c r="C15" s="40" t="s">
        <v>127</v>
      </c>
      <c r="D15" s="57" t="s">
        <v>123</v>
      </c>
      <c r="E15" s="58">
        <v>8.0</v>
      </c>
      <c r="F15" s="59">
        <v>2.4E9</v>
      </c>
      <c r="G15" s="58">
        <v>0.0</v>
      </c>
      <c r="H15" s="58">
        <v>0.0</v>
      </c>
      <c r="I15" s="60">
        <f t="shared" si="2"/>
        <v>0</v>
      </c>
      <c r="J15" s="61">
        <f t="shared" si="3"/>
        <v>0</v>
      </c>
      <c r="K15" s="61">
        <f t="shared" si="4"/>
        <v>0.05126671509</v>
      </c>
      <c r="L15" s="62">
        <f t="shared" si="5"/>
        <v>0</v>
      </c>
      <c r="M15" s="63">
        <v>46341.0</v>
      </c>
      <c r="N15" s="63">
        <v>46507.0</v>
      </c>
      <c r="O15" s="63"/>
      <c r="P15" s="63"/>
      <c r="Q15" s="61">
        <f>IF(C15="","",IF(OR(M15="",N15=""),0,MAX(0,MIN(1,('Thông tin dự án'!$C$23-M15+1)/(N15-M15+1)))))</f>
        <v>0</v>
      </c>
      <c r="R15" s="64">
        <f t="shared" si="6"/>
        <v>0</v>
      </c>
      <c r="S15" s="65" t="str">
        <f>IF(C15="","",IF(J15&gt;=1,"Hoàn thành",IF(AND(J15=0,OR(M15="",'Thông tin dự án'!$C$23&lt;M15)),"Chưa bắt đầu",IF(R15&lt;-'Thông tin dự án'!$C$24,"Chậm tiến độ",IF(R15&gt;'Thông tin dự án'!$C$24,"Vượt tiến độ","Đúng tiến độ")))))</f>
        <v>Chưa bắt đầu</v>
      </c>
      <c r="T15" s="40" t="s">
        <v>124</v>
      </c>
      <c r="U15" s="40"/>
    </row>
    <row r="16" ht="21.75" customHeight="1">
      <c r="A16" s="56">
        <f t="shared" si="1"/>
        <v>10</v>
      </c>
      <c r="B16" s="57" t="s">
        <v>128</v>
      </c>
      <c r="C16" s="40" t="s">
        <v>129</v>
      </c>
      <c r="D16" s="57" t="s">
        <v>100</v>
      </c>
      <c r="E16" s="58">
        <v>12000.0</v>
      </c>
      <c r="F16" s="59">
        <v>4.8E9</v>
      </c>
      <c r="G16" s="58">
        <v>0.0</v>
      </c>
      <c r="H16" s="58">
        <v>0.0</v>
      </c>
      <c r="I16" s="60">
        <f t="shared" si="2"/>
        <v>0</v>
      </c>
      <c r="J16" s="61">
        <f t="shared" si="3"/>
        <v>0</v>
      </c>
      <c r="K16" s="61">
        <f t="shared" si="4"/>
        <v>0.1025334302</v>
      </c>
      <c r="L16" s="62">
        <f t="shared" si="5"/>
        <v>0</v>
      </c>
      <c r="M16" s="63">
        <v>46388.0</v>
      </c>
      <c r="N16" s="63">
        <v>46507.0</v>
      </c>
      <c r="O16" s="63"/>
      <c r="P16" s="63"/>
      <c r="Q16" s="61">
        <f>IF(C16="","",IF(OR(M16="",N16=""),0,MAX(0,MIN(1,('Thông tin dự án'!$C$23-M16+1)/(N16-M16+1)))))</f>
        <v>0</v>
      </c>
      <c r="R16" s="64">
        <f t="shared" si="6"/>
        <v>0</v>
      </c>
      <c r="S16" s="65" t="str">
        <f>IF(C16="","",IF(J16&gt;=1,"Hoàn thành",IF(AND(J16=0,OR(M16="",'Thông tin dự án'!$C$23&lt;M16)),"Chưa bắt đầu",IF(R16&lt;-'Thông tin dự án'!$C$24,"Chậm tiến độ",IF(R16&gt;'Thông tin dự án'!$C$24,"Vượt tiến độ","Đúng tiến độ")))))</f>
        <v>Chưa bắt đầu</v>
      </c>
      <c r="T16" s="40" t="s">
        <v>119</v>
      </c>
      <c r="U16" s="40"/>
    </row>
    <row r="17" ht="21.75" customHeight="1">
      <c r="A17" s="56">
        <f t="shared" si="1"/>
        <v>11</v>
      </c>
      <c r="B17" s="57" t="s">
        <v>130</v>
      </c>
      <c r="C17" s="40" t="s">
        <v>131</v>
      </c>
      <c r="D17" s="57" t="s">
        <v>132</v>
      </c>
      <c r="E17" s="58">
        <v>42.0</v>
      </c>
      <c r="F17" s="59">
        <v>5.6E9</v>
      </c>
      <c r="G17" s="58">
        <v>0.0</v>
      </c>
      <c r="H17" s="58">
        <v>0.0</v>
      </c>
      <c r="I17" s="60">
        <f t="shared" si="2"/>
        <v>0</v>
      </c>
      <c r="J17" s="61">
        <f t="shared" si="3"/>
        <v>0</v>
      </c>
      <c r="K17" s="61">
        <f t="shared" si="4"/>
        <v>0.1196223352</v>
      </c>
      <c r="L17" s="62">
        <f t="shared" si="5"/>
        <v>0</v>
      </c>
      <c r="M17" s="63">
        <v>46447.0</v>
      </c>
      <c r="N17" s="63">
        <v>46522.0</v>
      </c>
      <c r="O17" s="63"/>
      <c r="P17" s="63"/>
      <c r="Q17" s="61">
        <f>IF(C17="","",IF(OR(M17="",N17=""),0,MAX(0,MIN(1,('Thông tin dự án'!$C$23-M17+1)/(N17-M17+1)))))</f>
        <v>0</v>
      </c>
      <c r="R17" s="64">
        <f t="shared" si="6"/>
        <v>0</v>
      </c>
      <c r="S17" s="65" t="str">
        <f>IF(C17="","",IF(J17&gt;=1,"Hoàn thành",IF(AND(J17=0,OR(M17="",'Thông tin dự án'!$C$23&lt;M17)),"Chưa bắt đầu",IF(R17&lt;-'Thông tin dự án'!$C$24,"Chậm tiến độ",IF(R17&gt;'Thông tin dự án'!$C$24,"Vượt tiến độ","Đúng tiến độ")))))</f>
        <v>Chưa bắt đầu</v>
      </c>
      <c r="T17" s="40" t="s">
        <v>124</v>
      </c>
      <c r="U17" s="40"/>
    </row>
    <row r="18" ht="21.75" customHeight="1">
      <c r="A18" s="56">
        <f t="shared" si="1"/>
        <v>12</v>
      </c>
      <c r="B18" s="57" t="s">
        <v>133</v>
      </c>
      <c r="C18" s="40" t="s">
        <v>134</v>
      </c>
      <c r="D18" s="57" t="s">
        <v>100</v>
      </c>
      <c r="E18" s="58">
        <v>3500.0</v>
      </c>
      <c r="F18" s="59">
        <v>2.1E9</v>
      </c>
      <c r="G18" s="58">
        <v>0.0</v>
      </c>
      <c r="H18" s="58">
        <v>0.0</v>
      </c>
      <c r="I18" s="60">
        <f t="shared" si="2"/>
        <v>0</v>
      </c>
      <c r="J18" s="61">
        <f t="shared" si="3"/>
        <v>0</v>
      </c>
      <c r="K18" s="61">
        <f t="shared" si="4"/>
        <v>0.0448583757</v>
      </c>
      <c r="L18" s="62">
        <f t="shared" si="5"/>
        <v>0</v>
      </c>
      <c r="M18" s="63">
        <v>46478.0</v>
      </c>
      <c r="N18" s="63">
        <v>46517.0</v>
      </c>
      <c r="O18" s="63"/>
      <c r="P18" s="63"/>
      <c r="Q18" s="61">
        <f>IF(C18="","",IF(OR(M18="",N18=""),0,MAX(0,MIN(1,('Thông tin dự án'!$C$23-M18+1)/(N18-M18+1)))))</f>
        <v>0</v>
      </c>
      <c r="R18" s="64">
        <f t="shared" si="6"/>
        <v>0</v>
      </c>
      <c r="S18" s="65" t="str">
        <f>IF(C18="","",IF(J18&gt;=1,"Hoàn thành",IF(AND(J18=0,OR(M18="",'Thông tin dự án'!$C$23&lt;M18)),"Chưa bắt đầu",IF(R18&lt;-'Thông tin dự án'!$C$24,"Chậm tiến độ",IF(R18&gt;'Thông tin dự án'!$C$24,"Vượt tiến độ","Đúng tiến độ")))))</f>
        <v>Chưa bắt đầu</v>
      </c>
      <c r="T18" s="40" t="s">
        <v>105</v>
      </c>
      <c r="U18" s="40"/>
    </row>
    <row r="19" ht="21.75" customHeight="1">
      <c r="A19" s="56" t="str">
        <f t="shared" si="1"/>
        <v/>
      </c>
      <c r="B19" s="57"/>
      <c r="C19" s="40"/>
      <c r="D19" s="57"/>
      <c r="E19" s="58"/>
      <c r="F19" s="59"/>
      <c r="G19" s="58"/>
      <c r="H19" s="58"/>
      <c r="I19" s="60" t="str">
        <f t="shared" si="2"/>
        <v/>
      </c>
      <c r="J19" s="61" t="str">
        <f t="shared" si="3"/>
        <v/>
      </c>
      <c r="K19" s="61" t="str">
        <f t="shared" si="4"/>
        <v/>
      </c>
      <c r="L19" s="62" t="str">
        <f t="shared" si="5"/>
        <v/>
      </c>
      <c r="M19" s="63"/>
      <c r="N19" s="63"/>
      <c r="O19" s="63"/>
      <c r="P19" s="63"/>
      <c r="Q19" s="61" t="str">
        <f>IF(C19="","",IF(OR(M19="",N19=""),0,MAX(0,MIN(1,('Thông tin dự án'!$C$23-M19+1)/(N19-M19+1)))))</f>
        <v/>
      </c>
      <c r="R19" s="64" t="str">
        <f t="shared" si="6"/>
        <v/>
      </c>
      <c r="S19" s="65" t="str">
        <f>IF(C19="","",IF(J19&gt;=1,"Hoàn thành",IF(AND(J19=0,OR(M19="",'Thông tin dự án'!$C$23&lt;M19)),"Chưa bắt đầu",IF(R19&lt;-'Thông tin dự án'!$C$24,"Chậm tiến độ",IF(R19&gt;'Thông tin dự án'!$C$24,"Vượt tiến độ","Đúng tiến độ")))))</f>
        <v/>
      </c>
      <c r="T19" s="40"/>
      <c r="U19" s="40"/>
    </row>
    <row r="20" ht="21.75" customHeight="1">
      <c r="A20" s="56" t="str">
        <f t="shared" si="1"/>
        <v/>
      </c>
      <c r="B20" s="57"/>
      <c r="C20" s="40"/>
      <c r="D20" s="57"/>
      <c r="E20" s="58"/>
      <c r="F20" s="59"/>
      <c r="G20" s="58"/>
      <c r="H20" s="58"/>
      <c r="I20" s="60" t="str">
        <f t="shared" si="2"/>
        <v/>
      </c>
      <c r="J20" s="61" t="str">
        <f t="shared" si="3"/>
        <v/>
      </c>
      <c r="K20" s="61" t="str">
        <f t="shared" si="4"/>
        <v/>
      </c>
      <c r="L20" s="62" t="str">
        <f t="shared" si="5"/>
        <v/>
      </c>
      <c r="M20" s="63"/>
      <c r="N20" s="63"/>
      <c r="O20" s="63"/>
      <c r="P20" s="63"/>
      <c r="Q20" s="61" t="str">
        <f>IF(C20="","",IF(OR(M20="",N20=""),0,MAX(0,MIN(1,('Thông tin dự án'!$C$23-M20+1)/(N20-M20+1)))))</f>
        <v/>
      </c>
      <c r="R20" s="64" t="str">
        <f t="shared" si="6"/>
        <v/>
      </c>
      <c r="S20" s="65" t="str">
        <f>IF(C20="","",IF(J20&gt;=1,"Hoàn thành",IF(AND(J20=0,OR(M20="",'Thông tin dự án'!$C$23&lt;M20)),"Chưa bắt đầu",IF(R20&lt;-'Thông tin dự án'!$C$24,"Chậm tiến độ",IF(R20&gt;'Thông tin dự án'!$C$24,"Vượt tiến độ","Đúng tiến độ")))))</f>
        <v/>
      </c>
      <c r="T20" s="40"/>
      <c r="U20" s="40"/>
    </row>
    <row r="21" ht="21.75" customHeight="1">
      <c r="A21" s="56" t="str">
        <f t="shared" si="1"/>
        <v/>
      </c>
      <c r="B21" s="57"/>
      <c r="C21" s="40"/>
      <c r="D21" s="57"/>
      <c r="E21" s="58"/>
      <c r="F21" s="59"/>
      <c r="G21" s="58"/>
      <c r="H21" s="58"/>
      <c r="I21" s="60" t="str">
        <f t="shared" si="2"/>
        <v/>
      </c>
      <c r="J21" s="61" t="str">
        <f t="shared" si="3"/>
        <v/>
      </c>
      <c r="K21" s="61" t="str">
        <f t="shared" si="4"/>
        <v/>
      </c>
      <c r="L21" s="62" t="str">
        <f t="shared" si="5"/>
        <v/>
      </c>
      <c r="M21" s="63"/>
      <c r="N21" s="63"/>
      <c r="O21" s="63"/>
      <c r="P21" s="63"/>
      <c r="Q21" s="61" t="str">
        <f>IF(C21="","",IF(OR(M21="",N21=""),0,MAX(0,MIN(1,('Thông tin dự án'!$C$23-M21+1)/(N21-M21+1)))))</f>
        <v/>
      </c>
      <c r="R21" s="64" t="str">
        <f t="shared" si="6"/>
        <v/>
      </c>
      <c r="S21" s="65" t="str">
        <f>IF(C21="","",IF(J21&gt;=1,"Hoàn thành",IF(AND(J21=0,OR(M21="",'Thông tin dự án'!$C$23&lt;M21)),"Chưa bắt đầu",IF(R21&lt;-'Thông tin dự án'!$C$24,"Chậm tiến độ",IF(R21&gt;'Thông tin dự án'!$C$24,"Vượt tiến độ","Đúng tiến độ")))))</f>
        <v/>
      </c>
      <c r="T21" s="40"/>
      <c r="U21" s="40"/>
    </row>
    <row r="22" ht="21.75" customHeight="1">
      <c r="A22" s="56" t="str">
        <f t="shared" si="1"/>
        <v/>
      </c>
      <c r="B22" s="57"/>
      <c r="C22" s="40"/>
      <c r="D22" s="57"/>
      <c r="E22" s="58"/>
      <c r="F22" s="59"/>
      <c r="G22" s="58"/>
      <c r="H22" s="58"/>
      <c r="I22" s="60" t="str">
        <f t="shared" si="2"/>
        <v/>
      </c>
      <c r="J22" s="61" t="str">
        <f t="shared" si="3"/>
        <v/>
      </c>
      <c r="K22" s="61" t="str">
        <f t="shared" si="4"/>
        <v/>
      </c>
      <c r="L22" s="62" t="str">
        <f t="shared" si="5"/>
        <v/>
      </c>
      <c r="M22" s="63"/>
      <c r="N22" s="63"/>
      <c r="O22" s="63"/>
      <c r="P22" s="63"/>
      <c r="Q22" s="61" t="str">
        <f>IF(C22="","",IF(OR(M22="",N22=""),0,MAX(0,MIN(1,('Thông tin dự án'!$C$23-M22+1)/(N22-M22+1)))))</f>
        <v/>
      </c>
      <c r="R22" s="64" t="str">
        <f t="shared" si="6"/>
        <v/>
      </c>
      <c r="S22" s="65" t="str">
        <f>IF(C22="","",IF(J22&gt;=1,"Hoàn thành",IF(AND(J22=0,OR(M22="",'Thông tin dự án'!$C$23&lt;M22)),"Chưa bắt đầu",IF(R22&lt;-'Thông tin dự án'!$C$24,"Chậm tiến độ",IF(R22&gt;'Thông tin dự án'!$C$24,"Vượt tiến độ","Đúng tiến độ")))))</f>
        <v/>
      </c>
      <c r="T22" s="40"/>
      <c r="U22" s="40"/>
    </row>
    <row r="23" ht="21.75" customHeight="1">
      <c r="A23" s="56" t="str">
        <f t="shared" si="1"/>
        <v/>
      </c>
      <c r="B23" s="57"/>
      <c r="C23" s="40"/>
      <c r="D23" s="57"/>
      <c r="E23" s="58"/>
      <c r="F23" s="59"/>
      <c r="G23" s="58"/>
      <c r="H23" s="58"/>
      <c r="I23" s="60" t="str">
        <f t="shared" si="2"/>
        <v/>
      </c>
      <c r="J23" s="61" t="str">
        <f t="shared" si="3"/>
        <v/>
      </c>
      <c r="K23" s="61" t="str">
        <f t="shared" si="4"/>
        <v/>
      </c>
      <c r="L23" s="62" t="str">
        <f t="shared" si="5"/>
        <v/>
      </c>
      <c r="M23" s="63"/>
      <c r="N23" s="63"/>
      <c r="O23" s="63"/>
      <c r="P23" s="63"/>
      <c r="Q23" s="61" t="str">
        <f>IF(C23="","",IF(OR(M23="",N23=""),0,MAX(0,MIN(1,('Thông tin dự án'!$C$23-M23+1)/(N23-M23+1)))))</f>
        <v/>
      </c>
      <c r="R23" s="64" t="str">
        <f t="shared" si="6"/>
        <v/>
      </c>
      <c r="S23" s="65" t="str">
        <f>IF(C23="","",IF(J23&gt;=1,"Hoàn thành",IF(AND(J23=0,OR(M23="",'Thông tin dự án'!$C$23&lt;M23)),"Chưa bắt đầu",IF(R23&lt;-'Thông tin dự án'!$C$24,"Chậm tiến độ",IF(R23&gt;'Thông tin dự án'!$C$24,"Vượt tiến độ","Đúng tiến độ")))))</f>
        <v/>
      </c>
      <c r="T23" s="40"/>
      <c r="U23" s="40"/>
    </row>
    <row r="24" ht="21.75" customHeight="1">
      <c r="A24" s="56" t="str">
        <f t="shared" si="1"/>
        <v/>
      </c>
      <c r="B24" s="57"/>
      <c r="C24" s="40"/>
      <c r="D24" s="57"/>
      <c r="E24" s="58"/>
      <c r="F24" s="59"/>
      <c r="G24" s="58"/>
      <c r="H24" s="58"/>
      <c r="I24" s="60" t="str">
        <f t="shared" si="2"/>
        <v/>
      </c>
      <c r="J24" s="61" t="str">
        <f t="shared" si="3"/>
        <v/>
      </c>
      <c r="K24" s="61" t="str">
        <f t="shared" si="4"/>
        <v/>
      </c>
      <c r="L24" s="62" t="str">
        <f t="shared" si="5"/>
        <v/>
      </c>
      <c r="M24" s="63"/>
      <c r="N24" s="63"/>
      <c r="O24" s="63"/>
      <c r="P24" s="63"/>
      <c r="Q24" s="61" t="str">
        <f>IF(C24="","",IF(OR(M24="",N24=""),0,MAX(0,MIN(1,('Thông tin dự án'!$C$23-M24+1)/(N24-M24+1)))))</f>
        <v/>
      </c>
      <c r="R24" s="64" t="str">
        <f t="shared" si="6"/>
        <v/>
      </c>
      <c r="S24" s="65" t="str">
        <f>IF(C24="","",IF(J24&gt;=1,"Hoàn thành",IF(AND(J24=0,OR(M24="",'Thông tin dự án'!$C$23&lt;M24)),"Chưa bắt đầu",IF(R24&lt;-'Thông tin dự án'!$C$24,"Chậm tiến độ",IF(R24&gt;'Thông tin dự án'!$C$24,"Vượt tiến độ","Đúng tiến độ")))))</f>
        <v/>
      </c>
      <c r="T24" s="40"/>
      <c r="U24" s="40"/>
    </row>
    <row r="25" ht="21.75" customHeight="1">
      <c r="A25" s="56" t="str">
        <f t="shared" si="1"/>
        <v/>
      </c>
      <c r="B25" s="57"/>
      <c r="C25" s="40"/>
      <c r="D25" s="57"/>
      <c r="E25" s="58"/>
      <c r="F25" s="59"/>
      <c r="G25" s="58"/>
      <c r="H25" s="58"/>
      <c r="I25" s="60" t="str">
        <f t="shared" si="2"/>
        <v/>
      </c>
      <c r="J25" s="61" t="str">
        <f t="shared" si="3"/>
        <v/>
      </c>
      <c r="K25" s="61" t="str">
        <f t="shared" si="4"/>
        <v/>
      </c>
      <c r="L25" s="62" t="str">
        <f t="shared" si="5"/>
        <v/>
      </c>
      <c r="M25" s="63"/>
      <c r="N25" s="63"/>
      <c r="O25" s="63"/>
      <c r="P25" s="63"/>
      <c r="Q25" s="61" t="str">
        <f>IF(C25="","",IF(OR(M25="",N25=""),0,MAX(0,MIN(1,('Thông tin dự án'!$C$23-M25+1)/(N25-M25+1)))))</f>
        <v/>
      </c>
      <c r="R25" s="64" t="str">
        <f t="shared" si="6"/>
        <v/>
      </c>
      <c r="S25" s="65" t="str">
        <f>IF(C25="","",IF(J25&gt;=1,"Hoàn thành",IF(AND(J25=0,OR(M25="",'Thông tin dự án'!$C$23&lt;M25)),"Chưa bắt đầu",IF(R25&lt;-'Thông tin dự án'!$C$24,"Chậm tiến độ",IF(R25&gt;'Thông tin dự án'!$C$24,"Vượt tiến độ","Đúng tiến độ")))))</f>
        <v/>
      </c>
      <c r="T25" s="40"/>
      <c r="U25" s="40"/>
    </row>
    <row r="26" ht="21.75" customHeight="1">
      <c r="A26" s="56" t="str">
        <f t="shared" si="1"/>
        <v/>
      </c>
      <c r="B26" s="57"/>
      <c r="C26" s="40"/>
      <c r="D26" s="57"/>
      <c r="E26" s="58"/>
      <c r="F26" s="59"/>
      <c r="G26" s="58"/>
      <c r="H26" s="58"/>
      <c r="I26" s="60" t="str">
        <f t="shared" si="2"/>
        <v/>
      </c>
      <c r="J26" s="61" t="str">
        <f t="shared" si="3"/>
        <v/>
      </c>
      <c r="K26" s="61" t="str">
        <f t="shared" si="4"/>
        <v/>
      </c>
      <c r="L26" s="62" t="str">
        <f t="shared" si="5"/>
        <v/>
      </c>
      <c r="M26" s="63"/>
      <c r="N26" s="63"/>
      <c r="O26" s="63"/>
      <c r="P26" s="63"/>
      <c r="Q26" s="61" t="str">
        <f>IF(C26="","",IF(OR(M26="",N26=""),0,MAX(0,MIN(1,('Thông tin dự án'!$C$23-M26+1)/(N26-M26+1)))))</f>
        <v/>
      </c>
      <c r="R26" s="64" t="str">
        <f t="shared" si="6"/>
        <v/>
      </c>
      <c r="S26" s="65" t="str">
        <f>IF(C26="","",IF(J26&gt;=1,"Hoàn thành",IF(AND(J26=0,OR(M26="",'Thông tin dự án'!$C$23&lt;M26)),"Chưa bắt đầu",IF(R26&lt;-'Thông tin dự án'!$C$24,"Chậm tiến độ",IF(R26&gt;'Thông tin dự án'!$C$24,"Vượt tiến độ","Đúng tiến độ")))))</f>
        <v/>
      </c>
      <c r="T26" s="40"/>
      <c r="U26" s="40"/>
    </row>
    <row r="27" ht="21.75" customHeight="1">
      <c r="A27" s="56" t="str">
        <f t="shared" si="1"/>
        <v/>
      </c>
      <c r="B27" s="57"/>
      <c r="C27" s="40"/>
      <c r="D27" s="57"/>
      <c r="E27" s="58"/>
      <c r="F27" s="59"/>
      <c r="G27" s="58"/>
      <c r="H27" s="58"/>
      <c r="I27" s="60" t="str">
        <f t="shared" si="2"/>
        <v/>
      </c>
      <c r="J27" s="61" t="str">
        <f t="shared" si="3"/>
        <v/>
      </c>
      <c r="K27" s="61" t="str">
        <f t="shared" si="4"/>
        <v/>
      </c>
      <c r="L27" s="62" t="str">
        <f t="shared" si="5"/>
        <v/>
      </c>
      <c r="M27" s="63"/>
      <c r="N27" s="63"/>
      <c r="O27" s="63"/>
      <c r="P27" s="63"/>
      <c r="Q27" s="61" t="str">
        <f>IF(C27="","",IF(OR(M27="",N27=""),0,MAX(0,MIN(1,('Thông tin dự án'!$C$23-M27+1)/(N27-M27+1)))))</f>
        <v/>
      </c>
      <c r="R27" s="64" t="str">
        <f t="shared" si="6"/>
        <v/>
      </c>
      <c r="S27" s="65" t="str">
        <f>IF(C27="","",IF(J27&gt;=1,"Hoàn thành",IF(AND(J27=0,OR(M27="",'Thông tin dự án'!$C$23&lt;M27)),"Chưa bắt đầu",IF(R27&lt;-'Thông tin dự án'!$C$24,"Chậm tiến độ",IF(R27&gt;'Thông tin dự án'!$C$24,"Vượt tiến độ","Đúng tiến độ")))))</f>
        <v/>
      </c>
      <c r="T27" s="40"/>
      <c r="U27" s="40"/>
    </row>
    <row r="28" ht="21.75" customHeight="1">
      <c r="A28" s="56" t="str">
        <f t="shared" si="1"/>
        <v/>
      </c>
      <c r="B28" s="57"/>
      <c r="C28" s="40"/>
      <c r="D28" s="57"/>
      <c r="E28" s="58"/>
      <c r="F28" s="59"/>
      <c r="G28" s="58"/>
      <c r="H28" s="58"/>
      <c r="I28" s="60" t="str">
        <f t="shared" si="2"/>
        <v/>
      </c>
      <c r="J28" s="61" t="str">
        <f t="shared" si="3"/>
        <v/>
      </c>
      <c r="K28" s="61" t="str">
        <f t="shared" si="4"/>
        <v/>
      </c>
      <c r="L28" s="62" t="str">
        <f t="shared" si="5"/>
        <v/>
      </c>
      <c r="M28" s="63"/>
      <c r="N28" s="63"/>
      <c r="O28" s="63"/>
      <c r="P28" s="63"/>
      <c r="Q28" s="61" t="str">
        <f>IF(C28="","",IF(OR(M28="",N28=""),0,MAX(0,MIN(1,('Thông tin dự án'!$C$23-M28+1)/(N28-M28+1)))))</f>
        <v/>
      </c>
      <c r="R28" s="64" t="str">
        <f t="shared" si="6"/>
        <v/>
      </c>
      <c r="S28" s="65" t="str">
        <f>IF(C28="","",IF(J28&gt;=1,"Hoàn thành",IF(AND(J28=0,OR(M28="",'Thông tin dự án'!$C$23&lt;M28)),"Chưa bắt đầu",IF(R28&lt;-'Thông tin dự án'!$C$24,"Chậm tiến độ",IF(R28&gt;'Thông tin dự án'!$C$24,"Vượt tiến độ","Đúng tiến độ")))))</f>
        <v/>
      </c>
      <c r="T28" s="40"/>
      <c r="U28" s="40"/>
    </row>
    <row r="29" ht="21.75" customHeight="1">
      <c r="A29" s="56" t="str">
        <f t="shared" si="1"/>
        <v/>
      </c>
      <c r="B29" s="57"/>
      <c r="C29" s="40"/>
      <c r="D29" s="57"/>
      <c r="E29" s="58"/>
      <c r="F29" s="59"/>
      <c r="G29" s="58"/>
      <c r="H29" s="58"/>
      <c r="I29" s="60" t="str">
        <f t="shared" si="2"/>
        <v/>
      </c>
      <c r="J29" s="61" t="str">
        <f t="shared" si="3"/>
        <v/>
      </c>
      <c r="K29" s="61" t="str">
        <f t="shared" si="4"/>
        <v/>
      </c>
      <c r="L29" s="62" t="str">
        <f t="shared" si="5"/>
        <v/>
      </c>
      <c r="M29" s="63"/>
      <c r="N29" s="63"/>
      <c r="O29" s="63"/>
      <c r="P29" s="63"/>
      <c r="Q29" s="61" t="str">
        <f>IF(C29="","",IF(OR(M29="",N29=""),0,MAX(0,MIN(1,('Thông tin dự án'!$C$23-M29+1)/(N29-M29+1)))))</f>
        <v/>
      </c>
      <c r="R29" s="64" t="str">
        <f t="shared" si="6"/>
        <v/>
      </c>
      <c r="S29" s="65" t="str">
        <f>IF(C29="","",IF(J29&gt;=1,"Hoàn thành",IF(AND(J29=0,OR(M29="",'Thông tin dự án'!$C$23&lt;M29)),"Chưa bắt đầu",IF(R29&lt;-'Thông tin dự án'!$C$24,"Chậm tiến độ",IF(R29&gt;'Thông tin dự án'!$C$24,"Vượt tiến độ","Đúng tiến độ")))))</f>
        <v/>
      </c>
      <c r="T29" s="40"/>
      <c r="U29" s="40"/>
    </row>
    <row r="30" ht="21.75" customHeight="1">
      <c r="A30" s="56" t="str">
        <f t="shared" si="1"/>
        <v/>
      </c>
      <c r="B30" s="57"/>
      <c r="C30" s="40"/>
      <c r="D30" s="57"/>
      <c r="E30" s="58"/>
      <c r="F30" s="59"/>
      <c r="G30" s="58"/>
      <c r="H30" s="58"/>
      <c r="I30" s="60" t="str">
        <f t="shared" si="2"/>
        <v/>
      </c>
      <c r="J30" s="61" t="str">
        <f t="shared" si="3"/>
        <v/>
      </c>
      <c r="K30" s="61" t="str">
        <f t="shared" si="4"/>
        <v/>
      </c>
      <c r="L30" s="62" t="str">
        <f t="shared" si="5"/>
        <v/>
      </c>
      <c r="M30" s="63"/>
      <c r="N30" s="63"/>
      <c r="O30" s="63"/>
      <c r="P30" s="63"/>
      <c r="Q30" s="61" t="str">
        <f>IF(C30="","",IF(OR(M30="",N30=""),0,MAX(0,MIN(1,('Thông tin dự án'!$C$23-M30+1)/(N30-M30+1)))))</f>
        <v/>
      </c>
      <c r="R30" s="64" t="str">
        <f t="shared" si="6"/>
        <v/>
      </c>
      <c r="S30" s="65" t="str">
        <f>IF(C30="","",IF(J30&gt;=1,"Hoàn thành",IF(AND(J30=0,OR(M30="",'Thông tin dự án'!$C$23&lt;M30)),"Chưa bắt đầu",IF(R30&lt;-'Thông tin dự án'!$C$24,"Chậm tiến độ",IF(R30&gt;'Thông tin dự án'!$C$24,"Vượt tiến độ","Đúng tiến độ")))))</f>
        <v/>
      </c>
      <c r="T30" s="40"/>
      <c r="U30" s="40"/>
    </row>
    <row r="31" ht="21.75" customHeight="1">
      <c r="A31" s="56" t="str">
        <f t="shared" si="1"/>
        <v/>
      </c>
      <c r="B31" s="57"/>
      <c r="C31" s="40"/>
      <c r="D31" s="57"/>
      <c r="E31" s="58"/>
      <c r="F31" s="59"/>
      <c r="G31" s="58"/>
      <c r="H31" s="58"/>
      <c r="I31" s="60" t="str">
        <f t="shared" si="2"/>
        <v/>
      </c>
      <c r="J31" s="61" t="str">
        <f t="shared" si="3"/>
        <v/>
      </c>
      <c r="K31" s="61" t="str">
        <f t="shared" si="4"/>
        <v/>
      </c>
      <c r="L31" s="62" t="str">
        <f t="shared" si="5"/>
        <v/>
      </c>
      <c r="M31" s="63"/>
      <c r="N31" s="63"/>
      <c r="O31" s="63"/>
      <c r="P31" s="63"/>
      <c r="Q31" s="61" t="str">
        <f>IF(C31="","",IF(OR(M31="",N31=""),0,MAX(0,MIN(1,('Thông tin dự án'!$C$23-M31+1)/(N31-M31+1)))))</f>
        <v/>
      </c>
      <c r="R31" s="64" t="str">
        <f t="shared" si="6"/>
        <v/>
      </c>
      <c r="S31" s="65" t="str">
        <f>IF(C31="","",IF(J31&gt;=1,"Hoàn thành",IF(AND(J31=0,OR(M31="",'Thông tin dự án'!$C$23&lt;M31)),"Chưa bắt đầu",IF(R31&lt;-'Thông tin dự án'!$C$24,"Chậm tiến độ",IF(R31&gt;'Thông tin dự án'!$C$24,"Vượt tiến độ","Đúng tiến độ")))))</f>
        <v/>
      </c>
      <c r="T31" s="40"/>
      <c r="U31" s="40"/>
    </row>
    <row r="32" ht="21.75" customHeight="1">
      <c r="A32" s="56" t="str">
        <f t="shared" si="1"/>
        <v/>
      </c>
      <c r="B32" s="57"/>
      <c r="C32" s="40"/>
      <c r="D32" s="57"/>
      <c r="E32" s="58"/>
      <c r="F32" s="59"/>
      <c r="G32" s="58"/>
      <c r="H32" s="58"/>
      <c r="I32" s="60" t="str">
        <f t="shared" si="2"/>
        <v/>
      </c>
      <c r="J32" s="61" t="str">
        <f t="shared" si="3"/>
        <v/>
      </c>
      <c r="K32" s="61" t="str">
        <f t="shared" si="4"/>
        <v/>
      </c>
      <c r="L32" s="62" t="str">
        <f t="shared" si="5"/>
        <v/>
      </c>
      <c r="M32" s="63"/>
      <c r="N32" s="63"/>
      <c r="O32" s="63"/>
      <c r="P32" s="63"/>
      <c r="Q32" s="61" t="str">
        <f>IF(C32="","",IF(OR(M32="",N32=""),0,MAX(0,MIN(1,('Thông tin dự án'!$C$23-M32+1)/(N32-M32+1)))))</f>
        <v/>
      </c>
      <c r="R32" s="64" t="str">
        <f t="shared" si="6"/>
        <v/>
      </c>
      <c r="S32" s="65" t="str">
        <f>IF(C32="","",IF(J32&gt;=1,"Hoàn thành",IF(AND(J32=0,OR(M32="",'Thông tin dự án'!$C$23&lt;M32)),"Chưa bắt đầu",IF(R32&lt;-'Thông tin dự án'!$C$24,"Chậm tiến độ",IF(R32&gt;'Thông tin dự án'!$C$24,"Vượt tiến độ","Đúng tiến độ")))))</f>
        <v/>
      </c>
      <c r="T32" s="40"/>
      <c r="U32" s="40"/>
    </row>
    <row r="33" ht="21.75" customHeight="1">
      <c r="A33" s="56" t="str">
        <f t="shared" si="1"/>
        <v/>
      </c>
      <c r="B33" s="57"/>
      <c r="C33" s="40"/>
      <c r="D33" s="57"/>
      <c r="E33" s="58"/>
      <c r="F33" s="59"/>
      <c r="G33" s="58"/>
      <c r="H33" s="58"/>
      <c r="I33" s="60" t="str">
        <f t="shared" si="2"/>
        <v/>
      </c>
      <c r="J33" s="61" t="str">
        <f t="shared" si="3"/>
        <v/>
      </c>
      <c r="K33" s="61" t="str">
        <f t="shared" si="4"/>
        <v/>
      </c>
      <c r="L33" s="62" t="str">
        <f t="shared" si="5"/>
        <v/>
      </c>
      <c r="M33" s="63"/>
      <c r="N33" s="63"/>
      <c r="O33" s="63"/>
      <c r="P33" s="63"/>
      <c r="Q33" s="61" t="str">
        <f>IF(C33="","",IF(OR(M33="",N33=""),0,MAX(0,MIN(1,('Thông tin dự án'!$C$23-M33+1)/(N33-M33+1)))))</f>
        <v/>
      </c>
      <c r="R33" s="64" t="str">
        <f t="shared" si="6"/>
        <v/>
      </c>
      <c r="S33" s="65" t="str">
        <f>IF(C33="","",IF(J33&gt;=1,"Hoàn thành",IF(AND(J33=0,OR(M33="",'Thông tin dự án'!$C$23&lt;M33)),"Chưa bắt đầu",IF(R33&lt;-'Thông tin dự án'!$C$24,"Chậm tiến độ",IF(R33&gt;'Thông tin dự án'!$C$24,"Vượt tiến độ","Đúng tiến độ")))))</f>
        <v/>
      </c>
      <c r="T33" s="40"/>
      <c r="U33" s="40"/>
    </row>
    <row r="34" ht="21.75" customHeight="1">
      <c r="A34" s="56" t="str">
        <f t="shared" si="1"/>
        <v/>
      </c>
      <c r="B34" s="57"/>
      <c r="C34" s="40"/>
      <c r="D34" s="57"/>
      <c r="E34" s="58"/>
      <c r="F34" s="59"/>
      <c r="G34" s="58"/>
      <c r="H34" s="58"/>
      <c r="I34" s="60" t="str">
        <f t="shared" si="2"/>
        <v/>
      </c>
      <c r="J34" s="61" t="str">
        <f t="shared" si="3"/>
        <v/>
      </c>
      <c r="K34" s="61" t="str">
        <f t="shared" si="4"/>
        <v/>
      </c>
      <c r="L34" s="62" t="str">
        <f t="shared" si="5"/>
        <v/>
      </c>
      <c r="M34" s="63"/>
      <c r="N34" s="63"/>
      <c r="O34" s="63"/>
      <c r="P34" s="63"/>
      <c r="Q34" s="61" t="str">
        <f>IF(C34="","",IF(OR(M34="",N34=""),0,MAX(0,MIN(1,('Thông tin dự án'!$C$23-M34+1)/(N34-M34+1)))))</f>
        <v/>
      </c>
      <c r="R34" s="64" t="str">
        <f t="shared" si="6"/>
        <v/>
      </c>
      <c r="S34" s="65" t="str">
        <f>IF(C34="","",IF(J34&gt;=1,"Hoàn thành",IF(AND(J34=0,OR(M34="",'Thông tin dự án'!$C$23&lt;M34)),"Chưa bắt đầu",IF(R34&lt;-'Thông tin dự án'!$C$24,"Chậm tiến độ",IF(R34&gt;'Thông tin dự án'!$C$24,"Vượt tiến độ","Đúng tiến độ")))))</f>
        <v/>
      </c>
      <c r="T34" s="40"/>
      <c r="U34" s="40"/>
    </row>
    <row r="35" ht="21.75" customHeight="1">
      <c r="A35" s="56" t="str">
        <f t="shared" si="1"/>
        <v/>
      </c>
      <c r="B35" s="57"/>
      <c r="C35" s="40"/>
      <c r="D35" s="57"/>
      <c r="E35" s="58"/>
      <c r="F35" s="59"/>
      <c r="G35" s="58"/>
      <c r="H35" s="58"/>
      <c r="I35" s="60" t="str">
        <f t="shared" si="2"/>
        <v/>
      </c>
      <c r="J35" s="61" t="str">
        <f t="shared" si="3"/>
        <v/>
      </c>
      <c r="K35" s="61" t="str">
        <f t="shared" si="4"/>
        <v/>
      </c>
      <c r="L35" s="62" t="str">
        <f t="shared" si="5"/>
        <v/>
      </c>
      <c r="M35" s="63"/>
      <c r="N35" s="63"/>
      <c r="O35" s="63"/>
      <c r="P35" s="63"/>
      <c r="Q35" s="61" t="str">
        <f>IF(C35="","",IF(OR(M35="",N35=""),0,MAX(0,MIN(1,('Thông tin dự án'!$C$23-M35+1)/(N35-M35+1)))))</f>
        <v/>
      </c>
      <c r="R35" s="64" t="str">
        <f t="shared" si="6"/>
        <v/>
      </c>
      <c r="S35" s="65" t="str">
        <f>IF(C35="","",IF(J35&gt;=1,"Hoàn thành",IF(AND(J35=0,OR(M35="",'Thông tin dự án'!$C$23&lt;M35)),"Chưa bắt đầu",IF(R35&lt;-'Thông tin dự án'!$C$24,"Chậm tiến độ",IF(R35&gt;'Thông tin dự án'!$C$24,"Vượt tiến độ","Đúng tiến độ")))))</f>
        <v/>
      </c>
      <c r="T35" s="40"/>
      <c r="U35" s="40"/>
    </row>
    <row r="36" ht="21.75" customHeight="1">
      <c r="A36" s="56" t="str">
        <f t="shared" si="1"/>
        <v/>
      </c>
      <c r="B36" s="57"/>
      <c r="C36" s="40"/>
      <c r="D36" s="57"/>
      <c r="E36" s="58"/>
      <c r="F36" s="59"/>
      <c r="G36" s="58"/>
      <c r="H36" s="58"/>
      <c r="I36" s="60" t="str">
        <f t="shared" si="2"/>
        <v/>
      </c>
      <c r="J36" s="61" t="str">
        <f t="shared" si="3"/>
        <v/>
      </c>
      <c r="K36" s="61" t="str">
        <f t="shared" si="4"/>
        <v/>
      </c>
      <c r="L36" s="62" t="str">
        <f t="shared" si="5"/>
        <v/>
      </c>
      <c r="M36" s="63"/>
      <c r="N36" s="63"/>
      <c r="O36" s="63"/>
      <c r="P36" s="63"/>
      <c r="Q36" s="61" t="str">
        <f>IF(C36="","",IF(OR(M36="",N36=""),0,MAX(0,MIN(1,('Thông tin dự án'!$C$23-M36+1)/(N36-M36+1)))))</f>
        <v/>
      </c>
      <c r="R36" s="64" t="str">
        <f t="shared" si="6"/>
        <v/>
      </c>
      <c r="S36" s="65" t="str">
        <f>IF(C36="","",IF(J36&gt;=1,"Hoàn thành",IF(AND(J36=0,OR(M36="",'Thông tin dự án'!$C$23&lt;M36)),"Chưa bắt đầu",IF(R36&lt;-'Thông tin dự án'!$C$24,"Chậm tiến độ",IF(R36&gt;'Thông tin dự án'!$C$24,"Vượt tiến độ","Đúng tiến độ")))))</f>
        <v/>
      </c>
      <c r="T36" s="40"/>
      <c r="U36" s="40"/>
    </row>
    <row r="37" ht="25.5" customHeight="1">
      <c r="A37" s="66"/>
      <c r="B37" s="66"/>
      <c r="C37" s="67" t="s">
        <v>135</v>
      </c>
      <c r="D37" s="66"/>
      <c r="E37" s="66"/>
      <c r="F37" s="68">
        <f>SUM(F7:F36)</f>
        <v>46814000000</v>
      </c>
      <c r="G37" s="66"/>
      <c r="H37" s="66"/>
      <c r="I37" s="66"/>
      <c r="J37" s="69">
        <f>IF(F37&gt;0,L37/F37,0)</f>
        <v>0.3038407314</v>
      </c>
      <c r="K37" s="69">
        <f t="shared" ref="K37:L37" si="7">SUM(K7:K36)</f>
        <v>1</v>
      </c>
      <c r="L37" s="68">
        <f t="shared" si="7"/>
        <v>14224000000</v>
      </c>
      <c r="M37" s="66"/>
      <c r="N37" s="66"/>
      <c r="O37" s="66"/>
      <c r="P37" s="66"/>
      <c r="Q37" s="69">
        <f>IF(F37&gt;0,SUMPRODUCT(F7:F36,Q7:Q36)/F37,0)</f>
        <v>0.3116179831</v>
      </c>
      <c r="R37" s="70">
        <f>J37-Q37</f>
        <v>-0.007777251661</v>
      </c>
      <c r="S37" s="66" t="str">
        <f>IF(J37&gt;=1,"Hoàn thành",IF(R37&lt;-'Thông tin dự án'!$C$24,"Chậm tiến độ",IF(R37&gt;'Thông tin dự án'!$C$24,"Vượt tiến độ","Đúng tiến độ")))</f>
        <v>Đúng tiến độ</v>
      </c>
      <c r="T37" s="66"/>
      <c r="U37" s="66"/>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U$36"/>
  <mergeCells count="5">
    <mergeCell ref="A5:F5"/>
    <mergeCell ref="G5:L5"/>
    <mergeCell ref="M5:P5"/>
    <mergeCell ref="Q5:S5"/>
    <mergeCell ref="T5:U5"/>
  </mergeCells>
  <conditionalFormatting sqref="S7:S37">
    <cfRule type="cellIs" dxfId="0" priority="1" operator="equal">
      <formula>"Hoàn thành"</formula>
    </cfRule>
  </conditionalFormatting>
  <conditionalFormatting sqref="S7:S37">
    <cfRule type="cellIs" dxfId="1" priority="2" operator="equal">
      <formula>"Đúng tiến độ"</formula>
    </cfRule>
  </conditionalFormatting>
  <conditionalFormatting sqref="S7:S37">
    <cfRule type="cellIs" dxfId="2" priority="3" operator="equal">
      <formula>"Vượt tiến độ"</formula>
    </cfRule>
  </conditionalFormatting>
  <conditionalFormatting sqref="S7:S37">
    <cfRule type="cellIs" dxfId="3" priority="4" operator="equal">
      <formula>"Chậm tiến độ"</formula>
    </cfRule>
  </conditionalFormatting>
  <conditionalFormatting sqref="S7:S37">
    <cfRule type="cellIs" dxfId="4" priority="5" operator="equal">
      <formula>"Chưa bắt đầu"</formula>
    </cfRule>
  </conditionalFormatting>
  <conditionalFormatting sqref="R7:R37">
    <cfRule type="cellIs" dxfId="5" priority="6" operator="lessThan">
      <formula>0</formula>
    </cfRule>
  </conditionalFormatting>
  <dataValidations>
    <dataValidation type="date" operator="greaterThan" allowBlank="1" sqref="M7:P36">
      <formula1>36526.0</formula1>
    </dataValidation>
    <dataValidation type="list" allowBlank="1" sqref="D7:D36">
      <formula1>"m2,m3,m,md,tấn,kg,bộ,cái,tầng,điểm,gói,HT"</formula1>
    </dataValidation>
    <dataValidation type="decimal" operator="greaterThanOrEqual" allowBlank="1" sqref="E7:H36">
      <formula1>0.0</formula1>
    </dataValidation>
  </dataValidations>
  <printOptions/>
  <pageMargins bottom="1.0" footer="0.0" header="0.0" left="0.4" right="0.4" top="1.0"/>
  <pageSetup fitToHeight="0"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A6A6"/>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6.0"/>
    <col customWidth="1" min="2" max="2" width="40.0"/>
    <col customWidth="1" min="3" max="4" width="14.0"/>
    <col customWidth="1" min="5" max="5" width="13.0"/>
    <col customWidth="1" min="6" max="6" width="14.0"/>
    <col customWidth="1" min="7" max="7" width="20.0"/>
    <col customWidth="1" min="8" max="8" width="40.0"/>
    <col customWidth="1" min="9" max="26" width="8.57"/>
  </cols>
  <sheetData>
    <row r="2" ht="31.5" customHeight="1">
      <c r="A2" s="35" t="s">
        <v>136</v>
      </c>
    </row>
    <row r="3">
      <c r="A3" s="52" t="str">
        <f>"Công trình: "&amp;IF('Thông tin dự án'!C6="","(chưa nhập)",'Thông tin dự án'!C6)</f>
        <v>Công trình: Tòa nhà văn phòng ABC – 8 tầng (dữ liệu mẫu)</v>
      </c>
      <c r="E3" s="53">
        <f>'Thông tin dự án'!$C$23</f>
        <v>46323</v>
      </c>
    </row>
    <row r="5" ht="24.0" customHeight="1">
      <c r="A5" s="19" t="s">
        <v>137</v>
      </c>
      <c r="B5" s="20"/>
      <c r="C5" s="20"/>
      <c r="D5" s="20"/>
      <c r="E5" s="20"/>
      <c r="F5" s="20"/>
      <c r="G5" s="20"/>
      <c r="H5" s="20"/>
    </row>
    <row r="6" ht="33.75" customHeight="1">
      <c r="A6" s="55" t="s">
        <v>78</v>
      </c>
      <c r="B6" s="55" t="s">
        <v>138</v>
      </c>
      <c r="C6" s="55" t="s">
        <v>139</v>
      </c>
      <c r="D6" s="55" t="s">
        <v>140</v>
      </c>
      <c r="E6" s="55" t="s">
        <v>95</v>
      </c>
      <c r="F6" s="55" t="s">
        <v>141</v>
      </c>
      <c r="G6" s="55" t="s">
        <v>142</v>
      </c>
      <c r="H6" s="55" t="s">
        <v>97</v>
      </c>
    </row>
    <row r="7" ht="21.75" customHeight="1">
      <c r="A7" s="56">
        <f t="shared" ref="A7:A21" si="1">IF(B7="","",COUNTA($B$7:B7))</f>
        <v>1</v>
      </c>
      <c r="B7" s="40" t="s">
        <v>143</v>
      </c>
      <c r="C7" s="57">
        <v>6.0</v>
      </c>
      <c r="D7" s="57">
        <v>6.0</v>
      </c>
      <c r="E7" s="71">
        <f t="shared" ref="E7:E21" si="2">IF(B7="","",D7-C7)</f>
        <v>0</v>
      </c>
      <c r="F7" s="72">
        <f t="shared" ref="F7:F21" si="3">IF(OR(B7="",C7=0),"",D7/C7)</f>
        <v>1</v>
      </c>
      <c r="G7" s="65" t="str">
        <f t="shared" ref="G7:G21" si="4">IF(B7="","",IF(C7=0,"",IF(F7&gt;=1,"Đủ",IF(F7&gt;=0.8,"Thiếu nhẹ","Thiếu nhiều"))))</f>
        <v>Đủ</v>
      </c>
      <c r="H7" s="40"/>
    </row>
    <row r="8" ht="21.75" customHeight="1">
      <c r="A8" s="56">
        <f t="shared" si="1"/>
        <v>2</v>
      </c>
      <c r="B8" s="40" t="s">
        <v>144</v>
      </c>
      <c r="C8" s="57">
        <v>25.0</v>
      </c>
      <c r="D8" s="57">
        <v>22.0</v>
      </c>
      <c r="E8" s="71">
        <f t="shared" si="2"/>
        <v>-3</v>
      </c>
      <c r="F8" s="72">
        <f t="shared" si="3"/>
        <v>0.88</v>
      </c>
      <c r="G8" s="65" t="str">
        <f t="shared" si="4"/>
        <v>Thiếu nhẹ</v>
      </c>
      <c r="H8" s="40"/>
    </row>
    <row r="9" ht="21.75" customHeight="1">
      <c r="A9" s="56">
        <f t="shared" si="1"/>
        <v>3</v>
      </c>
      <c r="B9" s="40" t="s">
        <v>145</v>
      </c>
      <c r="C9" s="57">
        <v>30.0</v>
      </c>
      <c r="D9" s="57">
        <v>28.0</v>
      </c>
      <c r="E9" s="71">
        <f t="shared" si="2"/>
        <v>-2</v>
      </c>
      <c r="F9" s="72">
        <f t="shared" si="3"/>
        <v>0.9333333333</v>
      </c>
      <c r="G9" s="65" t="str">
        <f t="shared" si="4"/>
        <v>Thiếu nhẹ</v>
      </c>
      <c r="H9" s="40"/>
    </row>
    <row r="10" ht="21.75" customHeight="1">
      <c r="A10" s="56">
        <f t="shared" si="1"/>
        <v>4</v>
      </c>
      <c r="B10" s="40" t="s">
        <v>146</v>
      </c>
      <c r="C10" s="57">
        <v>20.0</v>
      </c>
      <c r="D10" s="57">
        <v>20.0</v>
      </c>
      <c r="E10" s="71">
        <f t="shared" si="2"/>
        <v>0</v>
      </c>
      <c r="F10" s="72">
        <f t="shared" si="3"/>
        <v>1</v>
      </c>
      <c r="G10" s="65" t="str">
        <f t="shared" si="4"/>
        <v>Đủ</v>
      </c>
      <c r="H10" s="40"/>
    </row>
    <row r="11" ht="21.75" customHeight="1">
      <c r="A11" s="56">
        <f t="shared" si="1"/>
        <v>5</v>
      </c>
      <c r="B11" s="40" t="s">
        <v>147</v>
      </c>
      <c r="C11" s="57">
        <v>40.0</v>
      </c>
      <c r="D11" s="57">
        <v>32.0</v>
      </c>
      <c r="E11" s="71">
        <f t="shared" si="2"/>
        <v>-8</v>
      </c>
      <c r="F11" s="72">
        <f t="shared" si="3"/>
        <v>0.8</v>
      </c>
      <c r="G11" s="65" t="str">
        <f t="shared" si="4"/>
        <v>Thiếu nhẹ</v>
      </c>
      <c r="H11" s="40" t="s">
        <v>148</v>
      </c>
    </row>
    <row r="12" ht="21.75" customHeight="1">
      <c r="A12" s="56">
        <f t="shared" si="1"/>
        <v>6</v>
      </c>
      <c r="B12" s="40" t="s">
        <v>149</v>
      </c>
      <c r="C12" s="57">
        <v>15.0</v>
      </c>
      <c r="D12" s="57">
        <v>12.0</v>
      </c>
      <c r="E12" s="71">
        <f t="shared" si="2"/>
        <v>-3</v>
      </c>
      <c r="F12" s="72">
        <f t="shared" si="3"/>
        <v>0.8</v>
      </c>
      <c r="G12" s="65" t="str">
        <f t="shared" si="4"/>
        <v>Thiếu nhẹ</v>
      </c>
      <c r="H12" s="40"/>
    </row>
    <row r="13" ht="21.75" customHeight="1">
      <c r="A13" s="56">
        <f t="shared" si="1"/>
        <v>7</v>
      </c>
      <c r="B13" s="40" t="s">
        <v>150</v>
      </c>
      <c r="C13" s="57">
        <v>4.0</v>
      </c>
      <c r="D13" s="57">
        <v>4.0</v>
      </c>
      <c r="E13" s="71">
        <f t="shared" si="2"/>
        <v>0</v>
      </c>
      <c r="F13" s="72">
        <f t="shared" si="3"/>
        <v>1</v>
      </c>
      <c r="G13" s="65" t="str">
        <f t="shared" si="4"/>
        <v>Đủ</v>
      </c>
      <c r="H13" s="40"/>
    </row>
    <row r="14" ht="21.75" customHeight="1">
      <c r="A14" s="56" t="str">
        <f t="shared" si="1"/>
        <v/>
      </c>
      <c r="B14" s="40"/>
      <c r="C14" s="57"/>
      <c r="D14" s="57"/>
      <c r="E14" s="71" t="str">
        <f t="shared" si="2"/>
        <v/>
      </c>
      <c r="F14" s="72" t="str">
        <f t="shared" si="3"/>
        <v/>
      </c>
      <c r="G14" s="65" t="str">
        <f t="shared" si="4"/>
        <v/>
      </c>
      <c r="H14" s="40"/>
    </row>
    <row r="15" ht="21.75" customHeight="1">
      <c r="A15" s="56" t="str">
        <f t="shared" si="1"/>
        <v/>
      </c>
      <c r="B15" s="40"/>
      <c r="C15" s="57"/>
      <c r="D15" s="57"/>
      <c r="E15" s="71" t="str">
        <f t="shared" si="2"/>
        <v/>
      </c>
      <c r="F15" s="72" t="str">
        <f t="shared" si="3"/>
        <v/>
      </c>
      <c r="G15" s="65" t="str">
        <f t="shared" si="4"/>
        <v/>
      </c>
      <c r="H15" s="40"/>
    </row>
    <row r="16" ht="21.75" customHeight="1">
      <c r="A16" s="56" t="str">
        <f t="shared" si="1"/>
        <v/>
      </c>
      <c r="B16" s="40"/>
      <c r="C16" s="57"/>
      <c r="D16" s="57"/>
      <c r="E16" s="71" t="str">
        <f t="shared" si="2"/>
        <v/>
      </c>
      <c r="F16" s="72" t="str">
        <f t="shared" si="3"/>
        <v/>
      </c>
      <c r="G16" s="65" t="str">
        <f t="shared" si="4"/>
        <v/>
      </c>
      <c r="H16" s="40"/>
    </row>
    <row r="17" ht="21.75" customHeight="1">
      <c r="A17" s="56" t="str">
        <f t="shared" si="1"/>
        <v/>
      </c>
      <c r="B17" s="40"/>
      <c r="C17" s="57"/>
      <c r="D17" s="57"/>
      <c r="E17" s="71" t="str">
        <f t="shared" si="2"/>
        <v/>
      </c>
      <c r="F17" s="72" t="str">
        <f t="shared" si="3"/>
        <v/>
      </c>
      <c r="G17" s="65" t="str">
        <f t="shared" si="4"/>
        <v/>
      </c>
      <c r="H17" s="40"/>
    </row>
    <row r="18" ht="21.75" customHeight="1">
      <c r="A18" s="56" t="str">
        <f t="shared" si="1"/>
        <v/>
      </c>
      <c r="B18" s="40"/>
      <c r="C18" s="57"/>
      <c r="D18" s="57"/>
      <c r="E18" s="71" t="str">
        <f t="shared" si="2"/>
        <v/>
      </c>
      <c r="F18" s="72" t="str">
        <f t="shared" si="3"/>
        <v/>
      </c>
      <c r="G18" s="65" t="str">
        <f t="shared" si="4"/>
        <v/>
      </c>
      <c r="H18" s="40"/>
    </row>
    <row r="19" ht="21.75" customHeight="1">
      <c r="A19" s="56" t="str">
        <f t="shared" si="1"/>
        <v/>
      </c>
      <c r="B19" s="40"/>
      <c r="C19" s="57"/>
      <c r="D19" s="57"/>
      <c r="E19" s="71" t="str">
        <f t="shared" si="2"/>
        <v/>
      </c>
      <c r="F19" s="72" t="str">
        <f t="shared" si="3"/>
        <v/>
      </c>
      <c r="G19" s="65" t="str">
        <f t="shared" si="4"/>
        <v/>
      </c>
      <c r="H19" s="40"/>
    </row>
    <row r="20" ht="21.75" customHeight="1">
      <c r="A20" s="56" t="str">
        <f t="shared" si="1"/>
        <v/>
      </c>
      <c r="B20" s="40"/>
      <c r="C20" s="57"/>
      <c r="D20" s="57"/>
      <c r="E20" s="71" t="str">
        <f t="shared" si="2"/>
        <v/>
      </c>
      <c r="F20" s="72" t="str">
        <f t="shared" si="3"/>
        <v/>
      </c>
      <c r="G20" s="65" t="str">
        <f t="shared" si="4"/>
        <v/>
      </c>
      <c r="H20" s="40"/>
    </row>
    <row r="21" ht="21.75" customHeight="1">
      <c r="A21" s="56" t="str">
        <f t="shared" si="1"/>
        <v/>
      </c>
      <c r="B21" s="40"/>
      <c r="C21" s="57"/>
      <c r="D21" s="57"/>
      <c r="E21" s="71" t="str">
        <f t="shared" si="2"/>
        <v/>
      </c>
      <c r="F21" s="72" t="str">
        <f t="shared" si="3"/>
        <v/>
      </c>
      <c r="G21" s="65" t="str">
        <f t="shared" si="4"/>
        <v/>
      </c>
      <c r="H21" s="40"/>
    </row>
    <row r="22" ht="25.5" customHeight="1">
      <c r="A22" s="66"/>
      <c r="B22" s="67" t="s">
        <v>151</v>
      </c>
      <c r="C22" s="66">
        <f t="shared" ref="C22:D22" si="5">SUM(C7:C21)</f>
        <v>140</v>
      </c>
      <c r="D22" s="66">
        <f t="shared" si="5"/>
        <v>124</v>
      </c>
      <c r="E22" s="73">
        <f>D22-C22</f>
        <v>-16</v>
      </c>
      <c r="F22" s="74">
        <f>IF(C22=0,"",D22/C22)</f>
        <v>0.8857142857</v>
      </c>
      <c r="G22" s="66"/>
      <c r="H22" s="66"/>
    </row>
    <row r="23" ht="15.75" customHeight="1"/>
    <row r="24" ht="24.0" customHeight="1">
      <c r="A24" s="19" t="s">
        <v>152</v>
      </c>
      <c r="B24" s="20"/>
      <c r="C24" s="20"/>
      <c r="D24" s="20"/>
      <c r="E24" s="20"/>
      <c r="F24" s="20"/>
      <c r="G24" s="20"/>
      <c r="H24" s="20"/>
    </row>
    <row r="25" ht="33.75" customHeight="1">
      <c r="A25" s="55" t="s">
        <v>78</v>
      </c>
      <c r="B25" s="55" t="s">
        <v>153</v>
      </c>
      <c r="C25" s="55" t="s">
        <v>139</v>
      </c>
      <c r="D25" s="55" t="s">
        <v>154</v>
      </c>
      <c r="E25" s="55" t="s">
        <v>95</v>
      </c>
      <c r="F25" s="55" t="s">
        <v>141</v>
      </c>
      <c r="G25" s="55" t="s">
        <v>155</v>
      </c>
      <c r="H25" s="55" t="s">
        <v>97</v>
      </c>
    </row>
    <row r="26" ht="21.75" customHeight="1">
      <c r="A26" s="56">
        <f t="shared" ref="A26:A40" si="6">IF(B26="","",COUNTA($B$26:B26))</f>
        <v>1</v>
      </c>
      <c r="B26" s="40" t="s">
        <v>156</v>
      </c>
      <c r="C26" s="57">
        <v>1.0</v>
      </c>
      <c r="D26" s="57">
        <v>1.0</v>
      </c>
      <c r="E26" s="71">
        <f t="shared" ref="E26:E40" si="7">IF(B26="","",D26-C26)</f>
        <v>0</v>
      </c>
      <c r="F26" s="72">
        <f t="shared" ref="F26:F40" si="8">IF(OR(B26="",C26=0),"",D26/C26)</f>
        <v>1</v>
      </c>
      <c r="G26" s="57" t="s">
        <v>157</v>
      </c>
      <c r="H26" s="40"/>
    </row>
    <row r="27" ht="21.75" customHeight="1">
      <c r="A27" s="56">
        <f t="shared" si="6"/>
        <v>2</v>
      </c>
      <c r="B27" s="40" t="s">
        <v>158</v>
      </c>
      <c r="C27" s="57">
        <v>1.0</v>
      </c>
      <c r="D27" s="57">
        <v>1.0</v>
      </c>
      <c r="E27" s="71">
        <f t="shared" si="7"/>
        <v>0</v>
      </c>
      <c r="F27" s="72">
        <f t="shared" si="8"/>
        <v>1</v>
      </c>
      <c r="G27" s="57" t="s">
        <v>157</v>
      </c>
      <c r="H27" s="40"/>
    </row>
    <row r="28" ht="21.75" customHeight="1">
      <c r="A28" s="56">
        <f t="shared" si="6"/>
        <v>3</v>
      </c>
      <c r="B28" s="40" t="s">
        <v>159</v>
      </c>
      <c r="C28" s="57">
        <v>2.0</v>
      </c>
      <c r="D28" s="57">
        <v>1.0</v>
      </c>
      <c r="E28" s="71">
        <f t="shared" si="7"/>
        <v>-1</v>
      </c>
      <c r="F28" s="72">
        <f t="shared" si="8"/>
        <v>0.5</v>
      </c>
      <c r="G28" s="57" t="s">
        <v>160</v>
      </c>
      <c r="H28" s="40" t="s">
        <v>161</v>
      </c>
    </row>
    <row r="29" ht="21.75" customHeight="1">
      <c r="A29" s="56">
        <f t="shared" si="6"/>
        <v>4</v>
      </c>
      <c r="B29" s="40" t="s">
        <v>162</v>
      </c>
      <c r="C29" s="57">
        <v>2.0</v>
      </c>
      <c r="D29" s="57">
        <v>2.0</v>
      </c>
      <c r="E29" s="71">
        <f t="shared" si="7"/>
        <v>0</v>
      </c>
      <c r="F29" s="72">
        <f t="shared" si="8"/>
        <v>1</v>
      </c>
      <c r="G29" s="57" t="s">
        <v>157</v>
      </c>
      <c r="H29" s="40"/>
    </row>
    <row r="30" ht="21.75" customHeight="1">
      <c r="A30" s="56">
        <f t="shared" si="6"/>
        <v>5</v>
      </c>
      <c r="B30" s="40" t="s">
        <v>163</v>
      </c>
      <c r="C30" s="57">
        <v>8.0</v>
      </c>
      <c r="D30" s="57">
        <v>8.0</v>
      </c>
      <c r="E30" s="71">
        <f t="shared" si="7"/>
        <v>0</v>
      </c>
      <c r="F30" s="72">
        <f t="shared" si="8"/>
        <v>1</v>
      </c>
      <c r="G30" s="57" t="s">
        <v>157</v>
      </c>
      <c r="H30" s="40"/>
    </row>
    <row r="31" ht="21.75" customHeight="1">
      <c r="A31" s="56">
        <f t="shared" si="6"/>
        <v>6</v>
      </c>
      <c r="B31" s="40" t="s">
        <v>164</v>
      </c>
      <c r="C31" s="57">
        <v>6.0</v>
      </c>
      <c r="D31" s="57">
        <v>5.0</v>
      </c>
      <c r="E31" s="71">
        <f t="shared" si="7"/>
        <v>-1</v>
      </c>
      <c r="F31" s="72">
        <f t="shared" si="8"/>
        <v>0.8333333333</v>
      </c>
      <c r="G31" s="57" t="s">
        <v>157</v>
      </c>
      <c r="H31" s="40"/>
    </row>
    <row r="32" ht="21.75" customHeight="1">
      <c r="A32" s="56" t="str">
        <f t="shared" si="6"/>
        <v/>
      </c>
      <c r="B32" s="40"/>
      <c r="C32" s="57"/>
      <c r="D32" s="57"/>
      <c r="E32" s="71" t="str">
        <f t="shared" si="7"/>
        <v/>
      </c>
      <c r="F32" s="72" t="str">
        <f t="shared" si="8"/>
        <v/>
      </c>
      <c r="G32" s="57"/>
      <c r="H32" s="40"/>
    </row>
    <row r="33" ht="21.75" customHeight="1">
      <c r="A33" s="56" t="str">
        <f t="shared" si="6"/>
        <v/>
      </c>
      <c r="B33" s="40"/>
      <c r="C33" s="57"/>
      <c r="D33" s="57"/>
      <c r="E33" s="71" t="str">
        <f t="shared" si="7"/>
        <v/>
      </c>
      <c r="F33" s="72" t="str">
        <f t="shared" si="8"/>
        <v/>
      </c>
      <c r="G33" s="57"/>
      <c r="H33" s="40"/>
    </row>
    <row r="34" ht="21.75" customHeight="1">
      <c r="A34" s="56" t="str">
        <f t="shared" si="6"/>
        <v/>
      </c>
      <c r="B34" s="40"/>
      <c r="C34" s="57"/>
      <c r="D34" s="57"/>
      <c r="E34" s="71" t="str">
        <f t="shared" si="7"/>
        <v/>
      </c>
      <c r="F34" s="72" t="str">
        <f t="shared" si="8"/>
        <v/>
      </c>
      <c r="G34" s="57"/>
      <c r="H34" s="40"/>
    </row>
    <row r="35" ht="21.75" customHeight="1">
      <c r="A35" s="56" t="str">
        <f t="shared" si="6"/>
        <v/>
      </c>
      <c r="B35" s="40"/>
      <c r="C35" s="57"/>
      <c r="D35" s="57"/>
      <c r="E35" s="71" t="str">
        <f t="shared" si="7"/>
        <v/>
      </c>
      <c r="F35" s="72" t="str">
        <f t="shared" si="8"/>
        <v/>
      </c>
      <c r="G35" s="57"/>
      <c r="H35" s="40"/>
    </row>
    <row r="36" ht="21.75" customHeight="1">
      <c r="A36" s="56" t="str">
        <f t="shared" si="6"/>
        <v/>
      </c>
      <c r="B36" s="40"/>
      <c r="C36" s="57"/>
      <c r="D36" s="57"/>
      <c r="E36" s="71" t="str">
        <f t="shared" si="7"/>
        <v/>
      </c>
      <c r="F36" s="72" t="str">
        <f t="shared" si="8"/>
        <v/>
      </c>
      <c r="G36" s="57"/>
      <c r="H36" s="40"/>
    </row>
    <row r="37" ht="21.75" customHeight="1">
      <c r="A37" s="56" t="str">
        <f t="shared" si="6"/>
        <v/>
      </c>
      <c r="B37" s="40"/>
      <c r="C37" s="57"/>
      <c r="D37" s="57"/>
      <c r="E37" s="71" t="str">
        <f t="shared" si="7"/>
        <v/>
      </c>
      <c r="F37" s="72" t="str">
        <f t="shared" si="8"/>
        <v/>
      </c>
      <c r="G37" s="57"/>
      <c r="H37" s="40"/>
    </row>
    <row r="38" ht="21.75" customHeight="1">
      <c r="A38" s="56" t="str">
        <f t="shared" si="6"/>
        <v/>
      </c>
      <c r="B38" s="40"/>
      <c r="C38" s="57"/>
      <c r="D38" s="57"/>
      <c r="E38" s="71" t="str">
        <f t="shared" si="7"/>
        <v/>
      </c>
      <c r="F38" s="72" t="str">
        <f t="shared" si="8"/>
        <v/>
      </c>
      <c r="G38" s="57"/>
      <c r="H38" s="40"/>
    </row>
    <row r="39" ht="21.75" customHeight="1">
      <c r="A39" s="56" t="str">
        <f t="shared" si="6"/>
        <v/>
      </c>
      <c r="B39" s="40"/>
      <c r="C39" s="57"/>
      <c r="D39" s="57"/>
      <c r="E39" s="71" t="str">
        <f t="shared" si="7"/>
        <v/>
      </c>
      <c r="F39" s="72" t="str">
        <f t="shared" si="8"/>
        <v/>
      </c>
      <c r="G39" s="57"/>
      <c r="H39" s="40"/>
    </row>
    <row r="40" ht="21.75" customHeight="1">
      <c r="A40" s="56" t="str">
        <f t="shared" si="6"/>
        <v/>
      </c>
      <c r="B40" s="40"/>
      <c r="C40" s="57"/>
      <c r="D40" s="57"/>
      <c r="E40" s="71" t="str">
        <f t="shared" si="7"/>
        <v/>
      </c>
      <c r="F40" s="72" t="str">
        <f t="shared" si="8"/>
        <v/>
      </c>
      <c r="G40" s="57"/>
      <c r="H40" s="40"/>
    </row>
    <row r="41" ht="25.5" customHeight="1">
      <c r="A41" s="66"/>
      <c r="B41" s="67" t="s">
        <v>165</v>
      </c>
      <c r="C41" s="66">
        <f t="shared" ref="C41:D41" si="9">SUM(C26:C40)</f>
        <v>20</v>
      </c>
      <c r="D41" s="66">
        <f t="shared" si="9"/>
        <v>18</v>
      </c>
      <c r="E41" s="73">
        <f>D41-C41</f>
        <v>-2</v>
      </c>
      <c r="F41" s="74">
        <f>IF(C41=0,"",D41/C41)</f>
        <v>0.9</v>
      </c>
      <c r="G41" s="66"/>
      <c r="H41" s="66"/>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H5"/>
    <mergeCell ref="A24:H24"/>
  </mergeCells>
  <conditionalFormatting sqref="G7:G21">
    <cfRule type="cellIs" dxfId="0" priority="1" operator="equal">
      <formula>"Đủ"</formula>
    </cfRule>
  </conditionalFormatting>
  <conditionalFormatting sqref="G7:G21">
    <cfRule type="cellIs" dxfId="1" priority="2" operator="equal">
      <formula>"Thiếu nhẹ"</formula>
    </cfRule>
  </conditionalFormatting>
  <conditionalFormatting sqref="G7:G21">
    <cfRule type="cellIs" dxfId="3" priority="3" operator="equal">
      <formula>"Thiếu nhiều"</formula>
    </cfRule>
  </conditionalFormatting>
  <conditionalFormatting sqref="G26:G40">
    <cfRule type="cellIs" dxfId="6" priority="4" operator="equal">
      <formula>"Hoạt động tốt"</formula>
    </cfRule>
  </conditionalFormatting>
  <conditionalFormatting sqref="G26:G40">
    <cfRule type="cellIs" dxfId="1" priority="5" operator="equal">
      <formula>"Đang bảo trì"</formula>
    </cfRule>
  </conditionalFormatting>
  <conditionalFormatting sqref="G26:G40">
    <cfRule type="cellIs" dxfId="3" priority="6" operator="equal">
      <formula>"Hỏng"</formula>
    </cfRule>
  </conditionalFormatting>
  <conditionalFormatting sqref="G26:G40">
    <cfRule type="cellIs" dxfId="4" priority="7" operator="equal">
      <formula>"Chưa vào công trường"</formula>
    </cfRule>
  </conditionalFormatting>
  <dataValidations>
    <dataValidation type="decimal" operator="greaterThanOrEqual" allowBlank="1" sqref="C7:D21 C26:D40">
      <formula1>0.0</formula1>
    </dataValidation>
    <dataValidation type="list" allowBlank="1" sqref="G26:G40">
      <formula1>"Hoạt động tốt,Đang bảo trì,Hỏng,Chưa vào công trường"</formula1>
    </dataValidation>
  </dataValidations>
  <printOptions/>
  <pageMargins bottom="1.0" footer="0.0" header="0.0" left="0.4" right="0.4" top="1.0"/>
  <pageSetup fitToHeight="0"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A6A6"/>
    <pageSetUpPr fitToPage="1"/>
  </sheetPr>
  <sheetViews>
    <sheetView showGridLines="0" workbookViewId="0">
      <pane ySplit="6.0" topLeftCell="A7" activePane="bottomLeft" state="frozen"/>
      <selection activeCell="B8" sqref="B8" pane="bottomLeft"/>
    </sheetView>
  </sheetViews>
  <sheetFormatPr customHeight="1" defaultColWidth="14.43" defaultRowHeight="15.0"/>
  <cols>
    <col customWidth="1" min="1" max="1" width="6.0"/>
    <col customWidth="1" min="2" max="2" width="13.0"/>
    <col customWidth="1" min="3" max="3" width="18.0"/>
    <col customWidth="1" min="4" max="4" width="44.0"/>
    <col customWidth="1" min="5" max="5" width="15.0"/>
    <col customWidth="1" min="6" max="6" width="44.0"/>
    <col customWidth="1" min="7" max="7" width="18.0"/>
    <col customWidth="1" min="8" max="8" width="13.0"/>
    <col customWidth="1" min="9" max="9" width="15.0"/>
    <col customWidth="1" min="10" max="10" width="13.0"/>
    <col customWidth="1" min="11" max="11" width="28.0"/>
    <col customWidth="1" min="12" max="26" width="8.57"/>
  </cols>
  <sheetData>
    <row r="2" ht="31.5" customHeight="1">
      <c r="A2" s="35" t="s">
        <v>166</v>
      </c>
    </row>
    <row r="3">
      <c r="A3" s="52" t="str">
        <f>"Công trình: "&amp;IF('Thông tin dự án'!C6="","(chưa nhập)",'Thông tin dự án'!C6)</f>
        <v>Công trình: Tòa nhà văn phòng ABC – 8 tầng (dữ liệu mẫu)</v>
      </c>
      <c r="F3" s="53">
        <f>'Thông tin dự án'!$C$23</f>
        <v>46323</v>
      </c>
    </row>
    <row r="5">
      <c r="A5" s="75" t="s">
        <v>167</v>
      </c>
    </row>
    <row r="6" ht="36.0" customHeight="1">
      <c r="A6" s="55" t="s">
        <v>78</v>
      </c>
      <c r="B6" s="55" t="s">
        <v>168</v>
      </c>
      <c r="C6" s="55" t="s">
        <v>169</v>
      </c>
      <c r="D6" s="55" t="s">
        <v>170</v>
      </c>
      <c r="E6" s="55" t="s">
        <v>171</v>
      </c>
      <c r="F6" s="55" t="s">
        <v>172</v>
      </c>
      <c r="G6" s="55" t="s">
        <v>173</v>
      </c>
      <c r="H6" s="55" t="s">
        <v>174</v>
      </c>
      <c r="I6" s="55" t="s">
        <v>7</v>
      </c>
      <c r="J6" s="55" t="s">
        <v>175</v>
      </c>
      <c r="K6" s="55" t="s">
        <v>97</v>
      </c>
    </row>
    <row r="7" ht="36.0" customHeight="1">
      <c r="A7" s="56">
        <f t="shared" ref="A7:A36" si="1">IF(D7="","",COUNTA($D$7:D7))</f>
        <v>1</v>
      </c>
      <c r="B7" s="63">
        <v>46300.0</v>
      </c>
      <c r="C7" s="57" t="s">
        <v>176</v>
      </c>
      <c r="D7" s="40" t="s">
        <v>177</v>
      </c>
      <c r="E7" s="57" t="s">
        <v>178</v>
      </c>
      <c r="F7" s="40" t="s">
        <v>179</v>
      </c>
      <c r="G7" s="40" t="s">
        <v>105</v>
      </c>
      <c r="H7" s="63">
        <v>46325.0</v>
      </c>
      <c r="I7" s="57" t="s">
        <v>180</v>
      </c>
      <c r="J7" s="76">
        <f>IF(OR(D7="",H7="",I7="Đã xử lý"),"",MAX(0,'Thông tin dự án'!$C$23-H7))</f>
        <v>0</v>
      </c>
      <c r="K7" s="40"/>
    </row>
    <row r="8" ht="36.0" customHeight="1">
      <c r="A8" s="56">
        <f t="shared" si="1"/>
        <v>2</v>
      </c>
      <c r="B8" s="63">
        <v>46310.0</v>
      </c>
      <c r="C8" s="57" t="s">
        <v>181</v>
      </c>
      <c r="D8" s="40" t="s">
        <v>182</v>
      </c>
      <c r="E8" s="57" t="s">
        <v>183</v>
      </c>
      <c r="F8" s="40" t="s">
        <v>184</v>
      </c>
      <c r="G8" s="40" t="s">
        <v>119</v>
      </c>
      <c r="H8" s="63">
        <v>46320.0</v>
      </c>
      <c r="I8" s="57" t="s">
        <v>180</v>
      </c>
      <c r="J8" s="76">
        <f>IF(OR(D8="",H8="",I8="Đã xử lý"),"",MAX(0,'Thông tin dự án'!$C$23-H8))</f>
        <v>3</v>
      </c>
      <c r="K8" s="40" t="s">
        <v>185</v>
      </c>
    </row>
    <row r="9" ht="36.0" customHeight="1">
      <c r="A9" s="56">
        <f t="shared" si="1"/>
        <v>3</v>
      </c>
      <c r="B9" s="63">
        <v>46315.0</v>
      </c>
      <c r="C9" s="57" t="s">
        <v>186</v>
      </c>
      <c r="D9" s="40" t="s">
        <v>187</v>
      </c>
      <c r="E9" s="57" t="s">
        <v>183</v>
      </c>
      <c r="F9" s="40" t="s">
        <v>188</v>
      </c>
      <c r="G9" s="40" t="s">
        <v>110</v>
      </c>
      <c r="H9" s="63">
        <v>46317.0</v>
      </c>
      <c r="I9" s="57" t="s">
        <v>189</v>
      </c>
      <c r="J9" s="76" t="str">
        <f>IF(OR(D9="",H9="",I9="Đã xử lý"),"",MAX(0,'Thông tin dự án'!$C$23-H9))</f>
        <v/>
      </c>
      <c r="K9" s="40"/>
    </row>
    <row r="10" ht="36.0" customHeight="1">
      <c r="A10" s="56">
        <f t="shared" si="1"/>
        <v>4</v>
      </c>
      <c r="B10" s="63">
        <v>46319.0</v>
      </c>
      <c r="C10" s="57" t="s">
        <v>190</v>
      </c>
      <c r="D10" s="40" t="s">
        <v>191</v>
      </c>
      <c r="E10" s="57" t="s">
        <v>178</v>
      </c>
      <c r="F10" s="40" t="s">
        <v>192</v>
      </c>
      <c r="G10" s="40" t="s">
        <v>40</v>
      </c>
      <c r="H10" s="63">
        <v>46324.0</v>
      </c>
      <c r="I10" s="77" t="s">
        <v>180</v>
      </c>
      <c r="J10" s="76">
        <f>IF(OR(D10="",H10="",I10="Đã xử lý"),"",MAX(0,'Thông tin dự án'!$C$23-H10))</f>
        <v>0</v>
      </c>
      <c r="K10" s="40"/>
    </row>
    <row r="11" ht="36.0" customHeight="1">
      <c r="A11" s="56" t="str">
        <f t="shared" si="1"/>
        <v/>
      </c>
      <c r="B11" s="63"/>
      <c r="C11" s="57"/>
      <c r="D11" s="40"/>
      <c r="E11" s="57"/>
      <c r="F11" s="40"/>
      <c r="G11" s="40"/>
      <c r="H11" s="63"/>
      <c r="I11" s="57"/>
      <c r="J11" s="76" t="str">
        <f>IF(OR(D11="",H11="",I11="Đã xử lý"),"",MAX(0,'Thông tin dự án'!$C$23-H11))</f>
        <v/>
      </c>
      <c r="K11" s="40"/>
    </row>
    <row r="12" ht="36.0" customHeight="1">
      <c r="A12" s="56" t="str">
        <f t="shared" si="1"/>
        <v/>
      </c>
      <c r="B12" s="63"/>
      <c r="C12" s="57"/>
      <c r="D12" s="40"/>
      <c r="E12" s="57"/>
      <c r="F12" s="40"/>
      <c r="G12" s="40"/>
      <c r="H12" s="63"/>
      <c r="I12" s="57"/>
      <c r="J12" s="76" t="str">
        <f>IF(OR(D12="",H12="",I12="Đã xử lý"),"",MAX(0,'Thông tin dự án'!$C$23-H12))</f>
        <v/>
      </c>
      <c r="K12" s="40"/>
    </row>
    <row r="13" ht="36.0" customHeight="1">
      <c r="A13" s="56" t="str">
        <f t="shared" si="1"/>
        <v/>
      </c>
      <c r="B13" s="63"/>
      <c r="C13" s="57"/>
      <c r="D13" s="40"/>
      <c r="E13" s="57"/>
      <c r="F13" s="40"/>
      <c r="G13" s="40"/>
      <c r="H13" s="63"/>
      <c r="I13" s="57"/>
      <c r="J13" s="76" t="str">
        <f>IF(OR(D13="",H13="",I13="Đã xử lý"),"",MAX(0,'Thông tin dự án'!$C$23-H13))</f>
        <v/>
      </c>
      <c r="K13" s="40"/>
    </row>
    <row r="14" ht="36.0" customHeight="1">
      <c r="A14" s="56" t="str">
        <f t="shared" si="1"/>
        <v/>
      </c>
      <c r="B14" s="63"/>
      <c r="C14" s="57"/>
      <c r="D14" s="40"/>
      <c r="E14" s="57"/>
      <c r="F14" s="40"/>
      <c r="G14" s="40"/>
      <c r="H14" s="63"/>
      <c r="I14" s="57"/>
      <c r="J14" s="76" t="str">
        <f>IF(OR(D14="",H14="",I14="Đã xử lý"),"",MAX(0,'Thông tin dự án'!$C$23-H14))</f>
        <v/>
      </c>
      <c r="K14" s="40"/>
    </row>
    <row r="15" ht="36.0" customHeight="1">
      <c r="A15" s="56" t="str">
        <f t="shared" si="1"/>
        <v/>
      </c>
      <c r="B15" s="63"/>
      <c r="C15" s="57"/>
      <c r="D15" s="40"/>
      <c r="E15" s="57"/>
      <c r="F15" s="40"/>
      <c r="G15" s="40"/>
      <c r="H15" s="63"/>
      <c r="I15" s="57"/>
      <c r="J15" s="76" t="str">
        <f>IF(OR(D15="",H15="",I15="Đã xử lý"),"",MAX(0,'Thông tin dự án'!$C$23-H15))</f>
        <v/>
      </c>
      <c r="K15" s="40"/>
    </row>
    <row r="16" ht="36.0" customHeight="1">
      <c r="A16" s="56" t="str">
        <f t="shared" si="1"/>
        <v/>
      </c>
      <c r="B16" s="63"/>
      <c r="C16" s="57"/>
      <c r="D16" s="40"/>
      <c r="E16" s="57"/>
      <c r="F16" s="40"/>
      <c r="G16" s="40"/>
      <c r="H16" s="63"/>
      <c r="I16" s="57"/>
      <c r="J16" s="76" t="str">
        <f>IF(OR(D16="",H16="",I16="Đã xử lý"),"",MAX(0,'Thông tin dự án'!$C$23-H16))</f>
        <v/>
      </c>
      <c r="K16" s="40"/>
    </row>
    <row r="17" ht="36.0" customHeight="1">
      <c r="A17" s="56" t="str">
        <f t="shared" si="1"/>
        <v/>
      </c>
      <c r="B17" s="63"/>
      <c r="C17" s="57"/>
      <c r="D17" s="40"/>
      <c r="E17" s="57"/>
      <c r="F17" s="40"/>
      <c r="G17" s="40"/>
      <c r="H17" s="63"/>
      <c r="I17" s="57"/>
      <c r="J17" s="76" t="str">
        <f>IF(OR(D17="",H17="",I17="Đã xử lý"),"",MAX(0,'Thông tin dự án'!$C$23-H17))</f>
        <v/>
      </c>
      <c r="K17" s="40"/>
    </row>
    <row r="18" ht="36.0" customHeight="1">
      <c r="A18" s="56" t="str">
        <f t="shared" si="1"/>
        <v/>
      </c>
      <c r="B18" s="63"/>
      <c r="C18" s="57"/>
      <c r="D18" s="40"/>
      <c r="E18" s="57"/>
      <c r="F18" s="40"/>
      <c r="G18" s="40"/>
      <c r="H18" s="63"/>
      <c r="I18" s="57"/>
      <c r="J18" s="76" t="str">
        <f>IF(OR(D18="",H18="",I18="Đã xử lý"),"",MAX(0,'Thông tin dự án'!$C$23-H18))</f>
        <v/>
      </c>
      <c r="K18" s="40"/>
    </row>
    <row r="19" ht="36.0" customHeight="1">
      <c r="A19" s="56" t="str">
        <f t="shared" si="1"/>
        <v/>
      </c>
      <c r="B19" s="63"/>
      <c r="C19" s="57"/>
      <c r="D19" s="40"/>
      <c r="E19" s="57"/>
      <c r="F19" s="40"/>
      <c r="G19" s="40"/>
      <c r="H19" s="63"/>
      <c r="I19" s="57"/>
      <c r="J19" s="76" t="str">
        <f>IF(OR(D19="",H19="",I19="Đã xử lý"),"",MAX(0,'Thông tin dự án'!$C$23-H19))</f>
        <v/>
      </c>
      <c r="K19" s="40"/>
    </row>
    <row r="20" ht="36.0" customHeight="1">
      <c r="A20" s="56" t="str">
        <f t="shared" si="1"/>
        <v/>
      </c>
      <c r="B20" s="63"/>
      <c r="C20" s="57"/>
      <c r="D20" s="40"/>
      <c r="E20" s="57"/>
      <c r="F20" s="40"/>
      <c r="G20" s="40"/>
      <c r="H20" s="63"/>
      <c r="I20" s="57"/>
      <c r="J20" s="76" t="str">
        <f>IF(OR(D20="",H20="",I20="Đã xử lý"),"",MAX(0,'Thông tin dự án'!$C$23-H20))</f>
        <v/>
      </c>
      <c r="K20" s="40"/>
    </row>
    <row r="21" ht="36.0" customHeight="1">
      <c r="A21" s="56" t="str">
        <f t="shared" si="1"/>
        <v/>
      </c>
      <c r="B21" s="63"/>
      <c r="C21" s="57"/>
      <c r="D21" s="40"/>
      <c r="E21" s="57"/>
      <c r="F21" s="40"/>
      <c r="G21" s="40"/>
      <c r="H21" s="63"/>
      <c r="I21" s="57"/>
      <c r="J21" s="76" t="str">
        <f>IF(OR(D21="",H21="",I21="Đã xử lý"),"",MAX(0,'Thông tin dự án'!$C$23-H21))</f>
        <v/>
      </c>
      <c r="K21" s="40"/>
    </row>
    <row r="22" ht="36.0" customHeight="1">
      <c r="A22" s="56" t="str">
        <f t="shared" si="1"/>
        <v/>
      </c>
      <c r="B22" s="63"/>
      <c r="C22" s="57"/>
      <c r="D22" s="40"/>
      <c r="E22" s="57"/>
      <c r="F22" s="40"/>
      <c r="G22" s="40"/>
      <c r="H22" s="63"/>
      <c r="I22" s="57"/>
      <c r="J22" s="76" t="str">
        <f>IF(OR(D22="",H22="",I22="Đã xử lý"),"",MAX(0,'Thông tin dự án'!$C$23-H22))</f>
        <v/>
      </c>
      <c r="K22" s="40"/>
    </row>
    <row r="23" ht="36.0" customHeight="1">
      <c r="A23" s="56" t="str">
        <f t="shared" si="1"/>
        <v/>
      </c>
      <c r="B23" s="63"/>
      <c r="C23" s="57"/>
      <c r="D23" s="40"/>
      <c r="E23" s="57"/>
      <c r="F23" s="40"/>
      <c r="G23" s="40"/>
      <c r="H23" s="63"/>
      <c r="I23" s="57"/>
      <c r="J23" s="76" t="str">
        <f>IF(OR(D23="",H23="",I23="Đã xử lý"),"",MAX(0,'Thông tin dự án'!$C$23-H23))</f>
        <v/>
      </c>
      <c r="K23" s="40"/>
    </row>
    <row r="24" ht="36.0" customHeight="1">
      <c r="A24" s="56" t="str">
        <f t="shared" si="1"/>
        <v/>
      </c>
      <c r="B24" s="63"/>
      <c r="C24" s="57"/>
      <c r="D24" s="40"/>
      <c r="E24" s="57"/>
      <c r="F24" s="40"/>
      <c r="G24" s="40"/>
      <c r="H24" s="63"/>
      <c r="I24" s="57"/>
      <c r="J24" s="76" t="str">
        <f>IF(OR(D24="",H24="",I24="Đã xử lý"),"",MAX(0,'Thông tin dự án'!$C$23-H24))</f>
        <v/>
      </c>
      <c r="K24" s="40"/>
    </row>
    <row r="25" ht="36.0" customHeight="1">
      <c r="A25" s="56" t="str">
        <f t="shared" si="1"/>
        <v/>
      </c>
      <c r="B25" s="63"/>
      <c r="C25" s="57"/>
      <c r="D25" s="40"/>
      <c r="E25" s="57"/>
      <c r="F25" s="40"/>
      <c r="G25" s="40"/>
      <c r="H25" s="63"/>
      <c r="I25" s="57"/>
      <c r="J25" s="76" t="str">
        <f>IF(OR(D25="",H25="",I25="Đã xử lý"),"",MAX(0,'Thông tin dự án'!$C$23-H25))</f>
        <v/>
      </c>
      <c r="K25" s="40"/>
    </row>
    <row r="26" ht="36.0" customHeight="1">
      <c r="A26" s="56" t="str">
        <f t="shared" si="1"/>
        <v/>
      </c>
      <c r="B26" s="63"/>
      <c r="C26" s="57"/>
      <c r="D26" s="40"/>
      <c r="E26" s="57"/>
      <c r="F26" s="40"/>
      <c r="G26" s="40"/>
      <c r="H26" s="63"/>
      <c r="I26" s="57"/>
      <c r="J26" s="76" t="str">
        <f>IF(OR(D26="",H26="",I26="Đã xử lý"),"",MAX(0,'Thông tin dự án'!$C$23-H26))</f>
        <v/>
      </c>
      <c r="K26" s="40"/>
    </row>
    <row r="27" ht="36.0" customHeight="1">
      <c r="A27" s="56" t="str">
        <f t="shared" si="1"/>
        <v/>
      </c>
      <c r="B27" s="63"/>
      <c r="C27" s="57"/>
      <c r="D27" s="40"/>
      <c r="E27" s="57"/>
      <c r="F27" s="40"/>
      <c r="G27" s="40"/>
      <c r="H27" s="63"/>
      <c r="I27" s="57"/>
      <c r="J27" s="76" t="str">
        <f>IF(OR(D27="",H27="",I27="Đã xử lý"),"",MAX(0,'Thông tin dự án'!$C$23-H27))</f>
        <v/>
      </c>
      <c r="K27" s="40"/>
    </row>
    <row r="28" ht="36.0" customHeight="1">
      <c r="A28" s="56" t="str">
        <f t="shared" si="1"/>
        <v/>
      </c>
      <c r="B28" s="63"/>
      <c r="C28" s="57"/>
      <c r="D28" s="40"/>
      <c r="E28" s="57"/>
      <c r="F28" s="40"/>
      <c r="G28" s="40"/>
      <c r="H28" s="63"/>
      <c r="I28" s="57"/>
      <c r="J28" s="76" t="str">
        <f>IF(OR(D28="",H28="",I28="Đã xử lý"),"",MAX(0,'Thông tin dự án'!$C$23-H28))</f>
        <v/>
      </c>
      <c r="K28" s="40"/>
    </row>
    <row r="29" ht="36.0" customHeight="1">
      <c r="A29" s="56" t="str">
        <f t="shared" si="1"/>
        <v/>
      </c>
      <c r="B29" s="63"/>
      <c r="C29" s="57"/>
      <c r="D29" s="40"/>
      <c r="E29" s="57"/>
      <c r="F29" s="40"/>
      <c r="G29" s="40"/>
      <c r="H29" s="63"/>
      <c r="I29" s="57"/>
      <c r="J29" s="76" t="str">
        <f>IF(OR(D29="",H29="",I29="Đã xử lý"),"",MAX(0,'Thông tin dự án'!$C$23-H29))</f>
        <v/>
      </c>
      <c r="K29" s="40"/>
    </row>
    <row r="30" ht="36.0" customHeight="1">
      <c r="A30" s="56" t="str">
        <f t="shared" si="1"/>
        <v/>
      </c>
      <c r="B30" s="63"/>
      <c r="C30" s="57"/>
      <c r="D30" s="40"/>
      <c r="E30" s="57"/>
      <c r="F30" s="40"/>
      <c r="G30" s="40"/>
      <c r="H30" s="63"/>
      <c r="I30" s="57"/>
      <c r="J30" s="76" t="str">
        <f>IF(OR(D30="",H30="",I30="Đã xử lý"),"",MAX(0,'Thông tin dự án'!$C$23-H30))</f>
        <v/>
      </c>
      <c r="K30" s="40"/>
    </row>
    <row r="31" ht="36.0" customHeight="1">
      <c r="A31" s="56" t="str">
        <f t="shared" si="1"/>
        <v/>
      </c>
      <c r="B31" s="63"/>
      <c r="C31" s="57"/>
      <c r="D31" s="40"/>
      <c r="E31" s="57"/>
      <c r="F31" s="40"/>
      <c r="G31" s="40"/>
      <c r="H31" s="63"/>
      <c r="I31" s="57"/>
      <c r="J31" s="76" t="str">
        <f>IF(OR(D31="",H31="",I31="Đã xử lý"),"",MAX(0,'Thông tin dự án'!$C$23-H31))</f>
        <v/>
      </c>
      <c r="K31" s="40"/>
    </row>
    <row r="32" ht="36.0" customHeight="1">
      <c r="A32" s="56" t="str">
        <f t="shared" si="1"/>
        <v/>
      </c>
      <c r="B32" s="63"/>
      <c r="C32" s="57"/>
      <c r="D32" s="40"/>
      <c r="E32" s="57"/>
      <c r="F32" s="40"/>
      <c r="G32" s="40"/>
      <c r="H32" s="63"/>
      <c r="I32" s="57"/>
      <c r="J32" s="76" t="str">
        <f>IF(OR(D32="",H32="",I32="Đã xử lý"),"",MAX(0,'Thông tin dự án'!$C$23-H32))</f>
        <v/>
      </c>
      <c r="K32" s="40"/>
    </row>
    <row r="33" ht="36.0" customHeight="1">
      <c r="A33" s="56" t="str">
        <f t="shared" si="1"/>
        <v/>
      </c>
      <c r="B33" s="63"/>
      <c r="C33" s="57"/>
      <c r="D33" s="40"/>
      <c r="E33" s="57"/>
      <c r="F33" s="40"/>
      <c r="G33" s="40"/>
      <c r="H33" s="63"/>
      <c r="I33" s="57"/>
      <c r="J33" s="76" t="str">
        <f>IF(OR(D33="",H33="",I33="Đã xử lý"),"",MAX(0,'Thông tin dự án'!$C$23-H33))</f>
        <v/>
      </c>
      <c r="K33" s="40"/>
    </row>
    <row r="34" ht="36.0" customHeight="1">
      <c r="A34" s="56" t="str">
        <f t="shared" si="1"/>
        <v/>
      </c>
      <c r="B34" s="63"/>
      <c r="C34" s="57"/>
      <c r="D34" s="40"/>
      <c r="E34" s="57"/>
      <c r="F34" s="40"/>
      <c r="G34" s="40"/>
      <c r="H34" s="63"/>
      <c r="I34" s="57"/>
      <c r="J34" s="76" t="str">
        <f>IF(OR(D34="",H34="",I34="Đã xử lý"),"",MAX(0,'Thông tin dự án'!$C$23-H34))</f>
        <v/>
      </c>
      <c r="K34" s="40"/>
    </row>
    <row r="35" ht="36.0" customHeight="1">
      <c r="A35" s="56" t="str">
        <f t="shared" si="1"/>
        <v/>
      </c>
      <c r="B35" s="63"/>
      <c r="C35" s="57"/>
      <c r="D35" s="40"/>
      <c r="E35" s="57"/>
      <c r="F35" s="40"/>
      <c r="G35" s="40"/>
      <c r="H35" s="63"/>
      <c r="I35" s="57"/>
      <c r="J35" s="76" t="str">
        <f>IF(OR(D35="",H35="",I35="Đã xử lý"),"",MAX(0,'Thông tin dự án'!$C$23-H35))</f>
        <v/>
      </c>
      <c r="K35" s="40"/>
    </row>
    <row r="36" ht="36.0" customHeight="1">
      <c r="A36" s="56" t="str">
        <f t="shared" si="1"/>
        <v/>
      </c>
      <c r="B36" s="63"/>
      <c r="C36" s="57"/>
      <c r="D36" s="40"/>
      <c r="E36" s="57"/>
      <c r="F36" s="40"/>
      <c r="G36" s="40"/>
      <c r="H36" s="63"/>
      <c r="I36" s="57"/>
      <c r="J36" s="76" t="str">
        <f>IF(OR(D36="",H36="",I36="Đã xử lý"),"",MAX(0,'Thông tin dự án'!$C$23-H36))</f>
        <v/>
      </c>
      <c r="K36" s="40"/>
    </row>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K$36"/>
  <conditionalFormatting sqref="E7:E36">
    <cfRule type="cellIs" dxfId="3" priority="1" operator="equal">
      <formula>"Cao"</formula>
    </cfRule>
  </conditionalFormatting>
  <conditionalFormatting sqref="E7:E36">
    <cfRule type="cellIs" dxfId="1" priority="2" operator="equal">
      <formula>"Trung bình"</formula>
    </cfRule>
  </conditionalFormatting>
  <conditionalFormatting sqref="E7:E36">
    <cfRule type="cellIs" dxfId="6" priority="3" operator="equal">
      <formula>"Thấp"</formula>
    </cfRule>
  </conditionalFormatting>
  <conditionalFormatting sqref="I7:I36">
    <cfRule type="cellIs" dxfId="1" priority="4" operator="equal">
      <formula>"Mới"</formula>
    </cfRule>
  </conditionalFormatting>
  <conditionalFormatting sqref="I7:I36">
    <cfRule type="cellIs" dxfId="2" priority="5" operator="equal">
      <formula>"Đang xử lý"</formula>
    </cfRule>
  </conditionalFormatting>
  <conditionalFormatting sqref="I7:I36">
    <cfRule type="cellIs" dxfId="6" priority="6" operator="equal">
      <formula>"Đã xử lý"</formula>
    </cfRule>
  </conditionalFormatting>
  <conditionalFormatting sqref="J7:J36">
    <cfRule type="cellIs" dxfId="1" priority="7" operator="greaterThan">
      <formula>0</formula>
    </cfRule>
  </conditionalFormatting>
  <dataValidations>
    <dataValidation type="list" allowBlank="1" sqref="I7:I36">
      <formula1>"Mới,Đang xử lý,Đã xử lý"</formula1>
    </dataValidation>
    <dataValidation type="list" allowBlank="1" sqref="C7:C36">
      <formula1>"Kỹ thuật,Vật tư,Nhân lực,Thiết bị,Thời tiết,Pháp lý – thủ tục,An toàn lao động,Tài chính,Khác"</formula1>
    </dataValidation>
    <dataValidation type="date" operator="greaterThan" allowBlank="1" sqref="B7:B36 H7:H36">
      <formula1>36526.0</formula1>
    </dataValidation>
    <dataValidation type="list" allowBlank="1" sqref="E7:E36">
      <formula1>"Cao,Trung bình,Thấp"</formula1>
    </dataValidation>
  </dataValidations>
  <printOptions/>
  <pageMargins bottom="1.0" footer="0.0" header="0.0" left="0.4" right="0.4" top="1.0"/>
  <pageSetup fitToHeight="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2026-10-28T07:19:13Z</dcterms:created>
  <dc:creator>openpyxl</dc:creator>
</cp:coreProperties>
</file>

<file path=docProps/custom.xml><?xml version="1.0" encoding="utf-8"?>
<Properties xmlns="http://schemas.openxmlformats.org/officeDocument/2006/custom-properties" xmlns:vt="http://schemas.openxmlformats.org/officeDocument/2006/docPropsVTypes"/>
</file>