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ướng dẫn" sheetId="1" r:id="rId4"/>
    <sheet state="visible" name="Checklist ngày" sheetId="2" r:id="rId5"/>
    <sheet state="visible" name="Nhiệt độ" sheetId="3" r:id="rId6"/>
    <sheet state="visible" name="Tổng hợp" sheetId="4" r:id="rId7"/>
    <sheet state="visible" name="Danh mục việc" sheetId="5" r:id="rId8"/>
    <sheet state="visible" name="Cấu hình" sheetId="6" r:id="rId9"/>
  </sheets>
  <definedNames>
    <definedName hidden="1" localSheetId="1" name="_xlnm._FilterDatabase">'Checklist ngày'!$A$10:$P$70</definedName>
  </definedNames>
  <calcPr/>
  <extLst>
    <ext uri="GoogleSheetsCustomDataVersion2">
      <go:sheetsCustomData xmlns:go="http://customooxmlschemas.google.com/" r:id="rId10" roundtripDataChecksum="QGlEgIZdx4TxOANjds2VxR3IlMFH49AYXVIK24w2tUg="/>
    </ext>
  </extLst>
</workbook>
</file>

<file path=xl/sharedStrings.xml><?xml version="1.0" encoding="utf-8"?>
<sst xmlns="http://schemas.openxmlformats.org/spreadsheetml/2006/main" count="570" uniqueCount="254">
  <si>
    <t>MẪU CHECKLIST CÔNG VIỆC BẾP TỰ ĐỘNG – HƯỚNG DẪN SỬ DỤNG</t>
  </si>
  <si>
    <t>CHECKLIST CÔNG VIỆC BẾP HẰNG NGÀY</t>
  </si>
  <si>
    <t>1. CẤU TRÚC FILE</t>
  </si>
  <si>
    <t>Cấu hình</t>
  </si>
  <si>
    <t>Tên bếp, ngưỡng đạt, trọng số ưu tiên, các danh sách chọn (nhóm việc, ca, trạng thái...) và danh sách nhân viên bếp.</t>
  </si>
  <si>
    <t>Danh mục việc</t>
  </si>
  <si>
    <t>NHẬT KÝ NHIỆT ĐỘ BẾP</t>
  </si>
  <si>
    <t>Danh sách công việc gốc (tối đa 60 việc): nhóm, ca, tần suất, ngày áp dụng, giờ hạn, mức ưu tiên, người phụ trách. Thiết lập MỘT LẦN, dùng mãi.</t>
  </si>
  <si>
    <t>Checklist ngày</t>
  </si>
  <si>
    <t>Phiếu kiểm tra hằng ngày: chọn ngày ở ô D4 → hệ thống tự lọc việc áp dụng hôm nay. Nhân viên chỉ chọn trạng thái, giờ xong, người làm.</t>
  </si>
  <si>
    <t>Nhiệt độ</t>
  </si>
  <si>
    <t>Nhật ký nhiệt độ tủ mát, tủ đông, giữ nóng, nhiệt độ lõi... theo 3 mốc trong ngày; tự cảnh báo khi vượt ngưỡng.</t>
  </si>
  <si>
    <t>Tổng hợp</t>
  </si>
  <si>
    <t>Báo cáo tự động theo ngày: tiến độ, theo nhóm việc, theo ca, theo nhân viên, nhiệt độ và kết luận Đạt/ Chưa đạt, có biểu đồ.</t>
  </si>
  <si>
    <t>2. QUY ƯỚC MÀU SẮC</t>
  </si>
  <si>
    <t>Chữ cam đậm, nền cam nhạt</t>
  </si>
  <si>
    <t>Ô cần nhập/ chỉnh sửa. Dữ liệu mẫu chỉ để minh họa – hãy chỉnh theo bếp của bạn.</t>
  </si>
  <si>
    <t>Chữ đen / xám</t>
  </si>
  <si>
    <t>Ô công thức hoặc liên kết tự động – KHÔNG sửa/ xóa.</t>
  </si>
  <si>
    <t>3. QUY TRÌNH SỬ DỤNG</t>
  </si>
  <si>
    <t>Ngày kiểm tra</t>
  </si>
  <si>
    <t>Thiết lập 1 lần</t>
  </si>
  <si>
    <t>Cấu hình: nhập tên bếp, danh sách nhân viên. Danh mục việc: sửa/ thêm công việc, chọn tần suất và ngày áp dụng.</t>
  </si>
  <si>
    <t>Đầu mỗi ngày</t>
  </si>
  <si>
    <t>Checklist ngày: nhập NGÀY ở ô D4 và người phụ trách ca ở D6. Xóa các ô cam cột Trạng thái, Giờ xong, Người thực hiện, Ghi chú của ngày trước.</t>
  </si>
  <si>
    <t>Trong ngày</t>
  </si>
  <si>
    <t>Với mỗi việc: chọn Trạng thái (Hoàn thành / Có vấn đề / Không áp dụng), nhập Giờ hoàn thành (vd 09:20) và chọn Người thực hiện. Ghi nhiệt độ ở sheet Nhiệt độ.</t>
  </si>
  <si>
    <t>Cuối ngày</t>
  </si>
  <si>
    <t>Xem sheet Tổng hợp để biết kết luận. Lưu bản sao file (Save As) theo tên ngày, ví dụ Checklist_Bep_28-10-2026.xlsx, để lưu hồ sơ.</t>
  </si>
  <si>
    <t>4. CÁC PHẦN TỰ ĐỘNG</t>
  </si>
  <si>
    <t>Lọc việc theo ngày</t>
  </si>
  <si>
    <t>Hằng ngày → luôn làm. Hằng tuần → chỉ hiện đúng thứ đã chọn (vd Thứ hai). Hằng tháng → chỉ hiện đúng ngày trong tháng (vd 15). Việc không áp dụng tự tô xám.</t>
  </si>
  <si>
    <t>Kết quả từng việc</t>
  </si>
  <si>
    <t>Đúng hạn / Trễ hạn (giờ xong &gt; giờ hạn) / Có vấn đề / Quá hạn (đã qua giờ hạn mà chưa làm) / Chưa làm / Không áp dụng.</t>
  </si>
  <si>
    <t>Việc cần làm</t>
  </si>
  <si>
    <t>Tiến độ có trọng số</t>
  </si>
  <si>
    <t>Điểm = tổng trọng số việc hoàn thành ÷ tổng trọng số việc áp dụng. Trọng số theo mức ưu tiên: Cao 3, Trung bình 2, Thấp 1 (sửa ở Cấu hình).</t>
  </si>
  <si>
    <t>Kết luận ĐẠT</t>
  </si>
  <si>
    <t>Đạt khi tiến độ ≥ ngưỡng đạt (mặc định 90%) VÀ không còn việc ưu tiên Cao chưa hoàn thành VÀ không có điểm nhiệt độ vượt ngưỡng.</t>
  </si>
  <si>
    <t>Cảnh báo nhiệt độ</t>
  </si>
  <si>
    <t>Ô nhiệt độ ngoài khoảng Min–Max tự tô cam đậm; cột Kết quả hiện 'Vượt ngưỡng'.</t>
  </si>
  <si>
    <t>Đã hoàn thành</t>
  </si>
  <si>
    <t>5. LƯU Ý &amp; GIẢ ĐỊNH</t>
  </si>
  <si>
    <t>Số điểm đo có nhiệt độ vượt ngưỡng:</t>
  </si>
  <si>
    <t>Tiến độ (có trọng số)</t>
  </si>
  <si>
    <t>Danh sách cố định</t>
  </si>
  <si>
    <t>Các danh sách tô xám ở Cấu hình (Trạng thái, Tần suất, Thứ, Mức ưu tiên) là cố định vì công thức dựa vào – không đổi tên. Nhóm công việc và Ca có thể đổi tên nhưng giữ đúng số lượng (6 nhóm, 3 ca).</t>
  </si>
  <si>
    <t>Ngưỡng nhiệt độ</t>
  </si>
  <si>
    <t>Tủ mát 0–5°C, tủ đông −25 đến −18°C, giữ nóng ≥ 60°C, nhiệt độ lõi món nấu chín ≥ 75°C là mức THAM KHẢO phổ biến – cần đối chiếu quy trình ATTP/ HACCP và quy định hiện hành của cơ sở.</t>
  </si>
  <si>
    <t>Việc ưu tiên Cao chưa xong</t>
  </si>
  <si>
    <t>Giờ hạn &amp; trọng số</t>
  </si>
  <si>
    <t>Giờ hạn hoàn thành, mức ưu tiên và danh sách 37 công việc mẫu do người soạn đề xuất cho bếp nhà hàng – hãy điều chỉnh theo thực tế.</t>
  </si>
  <si>
    <t>Quá hạn</t>
  </si>
  <si>
    <t>Trạng thái 'Quá hạn' dựa vào giờ hiện tại của máy tính (hàm NOW), tự cập nhật khi mở lại file.</t>
  </si>
  <si>
    <t>Kết luận trong ngày</t>
  </si>
  <si>
    <t>Công suất</t>
  </si>
  <si>
    <t>Tối đa 60 công việc và 12 điểm đo nhiệt độ, 10 nhân viên. Cần thêm: dùng các dòng trống đã có sẵn công thức.</t>
  </si>
  <si>
    <t>Thứ</t>
  </si>
  <si>
    <t>STT</t>
  </si>
  <si>
    <t>Thiết bị / điểm đo</t>
  </si>
  <si>
    <t>Loại</t>
  </si>
  <si>
    <t>Nhiệt độ tối thiểu (°C)</t>
  </si>
  <si>
    <t>Nhiệt độ tối đa (°C)</t>
  </si>
  <si>
    <t>Người ghi</t>
  </si>
  <si>
    <t>Kết quả (tự động)</t>
  </si>
  <si>
    <t>Hành động khắc phục</t>
  </si>
  <si>
    <t>Tủ mát nguyên liệu tươi</t>
  </si>
  <si>
    <t>Tủ mát</t>
  </si>
  <si>
    <t>Trần Thị Hoa</t>
  </si>
  <si>
    <t>Tủ mát sơ chế rau củ</t>
  </si>
  <si>
    <t>Tủ mát bán thành phẩm / nước sốt</t>
  </si>
  <si>
    <t>Tủ đông thịt</t>
  </si>
  <si>
    <t>Tủ đông</t>
  </si>
  <si>
    <t>Tủ đông hải sản</t>
  </si>
  <si>
    <t>Báo kỹ thuật kiểm tra gioăng; chuyển hàng sang tủ khác</t>
  </si>
  <si>
    <t>Khay giữ nóng (quầy ra món)</t>
  </si>
  <si>
    <t>Giữ nóng</t>
  </si>
  <si>
    <t>Phạm Quốc Huy</t>
  </si>
  <si>
    <t>Ca trưởng / người phụ trách</t>
  </si>
  <si>
    <t>Nhiệt độ lõi món nấu chín</t>
  </si>
  <si>
    <t>Nấu chín</t>
  </si>
  <si>
    <t>Lê Minh Khoa</t>
  </si>
  <si>
    <t>Hàng nhập thịt/ cá khi nhận</t>
  </si>
  <si>
    <t>Nhận hàng</t>
  </si>
  <si>
    <t>Nguyễn Văn Bình</t>
  </si>
  <si>
    <t>Đặng Văn Tài</t>
  </si>
  <si>
    <t>Có vấn đề</t>
  </si>
  <si>
    <t>Trễ hạn</t>
  </si>
  <si>
    <t>Chưa làm</t>
  </si>
  <si>
    <t>Điểm nhiệt độ vượt ngưỡng</t>
  </si>
  <si>
    <t>Bếp / chi nhánh</t>
  </si>
  <si>
    <t>DANH MỤC CÔNG VIỆC BẾP (THIẾT LẬP MỘT LẦN)</t>
  </si>
  <si>
    <t>Ngày áp dụng: với việc 'Hằng tuần' nhập đúng tên thứ (vd: Thứ tư); với việc 'Hằng tháng' nhập ngày trong tháng (vd: 15); với 'Hằng ngày' để trống. Cột 'Đang áp dụng' chọn Không để tạm ngưng việc mà không xóa.</t>
  </si>
  <si>
    <t>Mã việc</t>
  </si>
  <si>
    <t>Nhóm công việc</t>
  </si>
  <si>
    <t>Công việc</t>
  </si>
  <si>
    <t>Ca</t>
  </si>
  <si>
    <t>Tần suất</t>
  </si>
  <si>
    <t>Ngày áp dụng</t>
  </si>
  <si>
    <t>Giờ hạn hoàn thành</t>
  </si>
  <si>
    <t>Mức ưu tiên</t>
  </si>
  <si>
    <t>Người phụ trách</t>
  </si>
  <si>
    <t>Đang áp dụng</t>
  </si>
  <si>
    <t>Trọng số (tự động)</t>
  </si>
  <si>
    <t>VS01</t>
  </si>
  <si>
    <t>Hạn (giờ)</t>
  </si>
  <si>
    <t>1. Vệ sinh &amp; ATTP</t>
  </si>
  <si>
    <t>Ưu tiên</t>
  </si>
  <si>
    <t>Kiểm tra sức khỏe, vệ sinh cá nhân (đồng phục, mũ, găng tay, không đeo trang sức)</t>
  </si>
  <si>
    <t>Áp dụng hôm nay</t>
  </si>
  <si>
    <t>Mở bếp</t>
  </si>
  <si>
    <t>Trạng thái</t>
  </si>
  <si>
    <t>Hằng ngày</t>
  </si>
  <si>
    <t>Giờ hoàn thành</t>
  </si>
  <si>
    <t>Người thực hiện</t>
  </si>
  <si>
    <t>Ghi chú / hành động khắc phục</t>
  </si>
  <si>
    <t>Trọng số</t>
  </si>
  <si>
    <t>Điểm đạt</t>
  </si>
  <si>
    <t>Cao</t>
  </si>
  <si>
    <t>Có</t>
  </si>
  <si>
    <t>VS02</t>
  </si>
  <si>
    <t>Vệ sinh, khử khuẩn bề mặt chế biến (bàn inox, thớt, dao)</t>
  </si>
  <si>
    <t>Võ Thị Mai</t>
  </si>
  <si>
    <t>VS03</t>
  </si>
  <si>
    <t>Kiểm tra xà phòng, dung dịch sát khuẩn, giấy lau tay tại khu rửa tay</t>
  </si>
  <si>
    <t>Trung bình</t>
  </si>
  <si>
    <t>VS04</t>
  </si>
  <si>
    <t>Kiểm tra bẫy mỡ, cống thoát nước sàn</t>
  </si>
  <si>
    <t>Đóng bếp</t>
  </si>
  <si>
    <t>VS05</t>
  </si>
  <si>
    <t>Hoàn thành</t>
  </si>
  <si>
    <t>Phân loại, đổ rác; vệ sinh thùng rác</t>
  </si>
  <si>
    <t>VS06</t>
  </si>
  <si>
    <t>Kiểm tra côn trùng, động vật gây hại (bẫy, khe hở, cửa)</t>
  </si>
  <si>
    <t>Hằng tuần</t>
  </si>
  <si>
    <t>Thứ tư</t>
  </si>
  <si>
    <t>VS07</t>
  </si>
  <si>
    <t>Tổng vệ sinh bếp (trần, tường, kệ, gầm bếp)</t>
  </si>
  <si>
    <t>Chủ nhật</t>
  </si>
  <si>
    <t>VS08</t>
  </si>
  <si>
    <t>Vệ sinh sâu máy hút mùi, thay/ rửa lọc mỡ</t>
  </si>
  <si>
    <t>Hằng tháng</t>
  </si>
  <si>
    <t>SC01</t>
  </si>
  <si>
    <t>2. Sơ chế &amp; chuẩn bị</t>
  </si>
  <si>
    <t>Kiểm tra hạn dùng, chất lượng nguyên liệu tươi (thịt, cá, rau)</t>
  </si>
  <si>
    <t>TỔNG HỢP KẾT QUẢ CHECKLIST BẾP THEO NGÀY</t>
  </si>
  <si>
    <t>SC02</t>
  </si>
  <si>
    <t>Rã đông thực phẩm đúng quy trình (ngăn mát hoặc nước lạnh chảy)</t>
  </si>
  <si>
    <t>SC03</t>
  </si>
  <si>
    <t>Sơ chế rau củ: rửa sạch, ngâm khử khuẩn</t>
  </si>
  <si>
    <t>KẾT QUẢ TRONG NGÀY</t>
  </si>
  <si>
    <t>SC04</t>
  </si>
  <si>
    <t>Sơ chế thịt/ cá bằng dụng cụ riêng, tách sống – chín</t>
  </si>
  <si>
    <t>SC05</t>
  </si>
  <si>
    <t>Chuẩn bị nước sốt, gia vị, topping theo định mức (mise en place)</t>
  </si>
  <si>
    <t>Việc có vấn đề</t>
  </si>
  <si>
    <t>SC06</t>
  </si>
  <si>
    <t>Dán nhãn ngày sản xuất – hạn dùng cho bán thành phẩm</t>
  </si>
  <si>
    <t>Việc quá hạn</t>
  </si>
  <si>
    <t>Việc trễ hạn</t>
  </si>
  <si>
    <t>VH01</t>
  </si>
  <si>
    <t>3. Vận hành trong ca</t>
  </si>
  <si>
    <t>Đối chiếu menu: đủ nguyên liệu, báo món hết (86)</t>
  </si>
  <si>
    <t>Trong ca</t>
  </si>
  <si>
    <t>KẾT LUẬN</t>
  </si>
  <si>
    <t>THEO NHÓM CÔNG VIỆC</t>
  </si>
  <si>
    <t>VH02</t>
  </si>
  <si>
    <t>Kiểm tra nhiệt độ lõi món nấu chín (≥ 75°C)</t>
  </si>
  <si>
    <t>Cần làm</t>
  </si>
  <si>
    <t>Chưa xong</t>
  </si>
  <si>
    <t>% hoàn thành</t>
  </si>
  <si>
    <t>VH03</t>
  </si>
  <si>
    <t>Giữ nóng/ giữ lạnh món chờ đúng nhiệt độ</t>
  </si>
  <si>
    <t>VH04</t>
  </si>
  <si>
    <t>Kiểm tra chất lượng, trình bày món trước khi ra khách</t>
  </si>
  <si>
    <t>VH05</t>
  </si>
  <si>
    <t>Thay và lọc dầu chiên</t>
  </si>
  <si>
    <t>VH06</t>
  </si>
  <si>
    <t>Lau dọn đổ tràn, giữ bề mặt sạch liên tục</t>
  </si>
  <si>
    <t>Thấp</t>
  </si>
  <si>
    <t>VH07</t>
  </si>
  <si>
    <t>Ghi nhận phản hồi/ khiếu nại món ăn và hướng xử lý</t>
  </si>
  <si>
    <t>TB01</t>
  </si>
  <si>
    <t>4. Thiết bị &amp; nhiệt độ</t>
  </si>
  <si>
    <t>Đo và ghi nhiệt độ tủ mát, tủ đông (sheet Nhiệt độ)</t>
  </si>
  <si>
    <t>TB02</t>
  </si>
  <si>
    <t>Kiểm tra van gas, đường ống, bếp (rò rỉ, ngọn lửa)</t>
  </si>
  <si>
    <t>CẤU HÌNH CHECKLIST BẾP</t>
  </si>
  <si>
    <t>THÔNG TIN CHUNG</t>
  </si>
  <si>
    <t>Tên nhà hàng / bếp</t>
  </si>
  <si>
    <t>TB03</t>
  </si>
  <si>
    <t>Kiểm tra bình chữa cháy, lối thoát hiểm thông thoáng</t>
  </si>
  <si>
    <t>NHÀ HÀNG ABC – BẾP TRUNG TÂM</t>
  </si>
  <si>
    <t>Thứ hai</t>
  </si>
  <si>
    <t>Chi nhánh / địa chỉ</t>
  </si>
  <si>
    <t>Chi nhánh Hà Nội</t>
  </si>
  <si>
    <t>Ngưỡng đạt (tiến độ có trọng số)</t>
  </si>
  <si>
    <t>Tiến độ tối thiểu để kết luận ĐẠT trong ngày</t>
  </si>
  <si>
    <t>Trọng số – mức ưu tiên Cao</t>
  </si>
  <si>
    <t>Việc ảnh hưởng ATTP, an toàn cháy nổ</t>
  </si>
  <si>
    <t>Trọng số – mức ưu tiên Trung bình</t>
  </si>
  <si>
    <t>Trọng số – mức ưu tiên Thấp</t>
  </si>
  <si>
    <t>TB04</t>
  </si>
  <si>
    <t>DANH SÁCH THAM CHIẾU (dùng cho danh sách chọn)</t>
  </si>
  <si>
    <t>Vệ sinh, kiểm tra máy rửa chén, máy thái, máy xay</t>
  </si>
  <si>
    <t>Ca làm việc</t>
  </si>
  <si>
    <t>Thứ ba</t>
  </si>
  <si>
    <t>TB05</t>
  </si>
  <si>
    <t>Hiệu chuẩn nhiệt kế (nước đá 0°C)</t>
  </si>
  <si>
    <t>Không áp dụng</t>
  </si>
  <si>
    <t>Thứ năm</t>
  </si>
  <si>
    <t>5. Kho &amp; nhập hàng</t>
  </si>
  <si>
    <t>Thứ sáu</t>
  </si>
  <si>
    <t>6. Đóng bếp</t>
  </si>
  <si>
    <t>Thứ bảy</t>
  </si>
  <si>
    <t>NHÂN VIÊN BẾP</t>
  </si>
  <si>
    <t>Họ và tên</t>
  </si>
  <si>
    <t>Chức vụ</t>
  </si>
  <si>
    <t>Bếp trưởng</t>
  </si>
  <si>
    <t>Phát hiện dấu chuột khu kho khô – đã đặt bẫy</t>
  </si>
  <si>
    <t>Bếp phó</t>
  </si>
  <si>
    <t>TB06</t>
  </si>
  <si>
    <t>Đầu bếp</t>
  </si>
  <si>
    <t>Bảo dưỡng định kỳ thiết bị lạnh, hệ thống hút mùi</t>
  </si>
  <si>
    <t>Phụ bếp</t>
  </si>
  <si>
    <t>Phụ bếp / Kho</t>
  </si>
  <si>
    <t>KH01</t>
  </si>
  <si>
    <t>Kiểm tra hàng nhập: chứng từ, nhiệt độ, tem nhãn, hạn dùng</t>
  </si>
  <si>
    <t>KH02</t>
  </si>
  <si>
    <t>Sắp xếp kho theo FIFO/ FEFO, tách riêng thực phẩm sống – chín</t>
  </si>
  <si>
    <t>KH03</t>
  </si>
  <si>
    <t>Kiểm kê tồn kho nguyên liệu chính</t>
  </si>
  <si>
    <t>KH04</t>
  </si>
  <si>
    <t>Lập phiếu đề xuất đặt hàng</t>
  </si>
  <si>
    <t>KH05</t>
  </si>
  <si>
    <t>Rà soát hàng sắp hết hạn, xử lý hoặc hủy theo quy định</t>
  </si>
  <si>
    <t>DB01</t>
  </si>
  <si>
    <t>Bọc kín, dán nhãn, cất thực phẩm thừa vào tủ mát/ tủ đông</t>
  </si>
  <si>
    <t>DB02</t>
  </si>
  <si>
    <t>Tắt gas, điện thiết bị, đóng van tổng</t>
  </si>
  <si>
    <t>DB03</t>
  </si>
  <si>
    <t>Vệ sinh bếp, sàn, bàn inox; ngâm rửa dụng cụ</t>
  </si>
  <si>
    <t>DB04</t>
  </si>
  <si>
    <t>Khóa kho, tủ và cửa bếp</t>
  </si>
  <si>
    <t>DB05</t>
  </si>
  <si>
    <t>Ghi nhật ký giao ca và số liệu hao hụt</t>
  </si>
  <si>
    <t>Tổng</t>
  </si>
  <si>
    <t>Thiếu lọc mỡ thay thế – hẹn đặt hàng, làm lại ngày mai</t>
  </si>
  <si>
    <t>THEO CA LÀM VIỆC</t>
  </si>
  <si>
    <t>Rau về muộn</t>
  </si>
  <si>
    <t>THEO NHÂN VIÊN</t>
  </si>
  <si>
    <t>Được giao (việc cần làm)</t>
  </si>
  <si>
    <t>Lõi gà nướng đạt 82°C</t>
  </si>
  <si>
    <t>Tủ đông hải sản vượt ngưỡng – gọi kỹ thuật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</si>
</sst>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0.0"/>
    <numFmt numFmtId="166" formatCode="0.0%"/>
    <numFmt numFmtId="167" formatCode="hh:mm"/>
  </numFmts>
  <fonts count="17">
    <font>
      <sz val="11.0"/>
      <color theme="1"/>
      <name val="Calibri"/>
      <scheme val="minor"/>
    </font>
    <font>
      <b/>
      <sz val="14.0"/>
      <color rgb="FFFFFFFF"/>
      <name val="Inter Tight"/>
    </font>
    <font/>
    <font>
      <b/>
      <sz val="10.0"/>
      <color rgb="FFFFFFFF"/>
      <name val="Inter Tight"/>
    </font>
    <font>
      <b/>
      <sz val="10.0"/>
      <color rgb="FF000000"/>
      <name val="Inter Tight"/>
    </font>
    <font>
      <sz val="10.0"/>
      <color rgb="FF000000"/>
      <name val="Inter Tight"/>
    </font>
    <font>
      <b/>
      <sz val="10.0"/>
      <color rgb="FFC2410C"/>
      <name val="Inter Tight"/>
    </font>
    <font>
      <b/>
      <sz val="11.0"/>
      <color rgb="FFE8590C"/>
      <name val="Inter Tight"/>
    </font>
    <font>
      <b/>
      <sz val="11.0"/>
      <color rgb="FFC2410C"/>
      <name val="Inter Tight"/>
    </font>
    <font>
      <b/>
      <sz val="9.0"/>
      <color rgb="FFFFFFFF"/>
      <name val="Inter Tight"/>
    </font>
    <font>
      <b/>
      <sz val="12.0"/>
      <color rgb="FFE8590C"/>
      <name val="Inter Tight"/>
    </font>
    <font>
      <b/>
      <sz val="14.0"/>
      <color rgb="FFE8590C"/>
      <name val="Inter Tight"/>
    </font>
    <font>
      <sz val="10.0"/>
      <color rgb="FFC2410C"/>
      <name val="Inter Tight"/>
    </font>
    <font>
      <i/>
      <sz val="9.0"/>
      <color rgb="FF7F7F7F"/>
      <name val="Inter Tight"/>
    </font>
    <font>
      <sz val="10.0"/>
      <color rgb="FF595959"/>
      <name val="Inter Tight"/>
    </font>
    <font>
      <b/>
      <sz val="10.0"/>
      <color rgb="FF595959"/>
      <name val="Inter Tight"/>
    </font>
    <font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E8590C"/>
        <bgColor rgb="FFE8590C"/>
      </patternFill>
    </fill>
    <fill>
      <patternFill patternType="solid">
        <fgColor rgb="FF595959"/>
        <bgColor rgb="FF595959"/>
      </patternFill>
    </fill>
    <fill>
      <patternFill patternType="solid">
        <fgColor rgb="FFFFF1E0"/>
        <bgColor rgb="FFFFF1E0"/>
      </patternFill>
    </fill>
    <fill>
      <patternFill patternType="solid">
        <fgColor rgb="FFF2F2F2"/>
        <bgColor rgb="FFF2F2F2"/>
      </patternFill>
    </fill>
    <fill>
      <patternFill patternType="solid">
        <fgColor rgb="FFFDE3CF"/>
        <bgColor rgb="FFFDE3CF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left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4" fillId="0" fontId="5" numFmtId="0" xfId="0" applyAlignment="1" applyBorder="1" applyFont="1">
      <alignment horizontal="left" shrinkToFit="0" vertical="center" wrapText="1"/>
    </xf>
    <xf borderId="4" fillId="4" fontId="6" numFmtId="0" xfId="0" applyAlignment="1" applyBorder="1" applyFill="1" applyFont="1">
      <alignment horizontal="left" shrinkToFit="0" vertical="center" wrapText="1"/>
    </xf>
    <xf borderId="0" fillId="0" fontId="7" numFmtId="0" xfId="0" applyAlignment="1" applyFont="1">
      <alignment shrinkToFit="0" vertical="bottom" wrapText="0"/>
    </xf>
    <xf borderId="5" fillId="5" fontId="4" numFmtId="0" xfId="0" applyAlignment="1" applyBorder="1" applyFill="1" applyFont="1">
      <alignment horizontal="left" shrinkToFit="0" vertical="center" wrapText="1"/>
    </xf>
    <xf borderId="6" fillId="0" fontId="2" numFmtId="0" xfId="0" applyBorder="1" applyFont="1"/>
    <xf borderId="4" fillId="4" fontId="8" numFmtId="164" xfId="0" applyAlignment="1" applyBorder="1" applyFill="1" applyFont="1" applyNumberFormat="1">
      <alignment horizontal="left" shrinkToFit="0" vertical="center" wrapText="1"/>
    </xf>
    <xf borderId="5" fillId="3" fontId="9" numFmtId="0" xfId="0" applyAlignment="1" applyBorder="1" applyFill="1" applyFont="1">
      <alignment horizontal="center" shrinkToFit="0" vertical="center" wrapText="1"/>
    </xf>
    <xf borderId="5" fillId="5" fontId="4" numFmtId="0" xfId="0" applyAlignment="1" applyBorder="1" applyFill="1" applyFont="1">
      <alignment horizontal="right" shrinkToFit="0" vertical="center" wrapText="0"/>
    </xf>
    <xf borderId="4" fillId="3" fontId="9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4" fillId="6" fontId="10" numFmtId="1" xfId="0" applyAlignment="1" applyBorder="1" applyFill="1" applyFont="1" applyNumberFormat="1">
      <alignment horizontal="center" shrinkToFit="0" vertical="center" wrapText="1"/>
    </xf>
    <xf borderId="4" fillId="2" fontId="3" numFmtId="0" xfId="0" applyAlignment="1" applyBorder="1" applyFill="1" applyFont="1">
      <alignment horizontal="center" shrinkToFit="0" vertical="center" wrapText="1"/>
    </xf>
    <xf borderId="5" fillId="6" fontId="11" numFmtId="1" xfId="0" applyAlignment="1" applyBorder="1" applyFill="1" applyFont="1" applyNumberFormat="1">
      <alignment horizontal="center" shrinkToFit="0" vertical="center" wrapText="1"/>
    </xf>
    <xf borderId="4" fillId="3" fontId="3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4" fontId="12" numFmtId="0" xfId="0" applyAlignment="1" applyBorder="1" applyFill="1" applyFont="1">
      <alignment horizontal="left" shrinkToFit="0" vertical="center" wrapText="1"/>
    </xf>
    <xf borderId="4" fillId="4" fontId="12" numFmtId="0" xfId="0" applyAlignment="1" applyBorder="1" applyFill="1" applyFont="1">
      <alignment horizontal="center" shrinkToFit="0" vertical="center" wrapText="1"/>
    </xf>
    <xf borderId="4" fillId="4" fontId="12" numFmtId="165" xfId="0" applyAlignment="1" applyBorder="1" applyFill="1" applyFont="1" applyNumberFormat="1">
      <alignment horizontal="center" shrinkToFit="0" vertical="center" wrapText="1"/>
    </xf>
    <xf borderId="5" fillId="6" fontId="11" numFmtId="166" xfId="0" applyAlignment="1" applyBorder="1" applyFill="1" applyFont="1" applyNumberForma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6" fontId="11" numFmtId="0" xfId="0" applyAlignment="1" applyBorder="1" applyFill="1" applyFont="1">
      <alignment horizontal="center" shrinkToFit="0" vertical="center" wrapText="1"/>
    </xf>
    <xf borderId="4" fillId="4" fontId="8" numFmtId="0" xfId="0" applyAlignment="1" applyBorder="1" applyFill="1" applyFont="1">
      <alignment horizontal="left" shrinkToFit="0" vertical="center" wrapText="1"/>
    </xf>
    <xf borderId="0" fillId="0" fontId="13" numFmtId="0" xfId="0" applyAlignment="1" applyFont="1">
      <alignment horizontal="left" shrinkToFit="0" vertical="center" wrapText="1"/>
    </xf>
    <xf borderId="4" fillId="6" fontId="11" numFmtId="1" xfId="0" applyAlignment="1" applyBorder="1" applyFill="1" applyFont="1" applyNumberFormat="1">
      <alignment horizontal="center" shrinkToFit="0" vertical="center" wrapText="1"/>
    </xf>
    <xf borderId="4" fillId="2" fontId="3" numFmtId="0" xfId="0" applyAlignment="1" applyBorder="1" applyFill="1" applyFont="1">
      <alignment horizontal="center" shrinkToFit="0" vertical="center" wrapText="1"/>
    </xf>
    <xf borderId="4" fillId="3" fontId="3" numFmtId="0" xfId="0" applyAlignment="1" applyBorder="1" applyFill="1" applyFont="1">
      <alignment horizontal="center" shrinkToFit="0" vertical="center" wrapText="1"/>
    </xf>
    <xf borderId="4" fillId="4" fontId="12" numFmtId="167" xfId="0" applyAlignment="1" applyBorder="1" applyFill="1" applyFont="1" applyNumberFormat="1">
      <alignment horizontal="center" shrinkToFit="0" vertical="center" wrapText="1"/>
    </xf>
    <xf borderId="4" fillId="0" fontId="14" numFmtId="0" xfId="0" applyAlignment="1" applyBorder="1" applyFont="1">
      <alignment horizontal="center" shrinkToFit="0" vertical="center" wrapText="1"/>
    </xf>
    <xf borderId="4" fillId="0" fontId="14" numFmtId="0" xfId="0" applyAlignment="1" applyBorder="1" applyFont="1">
      <alignment horizontal="left" shrinkToFit="0" vertical="center" wrapText="1"/>
    </xf>
    <xf borderId="4" fillId="0" fontId="5" numFmtId="1" xfId="0" applyAlignment="1" applyBorder="1" applyFont="1" applyNumberFormat="1">
      <alignment horizontal="center" shrinkToFit="0" vertical="center" wrapText="1"/>
    </xf>
    <xf borderId="4" fillId="0" fontId="14" numFmtId="167" xfId="0" applyAlignment="1" applyBorder="1" applyFont="1" applyNumberForma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4" fontId="12" numFmtId="0" xfId="0" applyAlignment="1" applyBorder="1" applyFill="1" applyFont="1">
      <alignment horizontal="center" shrinkToFit="0" vertical="center" wrapText="1"/>
    </xf>
    <xf borderId="4" fillId="4" fontId="12" numFmtId="167" xfId="0" applyAlignment="1" applyBorder="1" applyFill="1" applyFont="1" applyNumberFormat="1">
      <alignment horizontal="center" shrinkToFit="0" vertical="center" wrapText="1"/>
    </xf>
    <xf borderId="4" fillId="4" fontId="12" numFmtId="0" xfId="0" applyAlignment="1" applyBorder="1" applyFill="1" applyFont="1">
      <alignment horizontal="left" shrinkToFit="0" vertical="center" wrapText="1"/>
    </xf>
    <xf borderId="4" fillId="0" fontId="14" numFmtId="1" xfId="0" applyAlignment="1" applyBorder="1" applyFont="1" applyNumberFormat="1">
      <alignment horizontal="center" shrinkToFit="0" vertical="center" wrapText="1"/>
    </xf>
    <xf borderId="5" fillId="0" fontId="4" numFmtId="1" xfId="0" applyAlignment="1" applyBorder="1" applyFont="1" applyNumberFormat="1">
      <alignment horizontal="center" shrinkToFit="0" vertical="center" wrapText="1"/>
    </xf>
    <xf borderId="5" fillId="0" fontId="4" numFmtId="166" xfId="0" applyAlignment="1" applyBorder="1" applyFont="1" applyNumberFormat="1">
      <alignment horizontal="center" shrinkToFit="0" vertical="center" wrapText="1"/>
    </xf>
    <xf borderId="5" fillId="6" fontId="4" numFmtId="0" xfId="0" applyAlignment="1" applyBorder="1" applyFill="1" applyFont="1">
      <alignment horizontal="left" shrinkToFit="0" vertical="center" wrapText="1"/>
    </xf>
    <xf borderId="5" fillId="6" fontId="10" numFmtId="0" xfId="0" applyAlignment="1" applyBorder="1" applyFill="1" applyFont="1">
      <alignment horizontal="center" shrinkToFit="0" vertical="center" wrapText="1"/>
    </xf>
    <xf borderId="4" fillId="5" fontId="15" numFmtId="0" xfId="0" applyAlignment="1" applyBorder="1" applyFill="1" applyFont="1">
      <alignment horizontal="left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4" numFmtId="9" xfId="0" applyAlignment="1" applyBorder="1" applyFont="1" applyNumberFormat="1">
      <alignment horizontal="center" shrinkToFit="0" vertical="center" wrapText="1"/>
    </xf>
    <xf borderId="4" fillId="5" fontId="4" numFmtId="0" xfId="0" applyAlignment="1" applyBorder="1" applyFill="1" applyFont="1">
      <alignment horizontal="left" shrinkToFit="0" vertical="center" wrapText="1"/>
    </xf>
    <xf borderId="4" fillId="4" fontId="12" numFmtId="9" xfId="0" applyAlignment="1" applyBorder="1" applyFill="1" applyFont="1" applyNumberFormat="1">
      <alignment horizontal="center" shrinkToFit="0" vertical="center" wrapText="1"/>
    </xf>
    <xf borderId="4" fillId="4" fontId="12" numFmtId="1" xfId="0" applyAlignment="1" applyBorder="1" applyFill="1" applyFont="1" applyNumberFormat="1">
      <alignment horizontal="center" shrinkToFit="0" vertical="center" wrapText="1"/>
    </xf>
    <xf borderId="4" fillId="5" fontId="5" numFmtId="0" xfId="0" applyAlignment="1" applyBorder="1" applyFill="1" applyFont="1">
      <alignment horizontal="center" shrinkToFit="0" vertical="center" wrapText="1"/>
    </xf>
    <xf borderId="4" fillId="0" fontId="16" numFmtId="0" xfId="0" applyAlignment="1" applyBorder="1" applyFont="1">
      <alignment shrinkToFit="0" vertical="bottom" wrapText="0"/>
    </xf>
    <xf borderId="4" fillId="6" fontId="4" numFmtId="0" xfId="0" applyAlignment="1" applyBorder="1" applyFill="1" applyFont="1">
      <alignment horizontal="left" shrinkToFit="0" vertical="center" wrapText="1"/>
    </xf>
    <xf borderId="4" fillId="6" fontId="4" numFmtId="0" xfId="0" applyAlignment="1" applyBorder="1" applyFill="1" applyFont="1">
      <alignment horizontal="center" shrinkToFit="0" vertical="center" wrapText="1"/>
    </xf>
    <xf borderId="4" fillId="6" fontId="4" numFmtId="9" xfId="0" applyAlignment="1" applyBorder="1" applyFill="1" applyFont="1" applyNumberFormat="1">
      <alignment horizontal="center" shrinkToFit="0" vertical="center" wrapText="1"/>
    </xf>
  </cellXfs>
  <cellStyles count="1">
    <cellStyle xfId="0" name="Normal" builtinId="0"/>
  </cellStyles>
  <dxfs count="16">
    <dxf>
      <font/>
      <fill>
        <patternFill patternType="none"/>
      </fill>
      <border/>
    </dxf>
    <dxf>
      <font/>
      <fill>
        <patternFill patternType="solid">
          <fgColor rgb="FFF46524"/>
          <bgColor rgb="FFF4652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FE6DD"/>
          <bgColor rgb="FFFFE6DD"/>
        </patternFill>
      </fill>
      <border/>
    </dxf>
    <dxf>
      <font>
        <b/>
        <color rgb="FFFFFFFF"/>
        <name val="Inter Tight"/>
      </font>
      <fill>
        <patternFill patternType="solid">
          <fgColor rgb="FFE8590C"/>
          <bgColor rgb="FFE8590C"/>
        </patternFill>
      </fill>
      <border/>
    </dxf>
    <dxf>
      <font>
        <b/>
        <color rgb="FF9A3412"/>
        <name val="Inter Tight"/>
      </font>
      <fill>
        <patternFill patternType="solid">
          <fgColor rgb="FFFDE3CF"/>
          <bgColor rgb="FFFDE3CF"/>
        </patternFill>
      </fill>
      <border/>
    </dxf>
    <dxf>
      <font>
        <b/>
        <color rgb="FF7F7F7F"/>
        <name val="Inter Tight"/>
      </font>
      <fill>
        <patternFill patternType="solid">
          <fgColor rgb="FFF2F2F2"/>
          <bgColor rgb="FFF2F2F2"/>
        </patternFill>
      </fill>
      <border/>
    </dxf>
    <dxf>
      <font>
        <b/>
        <sz val="12.0"/>
        <color rgb="FFFFFFFF"/>
        <name val="Inter Tight"/>
      </font>
      <fill>
        <patternFill patternType="solid">
          <fgColor rgb="FFE8590C"/>
          <bgColor rgb="FFE8590C"/>
        </patternFill>
      </fill>
      <border/>
    </dxf>
    <dxf>
      <font>
        <b/>
        <sz val="12.0"/>
        <color rgb="FFFFFFFF"/>
        <name val="Inter Tight"/>
      </font>
      <fill>
        <patternFill patternType="solid">
          <fgColor rgb="FF595959"/>
          <bgColor rgb="FF595959"/>
        </patternFill>
      </fill>
      <border/>
    </dxf>
    <dxf>
      <font>
        <color rgb="FFA6A6A6"/>
        <name val="Inter Tight"/>
      </font>
      <fill>
        <patternFill patternType="solid">
          <fgColor rgb="FFF2F2F2"/>
          <bgColor rgb="FFF2F2F2"/>
        </patternFill>
      </fill>
      <border/>
    </dxf>
    <dxf>
      <font>
        <b/>
        <color rgb="FF7C2D12"/>
        <name val="Inter Tight"/>
      </font>
      <fill>
        <patternFill patternType="solid">
          <fgColor rgb="FFF4B183"/>
          <bgColor rgb="FFF4B183"/>
        </patternFill>
      </fill>
      <border/>
    </dxf>
    <dxf>
      <font>
        <b/>
        <color rgb="FFFFFFFF"/>
        <name val="Inter Tight"/>
      </font>
      <fill>
        <patternFill patternType="solid">
          <fgColor rgb="FF595959"/>
          <bgColor rgb="FF595959"/>
        </patternFill>
      </fill>
      <border/>
    </dxf>
    <dxf>
      <font>
        <color rgb="FF595959"/>
        <name val="Inter Tight"/>
      </font>
      <fill>
        <patternFill patternType="solid">
          <fgColor rgb="FFFFFFFF"/>
          <bgColor rgb="FFFFFFFF"/>
        </patternFill>
      </fill>
      <border/>
    </dxf>
    <dxf>
      <font>
        <b/>
        <color rgb="FFE8590C"/>
        <name val="Inter Tight"/>
      </font>
      <fill>
        <patternFill patternType="none"/>
      </fill>
      <border/>
    </dxf>
    <dxf>
      <font>
        <b/>
        <sz val="14.0"/>
        <color rgb="FFFFFFFF"/>
        <name val="Inter Tight"/>
      </font>
      <fill>
        <patternFill patternType="solid">
          <fgColor rgb="FFE8590C"/>
          <bgColor rgb="FFE8590C"/>
        </patternFill>
      </fill>
      <border/>
    </dxf>
    <dxf>
      <font>
        <b/>
        <sz val="14.0"/>
        <color rgb="FFFFFFFF"/>
        <name val="Inter Tight"/>
      </font>
      <fill>
        <patternFill patternType="solid">
          <fgColor rgb="FF595959"/>
          <bgColor rgb="FF595959"/>
        </patternFill>
      </fill>
      <border/>
    </dxf>
  </dxfs>
  <tableStyles count="2">
    <tableStyle count="3" pivot="0" name="Nhiệt độ-style">
      <tableStyleElement dxfId="1" type="headerRow"/>
      <tableStyleElement dxfId="2" type="firstRowStripe"/>
      <tableStyleElement dxfId="3" type="secondRowStripe"/>
    </tableStyle>
    <tableStyle count="3" pivot="0" name="Danh mục việc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% hoàn thành theo nhóm công việc</a:t>
            </a:r>
          </a:p>
        </c:rich>
      </c:tx>
      <c:overlay val="0"/>
    </c:title>
    <c:plotArea>
      <c:layout/>
      <c:barChart>
        <c:barDir val="bar"/>
        <c:varyColors val="0"/>
        <c:ser>
          <c:idx val="0"/>
          <c:order val="0"/>
          <c:tx>
            <c:v>Series1</c:v>
          </c:tx>
          <c:spPr>
            <a:solidFill>
              <a:srgbClr val="E8590C"/>
            </a:solidFill>
            <a:ln cmpd="sng">
              <a:noFill/>
            </a:ln>
          </c:spPr>
          <c:invertIfNegative val="0"/>
          <c:cat>
            <c:strRef>
              <c:f>'Tổng hợp'!$A$18:$A$23</c:f>
            </c:strRef>
          </c:cat>
          <c:val>
            <c:numRef>
              <c:f>'Tổng hợp'!$F$18:$F$23</c:f>
              <c:numCache/>
            </c:numRef>
          </c:val>
        </c:ser>
        <c:axId val="1856078675"/>
        <c:axId val="142364791"/>
      </c:barChart>
      <c:catAx>
        <c:axId val="185607867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42364791"/>
      </c:catAx>
      <c:valAx>
        <c:axId val="142364791"/>
        <c:scaling>
          <c:orientation val="minMax"/>
          <c:max val="1.0"/>
          <c:min val="0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856078675"/>
        <c:crosses val="max"/>
      </c:valAx>
    </c:plotArea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% hoàn thành theo ca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Series1</c:v>
          </c:tx>
          <c:spPr>
            <a:solidFill>
              <a:srgbClr val="595959"/>
            </a:solidFill>
            <a:ln cmpd="sng">
              <a:noFill/>
            </a:ln>
          </c:spPr>
          <c:invertIfNegative val="0"/>
          <c:cat>
            <c:strRef>
              <c:f>'Tổng hợp'!$A$29:$A$31</c:f>
            </c:strRef>
          </c:cat>
          <c:val>
            <c:numRef>
              <c:f>'Tổng hợp'!$F$29:$F$31</c:f>
              <c:numCache/>
            </c:numRef>
          </c:val>
        </c:ser>
        <c:axId val="1789842431"/>
        <c:axId val="120837563"/>
      </c:barChart>
      <c:catAx>
        <c:axId val="17898424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20837563"/>
      </c:catAx>
      <c:valAx>
        <c:axId val="120837563"/>
        <c:scaling>
          <c:orientation val="minMax"/>
          <c:max val="1.0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789842431"/>
      </c:valAx>
    </c:plotArea>
    <c:plotVisOnly val="1"/>
  </c:chart>
  <c:spPr>
    <a:solidFill>
      <a:srgbClr val="FFFFFF"/>
    </a:solidFill>
  </c:spPr>
</c:chartSpace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3</xdr:row>
      <xdr:rowOff>0</xdr:rowOff>
    </xdr:from>
    <xdr:ext cx="5810250" cy="3105150"/>
    <xdr:graphicFrame>
      <xdr:nvGraphicFramePr>
        <xdr:cNvPr id="1326877634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0</xdr:colOff>
      <xdr:row>21</xdr:row>
      <xdr:rowOff>0</xdr:rowOff>
    </xdr:from>
    <xdr:ext cx="5810250" cy="2809875"/>
    <xdr:graphicFrame>
      <xdr:nvGraphicFramePr>
        <xdr:cNvPr id="70103591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4:K16" displayName="Table_1" name="Table_1" id="1">
  <tableColumns count="11">
    <tableColumn name="STT" id="1"/>
    <tableColumn name="Thiết bị / điểm đo" id="2"/>
    <tableColumn name="Loại" id="3"/>
    <tableColumn name="Nhiệt độ tối thiểu (°C)" id="4"/>
    <tableColumn name="Nhiệt độ tối đa (°C)" id="5"/>
    <tableColumn name="Mở bếp" id="6"/>
    <tableColumn name="Trong ca" id="7"/>
    <tableColumn name="Đóng bếp" id="8"/>
    <tableColumn name="Người ghi" id="9"/>
    <tableColumn name="Kết quả (tự động)" id="10"/>
    <tableColumn name="Hành động khắc phục" id="11"/>
  </tableColumns>
  <tableStyleInfo name="Nhiệt độ-style" showColumnStripes="0" showFirstColumn="1" showLastColumn="1" showRowStripes="1"/>
</table>
</file>

<file path=xl/tables/table2.xml><?xml version="1.0" encoding="utf-8"?>
<table xmlns="http://schemas.openxmlformats.org/spreadsheetml/2006/main" ref="A5:L65" displayName="Table_2" name="Table_2" id="2">
  <tableColumns count="12">
    <tableColumn name="STT" id="1"/>
    <tableColumn name="Mã việc" id="2"/>
    <tableColumn name="Nhóm công việc" id="3"/>
    <tableColumn name="Công việc" id="4"/>
    <tableColumn name="Ca" id="5"/>
    <tableColumn name="Tần suất" id="6"/>
    <tableColumn name="Ngày áp dụng" id="7"/>
    <tableColumn name="Giờ hạn hoàn thành" id="8"/>
    <tableColumn name="Mức ưu tiên" id="9"/>
    <tableColumn name="Người phụ trách" id="10"/>
    <tableColumn name="Đang áp dụng" id="11"/>
    <tableColumn name="Trọng số (tự động)" id="12"/>
  </tableColumns>
  <tableStyleInfo name="Danh mục việc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2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8.0"/>
    <col customWidth="1" min="3" max="3" width="100.0"/>
    <col customWidth="1" min="4" max="26" width="8.71"/>
  </cols>
  <sheetData>
    <row r="1" ht="30.0" customHeight="1">
      <c r="A1" s="1" t="s">
        <v>0</v>
      </c>
      <c r="B1" s="2"/>
      <c r="C1" s="3"/>
    </row>
    <row r="3" ht="15.0" customHeight="1">
      <c r="B3" s="4" t="s">
        <v>2</v>
      </c>
      <c r="C3" s="3"/>
    </row>
    <row r="4" ht="31.5" customHeight="1">
      <c r="B4" s="5" t="s">
        <v>3</v>
      </c>
      <c r="C4" s="6" t="s">
        <v>4</v>
      </c>
    </row>
    <row r="5" ht="31.5" customHeight="1">
      <c r="B5" s="5" t="s">
        <v>5</v>
      </c>
      <c r="C5" s="6" t="s">
        <v>7</v>
      </c>
    </row>
    <row r="6" ht="31.5" customHeight="1">
      <c r="B6" s="5" t="s">
        <v>8</v>
      </c>
      <c r="C6" s="6" t="s">
        <v>9</v>
      </c>
    </row>
    <row r="7" ht="31.5" customHeight="1">
      <c r="B7" s="5" t="s">
        <v>10</v>
      </c>
      <c r="C7" s="6" t="s">
        <v>11</v>
      </c>
    </row>
    <row r="8" ht="31.5" customHeight="1">
      <c r="B8" s="5" t="s">
        <v>12</v>
      </c>
      <c r="C8" s="6" t="s">
        <v>13</v>
      </c>
    </row>
    <row r="9" ht="15.0" customHeight="1">
      <c r="B9" s="4" t="s">
        <v>14</v>
      </c>
      <c r="C9" s="3"/>
    </row>
    <row r="10" ht="18.0" customHeight="1">
      <c r="B10" s="7" t="s">
        <v>15</v>
      </c>
      <c r="C10" s="6" t="s">
        <v>16</v>
      </c>
    </row>
    <row r="11" ht="18.0" customHeight="1">
      <c r="B11" s="5" t="s">
        <v>17</v>
      </c>
      <c r="C11" s="6" t="s">
        <v>18</v>
      </c>
    </row>
    <row r="12" ht="15.0" customHeight="1">
      <c r="B12" s="4" t="s">
        <v>19</v>
      </c>
      <c r="C12" s="3"/>
    </row>
    <row r="13" ht="31.5" customHeight="1">
      <c r="B13" s="5" t="s">
        <v>21</v>
      </c>
      <c r="C13" s="6" t="s">
        <v>22</v>
      </c>
    </row>
    <row r="14" ht="31.5" customHeight="1">
      <c r="B14" s="5" t="s">
        <v>23</v>
      </c>
      <c r="C14" s="6" t="s">
        <v>24</v>
      </c>
    </row>
    <row r="15" ht="31.5" customHeight="1">
      <c r="B15" s="5" t="s">
        <v>25</v>
      </c>
      <c r="C15" s="6" t="s">
        <v>26</v>
      </c>
    </row>
    <row r="16" ht="31.5" customHeight="1">
      <c r="B16" s="5" t="s">
        <v>27</v>
      </c>
      <c r="C16" s="6" t="s">
        <v>28</v>
      </c>
    </row>
    <row r="17" ht="15.0" customHeight="1">
      <c r="B17" s="4" t="s">
        <v>29</v>
      </c>
      <c r="C17" s="3"/>
    </row>
    <row r="18" ht="31.5" customHeight="1">
      <c r="B18" s="5" t="s">
        <v>30</v>
      </c>
      <c r="C18" s="6" t="s">
        <v>31</v>
      </c>
    </row>
    <row r="19" ht="31.5" customHeight="1">
      <c r="B19" s="5" t="s">
        <v>32</v>
      </c>
      <c r="C19" s="6" t="s">
        <v>33</v>
      </c>
    </row>
    <row r="20" ht="31.5" customHeight="1">
      <c r="B20" s="5" t="s">
        <v>35</v>
      </c>
      <c r="C20" s="6" t="s">
        <v>36</v>
      </c>
    </row>
    <row r="21" ht="31.5" customHeight="1">
      <c r="B21" s="5" t="s">
        <v>37</v>
      </c>
      <c r="C21" s="6" t="s">
        <v>38</v>
      </c>
    </row>
    <row r="22" ht="18.0" customHeight="1">
      <c r="B22" s="5" t="s">
        <v>39</v>
      </c>
      <c r="C22" s="6" t="s">
        <v>40</v>
      </c>
    </row>
    <row r="23" ht="15.0" customHeight="1">
      <c r="B23" s="4" t="s">
        <v>42</v>
      </c>
      <c r="C23" s="3"/>
    </row>
    <row r="24" ht="31.5" customHeight="1">
      <c r="B24" s="5" t="s">
        <v>45</v>
      </c>
      <c r="C24" s="6" t="s">
        <v>46</v>
      </c>
    </row>
    <row r="25" ht="31.5" customHeight="1">
      <c r="B25" s="5" t="s">
        <v>47</v>
      </c>
      <c r="C25" s="6" t="s">
        <v>48</v>
      </c>
    </row>
    <row r="26" ht="31.5" customHeight="1">
      <c r="B26" s="5" t="s">
        <v>50</v>
      </c>
      <c r="C26" s="6" t="s">
        <v>51</v>
      </c>
    </row>
    <row r="27" ht="18.0" customHeight="1">
      <c r="B27" s="5" t="s">
        <v>52</v>
      </c>
      <c r="C27" s="6" t="s">
        <v>53</v>
      </c>
    </row>
    <row r="28" ht="31.5" customHeight="1">
      <c r="B28" s="5" t="s">
        <v>55</v>
      </c>
      <c r="C28" s="6" t="s">
        <v>56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C1"/>
    <mergeCell ref="B3:C3"/>
    <mergeCell ref="B9:C9"/>
    <mergeCell ref="B12:C12"/>
    <mergeCell ref="B17:C17"/>
    <mergeCell ref="B23:C23"/>
  </mergeCells>
  <printOptions/>
  <pageMargins bottom="1.0" footer="0.0" header="0.0" left="0.75" right="0.75" top="1.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8590C"/>
    <pageSetUpPr fitToPage="1"/>
  </sheetPr>
  <sheetViews>
    <sheetView showGridLines="0" workbookViewId="0">
      <pane xSplit="4.0" ySplit="10.0" topLeftCell="E11" activePane="bottomRight" state="frozen"/>
      <selection activeCell="E1" sqref="E1" pane="topRight"/>
      <selection activeCell="A11" sqref="A11" pane="bottomLeft"/>
      <selection activeCell="E11" sqref="E11" pane="bottomRight"/>
    </sheetView>
  </sheetViews>
  <sheetFormatPr customHeight="1" defaultColWidth="14.43" defaultRowHeight="15.0"/>
  <cols>
    <col customWidth="1" min="1" max="1" width="6.0"/>
    <col customWidth="1" min="2" max="2" width="9.0"/>
    <col customWidth="1" min="3" max="3" width="26.0"/>
    <col customWidth="1" min="4" max="4" width="52.0"/>
    <col customWidth="1" min="5" max="5" width="12.0"/>
    <col customWidth="1" min="6" max="6" width="10.0"/>
    <col customWidth="1" min="7" max="8" width="12.0"/>
    <col customWidth="1" min="9" max="9" width="20.0"/>
    <col customWidth="1" min="10" max="10" width="16.0"/>
    <col customWidth="1" min="11" max="11" width="12.0"/>
    <col customWidth="1" min="12" max="12" width="20.0"/>
    <col customWidth="1" min="13" max="13" width="18.0"/>
    <col customWidth="1" min="14" max="14" width="36.0"/>
    <col customWidth="1" min="15" max="16" width="9.0"/>
    <col customWidth="1" min="17" max="26" width="8.71"/>
  </cols>
  <sheetData>
    <row r="1" ht="30.0" customHeight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>
      <c r="A2" s="8" t="str">
        <f>'Cấu hình'!B4&amp;"  |  "&amp;'Cấu hình'!B5</f>
        <v>NHÀ HÀNG ABC – BẾP TRUNG TÂM  |  Chi nhánh Hà Nội</v>
      </c>
    </row>
    <row r="4" ht="15.0" customHeight="1">
      <c r="B4" s="9" t="s">
        <v>20</v>
      </c>
      <c r="C4" s="10"/>
      <c r="D4" s="11">
        <v>46323.0</v>
      </c>
      <c r="F4" s="12" t="s">
        <v>34</v>
      </c>
      <c r="G4" s="10"/>
      <c r="H4" s="12" t="s">
        <v>41</v>
      </c>
      <c r="I4" s="10"/>
      <c r="J4" s="12" t="s">
        <v>44</v>
      </c>
      <c r="K4" s="10"/>
      <c r="L4" s="12" t="s">
        <v>49</v>
      </c>
      <c r="M4" s="10"/>
      <c r="N4" s="14" t="s">
        <v>54</v>
      </c>
    </row>
    <row r="5" ht="27.75" customHeight="1">
      <c r="B5" s="9" t="s">
        <v>57</v>
      </c>
      <c r="C5" s="10"/>
      <c r="D5" s="5" t="str">
        <f t="array" ref="D5">INDEX('Cấu hình'!$E$13:$E$19,WEEKDAY($D$4,2))</f>
        <v>Thứ tư</v>
      </c>
      <c r="F5" s="18">
        <f>COUNTIF($O$11:$O$70,"&gt;0")</f>
        <v>32</v>
      </c>
      <c r="G5" s="10"/>
      <c r="H5" s="18">
        <f>COUNTIFS($J$11:$J$70,"Hoàn thành",$O$11:$O$70,"&gt;0")</f>
        <v>19</v>
      </c>
      <c r="I5" s="10"/>
      <c r="J5" s="24">
        <f>IF(SUM($O$11:$O$70)=0,0,SUM($P$11:$P$70)/SUM($O$11:$O$70))</f>
        <v>0.6447368421</v>
      </c>
      <c r="K5" s="10"/>
      <c r="L5" s="18">
        <f>COUNTIFS($G$11:$G$70,"Cao",$O$11:$O$70,"&gt;0",$J$11:$J$70,"&lt;&gt;Hoàn thành")</f>
        <v>0</v>
      </c>
      <c r="M5" s="10"/>
      <c r="N5" s="26" t="str">
        <f>IF(F5=0,"—",IF(AND(J5&gt;='Cấu hình'!$B$6,L5=0,'Nhiệt độ'!$J$3=0),"ĐẠT","CHƯA ĐẠT"))</f>
        <v>CHƯA ĐẠT</v>
      </c>
    </row>
    <row r="6" ht="15.0" customHeight="1">
      <c r="B6" s="9" t="s">
        <v>78</v>
      </c>
      <c r="C6" s="10"/>
      <c r="D6" s="27" t="s">
        <v>84</v>
      </c>
      <c r="F6" s="12" t="s">
        <v>86</v>
      </c>
      <c r="G6" s="10"/>
      <c r="H6" s="12" t="s">
        <v>52</v>
      </c>
      <c r="I6" s="10"/>
      <c r="J6" s="12" t="s">
        <v>87</v>
      </c>
      <c r="K6" s="10"/>
      <c r="L6" s="12" t="s">
        <v>88</v>
      </c>
      <c r="M6" s="10"/>
      <c r="N6" s="14" t="s">
        <v>89</v>
      </c>
    </row>
    <row r="7" ht="27.75" customHeight="1">
      <c r="B7" s="9" t="s">
        <v>90</v>
      </c>
      <c r="C7" s="10"/>
      <c r="D7" s="5" t="str">
        <f>'Cấu hình'!B4</f>
        <v>NHÀ HÀNG ABC – BẾP TRUNG TÂM</v>
      </c>
      <c r="F7" s="18">
        <f>COUNTIF($M$11:$M$70,"Có vấn đề")</f>
        <v>1</v>
      </c>
      <c r="G7" s="10"/>
      <c r="H7" s="18">
        <f>COUNTIF($M$11:$M$70,"Quá hạn")</f>
        <v>0</v>
      </c>
      <c r="I7" s="10"/>
      <c r="J7" s="18">
        <f>COUNTIF($M$11:$M$70,"Trễ hạn")</f>
        <v>2</v>
      </c>
      <c r="K7" s="10"/>
      <c r="L7" s="18">
        <f>COUNTIF($M$11:$M$70,"Chưa làm")</f>
        <v>12</v>
      </c>
      <c r="M7" s="10"/>
      <c r="N7" s="29">
        <f>'Nhiệt độ'!$J$3</f>
        <v>1</v>
      </c>
    </row>
    <row r="10" ht="39.75" customHeight="1">
      <c r="A10" s="30" t="s">
        <v>58</v>
      </c>
      <c r="B10" s="30" t="s">
        <v>93</v>
      </c>
      <c r="C10" s="30" t="s">
        <v>94</v>
      </c>
      <c r="D10" s="30" t="s">
        <v>95</v>
      </c>
      <c r="E10" s="30" t="s">
        <v>96</v>
      </c>
      <c r="F10" s="30" t="s">
        <v>105</v>
      </c>
      <c r="G10" s="30" t="s">
        <v>107</v>
      </c>
      <c r="H10" s="31" t="s">
        <v>109</v>
      </c>
      <c r="I10" s="30" t="s">
        <v>101</v>
      </c>
      <c r="J10" s="30" t="s">
        <v>111</v>
      </c>
      <c r="K10" s="30" t="s">
        <v>113</v>
      </c>
      <c r="L10" s="30" t="s">
        <v>114</v>
      </c>
      <c r="M10" s="31" t="s">
        <v>64</v>
      </c>
      <c r="N10" s="30" t="s">
        <v>115</v>
      </c>
      <c r="O10" s="31" t="s">
        <v>116</v>
      </c>
      <c r="P10" s="31" t="s">
        <v>117</v>
      </c>
    </row>
    <row r="11">
      <c r="A11" s="33">
        <f>IF('Danh mục việc'!$B6="","",'Danh mục việc'!A6)</f>
        <v>1</v>
      </c>
      <c r="B11" s="33" t="str">
        <f>IF('Danh mục việc'!$B6="","",'Danh mục việc'!B6)</f>
        <v>VS01</v>
      </c>
      <c r="C11" s="34" t="str">
        <f>IF('Danh mục việc'!$B6="","",'Danh mục việc'!C6)</f>
        <v>1. Vệ sinh &amp; ATTP</v>
      </c>
      <c r="D11" s="34" t="str">
        <f>IF('Danh mục việc'!$B6="","",'Danh mục việc'!D6)</f>
        <v>Kiểm tra sức khỏe, vệ sinh cá nhân (đồng phục, mũ, găng tay, không đeo trang sức)</v>
      </c>
      <c r="E11" s="33" t="str">
        <f>IF('Danh mục việc'!$B6="","",'Danh mục việc'!E6)</f>
        <v>Mở bếp</v>
      </c>
      <c r="F11" s="36">
        <f>IF('Danh mục việc'!$B6="","",'Danh mục việc'!H6)</f>
        <v>0.375</v>
      </c>
      <c r="G11" s="33" t="str">
        <f>IF('Danh mục việc'!$B6="","",'Danh mục việc'!G6)</f>
        <v/>
      </c>
      <c r="H11" s="37" t="str">
        <f>IF($B11="","",IF('Danh mục việc'!K6&lt;&gt;"Có","Không",IF('Danh mục việc'!F6="Hằng ngày","Có",IF('Danh mục việc'!F6="Hằng tuần",IF(WEEKDAY($D$4,2)=IFERROR(MATCH('Danh mục việc'!G6,'Cấu hình'!$E$13:$E$19,0),0),"Có","Không"),IF('Danh mục việc'!F6="Hằng tháng",IF(DAY($D$4)=IFERROR(VALUE('Danh mục việc'!G6),0),"Có","Không"),"Không")))))</f>
        <v>Có</v>
      </c>
      <c r="I11" s="34" t="str">
        <f>IF('Danh mục việc'!$B6="","",'Danh mục việc'!J6)</f>
        <v>Nguyễn Văn Bình</v>
      </c>
      <c r="J11" s="38" t="s">
        <v>130</v>
      </c>
      <c r="K11" s="39">
        <v>0.368055555555556</v>
      </c>
      <c r="L11" s="40" t="s">
        <v>84</v>
      </c>
      <c r="M11" s="37" t="str">
        <f t="shared" ref="M11:M70" si="1">IF($B11="","",IF(H11&lt;&gt;"Có","Không áp dụng hôm nay",IF(J11="Không áp dụng","Không áp dụng",IF(J11="Có vấn đề","Có vấn đề",IF(J11="Hoàn thành",IF(OR(K11="",K11&lt;=F11),"Đúng hạn","Trễ hạn"),IF(OR($D$4&lt;TODAY(),AND($D$4=TODAY(),MOD(NOW(),1)&gt;F11)),"Quá hạn","Chưa làm"))))))</f>
        <v>Đúng hạn</v>
      </c>
      <c r="N11" s="40"/>
      <c r="O11" s="41">
        <f>IF($B11="","",IF(AND(H11="Có",J11&lt;&gt;"Không áp dụng"),'Danh mục việc'!L6,0))</f>
        <v>3</v>
      </c>
      <c r="P11" s="41">
        <f t="shared" ref="P11:P70" si="2">IF($B11="","",IF(J11="Hoàn thành",O11,0))</f>
        <v>3</v>
      </c>
    </row>
    <row r="12">
      <c r="A12" s="33">
        <f>IF('Danh mục việc'!$B7="","",'Danh mục việc'!A7)</f>
        <v>2</v>
      </c>
      <c r="B12" s="33" t="str">
        <f>IF('Danh mục việc'!$B7="","",'Danh mục việc'!B7)</f>
        <v>VS02</v>
      </c>
      <c r="C12" s="34" t="str">
        <f>IF('Danh mục việc'!$B7="","",'Danh mục việc'!C7)</f>
        <v>1. Vệ sinh &amp; ATTP</v>
      </c>
      <c r="D12" s="34" t="str">
        <f>IF('Danh mục việc'!$B7="","",'Danh mục việc'!D7)</f>
        <v>Vệ sinh, khử khuẩn bề mặt chế biến (bàn inox, thớt, dao)</v>
      </c>
      <c r="E12" s="33" t="str">
        <f>IF('Danh mục việc'!$B7="","",'Danh mục việc'!E7)</f>
        <v>Mở bếp</v>
      </c>
      <c r="F12" s="36">
        <f>IF('Danh mục việc'!$B7="","",'Danh mục việc'!H7)</f>
        <v>0.3958333333</v>
      </c>
      <c r="G12" s="33" t="str">
        <f>IF('Danh mục việc'!$B7="","",'Danh mục việc'!G7)</f>
        <v/>
      </c>
      <c r="H12" s="37" t="str">
        <f>IF($B12="","",IF('Danh mục việc'!K7&lt;&gt;"Có","Không",IF('Danh mục việc'!F7="Hằng ngày","Có",IF('Danh mục việc'!F7="Hằng tuần",IF(WEEKDAY($D$4,2)=IFERROR(MATCH('Danh mục việc'!G7,'Cấu hình'!$E$13:$E$19,0),0),"Có","Không"),IF('Danh mục việc'!F7="Hằng tháng",IF(DAY($D$4)=IFERROR(VALUE('Danh mục việc'!G7),0),"Có","Không"),"Không")))))</f>
        <v>Có</v>
      </c>
      <c r="I12" s="34" t="str">
        <f>IF('Danh mục việc'!$B7="","",'Danh mục việc'!J7)</f>
        <v>Võ Thị Mai</v>
      </c>
      <c r="J12" s="38" t="s">
        <v>130</v>
      </c>
      <c r="K12" s="39">
        <v>0.388888888888889</v>
      </c>
      <c r="L12" s="40" t="s">
        <v>122</v>
      </c>
      <c r="M12" s="37" t="str">
        <f t="shared" si="1"/>
        <v>Đúng hạn</v>
      </c>
      <c r="N12" s="40"/>
      <c r="O12" s="41">
        <f>IF($B12="","",IF(AND(H12="Có",J12&lt;&gt;"Không áp dụng"),'Danh mục việc'!L7,0))</f>
        <v>3</v>
      </c>
      <c r="P12" s="41">
        <f t="shared" si="2"/>
        <v>3</v>
      </c>
    </row>
    <row r="13">
      <c r="A13" s="33">
        <f>IF('Danh mục việc'!$B8="","",'Danh mục việc'!A8)</f>
        <v>3</v>
      </c>
      <c r="B13" s="33" t="str">
        <f>IF('Danh mục việc'!$B8="","",'Danh mục việc'!B8)</f>
        <v>VS03</v>
      </c>
      <c r="C13" s="34" t="str">
        <f>IF('Danh mục việc'!$B8="","",'Danh mục việc'!C8)</f>
        <v>1. Vệ sinh &amp; ATTP</v>
      </c>
      <c r="D13" s="34" t="str">
        <f>IF('Danh mục việc'!$B8="","",'Danh mục việc'!D8)</f>
        <v>Kiểm tra xà phòng, dung dịch sát khuẩn, giấy lau tay tại khu rửa tay</v>
      </c>
      <c r="E13" s="33" t="str">
        <f>IF('Danh mục việc'!$B8="","",'Danh mục việc'!E8)</f>
        <v>Mở bếp</v>
      </c>
      <c r="F13" s="36">
        <f>IF('Danh mục việc'!$B8="","",'Danh mục việc'!H8)</f>
        <v>0.375</v>
      </c>
      <c r="G13" s="33" t="str">
        <f>IF('Danh mục việc'!$B8="","",'Danh mục việc'!G8)</f>
        <v/>
      </c>
      <c r="H13" s="37" t="str">
        <f>IF($B13="","",IF('Danh mục việc'!K8&lt;&gt;"Có","Không",IF('Danh mục việc'!F8="Hằng ngày","Có",IF('Danh mục việc'!F8="Hằng tuần",IF(WEEKDAY($D$4,2)=IFERROR(MATCH('Danh mục việc'!G8,'Cấu hình'!$E$13:$E$19,0),0),"Có","Không"),IF('Danh mục việc'!F8="Hằng tháng",IF(DAY($D$4)=IFERROR(VALUE('Danh mục việc'!G8),0),"Có","Không"),"Không")))))</f>
        <v>Có</v>
      </c>
      <c r="I13" s="34" t="str">
        <f>IF('Danh mục việc'!$B8="","",'Danh mục việc'!J8)</f>
        <v>Võ Thị Mai</v>
      </c>
      <c r="J13" s="38" t="s">
        <v>130</v>
      </c>
      <c r="K13" s="39">
        <v>0.364583333333333</v>
      </c>
      <c r="L13" s="40" t="s">
        <v>122</v>
      </c>
      <c r="M13" s="37" t="str">
        <f t="shared" si="1"/>
        <v>Đúng hạn</v>
      </c>
      <c r="N13" s="40"/>
      <c r="O13" s="41">
        <f>IF($B13="","",IF(AND(H13="Có",J13&lt;&gt;"Không áp dụng"),'Danh mục việc'!L8,0))</f>
        <v>2</v>
      </c>
      <c r="P13" s="41">
        <f t="shared" si="2"/>
        <v>2</v>
      </c>
    </row>
    <row r="14">
      <c r="A14" s="33">
        <f>IF('Danh mục việc'!$B9="","",'Danh mục việc'!A9)</f>
        <v>4</v>
      </c>
      <c r="B14" s="33" t="str">
        <f>IF('Danh mục việc'!$B9="","",'Danh mục việc'!B9)</f>
        <v>VS04</v>
      </c>
      <c r="C14" s="34" t="str">
        <f>IF('Danh mục việc'!$B9="","",'Danh mục việc'!C9)</f>
        <v>1. Vệ sinh &amp; ATTP</v>
      </c>
      <c r="D14" s="34" t="str">
        <f>IF('Danh mục việc'!$B9="","",'Danh mục việc'!D9)</f>
        <v>Kiểm tra bẫy mỡ, cống thoát nước sàn</v>
      </c>
      <c r="E14" s="33" t="str">
        <f>IF('Danh mục việc'!$B9="","",'Danh mục việc'!E9)</f>
        <v>Đóng bếp</v>
      </c>
      <c r="F14" s="36">
        <f>IF('Danh mục việc'!$B9="","",'Danh mục việc'!H9)</f>
        <v>0.9375</v>
      </c>
      <c r="G14" s="33" t="str">
        <f>IF('Danh mục việc'!$B9="","",'Danh mục việc'!G9)</f>
        <v/>
      </c>
      <c r="H14" s="37" t="str">
        <f>IF($B14="","",IF('Danh mục việc'!K9&lt;&gt;"Có","Không",IF('Danh mục việc'!F9="Hằng ngày","Có",IF('Danh mục việc'!F9="Hằng tuần",IF(WEEKDAY($D$4,2)=IFERROR(MATCH('Danh mục việc'!G9,'Cấu hình'!$E$13:$E$19,0),0),"Có","Không"),IF('Danh mục việc'!F9="Hằng tháng",IF(DAY($D$4)=IFERROR(VALUE('Danh mục việc'!G9),0),"Có","Không"),"Không")))))</f>
        <v>Có</v>
      </c>
      <c r="I14" s="34" t="str">
        <f>IF('Danh mục việc'!$B9="","",'Danh mục việc'!J9)</f>
        <v>Đặng Văn Tài</v>
      </c>
      <c r="J14" s="38"/>
      <c r="K14" s="39"/>
      <c r="L14" s="40"/>
      <c r="M14" s="37" t="str">
        <f t="shared" si="1"/>
        <v>Chưa làm</v>
      </c>
      <c r="N14" s="40"/>
      <c r="O14" s="41">
        <f>IF($B14="","",IF(AND(H14="Có",J14&lt;&gt;"Không áp dụng"),'Danh mục việc'!L9,0))</f>
        <v>2</v>
      </c>
      <c r="P14" s="41">
        <f t="shared" si="2"/>
        <v>0</v>
      </c>
    </row>
    <row r="15">
      <c r="A15" s="33">
        <f>IF('Danh mục việc'!$B10="","",'Danh mục việc'!A10)</f>
        <v>5</v>
      </c>
      <c r="B15" s="33" t="str">
        <f>IF('Danh mục việc'!$B10="","",'Danh mục việc'!B10)</f>
        <v>VS05</v>
      </c>
      <c r="C15" s="34" t="str">
        <f>IF('Danh mục việc'!$B10="","",'Danh mục việc'!C10)</f>
        <v>1. Vệ sinh &amp; ATTP</v>
      </c>
      <c r="D15" s="34" t="str">
        <f>IF('Danh mục việc'!$B10="","",'Danh mục việc'!D10)</f>
        <v>Phân loại, đổ rác; vệ sinh thùng rác</v>
      </c>
      <c r="E15" s="33" t="str">
        <f>IF('Danh mục việc'!$B10="","",'Danh mục việc'!E10)</f>
        <v>Đóng bếp</v>
      </c>
      <c r="F15" s="36">
        <f>IF('Danh mục việc'!$B10="","",'Danh mục việc'!H10)</f>
        <v>0.9375</v>
      </c>
      <c r="G15" s="33" t="str">
        <f>IF('Danh mục việc'!$B10="","",'Danh mục việc'!G10)</f>
        <v/>
      </c>
      <c r="H15" s="37" t="str">
        <f>IF($B15="","",IF('Danh mục việc'!K10&lt;&gt;"Có","Không",IF('Danh mục việc'!F10="Hằng ngày","Có",IF('Danh mục việc'!F10="Hằng tuần",IF(WEEKDAY($D$4,2)=IFERROR(MATCH('Danh mục việc'!G10,'Cấu hình'!$E$13:$E$19,0),0),"Có","Không"),IF('Danh mục việc'!F10="Hằng tháng",IF(DAY($D$4)=IFERROR(VALUE('Danh mục việc'!G10),0),"Có","Không"),"Không")))))</f>
        <v>Có</v>
      </c>
      <c r="I15" s="34" t="str">
        <f>IF('Danh mục việc'!$B10="","",'Danh mục việc'!J10)</f>
        <v>Đặng Văn Tài</v>
      </c>
      <c r="J15" s="38"/>
      <c r="K15" s="39"/>
      <c r="L15" s="40"/>
      <c r="M15" s="37" t="str">
        <f t="shared" si="1"/>
        <v>Chưa làm</v>
      </c>
      <c r="N15" s="40"/>
      <c r="O15" s="41">
        <f>IF($B15="","",IF(AND(H15="Có",J15&lt;&gt;"Không áp dụng"),'Danh mục việc'!L10,0))</f>
        <v>2</v>
      </c>
      <c r="P15" s="41">
        <f t="shared" si="2"/>
        <v>0</v>
      </c>
    </row>
    <row r="16">
      <c r="A16" s="33">
        <f>IF('Danh mục việc'!$B11="","",'Danh mục việc'!A11)</f>
        <v>6</v>
      </c>
      <c r="B16" s="33" t="str">
        <f>IF('Danh mục việc'!$B11="","",'Danh mục việc'!B11)</f>
        <v>VS06</v>
      </c>
      <c r="C16" s="34" t="str">
        <f>IF('Danh mục việc'!$B11="","",'Danh mục việc'!C11)</f>
        <v>1. Vệ sinh &amp; ATTP</v>
      </c>
      <c r="D16" s="34" t="str">
        <f>IF('Danh mục việc'!$B11="","",'Danh mục việc'!D11)</f>
        <v>Kiểm tra côn trùng, động vật gây hại (bẫy, khe hở, cửa)</v>
      </c>
      <c r="E16" s="33" t="str">
        <f>IF('Danh mục việc'!$B11="","",'Danh mục việc'!E11)</f>
        <v>Mở bếp</v>
      </c>
      <c r="F16" s="36">
        <f>IF('Danh mục việc'!$B11="","",'Danh mục việc'!H11)</f>
        <v>0.3958333333</v>
      </c>
      <c r="G16" s="33" t="str">
        <f>IF('Danh mục việc'!$B11="","",'Danh mục việc'!G11)</f>
        <v>Thứ tư</v>
      </c>
      <c r="H16" s="37" t="str">
        <f>IF($B16="","",IF('Danh mục việc'!K11&lt;&gt;"Có","Không",IF('Danh mục việc'!F11="Hằng ngày","Có",IF('Danh mục việc'!F11="Hằng tuần",IF(WEEKDAY($D$4,2)=IFERROR(MATCH('Danh mục việc'!G11,'Cấu hình'!$E$13:$E$19,0),0),"Có","Không"),IF('Danh mục việc'!F11="Hằng tháng",IF(DAY($D$4)=IFERROR(VALUE('Danh mục việc'!G11),0),"Có","Không"),"Không")))))</f>
        <v>Có</v>
      </c>
      <c r="I16" s="34" t="str">
        <f>IF('Danh mục việc'!$B11="","",'Danh mục việc'!J11)</f>
        <v>Trần Thị Hoa</v>
      </c>
      <c r="J16" s="38" t="s">
        <v>130</v>
      </c>
      <c r="K16" s="39">
        <v>0.381944444444444</v>
      </c>
      <c r="L16" s="40" t="s">
        <v>68</v>
      </c>
      <c r="M16" s="37" t="str">
        <f t="shared" si="1"/>
        <v>Đúng hạn</v>
      </c>
      <c r="N16" s="40" t="s">
        <v>219</v>
      </c>
      <c r="O16" s="41">
        <f>IF($B16="","",IF(AND(H16="Có",J16&lt;&gt;"Không áp dụng"),'Danh mục việc'!L11,0))</f>
        <v>2</v>
      </c>
      <c r="P16" s="41">
        <f t="shared" si="2"/>
        <v>2</v>
      </c>
    </row>
    <row r="17">
      <c r="A17" s="33">
        <f>IF('Danh mục việc'!$B12="","",'Danh mục việc'!A12)</f>
        <v>7</v>
      </c>
      <c r="B17" s="33" t="str">
        <f>IF('Danh mục việc'!$B12="","",'Danh mục việc'!B12)</f>
        <v>VS07</v>
      </c>
      <c r="C17" s="34" t="str">
        <f>IF('Danh mục việc'!$B12="","",'Danh mục việc'!C12)</f>
        <v>1. Vệ sinh &amp; ATTP</v>
      </c>
      <c r="D17" s="34" t="str">
        <f>IF('Danh mục việc'!$B12="","",'Danh mục việc'!D12)</f>
        <v>Tổng vệ sinh bếp (trần, tường, kệ, gầm bếp)</v>
      </c>
      <c r="E17" s="33" t="str">
        <f>IF('Danh mục việc'!$B12="","",'Danh mục việc'!E12)</f>
        <v>Đóng bếp</v>
      </c>
      <c r="F17" s="36">
        <f>IF('Danh mục việc'!$B12="","",'Danh mục việc'!H12)</f>
        <v>0.9583333333</v>
      </c>
      <c r="G17" s="33" t="str">
        <f>IF('Danh mục việc'!$B12="","",'Danh mục việc'!G12)</f>
        <v>Chủ nhật</v>
      </c>
      <c r="H17" s="37" t="str">
        <f>IF($B17="","",IF('Danh mục việc'!K12&lt;&gt;"Có","Không",IF('Danh mục việc'!F12="Hằng ngày","Có",IF('Danh mục việc'!F12="Hằng tuần",IF(WEEKDAY($D$4,2)=IFERROR(MATCH('Danh mục việc'!G12,'Cấu hình'!$E$13:$E$19,0),0),"Có","Không"),IF('Danh mục việc'!F12="Hằng tháng",IF(DAY($D$4)=IFERROR(VALUE('Danh mục việc'!G12),0),"Có","Không"),"Không")))))</f>
        <v>Không</v>
      </c>
      <c r="I17" s="34" t="str">
        <f>IF('Danh mục việc'!$B12="","",'Danh mục việc'!J12)</f>
        <v>Trần Thị Hoa</v>
      </c>
      <c r="J17" s="38"/>
      <c r="K17" s="39"/>
      <c r="L17" s="40"/>
      <c r="M17" s="37" t="str">
        <f t="shared" si="1"/>
        <v>Không áp dụng hôm nay</v>
      </c>
      <c r="N17" s="40"/>
      <c r="O17" s="41">
        <f>IF($B17="","",IF(AND(H17="Có",J17&lt;&gt;"Không áp dụng"),'Danh mục việc'!L12,0))</f>
        <v>0</v>
      </c>
      <c r="P17" s="41">
        <f t="shared" si="2"/>
        <v>0</v>
      </c>
    </row>
    <row r="18">
      <c r="A18" s="33">
        <f>IF('Danh mục việc'!$B13="","",'Danh mục việc'!A13)</f>
        <v>8</v>
      </c>
      <c r="B18" s="33" t="str">
        <f>IF('Danh mục việc'!$B13="","",'Danh mục việc'!B13)</f>
        <v>VS08</v>
      </c>
      <c r="C18" s="34" t="str">
        <f>IF('Danh mục việc'!$B13="","",'Danh mục việc'!C13)</f>
        <v>1. Vệ sinh &amp; ATTP</v>
      </c>
      <c r="D18" s="34" t="str">
        <f>IF('Danh mục việc'!$B13="","",'Danh mục việc'!D13)</f>
        <v>Vệ sinh sâu máy hút mùi, thay/ rửa lọc mỡ</v>
      </c>
      <c r="E18" s="33" t="str">
        <f>IF('Danh mục việc'!$B13="","",'Danh mục việc'!E13)</f>
        <v>Đóng bếp</v>
      </c>
      <c r="F18" s="36">
        <f>IF('Danh mục việc'!$B13="","",'Danh mục việc'!H13)</f>
        <v>0.9583333333</v>
      </c>
      <c r="G18" s="33">
        <f>IF('Danh mục việc'!$B13="","",'Danh mục việc'!G13)</f>
        <v>28</v>
      </c>
      <c r="H18" s="37" t="str">
        <f>IF($B18="","",IF('Danh mục việc'!K13&lt;&gt;"Có","Không",IF('Danh mục việc'!F13="Hằng ngày","Có",IF('Danh mục việc'!F13="Hằng tuần",IF(WEEKDAY($D$4,2)=IFERROR(MATCH('Danh mục việc'!G13,'Cấu hình'!$E$13:$E$19,0),0),"Có","Không"),IF('Danh mục việc'!F13="Hằng tháng",IF(DAY($D$4)=IFERROR(VALUE('Danh mục việc'!G13),0),"Có","Không"),"Không")))))</f>
        <v>Có</v>
      </c>
      <c r="I18" s="34" t="str">
        <f>IF('Danh mục việc'!$B13="","",'Danh mục việc'!J13)</f>
        <v>Đặng Văn Tài</v>
      </c>
      <c r="J18" s="38" t="s">
        <v>86</v>
      </c>
      <c r="K18" s="39"/>
      <c r="L18" s="40" t="s">
        <v>85</v>
      </c>
      <c r="M18" s="37" t="str">
        <f t="shared" si="1"/>
        <v>Có vấn đề</v>
      </c>
      <c r="N18" s="40" t="s">
        <v>247</v>
      </c>
      <c r="O18" s="41">
        <f>IF($B18="","",IF(AND(H18="Có",J18&lt;&gt;"Không áp dụng"),'Danh mục việc'!L13,0))</f>
        <v>2</v>
      </c>
      <c r="P18" s="41">
        <f t="shared" si="2"/>
        <v>0</v>
      </c>
    </row>
    <row r="19">
      <c r="A19" s="33">
        <f>IF('Danh mục việc'!$B14="","",'Danh mục việc'!A14)</f>
        <v>9</v>
      </c>
      <c r="B19" s="33" t="str">
        <f>IF('Danh mục việc'!$B14="","",'Danh mục việc'!B14)</f>
        <v>SC01</v>
      </c>
      <c r="C19" s="34" t="str">
        <f>IF('Danh mục việc'!$B14="","",'Danh mục việc'!C14)</f>
        <v>2. Sơ chế &amp; chuẩn bị</v>
      </c>
      <c r="D19" s="34" t="str">
        <f>IF('Danh mục việc'!$B14="","",'Danh mục việc'!D14)</f>
        <v>Kiểm tra hạn dùng, chất lượng nguyên liệu tươi (thịt, cá, rau)</v>
      </c>
      <c r="E19" s="33" t="str">
        <f>IF('Danh mục việc'!$B14="","",'Danh mục việc'!E14)</f>
        <v>Mở bếp</v>
      </c>
      <c r="F19" s="36">
        <f>IF('Danh mục việc'!$B14="","",'Danh mục việc'!H14)</f>
        <v>0.375</v>
      </c>
      <c r="G19" s="33" t="str">
        <f>IF('Danh mục việc'!$B14="","",'Danh mục việc'!G14)</f>
        <v/>
      </c>
      <c r="H19" s="37" t="str">
        <f>IF($B19="","",IF('Danh mục việc'!K14&lt;&gt;"Có","Không",IF('Danh mục việc'!F14="Hằng ngày","Có",IF('Danh mục việc'!F14="Hằng tuần",IF(WEEKDAY($D$4,2)=IFERROR(MATCH('Danh mục việc'!G14,'Cấu hình'!$E$13:$E$19,0),0),"Có","Không"),IF('Danh mục việc'!F14="Hằng tháng",IF(DAY($D$4)=IFERROR(VALUE('Danh mục việc'!G14),0),"Có","Không"),"Không")))))</f>
        <v>Có</v>
      </c>
      <c r="I19" s="34" t="str">
        <f>IF('Danh mục việc'!$B14="","",'Danh mục việc'!J14)</f>
        <v>Lê Minh Khoa</v>
      </c>
      <c r="J19" s="38" t="s">
        <v>130</v>
      </c>
      <c r="K19" s="39">
        <v>0.371527777777778</v>
      </c>
      <c r="L19" s="40" t="s">
        <v>81</v>
      </c>
      <c r="M19" s="37" t="str">
        <f t="shared" si="1"/>
        <v>Đúng hạn</v>
      </c>
      <c r="N19" s="40"/>
      <c r="O19" s="41">
        <f>IF($B19="","",IF(AND(H19="Có",J19&lt;&gt;"Không áp dụng"),'Danh mục việc'!L14,0))</f>
        <v>3</v>
      </c>
      <c r="P19" s="41">
        <f t="shared" si="2"/>
        <v>3</v>
      </c>
    </row>
    <row r="20">
      <c r="A20" s="33">
        <f>IF('Danh mục việc'!$B15="","",'Danh mục việc'!A15)</f>
        <v>10</v>
      </c>
      <c r="B20" s="33" t="str">
        <f>IF('Danh mục việc'!$B15="","",'Danh mục việc'!B15)</f>
        <v>SC02</v>
      </c>
      <c r="C20" s="34" t="str">
        <f>IF('Danh mục việc'!$B15="","",'Danh mục việc'!C15)</f>
        <v>2. Sơ chế &amp; chuẩn bị</v>
      </c>
      <c r="D20" s="34" t="str">
        <f>IF('Danh mục việc'!$B15="","",'Danh mục việc'!D15)</f>
        <v>Rã đông thực phẩm đúng quy trình (ngăn mát hoặc nước lạnh chảy)</v>
      </c>
      <c r="E20" s="33" t="str">
        <f>IF('Danh mục việc'!$B15="","",'Danh mục việc'!E15)</f>
        <v>Mở bếp</v>
      </c>
      <c r="F20" s="36">
        <f>IF('Danh mục việc'!$B15="","",'Danh mục việc'!H15)</f>
        <v>0.3541666667</v>
      </c>
      <c r="G20" s="33" t="str">
        <f>IF('Danh mục việc'!$B15="","",'Danh mục việc'!G15)</f>
        <v/>
      </c>
      <c r="H20" s="37" t="str">
        <f>IF($B20="","",IF('Danh mục việc'!K15&lt;&gt;"Có","Không",IF('Danh mục việc'!F15="Hằng ngày","Có",IF('Danh mục việc'!F15="Hằng tuần",IF(WEEKDAY($D$4,2)=IFERROR(MATCH('Danh mục việc'!G15,'Cấu hình'!$E$13:$E$19,0),0),"Có","Không"),IF('Danh mục việc'!F15="Hằng tháng",IF(DAY($D$4)=IFERROR(VALUE('Danh mục việc'!G15),0),"Có","Không"),"Không")))))</f>
        <v>Có</v>
      </c>
      <c r="I20" s="34" t="str">
        <f>IF('Danh mục việc'!$B15="","",'Danh mục việc'!J15)</f>
        <v>Lê Minh Khoa</v>
      </c>
      <c r="J20" s="38" t="s">
        <v>130</v>
      </c>
      <c r="K20" s="39">
        <v>0.347222222222222</v>
      </c>
      <c r="L20" s="40" t="s">
        <v>81</v>
      </c>
      <c r="M20" s="37" t="str">
        <f t="shared" si="1"/>
        <v>Đúng hạn</v>
      </c>
      <c r="N20" s="40"/>
      <c r="O20" s="41">
        <f>IF($B20="","",IF(AND(H20="Có",J20&lt;&gt;"Không áp dụng"),'Danh mục việc'!L15,0))</f>
        <v>3</v>
      </c>
      <c r="P20" s="41">
        <f t="shared" si="2"/>
        <v>3</v>
      </c>
    </row>
    <row r="21" ht="15.75" customHeight="1">
      <c r="A21" s="33">
        <f>IF('Danh mục việc'!$B16="","",'Danh mục việc'!A16)</f>
        <v>11</v>
      </c>
      <c r="B21" s="33" t="str">
        <f>IF('Danh mục việc'!$B16="","",'Danh mục việc'!B16)</f>
        <v>SC03</v>
      </c>
      <c r="C21" s="34" t="str">
        <f>IF('Danh mục việc'!$B16="","",'Danh mục việc'!C16)</f>
        <v>2. Sơ chế &amp; chuẩn bị</v>
      </c>
      <c r="D21" s="34" t="str">
        <f>IF('Danh mục việc'!$B16="","",'Danh mục việc'!D16)</f>
        <v>Sơ chế rau củ: rửa sạch, ngâm khử khuẩn</v>
      </c>
      <c r="E21" s="33" t="str">
        <f>IF('Danh mục việc'!$B16="","",'Danh mục việc'!E16)</f>
        <v>Mở bếp</v>
      </c>
      <c r="F21" s="36">
        <f>IF('Danh mục việc'!$B16="","",'Danh mục việc'!H16)</f>
        <v>0.3958333333</v>
      </c>
      <c r="G21" s="33" t="str">
        <f>IF('Danh mục việc'!$B16="","",'Danh mục việc'!G16)</f>
        <v/>
      </c>
      <c r="H21" s="37" t="str">
        <f>IF($B21="","",IF('Danh mục việc'!K16&lt;&gt;"Có","Không",IF('Danh mục việc'!F16="Hằng ngày","Có",IF('Danh mục việc'!F16="Hằng tuần",IF(WEEKDAY($D$4,2)=IFERROR(MATCH('Danh mục việc'!G16,'Cấu hình'!$E$13:$E$19,0),0),"Có","Không"),IF('Danh mục việc'!F16="Hằng tháng",IF(DAY($D$4)=IFERROR(VALUE('Danh mục việc'!G16),0),"Có","Không"),"Không")))))</f>
        <v>Có</v>
      </c>
      <c r="I21" s="34" t="str">
        <f>IF('Danh mục việc'!$B16="","",'Danh mục việc'!J16)</f>
        <v>Võ Thị Mai</v>
      </c>
      <c r="J21" s="38" t="s">
        <v>130</v>
      </c>
      <c r="K21" s="39">
        <v>0.402777777777778</v>
      </c>
      <c r="L21" s="40" t="s">
        <v>122</v>
      </c>
      <c r="M21" s="37" t="str">
        <f t="shared" si="1"/>
        <v>Trễ hạn</v>
      </c>
      <c r="N21" s="40" t="s">
        <v>249</v>
      </c>
      <c r="O21" s="41">
        <f>IF($B21="","",IF(AND(H21="Có",J21&lt;&gt;"Không áp dụng"),'Danh mục việc'!L16,0))</f>
        <v>2</v>
      </c>
      <c r="P21" s="41">
        <f t="shared" si="2"/>
        <v>2</v>
      </c>
    </row>
    <row r="22" ht="15.75" customHeight="1">
      <c r="A22" s="33">
        <f>IF('Danh mục việc'!$B17="","",'Danh mục việc'!A17)</f>
        <v>12</v>
      </c>
      <c r="B22" s="33" t="str">
        <f>IF('Danh mục việc'!$B17="","",'Danh mục việc'!B17)</f>
        <v>SC04</v>
      </c>
      <c r="C22" s="34" t="str">
        <f>IF('Danh mục việc'!$B17="","",'Danh mục việc'!C17)</f>
        <v>2. Sơ chế &amp; chuẩn bị</v>
      </c>
      <c r="D22" s="34" t="str">
        <f>IF('Danh mục việc'!$B17="","",'Danh mục việc'!D17)</f>
        <v>Sơ chế thịt/ cá bằng dụng cụ riêng, tách sống – chín</v>
      </c>
      <c r="E22" s="33" t="str">
        <f>IF('Danh mục việc'!$B17="","",'Danh mục việc'!E17)</f>
        <v>Mở bếp</v>
      </c>
      <c r="F22" s="36">
        <f>IF('Danh mục việc'!$B17="","",'Danh mục việc'!H17)</f>
        <v>0.3958333333</v>
      </c>
      <c r="G22" s="33" t="str">
        <f>IF('Danh mục việc'!$B17="","",'Danh mục việc'!G17)</f>
        <v/>
      </c>
      <c r="H22" s="37" t="str">
        <f>IF($B22="","",IF('Danh mục việc'!K17&lt;&gt;"Có","Không",IF('Danh mục việc'!F17="Hằng ngày","Có",IF('Danh mục việc'!F17="Hằng tuần",IF(WEEKDAY($D$4,2)=IFERROR(MATCH('Danh mục việc'!G17,'Cấu hình'!$E$13:$E$19,0),0),"Có","Không"),IF('Danh mục việc'!F17="Hằng tháng",IF(DAY($D$4)=IFERROR(VALUE('Danh mục việc'!G17),0),"Có","Không"),"Không")))))</f>
        <v>Có</v>
      </c>
      <c r="I22" s="34" t="str">
        <f>IF('Danh mục việc'!$B17="","",'Danh mục việc'!J17)</f>
        <v>Phạm Quốc Huy</v>
      </c>
      <c r="J22" s="38" t="s">
        <v>130</v>
      </c>
      <c r="K22" s="39">
        <v>0.392361111111111</v>
      </c>
      <c r="L22" s="40" t="s">
        <v>77</v>
      </c>
      <c r="M22" s="37" t="str">
        <f t="shared" si="1"/>
        <v>Đúng hạn</v>
      </c>
      <c r="N22" s="40"/>
      <c r="O22" s="41">
        <f>IF($B22="","",IF(AND(H22="Có",J22&lt;&gt;"Không áp dụng"),'Danh mục việc'!L17,0))</f>
        <v>3</v>
      </c>
      <c r="P22" s="41">
        <f t="shared" si="2"/>
        <v>3</v>
      </c>
    </row>
    <row r="23" ht="15.75" customHeight="1">
      <c r="A23" s="33">
        <f>IF('Danh mục việc'!$B18="","",'Danh mục việc'!A18)</f>
        <v>13</v>
      </c>
      <c r="B23" s="33" t="str">
        <f>IF('Danh mục việc'!$B18="","",'Danh mục việc'!B18)</f>
        <v>SC05</v>
      </c>
      <c r="C23" s="34" t="str">
        <f>IF('Danh mục việc'!$B18="","",'Danh mục việc'!C18)</f>
        <v>2. Sơ chế &amp; chuẩn bị</v>
      </c>
      <c r="D23" s="34" t="str">
        <f>IF('Danh mục việc'!$B18="","",'Danh mục việc'!D18)</f>
        <v>Chuẩn bị nước sốt, gia vị, topping theo định mức (mise en place)</v>
      </c>
      <c r="E23" s="33" t="str">
        <f>IF('Danh mục việc'!$B18="","",'Danh mục việc'!E18)</f>
        <v>Mở bếp</v>
      </c>
      <c r="F23" s="36">
        <f>IF('Danh mục việc'!$B18="","",'Danh mục việc'!H18)</f>
        <v>0.4166666667</v>
      </c>
      <c r="G23" s="33" t="str">
        <f>IF('Danh mục việc'!$B18="","",'Danh mục việc'!G18)</f>
        <v/>
      </c>
      <c r="H23" s="37" t="str">
        <f>IF($B23="","",IF('Danh mục việc'!K18&lt;&gt;"Có","Không",IF('Danh mục việc'!F18="Hằng ngày","Có",IF('Danh mục việc'!F18="Hằng tuần",IF(WEEKDAY($D$4,2)=IFERROR(MATCH('Danh mục việc'!G18,'Cấu hình'!$E$13:$E$19,0),0),"Có","Không"),IF('Danh mục việc'!F18="Hằng tháng",IF(DAY($D$4)=IFERROR(VALUE('Danh mục việc'!G18),0),"Có","Không"),"Không")))))</f>
        <v>Có</v>
      </c>
      <c r="I23" s="34" t="str">
        <f>IF('Danh mục việc'!$B18="","",'Danh mục việc'!J18)</f>
        <v>Phạm Quốc Huy</v>
      </c>
      <c r="J23" s="38" t="s">
        <v>130</v>
      </c>
      <c r="K23" s="39">
        <v>0.409722222222222</v>
      </c>
      <c r="L23" s="40" t="s">
        <v>77</v>
      </c>
      <c r="M23" s="37" t="str">
        <f t="shared" si="1"/>
        <v>Đúng hạn</v>
      </c>
      <c r="N23" s="40"/>
      <c r="O23" s="41">
        <f>IF($B23="","",IF(AND(H23="Có",J23&lt;&gt;"Không áp dụng"),'Danh mục việc'!L18,0))</f>
        <v>2</v>
      </c>
      <c r="P23" s="41">
        <f t="shared" si="2"/>
        <v>2</v>
      </c>
    </row>
    <row r="24" ht="15.75" customHeight="1">
      <c r="A24" s="33">
        <f>IF('Danh mục việc'!$B19="","",'Danh mục việc'!A19)</f>
        <v>14</v>
      </c>
      <c r="B24" s="33" t="str">
        <f>IF('Danh mục việc'!$B19="","",'Danh mục việc'!B19)</f>
        <v>SC06</v>
      </c>
      <c r="C24" s="34" t="str">
        <f>IF('Danh mục việc'!$B19="","",'Danh mục việc'!C19)</f>
        <v>2. Sơ chế &amp; chuẩn bị</v>
      </c>
      <c r="D24" s="34" t="str">
        <f>IF('Danh mục việc'!$B19="","",'Danh mục việc'!D19)</f>
        <v>Dán nhãn ngày sản xuất – hạn dùng cho bán thành phẩm</v>
      </c>
      <c r="E24" s="33" t="str">
        <f>IF('Danh mục việc'!$B19="","",'Danh mục việc'!E19)</f>
        <v>Mở bếp</v>
      </c>
      <c r="F24" s="36">
        <f>IF('Danh mục việc'!$B19="","",'Danh mục việc'!H19)</f>
        <v>0.4166666667</v>
      </c>
      <c r="G24" s="33" t="str">
        <f>IF('Danh mục việc'!$B19="","",'Danh mục việc'!G19)</f>
        <v/>
      </c>
      <c r="H24" s="37" t="str">
        <f>IF($B24="","",IF('Danh mục việc'!K19&lt;&gt;"Có","Không",IF('Danh mục việc'!F19="Hằng ngày","Có",IF('Danh mục việc'!F19="Hằng tuần",IF(WEEKDAY($D$4,2)=IFERROR(MATCH('Danh mục việc'!G19,'Cấu hình'!$E$13:$E$19,0),0),"Có","Không"),IF('Danh mục việc'!F19="Hằng tháng",IF(DAY($D$4)=IFERROR(VALUE('Danh mục việc'!G19),0),"Có","Không"),"Không")))))</f>
        <v>Có</v>
      </c>
      <c r="I24" s="34" t="str">
        <f>IF('Danh mục việc'!$B19="","",'Danh mục việc'!J19)</f>
        <v>Trần Thị Hoa</v>
      </c>
      <c r="J24" s="38" t="s">
        <v>130</v>
      </c>
      <c r="K24" s="39">
        <v>0.420138888888889</v>
      </c>
      <c r="L24" s="40" t="s">
        <v>68</v>
      </c>
      <c r="M24" s="37" t="str">
        <f t="shared" si="1"/>
        <v>Trễ hạn</v>
      </c>
      <c r="N24" s="40"/>
      <c r="O24" s="41">
        <f>IF($B24="","",IF(AND(H24="Có",J24&lt;&gt;"Không áp dụng"),'Danh mục việc'!L19,0))</f>
        <v>3</v>
      </c>
      <c r="P24" s="41">
        <f t="shared" si="2"/>
        <v>3</v>
      </c>
    </row>
    <row r="25" ht="15.75" customHeight="1">
      <c r="A25" s="33">
        <f>IF('Danh mục việc'!$B20="","",'Danh mục việc'!A20)</f>
        <v>15</v>
      </c>
      <c r="B25" s="33" t="str">
        <f>IF('Danh mục việc'!$B20="","",'Danh mục việc'!B20)</f>
        <v>VH01</v>
      </c>
      <c r="C25" s="34" t="str">
        <f>IF('Danh mục việc'!$B20="","",'Danh mục việc'!C20)</f>
        <v>3. Vận hành trong ca</v>
      </c>
      <c r="D25" s="34" t="str">
        <f>IF('Danh mục việc'!$B20="","",'Danh mục việc'!D20)</f>
        <v>Đối chiếu menu: đủ nguyên liệu, báo món hết (86)</v>
      </c>
      <c r="E25" s="33" t="str">
        <f>IF('Danh mục việc'!$B20="","",'Danh mục việc'!E20)</f>
        <v>Trong ca</v>
      </c>
      <c r="F25" s="36">
        <f>IF('Danh mục việc'!$B20="","",'Danh mục việc'!H20)</f>
        <v>0.4583333333</v>
      </c>
      <c r="G25" s="33" t="str">
        <f>IF('Danh mục việc'!$B20="","",'Danh mục việc'!G20)</f>
        <v/>
      </c>
      <c r="H25" s="37" t="str">
        <f>IF($B25="","",IF('Danh mục việc'!K20&lt;&gt;"Có","Không",IF('Danh mục việc'!F20="Hằng ngày","Có",IF('Danh mục việc'!F20="Hằng tuần",IF(WEEKDAY($D$4,2)=IFERROR(MATCH('Danh mục việc'!G20,'Cấu hình'!$E$13:$E$19,0),0),"Có","Không"),IF('Danh mục việc'!F20="Hằng tháng",IF(DAY($D$4)=IFERROR(VALUE('Danh mục việc'!G20),0),"Có","Không"),"Không")))))</f>
        <v>Có</v>
      </c>
      <c r="I25" s="34" t="str">
        <f>IF('Danh mục việc'!$B20="","",'Danh mục việc'!J20)</f>
        <v>Nguyễn Văn Bình</v>
      </c>
      <c r="J25" s="38" t="s">
        <v>130</v>
      </c>
      <c r="K25" s="39">
        <v>0.454861111111111</v>
      </c>
      <c r="L25" s="40" t="s">
        <v>84</v>
      </c>
      <c r="M25" s="37" t="str">
        <f t="shared" si="1"/>
        <v>Đúng hạn</v>
      </c>
      <c r="N25" s="40"/>
      <c r="O25" s="41">
        <f>IF($B25="","",IF(AND(H25="Có",J25&lt;&gt;"Không áp dụng"),'Danh mục việc'!L20,0))</f>
        <v>2</v>
      </c>
      <c r="P25" s="41">
        <f t="shared" si="2"/>
        <v>2</v>
      </c>
    </row>
    <row r="26" ht="15.75" customHeight="1">
      <c r="A26" s="33">
        <f>IF('Danh mục việc'!$B21="","",'Danh mục việc'!A21)</f>
        <v>16</v>
      </c>
      <c r="B26" s="33" t="str">
        <f>IF('Danh mục việc'!$B21="","",'Danh mục việc'!B21)</f>
        <v>VH02</v>
      </c>
      <c r="C26" s="34" t="str">
        <f>IF('Danh mục việc'!$B21="","",'Danh mục việc'!C21)</f>
        <v>3. Vận hành trong ca</v>
      </c>
      <c r="D26" s="34" t="str">
        <f>IF('Danh mục việc'!$B21="","",'Danh mục việc'!D21)</f>
        <v>Kiểm tra nhiệt độ lõi món nấu chín (≥ 75°C)</v>
      </c>
      <c r="E26" s="33" t="str">
        <f>IF('Danh mục việc'!$B21="","",'Danh mục việc'!E21)</f>
        <v>Trong ca</v>
      </c>
      <c r="F26" s="36">
        <f>IF('Danh mục việc'!$B21="","",'Danh mục việc'!H21)</f>
        <v>0.5</v>
      </c>
      <c r="G26" s="33" t="str">
        <f>IF('Danh mục việc'!$B21="","",'Danh mục việc'!G21)</f>
        <v/>
      </c>
      <c r="H26" s="37" t="str">
        <f>IF($B26="","",IF('Danh mục việc'!K21&lt;&gt;"Có","Không",IF('Danh mục việc'!F21="Hằng ngày","Có",IF('Danh mục việc'!F21="Hằng tuần",IF(WEEKDAY($D$4,2)=IFERROR(MATCH('Danh mục việc'!G21,'Cấu hình'!$E$13:$E$19,0),0),"Có","Không"),IF('Danh mục việc'!F21="Hằng tháng",IF(DAY($D$4)=IFERROR(VALUE('Danh mục việc'!G21),0),"Có","Không"),"Không")))))</f>
        <v>Có</v>
      </c>
      <c r="I26" s="34" t="str">
        <f>IF('Danh mục việc'!$B21="","",'Danh mục việc'!J21)</f>
        <v>Lê Minh Khoa</v>
      </c>
      <c r="J26" s="38" t="s">
        <v>130</v>
      </c>
      <c r="K26" s="39">
        <v>0.493055555555556</v>
      </c>
      <c r="L26" s="40" t="s">
        <v>81</v>
      </c>
      <c r="M26" s="37" t="str">
        <f t="shared" si="1"/>
        <v>Đúng hạn</v>
      </c>
      <c r="N26" s="40" t="s">
        <v>252</v>
      </c>
      <c r="O26" s="41">
        <f>IF($B26="","",IF(AND(H26="Có",J26&lt;&gt;"Không áp dụng"),'Danh mục việc'!L21,0))</f>
        <v>3</v>
      </c>
      <c r="P26" s="41">
        <f t="shared" si="2"/>
        <v>3</v>
      </c>
    </row>
    <row r="27" ht="15.75" customHeight="1">
      <c r="A27" s="33">
        <f>IF('Danh mục việc'!$B22="","",'Danh mục việc'!A22)</f>
        <v>17</v>
      </c>
      <c r="B27" s="33" t="str">
        <f>IF('Danh mục việc'!$B22="","",'Danh mục việc'!B22)</f>
        <v>VH03</v>
      </c>
      <c r="C27" s="34" t="str">
        <f>IF('Danh mục việc'!$B22="","",'Danh mục việc'!C22)</f>
        <v>3. Vận hành trong ca</v>
      </c>
      <c r="D27" s="34" t="str">
        <f>IF('Danh mục việc'!$B22="","",'Danh mục việc'!D22)</f>
        <v>Giữ nóng/ giữ lạnh món chờ đúng nhiệt độ</v>
      </c>
      <c r="E27" s="33" t="str">
        <f>IF('Danh mục việc'!$B22="","",'Danh mục việc'!E22)</f>
        <v>Trong ca</v>
      </c>
      <c r="F27" s="36">
        <f>IF('Danh mục việc'!$B22="","",'Danh mục việc'!H22)</f>
        <v>0.5208333333</v>
      </c>
      <c r="G27" s="33" t="str">
        <f>IF('Danh mục việc'!$B22="","",'Danh mục việc'!G22)</f>
        <v/>
      </c>
      <c r="H27" s="37" t="str">
        <f>IF($B27="","",IF('Danh mục việc'!K22&lt;&gt;"Có","Không",IF('Danh mục việc'!F22="Hằng ngày","Có",IF('Danh mục việc'!F22="Hằng tuần",IF(WEEKDAY($D$4,2)=IFERROR(MATCH('Danh mục việc'!G22,'Cấu hình'!$E$13:$E$19,0),0),"Có","Không"),IF('Danh mục việc'!F22="Hằng tháng",IF(DAY($D$4)=IFERROR(VALUE('Danh mục việc'!G22),0),"Có","Không"),"Không")))))</f>
        <v>Có</v>
      </c>
      <c r="I27" s="34" t="str">
        <f>IF('Danh mục việc'!$B22="","",'Danh mục việc'!J22)</f>
        <v>Phạm Quốc Huy</v>
      </c>
      <c r="J27" s="38" t="s">
        <v>130</v>
      </c>
      <c r="K27" s="39">
        <v>0.517361111111111</v>
      </c>
      <c r="L27" s="40" t="s">
        <v>77</v>
      </c>
      <c r="M27" s="37" t="str">
        <f t="shared" si="1"/>
        <v>Đúng hạn</v>
      </c>
      <c r="N27" s="40"/>
      <c r="O27" s="41">
        <f>IF($B27="","",IF(AND(H27="Có",J27&lt;&gt;"Không áp dụng"),'Danh mục việc'!L22,0))</f>
        <v>3</v>
      </c>
      <c r="P27" s="41">
        <f t="shared" si="2"/>
        <v>3</v>
      </c>
    </row>
    <row r="28" ht="15.75" customHeight="1">
      <c r="A28" s="33">
        <f>IF('Danh mục việc'!$B23="","",'Danh mục việc'!A23)</f>
        <v>18</v>
      </c>
      <c r="B28" s="33" t="str">
        <f>IF('Danh mục việc'!$B23="","",'Danh mục việc'!B23)</f>
        <v>VH04</v>
      </c>
      <c r="C28" s="34" t="str">
        <f>IF('Danh mục việc'!$B23="","",'Danh mục việc'!C23)</f>
        <v>3. Vận hành trong ca</v>
      </c>
      <c r="D28" s="34" t="str">
        <f>IF('Danh mục việc'!$B23="","",'Danh mục việc'!D23)</f>
        <v>Kiểm tra chất lượng, trình bày món trước khi ra khách</v>
      </c>
      <c r="E28" s="33" t="str">
        <f>IF('Danh mục việc'!$B23="","",'Danh mục việc'!E23)</f>
        <v>Trong ca</v>
      </c>
      <c r="F28" s="36">
        <f>IF('Danh mục việc'!$B23="","",'Danh mục việc'!H23)</f>
        <v>0.5</v>
      </c>
      <c r="G28" s="33" t="str">
        <f>IF('Danh mục việc'!$B23="","",'Danh mục việc'!G23)</f>
        <v/>
      </c>
      <c r="H28" s="37" t="str">
        <f>IF($B28="","",IF('Danh mục việc'!K23&lt;&gt;"Có","Không",IF('Danh mục việc'!F23="Hằng ngày","Có",IF('Danh mục việc'!F23="Hằng tuần",IF(WEEKDAY($D$4,2)=IFERROR(MATCH('Danh mục việc'!G23,'Cấu hình'!$E$13:$E$19,0),0),"Có","Không"),IF('Danh mục việc'!F23="Hằng tháng",IF(DAY($D$4)=IFERROR(VALUE('Danh mục việc'!G23),0),"Có","Không"),"Không")))))</f>
        <v>Có</v>
      </c>
      <c r="I28" s="34" t="str">
        <f>IF('Danh mục việc'!$B23="","",'Danh mục việc'!J23)</f>
        <v>Nguyễn Văn Bình</v>
      </c>
      <c r="J28" s="38" t="s">
        <v>130</v>
      </c>
      <c r="K28" s="39">
        <v>0.496527777777778</v>
      </c>
      <c r="L28" s="40" t="s">
        <v>84</v>
      </c>
      <c r="M28" s="37" t="str">
        <f t="shared" si="1"/>
        <v>Đúng hạn</v>
      </c>
      <c r="N28" s="40"/>
      <c r="O28" s="41">
        <f>IF($B28="","",IF(AND(H28="Có",J28&lt;&gt;"Không áp dụng"),'Danh mục việc'!L23,0))</f>
        <v>2</v>
      </c>
      <c r="P28" s="41">
        <f t="shared" si="2"/>
        <v>2</v>
      </c>
    </row>
    <row r="29" ht="15.75" customHeight="1">
      <c r="A29" s="33">
        <f>IF('Danh mục việc'!$B24="","",'Danh mục việc'!A24)</f>
        <v>19</v>
      </c>
      <c r="B29" s="33" t="str">
        <f>IF('Danh mục việc'!$B24="","",'Danh mục việc'!B24)</f>
        <v>VH05</v>
      </c>
      <c r="C29" s="34" t="str">
        <f>IF('Danh mục việc'!$B24="","",'Danh mục việc'!C24)</f>
        <v>3. Vận hành trong ca</v>
      </c>
      <c r="D29" s="34" t="str">
        <f>IF('Danh mục việc'!$B24="","",'Danh mục việc'!D24)</f>
        <v>Thay và lọc dầu chiên</v>
      </c>
      <c r="E29" s="33" t="str">
        <f>IF('Danh mục việc'!$B24="","",'Danh mục việc'!E24)</f>
        <v>Trong ca</v>
      </c>
      <c r="F29" s="36">
        <f>IF('Danh mục việc'!$B24="","",'Danh mục việc'!H24)</f>
        <v>0.625</v>
      </c>
      <c r="G29" s="33" t="str">
        <f>IF('Danh mục việc'!$B24="","",'Danh mục việc'!G24)</f>
        <v/>
      </c>
      <c r="H29" s="37" t="str">
        <f>IF($B29="","",IF('Danh mục việc'!K24&lt;&gt;"Có","Không",IF('Danh mục việc'!F24="Hằng ngày","Có",IF('Danh mục việc'!F24="Hằng tuần",IF(WEEKDAY($D$4,2)=IFERROR(MATCH('Danh mục việc'!G24,'Cấu hình'!$E$13:$E$19,0),0),"Có","Không"),IF('Danh mục việc'!F24="Hằng tháng",IF(DAY($D$4)=IFERROR(VALUE('Danh mục việc'!G24),0),"Có","Không"),"Không")))))</f>
        <v>Có</v>
      </c>
      <c r="I29" s="34" t="str">
        <f>IF('Danh mục việc'!$B24="","",'Danh mục việc'!J24)</f>
        <v>Phạm Quốc Huy</v>
      </c>
      <c r="J29" s="38"/>
      <c r="K29" s="39"/>
      <c r="L29" s="40"/>
      <c r="M29" s="37" t="str">
        <f t="shared" si="1"/>
        <v>Chưa làm</v>
      </c>
      <c r="N29" s="40"/>
      <c r="O29" s="41">
        <f>IF($B29="","",IF(AND(H29="Có",J29&lt;&gt;"Không áp dụng"),'Danh mục việc'!L24,0))</f>
        <v>2</v>
      </c>
      <c r="P29" s="41">
        <f t="shared" si="2"/>
        <v>0</v>
      </c>
    </row>
    <row r="30" ht="15.75" customHeight="1">
      <c r="A30" s="33">
        <f>IF('Danh mục việc'!$B25="","",'Danh mục việc'!A25)</f>
        <v>20</v>
      </c>
      <c r="B30" s="33" t="str">
        <f>IF('Danh mục việc'!$B25="","",'Danh mục việc'!B25)</f>
        <v>VH06</v>
      </c>
      <c r="C30" s="34" t="str">
        <f>IF('Danh mục việc'!$B25="","",'Danh mục việc'!C25)</f>
        <v>3. Vận hành trong ca</v>
      </c>
      <c r="D30" s="34" t="str">
        <f>IF('Danh mục việc'!$B25="","",'Danh mục việc'!D25)</f>
        <v>Lau dọn đổ tràn, giữ bề mặt sạch liên tục</v>
      </c>
      <c r="E30" s="33" t="str">
        <f>IF('Danh mục việc'!$B25="","",'Danh mục việc'!E25)</f>
        <v>Trong ca</v>
      </c>
      <c r="F30" s="36">
        <f>IF('Danh mục việc'!$B25="","",'Danh mục việc'!H25)</f>
        <v>0.5833333333</v>
      </c>
      <c r="G30" s="33" t="str">
        <f>IF('Danh mục việc'!$B25="","",'Danh mục việc'!G25)</f>
        <v/>
      </c>
      <c r="H30" s="37" t="str">
        <f>IF($B30="","",IF('Danh mục việc'!K25&lt;&gt;"Có","Không",IF('Danh mục việc'!F25="Hằng ngày","Có",IF('Danh mục việc'!F25="Hằng tuần",IF(WEEKDAY($D$4,2)=IFERROR(MATCH('Danh mục việc'!G25,'Cấu hình'!$E$13:$E$19,0),0),"Có","Không"),IF('Danh mục việc'!F25="Hằng tháng",IF(DAY($D$4)=IFERROR(VALUE('Danh mục việc'!G25),0),"Có","Không"),"Không")))))</f>
        <v>Có</v>
      </c>
      <c r="I30" s="34" t="str">
        <f>IF('Danh mục việc'!$B25="","",'Danh mục việc'!J25)</f>
        <v>Võ Thị Mai</v>
      </c>
      <c r="J30" s="38"/>
      <c r="K30" s="39"/>
      <c r="L30" s="40"/>
      <c r="M30" s="37" t="str">
        <f t="shared" si="1"/>
        <v>Chưa làm</v>
      </c>
      <c r="N30" s="40"/>
      <c r="O30" s="41">
        <f>IF($B30="","",IF(AND(H30="Có",J30&lt;&gt;"Không áp dụng"),'Danh mục việc'!L25,0))</f>
        <v>1</v>
      </c>
      <c r="P30" s="41">
        <f t="shared" si="2"/>
        <v>0</v>
      </c>
    </row>
    <row r="31" ht="15.75" customHeight="1">
      <c r="A31" s="33">
        <f>IF('Danh mục việc'!$B26="","",'Danh mục việc'!A26)</f>
        <v>21</v>
      </c>
      <c r="B31" s="33" t="str">
        <f>IF('Danh mục việc'!$B26="","",'Danh mục việc'!B26)</f>
        <v>VH07</v>
      </c>
      <c r="C31" s="34" t="str">
        <f>IF('Danh mục việc'!$B26="","",'Danh mục việc'!C26)</f>
        <v>3. Vận hành trong ca</v>
      </c>
      <c r="D31" s="34" t="str">
        <f>IF('Danh mục việc'!$B26="","",'Danh mục việc'!D26)</f>
        <v>Ghi nhận phản hồi/ khiếu nại món ăn và hướng xử lý</v>
      </c>
      <c r="E31" s="33" t="str">
        <f>IF('Danh mục việc'!$B26="","",'Danh mục việc'!E26)</f>
        <v>Trong ca</v>
      </c>
      <c r="F31" s="36">
        <f>IF('Danh mục việc'!$B26="","",'Danh mục việc'!H26)</f>
        <v>0.875</v>
      </c>
      <c r="G31" s="33" t="str">
        <f>IF('Danh mục việc'!$B26="","",'Danh mục việc'!G26)</f>
        <v/>
      </c>
      <c r="H31" s="37" t="str">
        <f>IF($B31="","",IF('Danh mục việc'!K26&lt;&gt;"Có","Không",IF('Danh mục việc'!F26="Hằng ngày","Có",IF('Danh mục việc'!F26="Hằng tuần",IF(WEEKDAY($D$4,2)=IFERROR(MATCH('Danh mục việc'!G26,'Cấu hình'!$E$13:$E$19,0),0),"Có","Không"),IF('Danh mục việc'!F26="Hằng tháng",IF(DAY($D$4)=IFERROR(VALUE('Danh mục việc'!G26),0),"Có","Không"),"Không")))))</f>
        <v>Có</v>
      </c>
      <c r="I31" s="34" t="str">
        <f>IF('Danh mục việc'!$B26="","",'Danh mục việc'!J26)</f>
        <v>Nguyễn Văn Bình</v>
      </c>
      <c r="J31" s="38"/>
      <c r="K31" s="39"/>
      <c r="L31" s="40"/>
      <c r="M31" s="37" t="str">
        <f t="shared" si="1"/>
        <v>Chưa làm</v>
      </c>
      <c r="N31" s="40"/>
      <c r="O31" s="41">
        <f>IF($B31="","",IF(AND(H31="Có",J31&lt;&gt;"Không áp dụng"),'Danh mục việc'!L26,0))</f>
        <v>2</v>
      </c>
      <c r="P31" s="41">
        <f t="shared" si="2"/>
        <v>0</v>
      </c>
    </row>
    <row r="32" ht="15.75" customHeight="1">
      <c r="A32" s="33">
        <f>IF('Danh mục việc'!$B27="","",'Danh mục việc'!A27)</f>
        <v>22</v>
      </c>
      <c r="B32" s="33" t="str">
        <f>IF('Danh mục việc'!$B27="","",'Danh mục việc'!B27)</f>
        <v>TB01</v>
      </c>
      <c r="C32" s="34" t="str">
        <f>IF('Danh mục việc'!$B27="","",'Danh mục việc'!C27)</f>
        <v>4. Thiết bị &amp; nhiệt độ</v>
      </c>
      <c r="D32" s="34" t="str">
        <f>IF('Danh mục việc'!$B27="","",'Danh mục việc'!D27)</f>
        <v>Đo và ghi nhiệt độ tủ mát, tủ đông (sheet Nhiệt độ)</v>
      </c>
      <c r="E32" s="33" t="str">
        <f>IF('Danh mục việc'!$B27="","",'Danh mục việc'!E27)</f>
        <v>Mở bếp</v>
      </c>
      <c r="F32" s="36">
        <f>IF('Danh mục việc'!$B27="","",'Danh mục việc'!H27)</f>
        <v>0.375</v>
      </c>
      <c r="G32" s="33" t="str">
        <f>IF('Danh mục việc'!$B27="","",'Danh mục việc'!G27)</f>
        <v/>
      </c>
      <c r="H32" s="37" t="str">
        <f>IF($B32="","",IF('Danh mục việc'!K27&lt;&gt;"Có","Không",IF('Danh mục việc'!F27="Hằng ngày","Có",IF('Danh mục việc'!F27="Hằng tuần",IF(WEEKDAY($D$4,2)=IFERROR(MATCH('Danh mục việc'!G27,'Cấu hình'!$E$13:$E$19,0),0),"Có","Không"),IF('Danh mục việc'!F27="Hằng tháng",IF(DAY($D$4)=IFERROR(VALUE('Danh mục việc'!G27),0),"Có","Không"),"Không")))))</f>
        <v>Có</v>
      </c>
      <c r="I32" s="34" t="str">
        <f>IF('Danh mục việc'!$B27="","",'Danh mục việc'!J27)</f>
        <v>Trần Thị Hoa</v>
      </c>
      <c r="J32" s="38" t="s">
        <v>130</v>
      </c>
      <c r="K32" s="39">
        <v>0.368055555555556</v>
      </c>
      <c r="L32" s="40" t="s">
        <v>68</v>
      </c>
      <c r="M32" s="37" t="str">
        <f t="shared" si="1"/>
        <v>Đúng hạn</v>
      </c>
      <c r="N32" s="40" t="s">
        <v>253</v>
      </c>
      <c r="O32" s="41">
        <f>IF($B32="","",IF(AND(H32="Có",J32&lt;&gt;"Không áp dụng"),'Danh mục việc'!L27,0))</f>
        <v>3</v>
      </c>
      <c r="P32" s="41">
        <f t="shared" si="2"/>
        <v>3</v>
      </c>
    </row>
    <row r="33" ht="15.75" customHeight="1">
      <c r="A33" s="33">
        <f>IF('Danh mục việc'!$B28="","",'Danh mục việc'!A28)</f>
        <v>23</v>
      </c>
      <c r="B33" s="33" t="str">
        <f>IF('Danh mục việc'!$B28="","",'Danh mục việc'!B28)</f>
        <v>TB02</v>
      </c>
      <c r="C33" s="34" t="str">
        <f>IF('Danh mục việc'!$B28="","",'Danh mục việc'!C28)</f>
        <v>4. Thiết bị &amp; nhiệt độ</v>
      </c>
      <c r="D33" s="34" t="str">
        <f>IF('Danh mục việc'!$B28="","",'Danh mục việc'!D28)</f>
        <v>Kiểm tra van gas, đường ống, bếp (rò rỉ, ngọn lửa)</v>
      </c>
      <c r="E33" s="33" t="str">
        <f>IF('Danh mục việc'!$B28="","",'Danh mục việc'!E28)</f>
        <v>Mở bếp</v>
      </c>
      <c r="F33" s="36">
        <f>IF('Danh mục việc'!$B28="","",'Danh mục việc'!H28)</f>
        <v>0.375</v>
      </c>
      <c r="G33" s="33" t="str">
        <f>IF('Danh mục việc'!$B28="","",'Danh mục việc'!G28)</f>
        <v/>
      </c>
      <c r="H33" s="37" t="str">
        <f>IF($B33="","",IF('Danh mục việc'!K28&lt;&gt;"Có","Không",IF('Danh mục việc'!F28="Hằng ngày","Có",IF('Danh mục việc'!F28="Hằng tuần",IF(WEEKDAY($D$4,2)=IFERROR(MATCH('Danh mục việc'!G28,'Cấu hình'!$E$13:$E$19,0),0),"Có","Không"),IF('Danh mục việc'!F28="Hằng tháng",IF(DAY($D$4)=IFERROR(VALUE('Danh mục việc'!G28),0),"Có","Không"),"Không")))))</f>
        <v>Có</v>
      </c>
      <c r="I33" s="34" t="str">
        <f>IF('Danh mục việc'!$B28="","",'Danh mục việc'!J28)</f>
        <v>Nguyễn Văn Bình</v>
      </c>
      <c r="J33" s="38" t="s">
        <v>130</v>
      </c>
      <c r="K33" s="39">
        <v>0.361111111111111</v>
      </c>
      <c r="L33" s="40" t="s">
        <v>84</v>
      </c>
      <c r="M33" s="37" t="str">
        <f t="shared" si="1"/>
        <v>Đúng hạn</v>
      </c>
      <c r="N33" s="40"/>
      <c r="O33" s="41">
        <f>IF($B33="","",IF(AND(H33="Có",J33&lt;&gt;"Không áp dụng"),'Danh mục việc'!L28,0))</f>
        <v>3</v>
      </c>
      <c r="P33" s="41">
        <f t="shared" si="2"/>
        <v>3</v>
      </c>
    </row>
    <row r="34" ht="15.75" customHeight="1">
      <c r="A34" s="33">
        <f>IF('Danh mục việc'!$B29="","",'Danh mục việc'!A29)</f>
        <v>24</v>
      </c>
      <c r="B34" s="33" t="str">
        <f>IF('Danh mục việc'!$B29="","",'Danh mục việc'!B29)</f>
        <v>TB03</v>
      </c>
      <c r="C34" s="34" t="str">
        <f>IF('Danh mục việc'!$B29="","",'Danh mục việc'!C29)</f>
        <v>4. Thiết bị &amp; nhiệt độ</v>
      </c>
      <c r="D34" s="34" t="str">
        <f>IF('Danh mục việc'!$B29="","",'Danh mục việc'!D29)</f>
        <v>Kiểm tra bình chữa cháy, lối thoát hiểm thông thoáng</v>
      </c>
      <c r="E34" s="33" t="str">
        <f>IF('Danh mục việc'!$B29="","",'Danh mục việc'!E29)</f>
        <v>Mở bếp</v>
      </c>
      <c r="F34" s="36">
        <f>IF('Danh mục việc'!$B29="","",'Danh mục việc'!H29)</f>
        <v>0.375</v>
      </c>
      <c r="G34" s="33" t="str">
        <f>IF('Danh mục việc'!$B29="","",'Danh mục việc'!G29)</f>
        <v>Thứ hai</v>
      </c>
      <c r="H34" s="37" t="str">
        <f>IF($B34="","",IF('Danh mục việc'!K29&lt;&gt;"Có","Không",IF('Danh mục việc'!F29="Hằng ngày","Có",IF('Danh mục việc'!F29="Hằng tuần",IF(WEEKDAY($D$4,2)=IFERROR(MATCH('Danh mục việc'!G29,'Cấu hình'!$E$13:$E$19,0),0),"Có","Không"),IF('Danh mục việc'!F29="Hằng tháng",IF(DAY($D$4)=IFERROR(VALUE('Danh mục việc'!G29),0),"Có","Không"),"Không")))))</f>
        <v>Không</v>
      </c>
      <c r="I34" s="34" t="str">
        <f>IF('Danh mục việc'!$B29="","",'Danh mục việc'!J29)</f>
        <v>Nguyễn Văn Bình</v>
      </c>
      <c r="J34" s="38"/>
      <c r="K34" s="39"/>
      <c r="L34" s="40"/>
      <c r="M34" s="37" t="str">
        <f t="shared" si="1"/>
        <v>Không áp dụng hôm nay</v>
      </c>
      <c r="N34" s="40"/>
      <c r="O34" s="41">
        <f>IF($B34="","",IF(AND(H34="Có",J34&lt;&gt;"Không áp dụng"),'Danh mục việc'!L29,0))</f>
        <v>0</v>
      </c>
      <c r="P34" s="41">
        <f t="shared" si="2"/>
        <v>0</v>
      </c>
    </row>
    <row r="35" ht="15.75" customHeight="1">
      <c r="A35" s="33">
        <f>IF('Danh mục việc'!$B30="","",'Danh mục việc'!A30)</f>
        <v>25</v>
      </c>
      <c r="B35" s="33" t="str">
        <f>IF('Danh mục việc'!$B30="","",'Danh mục việc'!B30)</f>
        <v>TB04</v>
      </c>
      <c r="C35" s="34" t="str">
        <f>IF('Danh mục việc'!$B30="","",'Danh mục việc'!C30)</f>
        <v>4. Thiết bị &amp; nhiệt độ</v>
      </c>
      <c r="D35" s="34" t="str">
        <f>IF('Danh mục việc'!$B30="","",'Danh mục việc'!D30)</f>
        <v>Vệ sinh, kiểm tra máy rửa chén, máy thái, máy xay</v>
      </c>
      <c r="E35" s="33" t="str">
        <f>IF('Danh mục việc'!$B30="","",'Danh mục việc'!E30)</f>
        <v>Đóng bếp</v>
      </c>
      <c r="F35" s="36">
        <f>IF('Danh mục việc'!$B30="","",'Danh mục việc'!H30)</f>
        <v>0.9166666667</v>
      </c>
      <c r="G35" s="33" t="str">
        <f>IF('Danh mục việc'!$B30="","",'Danh mục việc'!G30)</f>
        <v/>
      </c>
      <c r="H35" s="37" t="str">
        <f>IF($B35="","",IF('Danh mục việc'!K30&lt;&gt;"Có","Không",IF('Danh mục việc'!F30="Hằng ngày","Có",IF('Danh mục việc'!F30="Hằng tuần",IF(WEEKDAY($D$4,2)=IFERROR(MATCH('Danh mục việc'!G30,'Cấu hình'!$E$13:$E$19,0),0),"Có","Không"),IF('Danh mục việc'!F30="Hằng tháng",IF(DAY($D$4)=IFERROR(VALUE('Danh mục việc'!G30),0),"Có","Không"),"Không")))))</f>
        <v>Có</v>
      </c>
      <c r="I35" s="34" t="str">
        <f>IF('Danh mục việc'!$B30="","",'Danh mục việc'!J30)</f>
        <v>Võ Thị Mai</v>
      </c>
      <c r="J35" s="38"/>
      <c r="K35" s="39"/>
      <c r="L35" s="40"/>
      <c r="M35" s="37" t="str">
        <f t="shared" si="1"/>
        <v>Chưa làm</v>
      </c>
      <c r="N35" s="40"/>
      <c r="O35" s="41">
        <f>IF($B35="","",IF(AND(H35="Có",J35&lt;&gt;"Không áp dụng"),'Danh mục việc'!L30,0))</f>
        <v>2</v>
      </c>
      <c r="P35" s="41">
        <f t="shared" si="2"/>
        <v>0</v>
      </c>
    </row>
    <row r="36" ht="15.75" customHeight="1">
      <c r="A36" s="33">
        <f>IF('Danh mục việc'!$B31="","",'Danh mục việc'!A31)</f>
        <v>26</v>
      </c>
      <c r="B36" s="33" t="str">
        <f>IF('Danh mục việc'!$B31="","",'Danh mục việc'!B31)</f>
        <v>TB05</v>
      </c>
      <c r="C36" s="34" t="str">
        <f>IF('Danh mục việc'!$B31="","",'Danh mục việc'!C31)</f>
        <v>4. Thiết bị &amp; nhiệt độ</v>
      </c>
      <c r="D36" s="34" t="str">
        <f>IF('Danh mục việc'!$B31="","",'Danh mục việc'!D31)</f>
        <v>Hiệu chuẩn nhiệt kế (nước đá 0°C)</v>
      </c>
      <c r="E36" s="33" t="str">
        <f>IF('Danh mục việc'!$B31="","",'Danh mục việc'!E31)</f>
        <v>Mở bếp</v>
      </c>
      <c r="F36" s="36">
        <f>IF('Danh mục việc'!$B31="","",'Danh mục việc'!H31)</f>
        <v>0.3958333333</v>
      </c>
      <c r="G36" s="33" t="str">
        <f>IF('Danh mục việc'!$B31="","",'Danh mục việc'!G31)</f>
        <v>Thứ tư</v>
      </c>
      <c r="H36" s="37" t="str">
        <f>IF($B36="","",IF('Danh mục việc'!K31&lt;&gt;"Có","Không",IF('Danh mục việc'!F31="Hằng ngày","Có",IF('Danh mục việc'!F31="Hằng tuần",IF(WEEKDAY($D$4,2)=IFERROR(MATCH('Danh mục việc'!G31,'Cấu hình'!$E$13:$E$19,0),0),"Có","Không"),IF('Danh mục việc'!F31="Hằng tháng",IF(DAY($D$4)=IFERROR(VALUE('Danh mục việc'!G31),0),"Có","Không"),"Không")))))</f>
        <v>Có</v>
      </c>
      <c r="I36" s="34" t="str">
        <f>IF('Danh mục việc'!$B31="","",'Danh mục việc'!J31)</f>
        <v>Trần Thị Hoa</v>
      </c>
      <c r="J36" s="38" t="s">
        <v>130</v>
      </c>
      <c r="K36" s="39">
        <v>0.375</v>
      </c>
      <c r="L36" s="40" t="s">
        <v>68</v>
      </c>
      <c r="M36" s="37" t="str">
        <f t="shared" si="1"/>
        <v>Đúng hạn</v>
      </c>
      <c r="N36" s="40"/>
      <c r="O36" s="41">
        <f>IF($B36="","",IF(AND(H36="Có",J36&lt;&gt;"Không áp dụng"),'Danh mục việc'!L31,0))</f>
        <v>2</v>
      </c>
      <c r="P36" s="41">
        <f t="shared" si="2"/>
        <v>2</v>
      </c>
    </row>
    <row r="37" ht="15.75" customHeight="1">
      <c r="A37" s="33">
        <f>IF('Danh mục việc'!$B32="","",'Danh mục việc'!A32)</f>
        <v>27</v>
      </c>
      <c r="B37" s="33" t="str">
        <f>IF('Danh mục việc'!$B32="","",'Danh mục việc'!B32)</f>
        <v>TB06</v>
      </c>
      <c r="C37" s="34" t="str">
        <f>IF('Danh mục việc'!$B32="","",'Danh mục việc'!C32)</f>
        <v>4. Thiết bị &amp; nhiệt độ</v>
      </c>
      <c r="D37" s="34" t="str">
        <f>IF('Danh mục việc'!$B32="","",'Danh mục việc'!D32)</f>
        <v>Bảo dưỡng định kỳ thiết bị lạnh, hệ thống hút mùi</v>
      </c>
      <c r="E37" s="33" t="str">
        <f>IF('Danh mục việc'!$B32="","",'Danh mục việc'!E32)</f>
        <v>Đóng bếp</v>
      </c>
      <c r="F37" s="36">
        <f>IF('Danh mục việc'!$B32="","",'Danh mục việc'!H32)</f>
        <v>0.7083333333</v>
      </c>
      <c r="G37" s="33">
        <f>IF('Danh mục việc'!$B32="","",'Danh mục việc'!G32)</f>
        <v>15</v>
      </c>
      <c r="H37" s="37" t="str">
        <f>IF($B37="","",IF('Danh mục việc'!K32&lt;&gt;"Có","Không",IF('Danh mục việc'!F32="Hằng ngày","Có",IF('Danh mục việc'!F32="Hằng tuần",IF(WEEKDAY($D$4,2)=IFERROR(MATCH('Danh mục việc'!G32,'Cấu hình'!$E$13:$E$19,0),0),"Có","Không"),IF('Danh mục việc'!F32="Hằng tháng",IF(DAY($D$4)=IFERROR(VALUE('Danh mục việc'!G32),0),"Có","Không"),"Không")))))</f>
        <v>Không</v>
      </c>
      <c r="I37" s="34" t="str">
        <f>IF('Danh mục việc'!$B32="","",'Danh mục việc'!J32)</f>
        <v>Nguyễn Văn Bình</v>
      </c>
      <c r="J37" s="38"/>
      <c r="K37" s="39"/>
      <c r="L37" s="40"/>
      <c r="M37" s="37" t="str">
        <f t="shared" si="1"/>
        <v>Không áp dụng hôm nay</v>
      </c>
      <c r="N37" s="40"/>
      <c r="O37" s="41">
        <f>IF($B37="","",IF(AND(H37="Có",J37&lt;&gt;"Không áp dụng"),'Danh mục việc'!L32,0))</f>
        <v>0</v>
      </c>
      <c r="P37" s="41">
        <f t="shared" si="2"/>
        <v>0</v>
      </c>
    </row>
    <row r="38" ht="15.75" customHeight="1">
      <c r="A38" s="33">
        <f>IF('Danh mục việc'!$B33="","",'Danh mục việc'!A33)</f>
        <v>28</v>
      </c>
      <c r="B38" s="33" t="str">
        <f>IF('Danh mục việc'!$B33="","",'Danh mục việc'!B33)</f>
        <v>KH01</v>
      </c>
      <c r="C38" s="34" t="str">
        <f>IF('Danh mục việc'!$B33="","",'Danh mục việc'!C33)</f>
        <v>5. Kho &amp; nhập hàng</v>
      </c>
      <c r="D38" s="34" t="str">
        <f>IF('Danh mục việc'!$B33="","",'Danh mục việc'!D33)</f>
        <v>Kiểm tra hàng nhập: chứng từ, nhiệt độ, tem nhãn, hạn dùng</v>
      </c>
      <c r="E38" s="33" t="str">
        <f>IF('Danh mục việc'!$B33="","",'Danh mục việc'!E33)</f>
        <v>Mở bếp</v>
      </c>
      <c r="F38" s="36">
        <f>IF('Danh mục việc'!$B33="","",'Danh mục việc'!H33)</f>
        <v>0.4166666667</v>
      </c>
      <c r="G38" s="33" t="str">
        <f>IF('Danh mục việc'!$B33="","",'Danh mục việc'!G33)</f>
        <v/>
      </c>
      <c r="H38" s="37" t="str">
        <f>IF($B38="","",IF('Danh mục việc'!K33&lt;&gt;"Có","Không",IF('Danh mục việc'!F33="Hằng ngày","Có",IF('Danh mục việc'!F33="Hằng tuần",IF(WEEKDAY($D$4,2)=IFERROR(MATCH('Danh mục việc'!G33,'Cấu hình'!$E$13:$E$19,0),0),"Có","Không"),IF('Danh mục việc'!F33="Hằng tháng",IF(DAY($D$4)=IFERROR(VALUE('Danh mục việc'!G33),0),"Có","Không"),"Không")))))</f>
        <v>Có</v>
      </c>
      <c r="I38" s="34" t="str">
        <f>IF('Danh mục việc'!$B33="","",'Danh mục việc'!J33)</f>
        <v>Đặng Văn Tài</v>
      </c>
      <c r="J38" s="38" t="s">
        <v>130</v>
      </c>
      <c r="K38" s="39">
        <v>0.409722222222222</v>
      </c>
      <c r="L38" s="40" t="s">
        <v>85</v>
      </c>
      <c r="M38" s="37" t="str">
        <f t="shared" si="1"/>
        <v>Đúng hạn</v>
      </c>
      <c r="N38" s="40"/>
      <c r="O38" s="41">
        <f>IF($B38="","",IF(AND(H38="Có",J38&lt;&gt;"Không áp dụng"),'Danh mục việc'!L33,0))</f>
        <v>3</v>
      </c>
      <c r="P38" s="41">
        <f t="shared" si="2"/>
        <v>3</v>
      </c>
    </row>
    <row r="39" ht="15.75" customHeight="1">
      <c r="A39" s="33">
        <f>IF('Danh mục việc'!$B34="","",'Danh mục việc'!A34)</f>
        <v>29</v>
      </c>
      <c r="B39" s="33" t="str">
        <f>IF('Danh mục việc'!$B34="","",'Danh mục việc'!B34)</f>
        <v>KH02</v>
      </c>
      <c r="C39" s="34" t="str">
        <f>IF('Danh mục việc'!$B34="","",'Danh mục việc'!C34)</f>
        <v>5. Kho &amp; nhập hàng</v>
      </c>
      <c r="D39" s="34" t="str">
        <f>IF('Danh mục việc'!$B34="","",'Danh mục việc'!D34)</f>
        <v>Sắp xếp kho theo FIFO/ FEFO, tách riêng thực phẩm sống – chín</v>
      </c>
      <c r="E39" s="33" t="str">
        <f>IF('Danh mục việc'!$B34="","",'Danh mục việc'!E34)</f>
        <v>Mở bếp</v>
      </c>
      <c r="F39" s="36">
        <f>IF('Danh mục việc'!$B34="","",'Danh mục việc'!H34)</f>
        <v>0.4583333333</v>
      </c>
      <c r="G39" s="33" t="str">
        <f>IF('Danh mục việc'!$B34="","",'Danh mục việc'!G34)</f>
        <v/>
      </c>
      <c r="H39" s="37" t="str">
        <f>IF($B39="","",IF('Danh mục việc'!K34&lt;&gt;"Có","Không",IF('Danh mục việc'!F34="Hằng ngày","Có",IF('Danh mục việc'!F34="Hằng tuần",IF(WEEKDAY($D$4,2)=IFERROR(MATCH('Danh mục việc'!G34,'Cấu hình'!$E$13:$E$19,0),0),"Có","Không"),IF('Danh mục việc'!F34="Hằng tháng",IF(DAY($D$4)=IFERROR(VALUE('Danh mục việc'!G34),0),"Có","Không"),"Không")))))</f>
        <v>Có</v>
      </c>
      <c r="I39" s="34" t="str">
        <f>IF('Danh mục việc'!$B34="","",'Danh mục việc'!J34)</f>
        <v>Đặng Văn Tài</v>
      </c>
      <c r="J39" s="38" t="s">
        <v>130</v>
      </c>
      <c r="K39" s="39">
        <v>0.451388888888889</v>
      </c>
      <c r="L39" s="40" t="s">
        <v>85</v>
      </c>
      <c r="M39" s="37" t="str">
        <f t="shared" si="1"/>
        <v>Đúng hạn</v>
      </c>
      <c r="N39" s="40"/>
      <c r="O39" s="41">
        <f>IF($B39="","",IF(AND(H39="Có",J39&lt;&gt;"Không áp dụng"),'Danh mục việc'!L34,0))</f>
        <v>2</v>
      </c>
      <c r="P39" s="41">
        <f t="shared" si="2"/>
        <v>2</v>
      </c>
    </row>
    <row r="40" ht="15.75" customHeight="1">
      <c r="A40" s="33">
        <f>IF('Danh mục việc'!$B35="","",'Danh mục việc'!A35)</f>
        <v>30</v>
      </c>
      <c r="B40" s="33" t="str">
        <f>IF('Danh mục việc'!$B35="","",'Danh mục việc'!B35)</f>
        <v>KH03</v>
      </c>
      <c r="C40" s="34" t="str">
        <f>IF('Danh mục việc'!$B35="","",'Danh mục việc'!C35)</f>
        <v>5. Kho &amp; nhập hàng</v>
      </c>
      <c r="D40" s="34" t="str">
        <f>IF('Danh mục việc'!$B35="","",'Danh mục việc'!D35)</f>
        <v>Kiểm kê tồn kho nguyên liệu chính</v>
      </c>
      <c r="E40" s="33" t="str">
        <f>IF('Danh mục việc'!$B35="","",'Danh mục việc'!E35)</f>
        <v>Trong ca</v>
      </c>
      <c r="F40" s="36">
        <f>IF('Danh mục việc'!$B35="","",'Danh mục việc'!H35)</f>
        <v>0.625</v>
      </c>
      <c r="G40" s="33" t="str">
        <f>IF('Danh mục việc'!$B35="","",'Danh mục việc'!G35)</f>
        <v>Thứ sáu</v>
      </c>
      <c r="H40" s="37" t="str">
        <f>IF($B40="","",IF('Danh mục việc'!K35&lt;&gt;"Có","Không",IF('Danh mục việc'!F35="Hằng ngày","Có",IF('Danh mục việc'!F35="Hằng tuần",IF(WEEKDAY($D$4,2)=IFERROR(MATCH('Danh mục việc'!G35,'Cấu hình'!$E$13:$E$19,0),0),"Có","Không"),IF('Danh mục việc'!F35="Hằng tháng",IF(DAY($D$4)=IFERROR(VALUE('Danh mục việc'!G35),0),"Có","Không"),"Không")))))</f>
        <v>Không</v>
      </c>
      <c r="I40" s="34" t="str">
        <f>IF('Danh mục việc'!$B35="","",'Danh mục việc'!J35)</f>
        <v>Đặng Văn Tài</v>
      </c>
      <c r="J40" s="38"/>
      <c r="K40" s="39"/>
      <c r="L40" s="40"/>
      <c r="M40" s="37" t="str">
        <f t="shared" si="1"/>
        <v>Không áp dụng hôm nay</v>
      </c>
      <c r="N40" s="40"/>
      <c r="O40" s="41">
        <f>IF($B40="","",IF(AND(H40="Có",J40&lt;&gt;"Không áp dụng"),'Danh mục việc'!L35,0))</f>
        <v>0</v>
      </c>
      <c r="P40" s="41">
        <f t="shared" si="2"/>
        <v>0</v>
      </c>
    </row>
    <row r="41" ht="15.75" customHeight="1">
      <c r="A41" s="33">
        <f>IF('Danh mục việc'!$B36="","",'Danh mục việc'!A36)</f>
        <v>31</v>
      </c>
      <c r="B41" s="33" t="str">
        <f>IF('Danh mục việc'!$B36="","",'Danh mục việc'!B36)</f>
        <v>KH04</v>
      </c>
      <c r="C41" s="34" t="str">
        <f>IF('Danh mục việc'!$B36="","",'Danh mục việc'!C36)</f>
        <v>5. Kho &amp; nhập hàng</v>
      </c>
      <c r="D41" s="34" t="str">
        <f>IF('Danh mục việc'!$B36="","",'Danh mục việc'!D36)</f>
        <v>Lập phiếu đề xuất đặt hàng</v>
      </c>
      <c r="E41" s="33" t="str">
        <f>IF('Danh mục việc'!$B36="","",'Danh mục việc'!E36)</f>
        <v>Trong ca</v>
      </c>
      <c r="F41" s="36">
        <f>IF('Danh mục việc'!$B36="","",'Danh mục việc'!H36)</f>
        <v>0.6666666667</v>
      </c>
      <c r="G41" s="33" t="str">
        <f>IF('Danh mục việc'!$B36="","",'Danh mục việc'!G36)</f>
        <v>Thứ năm</v>
      </c>
      <c r="H41" s="37" t="str">
        <f>IF($B41="","",IF('Danh mục việc'!K36&lt;&gt;"Có","Không",IF('Danh mục việc'!F36="Hằng ngày","Có",IF('Danh mục việc'!F36="Hằng tuần",IF(WEEKDAY($D$4,2)=IFERROR(MATCH('Danh mục việc'!G36,'Cấu hình'!$E$13:$E$19,0),0),"Có","Không"),IF('Danh mục việc'!F36="Hằng tháng",IF(DAY($D$4)=IFERROR(VALUE('Danh mục việc'!G36),0),"Có","Không"),"Không")))))</f>
        <v>Không</v>
      </c>
      <c r="I41" s="34" t="str">
        <f>IF('Danh mục việc'!$B36="","",'Danh mục việc'!J36)</f>
        <v>Trần Thị Hoa</v>
      </c>
      <c r="J41" s="38"/>
      <c r="K41" s="39"/>
      <c r="L41" s="40"/>
      <c r="M41" s="37" t="str">
        <f t="shared" si="1"/>
        <v>Không áp dụng hôm nay</v>
      </c>
      <c r="N41" s="40"/>
      <c r="O41" s="41">
        <f>IF($B41="","",IF(AND(H41="Có",J41&lt;&gt;"Không áp dụng"),'Danh mục việc'!L36,0))</f>
        <v>0</v>
      </c>
      <c r="P41" s="41">
        <f t="shared" si="2"/>
        <v>0</v>
      </c>
    </row>
    <row r="42" ht="15.75" customHeight="1">
      <c r="A42" s="33">
        <f>IF('Danh mục việc'!$B37="","",'Danh mục việc'!A37)</f>
        <v>32</v>
      </c>
      <c r="B42" s="33" t="str">
        <f>IF('Danh mục việc'!$B37="","",'Danh mục việc'!B37)</f>
        <v>KH05</v>
      </c>
      <c r="C42" s="34" t="str">
        <f>IF('Danh mục việc'!$B37="","",'Danh mục việc'!C37)</f>
        <v>5. Kho &amp; nhập hàng</v>
      </c>
      <c r="D42" s="34" t="str">
        <f>IF('Danh mục việc'!$B37="","",'Danh mục việc'!D37)</f>
        <v>Rà soát hàng sắp hết hạn, xử lý hoặc hủy theo quy định</v>
      </c>
      <c r="E42" s="33" t="str">
        <f>IF('Danh mục việc'!$B37="","",'Danh mục việc'!E37)</f>
        <v>Đóng bếp</v>
      </c>
      <c r="F42" s="36">
        <f>IF('Danh mục việc'!$B37="","",'Danh mục việc'!H37)</f>
        <v>0.9166666667</v>
      </c>
      <c r="G42" s="33" t="str">
        <f>IF('Danh mục việc'!$B37="","",'Danh mục việc'!G37)</f>
        <v/>
      </c>
      <c r="H42" s="37" t="str">
        <f>IF($B42="","",IF('Danh mục việc'!K37&lt;&gt;"Có","Không",IF('Danh mục việc'!F37="Hằng ngày","Có",IF('Danh mục việc'!F37="Hằng tuần",IF(WEEKDAY($D$4,2)=IFERROR(MATCH('Danh mục việc'!G37,'Cấu hình'!$E$13:$E$19,0),0),"Có","Không"),IF('Danh mục việc'!F37="Hằng tháng",IF(DAY($D$4)=IFERROR(VALUE('Danh mục việc'!G37),0),"Có","Không"),"Không")))))</f>
        <v>Có</v>
      </c>
      <c r="I42" s="34" t="str">
        <f>IF('Danh mục việc'!$B37="","",'Danh mục việc'!J37)</f>
        <v>Đặng Văn Tài</v>
      </c>
      <c r="J42" s="38"/>
      <c r="K42" s="39"/>
      <c r="L42" s="40"/>
      <c r="M42" s="37" t="str">
        <f t="shared" si="1"/>
        <v>Chưa làm</v>
      </c>
      <c r="N42" s="40"/>
      <c r="O42" s="41">
        <f>IF($B42="","",IF(AND(H42="Có",J42&lt;&gt;"Không áp dụng"),'Danh mục việc'!L37,0))</f>
        <v>2</v>
      </c>
      <c r="P42" s="41">
        <f t="shared" si="2"/>
        <v>0</v>
      </c>
    </row>
    <row r="43" ht="15.75" customHeight="1">
      <c r="A43" s="33">
        <f>IF('Danh mục việc'!$B38="","",'Danh mục việc'!A38)</f>
        <v>33</v>
      </c>
      <c r="B43" s="33" t="str">
        <f>IF('Danh mục việc'!$B38="","",'Danh mục việc'!B38)</f>
        <v>DB01</v>
      </c>
      <c r="C43" s="34" t="str">
        <f>IF('Danh mục việc'!$B38="","",'Danh mục việc'!C38)</f>
        <v>6. Đóng bếp</v>
      </c>
      <c r="D43" s="34" t="str">
        <f>IF('Danh mục việc'!$B38="","",'Danh mục việc'!D38)</f>
        <v>Bọc kín, dán nhãn, cất thực phẩm thừa vào tủ mát/ tủ đông</v>
      </c>
      <c r="E43" s="33" t="str">
        <f>IF('Danh mục việc'!$B38="","",'Danh mục việc'!E38)</f>
        <v>Đóng bếp</v>
      </c>
      <c r="F43" s="36">
        <f>IF('Danh mục việc'!$B38="","",'Danh mục việc'!H38)</f>
        <v>0.9166666667</v>
      </c>
      <c r="G43" s="33" t="str">
        <f>IF('Danh mục việc'!$B38="","",'Danh mục việc'!G38)</f>
        <v/>
      </c>
      <c r="H43" s="37" t="str">
        <f>IF($B43="","",IF('Danh mục việc'!K38&lt;&gt;"Có","Không",IF('Danh mục việc'!F38="Hằng ngày","Có",IF('Danh mục việc'!F38="Hằng tuần",IF(WEEKDAY($D$4,2)=IFERROR(MATCH('Danh mục việc'!G38,'Cấu hình'!$E$13:$E$19,0),0),"Có","Không"),IF('Danh mục việc'!F38="Hằng tháng",IF(DAY($D$4)=IFERROR(VALUE('Danh mục việc'!G38),0),"Có","Không"),"Không")))))</f>
        <v>Có</v>
      </c>
      <c r="I43" s="34" t="str">
        <f>IF('Danh mục việc'!$B38="","",'Danh mục việc'!J38)</f>
        <v>Lê Minh Khoa</v>
      </c>
      <c r="J43" s="38"/>
      <c r="K43" s="39"/>
      <c r="L43" s="40"/>
      <c r="M43" s="37" t="str">
        <f t="shared" si="1"/>
        <v>Chưa làm</v>
      </c>
      <c r="N43" s="40"/>
      <c r="O43" s="41">
        <f>IF($B43="","",IF(AND(H43="Có",J43&lt;&gt;"Không áp dụng"),'Danh mục việc'!L38,0))</f>
        <v>3</v>
      </c>
      <c r="P43" s="41">
        <f t="shared" si="2"/>
        <v>0</v>
      </c>
    </row>
    <row r="44" ht="15.75" customHeight="1">
      <c r="A44" s="33">
        <f>IF('Danh mục việc'!$B39="","",'Danh mục việc'!A39)</f>
        <v>34</v>
      </c>
      <c r="B44" s="33" t="str">
        <f>IF('Danh mục việc'!$B39="","",'Danh mục việc'!B39)</f>
        <v>DB02</v>
      </c>
      <c r="C44" s="34" t="str">
        <f>IF('Danh mục việc'!$B39="","",'Danh mục việc'!C39)</f>
        <v>6. Đóng bếp</v>
      </c>
      <c r="D44" s="34" t="str">
        <f>IF('Danh mục việc'!$B39="","",'Danh mục việc'!D39)</f>
        <v>Tắt gas, điện thiết bị, đóng van tổng</v>
      </c>
      <c r="E44" s="33" t="str">
        <f>IF('Danh mục việc'!$B39="","",'Danh mục việc'!E39)</f>
        <v>Đóng bếp</v>
      </c>
      <c r="F44" s="36">
        <f>IF('Danh mục việc'!$B39="","",'Danh mục việc'!H39)</f>
        <v>0.9375</v>
      </c>
      <c r="G44" s="33" t="str">
        <f>IF('Danh mục việc'!$B39="","",'Danh mục việc'!G39)</f>
        <v/>
      </c>
      <c r="H44" s="37" t="str">
        <f>IF($B44="","",IF('Danh mục việc'!K39&lt;&gt;"Có","Không",IF('Danh mục việc'!F39="Hằng ngày","Có",IF('Danh mục việc'!F39="Hằng tuần",IF(WEEKDAY($D$4,2)=IFERROR(MATCH('Danh mục việc'!G39,'Cấu hình'!$E$13:$E$19,0),0),"Có","Không"),IF('Danh mục việc'!F39="Hằng tháng",IF(DAY($D$4)=IFERROR(VALUE('Danh mục việc'!G39),0),"Có","Không"),"Không")))))</f>
        <v>Có</v>
      </c>
      <c r="I44" s="34" t="str">
        <f>IF('Danh mục việc'!$B39="","",'Danh mục việc'!J39)</f>
        <v>Nguyễn Văn Bình</v>
      </c>
      <c r="J44" s="38"/>
      <c r="K44" s="39"/>
      <c r="L44" s="40"/>
      <c r="M44" s="37" t="str">
        <f t="shared" si="1"/>
        <v>Chưa làm</v>
      </c>
      <c r="N44" s="40"/>
      <c r="O44" s="41">
        <f>IF($B44="","",IF(AND(H44="Có",J44&lt;&gt;"Không áp dụng"),'Danh mục việc'!L39,0))</f>
        <v>3</v>
      </c>
      <c r="P44" s="41">
        <f t="shared" si="2"/>
        <v>0</v>
      </c>
    </row>
    <row r="45" ht="15.75" customHeight="1">
      <c r="A45" s="33">
        <f>IF('Danh mục việc'!$B40="","",'Danh mục việc'!A40)</f>
        <v>35</v>
      </c>
      <c r="B45" s="33" t="str">
        <f>IF('Danh mục việc'!$B40="","",'Danh mục việc'!B40)</f>
        <v>DB03</v>
      </c>
      <c r="C45" s="34" t="str">
        <f>IF('Danh mục việc'!$B40="","",'Danh mục việc'!C40)</f>
        <v>6. Đóng bếp</v>
      </c>
      <c r="D45" s="34" t="str">
        <f>IF('Danh mục việc'!$B40="","",'Danh mục việc'!D40)</f>
        <v>Vệ sinh bếp, sàn, bàn inox; ngâm rửa dụng cụ</v>
      </c>
      <c r="E45" s="33" t="str">
        <f>IF('Danh mục việc'!$B40="","",'Danh mục việc'!E40)</f>
        <v>Đóng bếp</v>
      </c>
      <c r="F45" s="36">
        <f>IF('Danh mục việc'!$B40="","",'Danh mục việc'!H40)</f>
        <v>0.9375</v>
      </c>
      <c r="G45" s="33" t="str">
        <f>IF('Danh mục việc'!$B40="","",'Danh mục việc'!G40)</f>
        <v/>
      </c>
      <c r="H45" s="37" t="str">
        <f>IF($B45="","",IF('Danh mục việc'!K40&lt;&gt;"Có","Không",IF('Danh mục việc'!F40="Hằng ngày","Có",IF('Danh mục việc'!F40="Hằng tuần",IF(WEEKDAY($D$4,2)=IFERROR(MATCH('Danh mục việc'!G40,'Cấu hình'!$E$13:$E$19,0),0),"Có","Không"),IF('Danh mục việc'!F40="Hằng tháng",IF(DAY($D$4)=IFERROR(VALUE('Danh mục việc'!G40),0),"Có","Không"),"Không")))))</f>
        <v>Có</v>
      </c>
      <c r="I45" s="34" t="str">
        <f>IF('Danh mục việc'!$B40="","",'Danh mục việc'!J40)</f>
        <v>Võ Thị Mai</v>
      </c>
      <c r="J45" s="38"/>
      <c r="K45" s="39"/>
      <c r="L45" s="40"/>
      <c r="M45" s="37" t="str">
        <f t="shared" si="1"/>
        <v>Chưa làm</v>
      </c>
      <c r="N45" s="40"/>
      <c r="O45" s="41">
        <f>IF($B45="","",IF(AND(H45="Có",J45&lt;&gt;"Không áp dụng"),'Danh mục việc'!L40,0))</f>
        <v>3</v>
      </c>
      <c r="P45" s="41">
        <f t="shared" si="2"/>
        <v>0</v>
      </c>
    </row>
    <row r="46" ht="15.75" customHeight="1">
      <c r="A46" s="33">
        <f>IF('Danh mục việc'!$B41="","",'Danh mục việc'!A41)</f>
        <v>36</v>
      </c>
      <c r="B46" s="33" t="str">
        <f>IF('Danh mục việc'!$B41="","",'Danh mục việc'!B41)</f>
        <v>DB04</v>
      </c>
      <c r="C46" s="34" t="str">
        <f>IF('Danh mục việc'!$B41="","",'Danh mục việc'!C41)</f>
        <v>6. Đóng bếp</v>
      </c>
      <c r="D46" s="34" t="str">
        <f>IF('Danh mục việc'!$B41="","",'Danh mục việc'!D41)</f>
        <v>Khóa kho, tủ và cửa bếp</v>
      </c>
      <c r="E46" s="33" t="str">
        <f>IF('Danh mục việc'!$B41="","",'Danh mục việc'!E41)</f>
        <v>Đóng bếp</v>
      </c>
      <c r="F46" s="36">
        <f>IF('Danh mục việc'!$B41="","",'Danh mục việc'!H41)</f>
        <v>0.9583333333</v>
      </c>
      <c r="G46" s="33" t="str">
        <f>IF('Danh mục việc'!$B41="","",'Danh mục việc'!G41)</f>
        <v/>
      </c>
      <c r="H46" s="37" t="str">
        <f>IF($B46="","",IF('Danh mục việc'!K41&lt;&gt;"Có","Không",IF('Danh mục việc'!F41="Hằng ngày","Có",IF('Danh mục việc'!F41="Hằng tuần",IF(WEEKDAY($D$4,2)=IFERROR(MATCH('Danh mục việc'!G41,'Cấu hình'!$E$13:$E$19,0),0),"Có","Không"),IF('Danh mục việc'!F41="Hằng tháng",IF(DAY($D$4)=IFERROR(VALUE('Danh mục việc'!G41),0),"Có","Không"),"Không")))))</f>
        <v>Có</v>
      </c>
      <c r="I46" s="34" t="str">
        <f>IF('Danh mục việc'!$B41="","",'Danh mục việc'!J41)</f>
        <v>Đặng Văn Tài</v>
      </c>
      <c r="J46" s="38"/>
      <c r="K46" s="39"/>
      <c r="L46" s="40"/>
      <c r="M46" s="37" t="str">
        <f t="shared" si="1"/>
        <v>Chưa làm</v>
      </c>
      <c r="N46" s="40"/>
      <c r="O46" s="41">
        <f>IF($B46="","",IF(AND(H46="Có",J46&lt;&gt;"Không áp dụng"),'Danh mục việc'!L41,0))</f>
        <v>2</v>
      </c>
      <c r="P46" s="41">
        <f t="shared" si="2"/>
        <v>0</v>
      </c>
    </row>
    <row r="47" ht="15.75" customHeight="1">
      <c r="A47" s="33">
        <f>IF('Danh mục việc'!$B42="","",'Danh mục việc'!A42)</f>
        <v>37</v>
      </c>
      <c r="B47" s="33" t="str">
        <f>IF('Danh mục việc'!$B42="","",'Danh mục việc'!B42)</f>
        <v>DB05</v>
      </c>
      <c r="C47" s="34" t="str">
        <f>IF('Danh mục việc'!$B42="","",'Danh mục việc'!C42)</f>
        <v>6. Đóng bếp</v>
      </c>
      <c r="D47" s="34" t="str">
        <f>IF('Danh mục việc'!$B42="","",'Danh mục việc'!D42)</f>
        <v>Ghi nhật ký giao ca và số liệu hao hụt</v>
      </c>
      <c r="E47" s="33" t="str">
        <f>IF('Danh mục việc'!$B42="","",'Danh mục việc'!E42)</f>
        <v>Đóng bếp</v>
      </c>
      <c r="F47" s="36">
        <f>IF('Danh mục việc'!$B42="","",'Danh mục việc'!H42)</f>
        <v>0.9583333333</v>
      </c>
      <c r="G47" s="33" t="str">
        <f>IF('Danh mục việc'!$B42="","",'Danh mục việc'!G42)</f>
        <v/>
      </c>
      <c r="H47" s="37" t="str">
        <f>IF($B47="","",IF('Danh mục việc'!K42&lt;&gt;"Có","Không",IF('Danh mục việc'!F42="Hằng ngày","Có",IF('Danh mục việc'!F42="Hằng tuần",IF(WEEKDAY($D$4,2)=IFERROR(MATCH('Danh mục việc'!G42,'Cấu hình'!$E$13:$E$19,0),0),"Có","Không"),IF('Danh mục việc'!F42="Hằng tháng",IF(DAY($D$4)=IFERROR(VALUE('Danh mục việc'!G42),0),"Có","Không"),"Không")))))</f>
        <v>Có</v>
      </c>
      <c r="I47" s="34" t="str">
        <f>IF('Danh mục việc'!$B42="","",'Danh mục việc'!J42)</f>
        <v>Nguyễn Văn Bình</v>
      </c>
      <c r="J47" s="38"/>
      <c r="K47" s="39"/>
      <c r="L47" s="40"/>
      <c r="M47" s="37" t="str">
        <f t="shared" si="1"/>
        <v>Chưa làm</v>
      </c>
      <c r="N47" s="40"/>
      <c r="O47" s="41">
        <f>IF($B47="","",IF(AND(H47="Có",J47&lt;&gt;"Không áp dụng"),'Danh mục việc'!L42,0))</f>
        <v>1</v>
      </c>
      <c r="P47" s="41">
        <f t="shared" si="2"/>
        <v>0</v>
      </c>
    </row>
    <row r="48" ht="15.75" customHeight="1">
      <c r="A48" s="33" t="str">
        <f>IF('Danh mục việc'!$B43="","",'Danh mục việc'!A43)</f>
        <v/>
      </c>
      <c r="B48" s="33" t="str">
        <f>IF('Danh mục việc'!$B43="","",'Danh mục việc'!B43)</f>
        <v/>
      </c>
      <c r="C48" s="34" t="str">
        <f>IF('Danh mục việc'!$B43="","",'Danh mục việc'!C43)</f>
        <v/>
      </c>
      <c r="D48" s="34" t="str">
        <f>IF('Danh mục việc'!$B43="","",'Danh mục việc'!D43)</f>
        <v/>
      </c>
      <c r="E48" s="33" t="str">
        <f>IF('Danh mục việc'!$B43="","",'Danh mục việc'!E43)</f>
        <v/>
      </c>
      <c r="F48" s="36" t="str">
        <f>IF('Danh mục việc'!$B43="","",'Danh mục việc'!H43)</f>
        <v/>
      </c>
      <c r="G48" s="33" t="str">
        <f>IF('Danh mục việc'!$B43="","",'Danh mục việc'!G43)</f>
        <v/>
      </c>
      <c r="H48" s="37" t="str">
        <f>IF($B48="","",IF('Danh mục việc'!K43&lt;&gt;"Có","Không",IF('Danh mục việc'!F43="Hằng ngày","Có",IF('Danh mục việc'!F43="Hằng tuần",IF(WEEKDAY($D$4,2)=IFERROR(MATCH('Danh mục việc'!G43,'Cấu hình'!$E$13:$E$19,0),0),"Có","Không"),IF('Danh mục việc'!F43="Hằng tháng",IF(DAY($D$4)=IFERROR(VALUE('Danh mục việc'!G43),0),"Có","Không"),"Không")))))</f>
        <v/>
      </c>
      <c r="I48" s="34" t="str">
        <f>IF('Danh mục việc'!$B43="","",'Danh mục việc'!J43)</f>
        <v/>
      </c>
      <c r="J48" s="38"/>
      <c r="K48" s="39"/>
      <c r="L48" s="40"/>
      <c r="M48" s="37" t="str">
        <f t="shared" si="1"/>
        <v/>
      </c>
      <c r="N48" s="40"/>
      <c r="O48" s="41" t="str">
        <f>IF($B48="","",IF(AND(H48="Có",J48&lt;&gt;"Không áp dụng"),'Danh mục việc'!L43,0))</f>
        <v/>
      </c>
      <c r="P48" s="41" t="str">
        <f t="shared" si="2"/>
        <v/>
      </c>
    </row>
    <row r="49" ht="15.75" customHeight="1">
      <c r="A49" s="33" t="str">
        <f>IF('Danh mục việc'!$B44="","",'Danh mục việc'!A44)</f>
        <v/>
      </c>
      <c r="B49" s="33" t="str">
        <f>IF('Danh mục việc'!$B44="","",'Danh mục việc'!B44)</f>
        <v/>
      </c>
      <c r="C49" s="34" t="str">
        <f>IF('Danh mục việc'!$B44="","",'Danh mục việc'!C44)</f>
        <v/>
      </c>
      <c r="D49" s="34" t="str">
        <f>IF('Danh mục việc'!$B44="","",'Danh mục việc'!D44)</f>
        <v/>
      </c>
      <c r="E49" s="33" t="str">
        <f>IF('Danh mục việc'!$B44="","",'Danh mục việc'!E44)</f>
        <v/>
      </c>
      <c r="F49" s="36" t="str">
        <f>IF('Danh mục việc'!$B44="","",'Danh mục việc'!H44)</f>
        <v/>
      </c>
      <c r="G49" s="33" t="str">
        <f>IF('Danh mục việc'!$B44="","",'Danh mục việc'!G44)</f>
        <v/>
      </c>
      <c r="H49" s="37" t="str">
        <f>IF($B49="","",IF('Danh mục việc'!K44&lt;&gt;"Có","Không",IF('Danh mục việc'!F44="Hằng ngày","Có",IF('Danh mục việc'!F44="Hằng tuần",IF(WEEKDAY($D$4,2)=IFERROR(MATCH('Danh mục việc'!G44,'Cấu hình'!$E$13:$E$19,0),0),"Có","Không"),IF('Danh mục việc'!F44="Hằng tháng",IF(DAY($D$4)=IFERROR(VALUE('Danh mục việc'!G44),0),"Có","Không"),"Không")))))</f>
        <v/>
      </c>
      <c r="I49" s="34" t="str">
        <f>IF('Danh mục việc'!$B44="","",'Danh mục việc'!J44)</f>
        <v/>
      </c>
      <c r="J49" s="38"/>
      <c r="K49" s="39"/>
      <c r="L49" s="40"/>
      <c r="M49" s="37" t="str">
        <f t="shared" si="1"/>
        <v/>
      </c>
      <c r="N49" s="40"/>
      <c r="O49" s="41" t="str">
        <f>IF($B49="","",IF(AND(H49="Có",J49&lt;&gt;"Không áp dụng"),'Danh mục việc'!L44,0))</f>
        <v/>
      </c>
      <c r="P49" s="41" t="str">
        <f t="shared" si="2"/>
        <v/>
      </c>
    </row>
    <row r="50" ht="15.75" customHeight="1">
      <c r="A50" s="33" t="str">
        <f>IF('Danh mục việc'!$B45="","",'Danh mục việc'!A45)</f>
        <v/>
      </c>
      <c r="B50" s="33" t="str">
        <f>IF('Danh mục việc'!$B45="","",'Danh mục việc'!B45)</f>
        <v/>
      </c>
      <c r="C50" s="34" t="str">
        <f>IF('Danh mục việc'!$B45="","",'Danh mục việc'!C45)</f>
        <v/>
      </c>
      <c r="D50" s="34" t="str">
        <f>IF('Danh mục việc'!$B45="","",'Danh mục việc'!D45)</f>
        <v/>
      </c>
      <c r="E50" s="33" t="str">
        <f>IF('Danh mục việc'!$B45="","",'Danh mục việc'!E45)</f>
        <v/>
      </c>
      <c r="F50" s="36" t="str">
        <f>IF('Danh mục việc'!$B45="","",'Danh mục việc'!H45)</f>
        <v/>
      </c>
      <c r="G50" s="33" t="str">
        <f>IF('Danh mục việc'!$B45="","",'Danh mục việc'!G45)</f>
        <v/>
      </c>
      <c r="H50" s="37" t="str">
        <f>IF($B50="","",IF('Danh mục việc'!K45&lt;&gt;"Có","Không",IF('Danh mục việc'!F45="Hằng ngày","Có",IF('Danh mục việc'!F45="Hằng tuần",IF(WEEKDAY($D$4,2)=IFERROR(MATCH('Danh mục việc'!G45,'Cấu hình'!$E$13:$E$19,0),0),"Có","Không"),IF('Danh mục việc'!F45="Hằng tháng",IF(DAY($D$4)=IFERROR(VALUE('Danh mục việc'!G45),0),"Có","Không"),"Không")))))</f>
        <v/>
      </c>
      <c r="I50" s="34" t="str">
        <f>IF('Danh mục việc'!$B45="","",'Danh mục việc'!J45)</f>
        <v/>
      </c>
      <c r="J50" s="38"/>
      <c r="K50" s="39"/>
      <c r="L50" s="40"/>
      <c r="M50" s="37" t="str">
        <f t="shared" si="1"/>
        <v/>
      </c>
      <c r="N50" s="40"/>
      <c r="O50" s="41" t="str">
        <f>IF($B50="","",IF(AND(H50="Có",J50&lt;&gt;"Không áp dụng"),'Danh mục việc'!L45,0))</f>
        <v/>
      </c>
      <c r="P50" s="41" t="str">
        <f t="shared" si="2"/>
        <v/>
      </c>
    </row>
    <row r="51" ht="15.75" customHeight="1">
      <c r="A51" s="33" t="str">
        <f>IF('Danh mục việc'!$B46="","",'Danh mục việc'!A46)</f>
        <v/>
      </c>
      <c r="B51" s="33" t="str">
        <f>IF('Danh mục việc'!$B46="","",'Danh mục việc'!B46)</f>
        <v/>
      </c>
      <c r="C51" s="34" t="str">
        <f>IF('Danh mục việc'!$B46="","",'Danh mục việc'!C46)</f>
        <v/>
      </c>
      <c r="D51" s="34" t="str">
        <f>IF('Danh mục việc'!$B46="","",'Danh mục việc'!D46)</f>
        <v/>
      </c>
      <c r="E51" s="33" t="str">
        <f>IF('Danh mục việc'!$B46="","",'Danh mục việc'!E46)</f>
        <v/>
      </c>
      <c r="F51" s="36" t="str">
        <f>IF('Danh mục việc'!$B46="","",'Danh mục việc'!H46)</f>
        <v/>
      </c>
      <c r="G51" s="33" t="str">
        <f>IF('Danh mục việc'!$B46="","",'Danh mục việc'!G46)</f>
        <v/>
      </c>
      <c r="H51" s="37" t="str">
        <f>IF($B51="","",IF('Danh mục việc'!K46&lt;&gt;"Có","Không",IF('Danh mục việc'!F46="Hằng ngày","Có",IF('Danh mục việc'!F46="Hằng tuần",IF(WEEKDAY($D$4,2)=IFERROR(MATCH('Danh mục việc'!G46,'Cấu hình'!$E$13:$E$19,0),0),"Có","Không"),IF('Danh mục việc'!F46="Hằng tháng",IF(DAY($D$4)=IFERROR(VALUE('Danh mục việc'!G46),0),"Có","Không"),"Không")))))</f>
        <v/>
      </c>
      <c r="I51" s="34" t="str">
        <f>IF('Danh mục việc'!$B46="","",'Danh mục việc'!J46)</f>
        <v/>
      </c>
      <c r="J51" s="38"/>
      <c r="K51" s="39"/>
      <c r="L51" s="40"/>
      <c r="M51" s="37" t="str">
        <f t="shared" si="1"/>
        <v/>
      </c>
      <c r="N51" s="40"/>
      <c r="O51" s="41" t="str">
        <f>IF($B51="","",IF(AND(H51="Có",J51&lt;&gt;"Không áp dụng"),'Danh mục việc'!L46,0))</f>
        <v/>
      </c>
      <c r="P51" s="41" t="str">
        <f t="shared" si="2"/>
        <v/>
      </c>
    </row>
    <row r="52" ht="15.75" customHeight="1">
      <c r="A52" s="33" t="str">
        <f>IF('Danh mục việc'!$B47="","",'Danh mục việc'!A47)</f>
        <v/>
      </c>
      <c r="B52" s="33" t="str">
        <f>IF('Danh mục việc'!$B47="","",'Danh mục việc'!B47)</f>
        <v/>
      </c>
      <c r="C52" s="34" t="str">
        <f>IF('Danh mục việc'!$B47="","",'Danh mục việc'!C47)</f>
        <v/>
      </c>
      <c r="D52" s="34" t="str">
        <f>IF('Danh mục việc'!$B47="","",'Danh mục việc'!D47)</f>
        <v/>
      </c>
      <c r="E52" s="33" t="str">
        <f>IF('Danh mục việc'!$B47="","",'Danh mục việc'!E47)</f>
        <v/>
      </c>
      <c r="F52" s="36" t="str">
        <f>IF('Danh mục việc'!$B47="","",'Danh mục việc'!H47)</f>
        <v/>
      </c>
      <c r="G52" s="33" t="str">
        <f>IF('Danh mục việc'!$B47="","",'Danh mục việc'!G47)</f>
        <v/>
      </c>
      <c r="H52" s="37" t="str">
        <f>IF($B52="","",IF('Danh mục việc'!K47&lt;&gt;"Có","Không",IF('Danh mục việc'!F47="Hằng ngày","Có",IF('Danh mục việc'!F47="Hằng tuần",IF(WEEKDAY($D$4,2)=IFERROR(MATCH('Danh mục việc'!G47,'Cấu hình'!$E$13:$E$19,0),0),"Có","Không"),IF('Danh mục việc'!F47="Hằng tháng",IF(DAY($D$4)=IFERROR(VALUE('Danh mục việc'!G47),0),"Có","Không"),"Không")))))</f>
        <v/>
      </c>
      <c r="I52" s="34" t="str">
        <f>IF('Danh mục việc'!$B47="","",'Danh mục việc'!J47)</f>
        <v/>
      </c>
      <c r="J52" s="38"/>
      <c r="K52" s="39"/>
      <c r="L52" s="40"/>
      <c r="M52" s="37" t="str">
        <f t="shared" si="1"/>
        <v/>
      </c>
      <c r="N52" s="40"/>
      <c r="O52" s="41" t="str">
        <f>IF($B52="","",IF(AND(H52="Có",J52&lt;&gt;"Không áp dụng"),'Danh mục việc'!L47,0))</f>
        <v/>
      </c>
      <c r="P52" s="41" t="str">
        <f t="shared" si="2"/>
        <v/>
      </c>
    </row>
    <row r="53" ht="15.75" customHeight="1">
      <c r="A53" s="33" t="str">
        <f>IF('Danh mục việc'!$B48="","",'Danh mục việc'!A48)</f>
        <v/>
      </c>
      <c r="B53" s="33" t="str">
        <f>IF('Danh mục việc'!$B48="","",'Danh mục việc'!B48)</f>
        <v/>
      </c>
      <c r="C53" s="34" t="str">
        <f>IF('Danh mục việc'!$B48="","",'Danh mục việc'!C48)</f>
        <v/>
      </c>
      <c r="D53" s="34" t="str">
        <f>IF('Danh mục việc'!$B48="","",'Danh mục việc'!D48)</f>
        <v/>
      </c>
      <c r="E53" s="33" t="str">
        <f>IF('Danh mục việc'!$B48="","",'Danh mục việc'!E48)</f>
        <v/>
      </c>
      <c r="F53" s="36" t="str">
        <f>IF('Danh mục việc'!$B48="","",'Danh mục việc'!H48)</f>
        <v/>
      </c>
      <c r="G53" s="33" t="str">
        <f>IF('Danh mục việc'!$B48="","",'Danh mục việc'!G48)</f>
        <v/>
      </c>
      <c r="H53" s="37" t="str">
        <f>IF($B53="","",IF('Danh mục việc'!K48&lt;&gt;"Có","Không",IF('Danh mục việc'!F48="Hằng ngày","Có",IF('Danh mục việc'!F48="Hằng tuần",IF(WEEKDAY($D$4,2)=IFERROR(MATCH('Danh mục việc'!G48,'Cấu hình'!$E$13:$E$19,0),0),"Có","Không"),IF('Danh mục việc'!F48="Hằng tháng",IF(DAY($D$4)=IFERROR(VALUE('Danh mục việc'!G48),0),"Có","Không"),"Không")))))</f>
        <v/>
      </c>
      <c r="I53" s="34" t="str">
        <f>IF('Danh mục việc'!$B48="","",'Danh mục việc'!J48)</f>
        <v/>
      </c>
      <c r="J53" s="38"/>
      <c r="K53" s="39"/>
      <c r="L53" s="40"/>
      <c r="M53" s="37" t="str">
        <f t="shared" si="1"/>
        <v/>
      </c>
      <c r="N53" s="40"/>
      <c r="O53" s="41" t="str">
        <f>IF($B53="","",IF(AND(H53="Có",J53&lt;&gt;"Không áp dụng"),'Danh mục việc'!L48,0))</f>
        <v/>
      </c>
      <c r="P53" s="41" t="str">
        <f t="shared" si="2"/>
        <v/>
      </c>
    </row>
    <row r="54" ht="15.75" customHeight="1">
      <c r="A54" s="33" t="str">
        <f>IF('Danh mục việc'!$B49="","",'Danh mục việc'!A49)</f>
        <v/>
      </c>
      <c r="B54" s="33" t="str">
        <f>IF('Danh mục việc'!$B49="","",'Danh mục việc'!B49)</f>
        <v/>
      </c>
      <c r="C54" s="34" t="str">
        <f>IF('Danh mục việc'!$B49="","",'Danh mục việc'!C49)</f>
        <v/>
      </c>
      <c r="D54" s="34" t="str">
        <f>IF('Danh mục việc'!$B49="","",'Danh mục việc'!D49)</f>
        <v/>
      </c>
      <c r="E54" s="33" t="str">
        <f>IF('Danh mục việc'!$B49="","",'Danh mục việc'!E49)</f>
        <v/>
      </c>
      <c r="F54" s="36" t="str">
        <f>IF('Danh mục việc'!$B49="","",'Danh mục việc'!H49)</f>
        <v/>
      </c>
      <c r="G54" s="33" t="str">
        <f>IF('Danh mục việc'!$B49="","",'Danh mục việc'!G49)</f>
        <v/>
      </c>
      <c r="H54" s="37" t="str">
        <f>IF($B54="","",IF('Danh mục việc'!K49&lt;&gt;"Có","Không",IF('Danh mục việc'!F49="Hằng ngày","Có",IF('Danh mục việc'!F49="Hằng tuần",IF(WEEKDAY($D$4,2)=IFERROR(MATCH('Danh mục việc'!G49,'Cấu hình'!$E$13:$E$19,0),0),"Có","Không"),IF('Danh mục việc'!F49="Hằng tháng",IF(DAY($D$4)=IFERROR(VALUE('Danh mục việc'!G49),0),"Có","Không"),"Không")))))</f>
        <v/>
      </c>
      <c r="I54" s="34" t="str">
        <f>IF('Danh mục việc'!$B49="","",'Danh mục việc'!J49)</f>
        <v/>
      </c>
      <c r="J54" s="38"/>
      <c r="K54" s="39"/>
      <c r="L54" s="40"/>
      <c r="M54" s="37" t="str">
        <f t="shared" si="1"/>
        <v/>
      </c>
      <c r="N54" s="40"/>
      <c r="O54" s="41" t="str">
        <f>IF($B54="","",IF(AND(H54="Có",J54&lt;&gt;"Không áp dụng"),'Danh mục việc'!L49,0))</f>
        <v/>
      </c>
      <c r="P54" s="41" t="str">
        <f t="shared" si="2"/>
        <v/>
      </c>
    </row>
    <row r="55" ht="15.75" customHeight="1">
      <c r="A55" s="33" t="str">
        <f>IF('Danh mục việc'!$B50="","",'Danh mục việc'!A50)</f>
        <v/>
      </c>
      <c r="B55" s="33" t="str">
        <f>IF('Danh mục việc'!$B50="","",'Danh mục việc'!B50)</f>
        <v/>
      </c>
      <c r="C55" s="34" t="str">
        <f>IF('Danh mục việc'!$B50="","",'Danh mục việc'!C50)</f>
        <v/>
      </c>
      <c r="D55" s="34" t="str">
        <f>IF('Danh mục việc'!$B50="","",'Danh mục việc'!D50)</f>
        <v/>
      </c>
      <c r="E55" s="33" t="str">
        <f>IF('Danh mục việc'!$B50="","",'Danh mục việc'!E50)</f>
        <v/>
      </c>
      <c r="F55" s="36" t="str">
        <f>IF('Danh mục việc'!$B50="","",'Danh mục việc'!H50)</f>
        <v/>
      </c>
      <c r="G55" s="33" t="str">
        <f>IF('Danh mục việc'!$B50="","",'Danh mục việc'!G50)</f>
        <v/>
      </c>
      <c r="H55" s="37" t="str">
        <f>IF($B55="","",IF('Danh mục việc'!K50&lt;&gt;"Có","Không",IF('Danh mục việc'!F50="Hằng ngày","Có",IF('Danh mục việc'!F50="Hằng tuần",IF(WEEKDAY($D$4,2)=IFERROR(MATCH('Danh mục việc'!G50,'Cấu hình'!$E$13:$E$19,0),0),"Có","Không"),IF('Danh mục việc'!F50="Hằng tháng",IF(DAY($D$4)=IFERROR(VALUE('Danh mục việc'!G50),0),"Có","Không"),"Không")))))</f>
        <v/>
      </c>
      <c r="I55" s="34" t="str">
        <f>IF('Danh mục việc'!$B50="","",'Danh mục việc'!J50)</f>
        <v/>
      </c>
      <c r="J55" s="38"/>
      <c r="K55" s="39"/>
      <c r="L55" s="40"/>
      <c r="M55" s="37" t="str">
        <f t="shared" si="1"/>
        <v/>
      </c>
      <c r="N55" s="40"/>
      <c r="O55" s="41" t="str">
        <f>IF($B55="","",IF(AND(H55="Có",J55&lt;&gt;"Không áp dụng"),'Danh mục việc'!L50,0))</f>
        <v/>
      </c>
      <c r="P55" s="41" t="str">
        <f t="shared" si="2"/>
        <v/>
      </c>
    </row>
    <row r="56" ht="15.75" customHeight="1">
      <c r="A56" s="33" t="str">
        <f>IF('Danh mục việc'!$B51="","",'Danh mục việc'!A51)</f>
        <v/>
      </c>
      <c r="B56" s="33" t="str">
        <f>IF('Danh mục việc'!$B51="","",'Danh mục việc'!B51)</f>
        <v/>
      </c>
      <c r="C56" s="34" t="str">
        <f>IF('Danh mục việc'!$B51="","",'Danh mục việc'!C51)</f>
        <v/>
      </c>
      <c r="D56" s="34" t="str">
        <f>IF('Danh mục việc'!$B51="","",'Danh mục việc'!D51)</f>
        <v/>
      </c>
      <c r="E56" s="33" t="str">
        <f>IF('Danh mục việc'!$B51="","",'Danh mục việc'!E51)</f>
        <v/>
      </c>
      <c r="F56" s="36" t="str">
        <f>IF('Danh mục việc'!$B51="","",'Danh mục việc'!H51)</f>
        <v/>
      </c>
      <c r="G56" s="33" t="str">
        <f>IF('Danh mục việc'!$B51="","",'Danh mục việc'!G51)</f>
        <v/>
      </c>
      <c r="H56" s="37" t="str">
        <f>IF($B56="","",IF('Danh mục việc'!K51&lt;&gt;"Có","Không",IF('Danh mục việc'!F51="Hằng ngày","Có",IF('Danh mục việc'!F51="Hằng tuần",IF(WEEKDAY($D$4,2)=IFERROR(MATCH('Danh mục việc'!G51,'Cấu hình'!$E$13:$E$19,0),0),"Có","Không"),IF('Danh mục việc'!F51="Hằng tháng",IF(DAY($D$4)=IFERROR(VALUE('Danh mục việc'!G51),0),"Có","Không"),"Không")))))</f>
        <v/>
      </c>
      <c r="I56" s="34" t="str">
        <f>IF('Danh mục việc'!$B51="","",'Danh mục việc'!J51)</f>
        <v/>
      </c>
      <c r="J56" s="38"/>
      <c r="K56" s="39"/>
      <c r="L56" s="40"/>
      <c r="M56" s="37" t="str">
        <f t="shared" si="1"/>
        <v/>
      </c>
      <c r="N56" s="40"/>
      <c r="O56" s="41" t="str">
        <f>IF($B56="","",IF(AND(H56="Có",J56&lt;&gt;"Không áp dụng"),'Danh mục việc'!L51,0))</f>
        <v/>
      </c>
      <c r="P56" s="41" t="str">
        <f t="shared" si="2"/>
        <v/>
      </c>
    </row>
    <row r="57" ht="15.75" customHeight="1">
      <c r="A57" s="33" t="str">
        <f>IF('Danh mục việc'!$B52="","",'Danh mục việc'!A52)</f>
        <v/>
      </c>
      <c r="B57" s="33" t="str">
        <f>IF('Danh mục việc'!$B52="","",'Danh mục việc'!B52)</f>
        <v/>
      </c>
      <c r="C57" s="34" t="str">
        <f>IF('Danh mục việc'!$B52="","",'Danh mục việc'!C52)</f>
        <v/>
      </c>
      <c r="D57" s="34" t="str">
        <f>IF('Danh mục việc'!$B52="","",'Danh mục việc'!D52)</f>
        <v/>
      </c>
      <c r="E57" s="33" t="str">
        <f>IF('Danh mục việc'!$B52="","",'Danh mục việc'!E52)</f>
        <v/>
      </c>
      <c r="F57" s="36" t="str">
        <f>IF('Danh mục việc'!$B52="","",'Danh mục việc'!H52)</f>
        <v/>
      </c>
      <c r="G57" s="33" t="str">
        <f>IF('Danh mục việc'!$B52="","",'Danh mục việc'!G52)</f>
        <v/>
      </c>
      <c r="H57" s="37" t="str">
        <f>IF($B57="","",IF('Danh mục việc'!K52&lt;&gt;"Có","Không",IF('Danh mục việc'!F52="Hằng ngày","Có",IF('Danh mục việc'!F52="Hằng tuần",IF(WEEKDAY($D$4,2)=IFERROR(MATCH('Danh mục việc'!G52,'Cấu hình'!$E$13:$E$19,0),0),"Có","Không"),IF('Danh mục việc'!F52="Hằng tháng",IF(DAY($D$4)=IFERROR(VALUE('Danh mục việc'!G52),0),"Có","Không"),"Không")))))</f>
        <v/>
      </c>
      <c r="I57" s="34" t="str">
        <f>IF('Danh mục việc'!$B52="","",'Danh mục việc'!J52)</f>
        <v/>
      </c>
      <c r="J57" s="38"/>
      <c r="K57" s="39"/>
      <c r="L57" s="40"/>
      <c r="M57" s="37" t="str">
        <f t="shared" si="1"/>
        <v/>
      </c>
      <c r="N57" s="40"/>
      <c r="O57" s="41" t="str">
        <f>IF($B57="","",IF(AND(H57="Có",J57&lt;&gt;"Không áp dụng"),'Danh mục việc'!L52,0))</f>
        <v/>
      </c>
      <c r="P57" s="41" t="str">
        <f t="shared" si="2"/>
        <v/>
      </c>
    </row>
    <row r="58" ht="15.75" customHeight="1">
      <c r="A58" s="33" t="str">
        <f>IF('Danh mục việc'!$B53="","",'Danh mục việc'!A53)</f>
        <v/>
      </c>
      <c r="B58" s="33" t="str">
        <f>IF('Danh mục việc'!$B53="","",'Danh mục việc'!B53)</f>
        <v/>
      </c>
      <c r="C58" s="34" t="str">
        <f>IF('Danh mục việc'!$B53="","",'Danh mục việc'!C53)</f>
        <v/>
      </c>
      <c r="D58" s="34" t="str">
        <f>IF('Danh mục việc'!$B53="","",'Danh mục việc'!D53)</f>
        <v/>
      </c>
      <c r="E58" s="33" t="str">
        <f>IF('Danh mục việc'!$B53="","",'Danh mục việc'!E53)</f>
        <v/>
      </c>
      <c r="F58" s="36" t="str">
        <f>IF('Danh mục việc'!$B53="","",'Danh mục việc'!H53)</f>
        <v/>
      </c>
      <c r="G58" s="33" t="str">
        <f>IF('Danh mục việc'!$B53="","",'Danh mục việc'!G53)</f>
        <v/>
      </c>
      <c r="H58" s="37" t="str">
        <f>IF($B58="","",IF('Danh mục việc'!K53&lt;&gt;"Có","Không",IF('Danh mục việc'!F53="Hằng ngày","Có",IF('Danh mục việc'!F53="Hằng tuần",IF(WEEKDAY($D$4,2)=IFERROR(MATCH('Danh mục việc'!G53,'Cấu hình'!$E$13:$E$19,0),0),"Có","Không"),IF('Danh mục việc'!F53="Hằng tháng",IF(DAY($D$4)=IFERROR(VALUE('Danh mục việc'!G53),0),"Có","Không"),"Không")))))</f>
        <v/>
      </c>
      <c r="I58" s="34" t="str">
        <f>IF('Danh mục việc'!$B53="","",'Danh mục việc'!J53)</f>
        <v/>
      </c>
      <c r="J58" s="38"/>
      <c r="K58" s="39"/>
      <c r="L58" s="40"/>
      <c r="M58" s="37" t="str">
        <f t="shared" si="1"/>
        <v/>
      </c>
      <c r="N58" s="40"/>
      <c r="O58" s="41" t="str">
        <f>IF($B58="","",IF(AND(H58="Có",J58&lt;&gt;"Không áp dụng"),'Danh mục việc'!L53,0))</f>
        <v/>
      </c>
      <c r="P58" s="41" t="str">
        <f t="shared" si="2"/>
        <v/>
      </c>
    </row>
    <row r="59" ht="15.75" customHeight="1">
      <c r="A59" s="33" t="str">
        <f>IF('Danh mục việc'!$B54="","",'Danh mục việc'!A54)</f>
        <v/>
      </c>
      <c r="B59" s="33" t="str">
        <f>IF('Danh mục việc'!$B54="","",'Danh mục việc'!B54)</f>
        <v/>
      </c>
      <c r="C59" s="34" t="str">
        <f>IF('Danh mục việc'!$B54="","",'Danh mục việc'!C54)</f>
        <v/>
      </c>
      <c r="D59" s="34" t="str">
        <f>IF('Danh mục việc'!$B54="","",'Danh mục việc'!D54)</f>
        <v/>
      </c>
      <c r="E59" s="33" t="str">
        <f>IF('Danh mục việc'!$B54="","",'Danh mục việc'!E54)</f>
        <v/>
      </c>
      <c r="F59" s="36" t="str">
        <f>IF('Danh mục việc'!$B54="","",'Danh mục việc'!H54)</f>
        <v/>
      </c>
      <c r="G59" s="33" t="str">
        <f>IF('Danh mục việc'!$B54="","",'Danh mục việc'!G54)</f>
        <v/>
      </c>
      <c r="H59" s="37" t="str">
        <f>IF($B59="","",IF('Danh mục việc'!K54&lt;&gt;"Có","Không",IF('Danh mục việc'!F54="Hằng ngày","Có",IF('Danh mục việc'!F54="Hằng tuần",IF(WEEKDAY($D$4,2)=IFERROR(MATCH('Danh mục việc'!G54,'Cấu hình'!$E$13:$E$19,0),0),"Có","Không"),IF('Danh mục việc'!F54="Hằng tháng",IF(DAY($D$4)=IFERROR(VALUE('Danh mục việc'!G54),0),"Có","Không"),"Không")))))</f>
        <v/>
      </c>
      <c r="I59" s="34" t="str">
        <f>IF('Danh mục việc'!$B54="","",'Danh mục việc'!J54)</f>
        <v/>
      </c>
      <c r="J59" s="38"/>
      <c r="K59" s="39"/>
      <c r="L59" s="40"/>
      <c r="M59" s="37" t="str">
        <f t="shared" si="1"/>
        <v/>
      </c>
      <c r="N59" s="40"/>
      <c r="O59" s="41" t="str">
        <f>IF($B59="","",IF(AND(H59="Có",J59&lt;&gt;"Không áp dụng"),'Danh mục việc'!L54,0))</f>
        <v/>
      </c>
      <c r="P59" s="41" t="str">
        <f t="shared" si="2"/>
        <v/>
      </c>
    </row>
    <row r="60" ht="15.75" customHeight="1">
      <c r="A60" s="33" t="str">
        <f>IF('Danh mục việc'!$B55="","",'Danh mục việc'!A55)</f>
        <v/>
      </c>
      <c r="B60" s="33" t="str">
        <f>IF('Danh mục việc'!$B55="","",'Danh mục việc'!B55)</f>
        <v/>
      </c>
      <c r="C60" s="34" t="str">
        <f>IF('Danh mục việc'!$B55="","",'Danh mục việc'!C55)</f>
        <v/>
      </c>
      <c r="D60" s="34" t="str">
        <f>IF('Danh mục việc'!$B55="","",'Danh mục việc'!D55)</f>
        <v/>
      </c>
      <c r="E60" s="33" t="str">
        <f>IF('Danh mục việc'!$B55="","",'Danh mục việc'!E55)</f>
        <v/>
      </c>
      <c r="F60" s="36" t="str">
        <f>IF('Danh mục việc'!$B55="","",'Danh mục việc'!H55)</f>
        <v/>
      </c>
      <c r="G60" s="33" t="str">
        <f>IF('Danh mục việc'!$B55="","",'Danh mục việc'!G55)</f>
        <v/>
      </c>
      <c r="H60" s="37" t="str">
        <f>IF($B60="","",IF('Danh mục việc'!K55&lt;&gt;"Có","Không",IF('Danh mục việc'!F55="Hằng ngày","Có",IF('Danh mục việc'!F55="Hằng tuần",IF(WEEKDAY($D$4,2)=IFERROR(MATCH('Danh mục việc'!G55,'Cấu hình'!$E$13:$E$19,0),0),"Có","Không"),IF('Danh mục việc'!F55="Hằng tháng",IF(DAY($D$4)=IFERROR(VALUE('Danh mục việc'!G55),0),"Có","Không"),"Không")))))</f>
        <v/>
      </c>
      <c r="I60" s="34" t="str">
        <f>IF('Danh mục việc'!$B55="","",'Danh mục việc'!J55)</f>
        <v/>
      </c>
      <c r="J60" s="38"/>
      <c r="K60" s="39"/>
      <c r="L60" s="40"/>
      <c r="M60" s="37" t="str">
        <f t="shared" si="1"/>
        <v/>
      </c>
      <c r="N60" s="40"/>
      <c r="O60" s="41" t="str">
        <f>IF($B60="","",IF(AND(H60="Có",J60&lt;&gt;"Không áp dụng"),'Danh mục việc'!L55,0))</f>
        <v/>
      </c>
      <c r="P60" s="41" t="str">
        <f t="shared" si="2"/>
        <v/>
      </c>
    </row>
    <row r="61" ht="15.75" customHeight="1">
      <c r="A61" s="33" t="str">
        <f>IF('Danh mục việc'!$B56="","",'Danh mục việc'!A56)</f>
        <v/>
      </c>
      <c r="B61" s="33" t="str">
        <f>IF('Danh mục việc'!$B56="","",'Danh mục việc'!B56)</f>
        <v/>
      </c>
      <c r="C61" s="34" t="str">
        <f>IF('Danh mục việc'!$B56="","",'Danh mục việc'!C56)</f>
        <v/>
      </c>
      <c r="D61" s="34" t="str">
        <f>IF('Danh mục việc'!$B56="","",'Danh mục việc'!D56)</f>
        <v/>
      </c>
      <c r="E61" s="33" t="str">
        <f>IF('Danh mục việc'!$B56="","",'Danh mục việc'!E56)</f>
        <v/>
      </c>
      <c r="F61" s="36" t="str">
        <f>IF('Danh mục việc'!$B56="","",'Danh mục việc'!H56)</f>
        <v/>
      </c>
      <c r="G61" s="33" t="str">
        <f>IF('Danh mục việc'!$B56="","",'Danh mục việc'!G56)</f>
        <v/>
      </c>
      <c r="H61" s="37" t="str">
        <f>IF($B61="","",IF('Danh mục việc'!K56&lt;&gt;"Có","Không",IF('Danh mục việc'!F56="Hằng ngày","Có",IF('Danh mục việc'!F56="Hằng tuần",IF(WEEKDAY($D$4,2)=IFERROR(MATCH('Danh mục việc'!G56,'Cấu hình'!$E$13:$E$19,0),0),"Có","Không"),IF('Danh mục việc'!F56="Hằng tháng",IF(DAY($D$4)=IFERROR(VALUE('Danh mục việc'!G56),0),"Có","Không"),"Không")))))</f>
        <v/>
      </c>
      <c r="I61" s="34" t="str">
        <f>IF('Danh mục việc'!$B56="","",'Danh mục việc'!J56)</f>
        <v/>
      </c>
      <c r="J61" s="38"/>
      <c r="K61" s="39"/>
      <c r="L61" s="40"/>
      <c r="M61" s="37" t="str">
        <f t="shared" si="1"/>
        <v/>
      </c>
      <c r="N61" s="40"/>
      <c r="O61" s="41" t="str">
        <f>IF($B61="","",IF(AND(H61="Có",J61&lt;&gt;"Không áp dụng"),'Danh mục việc'!L56,0))</f>
        <v/>
      </c>
      <c r="P61" s="41" t="str">
        <f t="shared" si="2"/>
        <v/>
      </c>
    </row>
    <row r="62" ht="15.75" customHeight="1">
      <c r="A62" s="33" t="str">
        <f>IF('Danh mục việc'!$B57="","",'Danh mục việc'!A57)</f>
        <v/>
      </c>
      <c r="B62" s="33" t="str">
        <f>IF('Danh mục việc'!$B57="","",'Danh mục việc'!B57)</f>
        <v/>
      </c>
      <c r="C62" s="34" t="str">
        <f>IF('Danh mục việc'!$B57="","",'Danh mục việc'!C57)</f>
        <v/>
      </c>
      <c r="D62" s="34" t="str">
        <f>IF('Danh mục việc'!$B57="","",'Danh mục việc'!D57)</f>
        <v/>
      </c>
      <c r="E62" s="33" t="str">
        <f>IF('Danh mục việc'!$B57="","",'Danh mục việc'!E57)</f>
        <v/>
      </c>
      <c r="F62" s="36" t="str">
        <f>IF('Danh mục việc'!$B57="","",'Danh mục việc'!H57)</f>
        <v/>
      </c>
      <c r="G62" s="33" t="str">
        <f>IF('Danh mục việc'!$B57="","",'Danh mục việc'!G57)</f>
        <v/>
      </c>
      <c r="H62" s="37" t="str">
        <f>IF($B62="","",IF('Danh mục việc'!K57&lt;&gt;"Có","Không",IF('Danh mục việc'!F57="Hằng ngày","Có",IF('Danh mục việc'!F57="Hằng tuần",IF(WEEKDAY($D$4,2)=IFERROR(MATCH('Danh mục việc'!G57,'Cấu hình'!$E$13:$E$19,0),0),"Có","Không"),IF('Danh mục việc'!F57="Hằng tháng",IF(DAY($D$4)=IFERROR(VALUE('Danh mục việc'!G57),0),"Có","Không"),"Không")))))</f>
        <v/>
      </c>
      <c r="I62" s="34" t="str">
        <f>IF('Danh mục việc'!$B57="","",'Danh mục việc'!J57)</f>
        <v/>
      </c>
      <c r="J62" s="38"/>
      <c r="K62" s="39"/>
      <c r="L62" s="40"/>
      <c r="M62" s="37" t="str">
        <f t="shared" si="1"/>
        <v/>
      </c>
      <c r="N62" s="40"/>
      <c r="O62" s="41" t="str">
        <f>IF($B62="","",IF(AND(H62="Có",J62&lt;&gt;"Không áp dụng"),'Danh mục việc'!L57,0))</f>
        <v/>
      </c>
      <c r="P62" s="41" t="str">
        <f t="shared" si="2"/>
        <v/>
      </c>
    </row>
    <row r="63" ht="15.75" customHeight="1">
      <c r="A63" s="33" t="str">
        <f>IF('Danh mục việc'!$B58="","",'Danh mục việc'!A58)</f>
        <v/>
      </c>
      <c r="B63" s="33" t="str">
        <f>IF('Danh mục việc'!$B58="","",'Danh mục việc'!B58)</f>
        <v/>
      </c>
      <c r="C63" s="34" t="str">
        <f>IF('Danh mục việc'!$B58="","",'Danh mục việc'!C58)</f>
        <v/>
      </c>
      <c r="D63" s="34" t="str">
        <f>IF('Danh mục việc'!$B58="","",'Danh mục việc'!D58)</f>
        <v/>
      </c>
      <c r="E63" s="33" t="str">
        <f>IF('Danh mục việc'!$B58="","",'Danh mục việc'!E58)</f>
        <v/>
      </c>
      <c r="F63" s="36" t="str">
        <f>IF('Danh mục việc'!$B58="","",'Danh mục việc'!H58)</f>
        <v/>
      </c>
      <c r="G63" s="33" t="str">
        <f>IF('Danh mục việc'!$B58="","",'Danh mục việc'!G58)</f>
        <v/>
      </c>
      <c r="H63" s="37" t="str">
        <f>IF($B63="","",IF('Danh mục việc'!K58&lt;&gt;"Có","Không",IF('Danh mục việc'!F58="Hằng ngày","Có",IF('Danh mục việc'!F58="Hằng tuần",IF(WEEKDAY($D$4,2)=IFERROR(MATCH('Danh mục việc'!G58,'Cấu hình'!$E$13:$E$19,0),0),"Có","Không"),IF('Danh mục việc'!F58="Hằng tháng",IF(DAY($D$4)=IFERROR(VALUE('Danh mục việc'!G58),0),"Có","Không"),"Không")))))</f>
        <v/>
      </c>
      <c r="I63" s="34" t="str">
        <f>IF('Danh mục việc'!$B58="","",'Danh mục việc'!J58)</f>
        <v/>
      </c>
      <c r="J63" s="38"/>
      <c r="K63" s="39"/>
      <c r="L63" s="40"/>
      <c r="M63" s="37" t="str">
        <f t="shared" si="1"/>
        <v/>
      </c>
      <c r="N63" s="40"/>
      <c r="O63" s="41" t="str">
        <f>IF($B63="","",IF(AND(H63="Có",J63&lt;&gt;"Không áp dụng"),'Danh mục việc'!L58,0))</f>
        <v/>
      </c>
      <c r="P63" s="41" t="str">
        <f t="shared" si="2"/>
        <v/>
      </c>
    </row>
    <row r="64" ht="15.75" customHeight="1">
      <c r="A64" s="33" t="str">
        <f>IF('Danh mục việc'!$B59="","",'Danh mục việc'!A59)</f>
        <v/>
      </c>
      <c r="B64" s="33" t="str">
        <f>IF('Danh mục việc'!$B59="","",'Danh mục việc'!B59)</f>
        <v/>
      </c>
      <c r="C64" s="34" t="str">
        <f>IF('Danh mục việc'!$B59="","",'Danh mục việc'!C59)</f>
        <v/>
      </c>
      <c r="D64" s="34" t="str">
        <f>IF('Danh mục việc'!$B59="","",'Danh mục việc'!D59)</f>
        <v/>
      </c>
      <c r="E64" s="33" t="str">
        <f>IF('Danh mục việc'!$B59="","",'Danh mục việc'!E59)</f>
        <v/>
      </c>
      <c r="F64" s="36" t="str">
        <f>IF('Danh mục việc'!$B59="","",'Danh mục việc'!H59)</f>
        <v/>
      </c>
      <c r="G64" s="33" t="str">
        <f>IF('Danh mục việc'!$B59="","",'Danh mục việc'!G59)</f>
        <v/>
      </c>
      <c r="H64" s="37" t="str">
        <f>IF($B64="","",IF('Danh mục việc'!K59&lt;&gt;"Có","Không",IF('Danh mục việc'!F59="Hằng ngày","Có",IF('Danh mục việc'!F59="Hằng tuần",IF(WEEKDAY($D$4,2)=IFERROR(MATCH('Danh mục việc'!G59,'Cấu hình'!$E$13:$E$19,0),0),"Có","Không"),IF('Danh mục việc'!F59="Hằng tháng",IF(DAY($D$4)=IFERROR(VALUE('Danh mục việc'!G59),0),"Có","Không"),"Không")))))</f>
        <v/>
      </c>
      <c r="I64" s="34" t="str">
        <f>IF('Danh mục việc'!$B59="","",'Danh mục việc'!J59)</f>
        <v/>
      </c>
      <c r="J64" s="38"/>
      <c r="K64" s="39"/>
      <c r="L64" s="40"/>
      <c r="M64" s="37" t="str">
        <f t="shared" si="1"/>
        <v/>
      </c>
      <c r="N64" s="40"/>
      <c r="O64" s="41" t="str">
        <f>IF($B64="","",IF(AND(H64="Có",J64&lt;&gt;"Không áp dụng"),'Danh mục việc'!L59,0))</f>
        <v/>
      </c>
      <c r="P64" s="41" t="str">
        <f t="shared" si="2"/>
        <v/>
      </c>
    </row>
    <row r="65" ht="15.75" customHeight="1">
      <c r="A65" s="33" t="str">
        <f>IF('Danh mục việc'!$B60="","",'Danh mục việc'!A60)</f>
        <v/>
      </c>
      <c r="B65" s="33" t="str">
        <f>IF('Danh mục việc'!$B60="","",'Danh mục việc'!B60)</f>
        <v/>
      </c>
      <c r="C65" s="34" t="str">
        <f>IF('Danh mục việc'!$B60="","",'Danh mục việc'!C60)</f>
        <v/>
      </c>
      <c r="D65" s="34" t="str">
        <f>IF('Danh mục việc'!$B60="","",'Danh mục việc'!D60)</f>
        <v/>
      </c>
      <c r="E65" s="33" t="str">
        <f>IF('Danh mục việc'!$B60="","",'Danh mục việc'!E60)</f>
        <v/>
      </c>
      <c r="F65" s="36" t="str">
        <f>IF('Danh mục việc'!$B60="","",'Danh mục việc'!H60)</f>
        <v/>
      </c>
      <c r="G65" s="33" t="str">
        <f>IF('Danh mục việc'!$B60="","",'Danh mục việc'!G60)</f>
        <v/>
      </c>
      <c r="H65" s="37" t="str">
        <f>IF($B65="","",IF('Danh mục việc'!K60&lt;&gt;"Có","Không",IF('Danh mục việc'!F60="Hằng ngày","Có",IF('Danh mục việc'!F60="Hằng tuần",IF(WEEKDAY($D$4,2)=IFERROR(MATCH('Danh mục việc'!G60,'Cấu hình'!$E$13:$E$19,0),0),"Có","Không"),IF('Danh mục việc'!F60="Hằng tháng",IF(DAY($D$4)=IFERROR(VALUE('Danh mục việc'!G60),0),"Có","Không"),"Không")))))</f>
        <v/>
      </c>
      <c r="I65" s="34" t="str">
        <f>IF('Danh mục việc'!$B60="","",'Danh mục việc'!J60)</f>
        <v/>
      </c>
      <c r="J65" s="38"/>
      <c r="K65" s="39"/>
      <c r="L65" s="40"/>
      <c r="M65" s="37" t="str">
        <f t="shared" si="1"/>
        <v/>
      </c>
      <c r="N65" s="40"/>
      <c r="O65" s="41" t="str">
        <f>IF($B65="","",IF(AND(H65="Có",J65&lt;&gt;"Không áp dụng"),'Danh mục việc'!L60,0))</f>
        <v/>
      </c>
      <c r="P65" s="41" t="str">
        <f t="shared" si="2"/>
        <v/>
      </c>
    </row>
    <row r="66" ht="15.75" customHeight="1">
      <c r="A66" s="33" t="str">
        <f>IF('Danh mục việc'!$B61="","",'Danh mục việc'!A61)</f>
        <v/>
      </c>
      <c r="B66" s="33" t="str">
        <f>IF('Danh mục việc'!$B61="","",'Danh mục việc'!B61)</f>
        <v/>
      </c>
      <c r="C66" s="34" t="str">
        <f>IF('Danh mục việc'!$B61="","",'Danh mục việc'!C61)</f>
        <v/>
      </c>
      <c r="D66" s="34" t="str">
        <f>IF('Danh mục việc'!$B61="","",'Danh mục việc'!D61)</f>
        <v/>
      </c>
      <c r="E66" s="33" t="str">
        <f>IF('Danh mục việc'!$B61="","",'Danh mục việc'!E61)</f>
        <v/>
      </c>
      <c r="F66" s="36" t="str">
        <f>IF('Danh mục việc'!$B61="","",'Danh mục việc'!H61)</f>
        <v/>
      </c>
      <c r="G66" s="33" t="str">
        <f>IF('Danh mục việc'!$B61="","",'Danh mục việc'!G61)</f>
        <v/>
      </c>
      <c r="H66" s="37" t="str">
        <f>IF($B66="","",IF('Danh mục việc'!K61&lt;&gt;"Có","Không",IF('Danh mục việc'!F61="Hằng ngày","Có",IF('Danh mục việc'!F61="Hằng tuần",IF(WEEKDAY($D$4,2)=IFERROR(MATCH('Danh mục việc'!G61,'Cấu hình'!$E$13:$E$19,0),0),"Có","Không"),IF('Danh mục việc'!F61="Hằng tháng",IF(DAY($D$4)=IFERROR(VALUE('Danh mục việc'!G61),0),"Có","Không"),"Không")))))</f>
        <v/>
      </c>
      <c r="I66" s="34" t="str">
        <f>IF('Danh mục việc'!$B61="","",'Danh mục việc'!J61)</f>
        <v/>
      </c>
      <c r="J66" s="38"/>
      <c r="K66" s="39"/>
      <c r="L66" s="40"/>
      <c r="M66" s="37" t="str">
        <f t="shared" si="1"/>
        <v/>
      </c>
      <c r="N66" s="40"/>
      <c r="O66" s="41" t="str">
        <f>IF($B66="","",IF(AND(H66="Có",J66&lt;&gt;"Không áp dụng"),'Danh mục việc'!L61,0))</f>
        <v/>
      </c>
      <c r="P66" s="41" t="str">
        <f t="shared" si="2"/>
        <v/>
      </c>
    </row>
    <row r="67" ht="15.75" customHeight="1">
      <c r="A67" s="33" t="str">
        <f>IF('Danh mục việc'!$B62="","",'Danh mục việc'!A62)</f>
        <v/>
      </c>
      <c r="B67" s="33" t="str">
        <f>IF('Danh mục việc'!$B62="","",'Danh mục việc'!B62)</f>
        <v/>
      </c>
      <c r="C67" s="34" t="str">
        <f>IF('Danh mục việc'!$B62="","",'Danh mục việc'!C62)</f>
        <v/>
      </c>
      <c r="D67" s="34" t="str">
        <f>IF('Danh mục việc'!$B62="","",'Danh mục việc'!D62)</f>
        <v/>
      </c>
      <c r="E67" s="33" t="str">
        <f>IF('Danh mục việc'!$B62="","",'Danh mục việc'!E62)</f>
        <v/>
      </c>
      <c r="F67" s="36" t="str">
        <f>IF('Danh mục việc'!$B62="","",'Danh mục việc'!H62)</f>
        <v/>
      </c>
      <c r="G67" s="33" t="str">
        <f>IF('Danh mục việc'!$B62="","",'Danh mục việc'!G62)</f>
        <v/>
      </c>
      <c r="H67" s="37" t="str">
        <f>IF($B67="","",IF('Danh mục việc'!K62&lt;&gt;"Có","Không",IF('Danh mục việc'!F62="Hằng ngày","Có",IF('Danh mục việc'!F62="Hằng tuần",IF(WEEKDAY($D$4,2)=IFERROR(MATCH('Danh mục việc'!G62,'Cấu hình'!$E$13:$E$19,0),0),"Có","Không"),IF('Danh mục việc'!F62="Hằng tháng",IF(DAY($D$4)=IFERROR(VALUE('Danh mục việc'!G62),0),"Có","Không"),"Không")))))</f>
        <v/>
      </c>
      <c r="I67" s="34" t="str">
        <f>IF('Danh mục việc'!$B62="","",'Danh mục việc'!J62)</f>
        <v/>
      </c>
      <c r="J67" s="38"/>
      <c r="K67" s="39"/>
      <c r="L67" s="40"/>
      <c r="M67" s="37" t="str">
        <f t="shared" si="1"/>
        <v/>
      </c>
      <c r="N67" s="40"/>
      <c r="O67" s="41" t="str">
        <f>IF($B67="","",IF(AND(H67="Có",J67&lt;&gt;"Không áp dụng"),'Danh mục việc'!L62,0))</f>
        <v/>
      </c>
      <c r="P67" s="41" t="str">
        <f t="shared" si="2"/>
        <v/>
      </c>
    </row>
    <row r="68" ht="15.75" customHeight="1">
      <c r="A68" s="33" t="str">
        <f>IF('Danh mục việc'!$B63="","",'Danh mục việc'!A63)</f>
        <v/>
      </c>
      <c r="B68" s="33" t="str">
        <f>IF('Danh mục việc'!$B63="","",'Danh mục việc'!B63)</f>
        <v/>
      </c>
      <c r="C68" s="34" t="str">
        <f>IF('Danh mục việc'!$B63="","",'Danh mục việc'!C63)</f>
        <v/>
      </c>
      <c r="D68" s="34" t="str">
        <f>IF('Danh mục việc'!$B63="","",'Danh mục việc'!D63)</f>
        <v/>
      </c>
      <c r="E68" s="33" t="str">
        <f>IF('Danh mục việc'!$B63="","",'Danh mục việc'!E63)</f>
        <v/>
      </c>
      <c r="F68" s="36" t="str">
        <f>IF('Danh mục việc'!$B63="","",'Danh mục việc'!H63)</f>
        <v/>
      </c>
      <c r="G68" s="33" t="str">
        <f>IF('Danh mục việc'!$B63="","",'Danh mục việc'!G63)</f>
        <v/>
      </c>
      <c r="H68" s="37" t="str">
        <f>IF($B68="","",IF('Danh mục việc'!K63&lt;&gt;"Có","Không",IF('Danh mục việc'!F63="Hằng ngày","Có",IF('Danh mục việc'!F63="Hằng tuần",IF(WEEKDAY($D$4,2)=IFERROR(MATCH('Danh mục việc'!G63,'Cấu hình'!$E$13:$E$19,0),0),"Có","Không"),IF('Danh mục việc'!F63="Hằng tháng",IF(DAY($D$4)=IFERROR(VALUE('Danh mục việc'!G63),0),"Có","Không"),"Không")))))</f>
        <v/>
      </c>
      <c r="I68" s="34" t="str">
        <f>IF('Danh mục việc'!$B63="","",'Danh mục việc'!J63)</f>
        <v/>
      </c>
      <c r="J68" s="38"/>
      <c r="K68" s="39"/>
      <c r="L68" s="40"/>
      <c r="M68" s="37" t="str">
        <f t="shared" si="1"/>
        <v/>
      </c>
      <c r="N68" s="40"/>
      <c r="O68" s="41" t="str">
        <f>IF($B68="","",IF(AND(H68="Có",J68&lt;&gt;"Không áp dụng"),'Danh mục việc'!L63,0))</f>
        <v/>
      </c>
      <c r="P68" s="41" t="str">
        <f t="shared" si="2"/>
        <v/>
      </c>
    </row>
    <row r="69" ht="15.75" customHeight="1">
      <c r="A69" s="33" t="str">
        <f>IF('Danh mục việc'!$B64="","",'Danh mục việc'!A64)</f>
        <v/>
      </c>
      <c r="B69" s="33" t="str">
        <f>IF('Danh mục việc'!$B64="","",'Danh mục việc'!B64)</f>
        <v/>
      </c>
      <c r="C69" s="34" t="str">
        <f>IF('Danh mục việc'!$B64="","",'Danh mục việc'!C64)</f>
        <v/>
      </c>
      <c r="D69" s="34" t="str">
        <f>IF('Danh mục việc'!$B64="","",'Danh mục việc'!D64)</f>
        <v/>
      </c>
      <c r="E69" s="33" t="str">
        <f>IF('Danh mục việc'!$B64="","",'Danh mục việc'!E64)</f>
        <v/>
      </c>
      <c r="F69" s="36" t="str">
        <f>IF('Danh mục việc'!$B64="","",'Danh mục việc'!H64)</f>
        <v/>
      </c>
      <c r="G69" s="33" t="str">
        <f>IF('Danh mục việc'!$B64="","",'Danh mục việc'!G64)</f>
        <v/>
      </c>
      <c r="H69" s="37" t="str">
        <f>IF($B69="","",IF('Danh mục việc'!K64&lt;&gt;"Có","Không",IF('Danh mục việc'!F64="Hằng ngày","Có",IF('Danh mục việc'!F64="Hằng tuần",IF(WEEKDAY($D$4,2)=IFERROR(MATCH('Danh mục việc'!G64,'Cấu hình'!$E$13:$E$19,0),0),"Có","Không"),IF('Danh mục việc'!F64="Hằng tháng",IF(DAY($D$4)=IFERROR(VALUE('Danh mục việc'!G64),0),"Có","Không"),"Không")))))</f>
        <v/>
      </c>
      <c r="I69" s="34" t="str">
        <f>IF('Danh mục việc'!$B64="","",'Danh mục việc'!J64)</f>
        <v/>
      </c>
      <c r="J69" s="38"/>
      <c r="K69" s="39"/>
      <c r="L69" s="40"/>
      <c r="M69" s="37" t="str">
        <f t="shared" si="1"/>
        <v/>
      </c>
      <c r="N69" s="40"/>
      <c r="O69" s="41" t="str">
        <f>IF($B69="","",IF(AND(H69="Có",J69&lt;&gt;"Không áp dụng"),'Danh mục việc'!L64,0))</f>
        <v/>
      </c>
      <c r="P69" s="41" t="str">
        <f t="shared" si="2"/>
        <v/>
      </c>
    </row>
    <row r="70" ht="15.75" customHeight="1">
      <c r="A70" s="33" t="str">
        <f>IF('Danh mục việc'!$B65="","",'Danh mục việc'!A65)</f>
        <v/>
      </c>
      <c r="B70" s="33" t="str">
        <f>IF('Danh mục việc'!$B65="","",'Danh mục việc'!B65)</f>
        <v/>
      </c>
      <c r="C70" s="34" t="str">
        <f>IF('Danh mục việc'!$B65="","",'Danh mục việc'!C65)</f>
        <v/>
      </c>
      <c r="D70" s="34" t="str">
        <f>IF('Danh mục việc'!$B65="","",'Danh mục việc'!D65)</f>
        <v/>
      </c>
      <c r="E70" s="33" t="str">
        <f>IF('Danh mục việc'!$B65="","",'Danh mục việc'!E65)</f>
        <v/>
      </c>
      <c r="F70" s="36" t="str">
        <f>IF('Danh mục việc'!$B65="","",'Danh mục việc'!H65)</f>
        <v/>
      </c>
      <c r="G70" s="33" t="str">
        <f>IF('Danh mục việc'!$B65="","",'Danh mục việc'!G65)</f>
        <v/>
      </c>
      <c r="H70" s="37" t="str">
        <f>IF($B70="","",IF('Danh mục việc'!K65&lt;&gt;"Có","Không",IF('Danh mục việc'!F65="Hằng ngày","Có",IF('Danh mục việc'!F65="Hằng tuần",IF(WEEKDAY($D$4,2)=IFERROR(MATCH('Danh mục việc'!G65,'Cấu hình'!$E$13:$E$19,0),0),"Có","Không"),IF('Danh mục việc'!F65="Hằng tháng",IF(DAY($D$4)=IFERROR(VALUE('Danh mục việc'!G65),0),"Có","Không"),"Không")))))</f>
        <v/>
      </c>
      <c r="I70" s="34" t="str">
        <f>IF('Danh mục việc'!$B65="","",'Danh mục việc'!J65)</f>
        <v/>
      </c>
      <c r="J70" s="38"/>
      <c r="K70" s="39"/>
      <c r="L70" s="40"/>
      <c r="M70" s="37" t="str">
        <f t="shared" si="1"/>
        <v/>
      </c>
      <c r="N70" s="40"/>
      <c r="O70" s="41" t="str">
        <f>IF($B70="","",IF(AND(H70="Có",J70&lt;&gt;"Không áp dụng"),'Danh mục việc'!L65,0))</f>
        <v/>
      </c>
      <c r="P70" s="41" t="str">
        <f t="shared" si="2"/>
        <v/>
      </c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0:$P$70"/>
  <mergeCells count="21">
    <mergeCell ref="F5:G5"/>
    <mergeCell ref="H5:I5"/>
    <mergeCell ref="B6:C6"/>
    <mergeCell ref="F6:G6"/>
    <mergeCell ref="H6:I6"/>
    <mergeCell ref="B7:C7"/>
    <mergeCell ref="F7:G7"/>
    <mergeCell ref="H7:I7"/>
    <mergeCell ref="J5:K5"/>
    <mergeCell ref="L5:M5"/>
    <mergeCell ref="J6:K6"/>
    <mergeCell ref="L6:M6"/>
    <mergeCell ref="J7:K7"/>
    <mergeCell ref="L7:M7"/>
    <mergeCell ref="A1:P1"/>
    <mergeCell ref="B4:C4"/>
    <mergeCell ref="F4:G4"/>
    <mergeCell ref="H4:I4"/>
    <mergeCell ref="J4:K4"/>
    <mergeCell ref="L4:M4"/>
    <mergeCell ref="B5:C5"/>
  </mergeCells>
  <conditionalFormatting sqref="A11:P70">
    <cfRule type="expression" dxfId="9" priority="1">
      <formula>AND($B11&lt;&gt;"",$H11&lt;&gt;"Có")</formula>
    </cfRule>
  </conditionalFormatting>
  <conditionalFormatting sqref="M11:M70">
    <cfRule type="expression" dxfId="5" priority="2">
      <formula>$M11="Đúng hạn"</formula>
    </cfRule>
  </conditionalFormatting>
  <conditionalFormatting sqref="M11:M70">
    <cfRule type="expression" dxfId="10" priority="3">
      <formula>$M11="Trễ hạn"</formula>
    </cfRule>
  </conditionalFormatting>
  <conditionalFormatting sqref="M11:M70">
    <cfRule type="expression" dxfId="11" priority="4">
      <formula>$M11="Có vấn đề"</formula>
    </cfRule>
  </conditionalFormatting>
  <conditionalFormatting sqref="M11:M70">
    <cfRule type="expression" dxfId="4" priority="5">
      <formula>$M11="Quá hạn"</formula>
    </cfRule>
  </conditionalFormatting>
  <conditionalFormatting sqref="M11:M70">
    <cfRule type="expression" dxfId="12" priority="6">
      <formula>$M11="Chưa làm"</formula>
    </cfRule>
  </conditionalFormatting>
  <conditionalFormatting sqref="G11:G70">
    <cfRule type="expression" dxfId="13" priority="7">
      <formula>$G11="Cao"</formula>
    </cfRule>
  </conditionalFormatting>
  <conditionalFormatting sqref="N5">
    <cfRule type="expression" dxfId="14" priority="8">
      <formula>$N$5="ĐẠT"</formula>
    </cfRule>
  </conditionalFormatting>
  <conditionalFormatting sqref="N5">
    <cfRule type="expression" dxfId="15" priority="9">
      <formula>$N$5="CHƯA ĐẠT"</formula>
    </cfRule>
  </conditionalFormatting>
  <dataValidations>
    <dataValidation type="list" allowBlank="1" showInputMessage="1" showErrorMessage="1" prompt="Chọn trạng thái trong danh sách" sqref="J11:J70">
      <formula1>'Cấu hình'!$A$13:$A$16</formula1>
    </dataValidation>
    <dataValidation type="custom" allowBlank="1" showInputMessage="1" showErrorMessage="1" prompt="Nhập giờ dạng hh:mm, ví dụ 09:20" sqref="K11:K70">
      <formula1>AND(GTE(K11,MIN((0),(0.99999))),LTE(K11,MAX((0),(0.99999))))</formula1>
    </dataValidation>
    <dataValidation type="date" operator="greaterThan" allowBlank="1" showInputMessage="1" showErrorMessage="1" prompt="Nhập ngày hợp lệ, ví dụ 28/10/2026" sqref="D4">
      <formula1>43831.0</formula1>
    </dataValidation>
    <dataValidation type="list" allowBlank="1" sqref="D6 L11:L70">
      <formula1>'Cấu hình'!$A$23:$A$32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A6A6"/>
    <pageSetUpPr fitToPage="1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6.0"/>
    <col customWidth="1" min="2" max="2" width="34.0"/>
    <col customWidth="1" min="3" max="3" width="18.0"/>
    <col customWidth="1" min="4" max="5" width="13.0"/>
    <col customWidth="1" min="6" max="8" width="12.0"/>
    <col customWidth="1" min="9" max="9" width="20.0"/>
    <col customWidth="1" min="10" max="10" width="16.0"/>
    <col customWidth="1" min="11" max="11" width="38.0"/>
    <col customWidth="1" min="12" max="26" width="8.71"/>
  </cols>
  <sheetData>
    <row r="1" ht="30.0" customHeight="1">
      <c r="A1" s="1" t="s">
        <v>6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>
      <c r="A2" s="8" t="str">
        <f>"Ngày: "&amp;TEXT('Checklist ngày'!D4,"dd/mm/yyyy")&amp;"  |  "&amp;'Checklist ngày'!D5&amp;"  |  "&amp;'Cấu hình'!B4</f>
        <v>Ngày: 28/10/2026  |  Thứ tư  |  NHÀ HÀNG ABC – BẾP TRUNG TÂM</v>
      </c>
    </row>
    <row r="3">
      <c r="A3" s="13" t="s">
        <v>43</v>
      </c>
      <c r="B3" s="15"/>
      <c r="C3" s="15"/>
      <c r="D3" s="15"/>
      <c r="E3" s="15"/>
      <c r="F3" s="15"/>
      <c r="G3" s="15"/>
      <c r="H3" s="15"/>
      <c r="I3" s="10"/>
      <c r="J3" s="16">
        <f>COUNTIF(J5:J16,"Vượt ngưỡng")</f>
        <v>1</v>
      </c>
    </row>
    <row r="4" ht="39.75" customHeight="1">
      <c r="A4" s="17" t="s">
        <v>58</v>
      </c>
      <c r="B4" s="17" t="s">
        <v>59</v>
      </c>
      <c r="C4" s="17" t="s">
        <v>60</v>
      </c>
      <c r="D4" s="17" t="s">
        <v>61</v>
      </c>
      <c r="E4" s="17" t="s">
        <v>62</v>
      </c>
      <c r="F4" s="17" t="str">
        <f>'Cấu hình'!B13</f>
        <v>Mở bếp</v>
      </c>
      <c r="G4" s="17" t="str">
        <f>'Cấu hình'!B14</f>
        <v>Trong ca</v>
      </c>
      <c r="H4" s="17" t="str">
        <f>'Cấu hình'!B15</f>
        <v>Đóng bếp</v>
      </c>
      <c r="I4" s="17" t="s">
        <v>63</v>
      </c>
      <c r="J4" s="19" t="s">
        <v>64</v>
      </c>
      <c r="K4" s="17" t="s">
        <v>65</v>
      </c>
    </row>
    <row r="5">
      <c r="A5" s="20">
        <v>1.0</v>
      </c>
      <c r="B5" s="21" t="s">
        <v>66</v>
      </c>
      <c r="C5" s="22" t="s">
        <v>67</v>
      </c>
      <c r="D5" s="23">
        <v>0.0</v>
      </c>
      <c r="E5" s="23">
        <v>5.0</v>
      </c>
      <c r="F5" s="23">
        <v>3.5</v>
      </c>
      <c r="G5" s="23">
        <v>4.0</v>
      </c>
      <c r="H5" s="23"/>
      <c r="I5" s="21" t="s">
        <v>68</v>
      </c>
      <c r="J5" s="25" t="str">
        <f t="shared" ref="J5:J16" si="1">IF(B5="","",IF(COUNT(F5:H5)=0,"Chưa đo",IF(SUMPRODUCT((F5:H5&lt;&gt;"")*((F5:H5&lt;D5)+(F5:H5&gt;E5)))&gt;0,"Vượt ngưỡng","Đạt")))</f>
        <v>Đạt</v>
      </c>
      <c r="K5" s="21"/>
    </row>
    <row r="6">
      <c r="A6" s="20">
        <v>2.0</v>
      </c>
      <c r="B6" s="21" t="s">
        <v>69</v>
      </c>
      <c r="C6" s="22" t="s">
        <v>67</v>
      </c>
      <c r="D6" s="23">
        <v>0.0</v>
      </c>
      <c r="E6" s="23">
        <v>5.0</v>
      </c>
      <c r="F6" s="23">
        <v>2.0</v>
      </c>
      <c r="G6" s="23">
        <v>3.0</v>
      </c>
      <c r="H6" s="23"/>
      <c r="I6" s="21" t="s">
        <v>68</v>
      </c>
      <c r="J6" s="25" t="str">
        <f t="shared" si="1"/>
        <v>Đạt</v>
      </c>
      <c r="K6" s="21"/>
    </row>
    <row r="7">
      <c r="A7" s="20">
        <v>3.0</v>
      </c>
      <c r="B7" s="21" t="s">
        <v>70</v>
      </c>
      <c r="C7" s="22" t="s">
        <v>67</v>
      </c>
      <c r="D7" s="23">
        <v>0.0</v>
      </c>
      <c r="E7" s="23">
        <v>5.0</v>
      </c>
      <c r="F7" s="23">
        <v>4.0</v>
      </c>
      <c r="G7" s="23">
        <v>4.5</v>
      </c>
      <c r="H7" s="23"/>
      <c r="I7" s="21" t="s">
        <v>68</v>
      </c>
      <c r="J7" s="25" t="str">
        <f t="shared" si="1"/>
        <v>Đạt</v>
      </c>
      <c r="K7" s="21"/>
    </row>
    <row r="8">
      <c r="A8" s="20">
        <v>4.0</v>
      </c>
      <c r="B8" s="21" t="s">
        <v>71</v>
      </c>
      <c r="C8" s="22" t="s">
        <v>72</v>
      </c>
      <c r="D8" s="23">
        <v>-25.0</v>
      </c>
      <c r="E8" s="23">
        <v>-18.0</v>
      </c>
      <c r="F8" s="23">
        <v>-20.0</v>
      </c>
      <c r="G8" s="23">
        <v>-19.5</v>
      </c>
      <c r="H8" s="23"/>
      <c r="I8" s="21" t="s">
        <v>68</v>
      </c>
      <c r="J8" s="25" t="str">
        <f t="shared" si="1"/>
        <v>Đạt</v>
      </c>
      <c r="K8" s="21"/>
    </row>
    <row r="9">
      <c r="A9" s="20">
        <v>5.0</v>
      </c>
      <c r="B9" s="21" t="s">
        <v>73</v>
      </c>
      <c r="C9" s="22" t="s">
        <v>72</v>
      </c>
      <c r="D9" s="23">
        <v>-25.0</v>
      </c>
      <c r="E9" s="23">
        <v>-18.0</v>
      </c>
      <c r="F9" s="23">
        <v>-19.0</v>
      </c>
      <c r="G9" s="23">
        <v>-16.5</v>
      </c>
      <c r="H9" s="23"/>
      <c r="I9" s="21" t="s">
        <v>68</v>
      </c>
      <c r="J9" s="25" t="str">
        <f t="shared" si="1"/>
        <v>Vượt ngưỡng</v>
      </c>
      <c r="K9" s="21" t="s">
        <v>74</v>
      </c>
    </row>
    <row r="10">
      <c r="A10" s="20">
        <v>6.0</v>
      </c>
      <c r="B10" s="21" t="s">
        <v>75</v>
      </c>
      <c r="C10" s="22" t="s">
        <v>76</v>
      </c>
      <c r="D10" s="23">
        <v>60.0</v>
      </c>
      <c r="E10" s="23">
        <v>100.0</v>
      </c>
      <c r="F10" s="23"/>
      <c r="G10" s="23">
        <v>65.0</v>
      </c>
      <c r="H10" s="23"/>
      <c r="I10" s="21" t="s">
        <v>77</v>
      </c>
      <c r="J10" s="25" t="str">
        <f t="shared" si="1"/>
        <v>Đạt</v>
      </c>
      <c r="K10" s="21"/>
    </row>
    <row r="11">
      <c r="A11" s="20">
        <v>7.0</v>
      </c>
      <c r="B11" s="21" t="s">
        <v>79</v>
      </c>
      <c r="C11" s="22" t="s">
        <v>80</v>
      </c>
      <c r="D11" s="23">
        <v>75.0</v>
      </c>
      <c r="E11" s="23">
        <v>100.0</v>
      </c>
      <c r="F11" s="23"/>
      <c r="G11" s="23">
        <v>82.0</v>
      </c>
      <c r="H11" s="23"/>
      <c r="I11" s="21" t="s">
        <v>81</v>
      </c>
      <c r="J11" s="25" t="str">
        <f t="shared" si="1"/>
        <v>Đạt</v>
      </c>
      <c r="K11" s="21"/>
    </row>
    <row r="12">
      <c r="A12" s="20">
        <v>8.0</v>
      </c>
      <c r="B12" s="21" t="s">
        <v>82</v>
      </c>
      <c r="C12" s="22" t="s">
        <v>83</v>
      </c>
      <c r="D12" s="23">
        <v>0.0</v>
      </c>
      <c r="E12" s="23">
        <v>5.0</v>
      </c>
      <c r="F12" s="23">
        <v>3.0</v>
      </c>
      <c r="G12" s="23"/>
      <c r="H12" s="23"/>
      <c r="I12" s="21" t="s">
        <v>85</v>
      </c>
      <c r="J12" s="25" t="str">
        <f t="shared" si="1"/>
        <v>Đạt</v>
      </c>
      <c r="K12" s="21"/>
    </row>
    <row r="13">
      <c r="A13" s="20">
        <v>9.0</v>
      </c>
      <c r="B13" s="21"/>
      <c r="C13" s="22"/>
      <c r="D13" s="23"/>
      <c r="E13" s="23"/>
      <c r="F13" s="23"/>
      <c r="G13" s="23"/>
      <c r="H13" s="23"/>
      <c r="I13" s="21"/>
      <c r="J13" s="25" t="str">
        <f t="shared" si="1"/>
        <v/>
      </c>
      <c r="K13" s="21"/>
    </row>
    <row r="14">
      <c r="A14" s="20">
        <v>10.0</v>
      </c>
      <c r="B14" s="21"/>
      <c r="C14" s="22"/>
      <c r="D14" s="23"/>
      <c r="E14" s="23"/>
      <c r="F14" s="23"/>
      <c r="G14" s="23"/>
      <c r="H14" s="23"/>
      <c r="I14" s="21"/>
      <c r="J14" s="25" t="str">
        <f t="shared" si="1"/>
        <v/>
      </c>
      <c r="K14" s="21"/>
    </row>
    <row r="15">
      <c r="A15" s="20">
        <v>11.0</v>
      </c>
      <c r="B15" s="21"/>
      <c r="C15" s="22"/>
      <c r="D15" s="23"/>
      <c r="E15" s="23"/>
      <c r="F15" s="23"/>
      <c r="G15" s="23"/>
      <c r="H15" s="23"/>
      <c r="I15" s="21"/>
      <c r="J15" s="25" t="str">
        <f t="shared" si="1"/>
        <v/>
      </c>
      <c r="K15" s="21"/>
    </row>
    <row r="16">
      <c r="A16" s="20">
        <v>12.0</v>
      </c>
      <c r="B16" s="21"/>
      <c r="C16" s="22"/>
      <c r="D16" s="23"/>
      <c r="E16" s="23"/>
      <c r="F16" s="23"/>
      <c r="G16" s="23"/>
      <c r="H16" s="23"/>
      <c r="I16" s="21"/>
      <c r="J16" s="25" t="str">
        <f t="shared" si="1"/>
        <v/>
      </c>
      <c r="K16" s="2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K1"/>
    <mergeCell ref="A3:I3"/>
  </mergeCells>
  <conditionalFormatting sqref="F5:H16">
    <cfRule type="expression" dxfId="4" priority="1">
      <formula>AND(F5&lt;&gt;"",OR(F5&lt;$D5,F5&gt;$E5))</formula>
    </cfRule>
  </conditionalFormatting>
  <conditionalFormatting sqref="J5:J16">
    <cfRule type="expression" dxfId="4" priority="2">
      <formula>$J5="Vượt ngưỡng"</formula>
    </cfRule>
  </conditionalFormatting>
  <conditionalFormatting sqref="J5:J16">
    <cfRule type="expression" dxfId="5" priority="3">
      <formula>$J5="Đạt"</formula>
    </cfRule>
  </conditionalFormatting>
  <conditionalFormatting sqref="J5:J16">
    <cfRule type="expression" dxfId="6" priority="4">
      <formula>$J5="Chưa đo"</formula>
    </cfRule>
  </conditionalFormatting>
  <dataValidations>
    <dataValidation type="list" allowBlank="1" sqref="I5:I16">
      <formula1>'Cấu hình'!$A$23:$A$32</formula1>
    </dataValidation>
  </dataValidations>
  <printOptions/>
  <pageMargins bottom="1.0" footer="0.0" header="0.0" left="0.75" right="0.75" top="1.0"/>
  <pageSetup fitToHeight="0"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95959"/>
    <pageSetUpPr fitToPage="1"/>
  </sheetPr>
  <sheetViews>
    <sheetView showGridLines="0" workbookViewId="0"/>
  </sheetViews>
  <sheetFormatPr customHeight="1" defaultColWidth="14.43" defaultRowHeight="15.0"/>
  <cols>
    <col customWidth="1" min="1" max="1" width="38.0"/>
    <col customWidth="1" min="2" max="5" width="14.0"/>
    <col customWidth="1" min="6" max="6" width="16.0"/>
    <col customWidth="1" min="7" max="7" width="4.0"/>
    <col customWidth="1" min="8" max="26" width="8.71"/>
  </cols>
  <sheetData>
    <row r="1" ht="30.0" customHeight="1">
      <c r="A1" s="1" t="s">
        <v>145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>
      <c r="A2" s="8" t="str">
        <f>'Cấu hình'!B4&amp;"  |  Ngày: "&amp;TEXT('Checklist ngày'!D4,"dd/mm/yyyy")&amp;"  |  "&amp;'Checklist ngày'!D5&amp;"  |  Phụ trách ca: "&amp;'Checklist ngày'!D6</f>
        <v>NHÀ HÀNG ABC – BẾP TRUNG TÂM  |  Ngày: 28/10/2026  |  Thứ tư  |  Phụ trách ca: Nguyễn Văn Bình</v>
      </c>
    </row>
    <row r="4" ht="15.0" customHeight="1">
      <c r="A4" s="4" t="s">
        <v>150</v>
      </c>
      <c r="B4" s="2"/>
      <c r="C4" s="2"/>
      <c r="D4" s="2"/>
      <c r="E4" s="2"/>
      <c r="F4" s="3"/>
    </row>
    <row r="5" ht="15.0" customHeight="1">
      <c r="A5" s="9" t="s">
        <v>34</v>
      </c>
      <c r="B5" s="15"/>
      <c r="C5" s="10"/>
      <c r="D5" s="42">
        <f>'Checklist ngày'!F5</f>
        <v>32</v>
      </c>
      <c r="E5" s="15"/>
      <c r="F5" s="10"/>
    </row>
    <row r="6" ht="15.0" customHeight="1">
      <c r="A6" s="9" t="s">
        <v>41</v>
      </c>
      <c r="B6" s="15"/>
      <c r="C6" s="10"/>
      <c r="D6" s="42">
        <f>'Checklist ngày'!H5</f>
        <v>19</v>
      </c>
      <c r="E6" s="15"/>
      <c r="F6" s="10"/>
    </row>
    <row r="7" ht="15.0" customHeight="1">
      <c r="A7" s="9" t="s">
        <v>44</v>
      </c>
      <c r="B7" s="15"/>
      <c r="C7" s="10"/>
      <c r="D7" s="43">
        <f>'Checklist ngày'!J5</f>
        <v>0.6447368421</v>
      </c>
      <c r="E7" s="15"/>
      <c r="F7" s="10"/>
    </row>
    <row r="8" ht="15.0" customHeight="1">
      <c r="A8" s="9" t="s">
        <v>49</v>
      </c>
      <c r="B8" s="15"/>
      <c r="C8" s="10"/>
      <c r="D8" s="42">
        <f>'Checklist ngày'!L5</f>
        <v>0</v>
      </c>
      <c r="E8" s="15"/>
      <c r="F8" s="10"/>
    </row>
    <row r="9" ht="15.0" customHeight="1">
      <c r="A9" s="9" t="s">
        <v>155</v>
      </c>
      <c r="B9" s="15"/>
      <c r="C9" s="10"/>
      <c r="D9" s="42">
        <f>'Checklist ngày'!F7</f>
        <v>1</v>
      </c>
      <c r="E9" s="15"/>
      <c r="F9" s="10"/>
    </row>
    <row r="10" ht="15.0" customHeight="1">
      <c r="A10" s="9" t="s">
        <v>158</v>
      </c>
      <c r="B10" s="15"/>
      <c r="C10" s="10"/>
      <c r="D10" s="42">
        <f>'Checklist ngày'!H7</f>
        <v>0</v>
      </c>
      <c r="E10" s="15"/>
      <c r="F10" s="10"/>
    </row>
    <row r="11" ht="15.0" customHeight="1">
      <c r="A11" s="9" t="s">
        <v>159</v>
      </c>
      <c r="B11" s="15"/>
      <c r="C11" s="10"/>
      <c r="D11" s="42">
        <f>'Checklist ngày'!J7</f>
        <v>2</v>
      </c>
      <c r="E11" s="15"/>
      <c r="F11" s="10"/>
    </row>
    <row r="12" ht="15.0" customHeight="1">
      <c r="A12" s="9" t="s">
        <v>89</v>
      </c>
      <c r="B12" s="15"/>
      <c r="C12" s="10"/>
      <c r="D12" s="42">
        <f>'Nhiệt độ'!J3</f>
        <v>1</v>
      </c>
      <c r="E12" s="15"/>
      <c r="F12" s="10"/>
    </row>
    <row r="13" ht="15.0" customHeight="1">
      <c r="A13" s="44" t="s">
        <v>164</v>
      </c>
      <c r="B13" s="15"/>
      <c r="C13" s="10"/>
      <c r="D13" s="45" t="str">
        <f>'Checklist ngày'!N5</f>
        <v>CHƯA ĐẠT</v>
      </c>
      <c r="E13" s="15"/>
      <c r="F13" s="10"/>
    </row>
    <row r="16" ht="15.0" customHeight="1">
      <c r="A16" s="4" t="s">
        <v>165</v>
      </c>
      <c r="B16" s="2"/>
      <c r="C16" s="2"/>
      <c r="D16" s="2"/>
      <c r="E16" s="2"/>
      <c r="F16" s="3"/>
    </row>
    <row r="17">
      <c r="A17" s="30" t="s">
        <v>94</v>
      </c>
      <c r="B17" s="30" t="s">
        <v>168</v>
      </c>
      <c r="C17" s="30" t="s">
        <v>130</v>
      </c>
      <c r="D17" s="30" t="s">
        <v>86</v>
      </c>
      <c r="E17" s="30" t="s">
        <v>169</v>
      </c>
      <c r="F17" s="30" t="s">
        <v>170</v>
      </c>
    </row>
    <row r="18">
      <c r="A18" s="46" t="str">
        <f>'Cấu hình'!C13</f>
        <v>1. Vệ sinh &amp; ATTP</v>
      </c>
      <c r="B18" s="47">
        <f>COUNTIFS('Checklist ngày'!$C$11:$C$70,$A18,'Checklist ngày'!$O$11:$O$70,"&gt;0")</f>
        <v>7</v>
      </c>
      <c r="C18" s="47">
        <f>COUNTIFS('Checklist ngày'!$C$11:$C$70,$A18,'Checklist ngày'!$J$11:$J$70,"Hoàn thành",'Checklist ngày'!$O$11:$O$70,"&gt;0")</f>
        <v>4</v>
      </c>
      <c r="D18" s="47">
        <f>COUNTIFS('Checklist ngày'!$C$11:$C$70,$A18,'Checklist ngày'!$J$11:$J$70,"Có vấn đề",'Checklist ngày'!$O$11:$O$70,"&gt;0")</f>
        <v>1</v>
      </c>
      <c r="E18" s="47">
        <f t="shared" ref="E18:E23" si="1">B18-C18-D18</f>
        <v>2</v>
      </c>
      <c r="F18" s="48">
        <f>IF(SUMIFS('Checklist ngày'!$O$11:$O$70,'Checklist ngày'!$C$11:$C$70,$A18)=0,"",SUMIFS('Checklist ngày'!$P$11:$P$70,'Checklist ngày'!$C$11:$C$70,$A18)/SUMIFS('Checklist ngày'!$O$11:$O$70,'Checklist ngày'!$C$11:$C$70,$A18))</f>
        <v>0.625</v>
      </c>
    </row>
    <row r="19">
      <c r="A19" s="46" t="str">
        <f>'Cấu hình'!C14</f>
        <v>2. Sơ chế &amp; chuẩn bị</v>
      </c>
      <c r="B19" s="47">
        <f>COUNTIFS('Checklist ngày'!$C$11:$C$70,$A19,'Checklist ngày'!$O$11:$O$70,"&gt;0")</f>
        <v>6</v>
      </c>
      <c r="C19" s="47">
        <f>COUNTIFS('Checklist ngày'!$C$11:$C$70,$A19,'Checklist ngày'!$J$11:$J$70,"Hoàn thành",'Checklist ngày'!$O$11:$O$70,"&gt;0")</f>
        <v>6</v>
      </c>
      <c r="D19" s="47">
        <f>COUNTIFS('Checklist ngày'!$C$11:$C$70,$A19,'Checklist ngày'!$J$11:$J$70,"Có vấn đề",'Checklist ngày'!$O$11:$O$70,"&gt;0")</f>
        <v>0</v>
      </c>
      <c r="E19" s="47">
        <f t="shared" si="1"/>
        <v>0</v>
      </c>
      <c r="F19" s="48">
        <f>IF(SUMIFS('Checklist ngày'!$O$11:$O$70,'Checklist ngày'!$C$11:$C$70,$A19)=0,"",SUMIFS('Checklist ngày'!$P$11:$P$70,'Checklist ngày'!$C$11:$C$70,$A19)/SUMIFS('Checklist ngày'!$O$11:$O$70,'Checklist ngày'!$C$11:$C$70,$A19))</f>
        <v>1</v>
      </c>
    </row>
    <row r="20">
      <c r="A20" s="46" t="str">
        <f>'Cấu hình'!C15</f>
        <v>3. Vận hành trong ca</v>
      </c>
      <c r="B20" s="47">
        <f>COUNTIFS('Checklist ngày'!$C$11:$C$70,$A20,'Checklist ngày'!$O$11:$O$70,"&gt;0")</f>
        <v>7</v>
      </c>
      <c r="C20" s="47">
        <f>COUNTIFS('Checklist ngày'!$C$11:$C$70,$A20,'Checklist ngày'!$J$11:$J$70,"Hoàn thành",'Checklist ngày'!$O$11:$O$70,"&gt;0")</f>
        <v>4</v>
      </c>
      <c r="D20" s="47">
        <f>COUNTIFS('Checklist ngày'!$C$11:$C$70,$A20,'Checklist ngày'!$J$11:$J$70,"Có vấn đề",'Checklist ngày'!$O$11:$O$70,"&gt;0")</f>
        <v>0</v>
      </c>
      <c r="E20" s="47">
        <f t="shared" si="1"/>
        <v>3</v>
      </c>
      <c r="F20" s="48">
        <f>IF(SUMIFS('Checklist ngày'!$O$11:$O$70,'Checklist ngày'!$C$11:$C$70,$A20)=0,"",SUMIFS('Checklist ngày'!$P$11:$P$70,'Checklist ngày'!$C$11:$C$70,$A20)/SUMIFS('Checklist ngày'!$O$11:$O$70,'Checklist ngày'!$C$11:$C$70,$A20))</f>
        <v>0.6666666667</v>
      </c>
    </row>
    <row r="21" ht="15.75" customHeight="1">
      <c r="A21" s="46" t="str">
        <f>'Cấu hình'!C16</f>
        <v>4. Thiết bị &amp; nhiệt độ</v>
      </c>
      <c r="B21" s="47">
        <f>COUNTIFS('Checklist ngày'!$C$11:$C$70,$A21,'Checklist ngày'!$O$11:$O$70,"&gt;0")</f>
        <v>4</v>
      </c>
      <c r="C21" s="47">
        <f>COUNTIFS('Checklist ngày'!$C$11:$C$70,$A21,'Checklist ngày'!$J$11:$J$70,"Hoàn thành",'Checklist ngày'!$O$11:$O$70,"&gt;0")</f>
        <v>3</v>
      </c>
      <c r="D21" s="47">
        <f>COUNTIFS('Checklist ngày'!$C$11:$C$70,$A21,'Checklist ngày'!$J$11:$J$70,"Có vấn đề",'Checklist ngày'!$O$11:$O$70,"&gt;0")</f>
        <v>0</v>
      </c>
      <c r="E21" s="47">
        <f t="shared" si="1"/>
        <v>1</v>
      </c>
      <c r="F21" s="48">
        <f>IF(SUMIFS('Checklist ngày'!$O$11:$O$70,'Checklist ngày'!$C$11:$C$70,$A21)=0,"",SUMIFS('Checklist ngày'!$P$11:$P$70,'Checklist ngày'!$C$11:$C$70,$A21)/SUMIFS('Checklist ngày'!$O$11:$O$70,'Checklist ngày'!$C$11:$C$70,$A21))</f>
        <v>0.8</v>
      </c>
    </row>
    <row r="22" ht="15.75" customHeight="1">
      <c r="A22" s="46" t="str">
        <f>'Cấu hình'!C17</f>
        <v>5. Kho &amp; nhập hàng</v>
      </c>
      <c r="B22" s="47">
        <f>COUNTIFS('Checklist ngày'!$C$11:$C$70,$A22,'Checklist ngày'!$O$11:$O$70,"&gt;0")</f>
        <v>3</v>
      </c>
      <c r="C22" s="47">
        <f>COUNTIFS('Checklist ngày'!$C$11:$C$70,$A22,'Checklist ngày'!$J$11:$J$70,"Hoàn thành",'Checklist ngày'!$O$11:$O$70,"&gt;0")</f>
        <v>2</v>
      </c>
      <c r="D22" s="47">
        <f>COUNTIFS('Checklist ngày'!$C$11:$C$70,$A22,'Checklist ngày'!$J$11:$J$70,"Có vấn đề",'Checklist ngày'!$O$11:$O$70,"&gt;0")</f>
        <v>0</v>
      </c>
      <c r="E22" s="47">
        <f t="shared" si="1"/>
        <v>1</v>
      </c>
      <c r="F22" s="48">
        <f>IF(SUMIFS('Checklist ngày'!$O$11:$O$70,'Checklist ngày'!$C$11:$C$70,$A22)=0,"",SUMIFS('Checklist ngày'!$P$11:$P$70,'Checklist ngày'!$C$11:$C$70,$A22)/SUMIFS('Checklist ngày'!$O$11:$O$70,'Checklist ngày'!$C$11:$C$70,$A22))</f>
        <v>0.7142857143</v>
      </c>
    </row>
    <row r="23" ht="15.75" customHeight="1">
      <c r="A23" s="46" t="str">
        <f>'Cấu hình'!C18</f>
        <v>6. Đóng bếp</v>
      </c>
      <c r="B23" s="47">
        <f>COUNTIFS('Checklist ngày'!$C$11:$C$70,$A23,'Checklist ngày'!$O$11:$O$70,"&gt;0")</f>
        <v>5</v>
      </c>
      <c r="C23" s="47">
        <f>COUNTIFS('Checklist ngày'!$C$11:$C$70,$A23,'Checklist ngày'!$J$11:$J$70,"Hoàn thành",'Checklist ngày'!$O$11:$O$70,"&gt;0")</f>
        <v>0</v>
      </c>
      <c r="D23" s="47">
        <f>COUNTIFS('Checklist ngày'!$C$11:$C$70,$A23,'Checklist ngày'!$J$11:$J$70,"Có vấn đề",'Checklist ngày'!$O$11:$O$70,"&gt;0")</f>
        <v>0</v>
      </c>
      <c r="E23" s="47">
        <f t="shared" si="1"/>
        <v>5</v>
      </c>
      <c r="F23" s="48">
        <f>IF(SUMIFS('Checklist ngày'!$O$11:$O$70,'Checklist ngày'!$C$11:$C$70,$A23)=0,"",SUMIFS('Checklist ngày'!$P$11:$P$70,'Checklist ngày'!$C$11:$C$70,$A23)/SUMIFS('Checklist ngày'!$O$11:$O$70,'Checklist ngày'!$C$11:$C$70,$A23))</f>
        <v>0</v>
      </c>
    </row>
    <row r="24" ht="15.75" customHeight="1">
      <c r="A24" s="54" t="s">
        <v>246</v>
      </c>
      <c r="B24" s="55">
        <f t="shared" ref="B24:E24" si="2">SUM(B18:B23)</f>
        <v>32</v>
      </c>
      <c r="C24" s="55">
        <f t="shared" si="2"/>
        <v>19</v>
      </c>
      <c r="D24" s="55">
        <f t="shared" si="2"/>
        <v>1</v>
      </c>
      <c r="E24" s="55">
        <f t="shared" si="2"/>
        <v>12</v>
      </c>
      <c r="F24" s="56">
        <f>IF(SUM('Checklist ngày'!$O$11:$O$70)=0,"",SUM('Checklist ngày'!$P$11:$P$70)/SUM('Checklist ngày'!$O$11:$O$70))</f>
        <v>0.6447368421</v>
      </c>
    </row>
    <row r="25" ht="15.75" customHeight="1"/>
    <row r="26" ht="15.75" customHeight="1"/>
    <row r="27" ht="15.0" customHeight="1">
      <c r="A27" s="4" t="s">
        <v>248</v>
      </c>
      <c r="B27" s="2"/>
      <c r="C27" s="2"/>
      <c r="D27" s="2"/>
      <c r="E27" s="2"/>
      <c r="F27" s="3"/>
    </row>
    <row r="28" ht="15.75" customHeight="1">
      <c r="A28" s="30" t="s">
        <v>96</v>
      </c>
      <c r="B28" s="30" t="s">
        <v>168</v>
      </c>
      <c r="C28" s="30" t="s">
        <v>130</v>
      </c>
      <c r="D28" s="30" t="s">
        <v>86</v>
      </c>
      <c r="E28" s="30" t="s">
        <v>169</v>
      </c>
      <c r="F28" s="30" t="s">
        <v>170</v>
      </c>
    </row>
    <row r="29" ht="15.75" customHeight="1">
      <c r="A29" s="46" t="str">
        <f>'Cấu hình'!B13</f>
        <v>Mở bếp</v>
      </c>
      <c r="B29" s="47">
        <f>COUNTIFS('Checklist ngày'!$E$11:$E$70,$A29,'Checklist ngày'!$O$11:$O$70,"&gt;0")</f>
        <v>15</v>
      </c>
      <c r="C29" s="47">
        <f>COUNTIFS('Checklist ngày'!$E$11:$E$70,$A29,'Checklist ngày'!$J$11:$J$70,"Hoàn thành",'Checklist ngày'!$O$11:$O$70,"&gt;0")</f>
        <v>15</v>
      </c>
      <c r="D29" s="47">
        <f>COUNTIFS('Checklist ngày'!$E$11:$E$70,$A29,'Checklist ngày'!$J$11:$J$70,"Có vấn đề",'Checklist ngày'!$O$11:$O$70,"&gt;0")</f>
        <v>0</v>
      </c>
      <c r="E29" s="47">
        <f t="shared" ref="E29:E31" si="3">B29-C29-D29</f>
        <v>0</v>
      </c>
      <c r="F29" s="48">
        <f>IF(SUMIFS('Checklist ngày'!$O$11:$O$70,'Checklist ngày'!$E$11:$E$70,$A29)=0,"",SUMIFS('Checklist ngày'!$P$11:$P$70,'Checklist ngày'!$E$11:$E$70,$A29)/SUMIFS('Checklist ngày'!$O$11:$O$70,'Checklist ngày'!$E$11:$E$70,$A29))</f>
        <v>1</v>
      </c>
    </row>
    <row r="30" ht="15.75" customHeight="1">
      <c r="A30" s="46" t="str">
        <f>'Cấu hình'!B14</f>
        <v>Trong ca</v>
      </c>
      <c r="B30" s="47">
        <f>COUNTIFS('Checklist ngày'!$E$11:$E$70,$A30,'Checklist ngày'!$O$11:$O$70,"&gt;0")</f>
        <v>7</v>
      </c>
      <c r="C30" s="47">
        <f>COUNTIFS('Checklist ngày'!$E$11:$E$70,$A30,'Checklist ngày'!$J$11:$J$70,"Hoàn thành",'Checklist ngày'!$O$11:$O$70,"&gt;0")</f>
        <v>4</v>
      </c>
      <c r="D30" s="47">
        <f>COUNTIFS('Checklist ngày'!$E$11:$E$70,$A30,'Checklist ngày'!$J$11:$J$70,"Có vấn đề",'Checklist ngày'!$O$11:$O$70,"&gt;0")</f>
        <v>0</v>
      </c>
      <c r="E30" s="47">
        <f t="shared" si="3"/>
        <v>3</v>
      </c>
      <c r="F30" s="48">
        <f>IF(SUMIFS('Checklist ngày'!$O$11:$O$70,'Checklist ngày'!$E$11:$E$70,$A30)=0,"",SUMIFS('Checklist ngày'!$P$11:$P$70,'Checklist ngày'!$E$11:$E$70,$A30)/SUMIFS('Checklist ngày'!$O$11:$O$70,'Checklist ngày'!$E$11:$E$70,$A30))</f>
        <v>0.6666666667</v>
      </c>
    </row>
    <row r="31" ht="15.75" customHeight="1">
      <c r="A31" s="46" t="str">
        <f>'Cấu hình'!B15</f>
        <v>Đóng bếp</v>
      </c>
      <c r="B31" s="47">
        <f>COUNTIFS('Checklist ngày'!$E$11:$E$70,$A31,'Checklist ngày'!$O$11:$O$70,"&gt;0")</f>
        <v>10</v>
      </c>
      <c r="C31" s="47">
        <f>COUNTIFS('Checklist ngày'!$E$11:$E$70,$A31,'Checklist ngày'!$J$11:$J$70,"Hoàn thành",'Checklist ngày'!$O$11:$O$70,"&gt;0")</f>
        <v>0</v>
      </c>
      <c r="D31" s="47">
        <f>COUNTIFS('Checklist ngày'!$E$11:$E$70,$A31,'Checklist ngày'!$J$11:$J$70,"Có vấn đề",'Checklist ngày'!$O$11:$O$70,"&gt;0")</f>
        <v>1</v>
      </c>
      <c r="E31" s="47">
        <f t="shared" si="3"/>
        <v>9</v>
      </c>
      <c r="F31" s="48">
        <f>IF(SUMIFS('Checklist ngày'!$O$11:$O$70,'Checklist ngày'!$E$11:$E$70,$A31)=0,"",SUMIFS('Checklist ngày'!$P$11:$P$70,'Checklist ngày'!$E$11:$E$70,$A31)/SUMIFS('Checklist ngày'!$O$11:$O$70,'Checklist ngày'!$E$11:$E$70,$A31))</f>
        <v>0</v>
      </c>
    </row>
    <row r="32" ht="15.75" customHeight="1">
      <c r="A32" s="54" t="s">
        <v>246</v>
      </c>
      <c r="B32" s="55">
        <f t="shared" ref="B32:E32" si="4">SUM(B29:B31)</f>
        <v>32</v>
      </c>
      <c r="C32" s="55">
        <f t="shared" si="4"/>
        <v>19</v>
      </c>
      <c r="D32" s="55">
        <f t="shared" si="4"/>
        <v>1</v>
      </c>
      <c r="E32" s="55">
        <f t="shared" si="4"/>
        <v>12</v>
      </c>
      <c r="F32" s="56">
        <f>IF(SUM('Checklist ngày'!$O$11:$O$70)=0,"",SUM('Checklist ngày'!$P$11:$P$70)/SUM('Checklist ngày'!$O$11:$O$70))</f>
        <v>0.6447368421</v>
      </c>
    </row>
    <row r="33" ht="15.75" customHeight="1"/>
    <row r="34" ht="15.75" customHeight="1"/>
    <row r="35" ht="15.0" customHeight="1">
      <c r="A35" s="4" t="s">
        <v>250</v>
      </c>
      <c r="B35" s="2"/>
      <c r="C35" s="2"/>
      <c r="D35" s="2"/>
      <c r="E35" s="2"/>
      <c r="F35" s="3"/>
    </row>
    <row r="36" ht="39.75" customHeight="1">
      <c r="A36" s="30" t="s">
        <v>216</v>
      </c>
      <c r="B36" s="30" t="s">
        <v>251</v>
      </c>
      <c r="C36" s="30" t="s">
        <v>41</v>
      </c>
      <c r="D36" s="30" t="s">
        <v>87</v>
      </c>
      <c r="E36" s="30" t="s">
        <v>86</v>
      </c>
      <c r="F36" s="30" t="s">
        <v>217</v>
      </c>
    </row>
    <row r="37" ht="15.75" customHeight="1">
      <c r="A37" s="46" t="str">
        <f>IF('Cấu hình'!A23="","",'Cấu hình'!A23)</f>
        <v>Nguyễn Văn Bình</v>
      </c>
      <c r="B37" s="47">
        <f>IF($A37="","",COUNTIFS('Checklist ngày'!$I$11:$I$70,$A37,'Checklist ngày'!$O$11:$O$70,"&gt;0"))</f>
        <v>7</v>
      </c>
      <c r="C37" s="47">
        <f>IF($A37="","",COUNTIFS('Checklist ngày'!$L$11:$L$70,$A37,'Checklist ngày'!$J$11:$J$70,"Hoàn thành"))</f>
        <v>4</v>
      </c>
      <c r="D37" s="47">
        <f>IF($A37="","",COUNTIFS('Checklist ngày'!$L$11:$L$70,$A37,'Checklist ngày'!$M$11:$M$70,"Trễ hạn"))</f>
        <v>0</v>
      </c>
      <c r="E37" s="47">
        <f>IF($A37="","",COUNTIFS('Checklist ngày'!$L$11:$L$70,$A37,'Checklist ngày'!$J$11:$J$70,"Có vấn đề"))</f>
        <v>0</v>
      </c>
      <c r="F37" s="33" t="str">
        <f>IF($A37="","",'Cấu hình'!B23)</f>
        <v>Bếp trưởng</v>
      </c>
    </row>
    <row r="38" ht="15.75" customHeight="1">
      <c r="A38" s="46" t="str">
        <f>IF('Cấu hình'!A24="","",'Cấu hình'!A24)</f>
        <v>Trần Thị Hoa</v>
      </c>
      <c r="B38" s="47">
        <f>IF($A38="","",COUNTIFS('Checklist ngày'!$I$11:$I$70,$A38,'Checklist ngày'!$O$11:$O$70,"&gt;0"))</f>
        <v>4</v>
      </c>
      <c r="C38" s="47">
        <f>IF($A38="","",COUNTIFS('Checklist ngày'!$L$11:$L$70,$A38,'Checklist ngày'!$J$11:$J$70,"Hoàn thành"))</f>
        <v>4</v>
      </c>
      <c r="D38" s="47">
        <f>IF($A38="","",COUNTIFS('Checklist ngày'!$L$11:$L$70,$A38,'Checklist ngày'!$M$11:$M$70,"Trễ hạn"))</f>
        <v>1</v>
      </c>
      <c r="E38" s="47">
        <f>IF($A38="","",COUNTIFS('Checklist ngày'!$L$11:$L$70,$A38,'Checklist ngày'!$J$11:$J$70,"Có vấn đề"))</f>
        <v>0</v>
      </c>
      <c r="F38" s="33" t="str">
        <f>IF($A38="","",'Cấu hình'!B24)</f>
        <v>Bếp phó</v>
      </c>
    </row>
    <row r="39" ht="15.75" customHeight="1">
      <c r="A39" s="46" t="str">
        <f>IF('Cấu hình'!A25="","",'Cấu hình'!A25)</f>
        <v>Lê Minh Khoa</v>
      </c>
      <c r="B39" s="47">
        <f>IF($A39="","",COUNTIFS('Checklist ngày'!$I$11:$I$70,$A39,'Checklist ngày'!$O$11:$O$70,"&gt;0"))</f>
        <v>4</v>
      </c>
      <c r="C39" s="47">
        <f>IF($A39="","",COUNTIFS('Checklist ngày'!$L$11:$L$70,$A39,'Checklist ngày'!$J$11:$J$70,"Hoàn thành"))</f>
        <v>3</v>
      </c>
      <c r="D39" s="47">
        <f>IF($A39="","",COUNTIFS('Checklist ngày'!$L$11:$L$70,$A39,'Checklist ngày'!$M$11:$M$70,"Trễ hạn"))</f>
        <v>0</v>
      </c>
      <c r="E39" s="47">
        <f>IF($A39="","",COUNTIFS('Checklist ngày'!$L$11:$L$70,$A39,'Checklist ngày'!$J$11:$J$70,"Có vấn đề"))</f>
        <v>0</v>
      </c>
      <c r="F39" s="33" t="str">
        <f>IF($A39="","",'Cấu hình'!B25)</f>
        <v>Đầu bếp</v>
      </c>
    </row>
    <row r="40" ht="15.75" customHeight="1">
      <c r="A40" s="46" t="str">
        <f>IF('Cấu hình'!A26="","",'Cấu hình'!A26)</f>
        <v>Phạm Quốc Huy</v>
      </c>
      <c r="B40" s="47">
        <f>IF($A40="","",COUNTIFS('Checklist ngày'!$I$11:$I$70,$A40,'Checklist ngày'!$O$11:$O$70,"&gt;0"))</f>
        <v>4</v>
      </c>
      <c r="C40" s="47">
        <f>IF($A40="","",COUNTIFS('Checklist ngày'!$L$11:$L$70,$A40,'Checklist ngày'!$J$11:$J$70,"Hoàn thành"))</f>
        <v>3</v>
      </c>
      <c r="D40" s="47">
        <f>IF($A40="","",COUNTIFS('Checklist ngày'!$L$11:$L$70,$A40,'Checklist ngày'!$M$11:$M$70,"Trễ hạn"))</f>
        <v>0</v>
      </c>
      <c r="E40" s="47">
        <f>IF($A40="","",COUNTIFS('Checklist ngày'!$L$11:$L$70,$A40,'Checklist ngày'!$J$11:$J$70,"Có vấn đề"))</f>
        <v>0</v>
      </c>
      <c r="F40" s="33" t="str">
        <f>IF($A40="","",'Cấu hình'!B26)</f>
        <v>Đầu bếp</v>
      </c>
    </row>
    <row r="41" ht="15.75" customHeight="1">
      <c r="A41" s="46" t="str">
        <f>IF('Cấu hình'!A27="","",'Cấu hình'!A27)</f>
        <v>Võ Thị Mai</v>
      </c>
      <c r="B41" s="47">
        <f>IF($A41="","",COUNTIFS('Checklist ngày'!$I$11:$I$70,$A41,'Checklist ngày'!$O$11:$O$70,"&gt;0"))</f>
        <v>6</v>
      </c>
      <c r="C41" s="47">
        <f>IF($A41="","",COUNTIFS('Checklist ngày'!$L$11:$L$70,$A41,'Checklist ngày'!$J$11:$J$70,"Hoàn thành"))</f>
        <v>3</v>
      </c>
      <c r="D41" s="47">
        <f>IF($A41="","",COUNTIFS('Checklist ngày'!$L$11:$L$70,$A41,'Checklist ngày'!$M$11:$M$70,"Trễ hạn"))</f>
        <v>1</v>
      </c>
      <c r="E41" s="47">
        <f>IF($A41="","",COUNTIFS('Checklist ngày'!$L$11:$L$70,$A41,'Checklist ngày'!$J$11:$J$70,"Có vấn đề"))</f>
        <v>0</v>
      </c>
      <c r="F41" s="33" t="str">
        <f>IF($A41="","",'Cấu hình'!B27)</f>
        <v>Phụ bếp</v>
      </c>
    </row>
    <row r="42" ht="15.75" customHeight="1">
      <c r="A42" s="46" t="str">
        <f>IF('Cấu hình'!A28="","",'Cấu hình'!A28)</f>
        <v>Đặng Văn Tài</v>
      </c>
      <c r="B42" s="47">
        <f>IF($A42="","",COUNTIFS('Checklist ngày'!$I$11:$I$70,$A42,'Checklist ngày'!$O$11:$O$70,"&gt;0"))</f>
        <v>7</v>
      </c>
      <c r="C42" s="47">
        <f>IF($A42="","",COUNTIFS('Checklist ngày'!$L$11:$L$70,$A42,'Checklist ngày'!$J$11:$J$70,"Hoàn thành"))</f>
        <v>2</v>
      </c>
      <c r="D42" s="47">
        <f>IF($A42="","",COUNTIFS('Checklist ngày'!$L$11:$L$70,$A42,'Checklist ngày'!$M$11:$M$70,"Trễ hạn"))</f>
        <v>0</v>
      </c>
      <c r="E42" s="47">
        <f>IF($A42="","",COUNTIFS('Checklist ngày'!$L$11:$L$70,$A42,'Checklist ngày'!$J$11:$J$70,"Có vấn đề"))</f>
        <v>1</v>
      </c>
      <c r="F42" s="33" t="str">
        <f>IF($A42="","",'Cấu hình'!B28)</f>
        <v>Phụ bếp / Kho</v>
      </c>
    </row>
    <row r="43" ht="15.75" customHeight="1">
      <c r="A43" s="46" t="str">
        <f>IF('Cấu hình'!A29="","",'Cấu hình'!A29)</f>
        <v/>
      </c>
      <c r="B43" s="47" t="str">
        <f>IF($A43="","",COUNTIFS('Checklist ngày'!$I$11:$I$70,$A43,'Checklist ngày'!$O$11:$O$70,"&gt;0"))</f>
        <v/>
      </c>
      <c r="C43" s="47" t="str">
        <f>IF($A43="","",COUNTIFS('Checklist ngày'!$L$11:$L$70,$A43,'Checklist ngày'!$J$11:$J$70,"Hoàn thành"))</f>
        <v/>
      </c>
      <c r="D43" s="47" t="str">
        <f>IF($A43="","",COUNTIFS('Checklist ngày'!$L$11:$L$70,$A43,'Checklist ngày'!$M$11:$M$70,"Trễ hạn"))</f>
        <v/>
      </c>
      <c r="E43" s="47" t="str">
        <f>IF($A43="","",COUNTIFS('Checklist ngày'!$L$11:$L$70,$A43,'Checklist ngày'!$J$11:$J$70,"Có vấn đề"))</f>
        <v/>
      </c>
      <c r="F43" s="33" t="str">
        <f>IF($A43="","",'Cấu hình'!B29)</f>
        <v/>
      </c>
    </row>
    <row r="44" ht="15.75" customHeight="1">
      <c r="A44" s="46" t="str">
        <f>IF('Cấu hình'!A30="","",'Cấu hình'!A30)</f>
        <v/>
      </c>
      <c r="B44" s="47" t="str">
        <f>IF($A44="","",COUNTIFS('Checklist ngày'!$I$11:$I$70,$A44,'Checklist ngày'!$O$11:$O$70,"&gt;0"))</f>
        <v/>
      </c>
      <c r="C44" s="47" t="str">
        <f>IF($A44="","",COUNTIFS('Checklist ngày'!$L$11:$L$70,$A44,'Checklist ngày'!$J$11:$J$70,"Hoàn thành"))</f>
        <v/>
      </c>
      <c r="D44" s="47" t="str">
        <f>IF($A44="","",COUNTIFS('Checklist ngày'!$L$11:$L$70,$A44,'Checklist ngày'!$M$11:$M$70,"Trễ hạn"))</f>
        <v/>
      </c>
      <c r="E44" s="47" t="str">
        <f>IF($A44="","",COUNTIFS('Checklist ngày'!$L$11:$L$70,$A44,'Checklist ngày'!$J$11:$J$70,"Có vấn đề"))</f>
        <v/>
      </c>
      <c r="F44" s="33" t="str">
        <f>IF($A44="","",'Cấu hình'!B30)</f>
        <v/>
      </c>
    </row>
    <row r="45" ht="15.75" customHeight="1">
      <c r="A45" s="46" t="str">
        <f>IF('Cấu hình'!A31="","",'Cấu hình'!A31)</f>
        <v/>
      </c>
      <c r="B45" s="47" t="str">
        <f>IF($A45="","",COUNTIFS('Checklist ngày'!$I$11:$I$70,$A45,'Checklist ngày'!$O$11:$O$70,"&gt;0"))</f>
        <v/>
      </c>
      <c r="C45" s="47" t="str">
        <f>IF($A45="","",COUNTIFS('Checklist ngày'!$L$11:$L$70,$A45,'Checklist ngày'!$J$11:$J$70,"Hoàn thành"))</f>
        <v/>
      </c>
      <c r="D45" s="47" t="str">
        <f>IF($A45="","",COUNTIFS('Checklist ngày'!$L$11:$L$70,$A45,'Checklist ngày'!$M$11:$M$70,"Trễ hạn"))</f>
        <v/>
      </c>
      <c r="E45" s="47" t="str">
        <f>IF($A45="","",COUNTIFS('Checklist ngày'!$L$11:$L$70,$A45,'Checklist ngày'!$J$11:$J$70,"Có vấn đề"))</f>
        <v/>
      </c>
      <c r="F45" s="33" t="str">
        <f>IF($A45="","",'Cấu hình'!B31)</f>
        <v/>
      </c>
    </row>
    <row r="46" ht="15.75" customHeight="1">
      <c r="A46" s="46" t="str">
        <f>IF('Cấu hình'!A32="","",'Cấu hình'!A32)</f>
        <v/>
      </c>
      <c r="B46" s="47" t="str">
        <f>IF($A46="","",COUNTIFS('Checklist ngày'!$I$11:$I$70,$A46,'Checklist ngày'!$O$11:$O$70,"&gt;0"))</f>
        <v/>
      </c>
      <c r="C46" s="47" t="str">
        <f>IF($A46="","",COUNTIFS('Checklist ngày'!$L$11:$L$70,$A46,'Checklist ngày'!$J$11:$J$70,"Hoàn thành"))</f>
        <v/>
      </c>
      <c r="D46" s="47" t="str">
        <f>IF($A46="","",COUNTIFS('Checklist ngày'!$L$11:$L$70,$A46,'Checklist ngày'!$M$11:$M$70,"Trễ hạn"))</f>
        <v/>
      </c>
      <c r="E46" s="47" t="str">
        <f>IF($A46="","",COUNTIFS('Checklist ngày'!$L$11:$L$70,$A46,'Checklist ngày'!$J$11:$J$70,"Có vấn đề"))</f>
        <v/>
      </c>
      <c r="F46" s="33" t="str">
        <f>IF($A46="","",'Cấu hình'!B32)</f>
        <v/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A1:M1"/>
    <mergeCell ref="A4:F4"/>
    <mergeCell ref="A5:C5"/>
    <mergeCell ref="D5:F5"/>
    <mergeCell ref="A6:C6"/>
    <mergeCell ref="D6:F6"/>
    <mergeCell ref="D7:F7"/>
    <mergeCell ref="A7:C7"/>
    <mergeCell ref="A8:C8"/>
    <mergeCell ref="D8:F8"/>
    <mergeCell ref="A9:C9"/>
    <mergeCell ref="D9:F9"/>
    <mergeCell ref="A10:C10"/>
    <mergeCell ref="D10:F10"/>
    <mergeCell ref="A27:F27"/>
    <mergeCell ref="A35:F35"/>
    <mergeCell ref="A11:C11"/>
    <mergeCell ref="D11:F11"/>
    <mergeCell ref="A12:C12"/>
    <mergeCell ref="D12:F12"/>
    <mergeCell ref="A13:C13"/>
    <mergeCell ref="D13:F13"/>
    <mergeCell ref="A16:F16"/>
  </mergeCells>
  <conditionalFormatting sqref="D13">
    <cfRule type="expression" dxfId="7" priority="1">
      <formula>$D$13="ĐẠT"</formula>
    </cfRule>
  </conditionalFormatting>
  <conditionalFormatting sqref="D13">
    <cfRule type="expression" dxfId="8" priority="2">
      <formula>$D$13="CHƯA ĐẠT"</formula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8C28"/>
    <pageSetUpPr fitToPage="1"/>
  </sheetPr>
  <sheetViews>
    <sheetView showGridLines="0" workbookViewId="0">
      <pane xSplit="4.0" ySplit="5.0" topLeftCell="E6" activePane="bottomRight" state="frozen"/>
      <selection activeCell="E1" sqref="E1" pane="topRight"/>
      <selection activeCell="A6" sqref="A6" pane="bottomLeft"/>
      <selection activeCell="E6" sqref="E6" pane="bottomRight"/>
    </sheetView>
  </sheetViews>
  <sheetFormatPr customHeight="1" defaultColWidth="14.43" defaultRowHeight="15.0"/>
  <cols>
    <col customWidth="1" min="1" max="1" width="6.0"/>
    <col customWidth="1" min="2" max="2" width="9.0"/>
    <col customWidth="1" min="3" max="3" width="26.0"/>
    <col customWidth="1" min="4" max="4" width="60.0"/>
    <col customWidth="1" min="5" max="5" width="12.0"/>
    <col customWidth="1" min="6" max="6" width="13.0"/>
    <col customWidth="1" min="7" max="7" width="14.0"/>
    <col customWidth="1" min="8" max="8" width="12.0"/>
    <col customWidth="1" min="9" max="9" width="14.0"/>
    <col customWidth="1" min="10" max="10" width="20.0"/>
    <col customWidth="1" min="11" max="11" width="12.0"/>
    <col customWidth="1" min="12" max="12" width="10.0"/>
    <col customWidth="1" min="13" max="26" width="8.71"/>
  </cols>
  <sheetData>
    <row r="1" ht="30.0" customHeight="1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ht="27.75" customHeight="1">
      <c r="A3" s="28" t="s">
        <v>92</v>
      </c>
    </row>
    <row r="5" ht="33.75" customHeight="1">
      <c r="A5" s="17" t="s">
        <v>58</v>
      </c>
      <c r="B5" s="17" t="s">
        <v>93</v>
      </c>
      <c r="C5" s="17" t="s">
        <v>94</v>
      </c>
      <c r="D5" s="17" t="s">
        <v>95</v>
      </c>
      <c r="E5" s="17" t="s">
        <v>96</v>
      </c>
      <c r="F5" s="17" t="s">
        <v>97</v>
      </c>
      <c r="G5" s="17" t="s">
        <v>98</v>
      </c>
      <c r="H5" s="17" t="s">
        <v>99</v>
      </c>
      <c r="I5" s="17" t="s">
        <v>100</v>
      </c>
      <c r="J5" s="17" t="s">
        <v>101</v>
      </c>
      <c r="K5" s="17" t="s">
        <v>102</v>
      </c>
      <c r="L5" s="17" t="s">
        <v>103</v>
      </c>
    </row>
    <row r="6">
      <c r="A6" s="20">
        <v>1.0</v>
      </c>
      <c r="B6" s="22" t="s">
        <v>104</v>
      </c>
      <c r="C6" s="21" t="s">
        <v>106</v>
      </c>
      <c r="D6" s="21" t="s">
        <v>108</v>
      </c>
      <c r="E6" s="22" t="s">
        <v>110</v>
      </c>
      <c r="F6" s="22" t="s">
        <v>112</v>
      </c>
      <c r="G6" s="22"/>
      <c r="H6" s="32">
        <v>0.375</v>
      </c>
      <c r="I6" s="22" t="s">
        <v>118</v>
      </c>
      <c r="J6" s="21" t="s">
        <v>84</v>
      </c>
      <c r="K6" s="22" t="s">
        <v>119</v>
      </c>
      <c r="L6" s="35">
        <f>IF(B6="","",IF(I6="Cao",'Cấu hình'!$B$7,IF(I6="Trung bình",'Cấu hình'!$B$8,'Cấu hình'!$B$9)))</f>
        <v>3</v>
      </c>
    </row>
    <row r="7">
      <c r="A7" s="20">
        <v>2.0</v>
      </c>
      <c r="B7" s="22" t="s">
        <v>120</v>
      </c>
      <c r="C7" s="21" t="s">
        <v>106</v>
      </c>
      <c r="D7" s="21" t="s">
        <v>121</v>
      </c>
      <c r="E7" s="22" t="s">
        <v>110</v>
      </c>
      <c r="F7" s="22" t="s">
        <v>112</v>
      </c>
      <c r="G7" s="22"/>
      <c r="H7" s="32">
        <v>0.395833333333333</v>
      </c>
      <c r="I7" s="22" t="s">
        <v>118</v>
      </c>
      <c r="J7" s="21" t="s">
        <v>122</v>
      </c>
      <c r="K7" s="22" t="s">
        <v>119</v>
      </c>
      <c r="L7" s="35">
        <f>IF(B7="","",IF(I7="Cao",'Cấu hình'!$B$7,IF(I7="Trung bình",'Cấu hình'!$B$8,'Cấu hình'!$B$9)))</f>
        <v>3</v>
      </c>
    </row>
    <row r="8">
      <c r="A8" s="20">
        <v>3.0</v>
      </c>
      <c r="B8" s="22" t="s">
        <v>123</v>
      </c>
      <c r="C8" s="21" t="s">
        <v>106</v>
      </c>
      <c r="D8" s="21" t="s">
        <v>124</v>
      </c>
      <c r="E8" s="22" t="s">
        <v>110</v>
      </c>
      <c r="F8" s="22" t="s">
        <v>112</v>
      </c>
      <c r="G8" s="22"/>
      <c r="H8" s="32">
        <v>0.375</v>
      </c>
      <c r="I8" s="22" t="s">
        <v>125</v>
      </c>
      <c r="J8" s="21" t="s">
        <v>122</v>
      </c>
      <c r="K8" s="22" t="s">
        <v>119</v>
      </c>
      <c r="L8" s="35">
        <f>IF(B8="","",IF(I8="Cao",'Cấu hình'!$B$7,IF(I8="Trung bình",'Cấu hình'!$B$8,'Cấu hình'!$B$9)))</f>
        <v>2</v>
      </c>
    </row>
    <row r="9">
      <c r="A9" s="20">
        <v>4.0</v>
      </c>
      <c r="B9" s="22" t="s">
        <v>126</v>
      </c>
      <c r="C9" s="21" t="s">
        <v>106</v>
      </c>
      <c r="D9" s="21" t="s">
        <v>127</v>
      </c>
      <c r="E9" s="22" t="s">
        <v>128</v>
      </c>
      <c r="F9" s="22" t="s">
        <v>112</v>
      </c>
      <c r="G9" s="22"/>
      <c r="H9" s="32">
        <v>0.9375</v>
      </c>
      <c r="I9" s="22" t="s">
        <v>125</v>
      </c>
      <c r="J9" s="21" t="s">
        <v>85</v>
      </c>
      <c r="K9" s="22" t="s">
        <v>119</v>
      </c>
      <c r="L9" s="35">
        <f>IF(B9="","",IF(I9="Cao",'Cấu hình'!$B$7,IF(I9="Trung bình",'Cấu hình'!$B$8,'Cấu hình'!$B$9)))</f>
        <v>2</v>
      </c>
    </row>
    <row r="10">
      <c r="A10" s="20">
        <v>5.0</v>
      </c>
      <c r="B10" s="22" t="s">
        <v>129</v>
      </c>
      <c r="C10" s="21" t="s">
        <v>106</v>
      </c>
      <c r="D10" s="21" t="s">
        <v>131</v>
      </c>
      <c r="E10" s="22" t="s">
        <v>128</v>
      </c>
      <c r="F10" s="22" t="s">
        <v>112</v>
      </c>
      <c r="G10" s="22"/>
      <c r="H10" s="32">
        <v>0.9375</v>
      </c>
      <c r="I10" s="22" t="s">
        <v>125</v>
      </c>
      <c r="J10" s="21" t="s">
        <v>85</v>
      </c>
      <c r="K10" s="22" t="s">
        <v>119</v>
      </c>
      <c r="L10" s="35">
        <f>IF(B10="","",IF(I10="Cao",'Cấu hình'!$B$7,IF(I10="Trung bình",'Cấu hình'!$B$8,'Cấu hình'!$B$9)))</f>
        <v>2</v>
      </c>
    </row>
    <row r="11">
      <c r="A11" s="20">
        <v>6.0</v>
      </c>
      <c r="B11" s="22" t="s">
        <v>132</v>
      </c>
      <c r="C11" s="21" t="s">
        <v>106</v>
      </c>
      <c r="D11" s="21" t="s">
        <v>133</v>
      </c>
      <c r="E11" s="22" t="s">
        <v>110</v>
      </c>
      <c r="F11" s="22" t="s">
        <v>134</v>
      </c>
      <c r="G11" s="22" t="s">
        <v>135</v>
      </c>
      <c r="H11" s="32">
        <v>0.395833333333333</v>
      </c>
      <c r="I11" s="22" t="s">
        <v>125</v>
      </c>
      <c r="J11" s="21" t="s">
        <v>68</v>
      </c>
      <c r="K11" s="22" t="s">
        <v>119</v>
      </c>
      <c r="L11" s="35">
        <f>IF(B11="","",IF(I11="Cao",'Cấu hình'!$B$7,IF(I11="Trung bình",'Cấu hình'!$B$8,'Cấu hình'!$B$9)))</f>
        <v>2</v>
      </c>
    </row>
    <row r="12">
      <c r="A12" s="20">
        <v>7.0</v>
      </c>
      <c r="B12" s="22" t="s">
        <v>136</v>
      </c>
      <c r="C12" s="21" t="s">
        <v>106</v>
      </c>
      <c r="D12" s="21" t="s">
        <v>137</v>
      </c>
      <c r="E12" s="22" t="s">
        <v>128</v>
      </c>
      <c r="F12" s="22" t="s">
        <v>134</v>
      </c>
      <c r="G12" s="22" t="s">
        <v>138</v>
      </c>
      <c r="H12" s="32">
        <v>0.958333333333333</v>
      </c>
      <c r="I12" s="22" t="s">
        <v>125</v>
      </c>
      <c r="J12" s="21" t="s">
        <v>68</v>
      </c>
      <c r="K12" s="22" t="s">
        <v>119</v>
      </c>
      <c r="L12" s="35">
        <f>IF(B12="","",IF(I12="Cao",'Cấu hình'!$B$7,IF(I12="Trung bình",'Cấu hình'!$B$8,'Cấu hình'!$B$9)))</f>
        <v>2</v>
      </c>
    </row>
    <row r="13">
      <c r="A13" s="20">
        <v>8.0</v>
      </c>
      <c r="B13" s="22" t="s">
        <v>139</v>
      </c>
      <c r="C13" s="21" t="s">
        <v>106</v>
      </c>
      <c r="D13" s="21" t="s">
        <v>140</v>
      </c>
      <c r="E13" s="22" t="s">
        <v>128</v>
      </c>
      <c r="F13" s="22" t="s">
        <v>141</v>
      </c>
      <c r="G13" s="22">
        <v>28.0</v>
      </c>
      <c r="H13" s="32">
        <v>0.958333333333333</v>
      </c>
      <c r="I13" s="22" t="s">
        <v>125</v>
      </c>
      <c r="J13" s="21" t="s">
        <v>85</v>
      </c>
      <c r="K13" s="22" t="s">
        <v>119</v>
      </c>
      <c r="L13" s="35">
        <f>IF(B13="","",IF(I13="Cao",'Cấu hình'!$B$7,IF(I13="Trung bình",'Cấu hình'!$B$8,'Cấu hình'!$B$9)))</f>
        <v>2</v>
      </c>
    </row>
    <row r="14">
      <c r="A14" s="20">
        <v>9.0</v>
      </c>
      <c r="B14" s="22" t="s">
        <v>142</v>
      </c>
      <c r="C14" s="21" t="s">
        <v>143</v>
      </c>
      <c r="D14" s="21" t="s">
        <v>144</v>
      </c>
      <c r="E14" s="22" t="s">
        <v>110</v>
      </c>
      <c r="F14" s="22" t="s">
        <v>112</v>
      </c>
      <c r="G14" s="22"/>
      <c r="H14" s="32">
        <v>0.375</v>
      </c>
      <c r="I14" s="22" t="s">
        <v>118</v>
      </c>
      <c r="J14" s="21" t="s">
        <v>81</v>
      </c>
      <c r="K14" s="22" t="s">
        <v>119</v>
      </c>
      <c r="L14" s="35">
        <f>IF(B14="","",IF(I14="Cao",'Cấu hình'!$B$7,IF(I14="Trung bình",'Cấu hình'!$B$8,'Cấu hình'!$B$9)))</f>
        <v>3</v>
      </c>
    </row>
    <row r="15">
      <c r="A15" s="20">
        <v>10.0</v>
      </c>
      <c r="B15" s="22" t="s">
        <v>146</v>
      </c>
      <c r="C15" s="21" t="s">
        <v>143</v>
      </c>
      <c r="D15" s="21" t="s">
        <v>147</v>
      </c>
      <c r="E15" s="22" t="s">
        <v>110</v>
      </c>
      <c r="F15" s="22" t="s">
        <v>112</v>
      </c>
      <c r="G15" s="22"/>
      <c r="H15" s="32">
        <v>0.354166666666667</v>
      </c>
      <c r="I15" s="22" t="s">
        <v>118</v>
      </c>
      <c r="J15" s="21" t="s">
        <v>81</v>
      </c>
      <c r="K15" s="22" t="s">
        <v>119</v>
      </c>
      <c r="L15" s="35">
        <f>IF(B15="","",IF(I15="Cao",'Cấu hình'!$B$7,IF(I15="Trung bình",'Cấu hình'!$B$8,'Cấu hình'!$B$9)))</f>
        <v>3</v>
      </c>
    </row>
    <row r="16">
      <c r="A16" s="20">
        <v>11.0</v>
      </c>
      <c r="B16" s="22" t="s">
        <v>148</v>
      </c>
      <c r="C16" s="21" t="s">
        <v>143</v>
      </c>
      <c r="D16" s="21" t="s">
        <v>149</v>
      </c>
      <c r="E16" s="22" t="s">
        <v>110</v>
      </c>
      <c r="F16" s="22" t="s">
        <v>112</v>
      </c>
      <c r="G16" s="22"/>
      <c r="H16" s="32">
        <v>0.395833333333333</v>
      </c>
      <c r="I16" s="22" t="s">
        <v>125</v>
      </c>
      <c r="J16" s="21" t="s">
        <v>122</v>
      </c>
      <c r="K16" s="22" t="s">
        <v>119</v>
      </c>
      <c r="L16" s="35">
        <f>IF(B16="","",IF(I16="Cao",'Cấu hình'!$B$7,IF(I16="Trung bình",'Cấu hình'!$B$8,'Cấu hình'!$B$9)))</f>
        <v>2</v>
      </c>
    </row>
    <row r="17">
      <c r="A17" s="20">
        <v>12.0</v>
      </c>
      <c r="B17" s="22" t="s">
        <v>151</v>
      </c>
      <c r="C17" s="21" t="s">
        <v>143</v>
      </c>
      <c r="D17" s="21" t="s">
        <v>152</v>
      </c>
      <c r="E17" s="22" t="s">
        <v>110</v>
      </c>
      <c r="F17" s="22" t="s">
        <v>112</v>
      </c>
      <c r="G17" s="22"/>
      <c r="H17" s="32">
        <v>0.395833333333333</v>
      </c>
      <c r="I17" s="22" t="s">
        <v>118</v>
      </c>
      <c r="J17" s="21" t="s">
        <v>77</v>
      </c>
      <c r="K17" s="22" t="s">
        <v>119</v>
      </c>
      <c r="L17" s="35">
        <f>IF(B17="","",IF(I17="Cao",'Cấu hình'!$B$7,IF(I17="Trung bình",'Cấu hình'!$B$8,'Cấu hình'!$B$9)))</f>
        <v>3</v>
      </c>
    </row>
    <row r="18">
      <c r="A18" s="20">
        <v>13.0</v>
      </c>
      <c r="B18" s="22" t="s">
        <v>153</v>
      </c>
      <c r="C18" s="21" t="s">
        <v>143</v>
      </c>
      <c r="D18" s="21" t="s">
        <v>154</v>
      </c>
      <c r="E18" s="22" t="s">
        <v>110</v>
      </c>
      <c r="F18" s="22" t="s">
        <v>112</v>
      </c>
      <c r="G18" s="22"/>
      <c r="H18" s="32">
        <v>0.416666666666667</v>
      </c>
      <c r="I18" s="22" t="s">
        <v>125</v>
      </c>
      <c r="J18" s="21" t="s">
        <v>77</v>
      </c>
      <c r="K18" s="22" t="s">
        <v>119</v>
      </c>
      <c r="L18" s="35">
        <f>IF(B18="","",IF(I18="Cao",'Cấu hình'!$B$7,IF(I18="Trung bình",'Cấu hình'!$B$8,'Cấu hình'!$B$9)))</f>
        <v>2</v>
      </c>
    </row>
    <row r="19">
      <c r="A19" s="20">
        <v>14.0</v>
      </c>
      <c r="B19" s="22" t="s">
        <v>156</v>
      </c>
      <c r="C19" s="21" t="s">
        <v>143</v>
      </c>
      <c r="D19" s="21" t="s">
        <v>157</v>
      </c>
      <c r="E19" s="22" t="s">
        <v>110</v>
      </c>
      <c r="F19" s="22" t="s">
        <v>112</v>
      </c>
      <c r="G19" s="22"/>
      <c r="H19" s="32">
        <v>0.416666666666667</v>
      </c>
      <c r="I19" s="22" t="s">
        <v>118</v>
      </c>
      <c r="J19" s="21" t="s">
        <v>68</v>
      </c>
      <c r="K19" s="22" t="s">
        <v>119</v>
      </c>
      <c r="L19" s="35">
        <f>IF(B19="","",IF(I19="Cao",'Cấu hình'!$B$7,IF(I19="Trung bình",'Cấu hình'!$B$8,'Cấu hình'!$B$9)))</f>
        <v>3</v>
      </c>
    </row>
    <row r="20">
      <c r="A20" s="20">
        <v>15.0</v>
      </c>
      <c r="B20" s="22" t="s">
        <v>160</v>
      </c>
      <c r="C20" s="21" t="s">
        <v>161</v>
      </c>
      <c r="D20" s="21" t="s">
        <v>162</v>
      </c>
      <c r="E20" s="22" t="s">
        <v>163</v>
      </c>
      <c r="F20" s="22" t="s">
        <v>112</v>
      </c>
      <c r="G20" s="22"/>
      <c r="H20" s="32">
        <v>0.458333333333333</v>
      </c>
      <c r="I20" s="22" t="s">
        <v>125</v>
      </c>
      <c r="J20" s="21" t="s">
        <v>84</v>
      </c>
      <c r="K20" s="22" t="s">
        <v>119</v>
      </c>
      <c r="L20" s="35">
        <f>IF(B20="","",IF(I20="Cao",'Cấu hình'!$B$7,IF(I20="Trung bình",'Cấu hình'!$B$8,'Cấu hình'!$B$9)))</f>
        <v>2</v>
      </c>
    </row>
    <row r="21" ht="15.75" customHeight="1">
      <c r="A21" s="20">
        <v>16.0</v>
      </c>
      <c r="B21" s="22" t="s">
        <v>166</v>
      </c>
      <c r="C21" s="21" t="s">
        <v>161</v>
      </c>
      <c r="D21" s="21" t="s">
        <v>167</v>
      </c>
      <c r="E21" s="22" t="s">
        <v>163</v>
      </c>
      <c r="F21" s="22" t="s">
        <v>112</v>
      </c>
      <c r="G21" s="22"/>
      <c r="H21" s="32">
        <v>0.5</v>
      </c>
      <c r="I21" s="22" t="s">
        <v>118</v>
      </c>
      <c r="J21" s="21" t="s">
        <v>81</v>
      </c>
      <c r="K21" s="22" t="s">
        <v>119</v>
      </c>
      <c r="L21" s="35">
        <f>IF(B21="","",IF(I21="Cao",'Cấu hình'!$B$7,IF(I21="Trung bình",'Cấu hình'!$B$8,'Cấu hình'!$B$9)))</f>
        <v>3</v>
      </c>
    </row>
    <row r="22" ht="15.75" customHeight="1">
      <c r="A22" s="20">
        <v>17.0</v>
      </c>
      <c r="B22" s="22" t="s">
        <v>171</v>
      </c>
      <c r="C22" s="21" t="s">
        <v>161</v>
      </c>
      <c r="D22" s="21" t="s">
        <v>172</v>
      </c>
      <c r="E22" s="22" t="s">
        <v>163</v>
      </c>
      <c r="F22" s="22" t="s">
        <v>112</v>
      </c>
      <c r="G22" s="22"/>
      <c r="H22" s="32">
        <v>0.520833333333333</v>
      </c>
      <c r="I22" s="22" t="s">
        <v>118</v>
      </c>
      <c r="J22" s="21" t="s">
        <v>77</v>
      </c>
      <c r="K22" s="22" t="s">
        <v>119</v>
      </c>
      <c r="L22" s="35">
        <f>IF(B22="","",IF(I22="Cao",'Cấu hình'!$B$7,IF(I22="Trung bình",'Cấu hình'!$B$8,'Cấu hình'!$B$9)))</f>
        <v>3</v>
      </c>
    </row>
    <row r="23" ht="15.75" customHeight="1">
      <c r="A23" s="20">
        <v>18.0</v>
      </c>
      <c r="B23" s="22" t="s">
        <v>173</v>
      </c>
      <c r="C23" s="21" t="s">
        <v>161</v>
      </c>
      <c r="D23" s="21" t="s">
        <v>174</v>
      </c>
      <c r="E23" s="22" t="s">
        <v>163</v>
      </c>
      <c r="F23" s="22" t="s">
        <v>112</v>
      </c>
      <c r="G23" s="22"/>
      <c r="H23" s="32">
        <v>0.5</v>
      </c>
      <c r="I23" s="22" t="s">
        <v>125</v>
      </c>
      <c r="J23" s="21" t="s">
        <v>84</v>
      </c>
      <c r="K23" s="22" t="s">
        <v>119</v>
      </c>
      <c r="L23" s="35">
        <f>IF(B23="","",IF(I23="Cao",'Cấu hình'!$B$7,IF(I23="Trung bình",'Cấu hình'!$B$8,'Cấu hình'!$B$9)))</f>
        <v>2</v>
      </c>
    </row>
    <row r="24" ht="15.75" customHeight="1">
      <c r="A24" s="20">
        <v>19.0</v>
      </c>
      <c r="B24" s="22" t="s">
        <v>175</v>
      </c>
      <c r="C24" s="21" t="s">
        <v>161</v>
      </c>
      <c r="D24" s="21" t="s">
        <v>176</v>
      </c>
      <c r="E24" s="22" t="s">
        <v>163</v>
      </c>
      <c r="F24" s="22" t="s">
        <v>112</v>
      </c>
      <c r="G24" s="22"/>
      <c r="H24" s="32">
        <v>0.625</v>
      </c>
      <c r="I24" s="22" t="s">
        <v>125</v>
      </c>
      <c r="J24" s="21" t="s">
        <v>77</v>
      </c>
      <c r="K24" s="22" t="s">
        <v>119</v>
      </c>
      <c r="L24" s="35">
        <f>IF(B24="","",IF(I24="Cao",'Cấu hình'!$B$7,IF(I24="Trung bình",'Cấu hình'!$B$8,'Cấu hình'!$B$9)))</f>
        <v>2</v>
      </c>
    </row>
    <row r="25" ht="15.75" customHeight="1">
      <c r="A25" s="20">
        <v>20.0</v>
      </c>
      <c r="B25" s="22" t="s">
        <v>177</v>
      </c>
      <c r="C25" s="21" t="s">
        <v>161</v>
      </c>
      <c r="D25" s="21" t="s">
        <v>178</v>
      </c>
      <c r="E25" s="22" t="s">
        <v>163</v>
      </c>
      <c r="F25" s="22" t="s">
        <v>112</v>
      </c>
      <c r="G25" s="22"/>
      <c r="H25" s="32">
        <v>0.583333333333333</v>
      </c>
      <c r="I25" s="22" t="s">
        <v>179</v>
      </c>
      <c r="J25" s="21" t="s">
        <v>122</v>
      </c>
      <c r="K25" s="22" t="s">
        <v>119</v>
      </c>
      <c r="L25" s="35">
        <f>IF(B25="","",IF(I25="Cao",'Cấu hình'!$B$7,IF(I25="Trung bình",'Cấu hình'!$B$8,'Cấu hình'!$B$9)))</f>
        <v>1</v>
      </c>
    </row>
    <row r="26" ht="15.75" customHeight="1">
      <c r="A26" s="20">
        <v>21.0</v>
      </c>
      <c r="B26" s="22" t="s">
        <v>180</v>
      </c>
      <c r="C26" s="21" t="s">
        <v>161</v>
      </c>
      <c r="D26" s="21" t="s">
        <v>181</v>
      </c>
      <c r="E26" s="22" t="s">
        <v>163</v>
      </c>
      <c r="F26" s="22" t="s">
        <v>112</v>
      </c>
      <c r="G26" s="22"/>
      <c r="H26" s="32">
        <v>0.875</v>
      </c>
      <c r="I26" s="22" t="s">
        <v>125</v>
      </c>
      <c r="J26" s="21" t="s">
        <v>84</v>
      </c>
      <c r="K26" s="22" t="s">
        <v>119</v>
      </c>
      <c r="L26" s="35">
        <f>IF(B26="","",IF(I26="Cao",'Cấu hình'!$B$7,IF(I26="Trung bình",'Cấu hình'!$B$8,'Cấu hình'!$B$9)))</f>
        <v>2</v>
      </c>
    </row>
    <row r="27" ht="15.75" customHeight="1">
      <c r="A27" s="20">
        <v>22.0</v>
      </c>
      <c r="B27" s="22" t="s">
        <v>182</v>
      </c>
      <c r="C27" s="21" t="s">
        <v>183</v>
      </c>
      <c r="D27" s="21" t="s">
        <v>184</v>
      </c>
      <c r="E27" s="22" t="s">
        <v>110</v>
      </c>
      <c r="F27" s="22" t="s">
        <v>112</v>
      </c>
      <c r="G27" s="22"/>
      <c r="H27" s="32">
        <v>0.375</v>
      </c>
      <c r="I27" s="22" t="s">
        <v>118</v>
      </c>
      <c r="J27" s="21" t="s">
        <v>68</v>
      </c>
      <c r="K27" s="22" t="s">
        <v>119</v>
      </c>
      <c r="L27" s="35">
        <f>IF(B27="","",IF(I27="Cao",'Cấu hình'!$B$7,IF(I27="Trung bình",'Cấu hình'!$B$8,'Cấu hình'!$B$9)))</f>
        <v>3</v>
      </c>
    </row>
    <row r="28" ht="15.75" customHeight="1">
      <c r="A28" s="20">
        <v>23.0</v>
      </c>
      <c r="B28" s="22" t="s">
        <v>185</v>
      </c>
      <c r="C28" s="21" t="s">
        <v>183</v>
      </c>
      <c r="D28" s="21" t="s">
        <v>186</v>
      </c>
      <c r="E28" s="22" t="s">
        <v>110</v>
      </c>
      <c r="F28" s="22" t="s">
        <v>112</v>
      </c>
      <c r="G28" s="22"/>
      <c r="H28" s="32">
        <v>0.375</v>
      </c>
      <c r="I28" s="22" t="s">
        <v>118</v>
      </c>
      <c r="J28" s="21" t="s">
        <v>84</v>
      </c>
      <c r="K28" s="22" t="s">
        <v>119</v>
      </c>
      <c r="L28" s="35">
        <f>IF(B28="","",IF(I28="Cao",'Cấu hình'!$B$7,IF(I28="Trung bình",'Cấu hình'!$B$8,'Cấu hình'!$B$9)))</f>
        <v>3</v>
      </c>
    </row>
    <row r="29" ht="15.75" customHeight="1">
      <c r="A29" s="20">
        <v>24.0</v>
      </c>
      <c r="B29" s="22" t="s">
        <v>190</v>
      </c>
      <c r="C29" s="21" t="s">
        <v>183</v>
      </c>
      <c r="D29" s="21" t="s">
        <v>191</v>
      </c>
      <c r="E29" s="22" t="s">
        <v>110</v>
      </c>
      <c r="F29" s="22" t="s">
        <v>134</v>
      </c>
      <c r="G29" s="22" t="s">
        <v>193</v>
      </c>
      <c r="H29" s="32">
        <v>0.375</v>
      </c>
      <c r="I29" s="22" t="s">
        <v>118</v>
      </c>
      <c r="J29" s="21" t="s">
        <v>84</v>
      </c>
      <c r="K29" s="22" t="s">
        <v>119</v>
      </c>
      <c r="L29" s="35">
        <f>IF(B29="","",IF(I29="Cao",'Cấu hình'!$B$7,IF(I29="Trung bình",'Cấu hình'!$B$8,'Cấu hình'!$B$9)))</f>
        <v>3</v>
      </c>
    </row>
    <row r="30" ht="15.75" customHeight="1">
      <c r="A30" s="20">
        <v>25.0</v>
      </c>
      <c r="B30" s="22" t="s">
        <v>202</v>
      </c>
      <c r="C30" s="21" t="s">
        <v>183</v>
      </c>
      <c r="D30" s="21" t="s">
        <v>204</v>
      </c>
      <c r="E30" s="22" t="s">
        <v>128</v>
      </c>
      <c r="F30" s="22" t="s">
        <v>112</v>
      </c>
      <c r="G30" s="22"/>
      <c r="H30" s="32">
        <v>0.916666666666667</v>
      </c>
      <c r="I30" s="22" t="s">
        <v>125</v>
      </c>
      <c r="J30" s="21" t="s">
        <v>122</v>
      </c>
      <c r="K30" s="22" t="s">
        <v>119</v>
      </c>
      <c r="L30" s="35">
        <f>IF(B30="","",IF(I30="Cao",'Cấu hình'!$B$7,IF(I30="Trung bình",'Cấu hình'!$B$8,'Cấu hình'!$B$9)))</f>
        <v>2</v>
      </c>
    </row>
    <row r="31" ht="15.75" customHeight="1">
      <c r="A31" s="20">
        <v>26.0</v>
      </c>
      <c r="B31" s="22" t="s">
        <v>207</v>
      </c>
      <c r="C31" s="21" t="s">
        <v>183</v>
      </c>
      <c r="D31" s="21" t="s">
        <v>208</v>
      </c>
      <c r="E31" s="22" t="s">
        <v>110</v>
      </c>
      <c r="F31" s="22" t="s">
        <v>134</v>
      </c>
      <c r="G31" s="22" t="s">
        <v>135</v>
      </c>
      <c r="H31" s="32">
        <v>0.395833333333333</v>
      </c>
      <c r="I31" s="22" t="s">
        <v>125</v>
      </c>
      <c r="J31" s="21" t="s">
        <v>68</v>
      </c>
      <c r="K31" s="22" t="s">
        <v>119</v>
      </c>
      <c r="L31" s="35">
        <f>IF(B31="","",IF(I31="Cao",'Cấu hình'!$B$7,IF(I31="Trung bình",'Cấu hình'!$B$8,'Cấu hình'!$B$9)))</f>
        <v>2</v>
      </c>
    </row>
    <row r="32" ht="15.75" customHeight="1">
      <c r="A32" s="20">
        <v>27.0</v>
      </c>
      <c r="B32" s="22" t="s">
        <v>221</v>
      </c>
      <c r="C32" s="21" t="s">
        <v>183</v>
      </c>
      <c r="D32" s="21" t="s">
        <v>223</v>
      </c>
      <c r="E32" s="22" t="s">
        <v>128</v>
      </c>
      <c r="F32" s="22" t="s">
        <v>141</v>
      </c>
      <c r="G32" s="22">
        <v>15.0</v>
      </c>
      <c r="H32" s="32">
        <v>0.708333333333333</v>
      </c>
      <c r="I32" s="22" t="s">
        <v>125</v>
      </c>
      <c r="J32" s="21" t="s">
        <v>84</v>
      </c>
      <c r="K32" s="22" t="s">
        <v>119</v>
      </c>
      <c r="L32" s="35">
        <f>IF(B32="","",IF(I32="Cao",'Cấu hình'!$B$7,IF(I32="Trung bình",'Cấu hình'!$B$8,'Cấu hình'!$B$9)))</f>
        <v>2</v>
      </c>
    </row>
    <row r="33" ht="15.75" customHeight="1">
      <c r="A33" s="20">
        <v>28.0</v>
      </c>
      <c r="B33" s="22" t="s">
        <v>226</v>
      </c>
      <c r="C33" s="21" t="s">
        <v>211</v>
      </c>
      <c r="D33" s="21" t="s">
        <v>227</v>
      </c>
      <c r="E33" s="22" t="s">
        <v>110</v>
      </c>
      <c r="F33" s="22" t="s">
        <v>112</v>
      </c>
      <c r="G33" s="22"/>
      <c r="H33" s="32">
        <v>0.416666666666667</v>
      </c>
      <c r="I33" s="22" t="s">
        <v>118</v>
      </c>
      <c r="J33" s="21" t="s">
        <v>85</v>
      </c>
      <c r="K33" s="22" t="s">
        <v>119</v>
      </c>
      <c r="L33" s="35">
        <f>IF(B33="","",IF(I33="Cao",'Cấu hình'!$B$7,IF(I33="Trung bình",'Cấu hình'!$B$8,'Cấu hình'!$B$9)))</f>
        <v>3</v>
      </c>
    </row>
    <row r="34" ht="15.75" customHeight="1">
      <c r="A34" s="20">
        <v>29.0</v>
      </c>
      <c r="B34" s="22" t="s">
        <v>228</v>
      </c>
      <c r="C34" s="21" t="s">
        <v>211</v>
      </c>
      <c r="D34" s="21" t="s">
        <v>229</v>
      </c>
      <c r="E34" s="22" t="s">
        <v>110</v>
      </c>
      <c r="F34" s="22" t="s">
        <v>112</v>
      </c>
      <c r="G34" s="22"/>
      <c r="H34" s="32">
        <v>0.458333333333333</v>
      </c>
      <c r="I34" s="22" t="s">
        <v>125</v>
      </c>
      <c r="J34" s="21" t="s">
        <v>85</v>
      </c>
      <c r="K34" s="22" t="s">
        <v>119</v>
      </c>
      <c r="L34" s="35">
        <f>IF(B34="","",IF(I34="Cao",'Cấu hình'!$B$7,IF(I34="Trung bình",'Cấu hình'!$B$8,'Cấu hình'!$B$9)))</f>
        <v>2</v>
      </c>
    </row>
    <row r="35" ht="15.75" customHeight="1">
      <c r="A35" s="20">
        <v>30.0</v>
      </c>
      <c r="B35" s="22" t="s">
        <v>230</v>
      </c>
      <c r="C35" s="21" t="s">
        <v>211</v>
      </c>
      <c r="D35" s="21" t="s">
        <v>231</v>
      </c>
      <c r="E35" s="22" t="s">
        <v>163</v>
      </c>
      <c r="F35" s="22" t="s">
        <v>134</v>
      </c>
      <c r="G35" s="22" t="s">
        <v>212</v>
      </c>
      <c r="H35" s="32">
        <v>0.625</v>
      </c>
      <c r="I35" s="22" t="s">
        <v>125</v>
      </c>
      <c r="J35" s="21" t="s">
        <v>85</v>
      </c>
      <c r="K35" s="22" t="s">
        <v>119</v>
      </c>
      <c r="L35" s="35">
        <f>IF(B35="","",IF(I35="Cao",'Cấu hình'!$B$7,IF(I35="Trung bình",'Cấu hình'!$B$8,'Cấu hình'!$B$9)))</f>
        <v>2</v>
      </c>
    </row>
    <row r="36" ht="15.75" customHeight="1">
      <c r="A36" s="20">
        <v>31.0</v>
      </c>
      <c r="B36" s="22" t="s">
        <v>232</v>
      </c>
      <c r="C36" s="21" t="s">
        <v>211</v>
      </c>
      <c r="D36" s="21" t="s">
        <v>233</v>
      </c>
      <c r="E36" s="22" t="s">
        <v>163</v>
      </c>
      <c r="F36" s="22" t="s">
        <v>134</v>
      </c>
      <c r="G36" s="22" t="s">
        <v>210</v>
      </c>
      <c r="H36" s="32">
        <v>0.666666666666667</v>
      </c>
      <c r="I36" s="22" t="s">
        <v>125</v>
      </c>
      <c r="J36" s="21" t="s">
        <v>68</v>
      </c>
      <c r="K36" s="22" t="s">
        <v>119</v>
      </c>
      <c r="L36" s="35">
        <f>IF(B36="","",IF(I36="Cao",'Cấu hình'!$B$7,IF(I36="Trung bình",'Cấu hình'!$B$8,'Cấu hình'!$B$9)))</f>
        <v>2</v>
      </c>
    </row>
    <row r="37" ht="15.75" customHeight="1">
      <c r="A37" s="20">
        <v>32.0</v>
      </c>
      <c r="B37" s="22" t="s">
        <v>234</v>
      </c>
      <c r="C37" s="21" t="s">
        <v>211</v>
      </c>
      <c r="D37" s="21" t="s">
        <v>235</v>
      </c>
      <c r="E37" s="22" t="s">
        <v>128</v>
      </c>
      <c r="F37" s="22" t="s">
        <v>112</v>
      </c>
      <c r="G37" s="22"/>
      <c r="H37" s="32">
        <v>0.916666666666667</v>
      </c>
      <c r="I37" s="22" t="s">
        <v>125</v>
      </c>
      <c r="J37" s="21" t="s">
        <v>85</v>
      </c>
      <c r="K37" s="22" t="s">
        <v>119</v>
      </c>
      <c r="L37" s="35">
        <f>IF(B37="","",IF(I37="Cao",'Cấu hình'!$B$7,IF(I37="Trung bình",'Cấu hình'!$B$8,'Cấu hình'!$B$9)))</f>
        <v>2</v>
      </c>
    </row>
    <row r="38" ht="15.75" customHeight="1">
      <c r="A38" s="20">
        <v>33.0</v>
      </c>
      <c r="B38" s="22" t="s">
        <v>236</v>
      </c>
      <c r="C38" s="21" t="s">
        <v>213</v>
      </c>
      <c r="D38" s="21" t="s">
        <v>237</v>
      </c>
      <c r="E38" s="22" t="s">
        <v>128</v>
      </c>
      <c r="F38" s="22" t="s">
        <v>112</v>
      </c>
      <c r="G38" s="22"/>
      <c r="H38" s="32">
        <v>0.916666666666667</v>
      </c>
      <c r="I38" s="22" t="s">
        <v>118</v>
      </c>
      <c r="J38" s="21" t="s">
        <v>81</v>
      </c>
      <c r="K38" s="22" t="s">
        <v>119</v>
      </c>
      <c r="L38" s="35">
        <f>IF(B38="","",IF(I38="Cao",'Cấu hình'!$B$7,IF(I38="Trung bình",'Cấu hình'!$B$8,'Cấu hình'!$B$9)))</f>
        <v>3</v>
      </c>
    </row>
    <row r="39" ht="15.75" customHeight="1">
      <c r="A39" s="20">
        <v>34.0</v>
      </c>
      <c r="B39" s="22" t="s">
        <v>238</v>
      </c>
      <c r="C39" s="21" t="s">
        <v>213</v>
      </c>
      <c r="D39" s="21" t="s">
        <v>239</v>
      </c>
      <c r="E39" s="22" t="s">
        <v>128</v>
      </c>
      <c r="F39" s="22" t="s">
        <v>112</v>
      </c>
      <c r="G39" s="22"/>
      <c r="H39" s="32">
        <v>0.9375</v>
      </c>
      <c r="I39" s="22" t="s">
        <v>118</v>
      </c>
      <c r="J39" s="21" t="s">
        <v>84</v>
      </c>
      <c r="K39" s="22" t="s">
        <v>119</v>
      </c>
      <c r="L39" s="35">
        <f>IF(B39="","",IF(I39="Cao",'Cấu hình'!$B$7,IF(I39="Trung bình",'Cấu hình'!$B$8,'Cấu hình'!$B$9)))</f>
        <v>3</v>
      </c>
    </row>
    <row r="40" ht="15.75" customHeight="1">
      <c r="A40" s="20">
        <v>35.0</v>
      </c>
      <c r="B40" s="22" t="s">
        <v>240</v>
      </c>
      <c r="C40" s="21" t="s">
        <v>213</v>
      </c>
      <c r="D40" s="21" t="s">
        <v>241</v>
      </c>
      <c r="E40" s="22" t="s">
        <v>128</v>
      </c>
      <c r="F40" s="22" t="s">
        <v>112</v>
      </c>
      <c r="G40" s="22"/>
      <c r="H40" s="32">
        <v>0.9375</v>
      </c>
      <c r="I40" s="22" t="s">
        <v>118</v>
      </c>
      <c r="J40" s="21" t="s">
        <v>122</v>
      </c>
      <c r="K40" s="22" t="s">
        <v>119</v>
      </c>
      <c r="L40" s="35">
        <f>IF(B40="","",IF(I40="Cao",'Cấu hình'!$B$7,IF(I40="Trung bình",'Cấu hình'!$B$8,'Cấu hình'!$B$9)))</f>
        <v>3</v>
      </c>
    </row>
    <row r="41" ht="15.75" customHeight="1">
      <c r="A41" s="20">
        <v>36.0</v>
      </c>
      <c r="B41" s="22" t="s">
        <v>242</v>
      </c>
      <c r="C41" s="21" t="s">
        <v>213</v>
      </c>
      <c r="D41" s="21" t="s">
        <v>243</v>
      </c>
      <c r="E41" s="22" t="s">
        <v>128</v>
      </c>
      <c r="F41" s="22" t="s">
        <v>112</v>
      </c>
      <c r="G41" s="22"/>
      <c r="H41" s="32">
        <v>0.958333333333333</v>
      </c>
      <c r="I41" s="22" t="s">
        <v>125</v>
      </c>
      <c r="J41" s="21" t="s">
        <v>85</v>
      </c>
      <c r="K41" s="22" t="s">
        <v>119</v>
      </c>
      <c r="L41" s="35">
        <f>IF(B41="","",IF(I41="Cao",'Cấu hình'!$B$7,IF(I41="Trung bình",'Cấu hình'!$B$8,'Cấu hình'!$B$9)))</f>
        <v>2</v>
      </c>
    </row>
    <row r="42" ht="15.75" customHeight="1">
      <c r="A42" s="20">
        <v>37.0</v>
      </c>
      <c r="B42" s="22" t="s">
        <v>244</v>
      </c>
      <c r="C42" s="21" t="s">
        <v>213</v>
      </c>
      <c r="D42" s="21" t="s">
        <v>245</v>
      </c>
      <c r="E42" s="22" t="s">
        <v>128</v>
      </c>
      <c r="F42" s="22" t="s">
        <v>112</v>
      </c>
      <c r="G42" s="22"/>
      <c r="H42" s="32">
        <v>0.958333333333333</v>
      </c>
      <c r="I42" s="22" t="s">
        <v>179</v>
      </c>
      <c r="J42" s="21" t="s">
        <v>84</v>
      </c>
      <c r="K42" s="22" t="s">
        <v>119</v>
      </c>
      <c r="L42" s="35">
        <f>IF(B42="","",IF(I42="Cao",'Cấu hình'!$B$7,IF(I42="Trung bình",'Cấu hình'!$B$8,'Cấu hình'!$B$9)))</f>
        <v>1</v>
      </c>
    </row>
    <row r="43" ht="15.75" customHeight="1">
      <c r="A43" s="20">
        <v>38.0</v>
      </c>
      <c r="B43" s="22"/>
      <c r="C43" s="21"/>
      <c r="D43" s="21"/>
      <c r="E43" s="22"/>
      <c r="F43" s="22"/>
      <c r="G43" s="22"/>
      <c r="H43" s="32"/>
      <c r="I43" s="22"/>
      <c r="J43" s="21"/>
      <c r="K43" s="22"/>
      <c r="L43" s="35" t="str">
        <f>IF(B43="","",IF(I43="Cao",'Cấu hình'!$B$7,IF(I43="Trung bình",'Cấu hình'!$B$8,'Cấu hình'!$B$9)))</f>
        <v/>
      </c>
    </row>
    <row r="44" ht="15.75" customHeight="1">
      <c r="A44" s="20">
        <v>39.0</v>
      </c>
      <c r="B44" s="22"/>
      <c r="C44" s="21"/>
      <c r="D44" s="21"/>
      <c r="E44" s="22"/>
      <c r="F44" s="22"/>
      <c r="G44" s="22"/>
      <c r="H44" s="32"/>
      <c r="I44" s="22"/>
      <c r="J44" s="21"/>
      <c r="K44" s="22"/>
      <c r="L44" s="35" t="str">
        <f>IF(B44="","",IF(I44="Cao",'Cấu hình'!$B$7,IF(I44="Trung bình",'Cấu hình'!$B$8,'Cấu hình'!$B$9)))</f>
        <v/>
      </c>
    </row>
    <row r="45" ht="15.75" customHeight="1">
      <c r="A45" s="20">
        <v>40.0</v>
      </c>
      <c r="B45" s="22"/>
      <c r="C45" s="21"/>
      <c r="D45" s="21"/>
      <c r="E45" s="22"/>
      <c r="F45" s="22"/>
      <c r="G45" s="22"/>
      <c r="H45" s="32"/>
      <c r="I45" s="22"/>
      <c r="J45" s="21"/>
      <c r="K45" s="22"/>
      <c r="L45" s="35" t="str">
        <f>IF(B45="","",IF(I45="Cao",'Cấu hình'!$B$7,IF(I45="Trung bình",'Cấu hình'!$B$8,'Cấu hình'!$B$9)))</f>
        <v/>
      </c>
    </row>
    <row r="46" ht="15.75" customHeight="1">
      <c r="A46" s="20">
        <v>41.0</v>
      </c>
      <c r="B46" s="22"/>
      <c r="C46" s="21"/>
      <c r="D46" s="21"/>
      <c r="E46" s="22"/>
      <c r="F46" s="22"/>
      <c r="G46" s="22"/>
      <c r="H46" s="32"/>
      <c r="I46" s="22"/>
      <c r="J46" s="21"/>
      <c r="K46" s="22"/>
      <c r="L46" s="35" t="str">
        <f>IF(B46="","",IF(I46="Cao",'Cấu hình'!$B$7,IF(I46="Trung bình",'Cấu hình'!$B$8,'Cấu hình'!$B$9)))</f>
        <v/>
      </c>
    </row>
    <row r="47" ht="15.75" customHeight="1">
      <c r="A47" s="20">
        <v>42.0</v>
      </c>
      <c r="B47" s="22"/>
      <c r="C47" s="21"/>
      <c r="D47" s="21"/>
      <c r="E47" s="22"/>
      <c r="F47" s="22"/>
      <c r="G47" s="22"/>
      <c r="H47" s="32"/>
      <c r="I47" s="22"/>
      <c r="J47" s="21"/>
      <c r="K47" s="22"/>
      <c r="L47" s="35" t="str">
        <f>IF(B47="","",IF(I47="Cao",'Cấu hình'!$B$7,IF(I47="Trung bình",'Cấu hình'!$B$8,'Cấu hình'!$B$9)))</f>
        <v/>
      </c>
    </row>
    <row r="48" ht="15.75" customHeight="1">
      <c r="A48" s="20">
        <v>43.0</v>
      </c>
      <c r="B48" s="22"/>
      <c r="C48" s="21"/>
      <c r="D48" s="21"/>
      <c r="E48" s="22"/>
      <c r="F48" s="22"/>
      <c r="G48" s="22"/>
      <c r="H48" s="32"/>
      <c r="I48" s="22"/>
      <c r="J48" s="21"/>
      <c r="K48" s="22"/>
      <c r="L48" s="35" t="str">
        <f>IF(B48="","",IF(I48="Cao",'Cấu hình'!$B$7,IF(I48="Trung bình",'Cấu hình'!$B$8,'Cấu hình'!$B$9)))</f>
        <v/>
      </c>
    </row>
    <row r="49" ht="15.75" customHeight="1">
      <c r="A49" s="20">
        <v>44.0</v>
      </c>
      <c r="B49" s="22"/>
      <c r="C49" s="21"/>
      <c r="D49" s="21"/>
      <c r="E49" s="22"/>
      <c r="F49" s="22"/>
      <c r="G49" s="22"/>
      <c r="H49" s="32"/>
      <c r="I49" s="22"/>
      <c r="J49" s="21"/>
      <c r="K49" s="22"/>
      <c r="L49" s="35" t="str">
        <f>IF(B49="","",IF(I49="Cao",'Cấu hình'!$B$7,IF(I49="Trung bình",'Cấu hình'!$B$8,'Cấu hình'!$B$9)))</f>
        <v/>
      </c>
    </row>
    <row r="50" ht="15.75" customHeight="1">
      <c r="A50" s="20">
        <v>45.0</v>
      </c>
      <c r="B50" s="22"/>
      <c r="C50" s="21"/>
      <c r="D50" s="21"/>
      <c r="E50" s="22"/>
      <c r="F50" s="22"/>
      <c r="G50" s="22"/>
      <c r="H50" s="32"/>
      <c r="I50" s="22"/>
      <c r="J50" s="21"/>
      <c r="K50" s="22"/>
      <c r="L50" s="35" t="str">
        <f>IF(B50="","",IF(I50="Cao",'Cấu hình'!$B$7,IF(I50="Trung bình",'Cấu hình'!$B$8,'Cấu hình'!$B$9)))</f>
        <v/>
      </c>
    </row>
    <row r="51" ht="15.75" customHeight="1">
      <c r="A51" s="20">
        <v>46.0</v>
      </c>
      <c r="B51" s="22"/>
      <c r="C51" s="21"/>
      <c r="D51" s="21"/>
      <c r="E51" s="22"/>
      <c r="F51" s="22"/>
      <c r="G51" s="22"/>
      <c r="H51" s="32"/>
      <c r="I51" s="22"/>
      <c r="J51" s="21"/>
      <c r="K51" s="22"/>
      <c r="L51" s="35" t="str">
        <f>IF(B51="","",IF(I51="Cao",'Cấu hình'!$B$7,IF(I51="Trung bình",'Cấu hình'!$B$8,'Cấu hình'!$B$9)))</f>
        <v/>
      </c>
    </row>
    <row r="52" ht="15.75" customHeight="1">
      <c r="A52" s="20">
        <v>47.0</v>
      </c>
      <c r="B52" s="22"/>
      <c r="C52" s="21"/>
      <c r="D52" s="21"/>
      <c r="E52" s="22"/>
      <c r="F52" s="22"/>
      <c r="G52" s="22"/>
      <c r="H52" s="32"/>
      <c r="I52" s="22"/>
      <c r="J52" s="21"/>
      <c r="K52" s="22"/>
      <c r="L52" s="35" t="str">
        <f>IF(B52="","",IF(I52="Cao",'Cấu hình'!$B$7,IF(I52="Trung bình",'Cấu hình'!$B$8,'Cấu hình'!$B$9)))</f>
        <v/>
      </c>
    </row>
    <row r="53" ht="15.75" customHeight="1">
      <c r="A53" s="20">
        <v>48.0</v>
      </c>
      <c r="B53" s="22"/>
      <c r="C53" s="21"/>
      <c r="D53" s="21"/>
      <c r="E53" s="22"/>
      <c r="F53" s="22"/>
      <c r="G53" s="22"/>
      <c r="H53" s="32"/>
      <c r="I53" s="22"/>
      <c r="J53" s="21"/>
      <c r="K53" s="22"/>
      <c r="L53" s="35" t="str">
        <f>IF(B53="","",IF(I53="Cao",'Cấu hình'!$B$7,IF(I53="Trung bình",'Cấu hình'!$B$8,'Cấu hình'!$B$9)))</f>
        <v/>
      </c>
    </row>
    <row r="54" ht="15.75" customHeight="1">
      <c r="A54" s="20">
        <v>49.0</v>
      </c>
      <c r="B54" s="22"/>
      <c r="C54" s="21"/>
      <c r="D54" s="21"/>
      <c r="E54" s="22"/>
      <c r="F54" s="22"/>
      <c r="G54" s="22"/>
      <c r="H54" s="32"/>
      <c r="I54" s="22"/>
      <c r="J54" s="21"/>
      <c r="K54" s="22"/>
      <c r="L54" s="35" t="str">
        <f>IF(B54="","",IF(I54="Cao",'Cấu hình'!$B$7,IF(I54="Trung bình",'Cấu hình'!$B$8,'Cấu hình'!$B$9)))</f>
        <v/>
      </c>
    </row>
    <row r="55" ht="15.75" customHeight="1">
      <c r="A55" s="20">
        <v>50.0</v>
      </c>
      <c r="B55" s="22"/>
      <c r="C55" s="21"/>
      <c r="D55" s="21"/>
      <c r="E55" s="22"/>
      <c r="F55" s="22"/>
      <c r="G55" s="22"/>
      <c r="H55" s="32"/>
      <c r="I55" s="22"/>
      <c r="J55" s="21"/>
      <c r="K55" s="22"/>
      <c r="L55" s="35" t="str">
        <f>IF(B55="","",IF(I55="Cao",'Cấu hình'!$B$7,IF(I55="Trung bình",'Cấu hình'!$B$8,'Cấu hình'!$B$9)))</f>
        <v/>
      </c>
    </row>
    <row r="56" ht="15.75" customHeight="1">
      <c r="A56" s="20">
        <v>51.0</v>
      </c>
      <c r="B56" s="22"/>
      <c r="C56" s="21"/>
      <c r="D56" s="21"/>
      <c r="E56" s="22"/>
      <c r="F56" s="22"/>
      <c r="G56" s="22"/>
      <c r="H56" s="32"/>
      <c r="I56" s="22"/>
      <c r="J56" s="21"/>
      <c r="K56" s="22"/>
      <c r="L56" s="35" t="str">
        <f>IF(B56="","",IF(I56="Cao",'Cấu hình'!$B$7,IF(I56="Trung bình",'Cấu hình'!$B$8,'Cấu hình'!$B$9)))</f>
        <v/>
      </c>
    </row>
    <row r="57" ht="15.75" customHeight="1">
      <c r="A57" s="20">
        <v>52.0</v>
      </c>
      <c r="B57" s="22"/>
      <c r="C57" s="21"/>
      <c r="D57" s="21"/>
      <c r="E57" s="22"/>
      <c r="F57" s="22"/>
      <c r="G57" s="22"/>
      <c r="H57" s="32"/>
      <c r="I57" s="22"/>
      <c r="J57" s="21"/>
      <c r="K57" s="22"/>
      <c r="L57" s="35" t="str">
        <f>IF(B57="","",IF(I57="Cao",'Cấu hình'!$B$7,IF(I57="Trung bình",'Cấu hình'!$B$8,'Cấu hình'!$B$9)))</f>
        <v/>
      </c>
    </row>
    <row r="58" ht="15.75" customHeight="1">
      <c r="A58" s="20">
        <v>53.0</v>
      </c>
      <c r="B58" s="22"/>
      <c r="C58" s="21"/>
      <c r="D58" s="21"/>
      <c r="E58" s="22"/>
      <c r="F58" s="22"/>
      <c r="G58" s="22"/>
      <c r="H58" s="32"/>
      <c r="I58" s="22"/>
      <c r="J58" s="21"/>
      <c r="K58" s="22"/>
      <c r="L58" s="35" t="str">
        <f>IF(B58="","",IF(I58="Cao",'Cấu hình'!$B$7,IF(I58="Trung bình",'Cấu hình'!$B$8,'Cấu hình'!$B$9)))</f>
        <v/>
      </c>
    </row>
    <row r="59" ht="15.75" customHeight="1">
      <c r="A59" s="20">
        <v>54.0</v>
      </c>
      <c r="B59" s="22"/>
      <c r="C59" s="21"/>
      <c r="D59" s="21"/>
      <c r="E59" s="22"/>
      <c r="F59" s="22"/>
      <c r="G59" s="22"/>
      <c r="H59" s="32"/>
      <c r="I59" s="22"/>
      <c r="J59" s="21"/>
      <c r="K59" s="22"/>
      <c r="L59" s="35" t="str">
        <f>IF(B59="","",IF(I59="Cao",'Cấu hình'!$B$7,IF(I59="Trung bình",'Cấu hình'!$B$8,'Cấu hình'!$B$9)))</f>
        <v/>
      </c>
    </row>
    <row r="60" ht="15.75" customHeight="1">
      <c r="A60" s="20">
        <v>55.0</v>
      </c>
      <c r="B60" s="22"/>
      <c r="C60" s="21"/>
      <c r="D60" s="21"/>
      <c r="E60" s="22"/>
      <c r="F60" s="22"/>
      <c r="G60" s="22"/>
      <c r="H60" s="32"/>
      <c r="I60" s="22"/>
      <c r="J60" s="21"/>
      <c r="K60" s="22"/>
      <c r="L60" s="35" t="str">
        <f>IF(B60="","",IF(I60="Cao",'Cấu hình'!$B$7,IF(I60="Trung bình",'Cấu hình'!$B$8,'Cấu hình'!$B$9)))</f>
        <v/>
      </c>
    </row>
    <row r="61" ht="15.75" customHeight="1">
      <c r="A61" s="20">
        <v>56.0</v>
      </c>
      <c r="B61" s="22"/>
      <c r="C61" s="21"/>
      <c r="D61" s="21"/>
      <c r="E61" s="22"/>
      <c r="F61" s="22"/>
      <c r="G61" s="22"/>
      <c r="H61" s="32"/>
      <c r="I61" s="22"/>
      <c r="J61" s="21"/>
      <c r="K61" s="22"/>
      <c r="L61" s="35" t="str">
        <f>IF(B61="","",IF(I61="Cao",'Cấu hình'!$B$7,IF(I61="Trung bình",'Cấu hình'!$B$8,'Cấu hình'!$B$9)))</f>
        <v/>
      </c>
    </row>
    <row r="62" ht="15.75" customHeight="1">
      <c r="A62" s="20">
        <v>57.0</v>
      </c>
      <c r="B62" s="22"/>
      <c r="C62" s="21"/>
      <c r="D62" s="21"/>
      <c r="E62" s="22"/>
      <c r="F62" s="22"/>
      <c r="G62" s="22"/>
      <c r="H62" s="32"/>
      <c r="I62" s="22"/>
      <c r="J62" s="21"/>
      <c r="K62" s="22"/>
      <c r="L62" s="35" t="str">
        <f>IF(B62="","",IF(I62="Cao",'Cấu hình'!$B$7,IF(I62="Trung bình",'Cấu hình'!$B$8,'Cấu hình'!$B$9)))</f>
        <v/>
      </c>
    </row>
    <row r="63" ht="15.75" customHeight="1">
      <c r="A63" s="20">
        <v>58.0</v>
      </c>
      <c r="B63" s="22"/>
      <c r="C63" s="21"/>
      <c r="D63" s="21"/>
      <c r="E63" s="22"/>
      <c r="F63" s="22"/>
      <c r="G63" s="22"/>
      <c r="H63" s="32"/>
      <c r="I63" s="22"/>
      <c r="J63" s="21"/>
      <c r="K63" s="22"/>
      <c r="L63" s="35" t="str">
        <f>IF(B63="","",IF(I63="Cao",'Cấu hình'!$B$7,IF(I63="Trung bình",'Cấu hình'!$B$8,'Cấu hình'!$B$9)))</f>
        <v/>
      </c>
    </row>
    <row r="64" ht="15.75" customHeight="1">
      <c r="A64" s="20">
        <v>59.0</v>
      </c>
      <c r="B64" s="22"/>
      <c r="C64" s="21"/>
      <c r="D64" s="21"/>
      <c r="E64" s="22"/>
      <c r="F64" s="22"/>
      <c r="G64" s="22"/>
      <c r="H64" s="32"/>
      <c r="I64" s="22"/>
      <c r="J64" s="21"/>
      <c r="K64" s="22"/>
      <c r="L64" s="35" t="str">
        <f>IF(B64="","",IF(I64="Cao",'Cấu hình'!$B$7,IF(I64="Trung bình",'Cấu hình'!$B$8,'Cấu hình'!$B$9)))</f>
        <v/>
      </c>
    </row>
    <row r="65" ht="15.75" customHeight="1">
      <c r="A65" s="20">
        <v>60.0</v>
      </c>
      <c r="B65" s="22"/>
      <c r="C65" s="21"/>
      <c r="D65" s="21"/>
      <c r="E65" s="22"/>
      <c r="F65" s="22"/>
      <c r="G65" s="22"/>
      <c r="H65" s="32"/>
      <c r="I65" s="22"/>
      <c r="J65" s="21"/>
      <c r="K65" s="22"/>
      <c r="L65" s="35" t="str">
        <f>IF(B65="","",IF(I65="Cao",'Cấu hình'!$B$7,IF(I65="Trung bình",'Cấu hình'!$B$8,'Cấu hình'!$B$9)))</f>
        <v/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L1"/>
    <mergeCell ref="A3:L3"/>
  </mergeCells>
  <dataValidations>
    <dataValidation type="list" allowBlank="1" sqref="C6:C65">
      <formula1>'Cấu hình'!$C$13:$C$18</formula1>
    </dataValidation>
    <dataValidation type="list" allowBlank="1" sqref="E6:E65">
      <formula1>'Cấu hình'!$B$13:$B$15</formula1>
    </dataValidation>
    <dataValidation type="list" allowBlank="1" sqref="I6:I65">
      <formula1>'Cấu hình'!$F$13:$F$15</formula1>
    </dataValidation>
    <dataValidation type="list" allowBlank="1" sqref="F6:F65">
      <formula1>'Cấu hình'!$D$13:$D$15</formula1>
    </dataValidation>
    <dataValidation type="list" allowBlank="1" sqref="J6:J65">
      <formula1>'Cấu hình'!$A$23:$A$32</formula1>
    </dataValidation>
    <dataValidation type="list" allowBlank="1" sqref="K6:K65">
      <formula1>"Có,Không"</formula1>
    </dataValidation>
  </dataValidations>
  <printOptions/>
  <pageMargins bottom="1.0" footer="0.0" header="0.0" left="0.75" right="0.75" top="1.0"/>
  <pageSetup fitToHeight="0"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8590C"/>
    <pageSetUpPr fitToPage="1"/>
  </sheetPr>
  <sheetViews>
    <sheetView showGridLines="0" workbookViewId="0"/>
  </sheetViews>
  <sheetFormatPr customHeight="1" defaultColWidth="14.43" defaultRowHeight="15.0"/>
  <cols>
    <col customWidth="1" min="1" max="1" width="44.0"/>
    <col customWidth="1" min="2" max="2" width="24.0"/>
    <col customWidth="1" min="3" max="3" width="34.0"/>
    <col customWidth="1" min="4" max="4" width="18.0"/>
    <col customWidth="1" min="5" max="5" width="16.0"/>
    <col customWidth="1" min="6" max="6" width="18.0"/>
    <col customWidth="1" min="7" max="26" width="8.71"/>
  </cols>
  <sheetData>
    <row r="1" ht="30.0" customHeight="1">
      <c r="A1" s="1" t="s">
        <v>187</v>
      </c>
      <c r="B1" s="2"/>
      <c r="C1" s="2"/>
      <c r="D1" s="2"/>
      <c r="E1" s="2"/>
      <c r="F1" s="3"/>
    </row>
    <row r="3" ht="15.0" customHeight="1">
      <c r="A3" s="4" t="s">
        <v>188</v>
      </c>
      <c r="B3" s="2"/>
      <c r="C3" s="2"/>
      <c r="D3" s="2"/>
      <c r="E3" s="2"/>
      <c r="F3" s="3"/>
    </row>
    <row r="4">
      <c r="A4" s="49" t="s">
        <v>189</v>
      </c>
      <c r="B4" s="38" t="s">
        <v>192</v>
      </c>
    </row>
    <row r="5">
      <c r="A5" s="49" t="s">
        <v>194</v>
      </c>
      <c r="B5" s="38" t="s">
        <v>195</v>
      </c>
    </row>
    <row r="6" ht="15.0" customHeight="1">
      <c r="A6" s="49" t="s">
        <v>196</v>
      </c>
      <c r="B6" s="50">
        <v>0.9</v>
      </c>
      <c r="C6" s="28" t="s">
        <v>197</v>
      </c>
    </row>
    <row r="7" ht="15.0" customHeight="1">
      <c r="A7" s="49" t="s">
        <v>198</v>
      </c>
      <c r="B7" s="51">
        <v>3.0</v>
      </c>
      <c r="C7" s="28" t="s">
        <v>199</v>
      </c>
    </row>
    <row r="8">
      <c r="A8" s="49" t="s">
        <v>200</v>
      </c>
      <c r="B8" s="51">
        <v>2.0</v>
      </c>
    </row>
    <row r="9">
      <c r="A9" s="49" t="s">
        <v>201</v>
      </c>
      <c r="B9" s="51">
        <v>1.0</v>
      </c>
    </row>
    <row r="11" ht="15.0" customHeight="1">
      <c r="A11" s="4" t="s">
        <v>203</v>
      </c>
      <c r="B11" s="2"/>
      <c r="C11" s="2"/>
      <c r="D11" s="2"/>
      <c r="E11" s="2"/>
      <c r="F11" s="3"/>
    </row>
    <row r="12">
      <c r="A12" s="30" t="s">
        <v>111</v>
      </c>
      <c r="B12" s="30" t="s">
        <v>205</v>
      </c>
      <c r="C12" s="30" t="s">
        <v>94</v>
      </c>
      <c r="D12" s="30" t="s">
        <v>97</v>
      </c>
      <c r="E12" s="30" t="s">
        <v>57</v>
      </c>
      <c r="F12" s="30" t="s">
        <v>100</v>
      </c>
    </row>
    <row r="13">
      <c r="A13" s="52" t="s">
        <v>130</v>
      </c>
      <c r="B13" s="38" t="s">
        <v>110</v>
      </c>
      <c r="C13" s="38" t="s">
        <v>106</v>
      </c>
      <c r="D13" s="52" t="s">
        <v>112</v>
      </c>
      <c r="E13" s="52" t="s">
        <v>193</v>
      </c>
      <c r="F13" s="52" t="s">
        <v>118</v>
      </c>
    </row>
    <row r="14">
      <c r="A14" s="52" t="s">
        <v>88</v>
      </c>
      <c r="B14" s="38" t="s">
        <v>163</v>
      </c>
      <c r="C14" s="38" t="s">
        <v>143</v>
      </c>
      <c r="D14" s="52" t="s">
        <v>134</v>
      </c>
      <c r="E14" s="52" t="s">
        <v>206</v>
      </c>
      <c r="F14" s="52" t="s">
        <v>125</v>
      </c>
    </row>
    <row r="15">
      <c r="A15" s="52" t="s">
        <v>86</v>
      </c>
      <c r="B15" s="38" t="s">
        <v>128</v>
      </c>
      <c r="C15" s="38" t="s">
        <v>161</v>
      </c>
      <c r="D15" s="52" t="s">
        <v>141</v>
      </c>
      <c r="E15" s="52" t="s">
        <v>135</v>
      </c>
      <c r="F15" s="52" t="s">
        <v>179</v>
      </c>
    </row>
    <row r="16">
      <c r="A16" s="52" t="s">
        <v>209</v>
      </c>
      <c r="B16" s="53"/>
      <c r="C16" s="38" t="s">
        <v>183</v>
      </c>
      <c r="D16" s="53"/>
      <c r="E16" s="52" t="s">
        <v>210</v>
      </c>
      <c r="F16" s="53"/>
    </row>
    <row r="17">
      <c r="A17" s="53"/>
      <c r="B17" s="53"/>
      <c r="C17" s="38" t="s">
        <v>211</v>
      </c>
      <c r="D17" s="53"/>
      <c r="E17" s="52" t="s">
        <v>212</v>
      </c>
      <c r="F17" s="53"/>
    </row>
    <row r="18">
      <c r="A18" s="53"/>
      <c r="B18" s="53"/>
      <c r="C18" s="38" t="s">
        <v>213</v>
      </c>
      <c r="D18" s="53"/>
      <c r="E18" s="52" t="s">
        <v>214</v>
      </c>
      <c r="F18" s="53"/>
    </row>
    <row r="19">
      <c r="A19" s="53"/>
      <c r="B19" s="53"/>
      <c r="C19" s="53"/>
      <c r="D19" s="53"/>
      <c r="E19" s="52" t="s">
        <v>138</v>
      </c>
      <c r="F19" s="53"/>
    </row>
    <row r="21" ht="15.0" customHeight="1">
      <c r="A21" s="4" t="s">
        <v>215</v>
      </c>
      <c r="B21" s="2"/>
      <c r="C21" s="2"/>
      <c r="D21" s="2"/>
      <c r="E21" s="2"/>
      <c r="F21" s="3"/>
    </row>
    <row r="22" ht="15.75" customHeight="1">
      <c r="A22" s="30" t="s">
        <v>216</v>
      </c>
      <c r="B22" s="30" t="s">
        <v>217</v>
      </c>
    </row>
    <row r="23" ht="15.75" customHeight="1">
      <c r="A23" s="40" t="s">
        <v>84</v>
      </c>
      <c r="B23" s="38" t="s">
        <v>218</v>
      </c>
    </row>
    <row r="24" ht="15.75" customHeight="1">
      <c r="A24" s="40" t="s">
        <v>68</v>
      </c>
      <c r="B24" s="38" t="s">
        <v>220</v>
      </c>
    </row>
    <row r="25" ht="15.75" customHeight="1">
      <c r="A25" s="40" t="s">
        <v>81</v>
      </c>
      <c r="B25" s="38" t="s">
        <v>222</v>
      </c>
    </row>
    <row r="26" ht="15.75" customHeight="1">
      <c r="A26" s="40" t="s">
        <v>77</v>
      </c>
      <c r="B26" s="38" t="s">
        <v>222</v>
      </c>
    </row>
    <row r="27" ht="15.75" customHeight="1">
      <c r="A27" s="40" t="s">
        <v>122</v>
      </c>
      <c r="B27" s="38" t="s">
        <v>224</v>
      </c>
    </row>
    <row r="28" ht="15.75" customHeight="1">
      <c r="A28" s="40" t="s">
        <v>85</v>
      </c>
      <c r="B28" s="38" t="s">
        <v>225</v>
      </c>
    </row>
    <row r="29" ht="15.75" customHeight="1">
      <c r="A29" s="40"/>
      <c r="B29" s="38"/>
    </row>
    <row r="30" ht="15.75" customHeight="1">
      <c r="A30" s="40"/>
      <c r="B30" s="38"/>
    </row>
    <row r="31" ht="15.75" customHeight="1">
      <c r="A31" s="40"/>
      <c r="B31" s="38"/>
    </row>
    <row r="32" ht="15.75" customHeight="1">
      <c r="A32" s="40"/>
      <c r="B32" s="38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F1"/>
    <mergeCell ref="A3:F3"/>
    <mergeCell ref="C6:F6"/>
    <mergeCell ref="C7:F7"/>
    <mergeCell ref="A11:F11"/>
    <mergeCell ref="A21:F21"/>
  </mergeCells>
  <printOptions/>
  <pageMargins bottom="1.0" footer="0.0" header="0.0" left="0.75" right="0.75" top="1.0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2026-10-28T09:32:42Z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