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ướng dẫn" sheetId="1" r:id="rId4"/>
    <sheet state="visible" name="Cấu hình" sheetId="2" r:id="rId5"/>
    <sheet state="visible" name="Danh sách NCC" sheetId="3" r:id="rId6"/>
    <sheet state="visible" name="Chấm điểm" sheetId="4" r:id="rId7"/>
    <sheet state="visible" name="Tổng quan" sheetId="5" r:id="rId8"/>
  </sheets>
  <definedNames/>
  <calcPr/>
  <extLst>
    <ext uri="GoogleSheetsCustomDataVersion2">
      <go:sheetsCustomData xmlns:go="http://customooxmlschemas.google.com/" r:id="rId9" roundtripDataChecksum="C0chiWO+h3ERXFccekql99JgDC4B0I3l7l1KnIhYJSo="/>
    </ext>
  </extLst>
</workbook>
</file>

<file path=xl/sharedStrings.xml><?xml version="1.0" encoding="utf-8"?>
<sst xmlns="http://schemas.openxmlformats.org/spreadsheetml/2006/main" count="211" uniqueCount="182">
  <si>
    <t>MẪU ĐÁNH GIÁ NHÀ CUNG CẤP TỰ ĐỘNG</t>
  </si>
  <si>
    <t>CẤU HÌNH ĐÁNH GIÁ</t>
  </si>
  <si>
    <t>DANH SÁCH NHÀ CUNG CẤP</t>
  </si>
  <si>
    <t>Chấm điểm theo tiêu chí và trọng số, tự động tính điểm tổng, xếp loại, xếp hạng, xu hướng so với kỳ trước và đề xuất hành động.</t>
  </si>
  <si>
    <t>Thiết lập một lần cho mỗi kỳ đánh giá. Ô nền trắng là ô nhập tay, các sheet còn lại tự cập nhật theo cấu hình này.</t>
  </si>
  <si>
    <t>Nhập mã duy nhất cho từng nhà cung cấp. Sheet Chấm điểm sẽ chọn nhà cung cấp theo mã này. Dữ liệu mẫu chỉ để minh họa.</t>
  </si>
  <si>
    <t>CÁCH SỬ DỤNG</t>
  </si>
  <si>
    <t>THÔNG TIN ĐỢT ĐÁNH GIÁ</t>
  </si>
  <si>
    <t>Bước 1</t>
  </si>
  <si>
    <t>STT</t>
  </si>
  <si>
    <t>Kỳ đánh giá</t>
  </si>
  <si>
    <t>Vào sheet "Cấu hình": nhập kỳ đánh giá, người đánh giá, đặt tiêu chí và trọng số (tổng phải bằng 100%), chỉnh ngưỡng xếp loại và nhóm cung cấp.</t>
  </si>
  <si>
    <t>Mã NCC</t>
  </si>
  <si>
    <t>Quý 4/2026</t>
  </si>
  <si>
    <t>Bước 2</t>
  </si>
  <si>
    <t>Tên nhà cung cấp</t>
  </si>
  <si>
    <t>Vào sheet "Danh sách NCC": nhập mã, tên, nhóm cung cấp và thông tin liên hệ của từng nhà cung cấp. Mã không được trùng nhau.</t>
  </si>
  <si>
    <t>Nhóm cung cấp</t>
  </si>
  <si>
    <t>Bước 3</t>
  </si>
  <si>
    <t>Người liên hệ</t>
  </si>
  <si>
    <t>Vào sheet "Chấm điểm": chọn mã nhà cung cấp, tên và nhóm tự hiện ra. Chấm điểm 1 - 5 cho từng tiêu chí, có thể nhập điểm kỳ trước và nhận xét.</t>
  </si>
  <si>
    <t>Điện thoại</t>
  </si>
  <si>
    <t>Bước 4</t>
  </si>
  <si>
    <t>Email</t>
  </si>
  <si>
    <t>Điểm tổng, xếp loại, xếp hạng, xu hướng và đề xuất hành động tự tính khi chấm đủ điểm tất cả tiêu chí đang dùng.</t>
  </si>
  <si>
    <t>Ghi chú</t>
  </si>
  <si>
    <t>Bước 5</t>
  </si>
  <si>
    <t>Xem sheet "Tổng quan" để biết Top 10, phân bố xếp loại và tiêu chí nào đang là điểm yếu chung.</t>
  </si>
  <si>
    <t>Đơn vị / Bộ phận đánh giá</t>
  </si>
  <si>
    <t>Phòng Mua hàng</t>
  </si>
  <si>
    <t>CÔNG THỨC TÍNH ĐIỂM</t>
  </si>
  <si>
    <t>Người đánh giá</t>
  </si>
  <si>
    <t>BẢNG CHẤM ĐIỂM NHÀ CUNG CẤP</t>
  </si>
  <si>
    <t>Nguyễn Văn A</t>
  </si>
  <si>
    <t>Điểm tổng (/100) = tổng (điểm tiêu chí x trọng số) / 5 x 100. Xếp loại lấy theo ngưỡng điểm trong sheet Cấu hình. Xu hướng: Tăng hoặc Giảm khi chênh lệch từ 1 điểm trở lên so với kỳ trước.</t>
  </si>
  <si>
    <t>Ngày đánh giá</t>
  </si>
  <si>
    <t>CHÚ THÍCH MÀU SẮC</t>
  </si>
  <si>
    <t>Ô nền trắng</t>
  </si>
  <si>
    <t>Ô nhập tay: bạn điền hoặc chọn từ danh sách.</t>
  </si>
  <si>
    <t>TIÊU CHÍ VÀ TRỌNG SỐ (TỐI ĐA 8 TIÊU CHÍ)</t>
  </si>
  <si>
    <t>Ô nền xám nhạt</t>
  </si>
  <si>
    <t>Ô tự động tính (STT, tên NCC, điểm tổng, xếp loại, xếp hạng, đề xuất). Không nhập đè công thức.</t>
  </si>
  <si>
    <t>Tiêu đề / xếp loại A</t>
  </si>
  <si>
    <t>Tiêu chí đánh giá</t>
  </si>
  <si>
    <t>Trọng số</t>
  </si>
  <si>
    <t>Tiêu đề bảng và nhà cung cấp xếp loại A.</t>
  </si>
  <si>
    <t>Cách chấm điểm / mô tả</t>
  </si>
  <si>
    <t>Cam nhạt</t>
  </si>
  <si>
    <t>Chất lượng sản phẩm / dịch vụ</t>
  </si>
  <si>
    <t>Xếp loại B, thanh điểm và các mục đáng chú ý.</t>
  </si>
  <si>
    <t>Xám đậm</t>
  </si>
  <si>
    <t>Xếp loại D, nhà cung cấp cần xử lý.</t>
  </si>
  <si>
    <t>LƯU Ý</t>
  </si>
  <si>
    <t>Tỷ lệ đạt chuẩn, số lỗi, mức độ đáp ứng thông số kỹ thuật</t>
  </si>
  <si>
    <t>•  Có sẵn 30 dòng nhà cung cấp (Danh sách NCC: dòng 5 đến 34; Chấm điểm: dòng 6 đến 35). Xóa nội dung ô nhập khi không dùng, không xóa cả dòng để tránh mất công thức.</t>
  </si>
  <si>
    <t>Giá cả và điều khoản thanh toán</t>
  </si>
  <si>
    <t>•  Tiêu chí để trống trong Cấu hình sẽ tự bị bỏ qua và cột điểm tương ứng chuyển sang màu xám.</t>
  </si>
  <si>
    <t>Mức giá cạnh tranh, ổn định; công nợ và thời hạn thanh toán linh hoạt</t>
  </si>
  <si>
    <t>•  Dữ liệu mẫu (tên công ty, người liên hệ, điểm số) chỉ để minh họa, hãy thay bằng dữ liệu thật.</t>
  </si>
  <si>
    <t>Giao hàng đúng hạn</t>
  </si>
  <si>
    <t>•  Font sử dụng: Inter Tight. Nếu máy chưa cài, tải miễn phí tại Google Fonts để hiển thị đúng.</t>
  </si>
  <si>
    <t>NCC001</t>
  </si>
  <si>
    <t>Đúng thời gian, đủ số lượng, đúng địa điểm cam kết</t>
  </si>
  <si>
    <t>Hỗ trợ và chăm sóc khách hàng</t>
  </si>
  <si>
    <t>Tốc độ phản hồi, thái độ phục vụ, tính chủ động</t>
  </si>
  <si>
    <t>Bảo hành và xử lý sự cố</t>
  </si>
  <si>
    <t>Công ty TNHH Vật liệu Xây dựng An Phát</t>
  </si>
  <si>
    <t>Thời gian xử lý khiếu nại, đổi trả, bảo hành</t>
  </si>
  <si>
    <t>Tuân thủ pháp lý và chứng từ</t>
  </si>
  <si>
    <t>Hóa đơn, hợp đồng, chứng nhận chất lượng đầy đủ và đúng quy định</t>
  </si>
  <si>
    <t>NHÀ CUNG CẤP</t>
  </si>
  <si>
    <t>Nguyên vật liệu</t>
  </si>
  <si>
    <t>Tổng trọng số</t>
  </si>
  <si>
    <t>Lê Minh Quân</t>
  </si>
  <si>
    <t>0901 000 001</t>
  </si>
  <si>
    <t>lienhe@anphat.example</t>
  </si>
  <si>
    <t>Hợp đồng khung 2026</t>
  </si>
  <si>
    <t>ĐIỂM TỪNG TIÊU CHÍ (1 - 5)</t>
  </si>
  <si>
    <t>NCC002</t>
  </si>
  <si>
    <t>Công ty CP Thiết bị Công nghệ Minh Long</t>
  </si>
  <si>
    <t>KẾT QUẢ (TỰ ĐỘNG)</t>
  </si>
  <si>
    <t>Thiết bị</t>
  </si>
  <si>
    <t>Trần Thu Hà</t>
  </si>
  <si>
    <t>0901 000 002</t>
  </si>
  <si>
    <t>kinhdoanh@minhlong.example</t>
  </si>
  <si>
    <t>SO SÁNH KỲ TRƯỚC</t>
  </si>
  <si>
    <t>NCC003</t>
  </si>
  <si>
    <t>THANG ĐIỂM TỪNG TIÊU CHÍ (1 - 5)</t>
  </si>
  <si>
    <t>ĐỀ XUẤT VÀ NHẬN XÉT</t>
  </si>
  <si>
    <t>Công ty TNHH Giải pháp Phần mềm Việt Tín</t>
  </si>
  <si>
    <t>Phần mềm</t>
  </si>
  <si>
    <t>Phạm Đức Anh</t>
  </si>
  <si>
    <t>0901 000 003</t>
  </si>
  <si>
    <t>hotro@viettin.example</t>
  </si>
  <si>
    <t>Gia hạn hằng năm</t>
  </si>
  <si>
    <t>Điểm</t>
  </si>
  <si>
    <t>Mức</t>
  </si>
  <si>
    <t>NCC004</t>
  </si>
  <si>
    <t>Ý nghĩa</t>
  </si>
  <si>
    <t>Công ty CP Vận tải Hà Thành</t>
  </si>
  <si>
    <t>Vận chuyển</t>
  </si>
  <si>
    <t>Nguyễn Hải Yến</t>
  </si>
  <si>
    <t>0901 000 004</t>
  </si>
  <si>
    <t>dieuphoi@hathanh.example</t>
  </si>
  <si>
    <t>Rất tốt</t>
  </si>
  <si>
    <t>NCC005</t>
  </si>
  <si>
    <t>Vượt kỳ vọng, không phát sinh vấn đề</t>
  </si>
  <si>
    <t>Công ty TNHH In ấn Bao bì Sao Mai</t>
  </si>
  <si>
    <t>Tốt</t>
  </si>
  <si>
    <t>Vũ Thanh Bình</t>
  </si>
  <si>
    <t>Đáp ứng tốt, chỉ có một vài điểm nhỏ cần lưu ý</t>
  </si>
  <si>
    <t>0901 000 005</t>
  </si>
  <si>
    <t>baogia@saomai.example</t>
  </si>
  <si>
    <t>Đạt yêu cầu</t>
  </si>
  <si>
    <t>Đáp ứng mức tối thiểu theo cam kết</t>
  </si>
  <si>
    <t>Yếu</t>
  </si>
  <si>
    <t>Thường xuyên chưa đáp ứng, cần cải thiện</t>
  </si>
  <si>
    <t>NCC006</t>
  </si>
  <si>
    <t>Rất kém</t>
  </si>
  <si>
    <t>Công ty TNHH Dịch vụ Vệ sinh Xanh</t>
  </si>
  <si>
    <t>Không đáp ứng, gây ảnh hưởng nghiêm trọng</t>
  </si>
  <si>
    <t>Dịch vụ</t>
  </si>
  <si>
    <t>Đỗ Thùy Linh</t>
  </si>
  <si>
    <t>XẾP LOẠI NHÀ CUNG CẤP (THEO ĐIỂM TỔNG /100)</t>
  </si>
  <si>
    <t>0901 000 006</t>
  </si>
  <si>
    <t>cskh@vesinhxanh.example</t>
  </si>
  <si>
    <t>Đang xem xét gia hạn</t>
  </si>
  <si>
    <t>NCC007</t>
  </si>
  <si>
    <t>Công ty CP Văn phòng phẩm Hồng Hà</t>
  </si>
  <si>
    <t>Xếp loại</t>
  </si>
  <si>
    <t>Điểm từ</t>
  </si>
  <si>
    <t>Văn phòng phẩm</t>
  </si>
  <si>
    <t>Đề xuất hành động</t>
  </si>
  <si>
    <t>Hoàng Văn Nam</t>
  </si>
  <si>
    <t>0901 000 007</t>
  </si>
  <si>
    <t>D - Không đạt</t>
  </si>
  <si>
    <t>dathang@hongha.example</t>
  </si>
  <si>
    <t>NCC008</t>
  </si>
  <si>
    <t>Công ty TNHH Thương mại Điện máy Phú Gia</t>
  </si>
  <si>
    <t>Bùi Khánh Vy</t>
  </si>
  <si>
    <t>0901 000 008</t>
  </si>
  <si>
    <t>sales@phugia.example</t>
  </si>
  <si>
    <t>Cân nhắc thay thế hoặc ngừng hợp tác</t>
  </si>
  <si>
    <t>C - Đạt yêu cầu</t>
  </si>
  <si>
    <t>Yêu cầu cải thiện, đánh giá lại sau 3 tháng</t>
  </si>
  <si>
    <t>B - Tốt</t>
  </si>
  <si>
    <t>Tiếp tục hợp tác, theo dõi định kỳ</t>
  </si>
  <si>
    <t>A - Xuất sắc</t>
  </si>
  <si>
    <t>Nhà cung cấp ưu tiên, mở rộng hợp tác</t>
  </si>
  <si>
    <t>Giữ thứ tự điểm tăng dần từ trên xuống. Có thể đổi ngưỡng điểm và nội dung đề xuất, kết quả tự cập nhật.</t>
  </si>
  <si>
    <t>DANH MỤC NHÓM CUNG CẤP (TỐI ĐA 10 NHÓM)</t>
  </si>
  <si>
    <t>Điểm tổng (/100)</t>
  </si>
  <si>
    <t>Xếp hạng</t>
  </si>
  <si>
    <t>Điểm kỳ trước (/100)</t>
  </si>
  <si>
    <t>Xu hướng</t>
  </si>
  <si>
    <t>Nhận xét</t>
  </si>
  <si>
    <t>Trọng số tiêu chí (lấy từ sheet Cấu hình)</t>
  </si>
  <si>
    <t>TỔNG QUAN ĐÁNH GIÁ NHÀ CUNG CẤP</t>
  </si>
  <si>
    <t>CHỈ SỐ CHÍNH</t>
  </si>
  <si>
    <t>Nhà cung cấp đã đánh giá</t>
  </si>
  <si>
    <t>Điểm trung bình</t>
  </si>
  <si>
    <t>Điểm cao nhất</t>
  </si>
  <si>
    <t>Điểm thấp nhất</t>
  </si>
  <si>
    <t>Xếp loại A (ưu tiên)</t>
  </si>
  <si>
    <t>Xếp loại D (cần xử lý)</t>
  </si>
  <si>
    <t>Chưa đủ điểm đánh giá</t>
  </si>
  <si>
    <t>Nhà cung cấp xếp hạng 1</t>
  </si>
  <si>
    <t>TOP 10 NHÀ CUNG CẤP THEO ĐIỂM</t>
  </si>
  <si>
    <t>Hạng</t>
  </si>
  <si>
    <t>Nhà cung cấp</t>
  </si>
  <si>
    <t>Giao hàng và chất lượng rất ổn định</t>
  </si>
  <si>
    <t>Điểm (/100)</t>
  </si>
  <si>
    <t>Trễ hạn giao hàng 3 lần trong kỳ</t>
  </si>
  <si>
    <t>Chất lượng và tiến độ chưa đạt, cần họp làm việc</t>
  </si>
  <si>
    <t>Giá tốt, hồ sơ chứng từ đầy đủ</t>
  </si>
  <si>
    <t>PHÂN BỐ THEO XẾP LOẠI</t>
  </si>
  <si>
    <t>Số nhà cung cấp</t>
  </si>
  <si>
    <t>Tỷ lệ</t>
  </si>
  <si>
    <t>Tổng cộng</t>
  </si>
  <si>
    <t>ĐIỂM TRUNG BÌNH THEO TIÊU CHÍ (THANG 1 - 5)</t>
  </si>
  <si>
    <t>Tiêu chí</t>
  </si>
  <si>
    <t>Tiêu chí có điểm trung bình thấp nhất là điểm yếu chung của nhóm nhà cung cấp, nên ưu tiên trao đổi cải thiện.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</si>
</sst>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0%;\-0%;;"/>
    <numFmt numFmtId="166" formatCode="0.0"/>
  </numFmts>
  <fonts count="17">
    <font>
      <sz val="10.0"/>
      <color rgb="FF404040"/>
      <name val="Inter Tight"/>
      <scheme val="minor"/>
    </font>
    <font>
      <b/>
      <sz val="16.0"/>
      <color rgb="FFFFFFFF"/>
      <name val="Inter Tight"/>
    </font>
    <font>
      <b/>
      <sz val="20.0"/>
      <color rgb="FFFFFFFF"/>
      <name val="Inter Tight"/>
    </font>
    <font/>
    <font>
      <i/>
      <sz val="10.0"/>
      <color rgb="FF6B6B6B"/>
      <name val="Inter Tight"/>
    </font>
    <font>
      <i/>
      <sz val="9.0"/>
      <color rgb="FF6B6B6B"/>
      <name val="Inter Tight"/>
    </font>
    <font>
      <b/>
      <sz val="10.0"/>
      <color rgb="FFC2410C"/>
      <name val="Inter Tight"/>
    </font>
    <font>
      <b/>
      <sz val="10.0"/>
      <color rgb="FFFFFFFF"/>
      <name val="Inter Tight"/>
    </font>
    <font>
      <b/>
      <sz val="10.0"/>
      <color rgb="FF6B6B6B"/>
      <name val="Inter Tight"/>
    </font>
    <font>
      <sz val="10.0"/>
      <color rgb="FF404040"/>
      <name val="Inter Tight"/>
    </font>
    <font>
      <b/>
      <sz val="18.0"/>
      <color rgb="FFFFFFFF"/>
      <name val="Inter Tight"/>
    </font>
    <font>
      <b/>
      <sz val="10.0"/>
      <color rgb="FF404040"/>
      <name val="Inter Tight"/>
    </font>
    <font>
      <b/>
      <sz val="9.0"/>
      <color rgb="FF6B6B6B"/>
      <name val="Inter Tight"/>
    </font>
    <font>
      <b/>
      <sz val="11.0"/>
      <color rgb="FF404040"/>
      <name val="Inter Tight"/>
    </font>
    <font>
      <b/>
      <sz val="20.0"/>
      <color rgb="FF404040"/>
      <name val="Inter Tight"/>
    </font>
    <font>
      <b/>
      <sz val="20.0"/>
      <color rgb="FFF26A1B"/>
      <name val="Inter Tight"/>
    </font>
    <font>
      <b/>
      <sz val="20.0"/>
      <color rgb="FFC2410C"/>
      <name val="Inter Tight"/>
    </font>
  </fonts>
  <fills count="9">
    <fill>
      <patternFill patternType="none"/>
    </fill>
    <fill>
      <patternFill patternType="lightGray"/>
    </fill>
    <fill>
      <patternFill patternType="solid">
        <fgColor rgb="FFF26A1B"/>
        <bgColor rgb="FFF26A1B"/>
      </patternFill>
    </fill>
    <fill>
      <patternFill patternType="solid">
        <fgColor rgb="FFFFF1E6"/>
        <bgColor rgb="FFFFF1E6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  <fill>
      <patternFill patternType="solid">
        <fgColor rgb="FFFFD9B8"/>
        <bgColor rgb="FFFFD9B8"/>
      </patternFill>
    </fill>
    <fill>
      <patternFill patternType="solid">
        <fgColor rgb="FF404040"/>
        <bgColor rgb="FF404040"/>
      </patternFill>
    </fill>
    <fill>
      <patternFill patternType="solid">
        <fgColor rgb="FFE7E6E6"/>
        <bgColor rgb="FFE7E6E6"/>
      </patternFill>
    </fill>
  </fills>
  <borders count="11">
    <border/>
    <border>
      <left/>
      <top/>
      <bottom/>
    </border>
    <border>
      <right/>
      <top/>
      <bottom/>
    </border>
    <border>
      <top/>
      <bottom/>
    </border>
    <border>
      <left/>
      <top/>
      <bottom style="medium">
        <color rgb="FFF26A1B"/>
      </bottom>
    </border>
    <border>
      <right/>
      <top/>
      <bottom style="medium">
        <color rgb="FFF26A1B"/>
      </bottom>
    </border>
    <border>
      <top/>
      <bottom style="medium">
        <color rgb="FFF26A1B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top style="thin">
        <color rgb="FFD9D9D9"/>
      </top>
      <bottom style="thin">
        <color rgb="FFD9D9D9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1" fillId="2" fontId="2" numFmtId="0" xfId="0" applyAlignment="1" applyBorder="1" applyFill="1" applyFont="1">
      <alignment horizontal="left" shrinkToFit="0" vertical="center" wrapText="0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shrinkToFit="0" vertical="center" wrapText="1"/>
    </xf>
    <xf borderId="0" fillId="0" fontId="5" numFmtId="0" xfId="0" applyAlignment="1" applyFont="1">
      <alignment shrinkToFit="0" vertical="center" wrapText="0"/>
    </xf>
    <xf borderId="4" fillId="3" fontId="6" numFmtId="0" xfId="0" applyAlignment="1" applyBorder="1" applyFill="1" applyFont="1">
      <alignment horizontal="left" shrinkToFit="0" vertical="center" wrapText="0"/>
    </xf>
    <xf borderId="5" fillId="0" fontId="3" numFmtId="0" xfId="0" applyBorder="1" applyFont="1"/>
    <xf borderId="6" fillId="0" fontId="3" numFmtId="0" xfId="0" applyBorder="1" applyFont="1"/>
    <xf borderId="7" fillId="4" fontId="6" numFmtId="0" xfId="0" applyAlignment="1" applyBorder="1" applyFill="1" applyFont="1">
      <alignment shrinkToFit="0" vertical="center" wrapText="1"/>
    </xf>
    <xf borderId="7" fillId="2" fontId="7" numFmtId="0" xfId="0" applyAlignment="1" applyBorder="1" applyFill="1" applyFont="1">
      <alignment horizontal="center" shrinkToFit="0" vertical="center" wrapText="1"/>
    </xf>
    <xf borderId="7" fillId="4" fontId="8" numFmtId="0" xfId="0" applyAlignment="1" applyBorder="1" applyFill="1" applyFont="1">
      <alignment horizontal="left" shrinkToFit="0" vertical="center" wrapText="1"/>
    </xf>
    <xf borderId="7" fillId="0" fontId="9" numFmtId="0" xfId="0" applyAlignment="1" applyBorder="1" applyFont="1">
      <alignment shrinkToFit="0" vertical="center" wrapText="1"/>
    </xf>
    <xf borderId="8" fillId="5" fontId="9" numFmtId="0" xfId="0" applyAlignment="1" applyBorder="1" applyFill="1" applyFont="1">
      <alignment horizontal="left" shrinkToFit="0" vertical="center" wrapText="0"/>
    </xf>
    <xf borderId="9" fillId="0" fontId="3" numFmtId="0" xfId="0" applyBorder="1" applyFont="1"/>
    <xf borderId="0" fillId="0" fontId="9" numFmtId="0" xfId="0" applyAlignment="1" applyFont="1">
      <alignment shrinkToFit="0" vertical="center" wrapText="1"/>
    </xf>
    <xf borderId="1" fillId="2" fontId="10" numFmtId="0" xfId="0" applyAlignment="1" applyBorder="1" applyFill="1" applyFont="1">
      <alignment horizontal="center" shrinkToFit="0" vertical="center" wrapText="0"/>
    </xf>
    <xf borderId="8" fillId="5" fontId="9" numFmtId="164" xfId="0" applyAlignment="1" applyBorder="1" applyFill="1" applyFont="1" applyNumberFormat="1">
      <alignment horizontal="left" shrinkToFit="0" vertical="center" wrapText="0"/>
    </xf>
    <xf borderId="7" fillId="5" fontId="11" numFmtId="0" xfId="0" applyAlignment="1" applyBorder="1" applyFill="1" applyFont="1">
      <alignment shrinkToFit="0" vertical="center" wrapText="1"/>
    </xf>
    <xf borderId="7" fillId="4" fontId="11" numFmtId="0" xfId="0" applyAlignment="1" applyBorder="1" applyFill="1" applyFont="1">
      <alignment shrinkToFit="0" vertical="center" wrapText="1"/>
    </xf>
    <xf borderId="7" fillId="4" fontId="8" numFmtId="0" xfId="0" applyAlignment="1" applyBorder="1" applyFill="1" applyFont="1">
      <alignment horizontal="center" shrinkToFit="0" vertical="center" wrapText="1"/>
    </xf>
    <xf borderId="7" fillId="2" fontId="7" numFmtId="0" xfId="0" applyAlignment="1" applyBorder="1" applyFill="1" applyFont="1">
      <alignment shrinkToFit="0" vertical="center" wrapText="1"/>
    </xf>
    <xf borderId="7" fillId="6" fontId="6" numFmtId="0" xfId="0" applyAlignment="1" applyBorder="1" applyFill="1" applyFont="1">
      <alignment shrinkToFit="0" vertical="center" wrapText="1"/>
    </xf>
    <xf borderId="7" fillId="5" fontId="9" numFmtId="0" xfId="0" applyAlignment="1" applyBorder="1" applyFill="1" applyFont="1">
      <alignment horizontal="left" shrinkToFit="0" vertical="center" wrapText="1"/>
    </xf>
    <xf borderId="7" fillId="7" fontId="7" numFmtId="0" xfId="0" applyAlignment="1" applyBorder="1" applyFill="1" applyFont="1">
      <alignment shrinkToFit="0" vertical="center" wrapText="1"/>
    </xf>
    <xf borderId="7" fillId="5" fontId="9" numFmtId="9" xfId="0" applyAlignment="1" applyBorder="1" applyFill="1" applyFont="1" applyNumberFormat="1">
      <alignment horizontal="center" shrinkToFit="0" vertical="center" wrapText="1"/>
    </xf>
    <xf borderId="1" fillId="4" fontId="11" numFmtId="0" xfId="0" applyAlignment="1" applyBorder="1" applyFill="1" applyFont="1">
      <alignment shrinkToFit="0" vertical="center" wrapText="0"/>
    </xf>
    <xf borderId="7" fillId="5" fontId="9" numFmtId="0" xfId="0" applyAlignment="1" applyBorder="1" applyFill="1" applyFont="1">
      <alignment horizontal="center" shrinkToFit="0" vertical="center" wrapText="1"/>
    </xf>
    <xf borderId="8" fillId="8" fontId="12" numFmtId="0" xfId="0" applyAlignment="1" applyBorder="1" applyFill="1" applyFont="1">
      <alignment horizontal="center" shrinkToFit="0" vertical="center" wrapText="1"/>
    </xf>
    <xf borderId="7" fillId="8" fontId="11" numFmtId="0" xfId="0" applyAlignment="1" applyBorder="1" applyFill="1" applyFont="1">
      <alignment horizontal="left" shrinkToFit="0" vertical="center" wrapText="1"/>
    </xf>
    <xf borderId="10" fillId="0" fontId="3" numFmtId="0" xfId="0" applyBorder="1" applyFont="1"/>
    <xf borderId="7" fillId="8" fontId="11" numFmtId="9" xfId="0" applyAlignment="1" applyBorder="1" applyFill="1" applyFont="1" applyNumberFormat="1">
      <alignment horizontal="center" shrinkToFit="0" vertical="center" wrapText="1"/>
    </xf>
    <xf borderId="7" fillId="4" fontId="9" numFmtId="0" xfId="0" applyAlignment="1" applyBorder="1" applyFill="1" applyFont="1">
      <alignment horizontal="center" shrinkToFit="0" vertical="center" wrapText="1"/>
    </xf>
    <xf borderId="7" fillId="4" fontId="9" numFmtId="0" xfId="0" applyAlignment="1" applyBorder="1" applyFill="1" applyFont="1">
      <alignment horizontal="left" shrinkToFit="0" vertical="center" wrapText="1"/>
    </xf>
    <xf borderId="8" fillId="3" fontId="6" numFmtId="0" xfId="0" applyAlignment="1" applyBorder="1" applyFill="1" applyFont="1">
      <alignment horizontal="right" shrinkToFit="0" vertical="center" wrapText="0"/>
    </xf>
    <xf borderId="7" fillId="3" fontId="6" numFmtId="165" xfId="0" applyAlignment="1" applyBorder="1" applyFill="1" applyFont="1" applyNumberFormat="1">
      <alignment horizontal="center" shrinkToFit="0" vertical="center" wrapText="1"/>
    </xf>
    <xf borderId="7" fillId="3" fontId="6" numFmtId="0" xfId="0" applyAlignment="1" applyBorder="1" applyFill="1" applyFont="1">
      <alignment horizontal="center" shrinkToFit="0" vertical="center" wrapText="1"/>
    </xf>
    <xf borderId="7" fillId="4" fontId="13" numFmtId="166" xfId="0" applyAlignment="1" applyBorder="1" applyFill="1" applyFont="1" applyNumberFormat="1">
      <alignment horizontal="center" shrinkToFit="0" vertical="center" wrapText="1"/>
    </xf>
    <xf borderId="1" fillId="2" fontId="10" numFmtId="0" xfId="0" applyAlignment="1" applyBorder="1" applyFill="1" applyFont="1">
      <alignment horizontal="left" shrinkToFit="0" vertical="center" wrapText="0"/>
    </xf>
    <xf borderId="8" fillId="4" fontId="12" numFmtId="0" xfId="0" applyAlignment="1" applyBorder="1" applyFill="1" applyFont="1">
      <alignment horizontal="center" shrinkToFit="0" vertical="center" wrapText="1"/>
    </xf>
    <xf borderId="8" fillId="3" fontId="14" numFmtId="1" xfId="0" applyAlignment="1" applyBorder="1" applyFill="1" applyFont="1" applyNumberFormat="1">
      <alignment horizontal="center" shrinkToFit="0" vertical="center" wrapText="1"/>
    </xf>
    <xf borderId="8" fillId="3" fontId="14" numFmtId="166" xfId="0" applyAlignment="1" applyBorder="1" applyFill="1" applyFont="1" applyNumberFormat="1">
      <alignment horizontal="center" shrinkToFit="0" vertical="center" wrapText="1"/>
    </xf>
    <xf borderId="8" fillId="3" fontId="15" numFmtId="166" xfId="0" applyAlignment="1" applyBorder="1" applyFill="1" applyFont="1" applyNumberFormat="1">
      <alignment horizontal="center" shrinkToFit="0" vertical="center" wrapText="1"/>
    </xf>
    <xf borderId="7" fillId="4" fontId="11" numFmtId="0" xfId="0" applyAlignment="1" applyBorder="1" applyFill="1" applyFont="1">
      <alignment horizontal="center" shrinkToFit="0" vertical="center" wrapText="1"/>
    </xf>
    <xf borderId="8" fillId="3" fontId="16" numFmtId="166" xfId="0" applyAlignment="1" applyBorder="1" applyFill="1" applyFont="1" applyNumberFormat="1">
      <alignment horizontal="center" shrinkToFit="0" vertical="center" wrapText="1"/>
    </xf>
    <xf borderId="8" fillId="3" fontId="15" numFmtId="1" xfId="0" applyAlignment="1" applyBorder="1" applyFill="1" applyFont="1" applyNumberFormat="1">
      <alignment horizontal="center" shrinkToFit="0" vertical="center" wrapText="1"/>
    </xf>
    <xf borderId="8" fillId="3" fontId="16" numFmtId="1" xfId="0" applyAlignment="1" applyBorder="1" applyFill="1" applyFont="1" applyNumberFormat="1">
      <alignment horizontal="center" shrinkToFit="0" vertical="center" wrapText="1"/>
    </xf>
    <xf borderId="7" fillId="5" fontId="9" numFmtId="166" xfId="0" applyAlignment="1" applyBorder="1" applyFill="1" applyFont="1" applyNumberFormat="1">
      <alignment horizontal="center" shrinkToFit="0" vertical="center" wrapText="1"/>
    </xf>
    <xf borderId="8" fillId="3" fontId="13" numFmtId="0" xfId="0" applyAlignment="1" applyBorder="1" applyFill="1" applyFont="1">
      <alignment horizontal="center" shrinkToFit="0" vertical="center" wrapText="1"/>
    </xf>
    <xf borderId="8" fillId="2" fontId="7" numFmtId="0" xfId="0" applyAlignment="1" applyBorder="1" applyFill="1" applyFont="1">
      <alignment horizontal="center" shrinkToFit="0" vertical="center" wrapText="1"/>
    </xf>
    <xf borderId="7" fillId="5" fontId="6" numFmtId="0" xfId="0" applyAlignment="1" applyBorder="1" applyFill="1" applyFont="1">
      <alignment horizontal="center" shrinkToFit="0" vertical="center" wrapText="1"/>
    </xf>
    <xf borderId="8" fillId="5" fontId="9" numFmtId="0" xfId="0" applyAlignment="1" applyBorder="1" applyFill="1" applyFont="1">
      <alignment horizontal="left" shrinkToFit="0" vertical="center" wrapText="1"/>
    </xf>
    <xf borderId="7" fillId="5" fontId="11" numFmtId="166" xfId="0" applyAlignment="1" applyBorder="1" applyFill="1" applyFont="1" applyNumberFormat="1">
      <alignment horizontal="center" shrinkToFit="0" vertical="center" wrapText="1"/>
    </xf>
    <xf borderId="8" fillId="5" fontId="9" numFmtId="0" xfId="0" applyAlignment="1" applyBorder="1" applyFill="1" applyFont="1">
      <alignment horizontal="center" shrinkToFit="0" vertical="center" wrapText="1"/>
    </xf>
    <xf borderId="8" fillId="8" fontId="11" numFmtId="0" xfId="0" applyAlignment="1" applyBorder="1" applyFill="1" applyFont="1">
      <alignment horizontal="left" shrinkToFit="0" vertical="center" wrapText="1"/>
    </xf>
    <xf borderId="7" fillId="8" fontId="11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9">
    <dxf>
      <font>
        <b/>
        <color rgb="FFFFFFFF"/>
        <name val="Inter Tight"/>
      </font>
      <fill>
        <patternFill patternType="solid">
          <fgColor rgb="FFF26A1B"/>
          <bgColor rgb="FFF26A1B"/>
        </patternFill>
      </fill>
      <border/>
    </dxf>
    <dxf>
      <font>
        <b/>
        <color rgb="FFC2410C"/>
        <name val="Inter Tight"/>
      </font>
      <fill>
        <patternFill patternType="solid">
          <fgColor rgb="FFFFD9B8"/>
          <bgColor rgb="FFFFD9B8"/>
        </patternFill>
      </fill>
      <border/>
    </dxf>
    <dxf>
      <font>
        <b/>
        <color rgb="FF404040"/>
        <name val="Inter Tight"/>
      </font>
      <fill>
        <patternFill patternType="solid">
          <fgColor rgb="FFE7E6E6"/>
          <bgColor rgb="FFE7E6E6"/>
        </patternFill>
      </fill>
      <border/>
    </dxf>
    <dxf>
      <font>
        <b/>
        <color rgb="FFFFFFFF"/>
        <name val="Inter Tight"/>
      </font>
      <fill>
        <patternFill patternType="solid">
          <fgColor rgb="FF404040"/>
          <bgColor rgb="FF404040"/>
        </patternFill>
      </fill>
      <border/>
    </dxf>
    <dxf>
      <font>
        <b/>
        <color rgb="FFC2410C"/>
        <name val="Inter Tight"/>
      </font>
      <fill>
        <patternFill patternType="none"/>
      </fill>
      <border/>
    </dxf>
    <dxf>
      <font>
        <b/>
        <i/>
        <color rgb="FF6B6B6B"/>
        <name val="Inter Tight"/>
      </font>
      <fill>
        <patternFill patternType="none"/>
      </fill>
      <border/>
    </dxf>
    <dxf>
      <font>
        <b/>
        <color rgb="FFC2410C"/>
        <name val="Inter Tight"/>
      </font>
      <fill>
        <patternFill patternType="solid">
          <fgColor rgb="FFFFF1E6"/>
          <bgColor rgb="FFFFF1E6"/>
        </patternFill>
      </fill>
      <border/>
    </dxf>
    <dxf>
      <font>
        <i/>
        <color rgb="FF9E9E9E"/>
        <name val="Inter Tight"/>
      </font>
      <fill>
        <patternFill patternType="none"/>
      </fill>
      <border/>
    </dxf>
    <dxf>
      <font/>
      <fill>
        <patternFill patternType="solid">
          <fgColor rgb="FFE7E6E6"/>
          <bgColor rgb="FFE7E6E6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Điểm tổng của Top 10 nhà cung cấp</a:t>
            </a:r>
          </a:p>
        </c:rich>
      </c:tx>
      <c:overlay val="0"/>
    </c:title>
    <c:plotArea>
      <c:layout/>
      <c:barChart>
        <c:barDir val="bar"/>
        <c:varyColors val="0"/>
        <c:ser>
          <c:idx val="0"/>
          <c:order val="0"/>
          <c:tx>
            <c:v>Điểm (/100)</c:v>
          </c:tx>
          <c:spPr>
            <a:solidFill>
              <a:srgbClr val="F26A1B"/>
            </a:solidFill>
            <a:ln cmpd="sng">
              <a:noFill/>
            </a:ln>
          </c:spPr>
          <c:invertIfNegative val="0"/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'Tổng quan'!$C$13:$C$22</c:f>
            </c:strRef>
          </c:cat>
          <c:val>
            <c:numRef>
              <c:f>'Tổng quan'!$F$13:$F$22</c:f>
              <c:numCache/>
            </c:numRef>
          </c:val>
        </c:ser>
        <c:axId val="757578088"/>
        <c:axId val="997689861"/>
      </c:barChart>
      <c:catAx>
        <c:axId val="757578088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997689861"/>
      </c:catAx>
      <c:valAx>
        <c:axId val="997689861"/>
        <c:scaling>
          <c:orientation val="minMax"/>
          <c:max val="100.0"/>
          <c:min val="0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757578088"/>
        <c:crosses val="max"/>
      </c:valAx>
    </c:plotArea>
    <c:plotVisOnly val="1"/>
  </c:chart>
  <c:spPr>
    <a:solidFill>
      <a:srgbClr val="FFFFFF"/>
    </a:solidFill>
  </c:spPr>
</c:chartSpace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23</xdr:row>
      <xdr:rowOff>0</xdr:rowOff>
    </xdr:from>
    <xdr:ext cx="6905625" cy="3400425"/>
    <xdr:graphicFrame>
      <xdr:nvGraphicFramePr>
        <xdr:cNvPr id="1725385946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Inter Tight"/>
        <a:ea typeface="Inter Tight"/>
        <a:cs typeface="Inter Tight"/>
      </a:majorFont>
      <a:minorFont>
        <a:latin typeface="Inter Tight"/>
        <a:ea typeface="Inter Tight"/>
        <a:cs typeface="Inter Tight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6A1B"/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8.0"/>
    <col customWidth="1" min="3" max="3" width="100.0"/>
    <col customWidth="1" min="4" max="26" width="8.57"/>
  </cols>
  <sheetData>
    <row r="1" ht="43.5" customHeight="1">
      <c r="B1" s="2" t="s">
        <v>0</v>
      </c>
      <c r="C1" s="3"/>
    </row>
    <row r="2" ht="27.75" customHeight="1">
      <c r="B2" s="5" t="s">
        <v>3</v>
      </c>
    </row>
    <row r="4" ht="24.0" customHeight="1">
      <c r="B4" s="8" t="s">
        <v>6</v>
      </c>
      <c r="C4" s="9"/>
    </row>
    <row r="5" ht="42.0" customHeight="1">
      <c r="B5" s="11" t="s">
        <v>8</v>
      </c>
      <c r="C5" s="14" t="s">
        <v>11</v>
      </c>
    </row>
    <row r="6" ht="42.0" customHeight="1">
      <c r="B6" s="11" t="s">
        <v>14</v>
      </c>
      <c r="C6" s="14" t="s">
        <v>16</v>
      </c>
    </row>
    <row r="7" ht="42.0" customHeight="1">
      <c r="B7" s="11" t="s">
        <v>18</v>
      </c>
      <c r="C7" s="14" t="s">
        <v>20</v>
      </c>
    </row>
    <row r="8" ht="42.0" customHeight="1">
      <c r="B8" s="11" t="s">
        <v>22</v>
      </c>
      <c r="C8" s="14" t="s">
        <v>24</v>
      </c>
    </row>
    <row r="9" ht="25.5" customHeight="1">
      <c r="B9" s="11" t="s">
        <v>26</v>
      </c>
      <c r="C9" s="14" t="s">
        <v>27</v>
      </c>
    </row>
    <row r="11" ht="24.0" customHeight="1">
      <c r="B11" s="8" t="s">
        <v>30</v>
      </c>
      <c r="C11" s="9"/>
    </row>
    <row r="12" ht="43.5" customHeight="1">
      <c r="B12" s="17" t="s">
        <v>34</v>
      </c>
    </row>
    <row r="14" ht="24.0" customHeight="1">
      <c r="B14" s="8" t="s">
        <v>36</v>
      </c>
      <c r="C14" s="9"/>
    </row>
    <row r="15" ht="25.5" customHeight="1">
      <c r="B15" s="20" t="s">
        <v>37</v>
      </c>
      <c r="C15" s="14" t="s">
        <v>38</v>
      </c>
    </row>
    <row r="16" ht="25.5" customHeight="1">
      <c r="B16" s="21" t="s">
        <v>40</v>
      </c>
      <c r="C16" s="14" t="s">
        <v>41</v>
      </c>
    </row>
    <row r="17" ht="25.5" customHeight="1">
      <c r="B17" s="23" t="s">
        <v>42</v>
      </c>
      <c r="C17" s="14" t="s">
        <v>45</v>
      </c>
    </row>
    <row r="18" ht="25.5" customHeight="1">
      <c r="B18" s="24" t="s">
        <v>47</v>
      </c>
      <c r="C18" s="14" t="s">
        <v>49</v>
      </c>
    </row>
    <row r="19" ht="25.5" customHeight="1">
      <c r="B19" s="26" t="s">
        <v>50</v>
      </c>
      <c r="C19" s="14" t="s">
        <v>51</v>
      </c>
    </row>
    <row r="21" ht="24.0" customHeight="1">
      <c r="B21" s="8" t="s">
        <v>52</v>
      </c>
      <c r="C21" s="9"/>
    </row>
    <row r="22" ht="39.75" customHeight="1">
      <c r="B22" s="17" t="s">
        <v>54</v>
      </c>
    </row>
    <row r="23" ht="22.5" customHeight="1">
      <c r="B23" s="17" t="s">
        <v>56</v>
      </c>
    </row>
    <row r="24" ht="22.5" customHeight="1">
      <c r="B24" s="17" t="s">
        <v>58</v>
      </c>
    </row>
    <row r="25" ht="22.5" customHeight="1">
      <c r="B25" s="17" t="s">
        <v>60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B22:C22"/>
    <mergeCell ref="B23:C23"/>
    <mergeCell ref="B24:C24"/>
    <mergeCell ref="B25:C25"/>
    <mergeCell ref="B1:C1"/>
    <mergeCell ref="B2:C2"/>
    <mergeCell ref="B4:C4"/>
    <mergeCell ref="B11:C11"/>
    <mergeCell ref="B12:C12"/>
    <mergeCell ref="B14:C14"/>
    <mergeCell ref="B21:C21"/>
  </mergeCells>
  <printOptions/>
  <pageMargins bottom="1.0" footer="0.0" header="0.0" left="0.75" right="0.75" top="1.0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E9E9E"/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36.0"/>
    <col customWidth="1" min="3" max="3" width="18.0"/>
    <col customWidth="1" min="4" max="4" width="64.0"/>
    <col customWidth="1" min="5" max="26" width="8.57"/>
  </cols>
  <sheetData>
    <row r="1" ht="37.5" customHeight="1">
      <c r="B1" s="1" t="s">
        <v>1</v>
      </c>
      <c r="C1" s="4"/>
      <c r="D1" s="3"/>
    </row>
    <row r="2" ht="24.0" customHeight="1">
      <c r="B2" s="6" t="s">
        <v>4</v>
      </c>
    </row>
    <row r="4" ht="24.0" customHeight="1">
      <c r="B4" s="8" t="s">
        <v>7</v>
      </c>
      <c r="C4" s="10"/>
      <c r="D4" s="9"/>
    </row>
    <row r="5" ht="25.5" customHeight="1">
      <c r="B5" s="13" t="s">
        <v>10</v>
      </c>
      <c r="C5" s="15" t="s">
        <v>13</v>
      </c>
      <c r="D5" s="16"/>
    </row>
    <row r="6" ht="25.5" customHeight="1">
      <c r="B6" s="13" t="s">
        <v>28</v>
      </c>
      <c r="C6" s="15" t="s">
        <v>29</v>
      </c>
      <c r="D6" s="16"/>
    </row>
    <row r="7" ht="25.5" customHeight="1">
      <c r="B7" s="13" t="s">
        <v>31</v>
      </c>
      <c r="C7" s="15" t="s">
        <v>33</v>
      </c>
      <c r="D7" s="16"/>
    </row>
    <row r="8" ht="25.5" customHeight="1">
      <c r="B8" s="13" t="s">
        <v>35</v>
      </c>
      <c r="C8" s="19">
        <v>46325.0</v>
      </c>
      <c r="D8" s="16"/>
    </row>
    <row r="10" ht="24.0" customHeight="1">
      <c r="B10" s="8" t="s">
        <v>39</v>
      </c>
      <c r="C10" s="10"/>
      <c r="D10" s="9"/>
    </row>
    <row r="11" ht="30.0" customHeight="1">
      <c r="B11" s="12" t="s">
        <v>43</v>
      </c>
      <c r="C11" s="12" t="s">
        <v>44</v>
      </c>
      <c r="D11" s="12" t="s">
        <v>46</v>
      </c>
    </row>
    <row r="12" ht="25.5" customHeight="1">
      <c r="B12" s="25" t="s">
        <v>48</v>
      </c>
      <c r="C12" s="27">
        <v>0.3</v>
      </c>
      <c r="D12" s="25" t="s">
        <v>53</v>
      </c>
    </row>
    <row r="13" ht="25.5" customHeight="1">
      <c r="B13" s="25" t="s">
        <v>55</v>
      </c>
      <c r="C13" s="27">
        <v>0.2</v>
      </c>
      <c r="D13" s="25" t="s">
        <v>57</v>
      </c>
    </row>
    <row r="14" ht="25.5" customHeight="1">
      <c r="B14" s="25" t="s">
        <v>59</v>
      </c>
      <c r="C14" s="27">
        <v>0.2</v>
      </c>
      <c r="D14" s="25" t="s">
        <v>62</v>
      </c>
    </row>
    <row r="15" ht="25.5" customHeight="1">
      <c r="B15" s="25" t="s">
        <v>63</v>
      </c>
      <c r="C15" s="27">
        <v>0.1</v>
      </c>
      <c r="D15" s="25" t="s">
        <v>64</v>
      </c>
    </row>
    <row r="16" ht="25.5" customHeight="1">
      <c r="B16" s="25" t="s">
        <v>65</v>
      </c>
      <c r="C16" s="27">
        <v>0.1</v>
      </c>
      <c r="D16" s="25" t="s">
        <v>67</v>
      </c>
    </row>
    <row r="17" ht="25.5" customHeight="1">
      <c r="B17" s="25" t="s">
        <v>68</v>
      </c>
      <c r="C17" s="27">
        <v>0.1</v>
      </c>
      <c r="D17" s="25" t="s">
        <v>69</v>
      </c>
    </row>
    <row r="18" ht="25.5" customHeight="1">
      <c r="B18" s="25"/>
      <c r="C18" s="27"/>
      <c r="D18" s="25"/>
    </row>
    <row r="19" ht="25.5" customHeight="1">
      <c r="B19" s="25"/>
      <c r="C19" s="27"/>
      <c r="D19" s="25"/>
    </row>
    <row r="20" ht="25.5" customHeight="1">
      <c r="B20" s="31" t="s">
        <v>72</v>
      </c>
      <c r="C20" s="33">
        <f>SUM(C12:C19)</f>
        <v>1</v>
      </c>
      <c r="D20" s="31" t="str">
        <f>IF(ROUND(C20,4)=1,"Hợp lệ: tổng trọng số bằng 100%","Cảnh báo: tổng trọng số phải bằng 100%")</f>
        <v>Hợp lệ: tổng trọng số bằng 100%</v>
      </c>
    </row>
    <row r="21" ht="15.75" customHeight="1"/>
    <row r="22" ht="24.0" customHeight="1">
      <c r="B22" s="8" t="s">
        <v>87</v>
      </c>
      <c r="C22" s="10"/>
      <c r="D22" s="9"/>
    </row>
    <row r="23" ht="24.0" customHeight="1">
      <c r="B23" s="12" t="s">
        <v>95</v>
      </c>
      <c r="C23" s="12" t="s">
        <v>96</v>
      </c>
      <c r="D23" s="12" t="s">
        <v>98</v>
      </c>
    </row>
    <row r="24" ht="24.0" customHeight="1">
      <c r="B24" s="34">
        <v>5.0</v>
      </c>
      <c r="C24" s="34" t="s">
        <v>104</v>
      </c>
      <c r="D24" s="35" t="s">
        <v>106</v>
      </c>
    </row>
    <row r="25" ht="24.0" customHeight="1">
      <c r="B25" s="34">
        <v>4.0</v>
      </c>
      <c r="C25" s="34" t="s">
        <v>108</v>
      </c>
      <c r="D25" s="35" t="s">
        <v>110</v>
      </c>
    </row>
    <row r="26" ht="24.0" customHeight="1">
      <c r="B26" s="34">
        <v>3.0</v>
      </c>
      <c r="C26" s="34" t="s">
        <v>113</v>
      </c>
      <c r="D26" s="35" t="s">
        <v>114</v>
      </c>
    </row>
    <row r="27" ht="24.0" customHeight="1">
      <c r="B27" s="34">
        <v>2.0</v>
      </c>
      <c r="C27" s="34" t="s">
        <v>115</v>
      </c>
      <c r="D27" s="35" t="s">
        <v>116</v>
      </c>
    </row>
    <row r="28" ht="24.0" customHeight="1">
      <c r="B28" s="34">
        <v>1.0</v>
      </c>
      <c r="C28" s="34" t="s">
        <v>118</v>
      </c>
      <c r="D28" s="35" t="s">
        <v>120</v>
      </c>
    </row>
    <row r="29" ht="15.75" customHeight="1"/>
    <row r="30" ht="24.0" customHeight="1">
      <c r="B30" s="8" t="s">
        <v>123</v>
      </c>
      <c r="C30" s="10"/>
      <c r="D30" s="9"/>
    </row>
    <row r="31" ht="30.0" customHeight="1">
      <c r="B31" s="12" t="s">
        <v>129</v>
      </c>
      <c r="C31" s="12" t="s">
        <v>130</v>
      </c>
      <c r="D31" s="12" t="s">
        <v>132</v>
      </c>
    </row>
    <row r="32" ht="25.5" customHeight="1">
      <c r="B32" s="25" t="s">
        <v>135</v>
      </c>
      <c r="C32" s="29">
        <v>0.0</v>
      </c>
      <c r="D32" s="25" t="s">
        <v>142</v>
      </c>
    </row>
    <row r="33" ht="25.5" customHeight="1">
      <c r="B33" s="25" t="s">
        <v>143</v>
      </c>
      <c r="C33" s="29">
        <v>50.0</v>
      </c>
      <c r="D33" s="25" t="s">
        <v>144</v>
      </c>
    </row>
    <row r="34" ht="25.5" customHeight="1">
      <c r="B34" s="25" t="s">
        <v>145</v>
      </c>
      <c r="C34" s="29">
        <v>70.0</v>
      </c>
      <c r="D34" s="25" t="s">
        <v>146</v>
      </c>
    </row>
    <row r="35" ht="25.5" customHeight="1">
      <c r="B35" s="25" t="s">
        <v>147</v>
      </c>
      <c r="C35" s="29">
        <v>85.0</v>
      </c>
      <c r="D35" s="25" t="s">
        <v>148</v>
      </c>
    </row>
    <row r="36" ht="21.75" customHeight="1">
      <c r="B36" s="6" t="s">
        <v>149</v>
      </c>
    </row>
    <row r="37" ht="15.75" customHeight="1"/>
    <row r="38" ht="24.0" customHeight="1">
      <c r="B38" s="8" t="s">
        <v>150</v>
      </c>
      <c r="C38" s="10"/>
      <c r="D38" s="9"/>
    </row>
    <row r="39" ht="24.0" customHeight="1">
      <c r="B39" s="12" t="s">
        <v>17</v>
      </c>
    </row>
    <row r="40" ht="15.75" customHeight="1">
      <c r="B40" s="25" t="s">
        <v>71</v>
      </c>
    </row>
    <row r="41" ht="15.75" customHeight="1">
      <c r="B41" s="25" t="s">
        <v>81</v>
      </c>
    </row>
    <row r="42" ht="15.75" customHeight="1">
      <c r="B42" s="25" t="s">
        <v>90</v>
      </c>
    </row>
    <row r="43" ht="15.75" customHeight="1">
      <c r="B43" s="25" t="s">
        <v>100</v>
      </c>
    </row>
    <row r="44" ht="15.75" customHeight="1">
      <c r="B44" s="25" t="s">
        <v>121</v>
      </c>
    </row>
    <row r="45" ht="15.75" customHeight="1">
      <c r="B45" s="25" t="s">
        <v>131</v>
      </c>
    </row>
    <row r="46" ht="15.75" customHeight="1">
      <c r="B46" s="25"/>
    </row>
    <row r="47" ht="15.75" customHeight="1">
      <c r="B47" s="25"/>
    </row>
    <row r="48" ht="15.75" customHeight="1">
      <c r="B48" s="25"/>
    </row>
    <row r="49" ht="15.75" customHeight="1">
      <c r="B49" s="25"/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10:D10"/>
    <mergeCell ref="B22:D22"/>
    <mergeCell ref="B30:D30"/>
    <mergeCell ref="B36:D36"/>
    <mergeCell ref="B38:D38"/>
    <mergeCell ref="B1:D1"/>
    <mergeCell ref="B2:D2"/>
    <mergeCell ref="B4:D4"/>
    <mergeCell ref="C5:D5"/>
    <mergeCell ref="C6:D6"/>
    <mergeCell ref="C7:D7"/>
    <mergeCell ref="C8:D8"/>
  </mergeCells>
  <conditionalFormatting sqref="C20:D20">
    <cfRule type="expression" dxfId="0" priority="1">
      <formula>ROUND($C$20,4)&lt;&gt;1</formula>
    </cfRule>
  </conditionalFormatting>
  <dataValidations>
    <dataValidation type="decimal" allowBlank="1" showInputMessage="1" showErrorMessage="1" prompt="Giá trị không hợp lệ - Nhập điểm từ 0 đến 100." sqref="C32:C35">
      <formula1>0.0</formula1>
      <formula2>100.0</formula2>
    </dataValidation>
    <dataValidation type="decimal" allowBlank="1" showInputMessage="1" showErrorMessage="1" prompt="Giá trị không hợp lệ - Nhập trọng số từ 0% đến 100%." sqref="C12:C19">
      <formula1>0.0</formula1>
      <formula2>1.0</formula2>
    </dataValidation>
  </dataValidations>
  <printOptions/>
  <pageMargins bottom="1.0" footer="0.0" header="0.0" left="0.75" right="0.75" top="1.0"/>
  <pageSetup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6A1B"/>
    <pageSetUpPr fitToPage="1"/>
  </sheetPr>
  <sheetViews>
    <sheetView showGridLines="0"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4.43" defaultRowHeight="15.0"/>
  <cols>
    <col customWidth="1" min="1" max="1" width="6.0"/>
    <col customWidth="1" min="2" max="2" width="12.0"/>
    <col customWidth="1" min="3" max="3" width="40.0"/>
    <col customWidth="1" min="4" max="4" width="20.0"/>
    <col customWidth="1" min="5" max="5" width="22.0"/>
    <col customWidth="1" min="6" max="6" width="16.0"/>
    <col customWidth="1" min="7" max="7" width="30.0"/>
    <col customWidth="1" min="8" max="8" width="28.0"/>
    <col customWidth="1" min="9" max="26" width="8.57"/>
  </cols>
  <sheetData>
    <row r="1" ht="37.5" customHeight="1">
      <c r="A1" s="1" t="s">
        <v>2</v>
      </c>
      <c r="B1" s="4"/>
      <c r="C1" s="4"/>
      <c r="D1" s="4"/>
      <c r="E1" s="4"/>
      <c r="F1" s="4"/>
      <c r="G1" s="4"/>
      <c r="H1" s="3"/>
    </row>
    <row r="2" ht="21.75" customHeight="1">
      <c r="A2" s="7" t="s">
        <v>5</v>
      </c>
    </row>
    <row r="4" ht="30.0" customHeight="1">
      <c r="A4" s="12" t="s">
        <v>9</v>
      </c>
      <c r="B4" s="12" t="s">
        <v>12</v>
      </c>
      <c r="C4" s="12" t="s">
        <v>15</v>
      </c>
      <c r="D4" s="12" t="s">
        <v>17</v>
      </c>
      <c r="E4" s="12" t="s">
        <v>19</v>
      </c>
      <c r="F4" s="12" t="s">
        <v>21</v>
      </c>
      <c r="G4" s="12" t="s">
        <v>23</v>
      </c>
      <c r="H4" s="12" t="s">
        <v>25</v>
      </c>
    </row>
    <row r="5" ht="27.75" customHeight="1">
      <c r="A5" s="22">
        <f t="shared" ref="A5:A34" si="1">IF($C5="","",ROW()-4)</f>
        <v>1</v>
      </c>
      <c r="B5" s="29" t="s">
        <v>61</v>
      </c>
      <c r="C5" s="25" t="s">
        <v>66</v>
      </c>
      <c r="D5" s="25" t="s">
        <v>71</v>
      </c>
      <c r="E5" s="25" t="s">
        <v>73</v>
      </c>
      <c r="F5" s="25" t="s">
        <v>74</v>
      </c>
      <c r="G5" s="25" t="s">
        <v>75</v>
      </c>
      <c r="H5" s="25" t="s">
        <v>76</v>
      </c>
    </row>
    <row r="6" ht="27.75" customHeight="1">
      <c r="A6" s="22">
        <f t="shared" si="1"/>
        <v>2</v>
      </c>
      <c r="B6" s="29" t="s">
        <v>78</v>
      </c>
      <c r="C6" s="25" t="s">
        <v>79</v>
      </c>
      <c r="D6" s="25" t="s">
        <v>81</v>
      </c>
      <c r="E6" s="25" t="s">
        <v>82</v>
      </c>
      <c r="F6" s="25" t="s">
        <v>83</v>
      </c>
      <c r="G6" s="25" t="s">
        <v>84</v>
      </c>
      <c r="H6" s="25"/>
    </row>
    <row r="7" ht="27.75" customHeight="1">
      <c r="A7" s="22">
        <f t="shared" si="1"/>
        <v>3</v>
      </c>
      <c r="B7" s="29" t="s">
        <v>86</v>
      </c>
      <c r="C7" s="25" t="s">
        <v>89</v>
      </c>
      <c r="D7" s="25" t="s">
        <v>90</v>
      </c>
      <c r="E7" s="25" t="s">
        <v>91</v>
      </c>
      <c r="F7" s="25" t="s">
        <v>92</v>
      </c>
      <c r="G7" s="25" t="s">
        <v>93</v>
      </c>
      <c r="H7" s="25" t="s">
        <v>94</v>
      </c>
    </row>
    <row r="8" ht="27.75" customHeight="1">
      <c r="A8" s="22">
        <f t="shared" si="1"/>
        <v>4</v>
      </c>
      <c r="B8" s="29" t="s">
        <v>97</v>
      </c>
      <c r="C8" s="25" t="s">
        <v>99</v>
      </c>
      <c r="D8" s="25" t="s">
        <v>100</v>
      </c>
      <c r="E8" s="25" t="s">
        <v>101</v>
      </c>
      <c r="F8" s="25" t="s">
        <v>102</v>
      </c>
      <c r="G8" s="25" t="s">
        <v>103</v>
      </c>
      <c r="H8" s="25"/>
    </row>
    <row r="9" ht="27.75" customHeight="1">
      <c r="A9" s="22">
        <f t="shared" si="1"/>
        <v>5</v>
      </c>
      <c r="B9" s="29" t="s">
        <v>105</v>
      </c>
      <c r="C9" s="25" t="s">
        <v>107</v>
      </c>
      <c r="D9" s="25" t="s">
        <v>71</v>
      </c>
      <c r="E9" s="25" t="s">
        <v>109</v>
      </c>
      <c r="F9" s="25" t="s">
        <v>111</v>
      </c>
      <c r="G9" s="25" t="s">
        <v>112</v>
      </c>
      <c r="H9" s="25"/>
    </row>
    <row r="10" ht="27.75" customHeight="1">
      <c r="A10" s="22">
        <f t="shared" si="1"/>
        <v>6</v>
      </c>
      <c r="B10" s="29" t="s">
        <v>117</v>
      </c>
      <c r="C10" s="25" t="s">
        <v>119</v>
      </c>
      <c r="D10" s="25" t="s">
        <v>121</v>
      </c>
      <c r="E10" s="25" t="s">
        <v>122</v>
      </c>
      <c r="F10" s="25" t="s">
        <v>124</v>
      </c>
      <c r="G10" s="25" t="s">
        <v>125</v>
      </c>
      <c r="H10" s="25" t="s">
        <v>126</v>
      </c>
    </row>
    <row r="11" ht="27.75" customHeight="1">
      <c r="A11" s="22">
        <f t="shared" si="1"/>
        <v>7</v>
      </c>
      <c r="B11" s="29" t="s">
        <v>127</v>
      </c>
      <c r="C11" s="25" t="s">
        <v>128</v>
      </c>
      <c r="D11" s="25" t="s">
        <v>131</v>
      </c>
      <c r="E11" s="25" t="s">
        <v>133</v>
      </c>
      <c r="F11" s="25" t="s">
        <v>134</v>
      </c>
      <c r="G11" s="25" t="s">
        <v>136</v>
      </c>
      <c r="H11" s="25"/>
    </row>
    <row r="12" ht="27.75" customHeight="1">
      <c r="A12" s="22">
        <f t="shared" si="1"/>
        <v>8</v>
      </c>
      <c r="B12" s="29" t="s">
        <v>137</v>
      </c>
      <c r="C12" s="25" t="s">
        <v>138</v>
      </c>
      <c r="D12" s="25" t="s">
        <v>81</v>
      </c>
      <c r="E12" s="25" t="s">
        <v>139</v>
      </c>
      <c r="F12" s="25" t="s">
        <v>140</v>
      </c>
      <c r="G12" s="25" t="s">
        <v>141</v>
      </c>
      <c r="H12" s="25"/>
    </row>
    <row r="13" ht="27.75" customHeight="1">
      <c r="A13" s="22" t="str">
        <f t="shared" si="1"/>
        <v/>
      </c>
      <c r="B13" s="29"/>
      <c r="C13" s="25"/>
      <c r="D13" s="25"/>
      <c r="E13" s="25"/>
      <c r="F13" s="25"/>
      <c r="G13" s="25"/>
      <c r="H13" s="25"/>
    </row>
    <row r="14" ht="27.75" customHeight="1">
      <c r="A14" s="22" t="str">
        <f t="shared" si="1"/>
        <v/>
      </c>
      <c r="B14" s="29"/>
      <c r="C14" s="25"/>
      <c r="D14" s="25"/>
      <c r="E14" s="25"/>
      <c r="F14" s="25"/>
      <c r="G14" s="25"/>
      <c r="H14" s="25"/>
    </row>
    <row r="15" ht="27.75" customHeight="1">
      <c r="A15" s="22" t="str">
        <f t="shared" si="1"/>
        <v/>
      </c>
      <c r="B15" s="29"/>
      <c r="C15" s="25"/>
      <c r="D15" s="25"/>
      <c r="E15" s="25"/>
      <c r="F15" s="25"/>
      <c r="G15" s="25"/>
      <c r="H15" s="25"/>
    </row>
    <row r="16" ht="27.75" customHeight="1">
      <c r="A16" s="22" t="str">
        <f t="shared" si="1"/>
        <v/>
      </c>
      <c r="B16" s="29"/>
      <c r="C16" s="25"/>
      <c r="D16" s="25"/>
      <c r="E16" s="25"/>
      <c r="F16" s="25"/>
      <c r="G16" s="25"/>
      <c r="H16" s="25"/>
    </row>
    <row r="17" ht="27.75" customHeight="1">
      <c r="A17" s="22" t="str">
        <f t="shared" si="1"/>
        <v/>
      </c>
      <c r="B17" s="29"/>
      <c r="C17" s="25"/>
      <c r="D17" s="25"/>
      <c r="E17" s="25"/>
      <c r="F17" s="25"/>
      <c r="G17" s="25"/>
      <c r="H17" s="25"/>
    </row>
    <row r="18" ht="27.75" customHeight="1">
      <c r="A18" s="22" t="str">
        <f t="shared" si="1"/>
        <v/>
      </c>
      <c r="B18" s="29"/>
      <c r="C18" s="25"/>
      <c r="D18" s="25"/>
      <c r="E18" s="25"/>
      <c r="F18" s="25"/>
      <c r="G18" s="25"/>
      <c r="H18" s="25"/>
    </row>
    <row r="19" ht="27.75" customHeight="1">
      <c r="A19" s="22" t="str">
        <f t="shared" si="1"/>
        <v/>
      </c>
      <c r="B19" s="29"/>
      <c r="C19" s="25"/>
      <c r="D19" s="25"/>
      <c r="E19" s="25"/>
      <c r="F19" s="25"/>
      <c r="G19" s="25"/>
      <c r="H19" s="25"/>
    </row>
    <row r="20" ht="27.75" customHeight="1">
      <c r="A20" s="22" t="str">
        <f t="shared" si="1"/>
        <v/>
      </c>
      <c r="B20" s="29"/>
      <c r="C20" s="25"/>
      <c r="D20" s="25"/>
      <c r="E20" s="25"/>
      <c r="F20" s="25"/>
      <c r="G20" s="25"/>
      <c r="H20" s="25"/>
    </row>
    <row r="21" ht="27.75" customHeight="1">
      <c r="A21" s="22" t="str">
        <f t="shared" si="1"/>
        <v/>
      </c>
      <c r="B21" s="29"/>
      <c r="C21" s="25"/>
      <c r="D21" s="25"/>
      <c r="E21" s="25"/>
      <c r="F21" s="25"/>
      <c r="G21" s="25"/>
      <c r="H21" s="25"/>
    </row>
    <row r="22" ht="27.75" customHeight="1">
      <c r="A22" s="22" t="str">
        <f t="shared" si="1"/>
        <v/>
      </c>
      <c r="B22" s="29"/>
      <c r="C22" s="25"/>
      <c r="D22" s="25"/>
      <c r="E22" s="25"/>
      <c r="F22" s="25"/>
      <c r="G22" s="25"/>
      <c r="H22" s="25"/>
    </row>
    <row r="23" ht="27.75" customHeight="1">
      <c r="A23" s="22" t="str">
        <f t="shared" si="1"/>
        <v/>
      </c>
      <c r="B23" s="29"/>
      <c r="C23" s="25"/>
      <c r="D23" s="25"/>
      <c r="E23" s="25"/>
      <c r="F23" s="25"/>
      <c r="G23" s="25"/>
      <c r="H23" s="25"/>
    </row>
    <row r="24" ht="27.75" customHeight="1">
      <c r="A24" s="22" t="str">
        <f t="shared" si="1"/>
        <v/>
      </c>
      <c r="B24" s="29"/>
      <c r="C24" s="25"/>
      <c r="D24" s="25"/>
      <c r="E24" s="25"/>
      <c r="F24" s="25"/>
      <c r="G24" s="25"/>
      <c r="H24" s="25"/>
    </row>
    <row r="25" ht="27.75" customHeight="1">
      <c r="A25" s="22" t="str">
        <f t="shared" si="1"/>
        <v/>
      </c>
      <c r="B25" s="29"/>
      <c r="C25" s="25"/>
      <c r="D25" s="25"/>
      <c r="E25" s="25"/>
      <c r="F25" s="25"/>
      <c r="G25" s="25"/>
      <c r="H25" s="25"/>
    </row>
    <row r="26" ht="27.75" customHeight="1">
      <c r="A26" s="22" t="str">
        <f t="shared" si="1"/>
        <v/>
      </c>
      <c r="B26" s="29"/>
      <c r="C26" s="25"/>
      <c r="D26" s="25"/>
      <c r="E26" s="25"/>
      <c r="F26" s="25"/>
      <c r="G26" s="25"/>
      <c r="H26" s="25"/>
    </row>
    <row r="27" ht="27.75" customHeight="1">
      <c r="A27" s="22" t="str">
        <f t="shared" si="1"/>
        <v/>
      </c>
      <c r="B27" s="29"/>
      <c r="C27" s="25"/>
      <c r="D27" s="25"/>
      <c r="E27" s="25"/>
      <c r="F27" s="25"/>
      <c r="G27" s="25"/>
      <c r="H27" s="25"/>
    </row>
    <row r="28" ht="27.75" customHeight="1">
      <c r="A28" s="22" t="str">
        <f t="shared" si="1"/>
        <v/>
      </c>
      <c r="B28" s="29"/>
      <c r="C28" s="25"/>
      <c r="D28" s="25"/>
      <c r="E28" s="25"/>
      <c r="F28" s="25"/>
      <c r="G28" s="25"/>
      <c r="H28" s="25"/>
    </row>
    <row r="29" ht="27.75" customHeight="1">
      <c r="A29" s="22" t="str">
        <f t="shared" si="1"/>
        <v/>
      </c>
      <c r="B29" s="29"/>
      <c r="C29" s="25"/>
      <c r="D29" s="25"/>
      <c r="E29" s="25"/>
      <c r="F29" s="25"/>
      <c r="G29" s="25"/>
      <c r="H29" s="25"/>
    </row>
    <row r="30" ht="27.75" customHeight="1">
      <c r="A30" s="22" t="str">
        <f t="shared" si="1"/>
        <v/>
      </c>
      <c r="B30" s="29"/>
      <c r="C30" s="25"/>
      <c r="D30" s="25"/>
      <c r="E30" s="25"/>
      <c r="F30" s="25"/>
      <c r="G30" s="25"/>
      <c r="H30" s="25"/>
    </row>
    <row r="31" ht="27.75" customHeight="1">
      <c r="A31" s="22" t="str">
        <f t="shared" si="1"/>
        <v/>
      </c>
      <c r="B31" s="29"/>
      <c r="C31" s="25"/>
      <c r="D31" s="25"/>
      <c r="E31" s="25"/>
      <c r="F31" s="25"/>
      <c r="G31" s="25"/>
      <c r="H31" s="25"/>
    </row>
    <row r="32" ht="27.75" customHeight="1">
      <c r="A32" s="22" t="str">
        <f t="shared" si="1"/>
        <v/>
      </c>
      <c r="B32" s="29"/>
      <c r="C32" s="25"/>
      <c r="D32" s="25"/>
      <c r="E32" s="25"/>
      <c r="F32" s="25"/>
      <c r="G32" s="25"/>
      <c r="H32" s="25"/>
    </row>
    <row r="33" ht="27.75" customHeight="1">
      <c r="A33" s="22" t="str">
        <f t="shared" si="1"/>
        <v/>
      </c>
      <c r="B33" s="29"/>
      <c r="C33" s="25"/>
      <c r="D33" s="25"/>
      <c r="E33" s="25"/>
      <c r="F33" s="25"/>
      <c r="G33" s="25"/>
      <c r="H33" s="25"/>
    </row>
    <row r="34" ht="27.75" customHeight="1">
      <c r="A34" s="22" t="str">
        <f t="shared" si="1"/>
        <v/>
      </c>
      <c r="B34" s="29"/>
      <c r="C34" s="25"/>
      <c r="D34" s="25"/>
      <c r="E34" s="25"/>
      <c r="F34" s="25"/>
      <c r="G34" s="25"/>
      <c r="H34" s="25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2:H2"/>
  </mergeCells>
  <dataValidations>
    <dataValidation type="list" allowBlank="1" showInputMessage="1" showErrorMessage="1" prompt="Giá trị không hợp lệ - Vui lòng chọn nhóm trong danh sách (sheet Cấu hình)." sqref="D5:D34">
      <formula1>'Cấu hình'!$B$40:$B$49</formula1>
    </dataValidation>
    <dataValidation type="custom" allowBlank="1" showInputMessage="1" showErrorMessage="1" prompt="Mã trùng - Mã nhà cung cấp bị trùng. Vui lòng nhập mã khác." sqref="B5:B34">
      <formula1>COUNTIF($B$5:$B$34,B5)&lt;=1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6A1B"/>
    <pageSetUpPr fitToPage="1"/>
  </sheetPr>
  <sheetViews>
    <sheetView showGridLines="0" workbookViewId="0">
      <pane xSplit="3.0" ySplit="5.0" topLeftCell="D6" activePane="bottomRight" state="frozen"/>
      <selection activeCell="D1" sqref="D1" pane="topRight"/>
      <selection activeCell="A6" sqref="A6" pane="bottomLeft"/>
      <selection activeCell="D6" sqref="D6" pane="bottomRight"/>
    </sheetView>
  </sheetViews>
  <sheetFormatPr customHeight="1" defaultColWidth="14.43" defaultRowHeight="15.0"/>
  <cols>
    <col customWidth="1" min="1" max="1" width="6.0"/>
    <col customWidth="1" min="2" max="2" width="12.0"/>
    <col customWidth="1" min="3" max="3" width="36.0"/>
    <col customWidth="1" min="4" max="4" width="18.0"/>
    <col customWidth="1" min="5" max="12" width="14.0"/>
    <col customWidth="1" min="13" max="13" width="12.0"/>
    <col customWidth="1" min="14" max="14" width="18.0"/>
    <col customWidth="1" min="15" max="15" width="10.0"/>
    <col customWidth="1" min="16" max="17" width="12.0"/>
    <col customWidth="1" min="18" max="18" width="40.0"/>
    <col customWidth="1" min="19" max="19" width="30.0"/>
    <col customWidth="1" min="20" max="26" width="8.57"/>
  </cols>
  <sheetData>
    <row r="1" ht="39.75" customHeight="1">
      <c r="A1" s="18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3"/>
    </row>
    <row r="2" ht="25.5" customHeight="1">
      <c r="A2" s="28" t="str">
        <f>"Kỳ đánh giá: "&amp;'Cấu hình'!C5&amp;"   |   Đơn vị: "&amp;'Cấu hình'!C6&amp;"   |   Người đánh giá: "&amp;'Cấu hình'!C7&amp;"   |   Ngày đánh giá: "&amp;TEXT('Cấu hình'!C8,"dd/mm/yyyy")</f>
        <v>Kỳ đánh giá: Quý 4/2026   |   Đơn vị: Phòng Mua hàng   |   Người đánh giá: Nguyễn Văn A   |   Ngày đánh giá: 30/10/2026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3"/>
    </row>
    <row r="3" ht="21.75" customHeight="1">
      <c r="A3" s="30" t="s">
        <v>70</v>
      </c>
      <c r="B3" s="32"/>
      <c r="C3" s="32"/>
      <c r="D3" s="16"/>
      <c r="E3" s="30" t="s">
        <v>77</v>
      </c>
      <c r="F3" s="32"/>
      <c r="G3" s="32"/>
      <c r="H3" s="32"/>
      <c r="I3" s="32"/>
      <c r="J3" s="32"/>
      <c r="K3" s="32"/>
      <c r="L3" s="16"/>
      <c r="M3" s="30" t="s">
        <v>80</v>
      </c>
      <c r="N3" s="32"/>
      <c r="O3" s="16"/>
      <c r="P3" s="30" t="s">
        <v>85</v>
      </c>
      <c r="Q3" s="16"/>
      <c r="R3" s="30" t="s">
        <v>88</v>
      </c>
      <c r="S3" s="16"/>
    </row>
    <row r="4" ht="63.75" customHeight="1">
      <c r="A4" s="12" t="s">
        <v>9</v>
      </c>
      <c r="B4" s="12" t="s">
        <v>12</v>
      </c>
      <c r="C4" s="12" t="s">
        <v>15</v>
      </c>
      <c r="D4" s="12" t="s">
        <v>17</v>
      </c>
      <c r="E4" s="12" t="str">
        <f>IF('Cấu hình'!$B$12="","",'Cấu hình'!$B$12)</f>
        <v>Chất lượng sản phẩm / dịch vụ</v>
      </c>
      <c r="F4" s="12" t="str">
        <f>IF('Cấu hình'!$B$13="","",'Cấu hình'!$B$13)</f>
        <v>Giá cả và điều khoản thanh toán</v>
      </c>
      <c r="G4" s="12" t="str">
        <f>IF('Cấu hình'!$B$14="","",'Cấu hình'!$B$14)</f>
        <v>Giao hàng đúng hạn</v>
      </c>
      <c r="H4" s="12" t="str">
        <f>IF('Cấu hình'!$B$15="","",'Cấu hình'!$B$15)</f>
        <v>Hỗ trợ và chăm sóc khách hàng</v>
      </c>
      <c r="I4" s="12" t="str">
        <f>IF('Cấu hình'!$B$16="","",'Cấu hình'!$B$16)</f>
        <v>Bảo hành và xử lý sự cố</v>
      </c>
      <c r="J4" s="12" t="str">
        <f>IF('Cấu hình'!$B$17="","",'Cấu hình'!$B$17)</f>
        <v>Tuân thủ pháp lý và chứng từ</v>
      </c>
      <c r="K4" s="12" t="str">
        <f>IF('Cấu hình'!$B$18="","",'Cấu hình'!$B$18)</f>
        <v/>
      </c>
      <c r="L4" s="12" t="str">
        <f>IF('Cấu hình'!$B$19="","",'Cấu hình'!$B$19)</f>
        <v/>
      </c>
      <c r="M4" s="12" t="s">
        <v>151</v>
      </c>
      <c r="N4" s="12" t="s">
        <v>129</v>
      </c>
      <c r="O4" s="12" t="s">
        <v>152</v>
      </c>
      <c r="P4" s="12" t="s">
        <v>153</v>
      </c>
      <c r="Q4" s="12" t="s">
        <v>154</v>
      </c>
      <c r="R4" s="12" t="s">
        <v>132</v>
      </c>
      <c r="S4" s="12" t="s">
        <v>155</v>
      </c>
    </row>
    <row r="5" ht="24.0" customHeight="1">
      <c r="A5" s="36" t="s">
        <v>156</v>
      </c>
      <c r="B5" s="32"/>
      <c r="C5" s="32"/>
      <c r="D5" s="16"/>
      <c r="E5" s="37">
        <f>IF('Cấu hình'!$B$12="",0,N('Cấu hình'!$C$12))</f>
        <v>0.3</v>
      </c>
      <c r="F5" s="37">
        <f>IF('Cấu hình'!$B$13="",0,N('Cấu hình'!$C$13))</f>
        <v>0.2</v>
      </c>
      <c r="G5" s="37">
        <f>IF('Cấu hình'!$B$14="",0,N('Cấu hình'!$C$14))</f>
        <v>0.2</v>
      </c>
      <c r="H5" s="37">
        <f>IF('Cấu hình'!$B$15="",0,N('Cấu hình'!$C$15))</f>
        <v>0.1</v>
      </c>
      <c r="I5" s="37">
        <f>IF('Cấu hình'!$B$16="",0,N('Cấu hình'!$C$16))</f>
        <v>0.1</v>
      </c>
      <c r="J5" s="37">
        <f>IF('Cấu hình'!$B$17="",0,N('Cấu hình'!$C$17))</f>
        <v>0.1</v>
      </c>
      <c r="K5" s="37">
        <f>IF('Cấu hình'!$B$18="",0,N('Cấu hình'!$C$18))</f>
        <v>0</v>
      </c>
      <c r="L5" s="37">
        <f>IF('Cấu hình'!$B$19="",0,N('Cấu hình'!$C$19))</f>
        <v>0</v>
      </c>
      <c r="M5" s="37">
        <f>SUM(E5:L5)</f>
        <v>1</v>
      </c>
      <c r="N5" s="38"/>
      <c r="O5" s="38"/>
      <c r="P5" s="38"/>
      <c r="Q5" s="38"/>
      <c r="R5" s="38"/>
      <c r="S5" s="38"/>
    </row>
    <row r="6" ht="30.0" customHeight="1">
      <c r="A6" s="22">
        <f t="shared" ref="A6:A35" si="1">IF($B6="","",ROW()-5)</f>
        <v>1</v>
      </c>
      <c r="B6" s="29" t="s">
        <v>61</v>
      </c>
      <c r="C6" s="35" t="str">
        <f t="array" ref="C6">IF($B6="","",IFERROR(INDEX('Danh sách NCC'!$C$5:$C$34,MATCH($B6,'Danh sách NCC'!$B$5:$B$34,0)),"Không tìm thấy mã"))</f>
        <v>Công ty TNHH Vật liệu Xây dựng An Phát</v>
      </c>
      <c r="D6" s="34" t="str">
        <f t="array" ref="D6">IF($B6="","",IFERROR(INDEX('Danh sách NCC'!$D$5:$D$34,MATCH($B6,'Danh sách NCC'!$B$5:$B$34,0)),""))</f>
        <v>Nguyên vật liệu</v>
      </c>
      <c r="E6" s="29">
        <v>5.0</v>
      </c>
      <c r="F6" s="29">
        <v>4.0</v>
      </c>
      <c r="G6" s="29">
        <v>5.0</v>
      </c>
      <c r="H6" s="29">
        <v>4.0</v>
      </c>
      <c r="I6" s="29">
        <v>4.0</v>
      </c>
      <c r="J6" s="29">
        <v>5.0</v>
      </c>
      <c r="K6" s="29"/>
      <c r="L6" s="29"/>
      <c r="M6" s="39">
        <f t="shared" ref="M6:M35" si="2">IF($B6="","",IFERROR(IF(SUMPRODUCT(($E$5:$L$5&gt;0)*ISNUMBER($E6:$L6))&lt;COUNTIF($E$5:$L$5,"&gt;0"),"",ROUND(SUMPRODUCT($E6:$L6,$E$5:$L$5)/(5*SUM($E$5:$L$5))*100,1)),""))</f>
        <v>92</v>
      </c>
      <c r="N6" s="45" t="str">
        <f t="array" ref="N6">IF($M6="","",INDEX('Cấu hình'!$B$32:$B$35,MATCH($M6,'Cấu hình'!$C$32:$C$35,1)))</f>
        <v>A - Xuất sắc</v>
      </c>
      <c r="O6" s="45">
        <f t="shared" ref="O6:O35" si="3">IF($M6="","",RANK($M6,$M$6:$M$35,0)+COUNTIF($M$6:$M6,$M6)-1)</f>
        <v>1</v>
      </c>
      <c r="P6" s="49">
        <v>88.0</v>
      </c>
      <c r="Q6" s="34" t="str">
        <f t="shared" ref="Q6:Q35" si="4">IF(OR($M6="",$P6=""),"",IF($M6-$P6&gt;=1,"Tăng",IF($P6-$M6&gt;=1,"Giảm","Ổn định")))</f>
        <v>Tăng</v>
      </c>
      <c r="R6" s="35" t="str">
        <f t="array" ref="R6">IF($B6="","",IF($M6="","Chưa đủ điểm đánh giá",INDEX('Cấu hình'!$D$32:$D$35,MATCH($M6,'Cấu hình'!$C$32:$C$35,1))))</f>
        <v>Nhà cung cấp ưu tiên, mở rộng hợp tác</v>
      </c>
      <c r="S6" s="25" t="s">
        <v>170</v>
      </c>
    </row>
    <row r="7" ht="30.0" customHeight="1">
      <c r="A7" s="22">
        <f t="shared" si="1"/>
        <v>2</v>
      </c>
      <c r="B7" s="29" t="s">
        <v>78</v>
      </c>
      <c r="C7" s="35" t="str">
        <f t="array" ref="C7">IF($B7="","",IFERROR(INDEX('Danh sách NCC'!$C$5:$C$34,MATCH($B7,'Danh sách NCC'!$B$5:$B$34,0)),"Không tìm thấy mã"))</f>
        <v>Công ty CP Thiết bị Công nghệ Minh Long</v>
      </c>
      <c r="D7" s="34" t="str">
        <f t="array" ref="D7">IF($B7="","",IFERROR(INDEX('Danh sách NCC'!$D$5:$D$34,MATCH($B7,'Danh sách NCC'!$B$5:$B$34,0)),""))</f>
        <v>Thiết bị</v>
      </c>
      <c r="E7" s="29">
        <v>4.0</v>
      </c>
      <c r="F7" s="29">
        <v>3.0</v>
      </c>
      <c r="G7" s="29">
        <v>4.0</v>
      </c>
      <c r="H7" s="29">
        <v>4.0</v>
      </c>
      <c r="I7" s="29">
        <v>3.0</v>
      </c>
      <c r="J7" s="29">
        <v>4.0</v>
      </c>
      <c r="K7" s="29"/>
      <c r="L7" s="29"/>
      <c r="M7" s="39">
        <f t="shared" si="2"/>
        <v>74</v>
      </c>
      <c r="N7" s="45" t="str">
        <f t="array" ref="N7">IF($M7="","",INDEX('Cấu hình'!$B$32:$B$35,MATCH($M7,'Cấu hình'!$C$32:$C$35,1)))</f>
        <v>B - Tốt</v>
      </c>
      <c r="O7" s="45">
        <f t="shared" si="3"/>
        <v>5</v>
      </c>
      <c r="P7" s="49">
        <v>74.0</v>
      </c>
      <c r="Q7" s="34" t="str">
        <f t="shared" si="4"/>
        <v>Ổn định</v>
      </c>
      <c r="R7" s="35" t="str">
        <f t="array" ref="R7">IF($B7="","",IF($M7="","Chưa đủ điểm đánh giá",INDEX('Cấu hình'!$D$32:$D$35,MATCH($M7,'Cấu hình'!$C$32:$C$35,1))))</f>
        <v>Tiếp tục hợp tác, theo dõi định kỳ</v>
      </c>
      <c r="S7" s="25"/>
    </row>
    <row r="8" ht="30.0" customHeight="1">
      <c r="A8" s="22">
        <f t="shared" si="1"/>
        <v>3</v>
      </c>
      <c r="B8" s="29" t="s">
        <v>86</v>
      </c>
      <c r="C8" s="35" t="str">
        <f t="array" ref="C8">IF($B8="","",IFERROR(INDEX('Danh sách NCC'!$C$5:$C$34,MATCH($B8,'Danh sách NCC'!$B$5:$B$34,0)),"Không tìm thấy mã"))</f>
        <v>Công ty TNHH Giải pháp Phần mềm Việt Tín</v>
      </c>
      <c r="D8" s="34" t="str">
        <f t="array" ref="D8">IF($B8="","",IFERROR(INDEX('Danh sách NCC'!$D$5:$D$34,MATCH($B8,'Danh sách NCC'!$B$5:$B$34,0)),""))</f>
        <v>Phần mềm</v>
      </c>
      <c r="E8" s="29">
        <v>4.0</v>
      </c>
      <c r="F8" s="29">
        <v>4.0</v>
      </c>
      <c r="G8" s="29">
        <v>3.0</v>
      </c>
      <c r="H8" s="29">
        <v>5.0</v>
      </c>
      <c r="I8" s="29">
        <v>4.0</v>
      </c>
      <c r="J8" s="29">
        <v>4.0</v>
      </c>
      <c r="K8" s="29"/>
      <c r="L8" s="29"/>
      <c r="M8" s="39">
        <f t="shared" si="2"/>
        <v>78</v>
      </c>
      <c r="N8" s="45" t="str">
        <f t="array" ref="N8">IF($M8="","",INDEX('Cấu hình'!$B$32:$B$35,MATCH($M8,'Cấu hình'!$C$32:$C$35,1)))</f>
        <v>B - Tốt</v>
      </c>
      <c r="O8" s="45">
        <f t="shared" si="3"/>
        <v>4</v>
      </c>
      <c r="P8" s="49">
        <v>79.0</v>
      </c>
      <c r="Q8" s="34" t="str">
        <f t="shared" si="4"/>
        <v>Giảm</v>
      </c>
      <c r="R8" s="35" t="str">
        <f t="array" ref="R8">IF($B8="","",IF($M8="","Chưa đủ điểm đánh giá",INDEX('Cấu hình'!$D$32:$D$35,MATCH($M8,'Cấu hình'!$C$32:$C$35,1))))</f>
        <v>Tiếp tục hợp tác, theo dõi định kỳ</v>
      </c>
      <c r="S8" s="25"/>
    </row>
    <row r="9" ht="30.0" customHeight="1">
      <c r="A9" s="22">
        <f t="shared" si="1"/>
        <v>4</v>
      </c>
      <c r="B9" s="29" t="s">
        <v>97</v>
      </c>
      <c r="C9" s="35" t="str">
        <f t="array" ref="C9">IF($B9="","",IFERROR(INDEX('Danh sách NCC'!$C$5:$C$34,MATCH($B9,'Danh sách NCC'!$B$5:$B$34,0)),"Không tìm thấy mã"))</f>
        <v>Công ty CP Vận tải Hà Thành</v>
      </c>
      <c r="D9" s="34" t="str">
        <f t="array" ref="D9">IF($B9="","",IFERROR(INDEX('Danh sách NCC'!$D$5:$D$34,MATCH($B9,'Danh sách NCC'!$B$5:$B$34,0)),""))</f>
        <v>Vận chuyển</v>
      </c>
      <c r="E9" s="29">
        <v>3.0</v>
      </c>
      <c r="F9" s="29">
        <v>4.0</v>
      </c>
      <c r="G9" s="29">
        <v>2.0</v>
      </c>
      <c r="H9" s="29">
        <v>3.0</v>
      </c>
      <c r="I9" s="29">
        <v>3.0</v>
      </c>
      <c r="J9" s="29">
        <v>4.0</v>
      </c>
      <c r="K9" s="29"/>
      <c r="L9" s="29"/>
      <c r="M9" s="39">
        <f t="shared" si="2"/>
        <v>62</v>
      </c>
      <c r="N9" s="45" t="str">
        <f t="array" ref="N9">IF($M9="","",INDEX('Cấu hình'!$B$32:$B$35,MATCH($M9,'Cấu hình'!$C$32:$C$35,1)))</f>
        <v>C - Đạt yêu cầu</v>
      </c>
      <c r="O9" s="45">
        <f t="shared" si="3"/>
        <v>6</v>
      </c>
      <c r="P9" s="49">
        <v>66.0</v>
      </c>
      <c r="Q9" s="34" t="str">
        <f t="shared" si="4"/>
        <v>Giảm</v>
      </c>
      <c r="R9" s="35" t="str">
        <f t="array" ref="R9">IF($B9="","",IF($M9="","Chưa đủ điểm đánh giá",INDEX('Cấu hình'!$D$32:$D$35,MATCH($M9,'Cấu hình'!$C$32:$C$35,1))))</f>
        <v>Yêu cầu cải thiện, đánh giá lại sau 3 tháng</v>
      </c>
      <c r="S9" s="25" t="s">
        <v>172</v>
      </c>
    </row>
    <row r="10" ht="30.0" customHeight="1">
      <c r="A10" s="22">
        <f t="shared" si="1"/>
        <v>5</v>
      </c>
      <c r="B10" s="29" t="s">
        <v>105</v>
      </c>
      <c r="C10" s="35" t="str">
        <f t="array" ref="C10">IF($B10="","",IFERROR(INDEX('Danh sách NCC'!$C$5:$C$34,MATCH($B10,'Danh sách NCC'!$B$5:$B$34,0)),"Không tìm thấy mã"))</f>
        <v>Công ty TNHH In ấn Bao bì Sao Mai</v>
      </c>
      <c r="D10" s="34" t="str">
        <f t="array" ref="D10">IF($B10="","",IFERROR(INDEX('Danh sách NCC'!$D$5:$D$34,MATCH($B10,'Danh sách NCC'!$B$5:$B$34,0)),""))</f>
        <v>Nguyên vật liệu</v>
      </c>
      <c r="E10" s="29">
        <v>5.0</v>
      </c>
      <c r="F10" s="29">
        <v>3.0</v>
      </c>
      <c r="G10" s="29">
        <v>4.0</v>
      </c>
      <c r="H10" s="29">
        <v>4.0</v>
      </c>
      <c r="I10" s="29">
        <v>5.0</v>
      </c>
      <c r="J10" s="29">
        <v>4.0</v>
      </c>
      <c r="K10" s="29"/>
      <c r="L10" s="29"/>
      <c r="M10" s="39">
        <f t="shared" si="2"/>
        <v>84</v>
      </c>
      <c r="N10" s="45" t="str">
        <f t="array" ref="N10">IF($M10="","",INDEX('Cấu hình'!$B$32:$B$35,MATCH($M10,'Cấu hình'!$C$32:$C$35,1)))</f>
        <v>B - Tốt</v>
      </c>
      <c r="O10" s="45">
        <f t="shared" si="3"/>
        <v>2</v>
      </c>
      <c r="P10" s="49"/>
      <c r="Q10" s="34" t="str">
        <f t="shared" si="4"/>
        <v/>
      </c>
      <c r="R10" s="35" t="str">
        <f t="array" ref="R10">IF($B10="","",IF($M10="","Chưa đủ điểm đánh giá",INDEX('Cấu hình'!$D$32:$D$35,MATCH($M10,'Cấu hình'!$C$32:$C$35,1))))</f>
        <v>Tiếp tục hợp tác, theo dõi định kỳ</v>
      </c>
      <c r="S10" s="25"/>
    </row>
    <row r="11" ht="30.0" customHeight="1">
      <c r="A11" s="22">
        <f t="shared" si="1"/>
        <v>6</v>
      </c>
      <c r="B11" s="29" t="s">
        <v>117</v>
      </c>
      <c r="C11" s="35" t="str">
        <f t="array" ref="C11">IF($B11="","",IFERROR(INDEX('Danh sách NCC'!$C$5:$C$34,MATCH($B11,'Danh sách NCC'!$B$5:$B$34,0)),"Không tìm thấy mã"))</f>
        <v>Công ty TNHH Dịch vụ Vệ sinh Xanh</v>
      </c>
      <c r="D11" s="34" t="str">
        <f t="array" ref="D11">IF($B11="","",IFERROR(INDEX('Danh sách NCC'!$D$5:$D$34,MATCH($B11,'Danh sách NCC'!$B$5:$B$34,0)),""))</f>
        <v>Dịch vụ</v>
      </c>
      <c r="E11" s="29">
        <v>3.0</v>
      </c>
      <c r="F11" s="29">
        <v>3.0</v>
      </c>
      <c r="G11" s="29">
        <v>3.0</v>
      </c>
      <c r="H11" s="29">
        <v>4.0</v>
      </c>
      <c r="I11" s="29">
        <v>3.0</v>
      </c>
      <c r="J11" s="29">
        <v>3.0</v>
      </c>
      <c r="K11" s="29"/>
      <c r="L11" s="29"/>
      <c r="M11" s="39">
        <f t="shared" si="2"/>
        <v>62</v>
      </c>
      <c r="N11" s="45" t="str">
        <f t="array" ref="N11">IF($M11="","",INDEX('Cấu hình'!$B$32:$B$35,MATCH($M11,'Cấu hình'!$C$32:$C$35,1)))</f>
        <v>C - Đạt yêu cầu</v>
      </c>
      <c r="O11" s="45">
        <f t="shared" si="3"/>
        <v>7</v>
      </c>
      <c r="P11" s="49">
        <v>61.0</v>
      </c>
      <c r="Q11" s="34" t="str">
        <f t="shared" si="4"/>
        <v>Tăng</v>
      </c>
      <c r="R11" s="35" t="str">
        <f t="array" ref="R11">IF($B11="","",IF($M11="","Chưa đủ điểm đánh giá",INDEX('Cấu hình'!$D$32:$D$35,MATCH($M11,'Cấu hình'!$C$32:$C$35,1))))</f>
        <v>Yêu cầu cải thiện, đánh giá lại sau 3 tháng</v>
      </c>
      <c r="S11" s="25"/>
    </row>
    <row r="12" ht="30.0" customHeight="1">
      <c r="A12" s="22">
        <f t="shared" si="1"/>
        <v>7</v>
      </c>
      <c r="B12" s="29" t="s">
        <v>127</v>
      </c>
      <c r="C12" s="35" t="str">
        <f t="array" ref="C12">IF($B12="","",IFERROR(INDEX('Danh sách NCC'!$C$5:$C$34,MATCH($B12,'Danh sách NCC'!$B$5:$B$34,0)),"Không tìm thấy mã"))</f>
        <v>Công ty CP Văn phòng phẩm Hồng Hà</v>
      </c>
      <c r="D12" s="34" t="str">
        <f t="array" ref="D12">IF($B12="","",IFERROR(INDEX('Danh sách NCC'!$D$5:$D$34,MATCH($B12,'Danh sách NCC'!$B$5:$B$34,0)),""))</f>
        <v>Văn phòng phẩm</v>
      </c>
      <c r="E12" s="29">
        <v>2.0</v>
      </c>
      <c r="F12" s="29">
        <v>3.0</v>
      </c>
      <c r="G12" s="29">
        <v>2.0</v>
      </c>
      <c r="H12" s="29">
        <v>2.0</v>
      </c>
      <c r="I12" s="29">
        <v>2.0</v>
      </c>
      <c r="J12" s="29">
        <v>3.0</v>
      </c>
      <c r="K12" s="29"/>
      <c r="L12" s="29"/>
      <c r="M12" s="39">
        <f t="shared" si="2"/>
        <v>46</v>
      </c>
      <c r="N12" s="45" t="str">
        <f t="array" ref="N12">IF($M12="","",INDEX('Cấu hình'!$B$32:$B$35,MATCH($M12,'Cấu hình'!$C$32:$C$35,1)))</f>
        <v>D - Không đạt</v>
      </c>
      <c r="O12" s="45">
        <f t="shared" si="3"/>
        <v>8</v>
      </c>
      <c r="P12" s="49">
        <v>52.0</v>
      </c>
      <c r="Q12" s="34" t="str">
        <f t="shared" si="4"/>
        <v>Giảm</v>
      </c>
      <c r="R12" s="35" t="str">
        <f t="array" ref="R12">IF($B12="","",IF($M12="","Chưa đủ điểm đánh giá",INDEX('Cấu hình'!$D$32:$D$35,MATCH($M12,'Cấu hình'!$C$32:$C$35,1))))</f>
        <v>Cân nhắc thay thế hoặc ngừng hợp tác</v>
      </c>
      <c r="S12" s="25" t="s">
        <v>173</v>
      </c>
    </row>
    <row r="13" ht="30.0" customHeight="1">
      <c r="A13" s="22">
        <f t="shared" si="1"/>
        <v>8</v>
      </c>
      <c r="B13" s="29" t="s">
        <v>137</v>
      </c>
      <c r="C13" s="35" t="str">
        <f t="array" ref="C13">IF($B13="","",IFERROR(INDEX('Danh sách NCC'!$C$5:$C$34,MATCH($B13,'Danh sách NCC'!$B$5:$B$34,0)),"Không tìm thấy mã"))</f>
        <v>Công ty TNHH Thương mại Điện máy Phú Gia</v>
      </c>
      <c r="D13" s="34" t="str">
        <f t="array" ref="D13">IF($B13="","",IFERROR(INDEX('Danh sách NCC'!$D$5:$D$34,MATCH($B13,'Danh sách NCC'!$B$5:$B$34,0)),""))</f>
        <v>Thiết bị</v>
      </c>
      <c r="E13" s="29">
        <v>4.0</v>
      </c>
      <c r="F13" s="29">
        <v>5.0</v>
      </c>
      <c r="G13" s="29">
        <v>4.0</v>
      </c>
      <c r="H13" s="29">
        <v>3.0</v>
      </c>
      <c r="I13" s="29">
        <v>4.0</v>
      </c>
      <c r="J13" s="29">
        <v>5.0</v>
      </c>
      <c r="K13" s="29"/>
      <c r="L13" s="29"/>
      <c r="M13" s="39">
        <f t="shared" si="2"/>
        <v>84</v>
      </c>
      <c r="N13" s="45" t="str">
        <f t="array" ref="N13">IF($M13="","",INDEX('Cấu hình'!$B$32:$B$35,MATCH($M13,'Cấu hình'!$C$32:$C$35,1)))</f>
        <v>B - Tốt</v>
      </c>
      <c r="O13" s="45">
        <f t="shared" si="3"/>
        <v>3</v>
      </c>
      <c r="P13" s="49">
        <v>77.0</v>
      </c>
      <c r="Q13" s="34" t="str">
        <f t="shared" si="4"/>
        <v>Tăng</v>
      </c>
      <c r="R13" s="35" t="str">
        <f t="array" ref="R13">IF($B13="","",IF($M13="","Chưa đủ điểm đánh giá",INDEX('Cấu hình'!$D$32:$D$35,MATCH($M13,'Cấu hình'!$C$32:$C$35,1))))</f>
        <v>Tiếp tục hợp tác, theo dõi định kỳ</v>
      </c>
      <c r="S13" s="25" t="s">
        <v>174</v>
      </c>
    </row>
    <row r="14" ht="30.0" customHeight="1">
      <c r="A14" s="22" t="str">
        <f t="shared" si="1"/>
        <v/>
      </c>
      <c r="B14" s="29"/>
      <c r="C14" s="35" t="str">
        <f t="array" ref="C14">IF($B14="","",IFERROR(INDEX('Danh sách NCC'!$C$5:$C$34,MATCH($B14,'Danh sách NCC'!$B$5:$B$34,0)),"Không tìm thấy mã"))</f>
        <v/>
      </c>
      <c r="D14" s="34" t="str">
        <f t="array" ref="D14">IF($B14="","",IFERROR(INDEX('Danh sách NCC'!$D$5:$D$34,MATCH($B14,'Danh sách NCC'!$B$5:$B$34,0)),""))</f>
        <v/>
      </c>
      <c r="E14" s="29"/>
      <c r="F14" s="29"/>
      <c r="G14" s="29"/>
      <c r="H14" s="29"/>
      <c r="I14" s="29"/>
      <c r="J14" s="29"/>
      <c r="K14" s="29"/>
      <c r="L14" s="29"/>
      <c r="M14" s="39" t="str">
        <f t="shared" si="2"/>
        <v/>
      </c>
      <c r="N14" s="45" t="str">
        <f t="array" ref="N14">IF($M14="","",INDEX('Cấu hình'!$B$32:$B$35,MATCH($M14,'Cấu hình'!$C$32:$C$35,1)))</f>
        <v/>
      </c>
      <c r="O14" s="45" t="str">
        <f t="shared" si="3"/>
        <v/>
      </c>
      <c r="P14" s="49"/>
      <c r="Q14" s="34" t="str">
        <f t="shared" si="4"/>
        <v/>
      </c>
      <c r="R14" s="35" t="str">
        <f t="array" ref="R14">IF($B14="","",IF($M14="","Chưa đủ điểm đánh giá",INDEX('Cấu hình'!$D$32:$D$35,MATCH($M14,'Cấu hình'!$C$32:$C$35,1))))</f>
        <v/>
      </c>
      <c r="S14" s="25"/>
    </row>
    <row r="15" ht="30.0" customHeight="1">
      <c r="A15" s="22" t="str">
        <f t="shared" si="1"/>
        <v/>
      </c>
      <c r="B15" s="29"/>
      <c r="C15" s="35" t="str">
        <f t="array" ref="C15">IF($B15="","",IFERROR(INDEX('Danh sách NCC'!$C$5:$C$34,MATCH($B15,'Danh sách NCC'!$B$5:$B$34,0)),"Không tìm thấy mã"))</f>
        <v/>
      </c>
      <c r="D15" s="34" t="str">
        <f t="array" ref="D15">IF($B15="","",IFERROR(INDEX('Danh sách NCC'!$D$5:$D$34,MATCH($B15,'Danh sách NCC'!$B$5:$B$34,0)),""))</f>
        <v/>
      </c>
      <c r="E15" s="29"/>
      <c r="F15" s="29"/>
      <c r="G15" s="29"/>
      <c r="H15" s="29"/>
      <c r="I15" s="29"/>
      <c r="J15" s="29"/>
      <c r="K15" s="29"/>
      <c r="L15" s="29"/>
      <c r="M15" s="39" t="str">
        <f t="shared" si="2"/>
        <v/>
      </c>
      <c r="N15" s="45" t="str">
        <f t="array" ref="N15">IF($M15="","",INDEX('Cấu hình'!$B$32:$B$35,MATCH($M15,'Cấu hình'!$C$32:$C$35,1)))</f>
        <v/>
      </c>
      <c r="O15" s="45" t="str">
        <f t="shared" si="3"/>
        <v/>
      </c>
      <c r="P15" s="49"/>
      <c r="Q15" s="34" t="str">
        <f t="shared" si="4"/>
        <v/>
      </c>
      <c r="R15" s="35" t="str">
        <f t="array" ref="R15">IF($B15="","",IF($M15="","Chưa đủ điểm đánh giá",INDEX('Cấu hình'!$D$32:$D$35,MATCH($M15,'Cấu hình'!$C$32:$C$35,1))))</f>
        <v/>
      </c>
      <c r="S15" s="25"/>
    </row>
    <row r="16" ht="30.0" customHeight="1">
      <c r="A16" s="22" t="str">
        <f t="shared" si="1"/>
        <v/>
      </c>
      <c r="B16" s="29"/>
      <c r="C16" s="35" t="str">
        <f t="array" ref="C16">IF($B16="","",IFERROR(INDEX('Danh sách NCC'!$C$5:$C$34,MATCH($B16,'Danh sách NCC'!$B$5:$B$34,0)),"Không tìm thấy mã"))</f>
        <v/>
      </c>
      <c r="D16" s="34" t="str">
        <f t="array" ref="D16">IF($B16="","",IFERROR(INDEX('Danh sách NCC'!$D$5:$D$34,MATCH($B16,'Danh sách NCC'!$B$5:$B$34,0)),""))</f>
        <v/>
      </c>
      <c r="E16" s="29"/>
      <c r="F16" s="29"/>
      <c r="G16" s="29"/>
      <c r="H16" s="29"/>
      <c r="I16" s="29"/>
      <c r="J16" s="29"/>
      <c r="K16" s="29"/>
      <c r="L16" s="29"/>
      <c r="M16" s="39" t="str">
        <f t="shared" si="2"/>
        <v/>
      </c>
      <c r="N16" s="45" t="str">
        <f t="array" ref="N16">IF($M16="","",INDEX('Cấu hình'!$B$32:$B$35,MATCH($M16,'Cấu hình'!$C$32:$C$35,1)))</f>
        <v/>
      </c>
      <c r="O16" s="45" t="str">
        <f t="shared" si="3"/>
        <v/>
      </c>
      <c r="P16" s="49"/>
      <c r="Q16" s="34" t="str">
        <f t="shared" si="4"/>
        <v/>
      </c>
      <c r="R16" s="35" t="str">
        <f t="array" ref="R16">IF($B16="","",IF($M16="","Chưa đủ điểm đánh giá",INDEX('Cấu hình'!$D$32:$D$35,MATCH($M16,'Cấu hình'!$C$32:$C$35,1))))</f>
        <v/>
      </c>
      <c r="S16" s="25"/>
    </row>
    <row r="17" ht="30.0" customHeight="1">
      <c r="A17" s="22" t="str">
        <f t="shared" si="1"/>
        <v/>
      </c>
      <c r="B17" s="29"/>
      <c r="C17" s="35" t="str">
        <f t="array" ref="C17">IF($B17="","",IFERROR(INDEX('Danh sách NCC'!$C$5:$C$34,MATCH($B17,'Danh sách NCC'!$B$5:$B$34,0)),"Không tìm thấy mã"))</f>
        <v/>
      </c>
      <c r="D17" s="34" t="str">
        <f t="array" ref="D17">IF($B17="","",IFERROR(INDEX('Danh sách NCC'!$D$5:$D$34,MATCH($B17,'Danh sách NCC'!$B$5:$B$34,0)),""))</f>
        <v/>
      </c>
      <c r="E17" s="29"/>
      <c r="F17" s="29"/>
      <c r="G17" s="29"/>
      <c r="H17" s="29"/>
      <c r="I17" s="29"/>
      <c r="J17" s="29"/>
      <c r="K17" s="29"/>
      <c r="L17" s="29"/>
      <c r="M17" s="39" t="str">
        <f t="shared" si="2"/>
        <v/>
      </c>
      <c r="N17" s="45" t="str">
        <f t="array" ref="N17">IF($M17="","",INDEX('Cấu hình'!$B$32:$B$35,MATCH($M17,'Cấu hình'!$C$32:$C$35,1)))</f>
        <v/>
      </c>
      <c r="O17" s="45" t="str">
        <f t="shared" si="3"/>
        <v/>
      </c>
      <c r="P17" s="49"/>
      <c r="Q17" s="34" t="str">
        <f t="shared" si="4"/>
        <v/>
      </c>
      <c r="R17" s="35" t="str">
        <f t="array" ref="R17">IF($B17="","",IF($M17="","Chưa đủ điểm đánh giá",INDEX('Cấu hình'!$D$32:$D$35,MATCH($M17,'Cấu hình'!$C$32:$C$35,1))))</f>
        <v/>
      </c>
      <c r="S17" s="25"/>
    </row>
    <row r="18" ht="30.0" customHeight="1">
      <c r="A18" s="22" t="str">
        <f t="shared" si="1"/>
        <v/>
      </c>
      <c r="B18" s="29"/>
      <c r="C18" s="35" t="str">
        <f t="array" ref="C18">IF($B18="","",IFERROR(INDEX('Danh sách NCC'!$C$5:$C$34,MATCH($B18,'Danh sách NCC'!$B$5:$B$34,0)),"Không tìm thấy mã"))</f>
        <v/>
      </c>
      <c r="D18" s="34" t="str">
        <f t="array" ref="D18">IF($B18="","",IFERROR(INDEX('Danh sách NCC'!$D$5:$D$34,MATCH($B18,'Danh sách NCC'!$B$5:$B$34,0)),""))</f>
        <v/>
      </c>
      <c r="E18" s="29"/>
      <c r="F18" s="29"/>
      <c r="G18" s="29"/>
      <c r="H18" s="29"/>
      <c r="I18" s="29"/>
      <c r="J18" s="29"/>
      <c r="K18" s="29"/>
      <c r="L18" s="29"/>
      <c r="M18" s="39" t="str">
        <f t="shared" si="2"/>
        <v/>
      </c>
      <c r="N18" s="45" t="str">
        <f t="array" ref="N18">IF($M18="","",INDEX('Cấu hình'!$B$32:$B$35,MATCH($M18,'Cấu hình'!$C$32:$C$35,1)))</f>
        <v/>
      </c>
      <c r="O18" s="45" t="str">
        <f t="shared" si="3"/>
        <v/>
      </c>
      <c r="P18" s="49"/>
      <c r="Q18" s="34" t="str">
        <f t="shared" si="4"/>
        <v/>
      </c>
      <c r="R18" s="35" t="str">
        <f t="array" ref="R18">IF($B18="","",IF($M18="","Chưa đủ điểm đánh giá",INDEX('Cấu hình'!$D$32:$D$35,MATCH($M18,'Cấu hình'!$C$32:$C$35,1))))</f>
        <v/>
      </c>
      <c r="S18" s="25"/>
    </row>
    <row r="19" ht="30.0" customHeight="1">
      <c r="A19" s="22" t="str">
        <f t="shared" si="1"/>
        <v/>
      </c>
      <c r="B19" s="29"/>
      <c r="C19" s="35" t="str">
        <f t="array" ref="C19">IF($B19="","",IFERROR(INDEX('Danh sách NCC'!$C$5:$C$34,MATCH($B19,'Danh sách NCC'!$B$5:$B$34,0)),"Không tìm thấy mã"))</f>
        <v/>
      </c>
      <c r="D19" s="34" t="str">
        <f t="array" ref="D19">IF($B19="","",IFERROR(INDEX('Danh sách NCC'!$D$5:$D$34,MATCH($B19,'Danh sách NCC'!$B$5:$B$34,0)),""))</f>
        <v/>
      </c>
      <c r="E19" s="29"/>
      <c r="F19" s="29"/>
      <c r="G19" s="29"/>
      <c r="H19" s="29"/>
      <c r="I19" s="29"/>
      <c r="J19" s="29"/>
      <c r="K19" s="29"/>
      <c r="L19" s="29"/>
      <c r="M19" s="39" t="str">
        <f t="shared" si="2"/>
        <v/>
      </c>
      <c r="N19" s="45" t="str">
        <f t="array" ref="N19">IF($M19="","",INDEX('Cấu hình'!$B$32:$B$35,MATCH($M19,'Cấu hình'!$C$32:$C$35,1)))</f>
        <v/>
      </c>
      <c r="O19" s="45" t="str">
        <f t="shared" si="3"/>
        <v/>
      </c>
      <c r="P19" s="49"/>
      <c r="Q19" s="34" t="str">
        <f t="shared" si="4"/>
        <v/>
      </c>
      <c r="R19" s="35" t="str">
        <f t="array" ref="R19">IF($B19="","",IF($M19="","Chưa đủ điểm đánh giá",INDEX('Cấu hình'!$D$32:$D$35,MATCH($M19,'Cấu hình'!$C$32:$C$35,1))))</f>
        <v/>
      </c>
      <c r="S19" s="25"/>
    </row>
    <row r="20" ht="30.0" customHeight="1">
      <c r="A20" s="22" t="str">
        <f t="shared" si="1"/>
        <v/>
      </c>
      <c r="B20" s="29"/>
      <c r="C20" s="35" t="str">
        <f t="array" ref="C20">IF($B20="","",IFERROR(INDEX('Danh sách NCC'!$C$5:$C$34,MATCH($B20,'Danh sách NCC'!$B$5:$B$34,0)),"Không tìm thấy mã"))</f>
        <v/>
      </c>
      <c r="D20" s="34" t="str">
        <f t="array" ref="D20">IF($B20="","",IFERROR(INDEX('Danh sách NCC'!$D$5:$D$34,MATCH($B20,'Danh sách NCC'!$B$5:$B$34,0)),""))</f>
        <v/>
      </c>
      <c r="E20" s="29"/>
      <c r="F20" s="29"/>
      <c r="G20" s="29"/>
      <c r="H20" s="29"/>
      <c r="I20" s="29"/>
      <c r="J20" s="29"/>
      <c r="K20" s="29"/>
      <c r="L20" s="29"/>
      <c r="M20" s="39" t="str">
        <f t="shared" si="2"/>
        <v/>
      </c>
      <c r="N20" s="45" t="str">
        <f t="array" ref="N20">IF($M20="","",INDEX('Cấu hình'!$B$32:$B$35,MATCH($M20,'Cấu hình'!$C$32:$C$35,1)))</f>
        <v/>
      </c>
      <c r="O20" s="45" t="str">
        <f t="shared" si="3"/>
        <v/>
      </c>
      <c r="P20" s="49"/>
      <c r="Q20" s="34" t="str">
        <f t="shared" si="4"/>
        <v/>
      </c>
      <c r="R20" s="35" t="str">
        <f t="array" ref="R20">IF($B20="","",IF($M20="","Chưa đủ điểm đánh giá",INDEX('Cấu hình'!$D$32:$D$35,MATCH($M20,'Cấu hình'!$C$32:$C$35,1))))</f>
        <v/>
      </c>
      <c r="S20" s="25"/>
    </row>
    <row r="21" ht="30.0" customHeight="1">
      <c r="A21" s="22" t="str">
        <f t="shared" si="1"/>
        <v/>
      </c>
      <c r="B21" s="29"/>
      <c r="C21" s="35" t="str">
        <f t="array" ref="C21">IF($B21="","",IFERROR(INDEX('Danh sách NCC'!$C$5:$C$34,MATCH($B21,'Danh sách NCC'!$B$5:$B$34,0)),"Không tìm thấy mã"))</f>
        <v/>
      </c>
      <c r="D21" s="34" t="str">
        <f t="array" ref="D21">IF($B21="","",IFERROR(INDEX('Danh sách NCC'!$D$5:$D$34,MATCH($B21,'Danh sách NCC'!$B$5:$B$34,0)),""))</f>
        <v/>
      </c>
      <c r="E21" s="29"/>
      <c r="F21" s="29"/>
      <c r="G21" s="29"/>
      <c r="H21" s="29"/>
      <c r="I21" s="29"/>
      <c r="J21" s="29"/>
      <c r="K21" s="29"/>
      <c r="L21" s="29"/>
      <c r="M21" s="39" t="str">
        <f t="shared" si="2"/>
        <v/>
      </c>
      <c r="N21" s="45" t="str">
        <f t="array" ref="N21">IF($M21="","",INDEX('Cấu hình'!$B$32:$B$35,MATCH($M21,'Cấu hình'!$C$32:$C$35,1)))</f>
        <v/>
      </c>
      <c r="O21" s="45" t="str">
        <f t="shared" si="3"/>
        <v/>
      </c>
      <c r="P21" s="49"/>
      <c r="Q21" s="34" t="str">
        <f t="shared" si="4"/>
        <v/>
      </c>
      <c r="R21" s="35" t="str">
        <f t="array" ref="R21">IF($B21="","",IF($M21="","Chưa đủ điểm đánh giá",INDEX('Cấu hình'!$D$32:$D$35,MATCH($M21,'Cấu hình'!$C$32:$C$35,1))))</f>
        <v/>
      </c>
      <c r="S21" s="25"/>
    </row>
    <row r="22" ht="30.0" customHeight="1">
      <c r="A22" s="22" t="str">
        <f t="shared" si="1"/>
        <v/>
      </c>
      <c r="B22" s="29"/>
      <c r="C22" s="35" t="str">
        <f t="array" ref="C22">IF($B22="","",IFERROR(INDEX('Danh sách NCC'!$C$5:$C$34,MATCH($B22,'Danh sách NCC'!$B$5:$B$34,0)),"Không tìm thấy mã"))</f>
        <v/>
      </c>
      <c r="D22" s="34" t="str">
        <f t="array" ref="D22">IF($B22="","",IFERROR(INDEX('Danh sách NCC'!$D$5:$D$34,MATCH($B22,'Danh sách NCC'!$B$5:$B$34,0)),""))</f>
        <v/>
      </c>
      <c r="E22" s="29"/>
      <c r="F22" s="29"/>
      <c r="G22" s="29"/>
      <c r="H22" s="29"/>
      <c r="I22" s="29"/>
      <c r="J22" s="29"/>
      <c r="K22" s="29"/>
      <c r="L22" s="29"/>
      <c r="M22" s="39" t="str">
        <f t="shared" si="2"/>
        <v/>
      </c>
      <c r="N22" s="45" t="str">
        <f t="array" ref="N22">IF($M22="","",INDEX('Cấu hình'!$B$32:$B$35,MATCH($M22,'Cấu hình'!$C$32:$C$35,1)))</f>
        <v/>
      </c>
      <c r="O22" s="45" t="str">
        <f t="shared" si="3"/>
        <v/>
      </c>
      <c r="P22" s="49"/>
      <c r="Q22" s="34" t="str">
        <f t="shared" si="4"/>
        <v/>
      </c>
      <c r="R22" s="35" t="str">
        <f t="array" ref="R22">IF($B22="","",IF($M22="","Chưa đủ điểm đánh giá",INDEX('Cấu hình'!$D$32:$D$35,MATCH($M22,'Cấu hình'!$C$32:$C$35,1))))</f>
        <v/>
      </c>
      <c r="S22" s="25"/>
    </row>
    <row r="23" ht="30.0" customHeight="1">
      <c r="A23" s="22" t="str">
        <f t="shared" si="1"/>
        <v/>
      </c>
      <c r="B23" s="29"/>
      <c r="C23" s="35" t="str">
        <f t="array" ref="C23">IF($B23="","",IFERROR(INDEX('Danh sách NCC'!$C$5:$C$34,MATCH($B23,'Danh sách NCC'!$B$5:$B$34,0)),"Không tìm thấy mã"))</f>
        <v/>
      </c>
      <c r="D23" s="34" t="str">
        <f t="array" ref="D23">IF($B23="","",IFERROR(INDEX('Danh sách NCC'!$D$5:$D$34,MATCH($B23,'Danh sách NCC'!$B$5:$B$34,0)),""))</f>
        <v/>
      </c>
      <c r="E23" s="29"/>
      <c r="F23" s="29"/>
      <c r="G23" s="29"/>
      <c r="H23" s="29"/>
      <c r="I23" s="29"/>
      <c r="J23" s="29"/>
      <c r="K23" s="29"/>
      <c r="L23" s="29"/>
      <c r="M23" s="39" t="str">
        <f t="shared" si="2"/>
        <v/>
      </c>
      <c r="N23" s="45" t="str">
        <f t="array" ref="N23">IF($M23="","",INDEX('Cấu hình'!$B$32:$B$35,MATCH($M23,'Cấu hình'!$C$32:$C$35,1)))</f>
        <v/>
      </c>
      <c r="O23" s="45" t="str">
        <f t="shared" si="3"/>
        <v/>
      </c>
      <c r="P23" s="49"/>
      <c r="Q23" s="34" t="str">
        <f t="shared" si="4"/>
        <v/>
      </c>
      <c r="R23" s="35" t="str">
        <f t="array" ref="R23">IF($B23="","",IF($M23="","Chưa đủ điểm đánh giá",INDEX('Cấu hình'!$D$32:$D$35,MATCH($M23,'Cấu hình'!$C$32:$C$35,1))))</f>
        <v/>
      </c>
      <c r="S23" s="25"/>
    </row>
    <row r="24" ht="30.0" customHeight="1">
      <c r="A24" s="22" t="str">
        <f t="shared" si="1"/>
        <v/>
      </c>
      <c r="B24" s="29"/>
      <c r="C24" s="35" t="str">
        <f t="array" ref="C24">IF($B24="","",IFERROR(INDEX('Danh sách NCC'!$C$5:$C$34,MATCH($B24,'Danh sách NCC'!$B$5:$B$34,0)),"Không tìm thấy mã"))</f>
        <v/>
      </c>
      <c r="D24" s="34" t="str">
        <f t="array" ref="D24">IF($B24="","",IFERROR(INDEX('Danh sách NCC'!$D$5:$D$34,MATCH($B24,'Danh sách NCC'!$B$5:$B$34,0)),""))</f>
        <v/>
      </c>
      <c r="E24" s="29"/>
      <c r="F24" s="29"/>
      <c r="G24" s="29"/>
      <c r="H24" s="29"/>
      <c r="I24" s="29"/>
      <c r="J24" s="29"/>
      <c r="K24" s="29"/>
      <c r="L24" s="29"/>
      <c r="M24" s="39" t="str">
        <f t="shared" si="2"/>
        <v/>
      </c>
      <c r="N24" s="45" t="str">
        <f t="array" ref="N24">IF($M24="","",INDEX('Cấu hình'!$B$32:$B$35,MATCH($M24,'Cấu hình'!$C$32:$C$35,1)))</f>
        <v/>
      </c>
      <c r="O24" s="45" t="str">
        <f t="shared" si="3"/>
        <v/>
      </c>
      <c r="P24" s="49"/>
      <c r="Q24" s="34" t="str">
        <f t="shared" si="4"/>
        <v/>
      </c>
      <c r="R24" s="35" t="str">
        <f t="array" ref="R24">IF($B24="","",IF($M24="","Chưa đủ điểm đánh giá",INDEX('Cấu hình'!$D$32:$D$35,MATCH($M24,'Cấu hình'!$C$32:$C$35,1))))</f>
        <v/>
      </c>
      <c r="S24" s="25"/>
    </row>
    <row r="25" ht="30.0" customHeight="1">
      <c r="A25" s="22" t="str">
        <f t="shared" si="1"/>
        <v/>
      </c>
      <c r="B25" s="29"/>
      <c r="C25" s="35" t="str">
        <f t="array" ref="C25">IF($B25="","",IFERROR(INDEX('Danh sách NCC'!$C$5:$C$34,MATCH($B25,'Danh sách NCC'!$B$5:$B$34,0)),"Không tìm thấy mã"))</f>
        <v/>
      </c>
      <c r="D25" s="34" t="str">
        <f t="array" ref="D25">IF($B25="","",IFERROR(INDEX('Danh sách NCC'!$D$5:$D$34,MATCH($B25,'Danh sách NCC'!$B$5:$B$34,0)),""))</f>
        <v/>
      </c>
      <c r="E25" s="29"/>
      <c r="F25" s="29"/>
      <c r="G25" s="29"/>
      <c r="H25" s="29"/>
      <c r="I25" s="29"/>
      <c r="J25" s="29"/>
      <c r="K25" s="29"/>
      <c r="L25" s="29"/>
      <c r="M25" s="39" t="str">
        <f t="shared" si="2"/>
        <v/>
      </c>
      <c r="N25" s="45" t="str">
        <f t="array" ref="N25">IF($M25="","",INDEX('Cấu hình'!$B$32:$B$35,MATCH($M25,'Cấu hình'!$C$32:$C$35,1)))</f>
        <v/>
      </c>
      <c r="O25" s="45" t="str">
        <f t="shared" si="3"/>
        <v/>
      </c>
      <c r="P25" s="49"/>
      <c r="Q25" s="34" t="str">
        <f t="shared" si="4"/>
        <v/>
      </c>
      <c r="R25" s="35" t="str">
        <f t="array" ref="R25">IF($B25="","",IF($M25="","Chưa đủ điểm đánh giá",INDEX('Cấu hình'!$D$32:$D$35,MATCH($M25,'Cấu hình'!$C$32:$C$35,1))))</f>
        <v/>
      </c>
      <c r="S25" s="25"/>
    </row>
    <row r="26" ht="30.0" customHeight="1">
      <c r="A26" s="22" t="str">
        <f t="shared" si="1"/>
        <v/>
      </c>
      <c r="B26" s="29"/>
      <c r="C26" s="35" t="str">
        <f t="array" ref="C26">IF($B26="","",IFERROR(INDEX('Danh sách NCC'!$C$5:$C$34,MATCH($B26,'Danh sách NCC'!$B$5:$B$34,0)),"Không tìm thấy mã"))</f>
        <v/>
      </c>
      <c r="D26" s="34" t="str">
        <f t="array" ref="D26">IF($B26="","",IFERROR(INDEX('Danh sách NCC'!$D$5:$D$34,MATCH($B26,'Danh sách NCC'!$B$5:$B$34,0)),""))</f>
        <v/>
      </c>
      <c r="E26" s="29"/>
      <c r="F26" s="29"/>
      <c r="G26" s="29"/>
      <c r="H26" s="29"/>
      <c r="I26" s="29"/>
      <c r="J26" s="29"/>
      <c r="K26" s="29"/>
      <c r="L26" s="29"/>
      <c r="M26" s="39" t="str">
        <f t="shared" si="2"/>
        <v/>
      </c>
      <c r="N26" s="45" t="str">
        <f t="array" ref="N26">IF($M26="","",INDEX('Cấu hình'!$B$32:$B$35,MATCH($M26,'Cấu hình'!$C$32:$C$35,1)))</f>
        <v/>
      </c>
      <c r="O26" s="45" t="str">
        <f t="shared" si="3"/>
        <v/>
      </c>
      <c r="P26" s="49"/>
      <c r="Q26" s="34" t="str">
        <f t="shared" si="4"/>
        <v/>
      </c>
      <c r="R26" s="35" t="str">
        <f t="array" ref="R26">IF($B26="","",IF($M26="","Chưa đủ điểm đánh giá",INDEX('Cấu hình'!$D$32:$D$35,MATCH($M26,'Cấu hình'!$C$32:$C$35,1))))</f>
        <v/>
      </c>
      <c r="S26" s="25"/>
    </row>
    <row r="27" ht="30.0" customHeight="1">
      <c r="A27" s="22" t="str">
        <f t="shared" si="1"/>
        <v/>
      </c>
      <c r="B27" s="29"/>
      <c r="C27" s="35" t="str">
        <f t="array" ref="C27">IF($B27="","",IFERROR(INDEX('Danh sách NCC'!$C$5:$C$34,MATCH($B27,'Danh sách NCC'!$B$5:$B$34,0)),"Không tìm thấy mã"))</f>
        <v/>
      </c>
      <c r="D27" s="34" t="str">
        <f t="array" ref="D27">IF($B27="","",IFERROR(INDEX('Danh sách NCC'!$D$5:$D$34,MATCH($B27,'Danh sách NCC'!$B$5:$B$34,0)),""))</f>
        <v/>
      </c>
      <c r="E27" s="29"/>
      <c r="F27" s="29"/>
      <c r="G27" s="29"/>
      <c r="H27" s="29"/>
      <c r="I27" s="29"/>
      <c r="J27" s="29"/>
      <c r="K27" s="29"/>
      <c r="L27" s="29"/>
      <c r="M27" s="39" t="str">
        <f t="shared" si="2"/>
        <v/>
      </c>
      <c r="N27" s="45" t="str">
        <f t="array" ref="N27">IF($M27="","",INDEX('Cấu hình'!$B$32:$B$35,MATCH($M27,'Cấu hình'!$C$32:$C$35,1)))</f>
        <v/>
      </c>
      <c r="O27" s="45" t="str">
        <f t="shared" si="3"/>
        <v/>
      </c>
      <c r="P27" s="49"/>
      <c r="Q27" s="34" t="str">
        <f t="shared" si="4"/>
        <v/>
      </c>
      <c r="R27" s="35" t="str">
        <f t="array" ref="R27">IF($B27="","",IF($M27="","Chưa đủ điểm đánh giá",INDEX('Cấu hình'!$D$32:$D$35,MATCH($M27,'Cấu hình'!$C$32:$C$35,1))))</f>
        <v/>
      </c>
      <c r="S27" s="25"/>
    </row>
    <row r="28" ht="30.0" customHeight="1">
      <c r="A28" s="22" t="str">
        <f t="shared" si="1"/>
        <v/>
      </c>
      <c r="B28" s="29"/>
      <c r="C28" s="35" t="str">
        <f t="array" ref="C28">IF($B28="","",IFERROR(INDEX('Danh sách NCC'!$C$5:$C$34,MATCH($B28,'Danh sách NCC'!$B$5:$B$34,0)),"Không tìm thấy mã"))</f>
        <v/>
      </c>
      <c r="D28" s="34" t="str">
        <f t="array" ref="D28">IF($B28="","",IFERROR(INDEX('Danh sách NCC'!$D$5:$D$34,MATCH($B28,'Danh sách NCC'!$B$5:$B$34,0)),""))</f>
        <v/>
      </c>
      <c r="E28" s="29"/>
      <c r="F28" s="29"/>
      <c r="G28" s="29"/>
      <c r="H28" s="29"/>
      <c r="I28" s="29"/>
      <c r="J28" s="29"/>
      <c r="K28" s="29"/>
      <c r="L28" s="29"/>
      <c r="M28" s="39" t="str">
        <f t="shared" si="2"/>
        <v/>
      </c>
      <c r="N28" s="45" t="str">
        <f t="array" ref="N28">IF($M28="","",INDEX('Cấu hình'!$B$32:$B$35,MATCH($M28,'Cấu hình'!$C$32:$C$35,1)))</f>
        <v/>
      </c>
      <c r="O28" s="45" t="str">
        <f t="shared" si="3"/>
        <v/>
      </c>
      <c r="P28" s="49"/>
      <c r="Q28" s="34" t="str">
        <f t="shared" si="4"/>
        <v/>
      </c>
      <c r="R28" s="35" t="str">
        <f t="array" ref="R28">IF($B28="","",IF($M28="","Chưa đủ điểm đánh giá",INDEX('Cấu hình'!$D$32:$D$35,MATCH($M28,'Cấu hình'!$C$32:$C$35,1))))</f>
        <v/>
      </c>
      <c r="S28" s="25"/>
    </row>
    <row r="29" ht="30.0" customHeight="1">
      <c r="A29" s="22" t="str">
        <f t="shared" si="1"/>
        <v/>
      </c>
      <c r="B29" s="29"/>
      <c r="C29" s="35" t="str">
        <f t="array" ref="C29">IF($B29="","",IFERROR(INDEX('Danh sách NCC'!$C$5:$C$34,MATCH($B29,'Danh sách NCC'!$B$5:$B$34,0)),"Không tìm thấy mã"))</f>
        <v/>
      </c>
      <c r="D29" s="34" t="str">
        <f t="array" ref="D29">IF($B29="","",IFERROR(INDEX('Danh sách NCC'!$D$5:$D$34,MATCH($B29,'Danh sách NCC'!$B$5:$B$34,0)),""))</f>
        <v/>
      </c>
      <c r="E29" s="29"/>
      <c r="F29" s="29"/>
      <c r="G29" s="29"/>
      <c r="H29" s="29"/>
      <c r="I29" s="29"/>
      <c r="J29" s="29"/>
      <c r="K29" s="29"/>
      <c r="L29" s="29"/>
      <c r="M29" s="39" t="str">
        <f t="shared" si="2"/>
        <v/>
      </c>
      <c r="N29" s="45" t="str">
        <f t="array" ref="N29">IF($M29="","",INDEX('Cấu hình'!$B$32:$B$35,MATCH($M29,'Cấu hình'!$C$32:$C$35,1)))</f>
        <v/>
      </c>
      <c r="O29" s="45" t="str">
        <f t="shared" si="3"/>
        <v/>
      </c>
      <c r="P29" s="49"/>
      <c r="Q29" s="34" t="str">
        <f t="shared" si="4"/>
        <v/>
      </c>
      <c r="R29" s="35" t="str">
        <f t="array" ref="R29">IF($B29="","",IF($M29="","Chưa đủ điểm đánh giá",INDEX('Cấu hình'!$D$32:$D$35,MATCH($M29,'Cấu hình'!$C$32:$C$35,1))))</f>
        <v/>
      </c>
      <c r="S29" s="25"/>
    </row>
    <row r="30" ht="30.0" customHeight="1">
      <c r="A30" s="22" t="str">
        <f t="shared" si="1"/>
        <v/>
      </c>
      <c r="B30" s="29"/>
      <c r="C30" s="35" t="str">
        <f t="array" ref="C30">IF($B30="","",IFERROR(INDEX('Danh sách NCC'!$C$5:$C$34,MATCH($B30,'Danh sách NCC'!$B$5:$B$34,0)),"Không tìm thấy mã"))</f>
        <v/>
      </c>
      <c r="D30" s="34" t="str">
        <f t="array" ref="D30">IF($B30="","",IFERROR(INDEX('Danh sách NCC'!$D$5:$D$34,MATCH($B30,'Danh sách NCC'!$B$5:$B$34,0)),""))</f>
        <v/>
      </c>
      <c r="E30" s="29"/>
      <c r="F30" s="29"/>
      <c r="G30" s="29"/>
      <c r="H30" s="29"/>
      <c r="I30" s="29"/>
      <c r="J30" s="29"/>
      <c r="K30" s="29"/>
      <c r="L30" s="29"/>
      <c r="M30" s="39" t="str">
        <f t="shared" si="2"/>
        <v/>
      </c>
      <c r="N30" s="45" t="str">
        <f t="array" ref="N30">IF($M30="","",INDEX('Cấu hình'!$B$32:$B$35,MATCH($M30,'Cấu hình'!$C$32:$C$35,1)))</f>
        <v/>
      </c>
      <c r="O30" s="45" t="str">
        <f t="shared" si="3"/>
        <v/>
      </c>
      <c r="P30" s="49"/>
      <c r="Q30" s="34" t="str">
        <f t="shared" si="4"/>
        <v/>
      </c>
      <c r="R30" s="35" t="str">
        <f t="array" ref="R30">IF($B30="","",IF($M30="","Chưa đủ điểm đánh giá",INDEX('Cấu hình'!$D$32:$D$35,MATCH($M30,'Cấu hình'!$C$32:$C$35,1))))</f>
        <v/>
      </c>
      <c r="S30" s="25"/>
    </row>
    <row r="31" ht="30.0" customHeight="1">
      <c r="A31" s="22" t="str">
        <f t="shared" si="1"/>
        <v/>
      </c>
      <c r="B31" s="29"/>
      <c r="C31" s="35" t="str">
        <f t="array" ref="C31">IF($B31="","",IFERROR(INDEX('Danh sách NCC'!$C$5:$C$34,MATCH($B31,'Danh sách NCC'!$B$5:$B$34,0)),"Không tìm thấy mã"))</f>
        <v/>
      </c>
      <c r="D31" s="34" t="str">
        <f t="array" ref="D31">IF($B31="","",IFERROR(INDEX('Danh sách NCC'!$D$5:$D$34,MATCH($B31,'Danh sách NCC'!$B$5:$B$34,0)),""))</f>
        <v/>
      </c>
      <c r="E31" s="29"/>
      <c r="F31" s="29"/>
      <c r="G31" s="29"/>
      <c r="H31" s="29"/>
      <c r="I31" s="29"/>
      <c r="J31" s="29"/>
      <c r="K31" s="29"/>
      <c r="L31" s="29"/>
      <c r="M31" s="39" t="str">
        <f t="shared" si="2"/>
        <v/>
      </c>
      <c r="N31" s="45" t="str">
        <f t="array" ref="N31">IF($M31="","",INDEX('Cấu hình'!$B$32:$B$35,MATCH($M31,'Cấu hình'!$C$32:$C$35,1)))</f>
        <v/>
      </c>
      <c r="O31" s="45" t="str">
        <f t="shared" si="3"/>
        <v/>
      </c>
      <c r="P31" s="49"/>
      <c r="Q31" s="34" t="str">
        <f t="shared" si="4"/>
        <v/>
      </c>
      <c r="R31" s="35" t="str">
        <f t="array" ref="R31">IF($B31="","",IF($M31="","Chưa đủ điểm đánh giá",INDEX('Cấu hình'!$D$32:$D$35,MATCH($M31,'Cấu hình'!$C$32:$C$35,1))))</f>
        <v/>
      </c>
      <c r="S31" s="25"/>
    </row>
    <row r="32" ht="30.0" customHeight="1">
      <c r="A32" s="22" t="str">
        <f t="shared" si="1"/>
        <v/>
      </c>
      <c r="B32" s="29"/>
      <c r="C32" s="35" t="str">
        <f t="array" ref="C32">IF($B32="","",IFERROR(INDEX('Danh sách NCC'!$C$5:$C$34,MATCH($B32,'Danh sách NCC'!$B$5:$B$34,0)),"Không tìm thấy mã"))</f>
        <v/>
      </c>
      <c r="D32" s="34" t="str">
        <f t="array" ref="D32">IF($B32="","",IFERROR(INDEX('Danh sách NCC'!$D$5:$D$34,MATCH($B32,'Danh sách NCC'!$B$5:$B$34,0)),""))</f>
        <v/>
      </c>
      <c r="E32" s="29"/>
      <c r="F32" s="29"/>
      <c r="G32" s="29"/>
      <c r="H32" s="29"/>
      <c r="I32" s="29"/>
      <c r="J32" s="29"/>
      <c r="K32" s="29"/>
      <c r="L32" s="29"/>
      <c r="M32" s="39" t="str">
        <f t="shared" si="2"/>
        <v/>
      </c>
      <c r="N32" s="45" t="str">
        <f t="array" ref="N32">IF($M32="","",INDEX('Cấu hình'!$B$32:$B$35,MATCH($M32,'Cấu hình'!$C$32:$C$35,1)))</f>
        <v/>
      </c>
      <c r="O32" s="45" t="str">
        <f t="shared" si="3"/>
        <v/>
      </c>
      <c r="P32" s="49"/>
      <c r="Q32" s="34" t="str">
        <f t="shared" si="4"/>
        <v/>
      </c>
      <c r="R32" s="35" t="str">
        <f t="array" ref="R32">IF($B32="","",IF($M32="","Chưa đủ điểm đánh giá",INDEX('Cấu hình'!$D$32:$D$35,MATCH($M32,'Cấu hình'!$C$32:$C$35,1))))</f>
        <v/>
      </c>
      <c r="S32" s="25"/>
    </row>
    <row r="33" ht="30.0" customHeight="1">
      <c r="A33" s="22" t="str">
        <f t="shared" si="1"/>
        <v/>
      </c>
      <c r="B33" s="29"/>
      <c r="C33" s="35" t="str">
        <f t="array" ref="C33">IF($B33="","",IFERROR(INDEX('Danh sách NCC'!$C$5:$C$34,MATCH($B33,'Danh sách NCC'!$B$5:$B$34,0)),"Không tìm thấy mã"))</f>
        <v/>
      </c>
      <c r="D33" s="34" t="str">
        <f t="array" ref="D33">IF($B33="","",IFERROR(INDEX('Danh sách NCC'!$D$5:$D$34,MATCH($B33,'Danh sách NCC'!$B$5:$B$34,0)),""))</f>
        <v/>
      </c>
      <c r="E33" s="29"/>
      <c r="F33" s="29"/>
      <c r="G33" s="29"/>
      <c r="H33" s="29"/>
      <c r="I33" s="29"/>
      <c r="J33" s="29"/>
      <c r="K33" s="29"/>
      <c r="L33" s="29"/>
      <c r="M33" s="39" t="str">
        <f t="shared" si="2"/>
        <v/>
      </c>
      <c r="N33" s="45" t="str">
        <f t="array" ref="N33">IF($M33="","",INDEX('Cấu hình'!$B$32:$B$35,MATCH($M33,'Cấu hình'!$C$32:$C$35,1)))</f>
        <v/>
      </c>
      <c r="O33" s="45" t="str">
        <f t="shared" si="3"/>
        <v/>
      </c>
      <c r="P33" s="49"/>
      <c r="Q33" s="34" t="str">
        <f t="shared" si="4"/>
        <v/>
      </c>
      <c r="R33" s="35" t="str">
        <f t="array" ref="R33">IF($B33="","",IF($M33="","Chưa đủ điểm đánh giá",INDEX('Cấu hình'!$D$32:$D$35,MATCH($M33,'Cấu hình'!$C$32:$C$35,1))))</f>
        <v/>
      </c>
      <c r="S33" s="25"/>
    </row>
    <row r="34" ht="30.0" customHeight="1">
      <c r="A34" s="22" t="str">
        <f t="shared" si="1"/>
        <v/>
      </c>
      <c r="B34" s="29"/>
      <c r="C34" s="35" t="str">
        <f t="array" ref="C34">IF($B34="","",IFERROR(INDEX('Danh sách NCC'!$C$5:$C$34,MATCH($B34,'Danh sách NCC'!$B$5:$B$34,0)),"Không tìm thấy mã"))</f>
        <v/>
      </c>
      <c r="D34" s="34" t="str">
        <f t="array" ref="D34">IF($B34="","",IFERROR(INDEX('Danh sách NCC'!$D$5:$D$34,MATCH($B34,'Danh sách NCC'!$B$5:$B$34,0)),""))</f>
        <v/>
      </c>
      <c r="E34" s="29"/>
      <c r="F34" s="29"/>
      <c r="G34" s="29"/>
      <c r="H34" s="29"/>
      <c r="I34" s="29"/>
      <c r="J34" s="29"/>
      <c r="K34" s="29"/>
      <c r="L34" s="29"/>
      <c r="M34" s="39" t="str">
        <f t="shared" si="2"/>
        <v/>
      </c>
      <c r="N34" s="45" t="str">
        <f t="array" ref="N34">IF($M34="","",INDEX('Cấu hình'!$B$32:$B$35,MATCH($M34,'Cấu hình'!$C$32:$C$35,1)))</f>
        <v/>
      </c>
      <c r="O34" s="45" t="str">
        <f t="shared" si="3"/>
        <v/>
      </c>
      <c r="P34" s="49"/>
      <c r="Q34" s="34" t="str">
        <f t="shared" si="4"/>
        <v/>
      </c>
      <c r="R34" s="35" t="str">
        <f t="array" ref="R34">IF($B34="","",IF($M34="","Chưa đủ điểm đánh giá",INDEX('Cấu hình'!$D$32:$D$35,MATCH($M34,'Cấu hình'!$C$32:$C$35,1))))</f>
        <v/>
      </c>
      <c r="S34" s="25"/>
    </row>
    <row r="35" ht="30.0" customHeight="1">
      <c r="A35" s="22" t="str">
        <f t="shared" si="1"/>
        <v/>
      </c>
      <c r="B35" s="29"/>
      <c r="C35" s="35" t="str">
        <f t="array" ref="C35">IF($B35="","",IFERROR(INDEX('Danh sách NCC'!$C$5:$C$34,MATCH($B35,'Danh sách NCC'!$B$5:$B$34,0)),"Không tìm thấy mã"))</f>
        <v/>
      </c>
      <c r="D35" s="34" t="str">
        <f t="array" ref="D35">IF($B35="","",IFERROR(INDEX('Danh sách NCC'!$D$5:$D$34,MATCH($B35,'Danh sách NCC'!$B$5:$B$34,0)),""))</f>
        <v/>
      </c>
      <c r="E35" s="29"/>
      <c r="F35" s="29"/>
      <c r="G35" s="29"/>
      <c r="H35" s="29"/>
      <c r="I35" s="29"/>
      <c r="J35" s="29"/>
      <c r="K35" s="29"/>
      <c r="L35" s="29"/>
      <c r="M35" s="39" t="str">
        <f t="shared" si="2"/>
        <v/>
      </c>
      <c r="N35" s="45" t="str">
        <f t="array" ref="N35">IF($M35="","",INDEX('Cấu hình'!$B$32:$B$35,MATCH($M35,'Cấu hình'!$C$32:$C$35,1)))</f>
        <v/>
      </c>
      <c r="O35" s="45" t="str">
        <f t="shared" si="3"/>
        <v/>
      </c>
      <c r="P35" s="49"/>
      <c r="Q35" s="34" t="str">
        <f t="shared" si="4"/>
        <v/>
      </c>
      <c r="R35" s="35" t="str">
        <f t="array" ref="R35">IF($B35="","",IF($M35="","Chưa đủ điểm đánh giá",INDEX('Cấu hình'!$D$32:$D$35,MATCH($M35,'Cấu hình'!$C$32:$C$35,1))))</f>
        <v/>
      </c>
      <c r="S35" s="25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S1"/>
    <mergeCell ref="A2:S2"/>
    <mergeCell ref="A3:D3"/>
    <mergeCell ref="E3:L3"/>
    <mergeCell ref="M3:O3"/>
    <mergeCell ref="P3:Q3"/>
    <mergeCell ref="R3:S3"/>
    <mergeCell ref="A5:D5"/>
  </mergeCells>
  <conditionalFormatting sqref="N6:N35">
    <cfRule type="expression" dxfId="0" priority="1">
      <formula>LEFT($N6,1)="A"</formula>
    </cfRule>
  </conditionalFormatting>
  <conditionalFormatting sqref="N6:N35">
    <cfRule type="expression" dxfId="1" priority="2">
      <formula>LEFT($N6,1)="B"</formula>
    </cfRule>
  </conditionalFormatting>
  <conditionalFormatting sqref="N6:N35">
    <cfRule type="expression" dxfId="2" priority="3">
      <formula>LEFT($N6,1)="C"</formula>
    </cfRule>
  </conditionalFormatting>
  <conditionalFormatting sqref="N6:N35">
    <cfRule type="expression" dxfId="3" priority="4">
      <formula>LEFT($N6,1)="D"</formula>
    </cfRule>
  </conditionalFormatting>
  <conditionalFormatting sqref="O6:O35">
    <cfRule type="expression" dxfId="6" priority="5">
      <formula>AND(ISNUMBER($O6),$O6&lt;=3)</formula>
    </cfRule>
  </conditionalFormatting>
  <conditionalFormatting sqref="Q6:Q35">
    <cfRule type="cellIs" dxfId="4" priority="6" operator="equal">
      <formula>"Tăng"</formula>
    </cfRule>
  </conditionalFormatting>
  <conditionalFormatting sqref="Q6:Q35">
    <cfRule type="cellIs" dxfId="5" priority="7" operator="equal">
      <formula>"Giảm"</formula>
    </cfRule>
  </conditionalFormatting>
  <conditionalFormatting sqref="R6:R35">
    <cfRule type="cellIs" dxfId="7" priority="8" operator="equal">
      <formula>"Chưa đủ điểm đánh giá"</formula>
    </cfRule>
  </conditionalFormatting>
  <conditionalFormatting sqref="E6:L35">
    <cfRule type="expression" dxfId="8" priority="9">
      <formula>E$5=0</formula>
    </cfRule>
  </conditionalFormatting>
  <conditionalFormatting sqref="E4:L4">
    <cfRule type="expression" dxfId="8" priority="10">
      <formula>E$5=0</formula>
    </cfRule>
  </conditionalFormatting>
  <dataValidations>
    <dataValidation type="list" allowBlank="1" showInputMessage="1" showErrorMessage="1" prompt="Giá trị không hợp lệ - Điểm từng tiêu chí là số nguyên từ 1 đến 5." sqref="E6:L35">
      <formula1>"1,2,3,4,5"</formula1>
    </dataValidation>
    <dataValidation type="decimal" allowBlank="1" showInputMessage="1" showErrorMessage="1" prompt="Giá trị không hợp lệ - Nhập điểm kỳ trước từ 0 đến 100." sqref="P6:P35">
      <formula1>0.0</formula1>
      <formula2>100.0</formula2>
    </dataValidation>
    <dataValidation type="list" allowBlank="1" showInputMessage="1" showErrorMessage="1" prompt="Giá trị không hợp lệ - Vui lòng chọn mã nhà cung cấp trong sheet Danh sách NCC." sqref="B6:B35">
      <formula1>'Danh sách NCC'!$B$5:$B$34</formula1>
    </dataValidation>
  </dataValidations>
  <printOptions/>
  <pageMargins bottom="1.0" footer="0.0" header="0.0" left="0.75" right="0.75" top="1.0"/>
  <pageSetup fitToHeight="0" paperSize="8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6A1B"/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9" width="15.0"/>
    <col customWidth="1" min="10" max="26" width="8.57"/>
  </cols>
  <sheetData>
    <row r="1" ht="39.75" customHeight="1">
      <c r="B1" s="40" t="s">
        <v>157</v>
      </c>
      <c r="C1" s="4"/>
      <c r="D1" s="4"/>
      <c r="E1" s="4"/>
      <c r="F1" s="4"/>
      <c r="G1" s="4"/>
      <c r="H1" s="4"/>
      <c r="I1" s="3"/>
    </row>
    <row r="2" ht="25.5" customHeight="1">
      <c r="B2" s="28" t="str">
        <f>"Kỳ đánh giá: "&amp;'Cấu hình'!C5&amp;"   |   Người đánh giá: "&amp;'Cấu hình'!C7&amp;"   |   Ngày đánh giá: "&amp;TEXT('Cấu hình'!C8,"dd/mm/yyyy")</f>
        <v>Kỳ đánh giá: Quý 4/2026   |   Người đánh giá: Nguyễn Văn A   |   Ngày đánh giá: 30/10/2026</v>
      </c>
      <c r="C2" s="4"/>
      <c r="D2" s="4"/>
      <c r="E2" s="4"/>
      <c r="F2" s="4"/>
      <c r="G2" s="4"/>
      <c r="H2" s="4"/>
      <c r="I2" s="3"/>
    </row>
    <row r="4" ht="24.0" customHeight="1">
      <c r="B4" s="8" t="s">
        <v>158</v>
      </c>
      <c r="C4" s="10"/>
      <c r="D4" s="10"/>
      <c r="E4" s="10"/>
      <c r="F4" s="10"/>
      <c r="G4" s="10"/>
      <c r="H4" s="10"/>
      <c r="I4" s="9"/>
    </row>
    <row r="5" ht="24.0" customHeight="1">
      <c r="B5" s="41" t="s">
        <v>159</v>
      </c>
      <c r="C5" s="16"/>
      <c r="D5" s="41" t="s">
        <v>160</v>
      </c>
      <c r="E5" s="16"/>
      <c r="F5" s="41" t="s">
        <v>161</v>
      </c>
      <c r="G5" s="16"/>
      <c r="H5" s="41" t="s">
        <v>162</v>
      </c>
      <c r="I5" s="16"/>
    </row>
    <row r="6" ht="45.75" customHeight="1">
      <c r="B6" s="42">
        <f>COUNT('Chấm điểm'!$M$6:$M$35)</f>
        <v>8</v>
      </c>
      <c r="C6" s="16"/>
      <c r="D6" s="43">
        <f>IF(COUNT('Chấm điểm'!$M$6:$M$35)=0,"Chưa có",AVERAGE('Chấm điểm'!$M$6:$M$35))</f>
        <v>72.75</v>
      </c>
      <c r="E6" s="16"/>
      <c r="F6" s="44">
        <f>IF(COUNT('Chấm điểm'!$M$6:$M$35)=0,"Chưa có",MAX('Chấm điểm'!$M$6:$M$35))</f>
        <v>92</v>
      </c>
      <c r="G6" s="16"/>
      <c r="H6" s="46">
        <f>IF(COUNT('Chấm điểm'!$M$6:$M$35)=0,"Chưa có",MIN('Chấm điểm'!$M$6:$M$35))</f>
        <v>46</v>
      </c>
      <c r="I6" s="16"/>
    </row>
    <row r="7" ht="9.75" customHeight="1"/>
    <row r="8" ht="24.0" customHeight="1">
      <c r="B8" s="41" t="s">
        <v>163</v>
      </c>
      <c r="C8" s="16"/>
      <c r="D8" s="41" t="s">
        <v>164</v>
      </c>
      <c r="E8" s="16"/>
      <c r="F8" s="41" t="s">
        <v>165</v>
      </c>
      <c r="G8" s="16"/>
      <c r="H8" s="41" t="s">
        <v>166</v>
      </c>
      <c r="I8" s="16"/>
    </row>
    <row r="9" ht="45.75" customHeight="1">
      <c r="B9" s="47">
        <f>COUNTIF('Chấm điểm'!$N$6:$N$35,'Cấu hình'!$B$35)</f>
        <v>1</v>
      </c>
      <c r="C9" s="16"/>
      <c r="D9" s="48">
        <f>COUNTIF('Chấm điểm'!$N$6:$N$35,'Cấu hình'!$B$32)</f>
        <v>1</v>
      </c>
      <c r="E9" s="16"/>
      <c r="F9" s="42">
        <f>COUNTA('Chấm điểm'!$B$6:$B$35)-COUNT('Chấm điểm'!$M$6:$M$35)</f>
        <v>0</v>
      </c>
      <c r="G9" s="16"/>
      <c r="H9" s="50" t="str">
        <f t="array" ref="H9">IFERROR(INDEX('Chấm điểm'!$C$6:$C$35,MATCH(1,'Chấm điểm'!$O$6:$O$35,0)),"Chưa có")</f>
        <v>Công ty TNHH Vật liệu Xây dựng An Phát</v>
      </c>
      <c r="I9" s="16"/>
    </row>
    <row r="11" ht="24.0" customHeight="1">
      <c r="B11" s="8" t="s">
        <v>167</v>
      </c>
      <c r="C11" s="10"/>
      <c r="D11" s="10"/>
      <c r="E11" s="10"/>
      <c r="F11" s="10"/>
      <c r="G11" s="10"/>
      <c r="H11" s="10"/>
      <c r="I11" s="9"/>
    </row>
    <row r="12" ht="27.75" customHeight="1">
      <c r="B12" s="12" t="s">
        <v>168</v>
      </c>
      <c r="C12" s="51" t="s">
        <v>169</v>
      </c>
      <c r="D12" s="16"/>
      <c r="E12" s="12" t="s">
        <v>17</v>
      </c>
      <c r="F12" s="12" t="s">
        <v>171</v>
      </c>
      <c r="G12" s="51" t="s">
        <v>129</v>
      </c>
      <c r="H12" s="16"/>
      <c r="I12" s="12" t="s">
        <v>154</v>
      </c>
    </row>
    <row r="13" ht="25.5" customHeight="1">
      <c r="B13" s="52">
        <v>1.0</v>
      </c>
      <c r="C13" s="53" t="str">
        <f t="array" ref="C13">IFERROR(INDEX('Chấm điểm'!$C$6:$C$35,MATCH($B13,'Chấm điểm'!$O$6:$O$35,0)),"")</f>
        <v>Công ty TNHH Vật liệu Xây dựng An Phát</v>
      </c>
      <c r="D13" s="16"/>
      <c r="E13" s="29" t="str">
        <f t="array" ref="E13">IFERROR(INDEX('Chấm điểm'!$D$6:$D$35,MATCH($B13,'Chấm điểm'!$O$6:$O$35,0)),"")</f>
        <v>Nguyên vật liệu</v>
      </c>
      <c r="F13" s="54">
        <f t="array" ref="F13">IFERROR(INDEX('Chấm điểm'!$M$6:$M$35,MATCH($B13,'Chấm điểm'!$O$6:$O$35,0)),"")</f>
        <v>92</v>
      </c>
      <c r="G13" s="55" t="str">
        <f t="array" ref="G13">IFERROR(INDEX('Chấm điểm'!$N$6:$N$35,MATCH($B13,'Chấm điểm'!$O$6:$O$35,0)),"")</f>
        <v>A - Xuất sắc</v>
      </c>
      <c r="H13" s="16"/>
      <c r="I13" s="29" t="str">
        <f t="array" ref="I13">IFERROR(INDEX('Chấm điểm'!$Q$6:$Q$35,MATCH($B13,'Chấm điểm'!$O$6:$O$35,0)),"")</f>
        <v>Tăng</v>
      </c>
    </row>
    <row r="14" ht="25.5" customHeight="1">
      <c r="B14" s="52">
        <v>2.0</v>
      </c>
      <c r="C14" s="53" t="str">
        <f t="array" ref="C14">IFERROR(INDEX('Chấm điểm'!$C$6:$C$35,MATCH($B14,'Chấm điểm'!$O$6:$O$35,0)),"")</f>
        <v>Công ty TNHH In ấn Bao bì Sao Mai</v>
      </c>
      <c r="D14" s="16"/>
      <c r="E14" s="29" t="str">
        <f t="array" ref="E14">IFERROR(INDEX('Chấm điểm'!$D$6:$D$35,MATCH($B14,'Chấm điểm'!$O$6:$O$35,0)),"")</f>
        <v>Nguyên vật liệu</v>
      </c>
      <c r="F14" s="54">
        <f t="array" ref="F14">IFERROR(INDEX('Chấm điểm'!$M$6:$M$35,MATCH($B14,'Chấm điểm'!$O$6:$O$35,0)),"")</f>
        <v>84</v>
      </c>
      <c r="G14" s="55" t="str">
        <f t="array" ref="G14">IFERROR(INDEX('Chấm điểm'!$N$6:$N$35,MATCH($B14,'Chấm điểm'!$O$6:$O$35,0)),"")</f>
        <v>B - Tốt</v>
      </c>
      <c r="H14" s="16"/>
      <c r="I14" s="29" t="str">
        <f t="array" ref="I14">IFERROR(INDEX('Chấm điểm'!$Q$6:$Q$35,MATCH($B14,'Chấm điểm'!$O$6:$O$35,0)),"")</f>
        <v/>
      </c>
    </row>
    <row r="15" ht="25.5" customHeight="1">
      <c r="B15" s="52">
        <v>3.0</v>
      </c>
      <c r="C15" s="53" t="str">
        <f t="array" ref="C15">IFERROR(INDEX('Chấm điểm'!$C$6:$C$35,MATCH($B15,'Chấm điểm'!$O$6:$O$35,0)),"")</f>
        <v>Công ty TNHH Thương mại Điện máy Phú Gia</v>
      </c>
      <c r="D15" s="16"/>
      <c r="E15" s="29" t="str">
        <f t="array" ref="E15">IFERROR(INDEX('Chấm điểm'!$D$6:$D$35,MATCH($B15,'Chấm điểm'!$O$6:$O$35,0)),"")</f>
        <v>Thiết bị</v>
      </c>
      <c r="F15" s="54">
        <f t="array" ref="F15">IFERROR(INDEX('Chấm điểm'!$M$6:$M$35,MATCH($B15,'Chấm điểm'!$O$6:$O$35,0)),"")</f>
        <v>84</v>
      </c>
      <c r="G15" s="55" t="str">
        <f t="array" ref="G15">IFERROR(INDEX('Chấm điểm'!$N$6:$N$35,MATCH($B15,'Chấm điểm'!$O$6:$O$35,0)),"")</f>
        <v>B - Tốt</v>
      </c>
      <c r="H15" s="16"/>
      <c r="I15" s="29" t="str">
        <f t="array" ref="I15">IFERROR(INDEX('Chấm điểm'!$Q$6:$Q$35,MATCH($B15,'Chấm điểm'!$O$6:$O$35,0)),"")</f>
        <v>Tăng</v>
      </c>
    </row>
    <row r="16" ht="25.5" customHeight="1">
      <c r="B16" s="52">
        <v>4.0</v>
      </c>
      <c r="C16" s="53" t="str">
        <f t="array" ref="C16">IFERROR(INDEX('Chấm điểm'!$C$6:$C$35,MATCH($B16,'Chấm điểm'!$O$6:$O$35,0)),"")</f>
        <v>Công ty TNHH Giải pháp Phần mềm Việt Tín</v>
      </c>
      <c r="D16" s="16"/>
      <c r="E16" s="29" t="str">
        <f t="array" ref="E16">IFERROR(INDEX('Chấm điểm'!$D$6:$D$35,MATCH($B16,'Chấm điểm'!$O$6:$O$35,0)),"")</f>
        <v>Phần mềm</v>
      </c>
      <c r="F16" s="54">
        <f t="array" ref="F16">IFERROR(INDEX('Chấm điểm'!$M$6:$M$35,MATCH($B16,'Chấm điểm'!$O$6:$O$35,0)),"")</f>
        <v>78</v>
      </c>
      <c r="G16" s="55" t="str">
        <f t="array" ref="G16">IFERROR(INDEX('Chấm điểm'!$N$6:$N$35,MATCH($B16,'Chấm điểm'!$O$6:$O$35,0)),"")</f>
        <v>B - Tốt</v>
      </c>
      <c r="H16" s="16"/>
      <c r="I16" s="29" t="str">
        <f t="array" ref="I16">IFERROR(INDEX('Chấm điểm'!$Q$6:$Q$35,MATCH($B16,'Chấm điểm'!$O$6:$O$35,0)),"")</f>
        <v>Giảm</v>
      </c>
    </row>
    <row r="17" ht="25.5" customHeight="1">
      <c r="B17" s="52">
        <v>5.0</v>
      </c>
      <c r="C17" s="53" t="str">
        <f t="array" ref="C17">IFERROR(INDEX('Chấm điểm'!$C$6:$C$35,MATCH($B17,'Chấm điểm'!$O$6:$O$35,0)),"")</f>
        <v>Công ty CP Thiết bị Công nghệ Minh Long</v>
      </c>
      <c r="D17" s="16"/>
      <c r="E17" s="29" t="str">
        <f t="array" ref="E17">IFERROR(INDEX('Chấm điểm'!$D$6:$D$35,MATCH($B17,'Chấm điểm'!$O$6:$O$35,0)),"")</f>
        <v>Thiết bị</v>
      </c>
      <c r="F17" s="54">
        <f t="array" ref="F17">IFERROR(INDEX('Chấm điểm'!$M$6:$M$35,MATCH($B17,'Chấm điểm'!$O$6:$O$35,0)),"")</f>
        <v>74</v>
      </c>
      <c r="G17" s="55" t="str">
        <f t="array" ref="G17">IFERROR(INDEX('Chấm điểm'!$N$6:$N$35,MATCH($B17,'Chấm điểm'!$O$6:$O$35,0)),"")</f>
        <v>B - Tốt</v>
      </c>
      <c r="H17" s="16"/>
      <c r="I17" s="29" t="str">
        <f t="array" ref="I17">IFERROR(INDEX('Chấm điểm'!$Q$6:$Q$35,MATCH($B17,'Chấm điểm'!$O$6:$O$35,0)),"")</f>
        <v>Ổn định</v>
      </c>
    </row>
    <row r="18" ht="25.5" customHeight="1">
      <c r="B18" s="52">
        <v>6.0</v>
      </c>
      <c r="C18" s="53" t="str">
        <f t="array" ref="C18">IFERROR(INDEX('Chấm điểm'!$C$6:$C$35,MATCH($B18,'Chấm điểm'!$O$6:$O$35,0)),"")</f>
        <v>Công ty CP Vận tải Hà Thành</v>
      </c>
      <c r="D18" s="16"/>
      <c r="E18" s="29" t="str">
        <f t="array" ref="E18">IFERROR(INDEX('Chấm điểm'!$D$6:$D$35,MATCH($B18,'Chấm điểm'!$O$6:$O$35,0)),"")</f>
        <v>Vận chuyển</v>
      </c>
      <c r="F18" s="54">
        <f t="array" ref="F18">IFERROR(INDEX('Chấm điểm'!$M$6:$M$35,MATCH($B18,'Chấm điểm'!$O$6:$O$35,0)),"")</f>
        <v>62</v>
      </c>
      <c r="G18" s="55" t="str">
        <f t="array" ref="G18">IFERROR(INDEX('Chấm điểm'!$N$6:$N$35,MATCH($B18,'Chấm điểm'!$O$6:$O$35,0)),"")</f>
        <v>C - Đạt yêu cầu</v>
      </c>
      <c r="H18" s="16"/>
      <c r="I18" s="29" t="str">
        <f t="array" ref="I18">IFERROR(INDEX('Chấm điểm'!$Q$6:$Q$35,MATCH($B18,'Chấm điểm'!$O$6:$O$35,0)),"")</f>
        <v>Giảm</v>
      </c>
    </row>
    <row r="19" ht="25.5" customHeight="1">
      <c r="B19" s="52">
        <v>7.0</v>
      </c>
      <c r="C19" s="53" t="str">
        <f t="array" ref="C19">IFERROR(INDEX('Chấm điểm'!$C$6:$C$35,MATCH($B19,'Chấm điểm'!$O$6:$O$35,0)),"")</f>
        <v>Công ty TNHH Dịch vụ Vệ sinh Xanh</v>
      </c>
      <c r="D19" s="16"/>
      <c r="E19" s="29" t="str">
        <f t="array" ref="E19">IFERROR(INDEX('Chấm điểm'!$D$6:$D$35,MATCH($B19,'Chấm điểm'!$O$6:$O$35,0)),"")</f>
        <v>Dịch vụ</v>
      </c>
      <c r="F19" s="54">
        <f t="array" ref="F19">IFERROR(INDEX('Chấm điểm'!$M$6:$M$35,MATCH($B19,'Chấm điểm'!$O$6:$O$35,0)),"")</f>
        <v>62</v>
      </c>
      <c r="G19" s="55" t="str">
        <f t="array" ref="G19">IFERROR(INDEX('Chấm điểm'!$N$6:$N$35,MATCH($B19,'Chấm điểm'!$O$6:$O$35,0)),"")</f>
        <v>C - Đạt yêu cầu</v>
      </c>
      <c r="H19" s="16"/>
      <c r="I19" s="29" t="str">
        <f t="array" ref="I19">IFERROR(INDEX('Chấm điểm'!$Q$6:$Q$35,MATCH($B19,'Chấm điểm'!$O$6:$O$35,0)),"")</f>
        <v>Tăng</v>
      </c>
    </row>
    <row r="20" ht="25.5" customHeight="1">
      <c r="B20" s="52">
        <v>8.0</v>
      </c>
      <c r="C20" s="53" t="str">
        <f t="array" ref="C20">IFERROR(INDEX('Chấm điểm'!$C$6:$C$35,MATCH($B20,'Chấm điểm'!$O$6:$O$35,0)),"")</f>
        <v>Công ty CP Văn phòng phẩm Hồng Hà</v>
      </c>
      <c r="D20" s="16"/>
      <c r="E20" s="29" t="str">
        <f t="array" ref="E20">IFERROR(INDEX('Chấm điểm'!$D$6:$D$35,MATCH($B20,'Chấm điểm'!$O$6:$O$35,0)),"")</f>
        <v>Văn phòng phẩm</v>
      </c>
      <c r="F20" s="54">
        <f t="array" ref="F20">IFERROR(INDEX('Chấm điểm'!$M$6:$M$35,MATCH($B20,'Chấm điểm'!$O$6:$O$35,0)),"")</f>
        <v>46</v>
      </c>
      <c r="G20" s="55" t="str">
        <f t="array" ref="G20">IFERROR(INDEX('Chấm điểm'!$N$6:$N$35,MATCH($B20,'Chấm điểm'!$O$6:$O$35,0)),"")</f>
        <v>D - Không đạt</v>
      </c>
      <c r="H20" s="16"/>
      <c r="I20" s="29" t="str">
        <f t="array" ref="I20">IFERROR(INDEX('Chấm điểm'!$Q$6:$Q$35,MATCH($B20,'Chấm điểm'!$O$6:$O$35,0)),"")</f>
        <v>Giảm</v>
      </c>
    </row>
    <row r="21" ht="25.5" customHeight="1">
      <c r="B21" s="52">
        <v>9.0</v>
      </c>
      <c r="C21" s="53" t="str">
        <f t="array" ref="C21">IFERROR(INDEX('Chấm điểm'!$C$6:$C$35,MATCH($B21,'Chấm điểm'!$O$6:$O$35,0)),"")</f>
        <v/>
      </c>
      <c r="D21" s="16"/>
      <c r="E21" s="29" t="str">
        <f t="array" ref="E21">IFERROR(INDEX('Chấm điểm'!$D$6:$D$35,MATCH($B21,'Chấm điểm'!$O$6:$O$35,0)),"")</f>
        <v/>
      </c>
      <c r="F21" s="54" t="str">
        <f t="array" ref="F21">IFERROR(INDEX('Chấm điểm'!$M$6:$M$35,MATCH($B21,'Chấm điểm'!$O$6:$O$35,0)),"")</f>
        <v/>
      </c>
      <c r="G21" s="55" t="str">
        <f t="array" ref="G21">IFERROR(INDEX('Chấm điểm'!$N$6:$N$35,MATCH($B21,'Chấm điểm'!$O$6:$O$35,0)),"")</f>
        <v/>
      </c>
      <c r="H21" s="16"/>
      <c r="I21" s="29" t="str">
        <f t="array" ref="I21">IFERROR(INDEX('Chấm điểm'!$Q$6:$Q$35,MATCH($B21,'Chấm điểm'!$O$6:$O$35,0)),"")</f>
        <v/>
      </c>
    </row>
    <row r="22" ht="25.5" customHeight="1">
      <c r="B22" s="52">
        <v>10.0</v>
      </c>
      <c r="C22" s="53" t="str">
        <f t="array" ref="C22">IFERROR(INDEX('Chấm điểm'!$C$6:$C$35,MATCH($B22,'Chấm điểm'!$O$6:$O$35,0)),"")</f>
        <v/>
      </c>
      <c r="D22" s="16"/>
      <c r="E22" s="29" t="str">
        <f t="array" ref="E22">IFERROR(INDEX('Chấm điểm'!$D$6:$D$35,MATCH($B22,'Chấm điểm'!$O$6:$O$35,0)),"")</f>
        <v/>
      </c>
      <c r="F22" s="54" t="str">
        <f t="array" ref="F22">IFERROR(INDEX('Chấm điểm'!$M$6:$M$35,MATCH($B22,'Chấm điểm'!$O$6:$O$35,0)),"")</f>
        <v/>
      </c>
      <c r="G22" s="55" t="str">
        <f t="array" ref="G22">IFERROR(INDEX('Chấm điểm'!$N$6:$N$35,MATCH($B22,'Chấm điểm'!$O$6:$O$35,0)),"")</f>
        <v/>
      </c>
      <c r="H22" s="16"/>
      <c r="I22" s="29" t="str">
        <f t="array" ref="I22">IFERROR(INDEX('Chấm điểm'!$Q$6:$Q$35,MATCH($B22,'Chấm điểm'!$O$6:$O$35,0)),"")</f>
        <v/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24.0" customHeight="1">
      <c r="B44" s="8" t="s">
        <v>175</v>
      </c>
      <c r="C44" s="10"/>
      <c r="D44" s="10"/>
      <c r="E44" s="10"/>
      <c r="F44" s="10"/>
      <c r="G44" s="10"/>
      <c r="H44" s="10"/>
      <c r="I44" s="9"/>
    </row>
    <row r="45" ht="27.75" customHeight="1">
      <c r="B45" s="51" t="s">
        <v>129</v>
      </c>
      <c r="C45" s="32"/>
      <c r="D45" s="16"/>
      <c r="E45" s="12" t="s">
        <v>176</v>
      </c>
      <c r="F45" s="12" t="s">
        <v>177</v>
      </c>
    </row>
    <row r="46" ht="25.5" customHeight="1">
      <c r="B46" s="53" t="str">
        <f>'Cấu hình'!B35</f>
        <v>A - Xuất sắc</v>
      </c>
      <c r="C46" s="32"/>
      <c r="D46" s="16"/>
      <c r="E46" s="29">
        <f>COUNTIF('Chấm điểm'!$N$6:$N$35,$B46)</f>
        <v>1</v>
      </c>
      <c r="F46" s="27">
        <f>IF(COUNT('Chấm điểm'!$M$6:$M$35)=0,0,E46/COUNT('Chấm điểm'!$M$6:$M$35))</f>
        <v>0.125</v>
      </c>
    </row>
    <row r="47" ht="25.5" customHeight="1">
      <c r="B47" s="53" t="str">
        <f>'Cấu hình'!B34</f>
        <v>B - Tốt</v>
      </c>
      <c r="C47" s="32"/>
      <c r="D47" s="16"/>
      <c r="E47" s="29">
        <f>COUNTIF('Chấm điểm'!$N$6:$N$35,$B47)</f>
        <v>4</v>
      </c>
      <c r="F47" s="27">
        <f>IF(COUNT('Chấm điểm'!$M$6:$M$35)=0,0,E47/COUNT('Chấm điểm'!$M$6:$M$35))</f>
        <v>0.5</v>
      </c>
    </row>
    <row r="48" ht="25.5" customHeight="1">
      <c r="B48" s="53" t="str">
        <f>'Cấu hình'!B33</f>
        <v>C - Đạt yêu cầu</v>
      </c>
      <c r="C48" s="32"/>
      <c r="D48" s="16"/>
      <c r="E48" s="29">
        <f>COUNTIF('Chấm điểm'!$N$6:$N$35,$B48)</f>
        <v>2</v>
      </c>
      <c r="F48" s="27">
        <f>IF(COUNT('Chấm điểm'!$M$6:$M$35)=0,0,E48/COUNT('Chấm điểm'!$M$6:$M$35))</f>
        <v>0.25</v>
      </c>
    </row>
    <row r="49" ht="25.5" customHeight="1">
      <c r="B49" s="53" t="str">
        <f>'Cấu hình'!B32</f>
        <v>D - Không đạt</v>
      </c>
      <c r="C49" s="32"/>
      <c r="D49" s="16"/>
      <c r="E49" s="29">
        <f>COUNTIF('Chấm điểm'!$N$6:$N$35,$B49)</f>
        <v>1</v>
      </c>
      <c r="F49" s="27">
        <f>IF(COUNT('Chấm điểm'!$M$6:$M$35)=0,0,E49/COUNT('Chấm điểm'!$M$6:$M$35))</f>
        <v>0.125</v>
      </c>
    </row>
    <row r="50" ht="25.5" customHeight="1">
      <c r="B50" s="56" t="s">
        <v>178</v>
      </c>
      <c r="C50" s="32"/>
      <c r="D50" s="16"/>
      <c r="E50" s="57">
        <f t="shared" ref="E50:F50" si="1">SUM(E46:E49)</f>
        <v>8</v>
      </c>
      <c r="F50" s="33">
        <f t="shared" si="1"/>
        <v>1</v>
      </c>
    </row>
    <row r="51" ht="15.75" customHeight="1"/>
    <row r="52" ht="24.0" customHeight="1">
      <c r="B52" s="8" t="s">
        <v>179</v>
      </c>
      <c r="C52" s="10"/>
      <c r="D52" s="10"/>
      <c r="E52" s="10"/>
      <c r="F52" s="10"/>
      <c r="G52" s="10"/>
      <c r="H52" s="10"/>
      <c r="I52" s="9"/>
    </row>
    <row r="53" ht="27.75" customHeight="1">
      <c r="B53" s="51" t="s">
        <v>180</v>
      </c>
      <c r="C53" s="32"/>
      <c r="D53" s="16"/>
      <c r="E53" s="12" t="s">
        <v>44</v>
      </c>
      <c r="F53" s="12" t="s">
        <v>160</v>
      </c>
    </row>
    <row r="54" ht="25.5" customHeight="1">
      <c r="B54" s="53" t="str">
        <f>IF('Cấu hình'!$B$12="","",'Cấu hình'!$B$12)</f>
        <v>Chất lượng sản phẩm / dịch vụ</v>
      </c>
      <c r="C54" s="32"/>
      <c r="D54" s="16"/>
      <c r="E54" s="27">
        <f>IF($B54="","",'Cấu hình'!$C$12)</f>
        <v>0.3</v>
      </c>
      <c r="F54" s="49">
        <f>IF($B54="","",IFERROR(AVERAGE('Chấm điểm'!$E$6:$E$35),""))</f>
        <v>3.75</v>
      </c>
    </row>
    <row r="55" ht="25.5" customHeight="1">
      <c r="B55" s="53" t="str">
        <f>IF('Cấu hình'!$B$13="","",'Cấu hình'!$B$13)</f>
        <v>Giá cả và điều khoản thanh toán</v>
      </c>
      <c r="C55" s="32"/>
      <c r="D55" s="16"/>
      <c r="E55" s="27">
        <f>IF($B55="","",'Cấu hình'!$C$13)</f>
        <v>0.2</v>
      </c>
      <c r="F55" s="49">
        <f>IF($B55="","",IFERROR(AVERAGE('Chấm điểm'!$F$6:$F$35),""))</f>
        <v>3.625</v>
      </c>
    </row>
    <row r="56" ht="25.5" customHeight="1">
      <c r="B56" s="53" t="str">
        <f>IF('Cấu hình'!$B$14="","",'Cấu hình'!$B$14)</f>
        <v>Giao hàng đúng hạn</v>
      </c>
      <c r="C56" s="32"/>
      <c r="D56" s="16"/>
      <c r="E56" s="27">
        <f>IF($B56="","",'Cấu hình'!$C$14)</f>
        <v>0.2</v>
      </c>
      <c r="F56" s="49">
        <f>IF($B56="","",IFERROR(AVERAGE('Chấm điểm'!$G$6:$G$35),""))</f>
        <v>3.375</v>
      </c>
    </row>
    <row r="57" ht="25.5" customHeight="1">
      <c r="B57" s="53" t="str">
        <f>IF('Cấu hình'!$B$15="","",'Cấu hình'!$B$15)</f>
        <v>Hỗ trợ và chăm sóc khách hàng</v>
      </c>
      <c r="C57" s="32"/>
      <c r="D57" s="16"/>
      <c r="E57" s="27">
        <f>IF($B57="","",'Cấu hình'!$C$15)</f>
        <v>0.1</v>
      </c>
      <c r="F57" s="49">
        <f>IF($B57="","",IFERROR(AVERAGE('Chấm điểm'!$H$6:$H$35),""))</f>
        <v>3.625</v>
      </c>
    </row>
    <row r="58" ht="25.5" customHeight="1">
      <c r="B58" s="53" t="str">
        <f>IF('Cấu hình'!$B$16="","",'Cấu hình'!$B$16)</f>
        <v>Bảo hành và xử lý sự cố</v>
      </c>
      <c r="C58" s="32"/>
      <c r="D58" s="16"/>
      <c r="E58" s="27">
        <f>IF($B58="","",'Cấu hình'!$C$16)</f>
        <v>0.1</v>
      </c>
      <c r="F58" s="49">
        <f>IF($B58="","",IFERROR(AVERAGE('Chấm điểm'!$I$6:$I$35),""))</f>
        <v>3.5</v>
      </c>
    </row>
    <row r="59" ht="25.5" customHeight="1">
      <c r="B59" s="53" t="str">
        <f>IF('Cấu hình'!$B$17="","",'Cấu hình'!$B$17)</f>
        <v>Tuân thủ pháp lý và chứng từ</v>
      </c>
      <c r="C59" s="32"/>
      <c r="D59" s="16"/>
      <c r="E59" s="27">
        <f>IF($B59="","",'Cấu hình'!$C$17)</f>
        <v>0.1</v>
      </c>
      <c r="F59" s="49">
        <f>IF($B59="","",IFERROR(AVERAGE('Chấm điểm'!$J$6:$J$35),""))</f>
        <v>4</v>
      </c>
    </row>
    <row r="60" ht="25.5" customHeight="1">
      <c r="B60" s="53" t="str">
        <f>IF('Cấu hình'!$B$18="","",'Cấu hình'!$B$18)</f>
        <v/>
      </c>
      <c r="C60" s="32"/>
      <c r="D60" s="16"/>
      <c r="E60" s="27" t="str">
        <f>IF($B60="","",'Cấu hình'!$C$18)</f>
        <v/>
      </c>
      <c r="F60" s="49" t="str">
        <f>IF($B60="","",IFERROR(AVERAGE('Chấm điểm'!$K$6:$K$35),""))</f>
        <v/>
      </c>
    </row>
    <row r="61" ht="25.5" customHeight="1">
      <c r="B61" s="53" t="str">
        <f>IF('Cấu hình'!$B$19="","",'Cấu hình'!$B$19)</f>
        <v/>
      </c>
      <c r="C61" s="32"/>
      <c r="D61" s="16"/>
      <c r="E61" s="27" t="str">
        <f>IF($B61="","",'Cấu hình'!$C$19)</f>
        <v/>
      </c>
      <c r="F61" s="49" t="str">
        <f>IF($B61="","",IFERROR(AVERAGE('Chấm điểm'!$L$6:$L$35),""))</f>
        <v/>
      </c>
    </row>
    <row r="62" ht="21.75" customHeight="1">
      <c r="B62" s="6" t="s">
        <v>181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0">
    <mergeCell ref="G20:H20"/>
    <mergeCell ref="G21:H21"/>
    <mergeCell ref="G22:H22"/>
    <mergeCell ref="B44:I44"/>
    <mergeCell ref="B45:D45"/>
    <mergeCell ref="B46:D46"/>
    <mergeCell ref="B47:D47"/>
    <mergeCell ref="B48:D48"/>
    <mergeCell ref="B49:D49"/>
    <mergeCell ref="B50:D50"/>
    <mergeCell ref="B52:I52"/>
    <mergeCell ref="B53:D53"/>
    <mergeCell ref="B54:D54"/>
    <mergeCell ref="B55:D55"/>
    <mergeCell ref="B1:I1"/>
    <mergeCell ref="B2:I2"/>
    <mergeCell ref="B4:I4"/>
    <mergeCell ref="B5:C5"/>
    <mergeCell ref="D5:E5"/>
    <mergeCell ref="F5:G5"/>
    <mergeCell ref="H5:I5"/>
    <mergeCell ref="B6:C6"/>
    <mergeCell ref="D6:E6"/>
    <mergeCell ref="F6:G6"/>
    <mergeCell ref="H6:I6"/>
    <mergeCell ref="D8:E8"/>
    <mergeCell ref="F8:G8"/>
    <mergeCell ref="H8:I8"/>
    <mergeCell ref="B8:C8"/>
    <mergeCell ref="B9:C9"/>
    <mergeCell ref="D9:E9"/>
    <mergeCell ref="F9:G9"/>
    <mergeCell ref="H9:I9"/>
    <mergeCell ref="B11:I11"/>
    <mergeCell ref="G12:H12"/>
    <mergeCell ref="C19:D19"/>
    <mergeCell ref="C20:D20"/>
    <mergeCell ref="C21:D21"/>
    <mergeCell ref="C22:D22"/>
    <mergeCell ref="C12:D12"/>
    <mergeCell ref="C13:D13"/>
    <mergeCell ref="C14:D14"/>
    <mergeCell ref="C15:D15"/>
    <mergeCell ref="C16:D16"/>
    <mergeCell ref="C17:D17"/>
    <mergeCell ref="C18:D18"/>
    <mergeCell ref="G13:H13"/>
    <mergeCell ref="G14:H14"/>
    <mergeCell ref="G15:H15"/>
    <mergeCell ref="G16:H16"/>
    <mergeCell ref="G17:H17"/>
    <mergeCell ref="G18:H18"/>
    <mergeCell ref="G19:H19"/>
    <mergeCell ref="B56:D56"/>
    <mergeCell ref="B57:D57"/>
    <mergeCell ref="B58:D58"/>
    <mergeCell ref="B59:D59"/>
    <mergeCell ref="B60:D60"/>
    <mergeCell ref="B61:D61"/>
    <mergeCell ref="B62:I62"/>
  </mergeCells>
  <conditionalFormatting sqref="G13:G22">
    <cfRule type="expression" dxfId="0" priority="1">
      <formula>LEFT($G13,1)="A"</formula>
    </cfRule>
  </conditionalFormatting>
  <conditionalFormatting sqref="G13:G22">
    <cfRule type="expression" dxfId="1" priority="2">
      <formula>LEFT($G13,1)="B"</formula>
    </cfRule>
  </conditionalFormatting>
  <conditionalFormatting sqref="G13:G22">
    <cfRule type="expression" dxfId="2" priority="3">
      <formula>LEFT($G13,1)="C"</formula>
    </cfRule>
  </conditionalFormatting>
  <conditionalFormatting sqref="G13:G22">
    <cfRule type="expression" dxfId="3" priority="4">
      <formula>LEFT($G13,1)="D"</formula>
    </cfRule>
  </conditionalFormatting>
  <conditionalFormatting sqref="I13:I22">
    <cfRule type="cellIs" dxfId="4" priority="5" operator="equal">
      <formula>"Tăng"</formula>
    </cfRule>
  </conditionalFormatting>
  <conditionalFormatting sqref="I13:I22">
    <cfRule type="cellIs" dxfId="5" priority="6" operator="equal">
      <formula>"Giảm"</formula>
    </cfRule>
  </conditionalFormatting>
  <printOptions/>
  <pageMargins bottom="1.0" footer="0.0" header="0.0" left="0.75" right="0.75" top="1.0"/>
  <pageSetup fitToHeight="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2026-10-30T08:33:07Z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