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ướng dẫn" sheetId="1" r:id="rId4"/>
    <sheet state="visible" name="Thông tin chung" sheetId="2" r:id="rId5"/>
    <sheet state="visible" name="Kế hoạch chi tiết" sheetId="3" r:id="rId6"/>
    <sheet state="visible" name="Tổng quan" sheetId="4" r:id="rId7"/>
    <sheet state="visible" name="Danh mục" sheetId="5" r:id="rId8"/>
  </sheets>
  <definedNames/>
  <calcPr/>
  <extLst>
    <ext uri="GoogleSheetsCustomDataVersion2">
      <go:sheetsCustomData xmlns:go="http://customooxmlschemas.google.com/" r:id="rId9" roundtripDataChecksum="wcs+93j4vi8y/UgW6dNnP7I/q1rSFvuEptfUD35jIZ8="/>
    </ext>
  </extLst>
</workbook>
</file>

<file path=xl/sharedStrings.xml><?xml version="1.0" encoding="utf-8"?>
<sst xmlns="http://schemas.openxmlformats.org/spreadsheetml/2006/main" count="273" uniqueCount="174">
  <si>
    <t>MẪU KẾ HOẠCH ĐÀO TẠO NHÂN VIÊN MỚI</t>
  </si>
  <si>
    <t>THÔNG TIN CHUNG</t>
  </si>
  <si>
    <t>Quản lý lộ trình đào tạo từ trước ngày nhận việc đến hết thử việc: tự tính ngày, cảnh báo trễ hạn, theo dõi tiến độ và điểm đánh giá.</t>
  </si>
  <si>
    <t>CÁCH SỬ DỤNG</t>
  </si>
  <si>
    <t>Bước 1</t>
  </si>
  <si>
    <t>Vào sheet "Thông tin chung": nhập thông tin nhân viên, ngày nhận việc, thời gian thử việc và lịch làm việc (Thứ 2 - Thứ 6 hoặc Thứ 2 - Thứ 7).</t>
  </si>
  <si>
    <t>Bước 2</t>
  </si>
  <si>
    <t>Vào sheet "Danh mục": chỉnh danh sách giai đoạn, hình thức đào tạo và ngày nghỉ lễ. Ngày nghỉ lễ được loại khỏi lịch tự tính.</t>
  </si>
  <si>
    <t>Bước 3</t>
  </si>
  <si>
    <t>Vào sheet "Kế hoạch chi tiết": nhập nội dung, mục tiêu, người phụ trách, "Bắt đầu từ ngày làm việc thứ" (1 là ngày nhận việc; 0 hoặc số âm là các ngày làm việc trước ngày nhận việc) và "Số ngày thực hiện". Ngày bắt đầu, ngày kết thúc tự cập nhật.</t>
  </si>
  <si>
    <t>Bước 4</t>
  </si>
  <si>
    <t>Trong quá trình đào tạo, cập nhật Trạng thái, Ngày hoàn thành thực tế và Điểm đánh giá. Cột Cảnh báo tiến độ và biểu đồ tuần tự đổi theo ngày hiện tại.</t>
  </si>
  <si>
    <t>Bước 5</t>
  </si>
  <si>
    <t>Xem sheet "Tổng quan" để biết tỷ lệ hoàn thành, số nội dung trễ hạn, sắp đến hạn và điểm đánh giá trung bình.</t>
  </si>
  <si>
    <t>CHÚ THÍCH MÀU SẮC</t>
  </si>
  <si>
    <t>Ô nền trắng</t>
  </si>
  <si>
    <t>Ô nhập tay: bạn điền hoặc chọn từ danh sách.</t>
  </si>
  <si>
    <t>Ô nền xám nhạt</t>
  </si>
  <si>
    <t>Nhập thông tin ở các ô nền trắng. Ô nền xám được tính tự động.</t>
  </si>
  <si>
    <t>Ô tự động tính (STT, ngày bắt đầu, ngày kết thúc, cảnh báo tiến độ). Không nhập đè công thức.</t>
  </si>
  <si>
    <t>Tiêu đề / thanh cam</t>
  </si>
  <si>
    <t>THÔNG TIN NHÂN VIÊN</t>
  </si>
  <si>
    <t>Tiêu đề bảng; trên lịch tuần, thanh cam là thời gian thực hiện của từng nội dung.</t>
  </si>
  <si>
    <t>Thanh xám đậm</t>
  </si>
  <si>
    <t>Nội dung đã hoàn thành trên lịch tuần.</t>
  </si>
  <si>
    <t>Họ và tên nhân viên</t>
  </si>
  <si>
    <t>Ngày đầu tuần nền xám đen</t>
  </si>
  <si>
    <t>Tuần hiện tại, tự động đánh dấu trên lịch tuần.</t>
  </si>
  <si>
    <t>Nguyễn Văn A</t>
  </si>
  <si>
    <t>LƯU Ý</t>
  </si>
  <si>
    <t>Vị trí</t>
  </si>
  <si>
    <t>Chuyên viên Kinh doanh</t>
  </si>
  <si>
    <t>Phòng ban</t>
  </si>
  <si>
    <t>Phòng Kinh doanh</t>
  </si>
  <si>
    <t>Quản lý trực tiếp</t>
  </si>
  <si>
    <t>Trần Thị B</t>
  </si>
  <si>
    <t>•  Bảng Kế hoạch chi tiết có sẵn 50 dòng (dòng 5 đến 54). Các dòng nội dung mẫu có thể sửa hoặc xóa nội dung ô nhập; không xóa cả dòng để tránh mất công thức.</t>
  </si>
  <si>
    <t>Người hướng dẫn (Mentor)</t>
  </si>
  <si>
    <t>Lê Văn C</t>
  </si>
  <si>
    <t>Cán bộ nhân sự phụ trách</t>
  </si>
  <si>
    <t>•  Thông tin mẫu (Nguyễn Văn A, ngày nhận việc 09/11/2026) chỉ để minh họa, hãy thay bằng thông tin thật.</t>
  </si>
  <si>
    <t>Phạm Thị D</t>
  </si>
  <si>
    <t>THÔNG TIN THỜI GIAN</t>
  </si>
  <si>
    <t>•  Cảnh báo tiến độ dùng ngày hiện tại của máy tính (hàm TODAY) nên tự thay đổi mỗi ngày mở file.</t>
  </si>
  <si>
    <t>•  Font sử dụng: Inter Tight. Nếu máy chưa cài, tải miễn phí tại Google Fonts để hiển thị đúng.</t>
  </si>
  <si>
    <t>Ngày nhận việc</t>
  </si>
  <si>
    <t>Thời gian thử việc (tháng)</t>
  </si>
  <si>
    <t>Ngày kết thúc thử việc (tự động)</t>
  </si>
  <si>
    <t>DANH MỤC DÙNG CHUNG</t>
  </si>
  <si>
    <t>Các danh sách này là nguồn cho ô chọn (dropdown) trong sheet Kế hoạch chi tiết. Sheet Tổng quan hiển thị 6 giai đoạn đầu tiên.</t>
  </si>
  <si>
    <t>Giai đoạn đào tạo (tối đa 6)</t>
  </si>
  <si>
    <t>Hình thức đào tạo</t>
  </si>
  <si>
    <t>Trạng thái</t>
  </si>
  <si>
    <t>Ngày nghỉ lễ</t>
  </si>
  <si>
    <t>Tên ngày nghỉ</t>
  </si>
  <si>
    <t>KẾ HOẠCH ĐÀO TẠO NHÂN VIÊN MỚI</t>
  </si>
  <si>
    <t>Chuẩn bị trước ngày nhận việc</t>
  </si>
  <si>
    <t>Công việc nội bộ</t>
  </si>
  <si>
    <t>Chưa bắt đầu</t>
  </si>
  <si>
    <t>Tết Dương lịch</t>
  </si>
  <si>
    <t>Tuần đầu tiên: Hòa nhập</t>
  </si>
  <si>
    <t>Email / Thông báo</t>
  </si>
  <si>
    <t>Đang thực hiện</t>
  </si>
  <si>
    <t>Tháng thứ nhất: Kiến thức chuyên môn</t>
  </si>
  <si>
    <t>Trực tiếp</t>
  </si>
  <si>
    <t>Hoàn thành</t>
  </si>
  <si>
    <t>Tháng thứ hai: Thực hành và dự án</t>
  </si>
  <si>
    <t>Workshop</t>
  </si>
  <si>
    <t>Tạm hoãn</t>
  </si>
  <si>
    <t>Đánh giá cuối thử việc</t>
  </si>
  <si>
    <t>Đào tạo nội bộ</t>
  </si>
  <si>
    <t>Theo dõi sau thử việc</t>
  </si>
  <si>
    <t>E-learning</t>
  </si>
  <si>
    <t>Kèm cặp 1:1</t>
  </si>
  <si>
    <t>Thực hành</t>
  </si>
  <si>
    <t>Dự án</t>
  </si>
  <si>
    <t>Kiểm tra</t>
  </si>
  <si>
    <t>Họp 1:1</t>
  </si>
  <si>
    <t>Khảo sát</t>
  </si>
  <si>
    <t>Lưu ý: thêm các ngày nghỉ lễ, nghỉ Tết theo thông báo của công ty vào cột Ngày nghỉ lễ (tối đa 15 ngày). Các ngày này sẽ được loại khỏi lịch tự tính.</t>
  </si>
  <si>
    <t>Lịch làm việc trong tuần</t>
  </si>
  <si>
    <t>Thứ 2 - Thứ 6</t>
  </si>
  <si>
    <t>Các thông tin mẫu (Nguyễn Văn A, ngày nhận việc 09/11/2026...) chỉ để minh họa, hãy thay bằng thông tin thật.</t>
  </si>
  <si>
    <t>NỘI DUNG ĐÀO TẠO</t>
  </si>
  <si>
    <t>THỜI GIAN (TỰ ĐỘNG TÍNH)</t>
  </si>
  <si>
    <t>THEO DÕI VÀ ĐÁNH GIÁ</t>
  </si>
  <si>
    <t>LỊCH TRÌNH THEO TUẦN (NGÀY ĐẦU TUẦN)</t>
  </si>
  <si>
    <t>STT</t>
  </si>
  <si>
    <t>Giai đoạn</t>
  </si>
  <si>
    <t>Nội dung đào tạo</t>
  </si>
  <si>
    <t>Mục tiêu / Kết quả đầu ra</t>
  </si>
  <si>
    <t>Hình thức</t>
  </si>
  <si>
    <t>Người phụ trách</t>
  </si>
  <si>
    <t>Bắt đầu từ ngày làm việc thứ</t>
  </si>
  <si>
    <t>Số ngày thực hiện</t>
  </si>
  <si>
    <t>Ngày bắt đầu</t>
  </si>
  <si>
    <t>Ngày kết thúc</t>
  </si>
  <si>
    <t>Ngày hoàn thành thực tế</t>
  </si>
  <si>
    <t>Cảnh báo tiến độ</t>
  </si>
  <si>
    <t>Điểm đánh giá (1-5)</t>
  </si>
  <si>
    <t>Ghi chú</t>
  </si>
  <si>
    <t>TỔNG QUAN TIẾN ĐỘ ĐÀO TẠO</t>
  </si>
  <si>
    <t>Chuẩn bị hợp đồng, hồ sơ nhân sự và tài khoản làm việc</t>
  </si>
  <si>
    <t>Hồ sơ đầy đủ; email và tài khoản hệ thống sẵn sàng</t>
  </si>
  <si>
    <t>HR / IT</t>
  </si>
  <si>
    <t>Chuẩn bị chỗ ngồi, thiết bị và bộ quà chào mừng</t>
  </si>
  <si>
    <t>Nhân viên có đủ thiết bị ngay ngày đầu</t>
  </si>
  <si>
    <t>Hành chính / IT</t>
  </si>
  <si>
    <t>CHỈ SỐ CHÍNH</t>
  </si>
  <si>
    <t>Tổng số nội dung</t>
  </si>
  <si>
    <t>Trễ hạn</t>
  </si>
  <si>
    <t>Tỷ lệ hoàn thành</t>
  </si>
  <si>
    <t>Điểm đánh giá trung bình</t>
  </si>
  <si>
    <t>Kết thúc kế hoạch đào tạo</t>
  </si>
  <si>
    <t>Kết thúc thử việc</t>
  </si>
  <si>
    <t>Số ngày thử việc còn lại</t>
  </si>
  <si>
    <t>Nội dung sắp đến hạn</t>
  </si>
  <si>
    <t>TIẾN ĐỘ THEO GIAI ĐOẠN</t>
  </si>
  <si>
    <t>Tổng nội dung</t>
  </si>
  <si>
    <t>% hoàn thành</t>
  </si>
  <si>
    <t>Gửi thư chào mừng và lịch trình ngày làm việc đầu tiên</t>
  </si>
  <si>
    <t>Nhân viên nắm rõ giờ giấc, địa điểm, người đón tiếp</t>
  </si>
  <si>
    <t>HR</t>
  </si>
  <si>
    <t>Đón tiếp, giới thiệu đội nhóm và tham quan văn phòng</t>
  </si>
  <si>
    <t>Làm quen với đồng nghiệp và không gian làm việc</t>
  </si>
  <si>
    <t>HR / Quản lý</t>
  </si>
  <si>
    <t>Giới thiệu lịch sử, văn hóa và giá trị cốt lõi của công ty</t>
  </si>
  <si>
    <t>Hiểu sứ mệnh, tầm nhìn và giá trị công ty</t>
  </si>
  <si>
    <t>Phổ biến nội quy, quy chế, chính sách lương thưởng và phúc lợi</t>
  </si>
  <si>
    <t>Nắm rõ quyền lợi và nghĩa vụ</t>
  </si>
  <si>
    <t>Hướng dẫn công cụ làm việc: email, chat, quản lý công việc, bảo mật thông tin</t>
  </si>
  <si>
    <t>Sử dụng thành thạo công cụ cơ bản</t>
  </si>
  <si>
    <t>IT</t>
  </si>
  <si>
    <t>Giới thiệu sản phẩm, khách hàng mục tiêu và quy trình kinh doanh</t>
  </si>
  <si>
    <t>Mô tả được sản phẩm và chân dung khách hàng</t>
  </si>
  <si>
    <t>Quản lý bộ phận</t>
  </si>
  <si>
    <t>Thống nhất mục tiêu thử việc và kỳ vọng công việc 30 - 60 ngày</t>
  </si>
  <si>
    <t>Có bản mục tiêu được hai bên xác nhận</t>
  </si>
  <si>
    <t>Tổng cộng</t>
  </si>
  <si>
    <t>Họp đánh giá và phản hồi cuối tuần đầu tiên</t>
  </si>
  <si>
    <t>Giải đáp thắc mắc, điều chỉnh kế hoạch nếu cần</t>
  </si>
  <si>
    <t>Quản lý / HR</t>
  </si>
  <si>
    <t>Đào tạo quy trình và tiêu chuẩn công việc của vị trí</t>
  </si>
  <si>
    <t>Hiểu quy trình, biểu mẫu và tiêu chuẩn chất lượng</t>
  </si>
  <si>
    <t>Mentor</t>
  </si>
  <si>
    <t>Học tài liệu và khóa học e-learning bắt buộc</t>
  </si>
  <si>
    <t>Hoàn thành các khóa bắt buộc, đạt bài kiểm tra</t>
  </si>
  <si>
    <t>Đi cùng và quan sát đồng nghiệp trong công việc thực tế (shadowing)</t>
  </si>
  <si>
    <t>Nắm được cách làm việc thực tế của đội nhóm</t>
  </si>
  <si>
    <t>Thực hành bài tập tình huống dưới sự hướng dẫn</t>
  </si>
  <si>
    <t>Hoàn thành bài tập thực hành đạt yêu cầu</t>
  </si>
  <si>
    <t>Đào tạo phối hợp liên phòng ban</t>
  </si>
  <si>
    <t>Biết đầu mối và cách phối hợp giữa các bộ phận</t>
  </si>
  <si>
    <t>Kiểm tra kiến thức giữa tháng thứ nhất</t>
  </si>
  <si>
    <t>Đạt tối thiểu 70/100 điểm</t>
  </si>
  <si>
    <t>Đánh giá 30 ngày và phản hồi 1:1</t>
  </si>
  <si>
    <t>Xác định điểm mạnh, điểm cần cải thiện</t>
  </si>
  <si>
    <t>Thực hiện công việc độc lập có giám sát</t>
  </si>
  <si>
    <t>Hoàn thành công việc đạt chất lượng yêu cầu</t>
  </si>
  <si>
    <t>Thực hiện dự án nhỏ (mini project)</t>
  </si>
  <si>
    <t>Có sản phẩm bàn giao và buổi trình bày kết quả</t>
  </si>
  <si>
    <t>Đào tạo kỹ năng mềm: giao tiếp, quản lý thời gian</t>
  </si>
  <si>
    <t>Áp dụng được vào công việc hằng ngày</t>
  </si>
  <si>
    <t>Thu thập phản hồi 360 độ từ đồng nghiệp</t>
  </si>
  <si>
    <t>Có tổng hợp phản hồi từ các bên liên quan</t>
  </si>
  <si>
    <t>Đánh giá kết quả thử việc cuối kỳ</t>
  </si>
  <si>
    <t>Có phiếu đánh giá hoàn chỉnh</t>
  </si>
  <si>
    <t>Khảo sát phản hồi của nhân viên về chương trình đào tạo</t>
  </si>
  <si>
    <t>Thu thập ý kiến để cải tiến chương trình</t>
  </si>
  <si>
    <t>Thông báo kết quả thử việc và ký hợp đồng chính thức</t>
  </si>
  <si>
    <t>Hoàn tất thủ tục chuyển chính thức</t>
  </si>
  <si>
    <t>HR / Giám đốc</t>
  </si>
  <si>
    <t>Họp theo dõi 90 ngày và lập kế hoạch phát triển cá nhân</t>
  </si>
  <si>
    <t>Có lộ trình phát triển rõ ràng cho 6 tháng tới</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</si>
</sst>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dd/mm"/>
    <numFmt numFmtId="166" formatCode="0.0"/>
  </numFmts>
  <fonts count="18">
    <font>
      <sz val="10.0"/>
      <color rgb="FF404040"/>
      <name val="Inter Tight"/>
      <scheme val="minor"/>
    </font>
    <font>
      <b/>
      <sz val="20.0"/>
      <color rgb="FFFFFFFF"/>
      <name val="Inter Tight"/>
    </font>
    <font/>
    <font>
      <i/>
      <sz val="10.0"/>
      <color rgb="FF6B6B6B"/>
      <name val="Inter Tight"/>
    </font>
    <font>
      <b/>
      <sz val="10.0"/>
      <color rgb="FFC2410C"/>
      <name val="Inter Tight"/>
    </font>
    <font>
      <b/>
      <sz val="16.0"/>
      <color rgb="FFFFFFFF"/>
      <name val="Inter Tight"/>
    </font>
    <font>
      <sz val="10.0"/>
      <color rgb="FF404040"/>
      <name val="Inter Tight"/>
    </font>
    <font>
      <b/>
      <sz val="10.0"/>
      <color rgb="FF404040"/>
      <name val="Inter Tight"/>
    </font>
    <font>
      <i/>
      <sz val="9.0"/>
      <color rgb="FF6B6B6B"/>
      <name val="Inter Tight"/>
    </font>
    <font>
      <b/>
      <sz val="10.0"/>
      <color rgb="FFFFFFFF"/>
      <name val="Inter Tight"/>
    </font>
    <font>
      <b/>
      <sz val="10.0"/>
      <color rgb="FF6B6B6B"/>
      <name val="Inter Tight"/>
    </font>
    <font>
      <b/>
      <sz val="18.0"/>
      <color rgb="FFFFFFFF"/>
      <name val="Inter Tight"/>
    </font>
    <font>
      <b/>
      <sz val="9.0"/>
      <color rgb="FF6B6B6B"/>
      <name val="Inter Tight"/>
    </font>
    <font>
      <b/>
      <sz val="9.0"/>
      <color rgb="FFFFFFFF"/>
      <name val="Inter Tight"/>
    </font>
    <font>
      <b/>
      <sz val="20.0"/>
      <color rgb="FF404040"/>
      <name val="Inter Tight"/>
    </font>
    <font>
      <b/>
      <sz val="20.0"/>
      <color rgb="FFC2410C"/>
      <name val="Inter Tight"/>
    </font>
    <font>
      <b/>
      <sz val="20.0"/>
      <color rgb="FFF26A1B"/>
      <name val="Inter Tight"/>
    </font>
    <font>
      <b/>
      <sz val="14.0"/>
      <color rgb="FF404040"/>
      <name val="Inter Tight"/>
    </font>
  </fonts>
  <fills count="9">
    <fill>
      <patternFill patternType="none"/>
    </fill>
    <fill>
      <patternFill patternType="lightGray"/>
    </fill>
    <fill>
      <patternFill patternType="solid">
        <fgColor rgb="FFF26A1B"/>
        <bgColor rgb="FFF26A1B"/>
      </patternFill>
    </fill>
    <fill>
      <patternFill patternType="solid">
        <fgColor rgb="FFFFF1E6"/>
        <bgColor rgb="FFFFF1E6"/>
      </patternFill>
    </fill>
    <fill>
      <patternFill patternType="solid">
        <fgColor rgb="FFF5F5F5"/>
        <bgColor rgb="FFF5F5F5"/>
      </patternFill>
    </fill>
    <fill>
      <patternFill patternType="solid">
        <fgColor rgb="FFFFFFFF"/>
        <bgColor rgb="FFFFFFFF"/>
      </patternFill>
    </fill>
    <fill>
      <patternFill patternType="solid">
        <fgColor rgb="FF9E9E9E"/>
        <bgColor rgb="FF9E9E9E"/>
      </patternFill>
    </fill>
    <fill>
      <patternFill patternType="solid">
        <fgColor rgb="FF404040"/>
        <bgColor rgb="FF404040"/>
      </patternFill>
    </fill>
    <fill>
      <patternFill patternType="solid">
        <fgColor rgb="FFE7E6E6"/>
        <bgColor rgb="FFE7E6E6"/>
      </patternFill>
    </fill>
  </fills>
  <borders count="11">
    <border/>
    <border>
      <left/>
      <top/>
      <bottom/>
    </border>
    <border>
      <right/>
      <top/>
      <bottom/>
    </border>
    <border>
      <left/>
      <top/>
      <bottom style="medium">
        <color rgb="FFF26A1B"/>
      </bottom>
    </border>
    <border>
      <right/>
      <top/>
      <bottom style="medium">
        <color rgb="FFF26A1B"/>
      </bottom>
    </border>
    <border>
      <left style="thin">
        <color rgb="FFD9D9D9"/>
      </left>
      <right style="thin">
        <color rgb="FFD9D9D9"/>
      </right>
      <top style="thin">
        <color rgb="FFD9D9D9"/>
      </top>
      <bottom style="thin">
        <color rgb="FFD9D9D9"/>
      </bottom>
    </border>
    <border>
      <top/>
      <bottom/>
    </border>
    <border>
      <left style="thin">
        <color rgb="FFD9D9D9"/>
      </left>
      <top style="thin">
        <color rgb="FFD9D9D9"/>
      </top>
      <bottom style="thin">
        <color rgb="FFD9D9D9"/>
      </bottom>
    </border>
    <border>
      <top style="thin">
        <color rgb="FFD9D9D9"/>
      </top>
      <bottom style="thin">
        <color rgb="FFD9D9D9"/>
      </bottom>
    </border>
    <border>
      <right style="thin">
        <color rgb="FFD9D9D9"/>
      </right>
      <top style="thin">
        <color rgb="FFD9D9D9"/>
      </top>
      <bottom style="thin">
        <color rgb="FFD9D9D9"/>
      </bottom>
    </border>
    <border>
      <top/>
      <bottom style="medium">
        <color rgb="FFF26A1B"/>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0"/>
    </xf>
    <xf borderId="2" fillId="0" fontId="2" numFmtId="0" xfId="0" applyBorder="1" applyFont="1"/>
    <xf borderId="0" fillId="0" fontId="3" numFmtId="0" xfId="0" applyAlignment="1" applyFont="1">
      <alignment shrinkToFit="0" vertical="center" wrapText="1"/>
    </xf>
    <xf borderId="3" fillId="3" fontId="4" numFmtId="0" xfId="0" applyAlignment="1" applyBorder="1" applyFill="1" applyFont="1">
      <alignment horizontal="left" shrinkToFit="0" vertical="center" wrapText="0"/>
    </xf>
    <xf borderId="1" fillId="2" fontId="5" numFmtId="0" xfId="0" applyAlignment="1" applyBorder="1" applyFill="1" applyFont="1">
      <alignment horizontal="left" shrinkToFit="0" vertical="center" wrapText="0"/>
    </xf>
    <xf borderId="4" fillId="0" fontId="2" numFmtId="0" xfId="0" applyBorder="1" applyFont="1"/>
    <xf borderId="5" fillId="4" fontId="4" numFmtId="0" xfId="0" applyAlignment="1" applyBorder="1" applyFill="1" applyFont="1">
      <alignment shrinkToFit="0" vertical="center" wrapText="1"/>
    </xf>
    <xf borderId="5" fillId="0" fontId="6" numFmtId="0" xfId="0" applyAlignment="1" applyBorder="1" applyFont="1">
      <alignment shrinkToFit="0" vertical="center" wrapText="1"/>
    </xf>
    <xf borderId="5" fillId="5" fontId="7" numFmtId="0" xfId="0" applyAlignment="1" applyBorder="1" applyFill="1" applyFont="1">
      <alignment shrinkToFit="0" vertical="center" wrapText="1"/>
    </xf>
    <xf borderId="5" fillId="4" fontId="7" numFmtId="0" xfId="0" applyAlignment="1" applyBorder="1" applyFill="1" applyFont="1">
      <alignment shrinkToFit="0" vertical="center" wrapText="1"/>
    </xf>
    <xf borderId="0" fillId="0" fontId="8" numFmtId="0" xfId="0" applyAlignment="1" applyFont="1">
      <alignment shrinkToFit="0" vertical="center" wrapText="0"/>
    </xf>
    <xf borderId="5" fillId="2" fontId="9" numFmtId="0" xfId="0" applyAlignment="1" applyBorder="1" applyFill="1" applyFont="1">
      <alignment shrinkToFit="0" vertical="center" wrapText="1"/>
    </xf>
    <xf borderId="5" fillId="6" fontId="9" numFmtId="0" xfId="0" applyAlignment="1" applyBorder="1" applyFill="1" applyFont="1">
      <alignment shrinkToFit="0" vertical="center" wrapText="1"/>
    </xf>
    <xf borderId="5" fillId="4" fontId="10" numFmtId="0" xfId="0" applyAlignment="1" applyBorder="1" applyFill="1" applyFont="1">
      <alignment horizontal="left" shrinkToFit="0" vertical="center" wrapText="1"/>
    </xf>
    <xf borderId="5" fillId="7" fontId="9" numFmtId="0" xfId="0" applyAlignment="1" applyBorder="1" applyFill="1" applyFont="1">
      <alignment shrinkToFit="0" vertical="center" wrapText="1"/>
    </xf>
    <xf borderId="5" fillId="5" fontId="6" numFmtId="0" xfId="0" applyAlignment="1" applyBorder="1" applyFill="1" applyFont="1">
      <alignment horizontal="left" shrinkToFit="0" vertical="center" wrapText="0"/>
    </xf>
    <xf borderId="0" fillId="0" fontId="6" numFmtId="0" xfId="0" applyAlignment="1" applyFont="1">
      <alignment shrinkToFit="0" vertical="center" wrapText="1"/>
    </xf>
    <xf borderId="5" fillId="5" fontId="6" numFmtId="164" xfId="0" applyAlignment="1" applyBorder="1" applyFill="1" applyFont="1" applyNumberFormat="1">
      <alignment horizontal="left" shrinkToFit="0" vertical="center" wrapText="0"/>
    </xf>
    <xf borderId="6" fillId="0" fontId="2" numFmtId="0" xfId="0" applyBorder="1" applyFont="1"/>
    <xf borderId="0" fillId="0" fontId="8" numFmtId="0" xfId="0" applyAlignment="1" applyFont="1">
      <alignment shrinkToFit="0" vertical="center" wrapText="1"/>
    </xf>
    <xf borderId="1" fillId="2" fontId="11" numFmtId="0" xfId="0" applyAlignment="1" applyBorder="1" applyFill="1" applyFont="1">
      <alignment horizontal="left" shrinkToFit="0" vertical="center" wrapText="0"/>
    </xf>
    <xf borderId="5" fillId="2" fontId="9" numFmtId="0" xfId="0" applyAlignment="1" applyBorder="1" applyFill="1" applyFont="1">
      <alignment horizontal="center" shrinkToFit="0" vertical="center" wrapText="1"/>
    </xf>
    <xf borderId="6" fillId="2" fontId="11" numFmtId="0" xfId="0" applyAlignment="1" applyBorder="1" applyFill="1" applyFont="1">
      <alignment horizontal="left" shrinkToFit="0" vertical="center" wrapText="0"/>
    </xf>
    <xf borderId="5" fillId="0" fontId="6" numFmtId="0" xfId="0" applyAlignment="1" applyBorder="1" applyFont="1">
      <alignment horizontal="left" shrinkToFit="0" vertical="center" wrapText="1"/>
    </xf>
    <xf borderId="1" fillId="2" fontId="11" numFmtId="0" xfId="0" applyAlignment="1" applyBorder="1" applyFill="1" applyFont="1">
      <alignment horizontal="center" shrinkToFit="0" vertical="center" wrapText="0"/>
    </xf>
    <xf borderId="5" fillId="0" fontId="6" numFmtId="164" xfId="0" applyAlignment="1" applyBorder="1" applyFont="1" applyNumberFormat="1">
      <alignment horizontal="center" shrinkToFit="0" vertical="center" wrapText="1"/>
    </xf>
    <xf borderId="5" fillId="0" fontId="6" numFmtId="0" xfId="0" applyAlignment="1" applyBorder="1" applyFont="1">
      <alignment horizontal="center" shrinkToFit="0" vertical="center" wrapText="1"/>
    </xf>
    <xf borderId="0" fillId="0" fontId="8" numFmtId="0" xfId="0" applyAlignment="1" applyFont="1">
      <alignment shrinkToFit="0" vertical="top" wrapText="1"/>
    </xf>
    <xf borderId="5" fillId="8" fontId="7" numFmtId="164" xfId="0" applyAlignment="1" applyBorder="1" applyFill="1" applyFont="1" applyNumberFormat="1">
      <alignment horizontal="left" shrinkToFit="0" vertical="center" wrapText="0"/>
    </xf>
    <xf borderId="2" fillId="2" fontId="11" numFmtId="0" xfId="0" applyAlignment="1" applyBorder="1" applyFill="1" applyFont="1">
      <alignment horizontal="left" shrinkToFit="0" vertical="center" wrapText="0"/>
    </xf>
    <xf borderId="1" fillId="4" fontId="7" numFmtId="0" xfId="0" applyAlignment="1" applyBorder="1" applyFill="1" applyFont="1">
      <alignment shrinkToFit="0" vertical="center" wrapText="0"/>
    </xf>
    <xf borderId="7" fillId="8" fontId="12" numFmtId="0" xfId="0" applyAlignment="1" applyBorder="1" applyFill="1" applyFont="1">
      <alignment horizontal="center" shrinkToFit="0" vertical="center" wrapText="1"/>
    </xf>
    <xf borderId="8" fillId="0" fontId="2" numFmtId="0" xfId="0" applyBorder="1" applyFont="1"/>
    <xf borderId="9" fillId="0" fontId="2" numFmtId="0" xfId="0" applyBorder="1" applyFont="1"/>
    <xf borderId="5" fillId="2" fontId="13" numFmtId="165" xfId="0" applyAlignment="1" applyBorder="1" applyFill="1" applyFont="1" applyNumberFormat="1">
      <alignment horizontal="center" shrinkToFit="0" vertical="center" wrapText="1"/>
    </xf>
    <xf borderId="5" fillId="4" fontId="10" numFmtId="0" xfId="0" applyAlignment="1" applyBorder="1" applyFill="1" applyFont="1">
      <alignment horizontal="center" shrinkToFit="0" vertical="center" wrapText="1"/>
    </xf>
    <xf borderId="5" fillId="5" fontId="6" numFmtId="0" xfId="0" applyAlignment="1" applyBorder="1" applyFill="1" applyFont="1">
      <alignment horizontal="left" shrinkToFit="0" vertical="center" wrapText="1"/>
    </xf>
    <xf borderId="5" fillId="5" fontId="6" numFmtId="0" xfId="0" applyAlignment="1" applyBorder="1" applyFill="1" applyFont="1">
      <alignment horizontal="center" shrinkToFit="0" vertical="center" wrapText="1"/>
    </xf>
    <xf borderId="5" fillId="4" fontId="6" numFmtId="164" xfId="0" applyAlignment="1" applyBorder="1" applyFill="1" applyFont="1" applyNumberFormat="1">
      <alignment horizontal="center" shrinkToFit="0" vertical="center" wrapText="1"/>
    </xf>
    <xf borderId="5" fillId="5" fontId="6" numFmtId="164" xfId="0" applyAlignment="1" applyBorder="1" applyFill="1" applyFont="1" applyNumberFormat="1">
      <alignment horizontal="center" shrinkToFit="0" vertical="center" wrapText="1"/>
    </xf>
    <xf borderId="5" fillId="4" fontId="7" numFmtId="0" xfId="0" applyAlignment="1" applyBorder="1" applyFill="1" applyFont="1">
      <alignment horizontal="center" shrinkToFit="0" vertical="center" wrapText="1"/>
    </xf>
    <xf borderId="10" fillId="0" fontId="2" numFmtId="0" xfId="0" applyBorder="1" applyFont="1"/>
    <xf borderId="5" fillId="4" fontId="12" numFmtId="0" xfId="0" applyAlignment="1" applyBorder="1" applyFill="1" applyFont="1">
      <alignment horizontal="center" shrinkToFit="0" vertical="center" wrapText="1"/>
    </xf>
    <xf borderId="5" fillId="3" fontId="14" numFmtId="1" xfId="0" applyAlignment="1" applyBorder="1" applyFill="1" applyFont="1" applyNumberFormat="1">
      <alignment horizontal="center" shrinkToFit="0" vertical="center" wrapText="1"/>
    </xf>
    <xf borderId="5" fillId="3" fontId="15" numFmtId="1" xfId="0" applyAlignment="1" applyBorder="1" applyFill="1" applyFont="1" applyNumberFormat="1">
      <alignment horizontal="center" shrinkToFit="0" vertical="center" wrapText="1"/>
    </xf>
    <xf borderId="5" fillId="3" fontId="16" numFmtId="9" xfId="0" applyAlignment="1" applyBorder="1" applyFill="1" applyFont="1" applyNumberFormat="1">
      <alignment horizontal="center" shrinkToFit="0" vertical="center" wrapText="1"/>
    </xf>
    <xf borderId="5" fillId="3" fontId="14" numFmtId="166" xfId="0" applyAlignment="1" applyBorder="1" applyFill="1" applyFont="1" applyNumberFormat="1">
      <alignment horizontal="center" shrinkToFit="0" vertical="center" wrapText="1"/>
    </xf>
    <xf borderId="5" fillId="3" fontId="17" numFmtId="164" xfId="0" applyAlignment="1" applyBorder="1" applyFill="1" applyFont="1" applyNumberFormat="1">
      <alignment horizontal="center" shrinkToFit="0" vertical="center" wrapText="1"/>
    </xf>
    <xf borderId="7" fillId="2" fontId="9" numFmtId="0" xfId="0" applyAlignment="1" applyBorder="1" applyFill="1" applyFont="1">
      <alignment horizontal="center" shrinkToFit="0" vertical="center" wrapText="1"/>
    </xf>
    <xf borderId="7" fillId="5" fontId="6" numFmtId="0" xfId="0" applyAlignment="1" applyBorder="1" applyFill="1" applyFont="1">
      <alignment horizontal="left" shrinkToFit="0" vertical="center" wrapText="1"/>
    </xf>
    <xf borderId="5" fillId="5" fontId="6" numFmtId="9" xfId="0" applyAlignment="1" applyBorder="1" applyFill="1" applyFont="1" applyNumberFormat="1">
      <alignment horizontal="center" shrinkToFit="0" vertical="center" wrapText="1"/>
    </xf>
    <xf borderId="7" fillId="8" fontId="7" numFmtId="0" xfId="0" applyAlignment="1" applyBorder="1" applyFill="1" applyFont="1">
      <alignment horizontal="left" shrinkToFit="0" vertical="center" wrapText="1"/>
    </xf>
    <xf borderId="5" fillId="8" fontId="7" numFmtId="0" xfId="0" applyAlignment="1" applyBorder="1" applyFill="1" applyFont="1">
      <alignment horizontal="center" shrinkToFit="0" vertical="center" wrapText="1"/>
    </xf>
    <xf borderId="5" fillId="8" fontId="7" numFmtId="9" xfId="0" applyAlignment="1" applyBorder="1" applyFill="1" applyFont="1" applyNumberFormat="1">
      <alignment horizontal="center" shrinkToFit="0" vertical="center" wrapText="1"/>
    </xf>
  </cellXfs>
  <cellStyles count="1">
    <cellStyle xfId="0" name="Normal" builtinId="0"/>
  </cellStyles>
  <dxfs count="11">
    <dxf>
      <font>
        <b/>
        <color rgb="FFC2410C"/>
        <name val="Inter Tight"/>
      </font>
      <fill>
        <patternFill patternType="none"/>
      </fill>
      <border/>
    </dxf>
    <dxf>
      <font>
        <b/>
        <color rgb="FF404040"/>
        <name val="Inter Tight"/>
      </font>
      <fill>
        <patternFill patternType="solid">
          <fgColor rgb="FFE7E6E6"/>
          <bgColor rgb="FFE7E6E6"/>
        </patternFill>
      </fill>
      <border/>
    </dxf>
    <dxf>
      <font>
        <b/>
        <color rgb="FFC2410C"/>
        <name val="Inter Tight"/>
      </font>
      <fill>
        <patternFill patternType="solid">
          <fgColor rgb="FFFFD9B8"/>
          <bgColor rgb="FFFFD9B8"/>
        </patternFill>
      </fill>
      <border/>
    </dxf>
    <dxf>
      <font>
        <i/>
        <color rgb="FF9E9E9E"/>
        <name val="Inter Tight"/>
      </font>
      <fill>
        <patternFill patternType="none"/>
      </fill>
      <border/>
    </dxf>
    <dxf>
      <font>
        <b/>
        <color rgb="FFFFFFFF"/>
        <name val="Inter Tight"/>
      </font>
      <fill>
        <patternFill patternType="solid">
          <fgColor rgb="FFF26A1B"/>
          <bgColor rgb="FFF26A1B"/>
        </patternFill>
      </fill>
      <border/>
    </dxf>
    <dxf>
      <font>
        <b/>
        <color rgb="FFC2410C"/>
        <name val="Inter Tight"/>
      </font>
      <fill>
        <patternFill patternType="solid">
          <fgColor rgb="FFFFF1E6"/>
          <bgColor rgb="FFFFF1E6"/>
        </patternFill>
      </fill>
      <border/>
    </dxf>
    <dxf>
      <font>
        <b/>
        <color rgb="FFC2410C"/>
        <name val="Inter Tight"/>
      </font>
      <fill>
        <patternFill patternType="solid">
          <fgColor rgb="FFE7E6E6"/>
          <bgColor rgb="FFE7E6E6"/>
        </patternFill>
      </fill>
      <border/>
    </dxf>
    <dxf>
      <font/>
      <fill>
        <patternFill patternType="solid">
          <fgColor rgb="FF9E9E9E"/>
          <bgColor rgb="FF9E9E9E"/>
        </patternFill>
      </fill>
      <border/>
    </dxf>
    <dxf>
      <font/>
      <fill>
        <patternFill patternType="solid">
          <fgColor rgb="FFF26A1B"/>
          <bgColor rgb="FFF26A1B"/>
        </patternFill>
      </fill>
      <border/>
    </dxf>
    <dxf>
      <font/>
      <fill>
        <patternFill patternType="solid">
          <fgColor rgb="FFFFF1E6"/>
          <bgColor rgb="FFFFF1E6"/>
        </patternFill>
      </fill>
      <border/>
    </dxf>
    <dxf>
      <font>
        <b/>
        <color rgb="FFFFFFFF"/>
        <name val="Inter Tight"/>
      </font>
      <fill>
        <patternFill patternType="solid">
          <fgColor rgb="FF404040"/>
          <bgColor rgb="FF40404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Tỷ lệ hoàn thành theo giai đoạn</a:t>
            </a:r>
          </a:p>
        </c:rich>
      </c:tx>
      <c:overlay val="0"/>
    </c:title>
    <c:plotArea>
      <c:layout/>
      <c:barChart>
        <c:barDir val="bar"/>
        <c:varyColors val="0"/>
        <c:ser>
          <c:idx val="0"/>
          <c:order val="0"/>
          <c:tx>
            <c:v>% hoàn thành</c:v>
          </c:tx>
          <c:spPr>
            <a:solidFill>
              <a:srgbClr val="F26A1B"/>
            </a:solidFill>
            <a:ln cmpd="sng">
              <a:noFill/>
            </a:ln>
          </c:spPr>
          <c:invertIfNegative val="0"/>
          <c:dLbls>
            <c:numFmt formatCode="General" sourceLinked="1"/>
            <c:txPr>
              <a:bodyPr/>
              <a:lstStyle/>
              <a:p>
                <a:pPr lvl="0">
                  <a:defRPr b="0" i="0" sz="1000">
                    <a:solidFill>
                      <a:srgbClr val="000000"/>
                    </a:solidFill>
                    <a:latin typeface="Calibri"/>
                  </a:defRPr>
                </a:pPr>
              </a:p>
            </c:txPr>
            <c:showLegendKey val="0"/>
            <c:showVal val="1"/>
            <c:showCatName val="0"/>
            <c:showSerName val="0"/>
            <c:showPercent val="0"/>
            <c:showBubbleSize val="0"/>
          </c:dLbls>
          <c:cat>
            <c:strRef>
              <c:f>'Tổng quan'!$B$13:$B$18</c:f>
            </c:strRef>
          </c:cat>
          <c:val>
            <c:numRef>
              <c:f>'Tổng quan'!$G$13:$G$18</c:f>
              <c:numCache/>
            </c:numRef>
          </c:val>
        </c:ser>
        <c:axId val="764341087"/>
        <c:axId val="836344413"/>
      </c:barChart>
      <c:catAx>
        <c:axId val="76434108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836344413"/>
      </c:catAx>
      <c:valAx>
        <c:axId val="836344413"/>
        <c:scaling>
          <c:orientation val="minMax"/>
          <c:max val="1.0"/>
          <c:min val="0.0"/>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a:noFill/>
          </a:ln>
        </c:spPr>
        <c:txPr>
          <a:bodyPr/>
          <a:lstStyle/>
          <a:p>
            <a:pPr lvl="0">
              <a:defRPr b="0" i="0" sz="1000">
                <a:solidFill>
                  <a:srgbClr val="000000"/>
                </a:solidFill>
                <a:latin typeface="Calibri"/>
              </a:defRPr>
            </a:pPr>
          </a:p>
        </c:txPr>
        <c:crossAx val="764341087"/>
        <c:crosses val="max"/>
      </c:valAx>
    </c:plotArea>
    <c:plotVisOnly val="1"/>
  </c:chart>
  <c:spPr>
    <a:solidFill>
      <a:srgbClr val="FFFFFF"/>
    </a:solidFill>
  </c:spPr>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20</xdr:row>
      <xdr:rowOff>0</xdr:rowOff>
    </xdr:from>
    <xdr:ext cx="7115175" cy="3209925"/>
    <xdr:graphicFrame>
      <xdr:nvGraphicFramePr>
        <xdr:cNvPr id="1960152465"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Inter Tight"/>
        <a:ea typeface="Inter Tight"/>
        <a:cs typeface="Inter Tight"/>
      </a:majorFont>
      <a:minorFont>
        <a:latin typeface="Inter Tight"/>
        <a:ea typeface="Inter Tight"/>
        <a:cs typeface="Inter Tight"/>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sheetViews>
  <sheetFormatPr customHeight="1" defaultColWidth="14.43" defaultRowHeight="15.0"/>
  <cols>
    <col customWidth="1" min="1" max="1" width="3.0"/>
    <col customWidth="1" min="2" max="2" width="28.0"/>
    <col customWidth="1" min="3" max="3" width="100.0"/>
    <col customWidth="1" min="4" max="26" width="8.57"/>
  </cols>
  <sheetData>
    <row r="1" ht="43.5" customHeight="1">
      <c r="B1" s="1" t="s">
        <v>0</v>
      </c>
      <c r="C1" s="2"/>
    </row>
    <row r="2" ht="27.75" customHeight="1">
      <c r="B2" s="3" t="s">
        <v>2</v>
      </c>
    </row>
    <row r="4" ht="24.0" customHeight="1">
      <c r="B4" s="4" t="s">
        <v>3</v>
      </c>
      <c r="C4" s="6"/>
    </row>
    <row r="5" ht="42.0" customHeight="1">
      <c r="B5" s="7" t="s">
        <v>4</v>
      </c>
      <c r="C5" s="8" t="s">
        <v>5</v>
      </c>
    </row>
    <row r="6" ht="42.0" customHeight="1">
      <c r="B6" s="7" t="s">
        <v>6</v>
      </c>
      <c r="C6" s="8" t="s">
        <v>7</v>
      </c>
    </row>
    <row r="7" ht="58.5" customHeight="1">
      <c r="B7" s="7" t="s">
        <v>8</v>
      </c>
      <c r="C7" s="8" t="s">
        <v>9</v>
      </c>
    </row>
    <row r="8" ht="42.0" customHeight="1">
      <c r="B8" s="7" t="s">
        <v>10</v>
      </c>
      <c r="C8" s="8" t="s">
        <v>11</v>
      </c>
    </row>
    <row r="9" ht="42.0" customHeight="1">
      <c r="B9" s="7" t="s">
        <v>12</v>
      </c>
      <c r="C9" s="8" t="s">
        <v>13</v>
      </c>
    </row>
    <row r="11" ht="24.0" customHeight="1">
      <c r="B11" s="4" t="s">
        <v>14</v>
      </c>
      <c r="C11" s="6"/>
    </row>
    <row r="12" ht="25.5" customHeight="1">
      <c r="B12" s="9" t="s">
        <v>15</v>
      </c>
      <c r="C12" s="8" t="s">
        <v>16</v>
      </c>
    </row>
    <row r="13" ht="25.5" customHeight="1">
      <c r="B13" s="10" t="s">
        <v>17</v>
      </c>
      <c r="C13" s="8" t="s">
        <v>19</v>
      </c>
    </row>
    <row r="14" ht="25.5" customHeight="1">
      <c r="B14" s="12" t="s">
        <v>20</v>
      </c>
      <c r="C14" s="8" t="s">
        <v>22</v>
      </c>
    </row>
    <row r="15" ht="25.5" customHeight="1">
      <c r="B15" s="13" t="s">
        <v>23</v>
      </c>
      <c r="C15" s="8" t="s">
        <v>24</v>
      </c>
    </row>
    <row r="16" ht="25.5" customHeight="1">
      <c r="B16" s="15" t="s">
        <v>26</v>
      </c>
      <c r="C16" s="8" t="s">
        <v>27</v>
      </c>
    </row>
    <row r="18" ht="24.0" customHeight="1">
      <c r="B18" s="4" t="s">
        <v>29</v>
      </c>
      <c r="C18" s="6"/>
    </row>
    <row r="19" ht="39.75" customHeight="1">
      <c r="B19" s="17" t="s">
        <v>36</v>
      </c>
    </row>
    <row r="20" ht="22.5" customHeight="1">
      <c r="B20" s="17" t="s">
        <v>40</v>
      </c>
    </row>
    <row r="21" ht="22.5" customHeight="1">
      <c r="B21" s="17" t="s">
        <v>43</v>
      </c>
    </row>
    <row r="22" ht="22.5" customHeight="1">
      <c r="B22" s="17" t="s">
        <v>44</v>
      </c>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B21:C21"/>
    <mergeCell ref="B22:C22"/>
    <mergeCell ref="B1:C1"/>
    <mergeCell ref="B2:C2"/>
    <mergeCell ref="B4:C4"/>
    <mergeCell ref="B11:C11"/>
    <mergeCell ref="B18:C18"/>
    <mergeCell ref="B19:C19"/>
    <mergeCell ref="B20:C20"/>
  </mergeCells>
  <printOptions/>
  <pageMargins bottom="1.0" footer="0.0" header="0.0" left="0.75" right="0.75" top="1.0"/>
  <pageSetup fitToHeight="0"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sheetViews>
  <sheetFormatPr customHeight="1" defaultColWidth="14.43" defaultRowHeight="15.0"/>
  <cols>
    <col customWidth="1" min="1" max="1" width="3.0"/>
    <col customWidth="1" min="2" max="2" width="36.0"/>
    <col customWidth="1" min="3" max="3" width="46.0"/>
    <col customWidth="1" min="4" max="26" width="8.57"/>
  </cols>
  <sheetData>
    <row r="1" ht="37.5" customHeight="1">
      <c r="B1" s="5" t="s">
        <v>1</v>
      </c>
      <c r="C1" s="2"/>
    </row>
    <row r="2" ht="21.75" customHeight="1">
      <c r="B2" s="11" t="s">
        <v>18</v>
      </c>
    </row>
    <row r="4" ht="24.0" customHeight="1">
      <c r="B4" s="4" t="s">
        <v>21</v>
      </c>
      <c r="C4" s="6"/>
    </row>
    <row r="5" ht="25.5" customHeight="1">
      <c r="B5" s="14" t="s">
        <v>25</v>
      </c>
      <c r="C5" s="16" t="s">
        <v>28</v>
      </c>
    </row>
    <row r="6" ht="25.5" customHeight="1">
      <c r="B6" s="14" t="s">
        <v>30</v>
      </c>
      <c r="C6" s="16" t="s">
        <v>31</v>
      </c>
    </row>
    <row r="7" ht="25.5" customHeight="1">
      <c r="B7" s="14" t="s">
        <v>32</v>
      </c>
      <c r="C7" s="16" t="s">
        <v>33</v>
      </c>
    </row>
    <row r="8" ht="25.5" customHeight="1">
      <c r="B8" s="14" t="s">
        <v>34</v>
      </c>
      <c r="C8" s="16" t="s">
        <v>35</v>
      </c>
    </row>
    <row r="9" ht="25.5" customHeight="1">
      <c r="B9" s="14" t="s">
        <v>37</v>
      </c>
      <c r="C9" s="16" t="s">
        <v>38</v>
      </c>
    </row>
    <row r="10" ht="25.5" customHeight="1">
      <c r="B10" s="14" t="s">
        <v>39</v>
      </c>
      <c r="C10" s="16" t="s">
        <v>41</v>
      </c>
    </row>
    <row r="11" ht="24.0" customHeight="1">
      <c r="B11" s="4" t="s">
        <v>42</v>
      </c>
      <c r="C11" s="6"/>
    </row>
    <row r="12" ht="25.5" customHeight="1">
      <c r="B12" s="14" t="s">
        <v>45</v>
      </c>
      <c r="C12" s="18">
        <v>46335.0</v>
      </c>
    </row>
    <row r="13" ht="25.5" customHeight="1">
      <c r="B13" s="14" t="s">
        <v>46</v>
      </c>
      <c r="C13" s="16">
        <v>2.0</v>
      </c>
    </row>
    <row r="14" ht="25.5" customHeight="1">
      <c r="B14" s="14" t="s">
        <v>47</v>
      </c>
      <c r="C14" s="29">
        <f>EDATE(C12,C13)-1</f>
        <v>46395</v>
      </c>
    </row>
    <row r="15" ht="25.5" customHeight="1">
      <c r="B15" s="14" t="s">
        <v>80</v>
      </c>
      <c r="C15" s="16" t="s">
        <v>81</v>
      </c>
    </row>
    <row r="17" ht="30.0" customHeight="1">
      <c r="B17" s="28" t="s">
        <v>82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B1:C1"/>
    <mergeCell ref="B2:C2"/>
    <mergeCell ref="B4:C4"/>
    <mergeCell ref="B11:C11"/>
    <mergeCell ref="B17:C17"/>
  </mergeCells>
  <dataValidations>
    <dataValidation type="list" allowBlank="1" sqref="C15">
      <formula1>"Thứ 2 - Thứ 6,Thứ 2 - Thứ 7"</formula1>
    </dataValidation>
    <dataValidation type="date" operator="greaterThan" allowBlank="1" sqref="C12">
      <formula1>36526.0</formula1>
    </dataValidation>
    <dataValidation type="decimal" allowBlank="1" sqref="C13">
      <formula1>1.0</formula1>
      <formula2>12.0</formula2>
    </dataValidation>
  </dataValidations>
  <printOptions/>
  <pageMargins bottom="1.0" footer="0.0" header="0.0" left="0.75" right="0.75" top="1.0"/>
  <pageSetup fitToHeight="0"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pane xSplit="3.0" ySplit="4.0" topLeftCell="D5" activePane="bottomRight" state="frozen"/>
      <selection activeCell="D1" sqref="D1" pane="topRight"/>
      <selection activeCell="A5" sqref="A5" pane="bottomLeft"/>
      <selection activeCell="D5" sqref="D5" pane="bottomRight"/>
    </sheetView>
  </sheetViews>
  <sheetFormatPr customHeight="1" defaultColWidth="14.43" defaultRowHeight="15.0"/>
  <cols>
    <col customWidth="1" min="1" max="1" width="6.0"/>
    <col customWidth="1" min="2" max="2" width="22.0"/>
    <col customWidth="1" min="3" max="3" width="42.0"/>
    <col customWidth="1" min="4" max="4" width="36.0"/>
    <col customWidth="1" min="5" max="5" width="16.0"/>
    <col customWidth="1" min="6" max="6" width="18.0"/>
    <col customWidth="1" min="7" max="7" width="12.0"/>
    <col customWidth="1" min="8" max="8" width="9.0"/>
    <col customWidth="1" min="9" max="10" width="13.0"/>
    <col customWidth="1" min="11" max="11" width="15.0"/>
    <col customWidth="1" min="12" max="12" width="14.0"/>
    <col customWidth="1" min="13" max="13" width="18.0"/>
    <col customWidth="1" min="14" max="14" width="10.0"/>
    <col customWidth="1" min="15" max="15" width="26.0"/>
    <col customWidth="1" min="16" max="29" width="7.43"/>
  </cols>
  <sheetData>
    <row r="1" ht="39.75" customHeight="1">
      <c r="A1" s="21"/>
      <c r="B1" s="23"/>
      <c r="C1" s="23"/>
      <c r="D1" s="25" t="s">
        <v>55</v>
      </c>
      <c r="E1" s="19"/>
      <c r="F1" s="19"/>
      <c r="G1" s="19"/>
      <c r="H1" s="19"/>
      <c r="I1" s="19"/>
      <c r="J1" s="19"/>
      <c r="K1" s="19"/>
      <c r="L1" s="19"/>
      <c r="M1" s="19"/>
      <c r="N1" s="23"/>
      <c r="O1" s="23"/>
      <c r="P1" s="23"/>
      <c r="Q1" s="23"/>
      <c r="R1" s="23"/>
      <c r="S1" s="23"/>
      <c r="T1" s="23"/>
      <c r="U1" s="23"/>
      <c r="V1" s="23"/>
      <c r="W1" s="23"/>
      <c r="X1" s="23"/>
      <c r="Y1" s="23"/>
      <c r="Z1" s="23"/>
      <c r="AA1" s="23"/>
      <c r="AB1" s="23"/>
      <c r="AC1" s="30"/>
    </row>
    <row r="2" ht="25.5" customHeight="1">
      <c r="A2" s="31" t="str">
        <f>"Nhân viên: "&amp;'Thông tin chung'!C5&amp;"   |   Vị trí: "&amp;'Thông tin chung'!C6&amp;"   |   Phòng ban: "&amp;'Thông tin chung'!C7&amp;"   |   Ngày nhận việc: "&amp;TEXT('Thông tin chung'!C12,"dd/mm/yyyy")&amp;"   |   Kết thúc thử việc: "&amp;TEXT('Thông tin chung'!C14,"dd/mm/yyyy")</f>
        <v>Nhân viên: Nguyễn Văn A   |   Vị trí: Chuyên viên Kinh doanh   |   Phòng ban: Phòng Kinh doanh   |   Ngày nhận việc: 09/11/2026   |   Kết thúc thử việc: 08/01/2027</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2"/>
    </row>
    <row r="3" ht="21.75" customHeight="1">
      <c r="A3" s="32" t="s">
        <v>83</v>
      </c>
      <c r="B3" s="33"/>
      <c r="C3" s="33"/>
      <c r="D3" s="33"/>
      <c r="E3" s="33"/>
      <c r="F3" s="34"/>
      <c r="G3" s="32" t="s">
        <v>84</v>
      </c>
      <c r="H3" s="33"/>
      <c r="I3" s="33"/>
      <c r="J3" s="34"/>
      <c r="K3" s="32" t="s">
        <v>85</v>
      </c>
      <c r="L3" s="33"/>
      <c r="M3" s="33"/>
      <c r="N3" s="33"/>
      <c r="O3" s="34"/>
      <c r="P3" s="32" t="s">
        <v>86</v>
      </c>
      <c r="Q3" s="33"/>
      <c r="R3" s="33"/>
      <c r="S3" s="33"/>
      <c r="T3" s="33"/>
      <c r="U3" s="33"/>
      <c r="V3" s="33"/>
      <c r="W3" s="33"/>
      <c r="X3" s="33"/>
      <c r="Y3" s="33"/>
      <c r="Z3" s="33"/>
      <c r="AA3" s="33"/>
      <c r="AB3" s="33"/>
      <c r="AC3" s="34"/>
    </row>
    <row r="4" ht="49.5" customHeight="1">
      <c r="A4" s="22" t="s">
        <v>87</v>
      </c>
      <c r="B4" s="22" t="s">
        <v>88</v>
      </c>
      <c r="C4" s="22" t="s">
        <v>89</v>
      </c>
      <c r="D4" s="22" t="s">
        <v>90</v>
      </c>
      <c r="E4" s="22" t="s">
        <v>91</v>
      </c>
      <c r="F4" s="22" t="s">
        <v>92</v>
      </c>
      <c r="G4" s="22" t="s">
        <v>93</v>
      </c>
      <c r="H4" s="22" t="s">
        <v>94</v>
      </c>
      <c r="I4" s="22" t="s">
        <v>95</v>
      </c>
      <c r="J4" s="22" t="s">
        <v>96</v>
      </c>
      <c r="K4" s="22" t="s">
        <v>52</v>
      </c>
      <c r="L4" s="22" t="s">
        <v>97</v>
      </c>
      <c r="M4" s="22" t="s">
        <v>98</v>
      </c>
      <c r="N4" s="22" t="s">
        <v>99</v>
      </c>
      <c r="O4" s="22" t="s">
        <v>100</v>
      </c>
      <c r="P4" s="35">
        <f>IF(COUNT($I$5:$I$54)=0,'Thông tin chung'!$C$12-WEEKDAY('Thông tin chung'!$C$12,2)+1,MIN($I$5:$I$54)-WEEKDAY(MIN($I$5:$I$54),2)+1)</f>
        <v>46328</v>
      </c>
      <c r="Q4" s="35">
        <f t="shared" ref="Q4:AC4" si="1">P4+7</f>
        <v>46335</v>
      </c>
      <c r="R4" s="35">
        <f t="shared" si="1"/>
        <v>46342</v>
      </c>
      <c r="S4" s="35">
        <f t="shared" si="1"/>
        <v>46349</v>
      </c>
      <c r="T4" s="35">
        <f t="shared" si="1"/>
        <v>46356</v>
      </c>
      <c r="U4" s="35">
        <f t="shared" si="1"/>
        <v>46363</v>
      </c>
      <c r="V4" s="35">
        <f t="shared" si="1"/>
        <v>46370</v>
      </c>
      <c r="W4" s="35">
        <f t="shared" si="1"/>
        <v>46377</v>
      </c>
      <c r="X4" s="35">
        <f t="shared" si="1"/>
        <v>46384</v>
      </c>
      <c r="Y4" s="35">
        <f t="shared" si="1"/>
        <v>46391</v>
      </c>
      <c r="Z4" s="35">
        <f t="shared" si="1"/>
        <v>46398</v>
      </c>
      <c r="AA4" s="35">
        <f t="shared" si="1"/>
        <v>46405</v>
      </c>
      <c r="AB4" s="35">
        <f t="shared" si="1"/>
        <v>46412</v>
      </c>
      <c r="AC4" s="35">
        <f t="shared" si="1"/>
        <v>46419</v>
      </c>
    </row>
    <row r="5" ht="43.5" customHeight="1">
      <c r="A5" s="36">
        <f t="shared" ref="A5:A54" si="2">IF($C5="","",ROW()-4)</f>
        <v>1</v>
      </c>
      <c r="B5" s="37" t="s">
        <v>56</v>
      </c>
      <c r="C5" s="37" t="s">
        <v>102</v>
      </c>
      <c r="D5" s="37" t="s">
        <v>103</v>
      </c>
      <c r="E5" s="38" t="s">
        <v>57</v>
      </c>
      <c r="F5" s="37" t="s">
        <v>104</v>
      </c>
      <c r="G5" s="38">
        <v>-3.0</v>
      </c>
      <c r="H5" s="38">
        <v>2.0</v>
      </c>
      <c r="I5" s="39">
        <f>IF(OR($C5="",$G5=""),"",_xlfn.WORKDAY.INTL('Thông tin chung'!$C$12,$G5-1,IF('Thông tin chung'!$C$15="Thứ 2 - Thứ 7",11,1),'Danh mục'!$D$5:$D$19))</f>
        <v>46329</v>
      </c>
      <c r="J5" s="39">
        <f>IF(OR($I5="",$H5=""),"",_xlfn.WORKDAY.INTL($I5,$H5-1,IF('Thông tin chung'!$C$15="Thứ 2 - Thứ 7",11,1),'Danh mục'!$D$5:$D$19))</f>
        <v>46330</v>
      </c>
      <c r="K5" s="38" t="s">
        <v>58</v>
      </c>
      <c r="L5" s="40"/>
      <c r="M5" s="41" t="str">
        <f t="shared" ref="M5:M54" si="3">IF(OR($C5="",$J5=""),"",IF($K5="Hoàn thành",IF(AND($L5&lt;&gt;"",$L5&gt;$J5),"Hoàn thành trễ","Hoàn thành đúng hạn"),IF($K5="Tạm hoãn","Tạm hoãn",IF(TODAY()&gt;$J5,"Trễ hạn",IF(TODAY()&lt;$I5,"Chưa đến hạn",IF($J5-TODAY()&lt;=1,"Sắp đến hạn","Đang trong hạn"))))))</f>
        <v>Chưa đến hạn</v>
      </c>
      <c r="N5" s="38"/>
      <c r="O5" s="37"/>
      <c r="P5" s="38"/>
      <c r="Q5" s="38"/>
      <c r="R5" s="38"/>
      <c r="S5" s="38"/>
      <c r="T5" s="38"/>
      <c r="U5" s="38"/>
      <c r="V5" s="38"/>
      <c r="W5" s="38"/>
      <c r="X5" s="38"/>
      <c r="Y5" s="38"/>
      <c r="Z5" s="38"/>
      <c r="AA5" s="38"/>
      <c r="AB5" s="38"/>
      <c r="AC5" s="38"/>
    </row>
    <row r="6" ht="43.5" customHeight="1">
      <c r="A6" s="36">
        <f t="shared" si="2"/>
        <v>2</v>
      </c>
      <c r="B6" s="37" t="s">
        <v>56</v>
      </c>
      <c r="C6" s="37" t="s">
        <v>105</v>
      </c>
      <c r="D6" s="37" t="s">
        <v>106</v>
      </c>
      <c r="E6" s="38" t="s">
        <v>57</v>
      </c>
      <c r="F6" s="37" t="s">
        <v>107</v>
      </c>
      <c r="G6" s="38">
        <v>-1.0</v>
      </c>
      <c r="H6" s="38">
        <v>2.0</v>
      </c>
      <c r="I6" s="39">
        <f>IF(OR($C6="",$G6=""),"",_xlfn.WORKDAY.INTL('Thông tin chung'!$C$12,$G6-1,IF('Thông tin chung'!$C$15="Thứ 2 - Thứ 7",11,1),'Danh mục'!$D$5:$D$19))</f>
        <v>46331</v>
      </c>
      <c r="J6" s="39">
        <f>IF(OR($I6="",$H6=""),"",_xlfn.WORKDAY.INTL($I6,$H6-1,IF('Thông tin chung'!$C$15="Thứ 2 - Thứ 7",11,1),'Danh mục'!$D$5:$D$19))</f>
        <v>46332</v>
      </c>
      <c r="K6" s="38" t="s">
        <v>58</v>
      </c>
      <c r="L6" s="40"/>
      <c r="M6" s="41" t="str">
        <f t="shared" si="3"/>
        <v>Chưa đến hạn</v>
      </c>
      <c r="N6" s="38"/>
      <c r="O6" s="37"/>
      <c r="P6" s="38"/>
      <c r="Q6" s="38"/>
      <c r="R6" s="38"/>
      <c r="S6" s="38"/>
      <c r="T6" s="38"/>
      <c r="U6" s="38"/>
      <c r="V6" s="38"/>
      <c r="W6" s="38"/>
      <c r="X6" s="38"/>
      <c r="Y6" s="38"/>
      <c r="Z6" s="38"/>
      <c r="AA6" s="38"/>
      <c r="AB6" s="38"/>
      <c r="AC6" s="38"/>
    </row>
    <row r="7" ht="43.5" customHeight="1">
      <c r="A7" s="36">
        <f t="shared" si="2"/>
        <v>3</v>
      </c>
      <c r="B7" s="37" t="s">
        <v>56</v>
      </c>
      <c r="C7" s="37" t="s">
        <v>120</v>
      </c>
      <c r="D7" s="37" t="s">
        <v>121</v>
      </c>
      <c r="E7" s="38" t="s">
        <v>61</v>
      </c>
      <c r="F7" s="37" t="s">
        <v>122</v>
      </c>
      <c r="G7" s="38">
        <v>0.0</v>
      </c>
      <c r="H7" s="38">
        <v>1.0</v>
      </c>
      <c r="I7" s="39">
        <f>IF(OR($C7="",$G7=""),"",_xlfn.WORKDAY.INTL('Thông tin chung'!$C$12,$G7-1,IF('Thông tin chung'!$C$15="Thứ 2 - Thứ 7",11,1),'Danh mục'!$D$5:$D$19))</f>
        <v>46332</v>
      </c>
      <c r="J7" s="39">
        <f>IF(OR($I7="",$H7=""),"",_xlfn.WORKDAY.INTL($I7,$H7-1,IF('Thông tin chung'!$C$15="Thứ 2 - Thứ 7",11,1),'Danh mục'!$D$5:$D$19))</f>
        <v>46332</v>
      </c>
      <c r="K7" s="38" t="s">
        <v>58</v>
      </c>
      <c r="L7" s="40"/>
      <c r="M7" s="41" t="str">
        <f t="shared" si="3"/>
        <v>Chưa đến hạn</v>
      </c>
      <c r="N7" s="38"/>
      <c r="O7" s="37"/>
      <c r="P7" s="38"/>
      <c r="Q7" s="38"/>
      <c r="R7" s="38"/>
      <c r="S7" s="38"/>
      <c r="T7" s="38"/>
      <c r="U7" s="38"/>
      <c r="V7" s="38"/>
      <c r="W7" s="38"/>
      <c r="X7" s="38"/>
      <c r="Y7" s="38"/>
      <c r="Z7" s="38"/>
      <c r="AA7" s="38"/>
      <c r="AB7" s="38"/>
      <c r="AC7" s="38"/>
    </row>
    <row r="8" ht="43.5" customHeight="1">
      <c r="A8" s="36">
        <f t="shared" si="2"/>
        <v>4</v>
      </c>
      <c r="B8" s="37" t="s">
        <v>60</v>
      </c>
      <c r="C8" s="37" t="s">
        <v>123</v>
      </c>
      <c r="D8" s="37" t="s">
        <v>124</v>
      </c>
      <c r="E8" s="38" t="s">
        <v>64</v>
      </c>
      <c r="F8" s="37" t="s">
        <v>125</v>
      </c>
      <c r="G8" s="38">
        <v>1.0</v>
      </c>
      <c r="H8" s="38">
        <v>1.0</v>
      </c>
      <c r="I8" s="39">
        <f>IF(OR($C8="",$G8=""),"",_xlfn.WORKDAY.INTL('Thông tin chung'!$C$12,$G8-1,IF('Thông tin chung'!$C$15="Thứ 2 - Thứ 7",11,1),'Danh mục'!$D$5:$D$19))</f>
        <v>46335</v>
      </c>
      <c r="J8" s="39">
        <f>IF(OR($I8="",$H8=""),"",_xlfn.WORKDAY.INTL($I8,$H8-1,IF('Thông tin chung'!$C$15="Thứ 2 - Thứ 7",11,1),'Danh mục'!$D$5:$D$19))</f>
        <v>46335</v>
      </c>
      <c r="K8" s="38" t="s">
        <v>58</v>
      </c>
      <c r="L8" s="40"/>
      <c r="M8" s="41" t="str">
        <f t="shared" si="3"/>
        <v>Chưa đến hạn</v>
      </c>
      <c r="N8" s="38"/>
      <c r="O8" s="37"/>
      <c r="P8" s="38"/>
      <c r="Q8" s="38"/>
      <c r="R8" s="38"/>
      <c r="S8" s="38"/>
      <c r="T8" s="38"/>
      <c r="U8" s="38"/>
      <c r="V8" s="38"/>
      <c r="W8" s="38"/>
      <c r="X8" s="38"/>
      <c r="Y8" s="38"/>
      <c r="Z8" s="38"/>
      <c r="AA8" s="38"/>
      <c r="AB8" s="38"/>
      <c r="AC8" s="38"/>
    </row>
    <row r="9" ht="43.5" customHeight="1">
      <c r="A9" s="36">
        <f t="shared" si="2"/>
        <v>5</v>
      </c>
      <c r="B9" s="37" t="s">
        <v>60</v>
      </c>
      <c r="C9" s="37" t="s">
        <v>126</v>
      </c>
      <c r="D9" s="37" t="s">
        <v>127</v>
      </c>
      <c r="E9" s="38" t="s">
        <v>67</v>
      </c>
      <c r="F9" s="37" t="s">
        <v>122</v>
      </c>
      <c r="G9" s="38">
        <v>1.0</v>
      </c>
      <c r="H9" s="38">
        <v>1.0</v>
      </c>
      <c r="I9" s="39">
        <f>IF(OR($C9="",$G9=""),"",_xlfn.WORKDAY.INTL('Thông tin chung'!$C$12,$G9-1,IF('Thông tin chung'!$C$15="Thứ 2 - Thứ 7",11,1),'Danh mục'!$D$5:$D$19))</f>
        <v>46335</v>
      </c>
      <c r="J9" s="39">
        <f>IF(OR($I9="",$H9=""),"",_xlfn.WORKDAY.INTL($I9,$H9-1,IF('Thông tin chung'!$C$15="Thứ 2 - Thứ 7",11,1),'Danh mục'!$D$5:$D$19))</f>
        <v>46335</v>
      </c>
      <c r="K9" s="38" t="s">
        <v>58</v>
      </c>
      <c r="L9" s="40"/>
      <c r="M9" s="41" t="str">
        <f t="shared" si="3"/>
        <v>Chưa đến hạn</v>
      </c>
      <c r="N9" s="38"/>
      <c r="O9" s="37"/>
      <c r="P9" s="38"/>
      <c r="Q9" s="38"/>
      <c r="R9" s="38"/>
      <c r="S9" s="38"/>
      <c r="T9" s="38"/>
      <c r="U9" s="38"/>
      <c r="V9" s="38"/>
      <c r="W9" s="38"/>
      <c r="X9" s="38"/>
      <c r="Y9" s="38"/>
      <c r="Z9" s="38"/>
      <c r="AA9" s="38"/>
      <c r="AB9" s="38"/>
      <c r="AC9" s="38"/>
    </row>
    <row r="10" ht="43.5" customHeight="1">
      <c r="A10" s="36">
        <f t="shared" si="2"/>
        <v>6</v>
      </c>
      <c r="B10" s="37" t="s">
        <v>60</v>
      </c>
      <c r="C10" s="37" t="s">
        <v>128</v>
      </c>
      <c r="D10" s="37" t="s">
        <v>129</v>
      </c>
      <c r="E10" s="38" t="s">
        <v>67</v>
      </c>
      <c r="F10" s="37" t="s">
        <v>122</v>
      </c>
      <c r="G10" s="38">
        <v>2.0</v>
      </c>
      <c r="H10" s="38">
        <v>1.0</v>
      </c>
      <c r="I10" s="39">
        <f>IF(OR($C10="",$G10=""),"",_xlfn.WORKDAY.INTL('Thông tin chung'!$C$12,$G10-1,IF('Thông tin chung'!$C$15="Thứ 2 - Thứ 7",11,1),'Danh mục'!$D$5:$D$19))</f>
        <v>46336</v>
      </c>
      <c r="J10" s="39">
        <f>IF(OR($I10="",$H10=""),"",_xlfn.WORKDAY.INTL($I10,$H10-1,IF('Thông tin chung'!$C$15="Thứ 2 - Thứ 7",11,1),'Danh mục'!$D$5:$D$19))</f>
        <v>46336</v>
      </c>
      <c r="K10" s="38" t="s">
        <v>58</v>
      </c>
      <c r="L10" s="40"/>
      <c r="M10" s="41" t="str">
        <f t="shared" si="3"/>
        <v>Chưa đến hạn</v>
      </c>
      <c r="N10" s="38"/>
      <c r="O10" s="37"/>
      <c r="P10" s="38"/>
      <c r="Q10" s="38"/>
      <c r="R10" s="38"/>
      <c r="S10" s="38"/>
      <c r="T10" s="38"/>
      <c r="U10" s="38"/>
      <c r="V10" s="38"/>
      <c r="W10" s="38"/>
      <c r="X10" s="38"/>
      <c r="Y10" s="38"/>
      <c r="Z10" s="38"/>
      <c r="AA10" s="38"/>
      <c r="AB10" s="38"/>
      <c r="AC10" s="38"/>
    </row>
    <row r="11" ht="43.5" customHeight="1">
      <c r="A11" s="36">
        <f t="shared" si="2"/>
        <v>7</v>
      </c>
      <c r="B11" s="37" t="s">
        <v>60</v>
      </c>
      <c r="C11" s="37" t="s">
        <v>130</v>
      </c>
      <c r="D11" s="37" t="s">
        <v>131</v>
      </c>
      <c r="E11" s="38" t="s">
        <v>74</v>
      </c>
      <c r="F11" s="37" t="s">
        <v>132</v>
      </c>
      <c r="G11" s="38">
        <v>2.0</v>
      </c>
      <c r="H11" s="38">
        <v>1.0</v>
      </c>
      <c r="I11" s="39">
        <f>IF(OR($C11="",$G11=""),"",_xlfn.WORKDAY.INTL('Thông tin chung'!$C$12,$G11-1,IF('Thông tin chung'!$C$15="Thứ 2 - Thứ 7",11,1),'Danh mục'!$D$5:$D$19))</f>
        <v>46336</v>
      </c>
      <c r="J11" s="39">
        <f>IF(OR($I11="",$H11=""),"",_xlfn.WORKDAY.INTL($I11,$H11-1,IF('Thông tin chung'!$C$15="Thứ 2 - Thứ 7",11,1),'Danh mục'!$D$5:$D$19))</f>
        <v>46336</v>
      </c>
      <c r="K11" s="38" t="s">
        <v>58</v>
      </c>
      <c r="L11" s="40"/>
      <c r="M11" s="41" t="str">
        <f t="shared" si="3"/>
        <v>Chưa đến hạn</v>
      </c>
      <c r="N11" s="38"/>
      <c r="O11" s="37"/>
      <c r="P11" s="38"/>
      <c r="Q11" s="38"/>
      <c r="R11" s="38"/>
      <c r="S11" s="38"/>
      <c r="T11" s="38"/>
      <c r="U11" s="38"/>
      <c r="V11" s="38"/>
      <c r="W11" s="38"/>
      <c r="X11" s="38"/>
      <c r="Y11" s="38"/>
      <c r="Z11" s="38"/>
      <c r="AA11" s="38"/>
      <c r="AB11" s="38"/>
      <c r="AC11" s="38"/>
    </row>
    <row r="12" ht="43.5" customHeight="1">
      <c r="A12" s="36">
        <f t="shared" si="2"/>
        <v>8</v>
      </c>
      <c r="B12" s="37" t="s">
        <v>60</v>
      </c>
      <c r="C12" s="37" t="s">
        <v>133</v>
      </c>
      <c r="D12" s="37" t="s">
        <v>134</v>
      </c>
      <c r="E12" s="38" t="s">
        <v>67</v>
      </c>
      <c r="F12" s="37" t="s">
        <v>135</v>
      </c>
      <c r="G12" s="38">
        <v>3.0</v>
      </c>
      <c r="H12" s="38">
        <v>2.0</v>
      </c>
      <c r="I12" s="39">
        <f>IF(OR($C12="",$G12=""),"",_xlfn.WORKDAY.INTL('Thông tin chung'!$C$12,$G12-1,IF('Thông tin chung'!$C$15="Thứ 2 - Thứ 7",11,1),'Danh mục'!$D$5:$D$19))</f>
        <v>46337</v>
      </c>
      <c r="J12" s="39">
        <f>IF(OR($I12="",$H12=""),"",_xlfn.WORKDAY.INTL($I12,$H12-1,IF('Thông tin chung'!$C$15="Thứ 2 - Thứ 7",11,1),'Danh mục'!$D$5:$D$19))</f>
        <v>46338</v>
      </c>
      <c r="K12" s="38" t="s">
        <v>58</v>
      </c>
      <c r="L12" s="40"/>
      <c r="M12" s="41" t="str">
        <f t="shared" si="3"/>
        <v>Chưa đến hạn</v>
      </c>
      <c r="N12" s="38"/>
      <c r="O12" s="37"/>
      <c r="P12" s="38"/>
      <c r="Q12" s="38"/>
      <c r="R12" s="38"/>
      <c r="S12" s="38"/>
      <c r="T12" s="38"/>
      <c r="U12" s="38"/>
      <c r="V12" s="38"/>
      <c r="W12" s="38"/>
      <c r="X12" s="38"/>
      <c r="Y12" s="38"/>
      <c r="Z12" s="38"/>
      <c r="AA12" s="38"/>
      <c r="AB12" s="38"/>
      <c r="AC12" s="38"/>
    </row>
    <row r="13" ht="43.5" customHeight="1">
      <c r="A13" s="36">
        <f t="shared" si="2"/>
        <v>9</v>
      </c>
      <c r="B13" s="37" t="s">
        <v>60</v>
      </c>
      <c r="C13" s="37" t="s">
        <v>136</v>
      </c>
      <c r="D13" s="37" t="s">
        <v>137</v>
      </c>
      <c r="E13" s="38" t="s">
        <v>77</v>
      </c>
      <c r="F13" s="37" t="s">
        <v>34</v>
      </c>
      <c r="G13" s="38">
        <v>4.0</v>
      </c>
      <c r="H13" s="38">
        <v>1.0</v>
      </c>
      <c r="I13" s="39">
        <f>IF(OR($C13="",$G13=""),"",_xlfn.WORKDAY.INTL('Thông tin chung'!$C$12,$G13-1,IF('Thông tin chung'!$C$15="Thứ 2 - Thứ 7",11,1),'Danh mục'!$D$5:$D$19))</f>
        <v>46338</v>
      </c>
      <c r="J13" s="39">
        <f>IF(OR($I13="",$H13=""),"",_xlfn.WORKDAY.INTL($I13,$H13-1,IF('Thông tin chung'!$C$15="Thứ 2 - Thứ 7",11,1),'Danh mục'!$D$5:$D$19))</f>
        <v>46338</v>
      </c>
      <c r="K13" s="38" t="s">
        <v>58</v>
      </c>
      <c r="L13" s="40"/>
      <c r="M13" s="41" t="str">
        <f t="shared" si="3"/>
        <v>Chưa đến hạn</v>
      </c>
      <c r="N13" s="38"/>
      <c r="O13" s="37"/>
      <c r="P13" s="38"/>
      <c r="Q13" s="38"/>
      <c r="R13" s="38"/>
      <c r="S13" s="38"/>
      <c r="T13" s="38"/>
      <c r="U13" s="38"/>
      <c r="V13" s="38"/>
      <c r="W13" s="38"/>
      <c r="X13" s="38"/>
      <c r="Y13" s="38"/>
      <c r="Z13" s="38"/>
      <c r="AA13" s="38"/>
      <c r="AB13" s="38"/>
      <c r="AC13" s="38"/>
    </row>
    <row r="14" ht="43.5" customHeight="1">
      <c r="A14" s="36">
        <f t="shared" si="2"/>
        <v>10</v>
      </c>
      <c r="B14" s="37" t="s">
        <v>60</v>
      </c>
      <c r="C14" s="37" t="s">
        <v>139</v>
      </c>
      <c r="D14" s="37" t="s">
        <v>140</v>
      </c>
      <c r="E14" s="38" t="s">
        <v>77</v>
      </c>
      <c r="F14" s="37" t="s">
        <v>141</v>
      </c>
      <c r="G14" s="38">
        <v>5.0</v>
      </c>
      <c r="H14" s="38">
        <v>1.0</v>
      </c>
      <c r="I14" s="39">
        <f>IF(OR($C14="",$G14=""),"",_xlfn.WORKDAY.INTL('Thông tin chung'!$C$12,$G14-1,IF('Thông tin chung'!$C$15="Thứ 2 - Thứ 7",11,1),'Danh mục'!$D$5:$D$19))</f>
        <v>46339</v>
      </c>
      <c r="J14" s="39">
        <f>IF(OR($I14="",$H14=""),"",_xlfn.WORKDAY.INTL($I14,$H14-1,IF('Thông tin chung'!$C$15="Thứ 2 - Thứ 7",11,1),'Danh mục'!$D$5:$D$19))</f>
        <v>46339</v>
      </c>
      <c r="K14" s="38" t="s">
        <v>58</v>
      </c>
      <c r="L14" s="40"/>
      <c r="M14" s="41" t="str">
        <f t="shared" si="3"/>
        <v>Chưa đến hạn</v>
      </c>
      <c r="N14" s="38"/>
      <c r="O14" s="37"/>
      <c r="P14" s="38"/>
      <c r="Q14" s="38"/>
      <c r="R14" s="38"/>
      <c r="S14" s="38"/>
      <c r="T14" s="38"/>
      <c r="U14" s="38"/>
      <c r="V14" s="38"/>
      <c r="W14" s="38"/>
      <c r="X14" s="38"/>
      <c r="Y14" s="38"/>
      <c r="Z14" s="38"/>
      <c r="AA14" s="38"/>
      <c r="AB14" s="38"/>
      <c r="AC14" s="38"/>
    </row>
    <row r="15" ht="43.5" customHeight="1">
      <c r="A15" s="36">
        <f t="shared" si="2"/>
        <v>11</v>
      </c>
      <c r="B15" s="37" t="s">
        <v>63</v>
      </c>
      <c r="C15" s="37" t="s">
        <v>142</v>
      </c>
      <c r="D15" s="37" t="s">
        <v>143</v>
      </c>
      <c r="E15" s="38" t="s">
        <v>70</v>
      </c>
      <c r="F15" s="37" t="s">
        <v>144</v>
      </c>
      <c r="G15" s="38">
        <v>6.0</v>
      </c>
      <c r="H15" s="38">
        <v>5.0</v>
      </c>
      <c r="I15" s="39">
        <f>IF(OR($C15="",$G15=""),"",_xlfn.WORKDAY.INTL('Thông tin chung'!$C$12,$G15-1,IF('Thông tin chung'!$C$15="Thứ 2 - Thứ 7",11,1),'Danh mục'!$D$5:$D$19))</f>
        <v>46342</v>
      </c>
      <c r="J15" s="39">
        <f>IF(OR($I15="",$H15=""),"",_xlfn.WORKDAY.INTL($I15,$H15-1,IF('Thông tin chung'!$C$15="Thứ 2 - Thứ 7",11,1),'Danh mục'!$D$5:$D$19))</f>
        <v>46346</v>
      </c>
      <c r="K15" s="38" t="s">
        <v>58</v>
      </c>
      <c r="L15" s="40"/>
      <c r="M15" s="41" t="str">
        <f t="shared" si="3"/>
        <v>Chưa đến hạn</v>
      </c>
      <c r="N15" s="38"/>
      <c r="O15" s="37"/>
      <c r="P15" s="38"/>
      <c r="Q15" s="38"/>
      <c r="R15" s="38"/>
      <c r="S15" s="38"/>
      <c r="T15" s="38"/>
      <c r="U15" s="38"/>
      <c r="V15" s="38"/>
      <c r="W15" s="38"/>
      <c r="X15" s="38"/>
      <c r="Y15" s="38"/>
      <c r="Z15" s="38"/>
      <c r="AA15" s="38"/>
      <c r="AB15" s="38"/>
      <c r="AC15" s="38"/>
    </row>
    <row r="16" ht="43.5" customHeight="1">
      <c r="A16" s="36">
        <f t="shared" si="2"/>
        <v>12</v>
      </c>
      <c r="B16" s="37" t="s">
        <v>63</v>
      </c>
      <c r="C16" s="37" t="s">
        <v>145</v>
      </c>
      <c r="D16" s="37" t="s">
        <v>146</v>
      </c>
      <c r="E16" s="38" t="s">
        <v>72</v>
      </c>
      <c r="F16" s="37" t="s">
        <v>144</v>
      </c>
      <c r="G16" s="38">
        <v>6.0</v>
      </c>
      <c r="H16" s="38">
        <v>8.0</v>
      </c>
      <c r="I16" s="39">
        <f>IF(OR($C16="",$G16=""),"",_xlfn.WORKDAY.INTL('Thông tin chung'!$C$12,$G16-1,IF('Thông tin chung'!$C$15="Thứ 2 - Thứ 7",11,1),'Danh mục'!$D$5:$D$19))</f>
        <v>46342</v>
      </c>
      <c r="J16" s="39">
        <f>IF(OR($I16="",$H16=""),"",_xlfn.WORKDAY.INTL($I16,$H16-1,IF('Thông tin chung'!$C$15="Thứ 2 - Thứ 7",11,1),'Danh mục'!$D$5:$D$19))</f>
        <v>46351</v>
      </c>
      <c r="K16" s="38" t="s">
        <v>58</v>
      </c>
      <c r="L16" s="40"/>
      <c r="M16" s="41" t="str">
        <f t="shared" si="3"/>
        <v>Chưa đến hạn</v>
      </c>
      <c r="N16" s="38"/>
      <c r="O16" s="37"/>
      <c r="P16" s="38"/>
      <c r="Q16" s="38"/>
      <c r="R16" s="38"/>
      <c r="S16" s="38"/>
      <c r="T16" s="38"/>
      <c r="U16" s="38"/>
      <c r="V16" s="38"/>
      <c r="W16" s="38"/>
      <c r="X16" s="38"/>
      <c r="Y16" s="38"/>
      <c r="Z16" s="38"/>
      <c r="AA16" s="38"/>
      <c r="AB16" s="38"/>
      <c r="AC16" s="38"/>
    </row>
    <row r="17" ht="43.5" customHeight="1">
      <c r="A17" s="36">
        <f t="shared" si="2"/>
        <v>13</v>
      </c>
      <c r="B17" s="37" t="s">
        <v>63</v>
      </c>
      <c r="C17" s="37" t="s">
        <v>147</v>
      </c>
      <c r="D17" s="37" t="s">
        <v>148</v>
      </c>
      <c r="E17" s="38" t="s">
        <v>73</v>
      </c>
      <c r="F17" s="37" t="s">
        <v>144</v>
      </c>
      <c r="G17" s="38">
        <v>11.0</v>
      </c>
      <c r="H17" s="38">
        <v>5.0</v>
      </c>
      <c r="I17" s="39">
        <f>IF(OR($C17="",$G17=""),"",_xlfn.WORKDAY.INTL('Thông tin chung'!$C$12,$G17-1,IF('Thông tin chung'!$C$15="Thứ 2 - Thứ 7",11,1),'Danh mục'!$D$5:$D$19))</f>
        <v>46349</v>
      </c>
      <c r="J17" s="39">
        <f>IF(OR($I17="",$H17=""),"",_xlfn.WORKDAY.INTL($I17,$H17-1,IF('Thông tin chung'!$C$15="Thứ 2 - Thứ 7",11,1),'Danh mục'!$D$5:$D$19))</f>
        <v>46353</v>
      </c>
      <c r="K17" s="38" t="s">
        <v>58</v>
      </c>
      <c r="L17" s="40"/>
      <c r="M17" s="41" t="str">
        <f t="shared" si="3"/>
        <v>Chưa đến hạn</v>
      </c>
      <c r="N17" s="38"/>
      <c r="O17" s="37"/>
      <c r="P17" s="38"/>
      <c r="Q17" s="38"/>
      <c r="R17" s="38"/>
      <c r="S17" s="38"/>
      <c r="T17" s="38"/>
      <c r="U17" s="38"/>
      <c r="V17" s="38"/>
      <c r="W17" s="38"/>
      <c r="X17" s="38"/>
      <c r="Y17" s="38"/>
      <c r="Z17" s="38"/>
      <c r="AA17" s="38"/>
      <c r="AB17" s="38"/>
      <c r="AC17" s="38"/>
    </row>
    <row r="18" ht="43.5" customHeight="1">
      <c r="A18" s="36">
        <f t="shared" si="2"/>
        <v>14</v>
      </c>
      <c r="B18" s="37" t="s">
        <v>63</v>
      </c>
      <c r="C18" s="37" t="s">
        <v>149</v>
      </c>
      <c r="D18" s="37" t="s">
        <v>150</v>
      </c>
      <c r="E18" s="38" t="s">
        <v>74</v>
      </c>
      <c r="F18" s="37" t="s">
        <v>144</v>
      </c>
      <c r="G18" s="38">
        <v>14.0</v>
      </c>
      <c r="H18" s="38">
        <v>5.0</v>
      </c>
      <c r="I18" s="39">
        <f>IF(OR($C18="",$G18=""),"",_xlfn.WORKDAY.INTL('Thông tin chung'!$C$12,$G18-1,IF('Thông tin chung'!$C$15="Thứ 2 - Thứ 7",11,1),'Danh mục'!$D$5:$D$19))</f>
        <v>46352</v>
      </c>
      <c r="J18" s="39">
        <f>IF(OR($I18="",$H18=""),"",_xlfn.WORKDAY.INTL($I18,$H18-1,IF('Thông tin chung'!$C$15="Thứ 2 - Thứ 7",11,1),'Danh mục'!$D$5:$D$19))</f>
        <v>46358</v>
      </c>
      <c r="K18" s="38" t="s">
        <v>58</v>
      </c>
      <c r="L18" s="40"/>
      <c r="M18" s="41" t="str">
        <f t="shared" si="3"/>
        <v>Chưa đến hạn</v>
      </c>
      <c r="N18" s="38"/>
      <c r="O18" s="37"/>
      <c r="P18" s="38"/>
      <c r="Q18" s="38"/>
      <c r="R18" s="38"/>
      <c r="S18" s="38"/>
      <c r="T18" s="38"/>
      <c r="U18" s="38"/>
      <c r="V18" s="38"/>
      <c r="W18" s="38"/>
      <c r="X18" s="38"/>
      <c r="Y18" s="38"/>
      <c r="Z18" s="38"/>
      <c r="AA18" s="38"/>
      <c r="AB18" s="38"/>
      <c r="AC18" s="38"/>
    </row>
    <row r="19" ht="43.5" customHeight="1">
      <c r="A19" s="36">
        <f t="shared" si="2"/>
        <v>15</v>
      </c>
      <c r="B19" s="37" t="s">
        <v>63</v>
      </c>
      <c r="C19" s="37" t="s">
        <v>151</v>
      </c>
      <c r="D19" s="37" t="s">
        <v>152</v>
      </c>
      <c r="E19" s="38" t="s">
        <v>67</v>
      </c>
      <c r="F19" s="37" t="s">
        <v>135</v>
      </c>
      <c r="G19" s="38">
        <v>16.0</v>
      </c>
      <c r="H19" s="38">
        <v>2.0</v>
      </c>
      <c r="I19" s="39">
        <f>IF(OR($C19="",$G19=""),"",_xlfn.WORKDAY.INTL('Thông tin chung'!$C$12,$G19-1,IF('Thông tin chung'!$C$15="Thứ 2 - Thứ 7",11,1),'Danh mục'!$D$5:$D$19))</f>
        <v>46356</v>
      </c>
      <c r="J19" s="39">
        <f>IF(OR($I19="",$H19=""),"",_xlfn.WORKDAY.INTL($I19,$H19-1,IF('Thông tin chung'!$C$15="Thứ 2 - Thứ 7",11,1),'Danh mục'!$D$5:$D$19))</f>
        <v>46357</v>
      </c>
      <c r="K19" s="38" t="s">
        <v>58</v>
      </c>
      <c r="L19" s="40"/>
      <c r="M19" s="41" t="str">
        <f t="shared" si="3"/>
        <v>Chưa đến hạn</v>
      </c>
      <c r="N19" s="38"/>
      <c r="O19" s="37"/>
      <c r="P19" s="38"/>
      <c r="Q19" s="38"/>
      <c r="R19" s="38"/>
      <c r="S19" s="38"/>
      <c r="T19" s="38"/>
      <c r="U19" s="38"/>
      <c r="V19" s="38"/>
      <c r="W19" s="38"/>
      <c r="X19" s="38"/>
      <c r="Y19" s="38"/>
      <c r="Z19" s="38"/>
      <c r="AA19" s="38"/>
      <c r="AB19" s="38"/>
      <c r="AC19" s="38"/>
    </row>
    <row r="20" ht="43.5" customHeight="1">
      <c r="A20" s="36">
        <f t="shared" si="2"/>
        <v>16</v>
      </c>
      <c r="B20" s="37" t="s">
        <v>63</v>
      </c>
      <c r="C20" s="37" t="s">
        <v>153</v>
      </c>
      <c r="D20" s="37" t="s">
        <v>154</v>
      </c>
      <c r="E20" s="38" t="s">
        <v>76</v>
      </c>
      <c r="F20" s="37" t="s">
        <v>144</v>
      </c>
      <c r="G20" s="38">
        <v>20.0</v>
      </c>
      <c r="H20" s="38">
        <v>1.0</v>
      </c>
      <c r="I20" s="39">
        <f>IF(OR($C20="",$G20=""),"",_xlfn.WORKDAY.INTL('Thông tin chung'!$C$12,$G20-1,IF('Thông tin chung'!$C$15="Thứ 2 - Thứ 7",11,1),'Danh mục'!$D$5:$D$19))</f>
        <v>46360</v>
      </c>
      <c r="J20" s="39">
        <f>IF(OR($I20="",$H20=""),"",_xlfn.WORKDAY.INTL($I20,$H20-1,IF('Thông tin chung'!$C$15="Thứ 2 - Thứ 7",11,1),'Danh mục'!$D$5:$D$19))</f>
        <v>46360</v>
      </c>
      <c r="K20" s="38" t="s">
        <v>58</v>
      </c>
      <c r="L20" s="40"/>
      <c r="M20" s="41" t="str">
        <f t="shared" si="3"/>
        <v>Chưa đến hạn</v>
      </c>
      <c r="N20" s="38"/>
      <c r="O20" s="37"/>
      <c r="P20" s="38"/>
      <c r="Q20" s="38"/>
      <c r="R20" s="38"/>
      <c r="S20" s="38"/>
      <c r="T20" s="38"/>
      <c r="U20" s="38"/>
      <c r="V20" s="38"/>
      <c r="W20" s="38"/>
      <c r="X20" s="38"/>
      <c r="Y20" s="38"/>
      <c r="Z20" s="38"/>
      <c r="AA20" s="38"/>
      <c r="AB20" s="38"/>
      <c r="AC20" s="38"/>
    </row>
    <row r="21" ht="43.5" customHeight="1">
      <c r="A21" s="36">
        <f t="shared" si="2"/>
        <v>17</v>
      </c>
      <c r="B21" s="37" t="s">
        <v>63</v>
      </c>
      <c r="C21" s="37" t="s">
        <v>155</v>
      </c>
      <c r="D21" s="37" t="s">
        <v>156</v>
      </c>
      <c r="E21" s="38" t="s">
        <v>77</v>
      </c>
      <c r="F21" s="37" t="s">
        <v>34</v>
      </c>
      <c r="G21" s="38">
        <v>22.0</v>
      </c>
      <c r="H21" s="38">
        <v>1.0</v>
      </c>
      <c r="I21" s="39">
        <f>IF(OR($C21="",$G21=""),"",_xlfn.WORKDAY.INTL('Thông tin chung'!$C$12,$G21-1,IF('Thông tin chung'!$C$15="Thứ 2 - Thứ 7",11,1),'Danh mục'!$D$5:$D$19))</f>
        <v>46364</v>
      </c>
      <c r="J21" s="39">
        <f>IF(OR($I21="",$H21=""),"",_xlfn.WORKDAY.INTL($I21,$H21-1,IF('Thông tin chung'!$C$15="Thứ 2 - Thứ 7",11,1),'Danh mục'!$D$5:$D$19))</f>
        <v>46364</v>
      </c>
      <c r="K21" s="38" t="s">
        <v>58</v>
      </c>
      <c r="L21" s="40"/>
      <c r="M21" s="41" t="str">
        <f t="shared" si="3"/>
        <v>Chưa đến hạn</v>
      </c>
      <c r="N21" s="38"/>
      <c r="O21" s="37"/>
      <c r="P21" s="38"/>
      <c r="Q21" s="38"/>
      <c r="R21" s="38"/>
      <c r="S21" s="38"/>
      <c r="T21" s="38"/>
      <c r="U21" s="38"/>
      <c r="V21" s="38"/>
      <c r="W21" s="38"/>
      <c r="X21" s="38"/>
      <c r="Y21" s="38"/>
      <c r="Z21" s="38"/>
      <c r="AA21" s="38"/>
      <c r="AB21" s="38"/>
      <c r="AC21" s="38"/>
    </row>
    <row r="22" ht="43.5" customHeight="1">
      <c r="A22" s="36">
        <f t="shared" si="2"/>
        <v>18</v>
      </c>
      <c r="B22" s="37" t="s">
        <v>66</v>
      </c>
      <c r="C22" s="37" t="s">
        <v>157</v>
      </c>
      <c r="D22" s="37" t="s">
        <v>158</v>
      </c>
      <c r="E22" s="38" t="s">
        <v>74</v>
      </c>
      <c r="F22" s="37" t="s">
        <v>144</v>
      </c>
      <c r="G22" s="38">
        <v>23.0</v>
      </c>
      <c r="H22" s="38">
        <v>10.0</v>
      </c>
      <c r="I22" s="39">
        <f>IF(OR($C22="",$G22=""),"",_xlfn.WORKDAY.INTL('Thông tin chung'!$C$12,$G22-1,IF('Thông tin chung'!$C$15="Thứ 2 - Thứ 7",11,1),'Danh mục'!$D$5:$D$19))</f>
        <v>46365</v>
      </c>
      <c r="J22" s="39">
        <f>IF(OR($I22="",$H22=""),"",_xlfn.WORKDAY.INTL($I22,$H22-1,IF('Thông tin chung'!$C$15="Thứ 2 - Thứ 7",11,1),'Danh mục'!$D$5:$D$19))</f>
        <v>46378</v>
      </c>
      <c r="K22" s="38" t="s">
        <v>58</v>
      </c>
      <c r="L22" s="40"/>
      <c r="M22" s="41" t="str">
        <f t="shared" si="3"/>
        <v>Chưa đến hạn</v>
      </c>
      <c r="N22" s="38"/>
      <c r="O22" s="37"/>
      <c r="P22" s="38"/>
      <c r="Q22" s="38"/>
      <c r="R22" s="38"/>
      <c r="S22" s="38"/>
      <c r="T22" s="38"/>
      <c r="U22" s="38"/>
      <c r="V22" s="38"/>
      <c r="W22" s="38"/>
      <c r="X22" s="38"/>
      <c r="Y22" s="38"/>
      <c r="Z22" s="38"/>
      <c r="AA22" s="38"/>
      <c r="AB22" s="38"/>
      <c r="AC22" s="38"/>
    </row>
    <row r="23" ht="43.5" customHeight="1">
      <c r="A23" s="36">
        <f t="shared" si="2"/>
        <v>19</v>
      </c>
      <c r="B23" s="37" t="s">
        <v>66</v>
      </c>
      <c r="C23" s="37" t="s">
        <v>159</v>
      </c>
      <c r="D23" s="37" t="s">
        <v>160</v>
      </c>
      <c r="E23" s="38" t="s">
        <v>75</v>
      </c>
      <c r="F23" s="37" t="s">
        <v>34</v>
      </c>
      <c r="G23" s="38">
        <v>28.0</v>
      </c>
      <c r="H23" s="38">
        <v>10.0</v>
      </c>
      <c r="I23" s="39">
        <f>IF(OR($C23="",$G23=""),"",_xlfn.WORKDAY.INTL('Thông tin chung'!$C$12,$G23-1,IF('Thông tin chung'!$C$15="Thứ 2 - Thứ 7",11,1),'Danh mục'!$D$5:$D$19))</f>
        <v>46372</v>
      </c>
      <c r="J23" s="39">
        <f>IF(OR($I23="",$H23=""),"",_xlfn.WORKDAY.INTL($I23,$H23-1,IF('Thông tin chung'!$C$15="Thứ 2 - Thứ 7",11,1),'Danh mục'!$D$5:$D$19))</f>
        <v>46385</v>
      </c>
      <c r="K23" s="38" t="s">
        <v>58</v>
      </c>
      <c r="L23" s="40"/>
      <c r="M23" s="41" t="str">
        <f t="shared" si="3"/>
        <v>Chưa đến hạn</v>
      </c>
      <c r="N23" s="38"/>
      <c r="O23" s="37"/>
      <c r="P23" s="38"/>
      <c r="Q23" s="38"/>
      <c r="R23" s="38"/>
      <c r="S23" s="38"/>
      <c r="T23" s="38"/>
      <c r="U23" s="38"/>
      <c r="V23" s="38"/>
      <c r="W23" s="38"/>
      <c r="X23" s="38"/>
      <c r="Y23" s="38"/>
      <c r="Z23" s="38"/>
      <c r="AA23" s="38"/>
      <c r="AB23" s="38"/>
      <c r="AC23" s="38"/>
    </row>
    <row r="24" ht="43.5" customHeight="1">
      <c r="A24" s="36">
        <f t="shared" si="2"/>
        <v>20</v>
      </c>
      <c r="B24" s="37" t="s">
        <v>66</v>
      </c>
      <c r="C24" s="37" t="s">
        <v>161</v>
      </c>
      <c r="D24" s="37" t="s">
        <v>162</v>
      </c>
      <c r="E24" s="38" t="s">
        <v>67</v>
      </c>
      <c r="F24" s="37" t="s">
        <v>122</v>
      </c>
      <c r="G24" s="38">
        <v>33.0</v>
      </c>
      <c r="H24" s="38">
        <v>2.0</v>
      </c>
      <c r="I24" s="39">
        <f>IF(OR($C24="",$G24=""),"",_xlfn.WORKDAY.INTL('Thông tin chung'!$C$12,$G24-1,IF('Thông tin chung'!$C$15="Thứ 2 - Thứ 7",11,1),'Danh mục'!$D$5:$D$19))</f>
        <v>46379</v>
      </c>
      <c r="J24" s="39">
        <f>IF(OR($I24="",$H24=""),"",_xlfn.WORKDAY.INTL($I24,$H24-1,IF('Thông tin chung'!$C$15="Thứ 2 - Thứ 7",11,1),'Danh mục'!$D$5:$D$19))</f>
        <v>46380</v>
      </c>
      <c r="K24" s="38" t="s">
        <v>58</v>
      </c>
      <c r="L24" s="40"/>
      <c r="M24" s="41" t="str">
        <f t="shared" si="3"/>
        <v>Chưa đến hạn</v>
      </c>
      <c r="N24" s="38"/>
      <c r="O24" s="37"/>
      <c r="P24" s="38"/>
      <c r="Q24" s="38"/>
      <c r="R24" s="38"/>
      <c r="S24" s="38"/>
      <c r="T24" s="38"/>
      <c r="U24" s="38"/>
      <c r="V24" s="38"/>
      <c r="W24" s="38"/>
      <c r="X24" s="38"/>
      <c r="Y24" s="38"/>
      <c r="Z24" s="38"/>
      <c r="AA24" s="38"/>
      <c r="AB24" s="38"/>
      <c r="AC24" s="38"/>
    </row>
    <row r="25" ht="43.5" customHeight="1">
      <c r="A25" s="36">
        <f t="shared" si="2"/>
        <v>21</v>
      </c>
      <c r="B25" s="37" t="s">
        <v>66</v>
      </c>
      <c r="C25" s="37" t="s">
        <v>163</v>
      </c>
      <c r="D25" s="37" t="s">
        <v>164</v>
      </c>
      <c r="E25" s="38" t="s">
        <v>78</v>
      </c>
      <c r="F25" s="37" t="s">
        <v>122</v>
      </c>
      <c r="G25" s="38">
        <v>36.0</v>
      </c>
      <c r="H25" s="38">
        <v>1.0</v>
      </c>
      <c r="I25" s="39">
        <f>IF(OR($C25="",$G25=""),"",_xlfn.WORKDAY.INTL('Thông tin chung'!$C$12,$G25-1,IF('Thông tin chung'!$C$15="Thứ 2 - Thứ 7",11,1),'Danh mục'!$D$5:$D$19))</f>
        <v>46384</v>
      </c>
      <c r="J25" s="39">
        <f>IF(OR($I25="",$H25=""),"",_xlfn.WORKDAY.INTL($I25,$H25-1,IF('Thông tin chung'!$C$15="Thứ 2 - Thứ 7",11,1),'Danh mục'!$D$5:$D$19))</f>
        <v>46384</v>
      </c>
      <c r="K25" s="38" t="s">
        <v>58</v>
      </c>
      <c r="L25" s="40"/>
      <c r="M25" s="41" t="str">
        <f t="shared" si="3"/>
        <v>Chưa đến hạn</v>
      </c>
      <c r="N25" s="38"/>
      <c r="O25" s="37"/>
      <c r="P25" s="38"/>
      <c r="Q25" s="38"/>
      <c r="R25" s="38"/>
      <c r="S25" s="38"/>
      <c r="T25" s="38"/>
      <c r="U25" s="38"/>
      <c r="V25" s="38"/>
      <c r="W25" s="38"/>
      <c r="X25" s="38"/>
      <c r="Y25" s="38"/>
      <c r="Z25" s="38"/>
      <c r="AA25" s="38"/>
      <c r="AB25" s="38"/>
      <c r="AC25" s="38"/>
    </row>
    <row r="26" ht="43.5" customHeight="1">
      <c r="A26" s="36">
        <f t="shared" si="2"/>
        <v>22</v>
      </c>
      <c r="B26" s="37" t="s">
        <v>69</v>
      </c>
      <c r="C26" s="37" t="s">
        <v>165</v>
      </c>
      <c r="D26" s="37" t="s">
        <v>166</v>
      </c>
      <c r="E26" s="38" t="s">
        <v>77</v>
      </c>
      <c r="F26" s="37" t="s">
        <v>34</v>
      </c>
      <c r="G26" s="38">
        <v>38.0</v>
      </c>
      <c r="H26" s="38">
        <v>2.0</v>
      </c>
      <c r="I26" s="39">
        <f>IF(OR($C26="",$G26=""),"",_xlfn.WORKDAY.INTL('Thông tin chung'!$C$12,$G26-1,IF('Thông tin chung'!$C$15="Thứ 2 - Thứ 7",11,1),'Danh mục'!$D$5:$D$19))</f>
        <v>46386</v>
      </c>
      <c r="J26" s="39">
        <f>IF(OR($I26="",$H26=""),"",_xlfn.WORKDAY.INTL($I26,$H26-1,IF('Thông tin chung'!$C$15="Thứ 2 - Thứ 7",11,1),'Danh mục'!$D$5:$D$19))</f>
        <v>46387</v>
      </c>
      <c r="K26" s="38" t="s">
        <v>58</v>
      </c>
      <c r="L26" s="40"/>
      <c r="M26" s="41" t="str">
        <f t="shared" si="3"/>
        <v>Chưa đến hạn</v>
      </c>
      <c r="N26" s="38"/>
      <c r="O26" s="37"/>
      <c r="P26" s="38"/>
      <c r="Q26" s="38"/>
      <c r="R26" s="38"/>
      <c r="S26" s="38"/>
      <c r="T26" s="38"/>
      <c r="U26" s="38"/>
      <c r="V26" s="38"/>
      <c r="W26" s="38"/>
      <c r="X26" s="38"/>
      <c r="Y26" s="38"/>
      <c r="Z26" s="38"/>
      <c r="AA26" s="38"/>
      <c r="AB26" s="38"/>
      <c r="AC26" s="38"/>
    </row>
    <row r="27" ht="43.5" customHeight="1">
      <c r="A27" s="36">
        <f t="shared" si="2"/>
        <v>23</v>
      </c>
      <c r="B27" s="37" t="s">
        <v>69</v>
      </c>
      <c r="C27" s="37" t="s">
        <v>167</v>
      </c>
      <c r="D27" s="37" t="s">
        <v>168</v>
      </c>
      <c r="E27" s="38" t="s">
        <v>78</v>
      </c>
      <c r="F27" s="37" t="s">
        <v>122</v>
      </c>
      <c r="G27" s="38">
        <v>39.0</v>
      </c>
      <c r="H27" s="38">
        <v>1.0</v>
      </c>
      <c r="I27" s="39">
        <f>IF(OR($C27="",$G27=""),"",_xlfn.WORKDAY.INTL('Thông tin chung'!$C$12,$G27-1,IF('Thông tin chung'!$C$15="Thứ 2 - Thứ 7",11,1),'Danh mục'!$D$5:$D$19))</f>
        <v>46387</v>
      </c>
      <c r="J27" s="39">
        <f>IF(OR($I27="",$H27=""),"",_xlfn.WORKDAY.INTL($I27,$H27-1,IF('Thông tin chung'!$C$15="Thứ 2 - Thứ 7",11,1),'Danh mục'!$D$5:$D$19))</f>
        <v>46387</v>
      </c>
      <c r="K27" s="38" t="s">
        <v>58</v>
      </c>
      <c r="L27" s="40"/>
      <c r="M27" s="41" t="str">
        <f t="shared" si="3"/>
        <v>Chưa đến hạn</v>
      </c>
      <c r="N27" s="38"/>
      <c r="O27" s="37"/>
      <c r="P27" s="38"/>
      <c r="Q27" s="38"/>
      <c r="R27" s="38"/>
      <c r="S27" s="38"/>
      <c r="T27" s="38"/>
      <c r="U27" s="38"/>
      <c r="V27" s="38"/>
      <c r="W27" s="38"/>
      <c r="X27" s="38"/>
      <c r="Y27" s="38"/>
      <c r="Z27" s="38"/>
      <c r="AA27" s="38"/>
      <c r="AB27" s="38"/>
      <c r="AC27" s="38"/>
    </row>
    <row r="28" ht="43.5" customHeight="1">
      <c r="A28" s="36">
        <f t="shared" si="2"/>
        <v>24</v>
      </c>
      <c r="B28" s="37" t="s">
        <v>69</v>
      </c>
      <c r="C28" s="37" t="s">
        <v>169</v>
      </c>
      <c r="D28" s="37" t="s">
        <v>170</v>
      </c>
      <c r="E28" s="38" t="s">
        <v>77</v>
      </c>
      <c r="F28" s="37" t="s">
        <v>171</v>
      </c>
      <c r="G28" s="38">
        <v>40.0</v>
      </c>
      <c r="H28" s="38">
        <v>3.0</v>
      </c>
      <c r="I28" s="39">
        <f>IF(OR($C28="",$G28=""),"",_xlfn.WORKDAY.INTL('Thông tin chung'!$C$12,$G28-1,IF('Thông tin chung'!$C$15="Thứ 2 - Thứ 7",11,1),'Danh mục'!$D$5:$D$19))</f>
        <v>46391</v>
      </c>
      <c r="J28" s="39">
        <f>IF(OR($I28="",$H28=""),"",_xlfn.WORKDAY.INTL($I28,$H28-1,IF('Thông tin chung'!$C$15="Thứ 2 - Thứ 7",11,1),'Danh mục'!$D$5:$D$19))</f>
        <v>46393</v>
      </c>
      <c r="K28" s="38" t="s">
        <v>58</v>
      </c>
      <c r="L28" s="40"/>
      <c r="M28" s="41" t="str">
        <f t="shared" si="3"/>
        <v>Chưa đến hạn</v>
      </c>
      <c r="N28" s="38"/>
      <c r="O28" s="37"/>
      <c r="P28" s="38"/>
      <c r="Q28" s="38"/>
      <c r="R28" s="38"/>
      <c r="S28" s="38"/>
      <c r="T28" s="38"/>
      <c r="U28" s="38"/>
      <c r="V28" s="38"/>
      <c r="W28" s="38"/>
      <c r="X28" s="38"/>
      <c r="Y28" s="38"/>
      <c r="Z28" s="38"/>
      <c r="AA28" s="38"/>
      <c r="AB28" s="38"/>
      <c r="AC28" s="38"/>
    </row>
    <row r="29" ht="43.5" customHeight="1">
      <c r="A29" s="36">
        <f t="shared" si="2"/>
        <v>25</v>
      </c>
      <c r="B29" s="37" t="s">
        <v>71</v>
      </c>
      <c r="C29" s="37" t="s">
        <v>172</v>
      </c>
      <c r="D29" s="37" t="s">
        <v>173</v>
      </c>
      <c r="E29" s="38" t="s">
        <v>77</v>
      </c>
      <c r="F29" s="37" t="s">
        <v>34</v>
      </c>
      <c r="G29" s="38">
        <v>60.0</v>
      </c>
      <c r="H29" s="38">
        <v>1.0</v>
      </c>
      <c r="I29" s="39">
        <f>IF(OR($C29="",$G29=""),"",_xlfn.WORKDAY.INTL('Thông tin chung'!$C$12,$G29-1,IF('Thông tin chung'!$C$15="Thứ 2 - Thứ 7",11,1),'Danh mục'!$D$5:$D$19))</f>
        <v>46419</v>
      </c>
      <c r="J29" s="39">
        <f>IF(OR($I29="",$H29=""),"",_xlfn.WORKDAY.INTL($I29,$H29-1,IF('Thông tin chung'!$C$15="Thứ 2 - Thứ 7",11,1),'Danh mục'!$D$5:$D$19))</f>
        <v>46419</v>
      </c>
      <c r="K29" s="38" t="s">
        <v>58</v>
      </c>
      <c r="L29" s="40"/>
      <c r="M29" s="41" t="str">
        <f t="shared" si="3"/>
        <v>Chưa đến hạn</v>
      </c>
      <c r="N29" s="38"/>
      <c r="O29" s="37"/>
      <c r="P29" s="38"/>
      <c r="Q29" s="38"/>
      <c r="R29" s="38"/>
      <c r="S29" s="38"/>
      <c r="T29" s="38"/>
      <c r="U29" s="38"/>
      <c r="V29" s="38"/>
      <c r="W29" s="38"/>
      <c r="X29" s="38"/>
      <c r="Y29" s="38"/>
      <c r="Z29" s="38"/>
      <c r="AA29" s="38"/>
      <c r="AB29" s="38"/>
      <c r="AC29" s="38"/>
    </row>
    <row r="30" ht="43.5" customHeight="1">
      <c r="A30" s="36" t="str">
        <f t="shared" si="2"/>
        <v/>
      </c>
      <c r="B30" s="37"/>
      <c r="C30" s="37"/>
      <c r="D30" s="37"/>
      <c r="E30" s="38"/>
      <c r="F30" s="37"/>
      <c r="G30" s="38"/>
      <c r="H30" s="38"/>
      <c r="I30" s="39" t="str">
        <f>IF(OR($C30="",$G30=""),"",_xlfn.WORKDAY.INTL('Thông tin chung'!$C$12,$G30-1,IF('Thông tin chung'!$C$15="Thứ 2 - Thứ 7",11,1),'Danh mục'!$D$5:$D$19))</f>
        <v/>
      </c>
      <c r="J30" s="39" t="str">
        <f>IF(OR($I30="",$H30=""),"",_xlfn.WORKDAY.INTL($I30,$H30-1,IF('Thông tin chung'!$C$15="Thứ 2 - Thứ 7",11,1),'Danh mục'!$D$5:$D$19))</f>
        <v/>
      </c>
      <c r="K30" s="38"/>
      <c r="L30" s="40"/>
      <c r="M30" s="41" t="str">
        <f t="shared" si="3"/>
        <v/>
      </c>
      <c r="N30" s="38"/>
      <c r="O30" s="37"/>
      <c r="P30" s="38"/>
      <c r="Q30" s="38"/>
      <c r="R30" s="38"/>
      <c r="S30" s="38"/>
      <c r="T30" s="38"/>
      <c r="U30" s="38"/>
      <c r="V30" s="38"/>
      <c r="W30" s="38"/>
      <c r="X30" s="38"/>
      <c r="Y30" s="38"/>
      <c r="Z30" s="38"/>
      <c r="AA30" s="38"/>
      <c r="AB30" s="38"/>
      <c r="AC30" s="38"/>
    </row>
    <row r="31" ht="43.5" customHeight="1">
      <c r="A31" s="36" t="str">
        <f t="shared" si="2"/>
        <v/>
      </c>
      <c r="B31" s="37"/>
      <c r="C31" s="37"/>
      <c r="D31" s="37"/>
      <c r="E31" s="38"/>
      <c r="F31" s="37"/>
      <c r="G31" s="38"/>
      <c r="H31" s="38"/>
      <c r="I31" s="39" t="str">
        <f>IF(OR($C31="",$G31=""),"",_xlfn.WORKDAY.INTL('Thông tin chung'!$C$12,$G31-1,IF('Thông tin chung'!$C$15="Thứ 2 - Thứ 7",11,1),'Danh mục'!$D$5:$D$19))</f>
        <v/>
      </c>
      <c r="J31" s="39" t="str">
        <f>IF(OR($I31="",$H31=""),"",_xlfn.WORKDAY.INTL($I31,$H31-1,IF('Thông tin chung'!$C$15="Thứ 2 - Thứ 7",11,1),'Danh mục'!$D$5:$D$19))</f>
        <v/>
      </c>
      <c r="K31" s="38"/>
      <c r="L31" s="40"/>
      <c r="M31" s="41" t="str">
        <f t="shared" si="3"/>
        <v/>
      </c>
      <c r="N31" s="38"/>
      <c r="O31" s="37"/>
      <c r="P31" s="38"/>
      <c r="Q31" s="38"/>
      <c r="R31" s="38"/>
      <c r="S31" s="38"/>
      <c r="T31" s="38"/>
      <c r="U31" s="38"/>
      <c r="V31" s="38"/>
      <c r="W31" s="38"/>
      <c r="X31" s="38"/>
      <c r="Y31" s="38"/>
      <c r="Z31" s="38"/>
      <c r="AA31" s="38"/>
      <c r="AB31" s="38"/>
      <c r="AC31" s="38"/>
    </row>
    <row r="32" ht="43.5" customHeight="1">
      <c r="A32" s="36" t="str">
        <f t="shared" si="2"/>
        <v/>
      </c>
      <c r="B32" s="37"/>
      <c r="C32" s="37"/>
      <c r="D32" s="37"/>
      <c r="E32" s="38"/>
      <c r="F32" s="37"/>
      <c r="G32" s="38"/>
      <c r="H32" s="38"/>
      <c r="I32" s="39" t="str">
        <f>IF(OR($C32="",$G32=""),"",_xlfn.WORKDAY.INTL('Thông tin chung'!$C$12,$G32-1,IF('Thông tin chung'!$C$15="Thứ 2 - Thứ 7",11,1),'Danh mục'!$D$5:$D$19))</f>
        <v/>
      </c>
      <c r="J32" s="39" t="str">
        <f>IF(OR($I32="",$H32=""),"",_xlfn.WORKDAY.INTL($I32,$H32-1,IF('Thông tin chung'!$C$15="Thứ 2 - Thứ 7",11,1),'Danh mục'!$D$5:$D$19))</f>
        <v/>
      </c>
      <c r="K32" s="38"/>
      <c r="L32" s="40"/>
      <c r="M32" s="41" t="str">
        <f t="shared" si="3"/>
        <v/>
      </c>
      <c r="N32" s="38"/>
      <c r="O32" s="37"/>
      <c r="P32" s="38"/>
      <c r="Q32" s="38"/>
      <c r="R32" s="38"/>
      <c r="S32" s="38"/>
      <c r="T32" s="38"/>
      <c r="U32" s="38"/>
      <c r="V32" s="38"/>
      <c r="W32" s="38"/>
      <c r="X32" s="38"/>
      <c r="Y32" s="38"/>
      <c r="Z32" s="38"/>
      <c r="AA32" s="38"/>
      <c r="AB32" s="38"/>
      <c r="AC32" s="38"/>
    </row>
    <row r="33" ht="43.5" customHeight="1">
      <c r="A33" s="36" t="str">
        <f t="shared" si="2"/>
        <v/>
      </c>
      <c r="B33" s="37"/>
      <c r="C33" s="37"/>
      <c r="D33" s="37"/>
      <c r="E33" s="38"/>
      <c r="F33" s="37"/>
      <c r="G33" s="38"/>
      <c r="H33" s="38"/>
      <c r="I33" s="39" t="str">
        <f>IF(OR($C33="",$G33=""),"",_xlfn.WORKDAY.INTL('Thông tin chung'!$C$12,$G33-1,IF('Thông tin chung'!$C$15="Thứ 2 - Thứ 7",11,1),'Danh mục'!$D$5:$D$19))</f>
        <v/>
      </c>
      <c r="J33" s="39" t="str">
        <f>IF(OR($I33="",$H33=""),"",_xlfn.WORKDAY.INTL($I33,$H33-1,IF('Thông tin chung'!$C$15="Thứ 2 - Thứ 7",11,1),'Danh mục'!$D$5:$D$19))</f>
        <v/>
      </c>
      <c r="K33" s="38"/>
      <c r="L33" s="40"/>
      <c r="M33" s="41" t="str">
        <f t="shared" si="3"/>
        <v/>
      </c>
      <c r="N33" s="38"/>
      <c r="O33" s="37"/>
      <c r="P33" s="38"/>
      <c r="Q33" s="38"/>
      <c r="R33" s="38"/>
      <c r="S33" s="38"/>
      <c r="T33" s="38"/>
      <c r="U33" s="38"/>
      <c r="V33" s="38"/>
      <c r="W33" s="38"/>
      <c r="X33" s="38"/>
      <c r="Y33" s="38"/>
      <c r="Z33" s="38"/>
      <c r="AA33" s="38"/>
      <c r="AB33" s="38"/>
      <c r="AC33" s="38"/>
    </row>
    <row r="34" ht="43.5" customHeight="1">
      <c r="A34" s="36" t="str">
        <f t="shared" si="2"/>
        <v/>
      </c>
      <c r="B34" s="37"/>
      <c r="C34" s="37"/>
      <c r="D34" s="37"/>
      <c r="E34" s="38"/>
      <c r="F34" s="37"/>
      <c r="G34" s="38"/>
      <c r="H34" s="38"/>
      <c r="I34" s="39" t="str">
        <f>IF(OR($C34="",$G34=""),"",_xlfn.WORKDAY.INTL('Thông tin chung'!$C$12,$G34-1,IF('Thông tin chung'!$C$15="Thứ 2 - Thứ 7",11,1),'Danh mục'!$D$5:$D$19))</f>
        <v/>
      </c>
      <c r="J34" s="39" t="str">
        <f>IF(OR($I34="",$H34=""),"",_xlfn.WORKDAY.INTL($I34,$H34-1,IF('Thông tin chung'!$C$15="Thứ 2 - Thứ 7",11,1),'Danh mục'!$D$5:$D$19))</f>
        <v/>
      </c>
      <c r="K34" s="38"/>
      <c r="L34" s="40"/>
      <c r="M34" s="41" t="str">
        <f t="shared" si="3"/>
        <v/>
      </c>
      <c r="N34" s="38"/>
      <c r="O34" s="37"/>
      <c r="P34" s="38"/>
      <c r="Q34" s="38"/>
      <c r="R34" s="38"/>
      <c r="S34" s="38"/>
      <c r="T34" s="38"/>
      <c r="U34" s="38"/>
      <c r="V34" s="38"/>
      <c r="W34" s="38"/>
      <c r="X34" s="38"/>
      <c r="Y34" s="38"/>
      <c r="Z34" s="38"/>
      <c r="AA34" s="38"/>
      <c r="AB34" s="38"/>
      <c r="AC34" s="38"/>
    </row>
    <row r="35" ht="43.5" customHeight="1">
      <c r="A35" s="36" t="str">
        <f t="shared" si="2"/>
        <v/>
      </c>
      <c r="B35" s="37"/>
      <c r="C35" s="37"/>
      <c r="D35" s="37"/>
      <c r="E35" s="38"/>
      <c r="F35" s="37"/>
      <c r="G35" s="38"/>
      <c r="H35" s="38"/>
      <c r="I35" s="39" t="str">
        <f>IF(OR($C35="",$G35=""),"",_xlfn.WORKDAY.INTL('Thông tin chung'!$C$12,$G35-1,IF('Thông tin chung'!$C$15="Thứ 2 - Thứ 7",11,1),'Danh mục'!$D$5:$D$19))</f>
        <v/>
      </c>
      <c r="J35" s="39" t="str">
        <f>IF(OR($I35="",$H35=""),"",_xlfn.WORKDAY.INTL($I35,$H35-1,IF('Thông tin chung'!$C$15="Thứ 2 - Thứ 7",11,1),'Danh mục'!$D$5:$D$19))</f>
        <v/>
      </c>
      <c r="K35" s="38"/>
      <c r="L35" s="40"/>
      <c r="M35" s="41" t="str">
        <f t="shared" si="3"/>
        <v/>
      </c>
      <c r="N35" s="38"/>
      <c r="O35" s="37"/>
      <c r="P35" s="38"/>
      <c r="Q35" s="38"/>
      <c r="R35" s="38"/>
      <c r="S35" s="38"/>
      <c r="T35" s="38"/>
      <c r="U35" s="38"/>
      <c r="V35" s="38"/>
      <c r="W35" s="38"/>
      <c r="X35" s="38"/>
      <c r="Y35" s="38"/>
      <c r="Z35" s="38"/>
      <c r="AA35" s="38"/>
      <c r="AB35" s="38"/>
      <c r="AC35" s="38"/>
    </row>
    <row r="36" ht="43.5" customHeight="1">
      <c r="A36" s="36" t="str">
        <f t="shared" si="2"/>
        <v/>
      </c>
      <c r="B36" s="37"/>
      <c r="C36" s="37"/>
      <c r="D36" s="37"/>
      <c r="E36" s="38"/>
      <c r="F36" s="37"/>
      <c r="G36" s="38"/>
      <c r="H36" s="38"/>
      <c r="I36" s="39" t="str">
        <f>IF(OR($C36="",$G36=""),"",_xlfn.WORKDAY.INTL('Thông tin chung'!$C$12,$G36-1,IF('Thông tin chung'!$C$15="Thứ 2 - Thứ 7",11,1),'Danh mục'!$D$5:$D$19))</f>
        <v/>
      </c>
      <c r="J36" s="39" t="str">
        <f>IF(OR($I36="",$H36=""),"",_xlfn.WORKDAY.INTL($I36,$H36-1,IF('Thông tin chung'!$C$15="Thứ 2 - Thứ 7",11,1),'Danh mục'!$D$5:$D$19))</f>
        <v/>
      </c>
      <c r="K36" s="38"/>
      <c r="L36" s="40"/>
      <c r="M36" s="41" t="str">
        <f t="shared" si="3"/>
        <v/>
      </c>
      <c r="N36" s="38"/>
      <c r="O36" s="37"/>
      <c r="P36" s="38"/>
      <c r="Q36" s="38"/>
      <c r="R36" s="38"/>
      <c r="S36" s="38"/>
      <c r="T36" s="38"/>
      <c r="U36" s="38"/>
      <c r="V36" s="38"/>
      <c r="W36" s="38"/>
      <c r="X36" s="38"/>
      <c r="Y36" s="38"/>
      <c r="Z36" s="38"/>
      <c r="AA36" s="38"/>
      <c r="AB36" s="38"/>
      <c r="AC36" s="38"/>
    </row>
    <row r="37" ht="43.5" customHeight="1">
      <c r="A37" s="36" t="str">
        <f t="shared" si="2"/>
        <v/>
      </c>
      <c r="B37" s="37"/>
      <c r="C37" s="37"/>
      <c r="D37" s="37"/>
      <c r="E37" s="38"/>
      <c r="F37" s="37"/>
      <c r="G37" s="38"/>
      <c r="H37" s="38"/>
      <c r="I37" s="39" t="str">
        <f>IF(OR($C37="",$G37=""),"",_xlfn.WORKDAY.INTL('Thông tin chung'!$C$12,$G37-1,IF('Thông tin chung'!$C$15="Thứ 2 - Thứ 7",11,1),'Danh mục'!$D$5:$D$19))</f>
        <v/>
      </c>
      <c r="J37" s="39" t="str">
        <f>IF(OR($I37="",$H37=""),"",_xlfn.WORKDAY.INTL($I37,$H37-1,IF('Thông tin chung'!$C$15="Thứ 2 - Thứ 7",11,1),'Danh mục'!$D$5:$D$19))</f>
        <v/>
      </c>
      <c r="K37" s="38"/>
      <c r="L37" s="40"/>
      <c r="M37" s="41" t="str">
        <f t="shared" si="3"/>
        <v/>
      </c>
      <c r="N37" s="38"/>
      <c r="O37" s="37"/>
      <c r="P37" s="38"/>
      <c r="Q37" s="38"/>
      <c r="R37" s="38"/>
      <c r="S37" s="38"/>
      <c r="T37" s="38"/>
      <c r="U37" s="38"/>
      <c r="V37" s="38"/>
      <c r="W37" s="38"/>
      <c r="X37" s="38"/>
      <c r="Y37" s="38"/>
      <c r="Z37" s="38"/>
      <c r="AA37" s="38"/>
      <c r="AB37" s="38"/>
      <c r="AC37" s="38"/>
    </row>
    <row r="38" ht="43.5" customHeight="1">
      <c r="A38" s="36" t="str">
        <f t="shared" si="2"/>
        <v/>
      </c>
      <c r="B38" s="37"/>
      <c r="C38" s="37"/>
      <c r="D38" s="37"/>
      <c r="E38" s="38"/>
      <c r="F38" s="37"/>
      <c r="G38" s="38"/>
      <c r="H38" s="38"/>
      <c r="I38" s="39" t="str">
        <f>IF(OR($C38="",$G38=""),"",_xlfn.WORKDAY.INTL('Thông tin chung'!$C$12,$G38-1,IF('Thông tin chung'!$C$15="Thứ 2 - Thứ 7",11,1),'Danh mục'!$D$5:$D$19))</f>
        <v/>
      </c>
      <c r="J38" s="39" t="str">
        <f>IF(OR($I38="",$H38=""),"",_xlfn.WORKDAY.INTL($I38,$H38-1,IF('Thông tin chung'!$C$15="Thứ 2 - Thứ 7",11,1),'Danh mục'!$D$5:$D$19))</f>
        <v/>
      </c>
      <c r="K38" s="38"/>
      <c r="L38" s="40"/>
      <c r="M38" s="41" t="str">
        <f t="shared" si="3"/>
        <v/>
      </c>
      <c r="N38" s="38"/>
      <c r="O38" s="37"/>
      <c r="P38" s="38"/>
      <c r="Q38" s="38"/>
      <c r="R38" s="38"/>
      <c r="S38" s="38"/>
      <c r="T38" s="38"/>
      <c r="U38" s="38"/>
      <c r="V38" s="38"/>
      <c r="W38" s="38"/>
      <c r="X38" s="38"/>
      <c r="Y38" s="38"/>
      <c r="Z38" s="38"/>
      <c r="AA38" s="38"/>
      <c r="AB38" s="38"/>
      <c r="AC38" s="38"/>
    </row>
    <row r="39" ht="43.5" customHeight="1">
      <c r="A39" s="36" t="str">
        <f t="shared" si="2"/>
        <v/>
      </c>
      <c r="B39" s="37"/>
      <c r="C39" s="37"/>
      <c r="D39" s="37"/>
      <c r="E39" s="38"/>
      <c r="F39" s="37"/>
      <c r="G39" s="38"/>
      <c r="H39" s="38"/>
      <c r="I39" s="39" t="str">
        <f>IF(OR($C39="",$G39=""),"",_xlfn.WORKDAY.INTL('Thông tin chung'!$C$12,$G39-1,IF('Thông tin chung'!$C$15="Thứ 2 - Thứ 7",11,1),'Danh mục'!$D$5:$D$19))</f>
        <v/>
      </c>
      <c r="J39" s="39" t="str">
        <f>IF(OR($I39="",$H39=""),"",_xlfn.WORKDAY.INTL($I39,$H39-1,IF('Thông tin chung'!$C$15="Thứ 2 - Thứ 7",11,1),'Danh mục'!$D$5:$D$19))</f>
        <v/>
      </c>
      <c r="K39" s="38"/>
      <c r="L39" s="40"/>
      <c r="M39" s="41" t="str">
        <f t="shared" si="3"/>
        <v/>
      </c>
      <c r="N39" s="38"/>
      <c r="O39" s="37"/>
      <c r="P39" s="38"/>
      <c r="Q39" s="38"/>
      <c r="R39" s="38"/>
      <c r="S39" s="38"/>
      <c r="T39" s="38"/>
      <c r="U39" s="38"/>
      <c r="V39" s="38"/>
      <c r="W39" s="38"/>
      <c r="X39" s="38"/>
      <c r="Y39" s="38"/>
      <c r="Z39" s="38"/>
      <c r="AA39" s="38"/>
      <c r="AB39" s="38"/>
      <c r="AC39" s="38"/>
    </row>
    <row r="40" ht="43.5" customHeight="1">
      <c r="A40" s="36" t="str">
        <f t="shared" si="2"/>
        <v/>
      </c>
      <c r="B40" s="37"/>
      <c r="C40" s="37"/>
      <c r="D40" s="37"/>
      <c r="E40" s="38"/>
      <c r="F40" s="37"/>
      <c r="G40" s="38"/>
      <c r="H40" s="38"/>
      <c r="I40" s="39" t="str">
        <f>IF(OR($C40="",$G40=""),"",_xlfn.WORKDAY.INTL('Thông tin chung'!$C$12,$G40-1,IF('Thông tin chung'!$C$15="Thứ 2 - Thứ 7",11,1),'Danh mục'!$D$5:$D$19))</f>
        <v/>
      </c>
      <c r="J40" s="39" t="str">
        <f>IF(OR($I40="",$H40=""),"",_xlfn.WORKDAY.INTL($I40,$H40-1,IF('Thông tin chung'!$C$15="Thứ 2 - Thứ 7",11,1),'Danh mục'!$D$5:$D$19))</f>
        <v/>
      </c>
      <c r="K40" s="38"/>
      <c r="L40" s="40"/>
      <c r="M40" s="41" t="str">
        <f t="shared" si="3"/>
        <v/>
      </c>
      <c r="N40" s="38"/>
      <c r="O40" s="37"/>
      <c r="P40" s="38"/>
      <c r="Q40" s="38"/>
      <c r="R40" s="38"/>
      <c r="S40" s="38"/>
      <c r="T40" s="38"/>
      <c r="U40" s="38"/>
      <c r="V40" s="38"/>
      <c r="W40" s="38"/>
      <c r="X40" s="38"/>
      <c r="Y40" s="38"/>
      <c r="Z40" s="38"/>
      <c r="AA40" s="38"/>
      <c r="AB40" s="38"/>
      <c r="AC40" s="38"/>
    </row>
    <row r="41" ht="43.5" customHeight="1">
      <c r="A41" s="36" t="str">
        <f t="shared" si="2"/>
        <v/>
      </c>
      <c r="B41" s="37"/>
      <c r="C41" s="37"/>
      <c r="D41" s="37"/>
      <c r="E41" s="38"/>
      <c r="F41" s="37"/>
      <c r="G41" s="38"/>
      <c r="H41" s="38"/>
      <c r="I41" s="39" t="str">
        <f>IF(OR($C41="",$G41=""),"",_xlfn.WORKDAY.INTL('Thông tin chung'!$C$12,$G41-1,IF('Thông tin chung'!$C$15="Thứ 2 - Thứ 7",11,1),'Danh mục'!$D$5:$D$19))</f>
        <v/>
      </c>
      <c r="J41" s="39" t="str">
        <f>IF(OR($I41="",$H41=""),"",_xlfn.WORKDAY.INTL($I41,$H41-1,IF('Thông tin chung'!$C$15="Thứ 2 - Thứ 7",11,1),'Danh mục'!$D$5:$D$19))</f>
        <v/>
      </c>
      <c r="K41" s="38"/>
      <c r="L41" s="40"/>
      <c r="M41" s="41" t="str">
        <f t="shared" si="3"/>
        <v/>
      </c>
      <c r="N41" s="38"/>
      <c r="O41" s="37"/>
      <c r="P41" s="38"/>
      <c r="Q41" s="38"/>
      <c r="R41" s="38"/>
      <c r="S41" s="38"/>
      <c r="T41" s="38"/>
      <c r="U41" s="38"/>
      <c r="V41" s="38"/>
      <c r="W41" s="38"/>
      <c r="X41" s="38"/>
      <c r="Y41" s="38"/>
      <c r="Z41" s="38"/>
      <c r="AA41" s="38"/>
      <c r="AB41" s="38"/>
      <c r="AC41" s="38"/>
    </row>
    <row r="42" ht="43.5" customHeight="1">
      <c r="A42" s="36" t="str">
        <f t="shared" si="2"/>
        <v/>
      </c>
      <c r="B42" s="37"/>
      <c r="C42" s="37"/>
      <c r="D42" s="37"/>
      <c r="E42" s="38"/>
      <c r="F42" s="37"/>
      <c r="G42" s="38"/>
      <c r="H42" s="38"/>
      <c r="I42" s="39" t="str">
        <f>IF(OR($C42="",$G42=""),"",_xlfn.WORKDAY.INTL('Thông tin chung'!$C$12,$G42-1,IF('Thông tin chung'!$C$15="Thứ 2 - Thứ 7",11,1),'Danh mục'!$D$5:$D$19))</f>
        <v/>
      </c>
      <c r="J42" s="39" t="str">
        <f>IF(OR($I42="",$H42=""),"",_xlfn.WORKDAY.INTL($I42,$H42-1,IF('Thông tin chung'!$C$15="Thứ 2 - Thứ 7",11,1),'Danh mục'!$D$5:$D$19))</f>
        <v/>
      </c>
      <c r="K42" s="38"/>
      <c r="L42" s="40"/>
      <c r="M42" s="41" t="str">
        <f t="shared" si="3"/>
        <v/>
      </c>
      <c r="N42" s="38"/>
      <c r="O42" s="37"/>
      <c r="P42" s="38"/>
      <c r="Q42" s="38"/>
      <c r="R42" s="38"/>
      <c r="S42" s="38"/>
      <c r="T42" s="38"/>
      <c r="U42" s="38"/>
      <c r="V42" s="38"/>
      <c r="W42" s="38"/>
      <c r="X42" s="38"/>
      <c r="Y42" s="38"/>
      <c r="Z42" s="38"/>
      <c r="AA42" s="38"/>
      <c r="AB42" s="38"/>
      <c r="AC42" s="38"/>
    </row>
    <row r="43" ht="43.5" customHeight="1">
      <c r="A43" s="36" t="str">
        <f t="shared" si="2"/>
        <v/>
      </c>
      <c r="B43" s="37"/>
      <c r="C43" s="37"/>
      <c r="D43" s="37"/>
      <c r="E43" s="38"/>
      <c r="F43" s="37"/>
      <c r="G43" s="38"/>
      <c r="H43" s="38"/>
      <c r="I43" s="39" t="str">
        <f>IF(OR($C43="",$G43=""),"",_xlfn.WORKDAY.INTL('Thông tin chung'!$C$12,$G43-1,IF('Thông tin chung'!$C$15="Thứ 2 - Thứ 7",11,1),'Danh mục'!$D$5:$D$19))</f>
        <v/>
      </c>
      <c r="J43" s="39" t="str">
        <f>IF(OR($I43="",$H43=""),"",_xlfn.WORKDAY.INTL($I43,$H43-1,IF('Thông tin chung'!$C$15="Thứ 2 - Thứ 7",11,1),'Danh mục'!$D$5:$D$19))</f>
        <v/>
      </c>
      <c r="K43" s="38"/>
      <c r="L43" s="40"/>
      <c r="M43" s="41" t="str">
        <f t="shared" si="3"/>
        <v/>
      </c>
      <c r="N43" s="38"/>
      <c r="O43" s="37"/>
      <c r="P43" s="38"/>
      <c r="Q43" s="38"/>
      <c r="R43" s="38"/>
      <c r="S43" s="38"/>
      <c r="T43" s="38"/>
      <c r="U43" s="38"/>
      <c r="V43" s="38"/>
      <c r="W43" s="38"/>
      <c r="X43" s="38"/>
      <c r="Y43" s="38"/>
      <c r="Z43" s="38"/>
      <c r="AA43" s="38"/>
      <c r="AB43" s="38"/>
      <c r="AC43" s="38"/>
    </row>
    <row r="44" ht="43.5" customHeight="1">
      <c r="A44" s="36" t="str">
        <f t="shared" si="2"/>
        <v/>
      </c>
      <c r="B44" s="37"/>
      <c r="C44" s="37"/>
      <c r="D44" s="37"/>
      <c r="E44" s="38"/>
      <c r="F44" s="37"/>
      <c r="G44" s="38"/>
      <c r="H44" s="38"/>
      <c r="I44" s="39" t="str">
        <f>IF(OR($C44="",$G44=""),"",_xlfn.WORKDAY.INTL('Thông tin chung'!$C$12,$G44-1,IF('Thông tin chung'!$C$15="Thứ 2 - Thứ 7",11,1),'Danh mục'!$D$5:$D$19))</f>
        <v/>
      </c>
      <c r="J44" s="39" t="str">
        <f>IF(OR($I44="",$H44=""),"",_xlfn.WORKDAY.INTL($I44,$H44-1,IF('Thông tin chung'!$C$15="Thứ 2 - Thứ 7",11,1),'Danh mục'!$D$5:$D$19))</f>
        <v/>
      </c>
      <c r="K44" s="38"/>
      <c r="L44" s="40"/>
      <c r="M44" s="41" t="str">
        <f t="shared" si="3"/>
        <v/>
      </c>
      <c r="N44" s="38"/>
      <c r="O44" s="37"/>
      <c r="P44" s="38"/>
      <c r="Q44" s="38"/>
      <c r="R44" s="38"/>
      <c r="S44" s="38"/>
      <c r="T44" s="38"/>
      <c r="U44" s="38"/>
      <c r="V44" s="38"/>
      <c r="W44" s="38"/>
      <c r="X44" s="38"/>
      <c r="Y44" s="38"/>
      <c r="Z44" s="38"/>
      <c r="AA44" s="38"/>
      <c r="AB44" s="38"/>
      <c r="AC44" s="38"/>
    </row>
    <row r="45" ht="43.5" customHeight="1">
      <c r="A45" s="36" t="str">
        <f t="shared" si="2"/>
        <v/>
      </c>
      <c r="B45" s="37"/>
      <c r="C45" s="37"/>
      <c r="D45" s="37"/>
      <c r="E45" s="38"/>
      <c r="F45" s="37"/>
      <c r="G45" s="38"/>
      <c r="H45" s="38"/>
      <c r="I45" s="39" t="str">
        <f>IF(OR($C45="",$G45=""),"",_xlfn.WORKDAY.INTL('Thông tin chung'!$C$12,$G45-1,IF('Thông tin chung'!$C$15="Thứ 2 - Thứ 7",11,1),'Danh mục'!$D$5:$D$19))</f>
        <v/>
      </c>
      <c r="J45" s="39" t="str">
        <f>IF(OR($I45="",$H45=""),"",_xlfn.WORKDAY.INTL($I45,$H45-1,IF('Thông tin chung'!$C$15="Thứ 2 - Thứ 7",11,1),'Danh mục'!$D$5:$D$19))</f>
        <v/>
      </c>
      <c r="K45" s="38"/>
      <c r="L45" s="40"/>
      <c r="M45" s="41" t="str">
        <f t="shared" si="3"/>
        <v/>
      </c>
      <c r="N45" s="38"/>
      <c r="O45" s="37"/>
      <c r="P45" s="38"/>
      <c r="Q45" s="38"/>
      <c r="R45" s="38"/>
      <c r="S45" s="38"/>
      <c r="T45" s="38"/>
      <c r="U45" s="38"/>
      <c r="V45" s="38"/>
      <c r="W45" s="38"/>
      <c r="X45" s="38"/>
      <c r="Y45" s="38"/>
      <c r="Z45" s="38"/>
      <c r="AA45" s="38"/>
      <c r="AB45" s="38"/>
      <c r="AC45" s="38"/>
    </row>
    <row r="46" ht="43.5" customHeight="1">
      <c r="A46" s="36" t="str">
        <f t="shared" si="2"/>
        <v/>
      </c>
      <c r="B46" s="37"/>
      <c r="C46" s="37"/>
      <c r="D46" s="37"/>
      <c r="E46" s="38"/>
      <c r="F46" s="37"/>
      <c r="G46" s="38"/>
      <c r="H46" s="38"/>
      <c r="I46" s="39" t="str">
        <f>IF(OR($C46="",$G46=""),"",_xlfn.WORKDAY.INTL('Thông tin chung'!$C$12,$G46-1,IF('Thông tin chung'!$C$15="Thứ 2 - Thứ 7",11,1),'Danh mục'!$D$5:$D$19))</f>
        <v/>
      </c>
      <c r="J46" s="39" t="str">
        <f>IF(OR($I46="",$H46=""),"",_xlfn.WORKDAY.INTL($I46,$H46-1,IF('Thông tin chung'!$C$15="Thứ 2 - Thứ 7",11,1),'Danh mục'!$D$5:$D$19))</f>
        <v/>
      </c>
      <c r="K46" s="38"/>
      <c r="L46" s="40"/>
      <c r="M46" s="41" t="str">
        <f t="shared" si="3"/>
        <v/>
      </c>
      <c r="N46" s="38"/>
      <c r="O46" s="37"/>
      <c r="P46" s="38"/>
      <c r="Q46" s="38"/>
      <c r="R46" s="38"/>
      <c r="S46" s="38"/>
      <c r="T46" s="38"/>
      <c r="U46" s="38"/>
      <c r="V46" s="38"/>
      <c r="W46" s="38"/>
      <c r="X46" s="38"/>
      <c r="Y46" s="38"/>
      <c r="Z46" s="38"/>
      <c r="AA46" s="38"/>
      <c r="AB46" s="38"/>
      <c r="AC46" s="38"/>
    </row>
    <row r="47" ht="43.5" customHeight="1">
      <c r="A47" s="36" t="str">
        <f t="shared" si="2"/>
        <v/>
      </c>
      <c r="B47" s="37"/>
      <c r="C47" s="37"/>
      <c r="D47" s="37"/>
      <c r="E47" s="38"/>
      <c r="F47" s="37"/>
      <c r="G47" s="38"/>
      <c r="H47" s="38"/>
      <c r="I47" s="39" t="str">
        <f>IF(OR($C47="",$G47=""),"",_xlfn.WORKDAY.INTL('Thông tin chung'!$C$12,$G47-1,IF('Thông tin chung'!$C$15="Thứ 2 - Thứ 7",11,1),'Danh mục'!$D$5:$D$19))</f>
        <v/>
      </c>
      <c r="J47" s="39" t="str">
        <f>IF(OR($I47="",$H47=""),"",_xlfn.WORKDAY.INTL($I47,$H47-1,IF('Thông tin chung'!$C$15="Thứ 2 - Thứ 7",11,1),'Danh mục'!$D$5:$D$19))</f>
        <v/>
      </c>
      <c r="K47" s="38"/>
      <c r="L47" s="40"/>
      <c r="M47" s="41" t="str">
        <f t="shared" si="3"/>
        <v/>
      </c>
      <c r="N47" s="38"/>
      <c r="O47" s="37"/>
      <c r="P47" s="38"/>
      <c r="Q47" s="38"/>
      <c r="R47" s="38"/>
      <c r="S47" s="38"/>
      <c r="T47" s="38"/>
      <c r="U47" s="38"/>
      <c r="V47" s="38"/>
      <c r="W47" s="38"/>
      <c r="X47" s="38"/>
      <c r="Y47" s="38"/>
      <c r="Z47" s="38"/>
      <c r="AA47" s="38"/>
      <c r="AB47" s="38"/>
      <c r="AC47" s="38"/>
    </row>
    <row r="48" ht="43.5" customHeight="1">
      <c r="A48" s="36" t="str">
        <f t="shared" si="2"/>
        <v/>
      </c>
      <c r="B48" s="37"/>
      <c r="C48" s="37"/>
      <c r="D48" s="37"/>
      <c r="E48" s="38"/>
      <c r="F48" s="37"/>
      <c r="G48" s="38"/>
      <c r="H48" s="38"/>
      <c r="I48" s="39" t="str">
        <f>IF(OR($C48="",$G48=""),"",_xlfn.WORKDAY.INTL('Thông tin chung'!$C$12,$G48-1,IF('Thông tin chung'!$C$15="Thứ 2 - Thứ 7",11,1),'Danh mục'!$D$5:$D$19))</f>
        <v/>
      </c>
      <c r="J48" s="39" t="str">
        <f>IF(OR($I48="",$H48=""),"",_xlfn.WORKDAY.INTL($I48,$H48-1,IF('Thông tin chung'!$C$15="Thứ 2 - Thứ 7",11,1),'Danh mục'!$D$5:$D$19))</f>
        <v/>
      </c>
      <c r="K48" s="38"/>
      <c r="L48" s="40"/>
      <c r="M48" s="41" t="str">
        <f t="shared" si="3"/>
        <v/>
      </c>
      <c r="N48" s="38"/>
      <c r="O48" s="37"/>
      <c r="P48" s="38"/>
      <c r="Q48" s="38"/>
      <c r="R48" s="38"/>
      <c r="S48" s="38"/>
      <c r="T48" s="38"/>
      <c r="U48" s="38"/>
      <c r="V48" s="38"/>
      <c r="W48" s="38"/>
      <c r="X48" s="38"/>
      <c r="Y48" s="38"/>
      <c r="Z48" s="38"/>
      <c r="AA48" s="38"/>
      <c r="AB48" s="38"/>
      <c r="AC48" s="38"/>
    </row>
    <row r="49" ht="43.5" customHeight="1">
      <c r="A49" s="36" t="str">
        <f t="shared" si="2"/>
        <v/>
      </c>
      <c r="B49" s="37"/>
      <c r="C49" s="37"/>
      <c r="D49" s="37"/>
      <c r="E49" s="38"/>
      <c r="F49" s="37"/>
      <c r="G49" s="38"/>
      <c r="H49" s="38"/>
      <c r="I49" s="39" t="str">
        <f>IF(OR($C49="",$G49=""),"",_xlfn.WORKDAY.INTL('Thông tin chung'!$C$12,$G49-1,IF('Thông tin chung'!$C$15="Thứ 2 - Thứ 7",11,1),'Danh mục'!$D$5:$D$19))</f>
        <v/>
      </c>
      <c r="J49" s="39" t="str">
        <f>IF(OR($I49="",$H49=""),"",_xlfn.WORKDAY.INTL($I49,$H49-1,IF('Thông tin chung'!$C$15="Thứ 2 - Thứ 7",11,1),'Danh mục'!$D$5:$D$19))</f>
        <v/>
      </c>
      <c r="K49" s="38"/>
      <c r="L49" s="40"/>
      <c r="M49" s="41" t="str">
        <f t="shared" si="3"/>
        <v/>
      </c>
      <c r="N49" s="38"/>
      <c r="O49" s="37"/>
      <c r="P49" s="38"/>
      <c r="Q49" s="38"/>
      <c r="R49" s="38"/>
      <c r="S49" s="38"/>
      <c r="T49" s="38"/>
      <c r="U49" s="38"/>
      <c r="V49" s="38"/>
      <c r="W49" s="38"/>
      <c r="X49" s="38"/>
      <c r="Y49" s="38"/>
      <c r="Z49" s="38"/>
      <c r="AA49" s="38"/>
      <c r="AB49" s="38"/>
      <c r="AC49" s="38"/>
    </row>
    <row r="50" ht="43.5" customHeight="1">
      <c r="A50" s="36" t="str">
        <f t="shared" si="2"/>
        <v/>
      </c>
      <c r="B50" s="37"/>
      <c r="C50" s="37"/>
      <c r="D50" s="37"/>
      <c r="E50" s="38"/>
      <c r="F50" s="37"/>
      <c r="G50" s="38"/>
      <c r="H50" s="38"/>
      <c r="I50" s="39" t="str">
        <f>IF(OR($C50="",$G50=""),"",_xlfn.WORKDAY.INTL('Thông tin chung'!$C$12,$G50-1,IF('Thông tin chung'!$C$15="Thứ 2 - Thứ 7",11,1),'Danh mục'!$D$5:$D$19))</f>
        <v/>
      </c>
      <c r="J50" s="39" t="str">
        <f>IF(OR($I50="",$H50=""),"",_xlfn.WORKDAY.INTL($I50,$H50-1,IF('Thông tin chung'!$C$15="Thứ 2 - Thứ 7",11,1),'Danh mục'!$D$5:$D$19))</f>
        <v/>
      </c>
      <c r="K50" s="38"/>
      <c r="L50" s="40"/>
      <c r="M50" s="41" t="str">
        <f t="shared" si="3"/>
        <v/>
      </c>
      <c r="N50" s="38"/>
      <c r="O50" s="37"/>
      <c r="P50" s="38"/>
      <c r="Q50" s="38"/>
      <c r="R50" s="38"/>
      <c r="S50" s="38"/>
      <c r="T50" s="38"/>
      <c r="U50" s="38"/>
      <c r="V50" s="38"/>
      <c r="W50" s="38"/>
      <c r="X50" s="38"/>
      <c r="Y50" s="38"/>
      <c r="Z50" s="38"/>
      <c r="AA50" s="38"/>
      <c r="AB50" s="38"/>
      <c r="AC50" s="38"/>
    </row>
    <row r="51" ht="43.5" customHeight="1">
      <c r="A51" s="36" t="str">
        <f t="shared" si="2"/>
        <v/>
      </c>
      <c r="B51" s="37"/>
      <c r="C51" s="37"/>
      <c r="D51" s="37"/>
      <c r="E51" s="38"/>
      <c r="F51" s="37"/>
      <c r="G51" s="38"/>
      <c r="H51" s="38"/>
      <c r="I51" s="39" t="str">
        <f>IF(OR($C51="",$G51=""),"",_xlfn.WORKDAY.INTL('Thông tin chung'!$C$12,$G51-1,IF('Thông tin chung'!$C$15="Thứ 2 - Thứ 7",11,1),'Danh mục'!$D$5:$D$19))</f>
        <v/>
      </c>
      <c r="J51" s="39" t="str">
        <f>IF(OR($I51="",$H51=""),"",_xlfn.WORKDAY.INTL($I51,$H51-1,IF('Thông tin chung'!$C$15="Thứ 2 - Thứ 7",11,1),'Danh mục'!$D$5:$D$19))</f>
        <v/>
      </c>
      <c r="K51" s="38"/>
      <c r="L51" s="40"/>
      <c r="M51" s="41" t="str">
        <f t="shared" si="3"/>
        <v/>
      </c>
      <c r="N51" s="38"/>
      <c r="O51" s="37"/>
      <c r="P51" s="38"/>
      <c r="Q51" s="38"/>
      <c r="R51" s="38"/>
      <c r="S51" s="38"/>
      <c r="T51" s="38"/>
      <c r="U51" s="38"/>
      <c r="V51" s="38"/>
      <c r="W51" s="38"/>
      <c r="X51" s="38"/>
      <c r="Y51" s="38"/>
      <c r="Z51" s="38"/>
      <c r="AA51" s="38"/>
      <c r="AB51" s="38"/>
      <c r="AC51" s="38"/>
    </row>
    <row r="52" ht="43.5" customHeight="1">
      <c r="A52" s="36" t="str">
        <f t="shared" si="2"/>
        <v/>
      </c>
      <c r="B52" s="37"/>
      <c r="C52" s="37"/>
      <c r="D52" s="37"/>
      <c r="E52" s="38"/>
      <c r="F52" s="37"/>
      <c r="G52" s="38"/>
      <c r="H52" s="38"/>
      <c r="I52" s="39" t="str">
        <f>IF(OR($C52="",$G52=""),"",_xlfn.WORKDAY.INTL('Thông tin chung'!$C$12,$G52-1,IF('Thông tin chung'!$C$15="Thứ 2 - Thứ 7",11,1),'Danh mục'!$D$5:$D$19))</f>
        <v/>
      </c>
      <c r="J52" s="39" t="str">
        <f>IF(OR($I52="",$H52=""),"",_xlfn.WORKDAY.INTL($I52,$H52-1,IF('Thông tin chung'!$C$15="Thứ 2 - Thứ 7",11,1),'Danh mục'!$D$5:$D$19))</f>
        <v/>
      </c>
      <c r="K52" s="38"/>
      <c r="L52" s="40"/>
      <c r="M52" s="41" t="str">
        <f t="shared" si="3"/>
        <v/>
      </c>
      <c r="N52" s="38"/>
      <c r="O52" s="37"/>
      <c r="P52" s="38"/>
      <c r="Q52" s="38"/>
      <c r="R52" s="38"/>
      <c r="S52" s="38"/>
      <c r="T52" s="38"/>
      <c r="U52" s="38"/>
      <c r="V52" s="38"/>
      <c r="W52" s="38"/>
      <c r="X52" s="38"/>
      <c r="Y52" s="38"/>
      <c r="Z52" s="38"/>
      <c r="AA52" s="38"/>
      <c r="AB52" s="38"/>
      <c r="AC52" s="38"/>
    </row>
    <row r="53" ht="43.5" customHeight="1">
      <c r="A53" s="36" t="str">
        <f t="shared" si="2"/>
        <v/>
      </c>
      <c r="B53" s="37"/>
      <c r="C53" s="37"/>
      <c r="D53" s="37"/>
      <c r="E53" s="38"/>
      <c r="F53" s="37"/>
      <c r="G53" s="38"/>
      <c r="H53" s="38"/>
      <c r="I53" s="39" t="str">
        <f>IF(OR($C53="",$G53=""),"",_xlfn.WORKDAY.INTL('Thông tin chung'!$C$12,$G53-1,IF('Thông tin chung'!$C$15="Thứ 2 - Thứ 7",11,1),'Danh mục'!$D$5:$D$19))</f>
        <v/>
      </c>
      <c r="J53" s="39" t="str">
        <f>IF(OR($I53="",$H53=""),"",_xlfn.WORKDAY.INTL($I53,$H53-1,IF('Thông tin chung'!$C$15="Thứ 2 - Thứ 7",11,1),'Danh mục'!$D$5:$D$19))</f>
        <v/>
      </c>
      <c r="K53" s="38"/>
      <c r="L53" s="40"/>
      <c r="M53" s="41" t="str">
        <f t="shared" si="3"/>
        <v/>
      </c>
      <c r="N53" s="38"/>
      <c r="O53" s="37"/>
      <c r="P53" s="38"/>
      <c r="Q53" s="38"/>
      <c r="R53" s="38"/>
      <c r="S53" s="38"/>
      <c r="T53" s="38"/>
      <c r="U53" s="38"/>
      <c r="V53" s="38"/>
      <c r="W53" s="38"/>
      <c r="X53" s="38"/>
      <c r="Y53" s="38"/>
      <c r="Z53" s="38"/>
      <c r="AA53" s="38"/>
      <c r="AB53" s="38"/>
      <c r="AC53" s="38"/>
    </row>
    <row r="54" ht="43.5" customHeight="1">
      <c r="A54" s="36" t="str">
        <f t="shared" si="2"/>
        <v/>
      </c>
      <c r="B54" s="37"/>
      <c r="C54" s="37"/>
      <c r="D54" s="37"/>
      <c r="E54" s="38"/>
      <c r="F54" s="37"/>
      <c r="G54" s="38"/>
      <c r="H54" s="38"/>
      <c r="I54" s="39" t="str">
        <f>IF(OR($C54="",$G54=""),"",_xlfn.WORKDAY.INTL('Thông tin chung'!$C$12,$G54-1,IF('Thông tin chung'!$C$15="Thứ 2 - Thứ 7",11,1),'Danh mục'!$D$5:$D$19))</f>
        <v/>
      </c>
      <c r="J54" s="39" t="str">
        <f>IF(OR($I54="",$H54=""),"",_xlfn.WORKDAY.INTL($I54,$H54-1,IF('Thông tin chung'!$C$15="Thứ 2 - Thứ 7",11,1),'Danh mục'!$D$5:$D$19))</f>
        <v/>
      </c>
      <c r="K54" s="38"/>
      <c r="L54" s="40"/>
      <c r="M54" s="41" t="str">
        <f t="shared" si="3"/>
        <v/>
      </c>
      <c r="N54" s="38"/>
      <c r="O54" s="37"/>
      <c r="P54" s="38"/>
      <c r="Q54" s="38"/>
      <c r="R54" s="38"/>
      <c r="S54" s="38"/>
      <c r="T54" s="38"/>
      <c r="U54" s="38"/>
      <c r="V54" s="38"/>
      <c r="W54" s="38"/>
      <c r="X54" s="38"/>
      <c r="Y54" s="38"/>
      <c r="Z54" s="38"/>
      <c r="AA54" s="38"/>
      <c r="AB54" s="38"/>
      <c r="AC54" s="38"/>
    </row>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2:AC2"/>
    <mergeCell ref="A3:F3"/>
    <mergeCell ref="G3:J3"/>
    <mergeCell ref="K3:O3"/>
    <mergeCell ref="P3:AC3"/>
    <mergeCell ref="D1:M1"/>
  </mergeCells>
  <conditionalFormatting sqref="K5:K54">
    <cfRule type="cellIs" dxfId="1" priority="1" operator="equal">
      <formula>"Hoàn thành"</formula>
    </cfRule>
  </conditionalFormatting>
  <conditionalFormatting sqref="K5:K54">
    <cfRule type="cellIs" dxfId="2" priority="2" operator="equal">
      <formula>"Đang thực hiện"</formula>
    </cfRule>
  </conditionalFormatting>
  <conditionalFormatting sqref="K5:K54">
    <cfRule type="cellIs" dxfId="3" priority="3" operator="equal">
      <formula>"Tạm hoãn"</formula>
    </cfRule>
  </conditionalFormatting>
  <conditionalFormatting sqref="M5:M54">
    <cfRule type="cellIs" dxfId="4" priority="4" operator="equal">
      <formula>"Trễ hạn"</formula>
    </cfRule>
  </conditionalFormatting>
  <conditionalFormatting sqref="M5:M54">
    <cfRule type="cellIs" dxfId="2" priority="5" operator="equal">
      <formula>"Sắp đến hạn"</formula>
    </cfRule>
  </conditionalFormatting>
  <conditionalFormatting sqref="M5:M54">
    <cfRule type="cellIs" dxfId="5" priority="6" operator="equal">
      <formula>"Đang trong hạn"</formula>
    </cfRule>
  </conditionalFormatting>
  <conditionalFormatting sqref="M5:M54">
    <cfRule type="cellIs" dxfId="6" priority="7" operator="equal">
      <formula>"Hoàn thành trễ"</formula>
    </cfRule>
  </conditionalFormatting>
  <conditionalFormatting sqref="M5:M54">
    <cfRule type="cellIs" dxfId="1" priority="8" operator="equal">
      <formula>"Hoàn thành đúng hạn"</formula>
    </cfRule>
  </conditionalFormatting>
  <conditionalFormatting sqref="M5:M54">
    <cfRule type="cellIs" dxfId="3" priority="9" operator="equal">
      <formula>"Tạm hoãn"</formula>
    </cfRule>
  </conditionalFormatting>
  <conditionalFormatting sqref="P5:AC54">
    <cfRule type="expression" dxfId="7" priority="10">
      <formula>AND($I5&lt;&gt;"",$K5="Hoàn thành",$I5&lt;=P$4+6,$J5&gt;=P$4)</formula>
    </cfRule>
  </conditionalFormatting>
  <conditionalFormatting sqref="P5:AC54">
    <cfRule type="expression" dxfId="8" priority="11">
      <formula>AND($I5&lt;&gt;"",$I5&lt;=P$4+6,$J5&gt;=P$4)</formula>
    </cfRule>
  </conditionalFormatting>
  <conditionalFormatting sqref="P5:AC54">
    <cfRule type="expression" dxfId="9" priority="12">
      <formula>AND(TODAY()&gt;=P$4,TODAY()&lt;=P$4+6)</formula>
    </cfRule>
  </conditionalFormatting>
  <conditionalFormatting sqref="P4:AC4">
    <cfRule type="expression" dxfId="10" priority="13">
      <formula>AND(TODAY()&gt;=P$4,TODAY()&lt;=P$4+6)</formula>
    </cfRule>
  </conditionalFormatting>
  <dataValidations>
    <dataValidation type="decimal" allowBlank="1" showInputMessage="1" showErrorMessage="1" prompt="Giá trị không hợp lệ - Số ngày thực hiện phải là số nguyên từ 1 trở lên." sqref="H5:H54">
      <formula1>1.0</formula1>
      <formula2>365.0</formula2>
    </dataValidation>
    <dataValidation type="date" operator="greaterThan" allowBlank="1" showInputMessage="1" showErrorMessage="1" prompt="Giá trị không hợp lệ - Vui lòng nhập ngày hợp lệ (dd/mm/yyyy)." sqref="L5:L54">
      <formula1>36526.0</formula1>
    </dataValidation>
    <dataValidation type="decimal" allowBlank="1" showInputMessage="1" showErrorMessage="1" prompt="Giá trị không hợp lệ - Nhập số nguyên: 1 là ngày nhận việc, 0 hoặc số âm là trước ngày nhận việc." sqref="G5:G54">
      <formula1>-30.0</formula1>
      <formula2>365.0</formula2>
    </dataValidation>
    <dataValidation type="list" allowBlank="1" showInputMessage="1" showErrorMessage="1" prompt="Giá trị không hợp lệ - Vui lòng chọn trạng thái trong danh sách." sqref="K5:K54">
      <formula1>'Danh mục'!$C$5:$C$8</formula1>
    </dataValidation>
    <dataValidation type="list" allowBlank="1" showInputMessage="1" showErrorMessage="1" prompt="Giá trị không hợp lệ - Vui lòng chọn giai đoạn trong danh sách (sheet Danh mục)." sqref="B5:B54">
      <formula1>'Danh mục'!$A$5:$A$10</formula1>
    </dataValidation>
    <dataValidation type="list" allowBlank="1" showInputMessage="1" showErrorMessage="1" prompt="Giá trị không hợp lệ - Vui lòng chọn hình thức trong danh sách (sheet Danh mục)." sqref="E5:E54">
      <formula1>'Danh mục'!$B$5:$B$19</formula1>
    </dataValidation>
    <dataValidation type="list" allowBlank="1" showInputMessage="1" showErrorMessage="1" prompt="Giá trị không hợp lệ - Điểm đánh giá từ 1 đến 5." sqref="N5:N54">
      <formula1>"1,2,3,4,5"</formula1>
    </dataValidation>
  </dataValidations>
  <printOptions/>
  <pageMargins bottom="1.0" footer="0.0" header="0.0" left="0.75" right="0.75" top="1.0"/>
  <pageSetup fitToHeight="0" paperSize="8"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sheetViews>
  <sheetFormatPr customHeight="1" defaultColWidth="14.43" defaultRowHeight="15.0"/>
  <cols>
    <col customWidth="1" min="1" max="1" width="3.0"/>
    <col customWidth="1" min="2" max="7" width="20.0"/>
    <col customWidth="1" min="8" max="26" width="8.57"/>
  </cols>
  <sheetData>
    <row r="1" ht="39.75" customHeight="1">
      <c r="B1" s="21" t="s">
        <v>101</v>
      </c>
      <c r="C1" s="19"/>
      <c r="D1" s="19"/>
      <c r="E1" s="19"/>
      <c r="F1" s="19"/>
      <c r="G1" s="2"/>
    </row>
    <row r="2" ht="25.5" customHeight="1">
      <c r="B2" s="31" t="str">
        <f>"Nhân viên: "&amp;'Thông tin chung'!C5&amp;"   |   Vị trí: "&amp;'Thông tin chung'!C6&amp;"   |   Cập nhật đến: "&amp;TEXT(TODAY(),"dd/mm/yyyy")</f>
        <v>Nhân viên: Nguyễn Văn A   |   Vị trí: Chuyên viên Kinh doanh   |   Cập nhật đến: 30/10/2026</v>
      </c>
      <c r="C2" s="19"/>
      <c r="D2" s="19"/>
      <c r="E2" s="19"/>
      <c r="F2" s="19"/>
      <c r="G2" s="2"/>
    </row>
    <row r="4" ht="24.0" customHeight="1">
      <c r="B4" s="4" t="s">
        <v>108</v>
      </c>
      <c r="C4" s="42"/>
      <c r="D4" s="42"/>
      <c r="E4" s="42"/>
      <c r="F4" s="42"/>
      <c r="G4" s="6"/>
    </row>
    <row r="5" ht="24.0" customHeight="1">
      <c r="B5" s="43" t="s">
        <v>109</v>
      </c>
      <c r="C5" s="43" t="s">
        <v>65</v>
      </c>
      <c r="D5" s="43" t="s">
        <v>62</v>
      </c>
      <c r="E5" s="43" t="s">
        <v>58</v>
      </c>
      <c r="F5" s="43" t="s">
        <v>110</v>
      </c>
      <c r="G5" s="43" t="s">
        <v>111</v>
      </c>
    </row>
    <row r="6" ht="42.0" customHeight="1">
      <c r="B6" s="44">
        <f>COUNTA('Kế hoạch chi tiết'!$C$5:$C$54)</f>
        <v>25</v>
      </c>
      <c r="C6" s="44">
        <f>COUNTIF('Kế hoạch chi tiết'!$K$5:$K$54,"Hoàn thành")</f>
        <v>0</v>
      </c>
      <c r="D6" s="44">
        <f>COUNTIF('Kế hoạch chi tiết'!$K$5:$K$54,"Đang thực hiện")</f>
        <v>0</v>
      </c>
      <c r="E6" s="44">
        <f>COUNTIF('Kế hoạch chi tiết'!$K$5:$K$54,"Chưa bắt đầu")</f>
        <v>25</v>
      </c>
      <c r="F6" s="45">
        <f>COUNTIF('Kế hoạch chi tiết'!$M$5:$M$54,"Trễ hạn")</f>
        <v>0</v>
      </c>
      <c r="G6" s="46">
        <f>IF(B6=0,0,C6/B6)</f>
        <v>0</v>
      </c>
    </row>
    <row r="7" ht="9.75" customHeight="1"/>
    <row r="8" ht="24.0" customHeight="1">
      <c r="B8" s="43" t="s">
        <v>112</v>
      </c>
      <c r="C8" s="43" t="s">
        <v>45</v>
      </c>
      <c r="D8" s="43" t="s">
        <v>113</v>
      </c>
      <c r="E8" s="43" t="s">
        <v>114</v>
      </c>
      <c r="F8" s="43" t="s">
        <v>115</v>
      </c>
      <c r="G8" s="43" t="s">
        <v>116</v>
      </c>
    </row>
    <row r="9" ht="42.0" customHeight="1">
      <c r="B9" s="47" t="str">
        <f>IFERROR(AVERAGE('Kế hoạch chi tiết'!$N$5:$N$54),"Chưa có")</f>
        <v>Chưa có</v>
      </c>
      <c r="C9" s="48">
        <f>'Thông tin chung'!C12</f>
        <v>46335</v>
      </c>
      <c r="D9" s="48">
        <f>IF(COUNT('Kế hoạch chi tiết'!$J$5:$J$54)=0,"",MAX('Kế hoạch chi tiết'!$J$5:$J$54))</f>
        <v>46419</v>
      </c>
      <c r="E9" s="48">
        <f>'Thông tin chung'!C14</f>
        <v>46395</v>
      </c>
      <c r="F9" s="44">
        <f>MAX(0,'Thông tin chung'!C14-TODAY())</f>
        <v>70</v>
      </c>
      <c r="G9" s="45">
        <f>COUNTIF('Kế hoạch chi tiết'!$M$5:$M$54,"Sắp đến hạn")</f>
        <v>0</v>
      </c>
    </row>
    <row r="11" ht="24.0" customHeight="1">
      <c r="B11" s="4" t="s">
        <v>117</v>
      </c>
      <c r="C11" s="42"/>
      <c r="D11" s="42"/>
      <c r="E11" s="42"/>
      <c r="F11" s="42"/>
      <c r="G11" s="6"/>
    </row>
    <row r="12" ht="27.75" customHeight="1">
      <c r="B12" s="49" t="s">
        <v>88</v>
      </c>
      <c r="C12" s="34"/>
      <c r="D12" s="22" t="s">
        <v>118</v>
      </c>
      <c r="E12" s="22" t="s">
        <v>65</v>
      </c>
      <c r="F12" s="22" t="s">
        <v>110</v>
      </c>
      <c r="G12" s="22" t="s">
        <v>119</v>
      </c>
    </row>
    <row r="13" ht="25.5" customHeight="1">
      <c r="B13" s="50" t="str">
        <f>IF('Danh mục'!A5="","",'Danh mục'!A5)</f>
        <v>Chuẩn bị trước ngày nhận việc</v>
      </c>
      <c r="C13" s="34"/>
      <c r="D13" s="38">
        <f>IF($B13="",0,COUNTIF('Kế hoạch chi tiết'!$B$5:$B$54,$B13))</f>
        <v>3</v>
      </c>
      <c r="E13" s="38">
        <f>IF($B13="",0,COUNTIFS('Kế hoạch chi tiết'!$B$5:$B$54,$B13,'Kế hoạch chi tiết'!$K$5:$K$54,"Hoàn thành"))</f>
        <v>0</v>
      </c>
      <c r="F13" s="38">
        <f>IF($B13="",0,COUNTIFS('Kế hoạch chi tiết'!$B$5:$B$54,$B13,'Kế hoạch chi tiết'!$M$5:$M$54,"Trễ hạn"))</f>
        <v>0</v>
      </c>
      <c r="G13" s="51">
        <f t="shared" ref="G13:G19" si="1">IF(D13=0,0,E13/D13)</f>
        <v>0</v>
      </c>
    </row>
    <row r="14" ht="25.5" customHeight="1">
      <c r="B14" s="50" t="str">
        <f>IF('Danh mục'!A6="","",'Danh mục'!A6)</f>
        <v>Tuần đầu tiên: Hòa nhập</v>
      </c>
      <c r="C14" s="34"/>
      <c r="D14" s="38">
        <f>IF($B14="",0,COUNTIF('Kế hoạch chi tiết'!$B$5:$B$54,$B14))</f>
        <v>7</v>
      </c>
      <c r="E14" s="38">
        <f>IF($B14="",0,COUNTIFS('Kế hoạch chi tiết'!$B$5:$B$54,$B14,'Kế hoạch chi tiết'!$K$5:$K$54,"Hoàn thành"))</f>
        <v>0</v>
      </c>
      <c r="F14" s="38">
        <f>IF($B14="",0,COUNTIFS('Kế hoạch chi tiết'!$B$5:$B$54,$B14,'Kế hoạch chi tiết'!$M$5:$M$54,"Trễ hạn"))</f>
        <v>0</v>
      </c>
      <c r="G14" s="51">
        <f t="shared" si="1"/>
        <v>0</v>
      </c>
    </row>
    <row r="15" ht="25.5" customHeight="1">
      <c r="B15" s="50" t="str">
        <f>IF('Danh mục'!A7="","",'Danh mục'!A7)</f>
        <v>Tháng thứ nhất: Kiến thức chuyên môn</v>
      </c>
      <c r="C15" s="34"/>
      <c r="D15" s="38">
        <f>IF($B15="",0,COUNTIF('Kế hoạch chi tiết'!$B$5:$B$54,$B15))</f>
        <v>7</v>
      </c>
      <c r="E15" s="38">
        <f>IF($B15="",0,COUNTIFS('Kế hoạch chi tiết'!$B$5:$B$54,$B15,'Kế hoạch chi tiết'!$K$5:$K$54,"Hoàn thành"))</f>
        <v>0</v>
      </c>
      <c r="F15" s="38">
        <f>IF($B15="",0,COUNTIFS('Kế hoạch chi tiết'!$B$5:$B$54,$B15,'Kế hoạch chi tiết'!$M$5:$M$54,"Trễ hạn"))</f>
        <v>0</v>
      </c>
      <c r="G15" s="51">
        <f t="shared" si="1"/>
        <v>0</v>
      </c>
    </row>
    <row r="16" ht="25.5" customHeight="1">
      <c r="B16" s="50" t="str">
        <f>IF('Danh mục'!A8="","",'Danh mục'!A8)</f>
        <v>Tháng thứ hai: Thực hành và dự án</v>
      </c>
      <c r="C16" s="34"/>
      <c r="D16" s="38">
        <f>IF($B16="",0,COUNTIF('Kế hoạch chi tiết'!$B$5:$B$54,$B16))</f>
        <v>4</v>
      </c>
      <c r="E16" s="38">
        <f>IF($B16="",0,COUNTIFS('Kế hoạch chi tiết'!$B$5:$B$54,$B16,'Kế hoạch chi tiết'!$K$5:$K$54,"Hoàn thành"))</f>
        <v>0</v>
      </c>
      <c r="F16" s="38">
        <f>IF($B16="",0,COUNTIFS('Kế hoạch chi tiết'!$B$5:$B$54,$B16,'Kế hoạch chi tiết'!$M$5:$M$54,"Trễ hạn"))</f>
        <v>0</v>
      </c>
      <c r="G16" s="51">
        <f t="shared" si="1"/>
        <v>0</v>
      </c>
    </row>
    <row r="17" ht="25.5" customHeight="1">
      <c r="B17" s="50" t="str">
        <f>IF('Danh mục'!A9="","",'Danh mục'!A9)</f>
        <v>Đánh giá cuối thử việc</v>
      </c>
      <c r="C17" s="34"/>
      <c r="D17" s="38">
        <f>IF($B17="",0,COUNTIF('Kế hoạch chi tiết'!$B$5:$B$54,$B17))</f>
        <v>3</v>
      </c>
      <c r="E17" s="38">
        <f>IF($B17="",0,COUNTIFS('Kế hoạch chi tiết'!$B$5:$B$54,$B17,'Kế hoạch chi tiết'!$K$5:$K$54,"Hoàn thành"))</f>
        <v>0</v>
      </c>
      <c r="F17" s="38">
        <f>IF($B17="",0,COUNTIFS('Kế hoạch chi tiết'!$B$5:$B$54,$B17,'Kế hoạch chi tiết'!$M$5:$M$54,"Trễ hạn"))</f>
        <v>0</v>
      </c>
      <c r="G17" s="51">
        <f t="shared" si="1"/>
        <v>0</v>
      </c>
    </row>
    <row r="18" ht="25.5" customHeight="1">
      <c r="B18" s="50" t="str">
        <f>IF('Danh mục'!A10="","",'Danh mục'!A10)</f>
        <v>Theo dõi sau thử việc</v>
      </c>
      <c r="C18" s="34"/>
      <c r="D18" s="38">
        <f>IF($B18="",0,COUNTIF('Kế hoạch chi tiết'!$B$5:$B$54,$B18))</f>
        <v>1</v>
      </c>
      <c r="E18" s="38">
        <f>IF($B18="",0,COUNTIFS('Kế hoạch chi tiết'!$B$5:$B$54,$B18,'Kế hoạch chi tiết'!$K$5:$K$54,"Hoàn thành"))</f>
        <v>0</v>
      </c>
      <c r="F18" s="38">
        <f>IF($B18="",0,COUNTIFS('Kế hoạch chi tiết'!$B$5:$B$54,$B18,'Kế hoạch chi tiết'!$M$5:$M$54,"Trễ hạn"))</f>
        <v>0</v>
      </c>
      <c r="G18" s="51">
        <f t="shared" si="1"/>
        <v>0</v>
      </c>
    </row>
    <row r="19" ht="25.5" customHeight="1">
      <c r="B19" s="52" t="s">
        <v>138</v>
      </c>
      <c r="C19" s="34"/>
      <c r="D19" s="53">
        <f t="shared" ref="D19:F19" si="2">SUM(D13:D18)</f>
        <v>25</v>
      </c>
      <c r="E19" s="53">
        <f t="shared" si="2"/>
        <v>0</v>
      </c>
      <c r="F19" s="53">
        <f t="shared" si="2"/>
        <v>0</v>
      </c>
      <c r="G19" s="54">
        <f t="shared" si="1"/>
        <v>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15:C15"/>
    <mergeCell ref="B16:C16"/>
    <mergeCell ref="B17:C17"/>
    <mergeCell ref="B18:C18"/>
    <mergeCell ref="B19:C19"/>
    <mergeCell ref="B1:G1"/>
    <mergeCell ref="B2:G2"/>
    <mergeCell ref="B4:G4"/>
    <mergeCell ref="B11:G11"/>
    <mergeCell ref="B12:C12"/>
    <mergeCell ref="B13:C13"/>
    <mergeCell ref="B14:C14"/>
  </mergeCells>
  <conditionalFormatting sqref="F13:F18">
    <cfRule type="cellIs" dxfId="0" priority="1" operator="greaterThan">
      <formula>0</formula>
    </cfRule>
  </conditionalFormatting>
  <printOptions/>
  <pageMargins bottom="1.0" footer="0.0" header="0.0" left="0.75" right="0.75" top="1.0"/>
  <pageSetup fitToHeight="0"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E9E9E"/>
    <pageSetUpPr fitToPage="1"/>
  </sheetPr>
  <sheetViews>
    <sheetView showGridLines="0" workbookViewId="0"/>
  </sheetViews>
  <sheetFormatPr customHeight="1" defaultColWidth="14.43" defaultRowHeight="15.0"/>
  <cols>
    <col customWidth="1" min="1" max="1" width="42.0"/>
    <col customWidth="1" min="2" max="2" width="24.0"/>
    <col customWidth="1" min="3" max="3" width="20.0"/>
    <col customWidth="1" min="4" max="4" width="16.0"/>
    <col customWidth="1" min="5" max="5" width="34.0"/>
    <col customWidth="1" min="6" max="26" width="8.57"/>
  </cols>
  <sheetData>
    <row r="1" ht="37.5" customHeight="1">
      <c r="A1" s="5" t="s">
        <v>48</v>
      </c>
      <c r="B1" s="19"/>
      <c r="C1" s="19"/>
      <c r="D1" s="19"/>
      <c r="E1" s="2"/>
    </row>
    <row r="2" ht="30.0" customHeight="1">
      <c r="A2" s="20" t="s">
        <v>49</v>
      </c>
    </row>
    <row r="4" ht="30.0" customHeight="1">
      <c r="A4" s="22" t="s">
        <v>50</v>
      </c>
      <c r="B4" s="22" t="s">
        <v>51</v>
      </c>
      <c r="C4" s="22" t="s">
        <v>52</v>
      </c>
      <c r="D4" s="22" t="s">
        <v>53</v>
      </c>
      <c r="E4" s="22" t="s">
        <v>54</v>
      </c>
    </row>
    <row r="5">
      <c r="A5" s="24" t="s">
        <v>56</v>
      </c>
      <c r="B5" s="24" t="s">
        <v>57</v>
      </c>
      <c r="C5" s="24" t="s">
        <v>58</v>
      </c>
      <c r="D5" s="26">
        <v>46388.0</v>
      </c>
      <c r="E5" s="24" t="s">
        <v>59</v>
      </c>
    </row>
    <row r="6">
      <c r="A6" s="24" t="s">
        <v>60</v>
      </c>
      <c r="B6" s="24" t="s">
        <v>61</v>
      </c>
      <c r="C6" s="24" t="s">
        <v>62</v>
      </c>
      <c r="D6" s="27"/>
      <c r="E6" s="24"/>
    </row>
    <row r="7">
      <c r="A7" s="24" t="s">
        <v>63</v>
      </c>
      <c r="B7" s="24" t="s">
        <v>64</v>
      </c>
      <c r="C7" s="24" t="s">
        <v>65</v>
      </c>
      <c r="D7" s="27"/>
      <c r="E7" s="24"/>
    </row>
    <row r="8">
      <c r="A8" s="24" t="s">
        <v>66</v>
      </c>
      <c r="B8" s="24" t="s">
        <v>67</v>
      </c>
      <c r="C8" s="24" t="s">
        <v>68</v>
      </c>
      <c r="D8" s="27"/>
      <c r="E8" s="24"/>
    </row>
    <row r="9">
      <c r="A9" s="24" t="s">
        <v>69</v>
      </c>
      <c r="B9" s="24" t="s">
        <v>70</v>
      </c>
      <c r="C9" s="24"/>
      <c r="D9" s="27"/>
      <c r="E9" s="24"/>
    </row>
    <row r="10">
      <c r="A10" s="24" t="s">
        <v>71</v>
      </c>
      <c r="B10" s="24" t="s">
        <v>72</v>
      </c>
      <c r="C10" s="24"/>
      <c r="D10" s="27"/>
      <c r="E10" s="24"/>
    </row>
    <row r="11">
      <c r="A11" s="24"/>
      <c r="B11" s="24" t="s">
        <v>73</v>
      </c>
      <c r="C11" s="24"/>
      <c r="D11" s="27"/>
      <c r="E11" s="24"/>
    </row>
    <row r="12">
      <c r="A12" s="24"/>
      <c r="B12" s="24" t="s">
        <v>74</v>
      </c>
      <c r="C12" s="24"/>
      <c r="D12" s="27"/>
      <c r="E12" s="24"/>
    </row>
    <row r="13">
      <c r="A13" s="24"/>
      <c r="B13" s="24" t="s">
        <v>75</v>
      </c>
      <c r="C13" s="24"/>
      <c r="D13" s="27"/>
      <c r="E13" s="24"/>
    </row>
    <row r="14">
      <c r="A14" s="24"/>
      <c r="B14" s="24" t="s">
        <v>76</v>
      </c>
      <c r="C14" s="24"/>
      <c r="D14" s="27"/>
      <c r="E14" s="24"/>
    </row>
    <row r="15">
      <c r="A15" s="24"/>
      <c r="B15" s="24" t="s">
        <v>77</v>
      </c>
      <c r="C15" s="24"/>
      <c r="D15" s="27"/>
      <c r="E15" s="24"/>
    </row>
    <row r="16">
      <c r="A16" s="24"/>
      <c r="B16" s="24" t="s">
        <v>78</v>
      </c>
      <c r="C16" s="24"/>
      <c r="D16" s="27"/>
      <c r="E16" s="24"/>
    </row>
    <row r="17">
      <c r="A17" s="24"/>
      <c r="B17" s="24"/>
      <c r="C17" s="24"/>
      <c r="D17" s="27"/>
      <c r="E17" s="24"/>
    </row>
    <row r="18">
      <c r="A18" s="24"/>
      <c r="B18" s="24"/>
      <c r="C18" s="24"/>
      <c r="D18" s="27"/>
      <c r="E18" s="24"/>
    </row>
    <row r="19">
      <c r="A19" s="24"/>
      <c r="B19" s="24"/>
      <c r="C19" s="24"/>
      <c r="D19" s="27"/>
      <c r="E19" s="24"/>
    </row>
    <row r="21" ht="31.5" customHeight="1">
      <c r="A21" s="28" t="s">
        <v>79</v>
      </c>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E1"/>
    <mergeCell ref="A2:E2"/>
    <mergeCell ref="A21:E21"/>
  </mergeCells>
  <printOptions/>
  <pageMargins bottom="1.0" footer="0.0" header="0.0" left="0.75" right="0.75" top="1.0"/>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2026-10-30T07:57:15Z</dcterms:created>
  <dc:creator>openpyxl</dc:creator>
</cp:coreProperties>
</file>

<file path=docProps/custom.xml><?xml version="1.0" encoding="utf-8"?>
<Properties xmlns="http://schemas.openxmlformats.org/officeDocument/2006/custom-properties" xmlns:vt="http://schemas.openxmlformats.org/officeDocument/2006/docPropsVTypes"/>
</file>